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BF3323CC-DD75-4727-A71D-49E4BC79AD24}" xr6:coauthVersionLast="47" xr6:coauthVersionMax="47" xr10:uidLastSave="{00000000-0000-0000-0000-000000000000}"/>
  <bookViews>
    <workbookView xWindow="-108" yWindow="-108" windowWidth="23256" windowHeight="12576" tabRatio="604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отгрузка!$A$1:$JQ$611</definedName>
    <definedName name="_xlnm._FilterDatabase" localSheetId="1" hidden="1">склад!$A$1:$AAJ$336</definedName>
    <definedName name="Z_B41285D4_7F16_4BC3_8288_DCA0600ADAEA_.wvu.Cols" localSheetId="0" hidden="1">отгрузка!$C:$IX,отгрузка!$JE:$JK</definedName>
    <definedName name="Z_B41285D4_7F16_4BC3_8288_DCA0600ADAEA_.wvu.Cols" localSheetId="1" hidden="1">склад!$G:$QE,склад!$QG:$QV,склад!$QX:$RA,склад!$RC:$WQ,склад!$WS:$XN,склад!$XP:$XQ,склад!$XS:$XZ,склад!$YB:$YI,склад!$YK:$YM,склад!$YO:$YQ,склад!$YU:$ZB,склад!$ZD:$ZG,склад!$ZI:$ZK,склад!$ZM:$ZM,склад!$ZP:$ZP,склад!$ZR:$ZR,склад!$ZU:$ZV,склад!$ZX:$ZY,склад!$AAA:$AAE,склад!$AAG:$AAH</definedName>
    <definedName name="Z_B41285D4_7F16_4BC3_8288_DCA0600ADAEA_.wvu.FilterData" localSheetId="0" hidden="1">отгрузка!$A$1:$JQ$611</definedName>
    <definedName name="Z_B41285D4_7F16_4BC3_8288_DCA0600ADAEA_.wvu.FilterData" localSheetId="1" hidden="1">склад!$A$1:$AAJ$336</definedName>
    <definedName name="Z_B41285D4_7F16_4BC3_8288_DCA0600ADAEA_.wvu.PrintArea" localSheetId="0" hidden="1">отгрузка!$A$1:$JQ$617</definedName>
    <definedName name="Z_B41285D4_7F16_4BC3_8288_DCA0600ADAEA_.wvu.PrintArea" localSheetId="1" hidden="1">склад!$1:$336</definedName>
    <definedName name="Z_B41285D4_7F16_4BC3_8288_DCA0600ADAEA_.wvu.Rows" localSheetId="1" hidden="1">склад!$194:$194</definedName>
    <definedName name="_xlnm.Print_Area" localSheetId="0">отгрузка!$A$1:$JQ$617</definedName>
    <definedName name="_xlnm.Print_Area" localSheetId="1">склад!$1:$336</definedName>
  </definedNames>
  <calcPr calcId="191029"/>
  <customWorkbookViews>
    <customWorkbookView name="Lesli2 - Личное представление" guid="{B41285D4-7F16-4BC3-8288-DCA0600ADAEA}" mergeInterval="0" personalView="1" maximized="1" windowWidth="1596" windowHeight="675" tabRatio="604" activeSheetId="1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Y30" i="10" l="1"/>
  <c r="JB242" i="10" l="1"/>
  <c r="JD242" i="10" s="1"/>
  <c r="JB597" i="10" l="1"/>
  <c r="JD597" i="10" s="1"/>
  <c r="JQ597" i="10"/>
  <c r="IY597" i="10"/>
  <c r="JB42" i="10"/>
  <c r="JD42" i="10" s="1"/>
  <c r="JQ42" i="10"/>
  <c r="IY42" i="10"/>
  <c r="JP83" i="10"/>
  <c r="JB160" i="10" l="1"/>
  <c r="JD160" i="10" s="1"/>
  <c r="JQ160" i="10"/>
  <c r="IY160" i="10"/>
  <c r="JB380" i="10"/>
  <c r="JD380" i="10" s="1"/>
  <c r="JQ380" i="10"/>
  <c r="IY380" i="10"/>
  <c r="D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C610" i="10"/>
  <c r="AD610" i="10"/>
  <c r="AE610" i="10"/>
  <c r="AF610" i="10"/>
  <c r="AG610" i="10"/>
  <c r="AH610" i="10"/>
  <c r="AI610" i="10"/>
  <c r="AJ610" i="10"/>
  <c r="AK610" i="10"/>
  <c r="AL610" i="10"/>
  <c r="AM610" i="10"/>
  <c r="AN610" i="10"/>
  <c r="AO610" i="10"/>
  <c r="AP610" i="10"/>
  <c r="AQ610" i="10"/>
  <c r="AR610" i="10"/>
  <c r="AS610" i="10"/>
  <c r="AT610" i="10"/>
  <c r="AU610" i="10"/>
  <c r="AV610" i="10"/>
  <c r="AW610" i="10"/>
  <c r="AX610" i="10"/>
  <c r="AY610" i="10"/>
  <c r="AZ610" i="10"/>
  <c r="BA610" i="10"/>
  <c r="BB610" i="10"/>
  <c r="BC610" i="10"/>
  <c r="BD610" i="10"/>
  <c r="BE610" i="10"/>
  <c r="BF610" i="10"/>
  <c r="BG610" i="10"/>
  <c r="BH610" i="10"/>
  <c r="BI610" i="10"/>
  <c r="BJ610" i="10"/>
  <c r="BK610" i="10"/>
  <c r="BL610" i="10"/>
  <c r="BM610" i="10"/>
  <c r="BN610" i="10"/>
  <c r="BO610" i="10"/>
  <c r="BP610" i="10"/>
  <c r="BQ610" i="10"/>
  <c r="BR610" i="10"/>
  <c r="BS610" i="10"/>
  <c r="BT610" i="10"/>
  <c r="BU610" i="10"/>
  <c r="BV610" i="10"/>
  <c r="BW610" i="10"/>
  <c r="BX610" i="10"/>
  <c r="BY610" i="10"/>
  <c r="BZ610" i="10"/>
  <c r="CA610" i="10"/>
  <c r="CB610" i="10"/>
  <c r="CC610" i="10"/>
  <c r="CD610" i="10"/>
  <c r="CE610" i="10"/>
  <c r="CF610" i="10"/>
  <c r="CG610" i="10"/>
  <c r="CH610" i="10"/>
  <c r="CI610" i="10"/>
  <c r="CJ610" i="10"/>
  <c r="CK610" i="10"/>
  <c r="CL610" i="10"/>
  <c r="CM610" i="10"/>
  <c r="CN610" i="10"/>
  <c r="CO610" i="10"/>
  <c r="CP610" i="10"/>
  <c r="CQ610" i="10"/>
  <c r="CR610" i="10"/>
  <c r="CS610" i="10"/>
  <c r="CT610" i="10"/>
  <c r="CU610" i="10"/>
  <c r="CV610" i="10"/>
  <c r="CW610" i="10"/>
  <c r="CX610" i="10"/>
  <c r="CY610" i="10"/>
  <c r="CZ610" i="10"/>
  <c r="DA610" i="10"/>
  <c r="DB610" i="10"/>
  <c r="DC610" i="10"/>
  <c r="DD610" i="10"/>
  <c r="DE610" i="10"/>
  <c r="DF610" i="10"/>
  <c r="DG610" i="10"/>
  <c r="DH610" i="10"/>
  <c r="DI610" i="10"/>
  <c r="DJ610" i="10"/>
  <c r="DK610" i="10"/>
  <c r="DL610" i="10"/>
  <c r="DM610" i="10"/>
  <c r="DN610" i="10"/>
  <c r="DO610" i="10"/>
  <c r="DP610" i="10"/>
  <c r="DQ610" i="10"/>
  <c r="DR610" i="10"/>
  <c r="DS610" i="10"/>
  <c r="DT610" i="10"/>
  <c r="DU610" i="10"/>
  <c r="DV610" i="10"/>
  <c r="DW610" i="10"/>
  <c r="DX610" i="10"/>
  <c r="DY610" i="10"/>
  <c r="DZ610" i="10"/>
  <c r="EA610" i="10"/>
  <c r="EB610" i="10"/>
  <c r="EC610" i="10"/>
  <c r="ED610" i="10"/>
  <c r="EE610" i="10"/>
  <c r="EF610" i="10"/>
  <c r="EG610" i="10"/>
  <c r="EH610" i="10"/>
  <c r="EI610" i="10"/>
  <c r="EJ610" i="10"/>
  <c r="EK610" i="10"/>
  <c r="EL610" i="10"/>
  <c r="EM610" i="10"/>
  <c r="EN610" i="10"/>
  <c r="EO610" i="10"/>
  <c r="EP610" i="10"/>
  <c r="EQ610" i="10"/>
  <c r="ER610" i="10"/>
  <c r="ES610" i="10"/>
  <c r="ET610" i="10"/>
  <c r="EU610" i="10"/>
  <c r="EV610" i="10"/>
  <c r="EW610" i="10"/>
  <c r="EX610" i="10"/>
  <c r="EY610" i="10"/>
  <c r="EZ610" i="10"/>
  <c r="FA610" i="10"/>
  <c r="FB610" i="10"/>
  <c r="FC610" i="10"/>
  <c r="FD610" i="10"/>
  <c r="FE610" i="10"/>
  <c r="FF610" i="10"/>
  <c r="FG610" i="10"/>
  <c r="FH610" i="10"/>
  <c r="FI610" i="10"/>
  <c r="FJ610" i="10"/>
  <c r="FK610" i="10"/>
  <c r="FL610" i="10"/>
  <c r="FM610" i="10"/>
  <c r="FN610" i="10"/>
  <c r="FO610" i="10"/>
  <c r="FP610" i="10"/>
  <c r="FQ610" i="10"/>
  <c r="FR610" i="10"/>
  <c r="FS610" i="10"/>
  <c r="FT610" i="10"/>
  <c r="FU610" i="10"/>
  <c r="FV610" i="10"/>
  <c r="FW610" i="10"/>
  <c r="FX610" i="10"/>
  <c r="FY610" i="10"/>
  <c r="FZ610" i="10"/>
  <c r="GA610" i="10"/>
  <c r="GB610" i="10"/>
  <c r="GC610" i="10"/>
  <c r="GD610" i="10"/>
  <c r="GE610" i="10"/>
  <c r="GF610" i="10"/>
  <c r="GG610" i="10"/>
  <c r="GH610" i="10"/>
  <c r="GI610" i="10"/>
  <c r="GJ610" i="10"/>
  <c r="GK610" i="10"/>
  <c r="GL610" i="10"/>
  <c r="GM610" i="10"/>
  <c r="GN610" i="10"/>
  <c r="GO610" i="10"/>
  <c r="GP610" i="10"/>
  <c r="GQ610" i="10"/>
  <c r="GR610" i="10"/>
  <c r="GS610" i="10"/>
  <c r="GT610" i="10"/>
  <c r="GU610" i="10"/>
  <c r="GV610" i="10"/>
  <c r="GW610" i="10"/>
  <c r="GX610" i="10"/>
  <c r="GY610" i="10"/>
  <c r="GZ610" i="10"/>
  <c r="HA610" i="10"/>
  <c r="HB610" i="10"/>
  <c r="HC610" i="10"/>
  <c r="HD610" i="10"/>
  <c r="HE610" i="10"/>
  <c r="HF610" i="10"/>
  <c r="HG610" i="10"/>
  <c r="HH610" i="10"/>
  <c r="HI610" i="10"/>
  <c r="HJ610" i="10"/>
  <c r="HK610" i="10"/>
  <c r="HL610" i="10"/>
  <c r="HM610" i="10"/>
  <c r="HN610" i="10"/>
  <c r="HO610" i="10"/>
  <c r="HP610" i="10"/>
  <c r="HQ610" i="10"/>
  <c r="HR610" i="10"/>
  <c r="HS610" i="10"/>
  <c r="HT610" i="10"/>
  <c r="HU610" i="10"/>
  <c r="HV610" i="10"/>
  <c r="HW610" i="10"/>
  <c r="HX610" i="10"/>
  <c r="HY610" i="10"/>
  <c r="HZ610" i="10"/>
  <c r="IA610" i="10"/>
  <c r="IB610" i="10"/>
  <c r="IC610" i="10"/>
  <c r="ID610" i="10"/>
  <c r="IE610" i="10"/>
  <c r="IF610" i="10"/>
  <c r="IG610" i="10"/>
  <c r="IH610" i="10"/>
  <c r="II610" i="10"/>
  <c r="IJ610" i="10"/>
  <c r="IK610" i="10"/>
  <c r="IL610" i="10"/>
  <c r="IM610" i="10"/>
  <c r="IN610" i="10"/>
  <c r="IO610" i="10"/>
  <c r="IP610" i="10"/>
  <c r="IQ610" i="10"/>
  <c r="IR610" i="10"/>
  <c r="IS610" i="10"/>
  <c r="IT610" i="10"/>
  <c r="IU610" i="10"/>
  <c r="IV610" i="10"/>
  <c r="IW610" i="10"/>
  <c r="IX610" i="10"/>
  <c r="C610" i="10"/>
  <c r="JB321" i="10"/>
  <c r="JD321" i="10" s="1"/>
  <c r="JQ321" i="10"/>
  <c r="IY321" i="10"/>
  <c r="JB45" i="10"/>
  <c r="JD45" i="10" s="1"/>
  <c r="JQ45" i="10"/>
  <c r="IY45" i="10"/>
  <c r="JB486" i="10"/>
  <c r="JD486" i="10" s="1"/>
  <c r="JQ486" i="10"/>
  <c r="IY486" i="10"/>
  <c r="JB131" i="10"/>
  <c r="JD131" i="10" s="1"/>
  <c r="JQ131" i="10"/>
  <c r="IY131" i="10"/>
  <c r="JB199" i="10"/>
  <c r="JD199" i="10" s="1"/>
  <c r="JQ199" i="10"/>
  <c r="IY199" i="10"/>
  <c r="JB541" i="10"/>
  <c r="JD541" i="10" s="1"/>
  <c r="JQ541" i="10"/>
  <c r="IY541" i="10"/>
  <c r="JB422" i="10"/>
  <c r="JD422" i="10" s="1"/>
  <c r="JQ422" i="10"/>
  <c r="IY422" i="10"/>
  <c r="JB301" i="10" l="1"/>
  <c r="JD301" i="10" s="1"/>
  <c r="JQ301" i="10"/>
  <c r="IY301" i="10"/>
  <c r="JB398" i="10"/>
  <c r="JD398" i="10" s="1"/>
  <c r="JQ398" i="10"/>
  <c r="IY398" i="10"/>
  <c r="JB159" i="10" l="1"/>
  <c r="JD159" i="10" s="1"/>
  <c r="JQ159" i="10"/>
  <c r="IY159" i="10"/>
  <c r="JB479" i="10"/>
  <c r="JD479" i="10" s="1"/>
  <c r="JQ479" i="10"/>
  <c r="IY479" i="10"/>
  <c r="JB243" i="10"/>
  <c r="JD243" i="10" s="1"/>
  <c r="JQ243" i="10"/>
  <c r="IY243" i="10"/>
  <c r="B265" i="11" l="1"/>
  <c r="F265" i="11" s="1"/>
  <c r="B68" i="11"/>
  <c r="F68" i="11" s="1"/>
  <c r="B54" i="11"/>
  <c r="F54" i="11" s="1"/>
  <c r="B78" i="11"/>
  <c r="F78" i="11" s="1"/>
  <c r="JB442" i="10"/>
  <c r="JD442" i="10" s="1"/>
  <c r="JQ442" i="10"/>
  <c r="IY442" i="10"/>
  <c r="JB529" i="10"/>
  <c r="JD529" i="10" s="1"/>
  <c r="JQ529" i="10"/>
  <c r="IY529" i="10"/>
  <c r="JB251" i="10"/>
  <c r="JD251" i="10" s="1"/>
  <c r="JQ251" i="10"/>
  <c r="IY251" i="10"/>
  <c r="JB19" i="10"/>
  <c r="JD19" i="10" s="1"/>
  <c r="JQ19" i="10"/>
  <c r="IY19" i="10"/>
  <c r="JP236" i="10"/>
  <c r="AAJ54" i="11" l="1"/>
  <c r="AAJ68" i="11"/>
  <c r="AAJ265" i="11"/>
  <c r="AAJ78" i="11"/>
  <c r="JB607" i="10" l="1"/>
  <c r="JD607" i="10" s="1"/>
  <c r="JQ607" i="10"/>
  <c r="IY607" i="10"/>
  <c r="JB209" i="10"/>
  <c r="JD209" i="10" s="1"/>
  <c r="JQ209" i="10"/>
  <c r="IY209" i="10"/>
  <c r="JB390" i="10"/>
  <c r="JD390" i="10" s="1"/>
  <c r="JQ390" i="10"/>
  <c r="IY390" i="10"/>
  <c r="JB553" i="10" l="1"/>
  <c r="JD553" i="10" s="1"/>
  <c r="JQ553" i="10"/>
  <c r="IY553" i="10"/>
  <c r="JB87" i="10"/>
  <c r="JD87" i="10" s="1"/>
  <c r="JQ87" i="10"/>
  <c r="IY87" i="10"/>
  <c r="JB459" i="10"/>
  <c r="JD459" i="10" s="1"/>
  <c r="JQ459" i="10"/>
  <c r="IY459" i="10"/>
  <c r="JB258" i="10" l="1"/>
  <c r="JD258" i="10" s="1"/>
  <c r="JQ258" i="10"/>
  <c r="IY258" i="10"/>
  <c r="JB261" i="10" l="1"/>
  <c r="JD261" i="10" s="1"/>
  <c r="JQ261" i="10"/>
  <c r="JB595" i="10"/>
  <c r="JD595" i="10" s="1"/>
  <c r="JQ595" i="10"/>
  <c r="IY261" i="10"/>
  <c r="IY595" i="10"/>
  <c r="JB253" i="10"/>
  <c r="JD253" i="10" s="1"/>
  <c r="JQ253" i="10"/>
  <c r="IY253" i="10"/>
  <c r="JB320" i="10"/>
  <c r="JD320" i="10" s="1"/>
  <c r="JQ320" i="10"/>
  <c r="IY320" i="10"/>
  <c r="JB498" i="10"/>
  <c r="JD498" i="10" s="1"/>
  <c r="JQ498" i="10"/>
  <c r="IY498" i="10"/>
  <c r="JQ340" i="10" l="1"/>
  <c r="JB340" i="10"/>
  <c r="JD340" i="10" s="1"/>
  <c r="JB300" i="10"/>
  <c r="JD300" i="10" s="1"/>
  <c r="JQ300" i="10"/>
  <c r="JB576" i="10"/>
  <c r="JD576" i="10" s="1"/>
  <c r="JQ576" i="10"/>
  <c r="IY576" i="10"/>
  <c r="IY300" i="10"/>
  <c r="IY340" i="10"/>
  <c r="B252" i="11" l="1"/>
  <c r="AAJ252" i="11" s="1"/>
  <c r="B102" i="11"/>
  <c r="F102" i="11" s="1"/>
  <c r="B91" i="11"/>
  <c r="F91" i="11" s="1"/>
  <c r="AAJ102" i="11" l="1"/>
  <c r="AAJ91" i="11"/>
  <c r="F252" i="11"/>
  <c r="JB457" i="10" l="1"/>
  <c r="JD457" i="10" s="1"/>
  <c r="JQ457" i="10"/>
  <c r="IY457" i="10"/>
  <c r="JB66" i="10"/>
  <c r="JD66" i="10" s="1"/>
  <c r="JQ66" i="10"/>
  <c r="IY66" i="10"/>
  <c r="JP364" i="10"/>
  <c r="JB327" i="10" l="1"/>
  <c r="JD327" i="10" s="1"/>
  <c r="JQ327" i="10"/>
  <c r="IY327" i="10"/>
  <c r="JQ242" i="10"/>
  <c r="IY242" i="10"/>
  <c r="JP128" i="10"/>
  <c r="JB105" i="10" l="1"/>
  <c r="JD105" i="10" s="1"/>
  <c r="JQ105" i="10"/>
  <c r="IY105" i="10"/>
  <c r="JB379" i="10"/>
  <c r="JD379" i="10" s="1"/>
  <c r="JQ379" i="10"/>
  <c r="IY379" i="10"/>
  <c r="JB368" i="10"/>
  <c r="JD368" i="10" s="1"/>
  <c r="JQ368" i="10"/>
  <c r="IY368" i="10"/>
  <c r="JB31" i="10" l="1"/>
  <c r="JD31" i="10" s="1"/>
  <c r="JQ31" i="10"/>
  <c r="IY31" i="10"/>
  <c r="JB86" i="10"/>
  <c r="JD86" i="10" s="1"/>
  <c r="JQ86" i="10"/>
  <c r="IY86" i="10"/>
  <c r="JB130" i="10"/>
  <c r="JD130" i="10" s="1"/>
  <c r="JQ130" i="10"/>
  <c r="IY130" i="10"/>
  <c r="JP181" i="10"/>
  <c r="JP156" i="10"/>
  <c r="JB299" i="10" l="1"/>
  <c r="JD299" i="10" s="1"/>
  <c r="JQ299" i="10"/>
  <c r="IY299" i="10"/>
  <c r="JB478" i="10"/>
  <c r="JD478" i="10" s="1"/>
  <c r="JQ478" i="10"/>
  <c r="IY478" i="10"/>
  <c r="JB158" i="10"/>
  <c r="JD158" i="10" s="1"/>
  <c r="JQ158" i="10"/>
  <c r="IY158" i="10"/>
  <c r="XL16" i="11" l="1"/>
  <c r="B84" i="11"/>
  <c r="F84" i="11" s="1"/>
  <c r="JP319" i="10"/>
  <c r="JB319" i="10" s="1"/>
  <c r="JD319" i="10" s="1"/>
  <c r="JQ319" i="10"/>
  <c r="IY319" i="10"/>
  <c r="JB117" i="10"/>
  <c r="JD117" i="10" s="1"/>
  <c r="JQ117" i="10"/>
  <c r="IY117" i="10"/>
  <c r="JB353" i="10"/>
  <c r="JD353" i="10" s="1"/>
  <c r="JQ353" i="10"/>
  <c r="IY353" i="10"/>
  <c r="JB497" i="10"/>
  <c r="JD497" i="10" s="1"/>
  <c r="JQ497" i="10"/>
  <c r="IY497" i="10"/>
  <c r="AAJ84" i="11" l="1"/>
  <c r="JP235" i="10" l="1"/>
  <c r="JP610" i="10" s="1"/>
  <c r="JB85" i="10" l="1"/>
  <c r="JD85" i="10" s="1"/>
  <c r="JQ85" i="10"/>
  <c r="IY85" i="10"/>
  <c r="JB119" i="10" l="1"/>
  <c r="JD119" i="10" s="1"/>
  <c r="JQ119" i="10"/>
  <c r="IY119" i="10"/>
  <c r="JB367" i="10"/>
  <c r="JD367" i="10" s="1"/>
  <c r="JQ367" i="10"/>
  <c r="IY367" i="10"/>
  <c r="JB456" i="10" l="1"/>
  <c r="JD456" i="10" s="1"/>
  <c r="JQ456" i="10"/>
  <c r="IY456" i="10"/>
  <c r="JB441" i="10" l="1"/>
  <c r="JD441" i="10" s="1"/>
  <c r="JQ441" i="10"/>
  <c r="IY441" i="10"/>
  <c r="JB318" i="10"/>
  <c r="JD318" i="10" s="1"/>
  <c r="JQ318" i="10"/>
  <c r="IY318" i="10"/>
  <c r="JB298" i="10"/>
  <c r="JD298" i="10" s="1"/>
  <c r="JQ298" i="10"/>
  <c r="IY298" i="10"/>
  <c r="JB250" i="10"/>
  <c r="JD250" i="10" s="1"/>
  <c r="JQ250" i="10"/>
  <c r="IY250" i="10"/>
  <c r="B115" i="11"/>
  <c r="F115" i="11" s="1"/>
  <c r="B56" i="11"/>
  <c r="F56" i="11" s="1"/>
  <c r="B307" i="11"/>
  <c r="F307" i="11" s="1"/>
  <c r="JB182" i="10"/>
  <c r="JB590" i="10"/>
  <c r="JB235" i="10"/>
  <c r="JB236" i="10"/>
  <c r="JB237" i="10"/>
  <c r="JB397" i="10"/>
  <c r="JB290" i="10"/>
  <c r="JB291" i="10"/>
  <c r="JB155" i="10"/>
  <c r="JB292" i="10"/>
  <c r="JB115" i="10"/>
  <c r="JB326" i="10"/>
  <c r="JB591" i="10"/>
  <c r="JB293" i="10"/>
  <c r="JB238" i="10"/>
  <c r="JB574" i="10"/>
  <c r="JB156" i="10"/>
  <c r="JB494" i="10"/>
  <c r="JB364" i="10"/>
  <c r="JB249" i="10"/>
  <c r="JB412" i="10"/>
  <c r="JB294" i="10"/>
  <c r="JB413" i="10"/>
  <c r="JB495" i="10"/>
  <c r="JB239" i="10"/>
  <c r="JB365" i="10"/>
  <c r="JB82" i="10"/>
  <c r="JB592" i="10"/>
  <c r="JB128" i="10"/>
  <c r="JB295" i="10"/>
  <c r="JB527" i="10"/>
  <c r="JB240" i="10"/>
  <c r="JB296" i="10"/>
  <c r="JB575" i="10"/>
  <c r="JB496" i="10"/>
  <c r="JB157" i="10"/>
  <c r="JB103" i="10"/>
  <c r="JB129" i="10"/>
  <c r="JB116" i="10"/>
  <c r="JB297" i="10"/>
  <c r="JB18" i="10"/>
  <c r="JB561" i="10"/>
  <c r="JB83" i="10"/>
  <c r="JB540" i="10"/>
  <c r="JB378" i="10"/>
  <c r="JB104" i="10"/>
  <c r="JB65" i="10"/>
  <c r="JB333" i="10"/>
  <c r="JB477" i="10"/>
  <c r="JB198" i="10"/>
  <c r="JB528" i="10"/>
  <c r="JB84" i="10"/>
  <c r="JB366" i="10"/>
  <c r="JB241" i="10"/>
  <c r="JD241" i="10" s="1"/>
  <c r="AAJ56" i="11" l="1"/>
  <c r="AAJ115" i="11"/>
  <c r="AAJ307" i="11"/>
  <c r="JQ241" i="10" l="1"/>
  <c r="IY241" i="10"/>
  <c r="JD198" i="10" l="1"/>
  <c r="JQ198" i="10"/>
  <c r="IY198" i="10"/>
  <c r="JD528" i="10"/>
  <c r="JQ528" i="10"/>
  <c r="IY528" i="10"/>
  <c r="JO168" i="10" l="1"/>
  <c r="JO154" i="10"/>
  <c r="JB154" i="10" s="1"/>
  <c r="JD84" i="10"/>
  <c r="JQ84" i="10"/>
  <c r="IY84" i="10"/>
  <c r="JD366" i="10" l="1"/>
  <c r="JQ366" i="10"/>
  <c r="IY366" i="10"/>
  <c r="JB168" i="10" l="1"/>
  <c r="JD168" i="10" s="1"/>
  <c r="JQ168" i="10"/>
  <c r="IY168" i="10"/>
  <c r="JD104" i="10" l="1"/>
  <c r="JQ104" i="10"/>
  <c r="IY104" i="10"/>
  <c r="JD65" i="10"/>
  <c r="JQ65" i="10"/>
  <c r="IY65" i="10"/>
  <c r="JD333" i="10"/>
  <c r="JQ333" i="10"/>
  <c r="IY333" i="10"/>
  <c r="JD477" i="10"/>
  <c r="JQ477" i="10"/>
  <c r="IY477" i="10"/>
  <c r="JB344" i="10" l="1"/>
  <c r="JD344" i="10" s="1"/>
  <c r="JQ344" i="10"/>
  <c r="IY83" i="10"/>
  <c r="IY561" i="10"/>
  <c r="IY18" i="10"/>
  <c r="IY297" i="10"/>
  <c r="IY116" i="10"/>
  <c r="IY344" i="10"/>
  <c r="JD116" i="10"/>
  <c r="JQ116" i="10"/>
  <c r="JD297" i="10"/>
  <c r="JQ297" i="10"/>
  <c r="JD18" i="10" l="1"/>
  <c r="JQ18" i="10"/>
  <c r="JD561" i="10"/>
  <c r="JQ561" i="10"/>
  <c r="AAI184" i="11"/>
  <c r="B271" i="11"/>
  <c r="F271" i="11" s="1"/>
  <c r="AAJ271" i="11" l="1"/>
  <c r="JO181" i="10"/>
  <c r="JD83" i="10" l="1"/>
  <c r="JQ83" i="10"/>
  <c r="JD540" i="10" l="1"/>
  <c r="JQ540" i="10"/>
  <c r="IY540" i="10"/>
  <c r="JB232" i="10"/>
  <c r="JD232" i="10" s="1"/>
  <c r="JD378" i="10"/>
  <c r="JQ378" i="10"/>
  <c r="IY378" i="10"/>
  <c r="JB208" i="10"/>
  <c r="JD208" i="10" s="1"/>
  <c r="JQ208" i="10"/>
  <c r="IY208" i="10"/>
  <c r="JB6" i="10" l="1"/>
  <c r="JD6" i="10" s="1"/>
  <c r="JQ6" i="10"/>
  <c r="IY6" i="10"/>
  <c r="JD575" i="10"/>
  <c r="JQ575" i="10"/>
  <c r="IY575" i="10"/>
  <c r="JD496" i="10"/>
  <c r="JQ496" i="10"/>
  <c r="IY496" i="10"/>
  <c r="JO268" i="10" l="1"/>
  <c r="JD157" i="10" l="1"/>
  <c r="JQ157" i="10"/>
  <c r="IY157" i="10"/>
  <c r="JD103" i="10"/>
  <c r="JQ103" i="10"/>
  <c r="IY103" i="10"/>
  <c r="JD129" i="10"/>
  <c r="JQ129" i="10"/>
  <c r="IY129" i="10"/>
  <c r="JB41" i="10"/>
  <c r="JD41" i="10" s="1"/>
  <c r="JQ41" i="10"/>
  <c r="IY41" i="10"/>
  <c r="JB197" i="10"/>
  <c r="JD197" i="10" s="1"/>
  <c r="JQ197" i="10"/>
  <c r="IY197" i="10"/>
  <c r="JD296" i="10"/>
  <c r="JQ296" i="10"/>
  <c r="IY296" i="10"/>
  <c r="JB317" i="10" l="1"/>
  <c r="JD317" i="10" s="1"/>
  <c r="JQ317" i="10"/>
  <c r="IY317" i="10"/>
  <c r="B262" i="11"/>
  <c r="AAJ262" i="11" s="1"/>
  <c r="F262" i="11" l="1"/>
  <c r="JO515" i="10" l="1"/>
  <c r="JO610" i="10" s="1"/>
  <c r="JD240" i="10"/>
  <c r="JQ240" i="10"/>
  <c r="IY240" i="10"/>
  <c r="JB461" i="10" l="1"/>
  <c r="JD461" i="10" s="1"/>
  <c r="JQ461" i="10"/>
  <c r="IY461" i="10"/>
  <c r="RB184" i="11"/>
  <c r="JD527" i="10" l="1"/>
  <c r="JQ527" i="10"/>
  <c r="IY527" i="10"/>
  <c r="JB485" i="10" l="1"/>
  <c r="JD485" i="10" s="1"/>
  <c r="JQ485" i="10"/>
  <c r="IY485" i="10"/>
  <c r="JB316" i="10" l="1"/>
  <c r="JD316" i="10" s="1"/>
  <c r="JQ316" i="10"/>
  <c r="IY316" i="10"/>
  <c r="JD295" i="10"/>
  <c r="JQ295" i="10"/>
  <c r="IY295" i="10"/>
  <c r="JB169" i="10"/>
  <c r="JD169" i="10" s="1"/>
  <c r="JQ169" i="10"/>
  <c r="IY169" i="10"/>
  <c r="JB64" i="10"/>
  <c r="JD64" i="10" s="1"/>
  <c r="JQ64" i="10"/>
  <c r="IY64" i="10"/>
  <c r="JD128" i="10"/>
  <c r="JQ128" i="10"/>
  <c r="IY128" i="10"/>
  <c r="JB40" i="10"/>
  <c r="JD40" i="10" s="1"/>
  <c r="JQ40" i="10"/>
  <c r="IY40" i="10"/>
  <c r="JB21" i="10"/>
  <c r="JD21" i="10" s="1"/>
  <c r="JQ21" i="10"/>
  <c r="IY21" i="10"/>
  <c r="JB377" i="10" l="1"/>
  <c r="JD377" i="10" s="1"/>
  <c r="JQ377" i="10"/>
  <c r="IY377" i="10"/>
  <c r="B296" i="11" l="1"/>
  <c r="F296" i="11" s="1"/>
  <c r="B319" i="11"/>
  <c r="F319" i="11" s="1"/>
  <c r="B201" i="11"/>
  <c r="F201" i="11" s="1"/>
  <c r="B205" i="11"/>
  <c r="F205" i="11" s="1"/>
  <c r="B204" i="11"/>
  <c r="F204" i="11" s="1"/>
  <c r="B117" i="11"/>
  <c r="F117" i="11" s="1"/>
  <c r="B45" i="11"/>
  <c r="F45" i="11" s="1"/>
  <c r="B25" i="11"/>
  <c r="AAJ25" i="11" s="1"/>
  <c r="B244" i="11"/>
  <c r="AAJ244" i="11" s="1"/>
  <c r="B151" i="11"/>
  <c r="AAJ151" i="11" s="1"/>
  <c r="AAJ319" i="11" l="1"/>
  <c r="AAJ45" i="11"/>
  <c r="AAJ296" i="11"/>
  <c r="AAJ204" i="11"/>
  <c r="AAJ201" i="11"/>
  <c r="AAJ205" i="11"/>
  <c r="AAJ117" i="11"/>
  <c r="F25" i="11"/>
  <c r="F244" i="11"/>
  <c r="F151" i="11"/>
  <c r="JB233" i="10"/>
  <c r="JB234" i="10"/>
  <c r="JB579" i="10"/>
  <c r="JB287" i="10"/>
  <c r="JB288" i="10"/>
  <c r="JB455" i="10"/>
  <c r="JB153" i="10"/>
  <c r="JB289" i="10"/>
  <c r="JB572" i="10"/>
  <c r="JB525" i="10"/>
  <c r="JB552" i="10"/>
  <c r="JB107" i="10"/>
  <c r="JB421" i="10"/>
  <c r="JB493" i="10"/>
  <c r="JB17" i="10"/>
  <c r="JB573" i="10"/>
  <c r="JB16" i="10"/>
  <c r="JB80" i="10"/>
  <c r="JB526" i="10"/>
  <c r="JB440" i="10"/>
  <c r="JB196" i="10"/>
  <c r="JB195" i="10"/>
  <c r="JB516" i="10"/>
  <c r="JB376" i="10"/>
  <c r="JB63" i="10"/>
  <c r="JB389" i="10"/>
  <c r="JB81" i="10"/>
  <c r="JB127" i="10"/>
  <c r="JB515" i="10"/>
  <c r="JB38" i="10"/>
  <c r="JB102" i="10"/>
  <c r="JD82" i="10"/>
  <c r="JQ82" i="10" l="1"/>
  <c r="IY82" i="10"/>
  <c r="JD592" i="10"/>
  <c r="JQ592" i="10"/>
  <c r="IY592" i="10"/>
  <c r="JD38" i="10"/>
  <c r="JQ38" i="10"/>
  <c r="IY38" i="10"/>
  <c r="JD239" i="10"/>
  <c r="JQ239" i="10"/>
  <c r="IY239" i="10"/>
  <c r="JD365" i="10" l="1"/>
  <c r="JQ365" i="10"/>
  <c r="IY365" i="10"/>
  <c r="JN152" i="10" l="1"/>
  <c r="JN231" i="10"/>
  <c r="JD102" i="10" l="1"/>
  <c r="JQ102" i="10"/>
  <c r="IY102" i="10"/>
  <c r="JB315" i="10"/>
  <c r="JD315" i="10" s="1"/>
  <c r="JQ315" i="10"/>
  <c r="IY315" i="10"/>
  <c r="JB252" i="10"/>
  <c r="JD252" i="10" s="1"/>
  <c r="JQ252" i="10"/>
  <c r="IY252" i="10"/>
  <c r="JD196" i="10"/>
  <c r="JQ196" i="10"/>
  <c r="IY196" i="10"/>
  <c r="JD195" i="10"/>
  <c r="JQ195" i="10"/>
  <c r="IY195" i="10"/>
  <c r="JD495" i="10"/>
  <c r="JQ495" i="10"/>
  <c r="IY495" i="10"/>
  <c r="JD516" i="10"/>
  <c r="JQ516" i="10"/>
  <c r="IY516" i="10"/>
  <c r="JN560" i="10"/>
  <c r="JB560" i="10" s="1"/>
  <c r="JD413" i="10"/>
  <c r="JQ413" i="10"/>
  <c r="IY413" i="10"/>
  <c r="JD376" i="10" l="1"/>
  <c r="JQ376" i="10"/>
  <c r="IY376" i="10"/>
  <c r="JD294" i="10"/>
  <c r="JQ294" i="10"/>
  <c r="IY294" i="10"/>
  <c r="B225" i="11" l="1"/>
  <c r="F225" i="11" s="1"/>
  <c r="B150" i="11"/>
  <c r="F150" i="11" s="1"/>
  <c r="B125" i="11"/>
  <c r="F125" i="11" s="1"/>
  <c r="B26" i="11"/>
  <c r="F26" i="11" s="1"/>
  <c r="B293" i="11"/>
  <c r="F293" i="11" s="1"/>
  <c r="B298" i="11"/>
  <c r="AAJ298" i="11" s="1"/>
  <c r="B315" i="11"/>
  <c r="AAJ315" i="11" s="1"/>
  <c r="B314" i="11"/>
  <c r="AAJ314" i="11" s="1"/>
  <c r="AAJ150" i="11" l="1"/>
  <c r="AAJ125" i="11"/>
  <c r="AAJ225" i="11"/>
  <c r="AAJ26" i="11"/>
  <c r="AAJ293" i="11"/>
  <c r="F298" i="11"/>
  <c r="F315" i="11"/>
  <c r="F314" i="11"/>
  <c r="JD412" i="10" l="1"/>
  <c r="JQ412" i="10"/>
  <c r="IY412" i="10"/>
  <c r="JD63" i="10" l="1"/>
  <c r="JQ63" i="10"/>
  <c r="IY63" i="10"/>
  <c r="JD364" i="10"/>
  <c r="JQ364" i="10"/>
  <c r="IY364" i="10"/>
  <c r="JD249" i="10"/>
  <c r="JQ249" i="10"/>
  <c r="IY249" i="10"/>
  <c r="JD389" i="10"/>
  <c r="JQ389" i="10"/>
  <c r="IY389" i="10"/>
  <c r="JD81" i="10"/>
  <c r="JQ81" i="10"/>
  <c r="IY81" i="10"/>
  <c r="JD127" i="10" l="1"/>
  <c r="JQ127" i="10"/>
  <c r="IY127" i="10"/>
  <c r="JD515" i="10"/>
  <c r="JQ515" i="10"/>
  <c r="IY515" i="10"/>
  <c r="JB207" i="10" l="1"/>
  <c r="JD207" i="10" s="1"/>
  <c r="JQ207" i="10"/>
  <c r="IY207" i="10"/>
  <c r="JB399" i="10"/>
  <c r="JD399" i="10" s="1"/>
  <c r="JQ399" i="10"/>
  <c r="IY399" i="10"/>
  <c r="JD526" i="10"/>
  <c r="JQ526" i="10"/>
  <c r="IY526" i="10"/>
  <c r="JD238" i="10"/>
  <c r="JQ238" i="10"/>
  <c r="IY238" i="10"/>
  <c r="JN230" i="10" l="1"/>
  <c r="JD574" i="10" l="1"/>
  <c r="JQ574" i="10"/>
  <c r="IY574" i="10"/>
  <c r="JD156" i="10"/>
  <c r="JQ156" i="10"/>
  <c r="IY156" i="10"/>
  <c r="JD494" i="10"/>
  <c r="JQ494" i="10"/>
  <c r="IY494" i="10"/>
  <c r="JD440" i="10" l="1"/>
  <c r="JQ440" i="10"/>
  <c r="IY440" i="10"/>
  <c r="B179" i="11"/>
  <c r="F179" i="11" s="1"/>
  <c r="JB606" i="10"/>
  <c r="JD606" i="10" s="1"/>
  <c r="JQ606" i="10"/>
  <c r="IY606" i="10"/>
  <c r="JD17" i="10"/>
  <c r="JQ17" i="10"/>
  <c r="IY17" i="10"/>
  <c r="JD293" i="10"/>
  <c r="JQ293" i="10"/>
  <c r="IY293" i="10"/>
  <c r="B228" i="11"/>
  <c r="F228" i="11" s="1"/>
  <c r="B59" i="11"/>
  <c r="F59" i="11" s="1"/>
  <c r="AAJ179" i="11" l="1"/>
  <c r="AAJ59" i="11"/>
  <c r="AAJ228" i="11"/>
  <c r="JD573" i="10" l="1"/>
  <c r="JQ573" i="10"/>
  <c r="IY573" i="10"/>
  <c r="JN268" i="10"/>
  <c r="JB268" i="10" s="1"/>
  <c r="JD16" i="10" l="1"/>
  <c r="JQ16" i="10"/>
  <c r="IY16" i="10"/>
  <c r="JN559" i="10" l="1"/>
  <c r="JN285" i="10" l="1"/>
  <c r="JN538" i="10" l="1"/>
  <c r="JN267" i="10"/>
  <c r="JN610" i="10" l="1"/>
  <c r="JN78" i="10"/>
  <c r="JD80" i="10" l="1"/>
  <c r="JQ80" i="10"/>
  <c r="IY80" i="10"/>
  <c r="JB363" i="10"/>
  <c r="JD363" i="10" s="1"/>
  <c r="JQ363" i="10"/>
  <c r="IY363" i="10"/>
  <c r="JB314" i="10" l="1"/>
  <c r="JD314" i="10" s="1"/>
  <c r="JQ314" i="10"/>
  <c r="IY314" i="10"/>
  <c r="JD326" i="10" l="1"/>
  <c r="JQ326" i="10"/>
  <c r="IY326" i="10"/>
  <c r="JD591" i="10"/>
  <c r="JQ591" i="10"/>
  <c r="IY591" i="10"/>
  <c r="JB101" i="10" l="1"/>
  <c r="JD101" i="10" s="1"/>
  <c r="JQ101" i="10"/>
  <c r="IY101" i="10"/>
  <c r="JD115" i="10" l="1"/>
  <c r="JQ115" i="10"/>
  <c r="IY115" i="10"/>
  <c r="JD421" i="10"/>
  <c r="JQ421" i="10"/>
  <c r="IY421" i="10"/>
  <c r="JQ493" i="10"/>
  <c r="JD493" i="10"/>
  <c r="IY493" i="10"/>
  <c r="JQ155" i="10"/>
  <c r="JD155" i="10"/>
  <c r="IY155" i="10"/>
  <c r="JD292" i="10" l="1"/>
  <c r="JQ292" i="10"/>
  <c r="IY292" i="10"/>
  <c r="B206" i="11"/>
  <c r="F206" i="11" s="1"/>
  <c r="AAJ206" i="11" l="1"/>
  <c r="JB362" i="10" l="1"/>
  <c r="JD362" i="10" s="1"/>
  <c r="JQ362" i="10"/>
  <c r="IY362" i="10"/>
  <c r="JD107" i="10" l="1"/>
  <c r="JQ107" i="10"/>
  <c r="IY107" i="10"/>
  <c r="JD291" i="10" l="1"/>
  <c r="JQ291" i="10"/>
  <c r="IY291" i="10"/>
  <c r="JB136" i="10" l="1"/>
  <c r="JD136" i="10" s="1"/>
  <c r="JQ136" i="10"/>
  <c r="IY136" i="10"/>
  <c r="JB605" i="10"/>
  <c r="JD605" i="10" s="1"/>
  <c r="JQ605" i="10"/>
  <c r="IY605" i="10"/>
  <c r="JD552" i="10"/>
  <c r="JQ552" i="10"/>
  <c r="IY552" i="10"/>
  <c r="JD290" i="10" l="1"/>
  <c r="JQ290" i="10"/>
  <c r="IY290" i="10"/>
  <c r="JB514" i="10"/>
  <c r="JD514" i="10" s="1"/>
  <c r="JQ514" i="10"/>
  <c r="IY514" i="10"/>
  <c r="JB538" i="10"/>
  <c r="JB266" i="10"/>
  <c r="JB267" i="10"/>
  <c r="JB411" i="10"/>
  <c r="JB588" i="10"/>
  <c r="JB589" i="10"/>
  <c r="JB324" i="10"/>
  <c r="JB284" i="10"/>
  <c r="JB230" i="10"/>
  <c r="JB113" i="10"/>
  <c r="JB248" i="10"/>
  <c r="JB231" i="10"/>
  <c r="JB285" i="10"/>
  <c r="JB453" i="10"/>
  <c r="JB150" i="10"/>
  <c r="JB77" i="10"/>
  <c r="JB286" i="10"/>
  <c r="JB114" i="10"/>
  <c r="JB325" i="10"/>
  <c r="JB151" i="10"/>
  <c r="JB78" i="10"/>
  <c r="JB388" i="10"/>
  <c r="JB454" i="10"/>
  <c r="JB375" i="10"/>
  <c r="JB491" i="10"/>
  <c r="JB126" i="10"/>
  <c r="JB152" i="10"/>
  <c r="JB79" i="10"/>
  <c r="JB539" i="10"/>
  <c r="JB551" i="10"/>
  <c r="JB571" i="10"/>
  <c r="JB513" i="10"/>
  <c r="JD590" i="10"/>
  <c r="JB438" i="10"/>
  <c r="JB492" i="10"/>
  <c r="JB269" i="10"/>
  <c r="JB20" i="10"/>
  <c r="JB439" i="10"/>
  <c r="JB609" i="10"/>
  <c r="JB62" i="10"/>
  <c r="JD154" i="10"/>
  <c r="JQ154" i="10" l="1"/>
  <c r="IY154" i="10"/>
  <c r="JD525" i="10"/>
  <c r="JQ525" i="10"/>
  <c r="IY525" i="10"/>
  <c r="RB177" i="11"/>
  <c r="B14" i="11" l="1"/>
  <c r="AAJ14" i="11" s="1"/>
  <c r="B15" i="11"/>
  <c r="AAJ15" i="11" s="1"/>
  <c r="JM537" i="10"/>
  <c r="F15" i="11" l="1"/>
  <c r="F14" i="11"/>
  <c r="JD62" i="10" l="1"/>
  <c r="JQ62" i="10"/>
  <c r="IY62" i="10"/>
  <c r="JM410" i="10" l="1"/>
  <c r="JB39" i="10" l="1"/>
  <c r="JD39" i="10" s="1"/>
  <c r="JQ39" i="10"/>
  <c r="IY39" i="10"/>
  <c r="JD269" i="10"/>
  <c r="JQ269" i="10"/>
  <c r="IY269" i="10"/>
  <c r="IY572" i="10"/>
  <c r="JM265" i="10"/>
  <c r="JD572" i="10" l="1"/>
  <c r="JQ572" i="10"/>
  <c r="JD20" i="10" l="1"/>
  <c r="JQ20" i="10"/>
  <c r="IY20" i="10"/>
  <c r="JD439" i="10" l="1"/>
  <c r="JQ439" i="10"/>
  <c r="IY439" i="10"/>
  <c r="JA397" i="10"/>
  <c r="JD609" i="10"/>
  <c r="JQ609" i="10"/>
  <c r="IY609" i="10"/>
  <c r="JD237" i="10" l="1"/>
  <c r="JQ237" i="10"/>
  <c r="IY237" i="10"/>
  <c r="JD397" i="10"/>
  <c r="JQ397" i="10"/>
  <c r="IY397" i="10"/>
  <c r="JB313" i="10"/>
  <c r="JD313" i="10" s="1"/>
  <c r="JQ313" i="10"/>
  <c r="IY313" i="10"/>
  <c r="JD236" i="10" l="1"/>
  <c r="JQ236" i="10"/>
  <c r="IY236" i="10"/>
  <c r="JM396" i="10"/>
  <c r="JM559" i="10" l="1"/>
  <c r="JB559" i="10" s="1"/>
  <c r="JD492" i="10" l="1"/>
  <c r="JQ492" i="10"/>
  <c r="IY492" i="10"/>
  <c r="JD289" i="10"/>
  <c r="JQ289" i="10"/>
  <c r="IY289" i="10"/>
  <c r="JB5" i="10" l="1"/>
  <c r="JD5" i="10" s="1"/>
  <c r="JQ5" i="10"/>
  <c r="IY5" i="10"/>
  <c r="JD153" i="10"/>
  <c r="JQ153" i="10"/>
  <c r="IY153" i="10"/>
  <c r="JB343" i="10"/>
  <c r="JD343" i="10" s="1"/>
  <c r="JQ343" i="10"/>
  <c r="IY343" i="10"/>
  <c r="JM148" i="10" l="1"/>
  <c r="JM610" i="10" s="1"/>
  <c r="B215" i="11" l="1"/>
  <c r="F215" i="11" s="1"/>
  <c r="B111" i="11"/>
  <c r="AAJ111" i="11" s="1"/>
  <c r="B94" i="11"/>
  <c r="AAJ94" i="11" s="1"/>
  <c r="AAJ215" i="11" l="1"/>
  <c r="F111" i="11"/>
  <c r="F94" i="11"/>
  <c r="JQ590" i="10" l="1"/>
  <c r="IY590" i="10"/>
  <c r="JD235" i="10"/>
  <c r="JQ235" i="10"/>
  <c r="IY235" i="10"/>
  <c r="JD438" i="10" l="1"/>
  <c r="JQ438" i="10"/>
  <c r="IY438" i="10"/>
  <c r="JB100" i="10"/>
  <c r="JD100" i="10" s="1"/>
  <c r="JQ100" i="10"/>
  <c r="IY100" i="10"/>
  <c r="JB531" i="10"/>
  <c r="JD531" i="10" s="1"/>
  <c r="JD288" i="10"/>
  <c r="JD455" i="10"/>
  <c r="JD513" i="10"/>
  <c r="JB178" i="10"/>
  <c r="JD178" i="10" s="1"/>
  <c r="JD152" i="10"/>
  <c r="JD79" i="10"/>
  <c r="JD539" i="10"/>
  <c r="JD551" i="10"/>
  <c r="JD571" i="10"/>
  <c r="JB484" i="10"/>
  <c r="JD484" i="10" s="1"/>
  <c r="JD126" i="10"/>
  <c r="JD375" i="10"/>
  <c r="JD491" i="10"/>
  <c r="JD287" i="10"/>
  <c r="JD234" i="10"/>
  <c r="JD579" i="10"/>
  <c r="JD78" i="10"/>
  <c r="JD388" i="10"/>
  <c r="JD454" i="10"/>
  <c r="JQ531" i="10"/>
  <c r="IY531" i="10"/>
  <c r="JQ288" i="10"/>
  <c r="IY288" i="10"/>
  <c r="JQ455" i="10" l="1"/>
  <c r="IY455" i="10"/>
  <c r="JL410" i="10" l="1"/>
  <c r="JB410" i="10" l="1"/>
  <c r="JD410" i="10" s="1"/>
  <c r="JQ513" i="10"/>
  <c r="IY513" i="10"/>
  <c r="JQ178" i="10"/>
  <c r="IY178" i="10"/>
  <c r="JQ152" i="10"/>
  <c r="IY152" i="10"/>
  <c r="JQ79" i="10"/>
  <c r="IY79" i="10"/>
  <c r="JQ539" i="10"/>
  <c r="IY539" i="10"/>
  <c r="JQ551" i="10"/>
  <c r="IY551" i="10"/>
  <c r="JQ571" i="10" l="1"/>
  <c r="IY571" i="10"/>
  <c r="JB167" i="10"/>
  <c r="JD167" i="10" s="1"/>
  <c r="JQ167" i="10"/>
  <c r="IY167" i="10"/>
  <c r="JQ484" i="10"/>
  <c r="IY484" i="10"/>
  <c r="JQ126" i="10" l="1"/>
  <c r="IY126" i="10"/>
  <c r="JQ375" i="10"/>
  <c r="IY375" i="10"/>
  <c r="JQ491" i="10"/>
  <c r="IY491" i="10"/>
  <c r="JB30" i="10" l="1"/>
  <c r="JD30" i="10" s="1"/>
  <c r="JQ30" i="10"/>
  <c r="JB537" i="10"/>
  <c r="JB586" i="10"/>
  <c r="JB587" i="10"/>
  <c r="JB146" i="10"/>
  <c r="JB352" i="10"/>
  <c r="JB229" i="10"/>
  <c r="JB147" i="10"/>
  <c r="JB578" i="10"/>
  <c r="JB451" i="10"/>
  <c r="JB360" i="10"/>
  <c r="JB148" i="10"/>
  <c r="JB452" i="10"/>
  <c r="JB76" i="10"/>
  <c r="JB420" i="10"/>
  <c r="JB339" i="10"/>
  <c r="JB125" i="10"/>
  <c r="JB499" i="10"/>
  <c r="JB149" i="10"/>
  <c r="JB194" i="10"/>
  <c r="JB387" i="10"/>
  <c r="JB361" i="10"/>
  <c r="JB106" i="10"/>
  <c r="JB395" i="10"/>
  <c r="JB257" i="10"/>
  <c r="JB490" i="10"/>
  <c r="JB396" i="10"/>
  <c r="JB524" i="10"/>
  <c r="JB437" i="10"/>
  <c r="JB99" i="10"/>
  <c r="JB570" i="10"/>
  <c r="JB604" i="10"/>
  <c r="JB466" i="10"/>
  <c r="JB312" i="10"/>
  <c r="JD312" i="10" s="1"/>
  <c r="JQ287" i="10"/>
  <c r="IY287" i="10"/>
  <c r="JQ312" i="10"/>
  <c r="IY312" i="10"/>
  <c r="JL228" i="10"/>
  <c r="JB228" i="10" s="1"/>
  <c r="B236" i="11" l="1"/>
  <c r="F236" i="11" s="1"/>
  <c r="B196" i="11"/>
  <c r="F196" i="11" s="1"/>
  <c r="B166" i="11"/>
  <c r="F166" i="11" s="1"/>
  <c r="B268" i="11"/>
  <c r="F268" i="11" s="1"/>
  <c r="B286" i="11"/>
  <c r="F286" i="11" s="1"/>
  <c r="AAJ196" i="11" l="1"/>
  <c r="AAJ268" i="11"/>
  <c r="AAJ236" i="11"/>
  <c r="AAJ166" i="11"/>
  <c r="AAJ286" i="11"/>
  <c r="JQ234" i="10" l="1"/>
  <c r="IY234" i="10"/>
  <c r="JL536" i="10"/>
  <c r="JL227" i="10" l="1"/>
  <c r="JQ579" i="10"/>
  <c r="IY579" i="10"/>
  <c r="JB530" i="10" l="1"/>
  <c r="JD530" i="10" s="1"/>
  <c r="JQ530" i="10"/>
  <c r="IY530" i="10"/>
  <c r="JQ78" i="10"/>
  <c r="IY78" i="10"/>
  <c r="B329" i="11"/>
  <c r="F329" i="11" s="1"/>
  <c r="AAJ329" i="11" l="1"/>
  <c r="JQ388" i="10" l="1"/>
  <c r="IY388" i="10"/>
  <c r="JQ454" i="10" l="1"/>
  <c r="IY454" i="10"/>
  <c r="JD466" i="10" l="1"/>
  <c r="JQ466" i="10"/>
  <c r="IY466" i="10"/>
  <c r="B334" i="11" l="1"/>
  <c r="AAJ334" i="11" s="1"/>
  <c r="B333" i="11"/>
  <c r="AAJ333" i="11" s="1"/>
  <c r="B332" i="11"/>
  <c r="AAJ332" i="11" s="1"/>
  <c r="B331" i="11"/>
  <c r="AAJ331" i="11" s="1"/>
  <c r="B330" i="11"/>
  <c r="AAJ330" i="11" s="1"/>
  <c r="B327" i="11"/>
  <c r="AAJ327" i="11" s="1"/>
  <c r="B326" i="11"/>
  <c r="F326" i="11" s="1"/>
  <c r="G325" i="11"/>
  <c r="B324" i="11"/>
  <c r="AAJ324" i="11" s="1"/>
  <c r="B323" i="11"/>
  <c r="F323" i="11" s="1"/>
  <c r="B322" i="11"/>
  <c r="AAJ322" i="11" s="1"/>
  <c r="B321" i="11"/>
  <c r="AAJ321" i="11" s="1"/>
  <c r="B320" i="11"/>
  <c r="AAJ320" i="11" s="1"/>
  <c r="B318" i="11"/>
  <c r="AAJ318" i="11" s="1"/>
  <c r="B317" i="11"/>
  <c r="AAJ317" i="11" s="1"/>
  <c r="B316" i="11"/>
  <c r="AAJ316" i="11" s="1"/>
  <c r="B313" i="11"/>
  <c r="AAJ313" i="11" s="1"/>
  <c r="B312" i="11"/>
  <c r="AAJ312" i="11" s="1"/>
  <c r="B311" i="11"/>
  <c r="AAJ311" i="11" s="1"/>
  <c r="B310" i="11"/>
  <c r="AAJ310" i="11" s="1"/>
  <c r="B309" i="11"/>
  <c r="AAJ309" i="11" s="1"/>
  <c r="B308" i="11"/>
  <c r="AAJ308" i="11" s="1"/>
  <c r="B306" i="11"/>
  <c r="AAJ306" i="11" s="1"/>
  <c r="B305" i="11"/>
  <c r="AAJ305" i="11" s="1"/>
  <c r="B304" i="11"/>
  <c r="AAJ304" i="11" s="1"/>
  <c r="B303" i="11"/>
  <c r="AAJ303" i="11" s="1"/>
  <c r="B302" i="11"/>
  <c r="AAJ302" i="11" s="1"/>
  <c r="HO301" i="11"/>
  <c r="B300" i="11"/>
  <c r="AAJ300" i="11" s="1"/>
  <c r="B299" i="11"/>
  <c r="AAJ299" i="11" s="1"/>
  <c r="B297" i="11"/>
  <c r="AAJ297" i="11" s="1"/>
  <c r="B295" i="11"/>
  <c r="AAJ295" i="11" s="1"/>
  <c r="B294" i="11"/>
  <c r="F294" i="11" s="1"/>
  <c r="B292" i="11"/>
  <c r="AAJ292" i="11" s="1"/>
  <c r="B291" i="11"/>
  <c r="F291" i="11" s="1"/>
  <c r="B290" i="11"/>
  <c r="AAJ290" i="11" s="1"/>
  <c r="B289" i="11"/>
  <c r="F289" i="11" s="1"/>
  <c r="B288" i="11"/>
  <c r="AAJ288" i="11" s="1"/>
  <c r="B287" i="11"/>
  <c r="F287" i="11" s="1"/>
  <c r="B285" i="11"/>
  <c r="AAJ285" i="11" s="1"/>
  <c r="B284" i="11"/>
  <c r="F284" i="11" s="1"/>
  <c r="B283" i="11"/>
  <c r="AAJ283" i="11" s="1"/>
  <c r="B282" i="11"/>
  <c r="F282" i="11" s="1"/>
  <c r="B281" i="11"/>
  <c r="AAJ281" i="11" s="1"/>
  <c r="B280" i="11"/>
  <c r="F280" i="11" s="1"/>
  <c r="B279" i="11"/>
  <c r="AAJ279" i="11" s="1"/>
  <c r="B277" i="11"/>
  <c r="F277" i="11" s="1"/>
  <c r="B276" i="11"/>
  <c r="AAJ276" i="11" s="1"/>
  <c r="B275" i="11"/>
  <c r="F275" i="11" s="1"/>
  <c r="B274" i="11"/>
  <c r="AAJ274" i="11" s="1"/>
  <c r="B273" i="11"/>
  <c r="F273" i="11" s="1"/>
  <c r="B272" i="11"/>
  <c r="AAJ272" i="11" s="1"/>
  <c r="B270" i="11"/>
  <c r="F270" i="11" s="1"/>
  <c r="B269" i="11"/>
  <c r="AAJ269" i="11" s="1"/>
  <c r="PM267" i="11"/>
  <c r="B267" i="11" s="1"/>
  <c r="AAJ267" i="11" s="1"/>
  <c r="B266" i="11"/>
  <c r="AAJ266" i="11" s="1"/>
  <c r="B264" i="11"/>
  <c r="AAJ264" i="11" s="1"/>
  <c r="B263" i="11"/>
  <c r="AAJ263" i="11" s="1"/>
  <c r="B261" i="11"/>
  <c r="AAJ261" i="11" s="1"/>
  <c r="B260" i="11"/>
  <c r="AAJ260" i="11" s="1"/>
  <c r="B259" i="11"/>
  <c r="AAJ259" i="11" s="1"/>
  <c r="B258" i="11"/>
  <c r="AAJ258" i="11" s="1"/>
  <c r="B257" i="11"/>
  <c r="AAJ257" i="11" s="1"/>
  <c r="B256" i="11"/>
  <c r="AAJ256" i="11" s="1"/>
  <c r="B255" i="11"/>
  <c r="AAJ255" i="11" s="1"/>
  <c r="B254" i="11"/>
  <c r="AAJ254" i="11" s="1"/>
  <c r="B253" i="11"/>
  <c r="AAJ253" i="11" s="1"/>
  <c r="B251" i="11"/>
  <c r="AAJ251" i="11" s="1"/>
  <c r="B250" i="11"/>
  <c r="F250" i="11" s="1"/>
  <c r="B249" i="11"/>
  <c r="AAJ249" i="11" s="1"/>
  <c r="B248" i="11"/>
  <c r="AAJ248" i="11" s="1"/>
  <c r="B247" i="11"/>
  <c r="F247" i="11" s="1"/>
  <c r="B246" i="11"/>
  <c r="AAJ246" i="11" s="1"/>
  <c r="B245" i="11"/>
  <c r="AAJ245" i="11" s="1"/>
  <c r="B243" i="11"/>
  <c r="AAJ243" i="11" s="1"/>
  <c r="B242" i="11"/>
  <c r="AAJ242" i="11" s="1"/>
  <c r="B241" i="11"/>
  <c r="AAJ241" i="11" s="1"/>
  <c r="B240" i="11"/>
  <c r="AAJ240" i="11" s="1"/>
  <c r="B239" i="11"/>
  <c r="AAJ239" i="11" s="1"/>
  <c r="B238" i="11"/>
  <c r="AAJ238" i="11" s="1"/>
  <c r="B237" i="11"/>
  <c r="AAJ237" i="11" s="1"/>
  <c r="B235" i="11"/>
  <c r="AAJ235" i="11" s="1"/>
  <c r="B234" i="11"/>
  <c r="AAJ234" i="11" s="1"/>
  <c r="B233" i="11"/>
  <c r="AAJ233" i="11" s="1"/>
  <c r="B232" i="11"/>
  <c r="AAJ232" i="11" s="1"/>
  <c r="B231" i="11"/>
  <c r="AAJ231" i="11" s="1"/>
  <c r="B230" i="11"/>
  <c r="AAJ230" i="11" s="1"/>
  <c r="B229" i="11"/>
  <c r="AAJ229" i="11" s="1"/>
  <c r="B227" i="11"/>
  <c r="AAJ227" i="11" s="1"/>
  <c r="B226" i="11"/>
  <c r="AAJ226" i="11" s="1"/>
  <c r="B224" i="11"/>
  <c r="AAJ224" i="11" s="1"/>
  <c r="B223" i="11"/>
  <c r="AAJ223" i="11" s="1"/>
  <c r="B222" i="11"/>
  <c r="AAJ222" i="11" s="1"/>
  <c r="B221" i="11"/>
  <c r="AAJ221" i="11" s="1"/>
  <c r="B220" i="11"/>
  <c r="AAJ220" i="11" s="1"/>
  <c r="B219" i="11"/>
  <c r="AAJ219" i="11" s="1"/>
  <c r="B218" i="11"/>
  <c r="AAJ218" i="11" s="1"/>
  <c r="B217" i="11"/>
  <c r="AAJ217" i="11" s="1"/>
  <c r="B216" i="11"/>
  <c r="AAJ216" i="11" s="1"/>
  <c r="B214" i="11"/>
  <c r="AAJ214" i="11" s="1"/>
  <c r="B213" i="11"/>
  <c r="AAJ213" i="11" s="1"/>
  <c r="B212" i="11"/>
  <c r="AAJ212" i="11" s="1"/>
  <c r="B211" i="11"/>
  <c r="AAJ211" i="11" s="1"/>
  <c r="B210" i="11"/>
  <c r="AAJ210" i="11" s="1"/>
  <c r="B209" i="11"/>
  <c r="AAJ209" i="11" s="1"/>
  <c r="B208" i="11"/>
  <c r="AAJ208" i="11" s="1"/>
  <c r="B207" i="11"/>
  <c r="AAJ207" i="11" s="1"/>
  <c r="B203" i="11"/>
  <c r="AAJ203" i="11" s="1"/>
  <c r="B202" i="11"/>
  <c r="AAJ202" i="11" s="1"/>
  <c r="B200" i="11"/>
  <c r="AAJ200" i="11" s="1"/>
  <c r="B199" i="11"/>
  <c r="AAJ199" i="11" s="1"/>
  <c r="B198" i="11"/>
  <c r="AAJ198" i="11" s="1"/>
  <c r="B197" i="11"/>
  <c r="AAJ197" i="11" s="1"/>
  <c r="B195" i="11"/>
  <c r="AAJ195" i="11" s="1"/>
  <c r="B194" i="11"/>
  <c r="AAJ194" i="11" s="1"/>
  <c r="B193" i="11"/>
  <c r="AAJ193" i="11" s="1"/>
  <c r="B192" i="11"/>
  <c r="AAJ192" i="11" s="1"/>
  <c r="B191" i="11"/>
  <c r="AAJ191" i="11" s="1"/>
  <c r="B190" i="11"/>
  <c r="AAJ190" i="11" s="1"/>
  <c r="B189" i="11"/>
  <c r="AAJ189" i="11" s="1"/>
  <c r="B188" i="11"/>
  <c r="AAJ188" i="11" s="1"/>
  <c r="B187" i="11"/>
  <c r="AAJ187" i="11" s="1"/>
  <c r="B186" i="11"/>
  <c r="AAJ186" i="11" s="1"/>
  <c r="B185" i="11"/>
  <c r="AAJ185" i="11" s="1"/>
  <c r="B184" i="11"/>
  <c r="AAJ184" i="11" s="1"/>
  <c r="B183" i="11"/>
  <c r="AAJ183" i="11" s="1"/>
  <c r="B182" i="11"/>
  <c r="AAJ182" i="11" s="1"/>
  <c r="B181" i="11"/>
  <c r="AAJ181" i="11" s="1"/>
  <c r="B180" i="11"/>
  <c r="AAJ180" i="11" s="1"/>
  <c r="B176" i="11"/>
  <c r="AAJ176" i="11" s="1"/>
  <c r="B175" i="11"/>
  <c r="AAJ175" i="11" s="1"/>
  <c r="B174" i="11"/>
  <c r="AAJ174" i="11" s="1"/>
  <c r="B173" i="11"/>
  <c r="AAJ173" i="11" s="1"/>
  <c r="B172" i="11"/>
  <c r="AAJ172" i="11" s="1"/>
  <c r="B171" i="11"/>
  <c r="AAJ171" i="11" s="1"/>
  <c r="B170" i="11"/>
  <c r="AAJ170" i="11" s="1"/>
  <c r="B169" i="11"/>
  <c r="AAJ169" i="11" s="1"/>
  <c r="B168" i="11"/>
  <c r="AAJ168" i="11" s="1"/>
  <c r="B167" i="11"/>
  <c r="AAJ167" i="11" s="1"/>
  <c r="B165" i="11"/>
  <c r="AAJ165" i="11" s="1"/>
  <c r="B164" i="11"/>
  <c r="AAJ164" i="11" s="1"/>
  <c r="B163" i="11"/>
  <c r="AAJ163" i="11" s="1"/>
  <c r="B162" i="11"/>
  <c r="AAJ162" i="11" s="1"/>
  <c r="B161" i="11"/>
  <c r="AAJ161" i="11" s="1"/>
  <c r="B160" i="11"/>
  <c r="AAJ160" i="11" s="1"/>
  <c r="B159" i="11"/>
  <c r="AAJ159" i="11" s="1"/>
  <c r="B158" i="11"/>
  <c r="AAJ158" i="11" s="1"/>
  <c r="B157" i="11"/>
  <c r="AAJ157" i="11" s="1"/>
  <c r="B156" i="11"/>
  <c r="AAJ156" i="11" s="1"/>
  <c r="B155" i="11"/>
  <c r="AAJ155" i="11" s="1"/>
  <c r="B154" i="11"/>
  <c r="AAJ154" i="11" s="1"/>
  <c r="B153" i="11"/>
  <c r="AAJ153" i="11" s="1"/>
  <c r="B152" i="11"/>
  <c r="AAJ152" i="11" s="1"/>
  <c r="B149" i="11"/>
  <c r="AAJ149" i="11" s="1"/>
  <c r="B148" i="11"/>
  <c r="AAJ148" i="11" s="1"/>
  <c r="B147" i="11"/>
  <c r="AAJ147" i="11" s="1"/>
  <c r="B146" i="11"/>
  <c r="AAJ146" i="11" s="1"/>
  <c r="B145" i="11"/>
  <c r="AAJ145" i="11" s="1"/>
  <c r="B144" i="11"/>
  <c r="AAJ144" i="11" s="1"/>
  <c r="B143" i="11"/>
  <c r="AAJ143" i="11" s="1"/>
  <c r="B142" i="11"/>
  <c r="AAJ142" i="11" s="1"/>
  <c r="B141" i="11"/>
  <c r="AAJ141" i="11" s="1"/>
  <c r="B140" i="11"/>
  <c r="AAJ140" i="11" s="1"/>
  <c r="B139" i="11"/>
  <c r="AAJ139" i="11" s="1"/>
  <c r="B138" i="11"/>
  <c r="AAJ138" i="11" s="1"/>
  <c r="B137" i="11"/>
  <c r="AAJ137" i="11" s="1"/>
  <c r="B136" i="11"/>
  <c r="AAJ136" i="11" s="1"/>
  <c r="B135" i="11"/>
  <c r="AAJ135" i="11" s="1"/>
  <c r="B134" i="11"/>
  <c r="AAJ134" i="11" s="1"/>
  <c r="B133" i="11"/>
  <c r="AAJ133" i="11" s="1"/>
  <c r="B132" i="11"/>
  <c r="AAJ132" i="11" s="1"/>
  <c r="B131" i="11"/>
  <c r="AAJ131" i="11" s="1"/>
  <c r="B130" i="11"/>
  <c r="AAJ130" i="11" s="1"/>
  <c r="B129" i="11"/>
  <c r="AAJ129" i="11" s="1"/>
  <c r="B128" i="11"/>
  <c r="AAJ128" i="11" s="1"/>
  <c r="B127" i="11"/>
  <c r="AAJ127" i="11" s="1"/>
  <c r="B126" i="11"/>
  <c r="AAJ126" i="11" s="1"/>
  <c r="B124" i="11"/>
  <c r="AAJ124" i="11" s="1"/>
  <c r="B123" i="11"/>
  <c r="AAJ123" i="11" s="1"/>
  <c r="B122" i="11"/>
  <c r="AAJ122" i="11" s="1"/>
  <c r="B121" i="11"/>
  <c r="AAJ121" i="11" s="1"/>
  <c r="B120" i="11"/>
  <c r="AAJ120" i="11" s="1"/>
  <c r="B119" i="11"/>
  <c r="AAJ119" i="11" s="1"/>
  <c r="B118" i="11"/>
  <c r="AAJ118" i="11" s="1"/>
  <c r="B116" i="11"/>
  <c r="AAJ116" i="11" s="1"/>
  <c r="B114" i="11"/>
  <c r="AAJ114" i="11" s="1"/>
  <c r="B113" i="11"/>
  <c r="AAJ113" i="11" s="1"/>
  <c r="B112" i="11"/>
  <c r="AAJ112" i="11" s="1"/>
  <c r="B110" i="11"/>
  <c r="AAJ110" i="11" s="1"/>
  <c r="B109" i="11"/>
  <c r="AAJ109" i="11" s="1"/>
  <c r="B108" i="11"/>
  <c r="AAJ108" i="11" s="1"/>
  <c r="B107" i="11"/>
  <c r="AAJ107" i="11" s="1"/>
  <c r="B106" i="11"/>
  <c r="AAJ106" i="11" s="1"/>
  <c r="B105" i="11"/>
  <c r="AAJ105" i="11" s="1"/>
  <c r="B104" i="11"/>
  <c r="AAJ104" i="11" s="1"/>
  <c r="B103" i="11"/>
  <c r="AAJ103" i="11" s="1"/>
  <c r="B101" i="11"/>
  <c r="AAJ101" i="11" s="1"/>
  <c r="B100" i="11"/>
  <c r="AAJ100" i="11" s="1"/>
  <c r="B99" i="11"/>
  <c r="AAJ99" i="11" s="1"/>
  <c r="B98" i="11"/>
  <c r="AAJ98" i="11" s="1"/>
  <c r="B97" i="11"/>
  <c r="AAJ97" i="11" s="1"/>
  <c r="B96" i="11"/>
  <c r="AAJ96" i="11" s="1"/>
  <c r="B95" i="11"/>
  <c r="AAJ95" i="11" s="1"/>
  <c r="B93" i="11"/>
  <c r="AAJ93" i="11" s="1"/>
  <c r="B92" i="11"/>
  <c r="AAJ92" i="11" s="1"/>
  <c r="B90" i="11"/>
  <c r="AAJ90" i="11" s="1"/>
  <c r="B89" i="11"/>
  <c r="AAJ89" i="11" s="1"/>
  <c r="B88" i="11"/>
  <c r="AAJ88" i="11" s="1"/>
  <c r="B87" i="11"/>
  <c r="AAJ87" i="11" s="1"/>
  <c r="B86" i="11"/>
  <c r="AAJ86" i="11" s="1"/>
  <c r="B85" i="11"/>
  <c r="AAJ85" i="11" s="1"/>
  <c r="BN83" i="11"/>
  <c r="B83" i="11" s="1"/>
  <c r="F83" i="11" s="1"/>
  <c r="B82" i="11"/>
  <c r="AAJ82" i="11" s="1"/>
  <c r="B81" i="11"/>
  <c r="AAJ81" i="11" s="1"/>
  <c r="B80" i="11"/>
  <c r="AAJ80" i="11" s="1"/>
  <c r="B79" i="11"/>
  <c r="AAJ79" i="11" s="1"/>
  <c r="B75" i="11"/>
  <c r="AAJ75" i="11" s="1"/>
  <c r="B74" i="11"/>
  <c r="AAJ74" i="11" s="1"/>
  <c r="B73" i="11"/>
  <c r="AAJ73" i="11" s="1"/>
  <c r="B72" i="11"/>
  <c r="AAJ72" i="11" s="1"/>
  <c r="B71" i="11"/>
  <c r="AAJ71" i="11" s="1"/>
  <c r="B70" i="11"/>
  <c r="AAJ70" i="11" s="1"/>
  <c r="B69" i="11"/>
  <c r="AAJ69" i="11" s="1"/>
  <c r="B67" i="11"/>
  <c r="AAJ67" i="11" s="1"/>
  <c r="B66" i="11"/>
  <c r="AAJ66" i="11" s="1"/>
  <c r="B65" i="11"/>
  <c r="AAJ65" i="11" s="1"/>
  <c r="B64" i="11"/>
  <c r="AAJ64" i="11" s="1"/>
  <c r="B63" i="11"/>
  <c r="AAJ63" i="11" s="1"/>
  <c r="B62" i="11"/>
  <c r="AAJ62" i="11" s="1"/>
  <c r="B61" i="11"/>
  <c r="AAJ61" i="11" s="1"/>
  <c r="B60" i="11"/>
  <c r="AAJ60" i="11" s="1"/>
  <c r="B58" i="11"/>
  <c r="AAJ58" i="11" s="1"/>
  <c r="B57" i="11"/>
  <c r="AAJ57" i="11" s="1"/>
  <c r="B55" i="11"/>
  <c r="F55" i="11" s="1"/>
  <c r="B53" i="11"/>
  <c r="AAJ53" i="11" s="1"/>
  <c r="B52" i="11"/>
  <c r="F52" i="11" s="1"/>
  <c r="B51" i="11"/>
  <c r="AAJ51" i="11" s="1"/>
  <c r="B50" i="11"/>
  <c r="F50" i="11" s="1"/>
  <c r="B49" i="11"/>
  <c r="AAJ49" i="11" s="1"/>
  <c r="B48" i="11"/>
  <c r="F48" i="11" s="1"/>
  <c r="B47" i="11"/>
  <c r="AAJ47" i="11" s="1"/>
  <c r="B46" i="11"/>
  <c r="F46" i="11" s="1"/>
  <c r="B44" i="11"/>
  <c r="AAJ44" i="11" s="1"/>
  <c r="B43" i="11"/>
  <c r="F43" i="11" s="1"/>
  <c r="B42" i="11"/>
  <c r="AAJ42" i="11" s="1"/>
  <c r="B41" i="11"/>
  <c r="F41" i="11" s="1"/>
  <c r="B40" i="11"/>
  <c r="AAJ40" i="11" s="1"/>
  <c r="B39" i="11"/>
  <c r="F39" i="11" s="1"/>
  <c r="B38" i="11"/>
  <c r="AAJ38" i="11" s="1"/>
  <c r="B37" i="11"/>
  <c r="F37" i="11" s="1"/>
  <c r="B36" i="11"/>
  <c r="AAJ36" i="11" s="1"/>
  <c r="B35" i="11"/>
  <c r="F35" i="11" s="1"/>
  <c r="B34" i="11"/>
  <c r="AAJ34" i="11" s="1"/>
  <c r="B33" i="11"/>
  <c r="F33" i="11" s="1"/>
  <c r="B32" i="11"/>
  <c r="AAJ32" i="11" s="1"/>
  <c r="B31" i="11"/>
  <c r="F31" i="11" s="1"/>
  <c r="B30" i="11"/>
  <c r="AAJ30" i="11" s="1"/>
  <c r="B29" i="11"/>
  <c r="F29" i="11" s="1"/>
  <c r="B28" i="11"/>
  <c r="AAJ28" i="11" s="1"/>
  <c r="B27" i="11"/>
  <c r="F27" i="11" s="1"/>
  <c r="B24" i="11"/>
  <c r="AAJ24" i="11" s="1"/>
  <c r="B23" i="11"/>
  <c r="F23" i="11" s="1"/>
  <c r="B22" i="11"/>
  <c r="AAJ22" i="11" s="1"/>
  <c r="B21" i="11"/>
  <c r="B20" i="11"/>
  <c r="AAJ20" i="11" s="1"/>
  <c r="B19" i="11"/>
  <c r="F19" i="11" s="1"/>
  <c r="B18" i="11"/>
  <c r="AAJ18" i="11" s="1"/>
  <c r="B17" i="11"/>
  <c r="F17" i="11" s="1"/>
  <c r="B16" i="11"/>
  <c r="AAJ16" i="11" s="1"/>
  <c r="B13" i="11"/>
  <c r="F13" i="11" s="1"/>
  <c r="B12" i="11"/>
  <c r="AAJ12" i="11" s="1"/>
  <c r="B11" i="11"/>
  <c r="F11" i="11" s="1"/>
  <c r="B10" i="11"/>
  <c r="AAJ10" i="11" s="1"/>
  <c r="B9" i="11"/>
  <c r="F9" i="11" s="1"/>
  <c r="B8" i="11"/>
  <c r="AAJ8" i="11" s="1"/>
  <c r="B7" i="11"/>
  <c r="F7" i="11" s="1"/>
  <c r="B6" i="11"/>
  <c r="AAJ6" i="11" s="1"/>
  <c r="B5" i="11"/>
  <c r="F5" i="11" s="1"/>
  <c r="B4" i="11"/>
  <c r="F4" i="11" s="1"/>
  <c r="JQ61" i="10"/>
  <c r="JB61" i="10"/>
  <c r="JD61" i="10" s="1"/>
  <c r="IY61" i="10"/>
  <c r="JQ233" i="10"/>
  <c r="JD233" i="10"/>
  <c r="IY233" i="10"/>
  <c r="JQ166" i="10"/>
  <c r="JB166" i="10"/>
  <c r="JD166" i="10" s="1"/>
  <c r="IY166" i="10"/>
  <c r="JQ570" i="10"/>
  <c r="JD570" i="10"/>
  <c r="IY570" i="10"/>
  <c r="JQ151" i="10"/>
  <c r="JD151" i="10"/>
  <c r="IY151" i="10"/>
  <c r="JQ604" i="10"/>
  <c r="JD604" i="10"/>
  <c r="IY604" i="10"/>
  <c r="JQ512" i="10"/>
  <c r="JB512" i="10"/>
  <c r="JD512" i="10" s="1"/>
  <c r="IY512" i="10"/>
  <c r="JQ437" i="10"/>
  <c r="JD437" i="10"/>
  <c r="IY437" i="10"/>
  <c r="JQ99" i="10"/>
  <c r="JD99" i="10"/>
  <c r="IY99" i="10"/>
  <c r="JQ325" i="10"/>
  <c r="JD325" i="10"/>
  <c r="IY325" i="10"/>
  <c r="JQ60" i="10"/>
  <c r="JB60" i="10"/>
  <c r="JD60" i="10" s="1"/>
  <c r="IY60" i="10"/>
  <c r="JQ286" i="10"/>
  <c r="JD286" i="10"/>
  <c r="IY286" i="10"/>
  <c r="JQ114" i="10"/>
  <c r="JD114" i="10"/>
  <c r="IY114" i="10"/>
  <c r="JQ511" i="10"/>
  <c r="JB511" i="10"/>
  <c r="JD511" i="10" s="1"/>
  <c r="IY511" i="10"/>
  <c r="JQ396" i="10"/>
  <c r="JD396" i="10"/>
  <c r="IY396" i="10"/>
  <c r="JQ524" i="10"/>
  <c r="JD524" i="10"/>
  <c r="IY524" i="10"/>
  <c r="JQ29" i="10"/>
  <c r="JB29" i="10"/>
  <c r="JD29" i="10" s="1"/>
  <c r="IY29" i="10"/>
  <c r="JQ257" i="10"/>
  <c r="JD257" i="10"/>
  <c r="IY257" i="10"/>
  <c r="JQ232" i="10"/>
  <c r="IY232" i="10"/>
  <c r="JQ490" i="10"/>
  <c r="JD490" i="10"/>
  <c r="IY490" i="10"/>
  <c r="JQ52" i="10"/>
  <c r="JB52" i="10"/>
  <c r="JD52" i="10" s="1"/>
  <c r="IY52" i="10"/>
  <c r="JQ77" i="10"/>
  <c r="JD77" i="10"/>
  <c r="IY77" i="10"/>
  <c r="JQ361" i="10"/>
  <c r="JD361" i="10"/>
  <c r="IY361" i="10"/>
  <c r="JQ106" i="10"/>
  <c r="JD106" i="10"/>
  <c r="IY106" i="10"/>
  <c r="JQ395" i="10"/>
  <c r="JD395" i="10"/>
  <c r="IY395" i="10"/>
  <c r="JQ453" i="10"/>
  <c r="JD453" i="10"/>
  <c r="IY453" i="10"/>
  <c r="JQ150" i="10"/>
  <c r="JD150" i="10"/>
  <c r="IY150" i="10"/>
  <c r="JQ560" i="10"/>
  <c r="JD560" i="10"/>
  <c r="IY560" i="10"/>
  <c r="JL37" i="10"/>
  <c r="JB37" i="10" s="1"/>
  <c r="JA37" i="10"/>
  <c r="JA610" i="10" s="1"/>
  <c r="IY37" i="10"/>
  <c r="JQ206" i="10"/>
  <c r="JB206" i="10"/>
  <c r="JD206" i="10" s="1"/>
  <c r="IY206" i="10"/>
  <c r="JQ311" i="10"/>
  <c r="JB311" i="10"/>
  <c r="JD311" i="10" s="1"/>
  <c r="IY311" i="10"/>
  <c r="JQ426" i="10"/>
  <c r="JB426" i="10"/>
  <c r="JD426" i="10" s="1"/>
  <c r="IY426" i="10"/>
  <c r="JQ231" i="10"/>
  <c r="JD231" i="10"/>
  <c r="IY231" i="10"/>
  <c r="JQ285" i="10"/>
  <c r="JD285" i="10"/>
  <c r="IY285" i="10"/>
  <c r="JQ387" i="10"/>
  <c r="JD387" i="10"/>
  <c r="IY387" i="10"/>
  <c r="JQ550" i="10"/>
  <c r="JB550" i="10"/>
  <c r="JD550" i="10" s="1"/>
  <c r="IY550" i="10"/>
  <c r="JQ248" i="10"/>
  <c r="JD248" i="10"/>
  <c r="IY248" i="10"/>
  <c r="JQ98" i="10"/>
  <c r="JB98" i="10"/>
  <c r="JD98" i="10" s="1"/>
  <c r="IY98" i="10"/>
  <c r="JQ125" i="10"/>
  <c r="JD125" i="10"/>
  <c r="IY125" i="10"/>
  <c r="JQ499" i="10"/>
  <c r="JD499" i="10"/>
  <c r="IY499" i="10"/>
  <c r="JQ149" i="10"/>
  <c r="JD149" i="10"/>
  <c r="IY149" i="10"/>
  <c r="JQ113" i="10"/>
  <c r="JD113" i="10"/>
  <c r="IY113" i="10"/>
  <c r="JQ194" i="10"/>
  <c r="JD194" i="10"/>
  <c r="IY194" i="10"/>
  <c r="JQ404" i="10"/>
  <c r="JB404" i="10"/>
  <c r="JD404" i="10" s="1"/>
  <c r="IY404" i="10"/>
  <c r="JQ436" i="10"/>
  <c r="JB436" i="10"/>
  <c r="JD436" i="10" s="1"/>
  <c r="IY436" i="10"/>
  <c r="JQ310" i="10"/>
  <c r="JB310" i="10"/>
  <c r="JD310" i="10" s="1"/>
  <c r="IY310" i="10"/>
  <c r="JQ483" i="10"/>
  <c r="JB483" i="10"/>
  <c r="JD483" i="10" s="1"/>
  <c r="IY483" i="10"/>
  <c r="JQ28" i="10"/>
  <c r="JB28" i="10"/>
  <c r="JD28" i="10" s="1"/>
  <c r="IY28" i="10"/>
  <c r="JQ374" i="10"/>
  <c r="JB374" i="10"/>
  <c r="JD374" i="10" s="1"/>
  <c r="IY374" i="10"/>
  <c r="JQ569" i="10"/>
  <c r="JB569" i="10"/>
  <c r="JD569" i="10" s="1"/>
  <c r="IY569" i="10"/>
  <c r="JQ523" i="10"/>
  <c r="JB523" i="10"/>
  <c r="JD523" i="10" s="1"/>
  <c r="IY523" i="10"/>
  <c r="JQ230" i="10"/>
  <c r="JD230" i="10"/>
  <c r="IY230" i="10"/>
  <c r="JQ452" i="10"/>
  <c r="JD452" i="10"/>
  <c r="IY452" i="10"/>
  <c r="JQ76" i="10"/>
  <c r="JD76" i="10"/>
  <c r="IY76" i="10"/>
  <c r="JQ420" i="10"/>
  <c r="JD420" i="10"/>
  <c r="IY420" i="10"/>
  <c r="JQ339" i="10"/>
  <c r="JD339" i="10"/>
  <c r="IY339" i="10"/>
  <c r="JQ284" i="10"/>
  <c r="JD284" i="10"/>
  <c r="IY284" i="10"/>
  <c r="JQ603" i="10"/>
  <c r="JB603" i="10"/>
  <c r="JD603" i="10" s="1"/>
  <c r="IY603" i="10"/>
  <c r="JQ268" i="10"/>
  <c r="JD268" i="10"/>
  <c r="IY268" i="10"/>
  <c r="JQ559" i="10"/>
  <c r="JD559" i="10"/>
  <c r="IY559" i="10"/>
  <c r="JQ15" i="10"/>
  <c r="JB15" i="10"/>
  <c r="JD15" i="10" s="1"/>
  <c r="IY15" i="10"/>
  <c r="JQ360" i="10"/>
  <c r="JD360" i="10"/>
  <c r="IY360" i="10"/>
  <c r="JQ148" i="10"/>
  <c r="JD148" i="10"/>
  <c r="IY148" i="10"/>
  <c r="JQ522" i="10"/>
  <c r="JB522" i="10"/>
  <c r="JD522" i="10" s="1"/>
  <c r="IY522" i="10"/>
  <c r="JQ200" i="10"/>
  <c r="JB200" i="10"/>
  <c r="JD200" i="10" s="1"/>
  <c r="IY200" i="10"/>
  <c r="JQ324" i="10"/>
  <c r="JD324" i="10"/>
  <c r="IY324" i="10"/>
  <c r="JQ165" i="10"/>
  <c r="JB165" i="10"/>
  <c r="JD165" i="10" s="1"/>
  <c r="IY165" i="10"/>
  <c r="JQ435" i="10"/>
  <c r="JB435" i="10"/>
  <c r="JD435" i="10" s="1"/>
  <c r="IY435" i="10"/>
  <c r="JQ27" i="10"/>
  <c r="JB27" i="10"/>
  <c r="JD27" i="10" s="1"/>
  <c r="IY27" i="10"/>
  <c r="JQ451" i="10"/>
  <c r="JD451" i="10"/>
  <c r="IY451" i="10"/>
  <c r="JQ51" i="10"/>
  <c r="JB51" i="10"/>
  <c r="JD51" i="10" s="1"/>
  <c r="IY51" i="10"/>
  <c r="JQ59" i="10"/>
  <c r="JB59" i="10"/>
  <c r="JD59" i="10" s="1"/>
  <c r="IY59" i="10"/>
  <c r="JQ589" i="10"/>
  <c r="JD589" i="10"/>
  <c r="IY589" i="10"/>
  <c r="JQ338" i="10"/>
  <c r="JB338" i="10"/>
  <c r="JD338" i="10" s="1"/>
  <c r="IY338" i="10"/>
  <c r="JQ97" i="10"/>
  <c r="JB97" i="10"/>
  <c r="JD97" i="10" s="1"/>
  <c r="IY97" i="10"/>
  <c r="JQ135" i="10"/>
  <c r="JB135" i="10"/>
  <c r="JD135" i="10" s="1"/>
  <c r="IY135" i="10"/>
  <c r="JQ229" i="10"/>
  <c r="JD229" i="10"/>
  <c r="IY229" i="10"/>
  <c r="JQ147" i="10"/>
  <c r="JD147" i="10"/>
  <c r="IY147" i="10"/>
  <c r="JQ578" i="10"/>
  <c r="JD578" i="10"/>
  <c r="IY578" i="10"/>
  <c r="JQ510" i="10"/>
  <c r="JB510" i="10"/>
  <c r="JD510" i="10" s="1"/>
  <c r="IY510" i="10"/>
  <c r="JQ403" i="10"/>
  <c r="JB403" i="10"/>
  <c r="JD403" i="10" s="1"/>
  <c r="IY403" i="10"/>
  <c r="JQ588" i="10"/>
  <c r="JD588" i="10"/>
  <c r="IY588" i="10"/>
  <c r="JQ549" i="10"/>
  <c r="JB549" i="10"/>
  <c r="JD549" i="10" s="1"/>
  <c r="IY549" i="10"/>
  <c r="JQ75" i="10"/>
  <c r="JB75" i="10"/>
  <c r="JD75" i="10" s="1"/>
  <c r="IY75" i="10"/>
  <c r="JQ608" i="10"/>
  <c r="JB608" i="10"/>
  <c r="JD608" i="10" s="1"/>
  <c r="IY608" i="10"/>
  <c r="JQ596" i="10"/>
  <c r="JB596" i="10"/>
  <c r="JD596" i="10" s="1"/>
  <c r="IY596" i="10"/>
  <c r="JQ352" i="10"/>
  <c r="JD352" i="10"/>
  <c r="IY352" i="10"/>
  <c r="JQ465" i="10"/>
  <c r="JB465" i="10"/>
  <c r="JD465" i="10" s="1"/>
  <c r="IY465" i="10"/>
  <c r="JQ58" i="10"/>
  <c r="JB58" i="10"/>
  <c r="JD58" i="10" s="1"/>
  <c r="IY58" i="10"/>
  <c r="JQ146" i="10"/>
  <c r="JD146" i="10"/>
  <c r="IY146" i="10"/>
  <c r="JQ450" i="10"/>
  <c r="JB450" i="10"/>
  <c r="JD450" i="10" s="1"/>
  <c r="IY450" i="10"/>
  <c r="JQ74" i="10"/>
  <c r="JB74" i="10"/>
  <c r="JD74" i="10" s="1"/>
  <c r="IY74" i="10"/>
  <c r="JQ411" i="10"/>
  <c r="JD411" i="10"/>
  <c r="IY411" i="10"/>
  <c r="JQ602" i="10"/>
  <c r="JB602" i="10"/>
  <c r="JD602" i="10" s="1"/>
  <c r="IY602" i="10"/>
  <c r="JQ332" i="10"/>
  <c r="JB332" i="10"/>
  <c r="JD332" i="10" s="1"/>
  <c r="IY332" i="10"/>
  <c r="JQ548" i="10"/>
  <c r="JB548" i="10"/>
  <c r="JD548" i="10" s="1"/>
  <c r="IY548" i="10"/>
  <c r="JQ267" i="10"/>
  <c r="JD267" i="10"/>
  <c r="IY267" i="10"/>
  <c r="JQ247" i="10"/>
  <c r="JB247" i="10"/>
  <c r="JD247" i="10" s="1"/>
  <c r="IY247" i="10"/>
  <c r="JQ164" i="10"/>
  <c r="JB164" i="10"/>
  <c r="JD164" i="10" s="1"/>
  <c r="IY164" i="10"/>
  <c r="JQ509" i="10"/>
  <c r="JB509" i="10"/>
  <c r="JD509" i="10" s="1"/>
  <c r="IY509" i="10"/>
  <c r="JQ309" i="10"/>
  <c r="JB309" i="10"/>
  <c r="JD309" i="10" s="1"/>
  <c r="IY309" i="10"/>
  <c r="JQ96" i="10"/>
  <c r="JB96" i="10"/>
  <c r="JD96" i="10" s="1"/>
  <c r="IY96" i="10"/>
  <c r="JQ402" i="10"/>
  <c r="JB402" i="10"/>
  <c r="JD402" i="10" s="1"/>
  <c r="IY402" i="10"/>
  <c r="JQ228" i="10"/>
  <c r="JD228" i="10"/>
  <c r="IY228" i="10"/>
  <c r="JQ283" i="10"/>
  <c r="JB283" i="10"/>
  <c r="JD283" i="10" s="1"/>
  <c r="IY283" i="10"/>
  <c r="JQ521" i="10"/>
  <c r="JB521" i="10"/>
  <c r="JD521" i="10" s="1"/>
  <c r="IY521" i="10"/>
  <c r="JQ266" i="10"/>
  <c r="JD266" i="10"/>
  <c r="IY266" i="10"/>
  <c r="JQ394" i="10"/>
  <c r="JB394" i="10"/>
  <c r="JD394" i="10" s="1"/>
  <c r="IY394" i="10"/>
  <c r="JQ489" i="10"/>
  <c r="JB489" i="10"/>
  <c r="JD489" i="10" s="1"/>
  <c r="IY489" i="10"/>
  <c r="JQ508" i="10"/>
  <c r="JB508" i="10"/>
  <c r="JD508" i="10" s="1"/>
  <c r="IY508" i="10"/>
  <c r="JQ359" i="10"/>
  <c r="JB359" i="10"/>
  <c r="JD359" i="10" s="1"/>
  <c r="IY359" i="10"/>
  <c r="JQ386" i="10"/>
  <c r="JB386" i="10"/>
  <c r="JD386" i="10" s="1"/>
  <c r="IY386" i="10"/>
  <c r="JQ36" i="10"/>
  <c r="JB36" i="10"/>
  <c r="JD36" i="10" s="1"/>
  <c r="IY36" i="10"/>
  <c r="JQ26" i="10"/>
  <c r="JB26" i="10"/>
  <c r="JD26" i="10" s="1"/>
  <c r="IY26" i="10"/>
  <c r="JQ587" i="10"/>
  <c r="JD587" i="10"/>
  <c r="IY587" i="10"/>
  <c r="JQ112" i="10"/>
  <c r="JB112" i="10"/>
  <c r="JD112" i="10" s="1"/>
  <c r="IY112" i="10"/>
  <c r="JQ177" i="10"/>
  <c r="JB177" i="10"/>
  <c r="JD177" i="10" s="1"/>
  <c r="IY177" i="10"/>
  <c r="JQ14" i="10"/>
  <c r="JB14" i="10"/>
  <c r="JD14" i="10" s="1"/>
  <c r="IY14" i="10"/>
  <c r="JQ227" i="10"/>
  <c r="JB227" i="10"/>
  <c r="JD227" i="10" s="1"/>
  <c r="IY227" i="10"/>
  <c r="JQ282" i="10"/>
  <c r="JB282" i="10"/>
  <c r="JD282" i="10" s="1"/>
  <c r="IY282" i="10"/>
  <c r="JQ50" i="10"/>
  <c r="JB50" i="10"/>
  <c r="JD50" i="10" s="1"/>
  <c r="IY50" i="10"/>
  <c r="JQ57" i="10"/>
  <c r="JB57" i="10"/>
  <c r="JD57" i="10" s="1"/>
  <c r="IY57" i="10"/>
  <c r="JQ308" i="10"/>
  <c r="JB308" i="10"/>
  <c r="JD308" i="10" s="1"/>
  <c r="IY308" i="10"/>
  <c r="JQ331" i="10"/>
  <c r="JB331" i="10"/>
  <c r="JD331" i="10" s="1"/>
  <c r="IY331" i="10"/>
  <c r="JQ547" i="10"/>
  <c r="JB547" i="10"/>
  <c r="JD547" i="10" s="1"/>
  <c r="IY547" i="10"/>
  <c r="JQ337" i="10"/>
  <c r="JL337" i="10"/>
  <c r="JB337" i="10" s="1"/>
  <c r="JD337" i="10" s="1"/>
  <c r="IY337" i="10"/>
  <c r="JQ44" i="10"/>
  <c r="JB44" i="10"/>
  <c r="JD44" i="10" s="1"/>
  <c r="IY44" i="10"/>
  <c r="JQ520" i="10"/>
  <c r="JB520" i="10"/>
  <c r="JD520" i="10" s="1"/>
  <c r="IY520" i="10"/>
  <c r="JQ558" i="10"/>
  <c r="JL558" i="10"/>
  <c r="JK558" i="10"/>
  <c r="IY558" i="10"/>
  <c r="JQ35" i="10"/>
  <c r="JB35" i="10"/>
  <c r="JD35" i="10" s="1"/>
  <c r="IY35" i="10"/>
  <c r="JQ393" i="10"/>
  <c r="JB393" i="10"/>
  <c r="JD393" i="10" s="1"/>
  <c r="IY393" i="10"/>
  <c r="JQ425" i="10"/>
  <c r="JB425" i="10"/>
  <c r="JD425" i="10" s="1"/>
  <c r="IY425" i="10"/>
  <c r="JQ419" i="10"/>
  <c r="JB419" i="10"/>
  <c r="JD419" i="10" s="1"/>
  <c r="IY419" i="10"/>
  <c r="JQ507" i="10"/>
  <c r="JB507" i="10"/>
  <c r="JD507" i="10" s="1"/>
  <c r="IY507" i="10"/>
  <c r="JQ424" i="10"/>
  <c r="JB424" i="10"/>
  <c r="JD424" i="10" s="1"/>
  <c r="IY424" i="10"/>
  <c r="JQ124" i="10"/>
  <c r="JB124" i="10"/>
  <c r="JD124" i="10" s="1"/>
  <c r="IY124" i="10"/>
  <c r="JQ434" i="10"/>
  <c r="JB434" i="10"/>
  <c r="JD434" i="10" s="1"/>
  <c r="IY434" i="10"/>
  <c r="JQ449" i="10"/>
  <c r="JB449" i="10"/>
  <c r="JD449" i="10" s="1"/>
  <c r="IY449" i="10"/>
  <c r="JQ265" i="10"/>
  <c r="JL265" i="10"/>
  <c r="IY265" i="10"/>
  <c r="JQ562" i="10"/>
  <c r="JB562" i="10"/>
  <c r="JD562" i="10" s="1"/>
  <c r="IY562" i="10"/>
  <c r="JQ443" i="10"/>
  <c r="JB443" i="10"/>
  <c r="JD443" i="10" s="1"/>
  <c r="IY443" i="10"/>
  <c r="JQ594" i="10"/>
  <c r="JJ594" i="10"/>
  <c r="JB594" i="10" s="1"/>
  <c r="JD594" i="10" s="1"/>
  <c r="IY594" i="10"/>
  <c r="JQ73" i="10"/>
  <c r="JB73" i="10"/>
  <c r="JD73" i="10" s="1"/>
  <c r="IY73" i="10"/>
  <c r="JQ586" i="10"/>
  <c r="JD586" i="10"/>
  <c r="IY586" i="10"/>
  <c r="JQ256" i="10"/>
  <c r="JB256" i="10"/>
  <c r="JD256" i="10" s="1"/>
  <c r="IY256" i="10"/>
  <c r="JQ281" i="10"/>
  <c r="JB281" i="10"/>
  <c r="JD281" i="10" s="1"/>
  <c r="IY281" i="10"/>
  <c r="JQ410" i="10"/>
  <c r="IY410" i="10"/>
  <c r="JQ95" i="10"/>
  <c r="JB95" i="10"/>
  <c r="JD95" i="10" s="1"/>
  <c r="IY95" i="10"/>
  <c r="JQ226" i="10"/>
  <c r="JL226" i="10"/>
  <c r="JB226" i="10" s="1"/>
  <c r="JD226" i="10" s="1"/>
  <c r="IY226" i="10"/>
  <c r="JQ34" i="10"/>
  <c r="JB34" i="10"/>
  <c r="JD34" i="10" s="1"/>
  <c r="IY34" i="10"/>
  <c r="JQ476" i="10"/>
  <c r="JB476" i="10"/>
  <c r="JD476" i="10" s="1"/>
  <c r="IY476" i="10"/>
  <c r="JQ358" i="10"/>
  <c r="JB358" i="10"/>
  <c r="JD358" i="10" s="1"/>
  <c r="IY358" i="10"/>
  <c r="JQ506" i="10"/>
  <c r="JJ506" i="10"/>
  <c r="JB506" i="10" s="1"/>
  <c r="JD506" i="10" s="1"/>
  <c r="IY506" i="10"/>
  <c r="JQ401" i="10"/>
  <c r="JB401" i="10"/>
  <c r="JD401" i="10" s="1"/>
  <c r="IY401" i="10"/>
  <c r="JQ193" i="10"/>
  <c r="JB193" i="10"/>
  <c r="JD193" i="10" s="1"/>
  <c r="IY193" i="10"/>
  <c r="JQ46" i="10"/>
  <c r="JB46" i="10"/>
  <c r="JD46" i="10" s="1"/>
  <c r="IY46" i="10"/>
  <c r="JQ13" i="10"/>
  <c r="JB13" i="10"/>
  <c r="JD13" i="10" s="1"/>
  <c r="IY13" i="10"/>
  <c r="JQ33" i="10"/>
  <c r="JB33" i="10"/>
  <c r="JD33" i="10" s="1"/>
  <c r="IY33" i="10"/>
  <c r="JQ482" i="10"/>
  <c r="JB482" i="10"/>
  <c r="JD482" i="10" s="1"/>
  <c r="IY482" i="10"/>
  <c r="JQ538" i="10"/>
  <c r="JD538" i="10"/>
  <c r="IY538" i="10"/>
  <c r="JQ280" i="10"/>
  <c r="JB280" i="10"/>
  <c r="JD280" i="10" s="1"/>
  <c r="IY280" i="10"/>
  <c r="JQ134" i="10"/>
  <c r="JB134" i="10"/>
  <c r="JD134" i="10" s="1"/>
  <c r="IY134" i="10"/>
  <c r="JQ448" i="10"/>
  <c r="JB448" i="10"/>
  <c r="JD448" i="10" s="1"/>
  <c r="IY448" i="10"/>
  <c r="JQ225" i="10"/>
  <c r="JB225" i="10"/>
  <c r="JD225" i="10" s="1"/>
  <c r="IY225" i="10"/>
  <c r="JQ601" i="10"/>
  <c r="JB601" i="10"/>
  <c r="JD601" i="10" s="1"/>
  <c r="IY601" i="10"/>
  <c r="JQ4" i="10"/>
  <c r="JB4" i="10"/>
  <c r="JD4" i="10" s="1"/>
  <c r="IY4" i="10"/>
  <c r="JQ400" i="10"/>
  <c r="JB400" i="10"/>
  <c r="JD400" i="10" s="1"/>
  <c r="IY400" i="10"/>
  <c r="JQ488" i="10"/>
  <c r="JB488" i="10"/>
  <c r="JD488" i="10" s="1"/>
  <c r="IY488" i="10"/>
  <c r="JQ145" i="10"/>
  <c r="JB145" i="10"/>
  <c r="JD145" i="10" s="1"/>
  <c r="IY145" i="10"/>
  <c r="JQ176" i="10"/>
  <c r="JB176" i="10"/>
  <c r="JD176" i="10" s="1"/>
  <c r="IY176" i="10"/>
  <c r="JQ557" i="10"/>
  <c r="JB557" i="10"/>
  <c r="JD557" i="10" s="1"/>
  <c r="IY557" i="10"/>
  <c r="JQ433" i="10"/>
  <c r="JB433" i="10"/>
  <c r="JD433" i="10" s="1"/>
  <c r="IY433" i="10"/>
  <c r="JQ585" i="10"/>
  <c r="JB585" i="10"/>
  <c r="JD585" i="10" s="1"/>
  <c r="IY585" i="10"/>
  <c r="JQ49" i="10"/>
  <c r="JB49" i="10"/>
  <c r="JD49" i="10" s="1"/>
  <c r="IY49" i="10"/>
  <c r="JQ357" i="10"/>
  <c r="JB357" i="10"/>
  <c r="JD357" i="10" s="1"/>
  <c r="IY357" i="10"/>
  <c r="JQ330" i="10"/>
  <c r="JB330" i="10"/>
  <c r="JD330" i="10" s="1"/>
  <c r="IY330" i="10"/>
  <c r="JQ279" i="10"/>
  <c r="JL279" i="10"/>
  <c r="IY279" i="10"/>
  <c r="JQ56" i="10"/>
  <c r="JB56" i="10"/>
  <c r="JD56" i="10" s="1"/>
  <c r="IY56" i="10"/>
  <c r="JQ224" i="10"/>
  <c r="JB224" i="10"/>
  <c r="JD224" i="10" s="1"/>
  <c r="IY224" i="10"/>
  <c r="JQ392" i="10"/>
  <c r="JB392" i="10"/>
  <c r="JD392" i="10" s="1"/>
  <c r="IY392" i="10"/>
  <c r="JQ464" i="10"/>
  <c r="JB464" i="10"/>
  <c r="JD464" i="10" s="1"/>
  <c r="IY464" i="10"/>
  <c r="JQ546" i="10"/>
  <c r="JB546" i="10"/>
  <c r="JD546" i="10" s="1"/>
  <c r="IY546" i="10"/>
  <c r="JQ532" i="10"/>
  <c r="JB532" i="10"/>
  <c r="JD532" i="10" s="1"/>
  <c r="IY532" i="10"/>
  <c r="JQ182" i="10"/>
  <c r="JD182" i="10"/>
  <c r="IY182" i="10"/>
  <c r="JQ144" i="10"/>
  <c r="JB144" i="10"/>
  <c r="JD144" i="10" s="1"/>
  <c r="IY144" i="10"/>
  <c r="JQ43" i="10"/>
  <c r="JB43" i="10"/>
  <c r="JD43" i="10" s="1"/>
  <c r="IY43" i="10"/>
  <c r="JQ94" i="10"/>
  <c r="JB94" i="10"/>
  <c r="JD94" i="10" s="1"/>
  <c r="IY94" i="10"/>
  <c r="JQ264" i="10"/>
  <c r="JB264" i="10"/>
  <c r="JD264" i="10" s="1"/>
  <c r="IY264" i="10"/>
  <c r="JQ409" i="10"/>
  <c r="JB409" i="10"/>
  <c r="JD409" i="10" s="1"/>
  <c r="IY409" i="10"/>
  <c r="JQ460" i="10"/>
  <c r="JB460" i="10"/>
  <c r="JD460" i="10" s="1"/>
  <c r="IY460" i="10"/>
  <c r="JQ584" i="10"/>
  <c r="JB584" i="10"/>
  <c r="JD584" i="10" s="1"/>
  <c r="IY584" i="10"/>
  <c r="JQ568" i="10"/>
  <c r="JB568" i="10"/>
  <c r="JD568" i="10" s="1"/>
  <c r="IY568" i="10"/>
  <c r="JQ223" i="10"/>
  <c r="JB223" i="10"/>
  <c r="JD223" i="10" s="1"/>
  <c r="IY223" i="10"/>
  <c r="JQ123" i="10"/>
  <c r="JB123" i="10"/>
  <c r="JD123" i="10" s="1"/>
  <c r="IY123" i="10"/>
  <c r="JQ432" i="10"/>
  <c r="JB432" i="10"/>
  <c r="JD432" i="10" s="1"/>
  <c r="IY432" i="10"/>
  <c r="JQ505" i="10"/>
  <c r="JB505" i="10"/>
  <c r="JD505" i="10" s="1"/>
  <c r="IY505" i="10"/>
  <c r="JQ418" i="10"/>
  <c r="JB418" i="10"/>
  <c r="JD418" i="10" s="1"/>
  <c r="IY418" i="10"/>
  <c r="JQ346" i="10"/>
  <c r="JB346" i="10"/>
  <c r="JD346" i="10" s="1"/>
  <c r="IY346" i="10"/>
  <c r="JQ423" i="10"/>
  <c r="JB423" i="10"/>
  <c r="JD423" i="10" s="1"/>
  <c r="IY423" i="10"/>
  <c r="JQ545" i="10"/>
  <c r="JB545" i="10"/>
  <c r="JD545" i="10" s="1"/>
  <c r="IY545" i="10"/>
  <c r="JQ373" i="10"/>
  <c r="JB373" i="10"/>
  <c r="JD373" i="10" s="1"/>
  <c r="IY373" i="10"/>
  <c r="JQ519" i="10"/>
  <c r="JB519" i="10"/>
  <c r="JD519" i="10" s="1"/>
  <c r="IY519" i="10"/>
  <c r="JQ431" i="10"/>
  <c r="JB431" i="10"/>
  <c r="JD431" i="10" s="1"/>
  <c r="IY431" i="10"/>
  <c r="JQ111" i="10"/>
  <c r="JB111" i="10"/>
  <c r="JD111" i="10" s="1"/>
  <c r="IY111" i="10"/>
  <c r="JQ278" i="10"/>
  <c r="JK278" i="10"/>
  <c r="JB278" i="10" s="1"/>
  <c r="JD278" i="10" s="1"/>
  <c r="IY278" i="10"/>
  <c r="JQ192" i="10"/>
  <c r="JB192" i="10"/>
  <c r="JD192" i="10" s="1"/>
  <c r="IY192" i="10"/>
  <c r="JQ143" i="10"/>
  <c r="JK143" i="10"/>
  <c r="JB143" i="10" s="1"/>
  <c r="JD143" i="10" s="1"/>
  <c r="IY143" i="10"/>
  <c r="JQ385" i="10"/>
  <c r="JB385" i="10"/>
  <c r="JD385" i="10" s="1"/>
  <c r="IY385" i="10"/>
  <c r="JQ600" i="10"/>
  <c r="JB600" i="10"/>
  <c r="JD600" i="10" s="1"/>
  <c r="IY600" i="10"/>
  <c r="JQ222" i="10"/>
  <c r="JB222" i="10"/>
  <c r="JD222" i="10" s="1"/>
  <c r="IY222" i="10"/>
  <c r="JQ537" i="10"/>
  <c r="JD537" i="10"/>
  <c r="IY537" i="10"/>
  <c r="JQ567" i="10"/>
  <c r="JB567" i="10"/>
  <c r="JD567" i="10" s="1"/>
  <c r="IY567" i="10"/>
  <c r="JQ391" i="10"/>
  <c r="JB391" i="10"/>
  <c r="JD391" i="10" s="1"/>
  <c r="IY391" i="10"/>
  <c r="JQ475" i="10"/>
  <c r="JB475" i="10"/>
  <c r="JD475" i="10" s="1"/>
  <c r="IY475" i="10"/>
  <c r="JQ351" i="10"/>
  <c r="JB351" i="10"/>
  <c r="JD351" i="10" s="1"/>
  <c r="IY351" i="10"/>
  <c r="JQ447" i="10"/>
  <c r="JB447" i="10"/>
  <c r="JD447" i="10" s="1"/>
  <c r="IY447" i="10"/>
  <c r="JQ336" i="10"/>
  <c r="JB336" i="10"/>
  <c r="JD336" i="10" s="1"/>
  <c r="IY336" i="10"/>
  <c r="JQ518" i="10"/>
  <c r="JB518" i="10"/>
  <c r="JD518" i="10" s="1"/>
  <c r="IY518" i="10"/>
  <c r="JQ191" i="10"/>
  <c r="JB191" i="10"/>
  <c r="JD191" i="10" s="1"/>
  <c r="IY191" i="10"/>
  <c r="JQ181" i="10"/>
  <c r="JJ181" i="10"/>
  <c r="JB181" i="10" s="1"/>
  <c r="IY181" i="10"/>
  <c r="JQ48" i="10"/>
  <c r="JB48" i="10"/>
  <c r="JD48" i="10" s="1"/>
  <c r="IY48" i="10"/>
  <c r="JQ345" i="10"/>
  <c r="JB345" i="10"/>
  <c r="JD345" i="10" s="1"/>
  <c r="IY345" i="10"/>
  <c r="JQ55" i="10"/>
  <c r="JB55" i="10"/>
  <c r="JD55" i="10" s="1"/>
  <c r="IY55" i="10"/>
  <c r="JQ504" i="10"/>
  <c r="JB504" i="10"/>
  <c r="JD504" i="10" s="1"/>
  <c r="IY504" i="10"/>
  <c r="JQ408" i="10"/>
  <c r="JB408" i="10"/>
  <c r="JD408" i="10" s="1"/>
  <c r="IY408" i="10"/>
  <c r="JQ72" i="10"/>
  <c r="JB72" i="10"/>
  <c r="JD72" i="10" s="1"/>
  <c r="IY72" i="10"/>
  <c r="JQ583" i="10"/>
  <c r="JI583" i="10"/>
  <c r="JB583" i="10" s="1"/>
  <c r="JD583" i="10" s="1"/>
  <c r="IY583" i="10"/>
  <c r="JQ122" i="10"/>
  <c r="JB122" i="10"/>
  <c r="JD122" i="10" s="1"/>
  <c r="IY122" i="10"/>
  <c r="JQ556" i="10"/>
  <c r="JK556" i="10"/>
  <c r="JI556" i="10"/>
  <c r="IY556" i="10"/>
  <c r="JQ110" i="10"/>
  <c r="JB110" i="10"/>
  <c r="JD110" i="10" s="1"/>
  <c r="IY110" i="10"/>
  <c r="JQ12" i="10"/>
  <c r="JB12" i="10"/>
  <c r="JD12" i="10" s="1"/>
  <c r="IY12" i="10"/>
  <c r="JQ246" i="10"/>
  <c r="JB246" i="10"/>
  <c r="JD246" i="10" s="1"/>
  <c r="IY246" i="10"/>
  <c r="JQ372" i="10"/>
  <c r="JB372" i="10"/>
  <c r="JD372" i="10" s="1"/>
  <c r="IY372" i="10"/>
  <c r="JQ255" i="10"/>
  <c r="JB255" i="10"/>
  <c r="JD255" i="10" s="1"/>
  <c r="IY255" i="10"/>
  <c r="JQ503" i="10"/>
  <c r="JH503" i="10"/>
  <c r="JB503" i="10" s="1"/>
  <c r="JD503" i="10" s="1"/>
  <c r="IY503" i="10"/>
  <c r="JQ175" i="10"/>
  <c r="JB175" i="10"/>
  <c r="JD175" i="10" s="1"/>
  <c r="IY175" i="10"/>
  <c r="JQ307" i="10"/>
  <c r="JB307" i="10"/>
  <c r="JD307" i="10" s="1"/>
  <c r="IY307" i="10"/>
  <c r="JQ384" i="10"/>
  <c r="JB384" i="10"/>
  <c r="JD384" i="10" s="1"/>
  <c r="IY384" i="10"/>
  <c r="JQ430" i="10"/>
  <c r="JB430" i="10"/>
  <c r="JD430" i="10" s="1"/>
  <c r="IY430" i="10"/>
  <c r="JQ25" i="10"/>
  <c r="JH25" i="10"/>
  <c r="JB25" i="10" s="1"/>
  <c r="JD25" i="10" s="1"/>
  <c r="IY25" i="10"/>
  <c r="JQ93" i="10"/>
  <c r="JB93" i="10"/>
  <c r="JD93" i="10" s="1"/>
  <c r="IY93" i="10"/>
  <c r="JQ142" i="10"/>
  <c r="JK142" i="10"/>
  <c r="JB142" i="10" s="1"/>
  <c r="JD142" i="10" s="1"/>
  <c r="IY142" i="10"/>
  <c r="JQ277" i="10"/>
  <c r="JK277" i="10"/>
  <c r="JB277" i="10" s="1"/>
  <c r="JD277" i="10" s="1"/>
  <c r="IY277" i="10"/>
  <c r="JQ190" i="10"/>
  <c r="JB190" i="10"/>
  <c r="JD190" i="10" s="1"/>
  <c r="IY190" i="10"/>
  <c r="JQ221" i="10"/>
  <c r="JK221" i="10"/>
  <c r="JB221" i="10" s="1"/>
  <c r="JD221" i="10" s="1"/>
  <c r="IY221" i="10"/>
  <c r="JQ335" i="10"/>
  <c r="JJ335" i="10"/>
  <c r="JB335" i="10" s="1"/>
  <c r="JD335" i="10" s="1"/>
  <c r="IY335" i="10"/>
  <c r="JQ220" i="10"/>
  <c r="JB220" i="10"/>
  <c r="JD220" i="10" s="1"/>
  <c r="IY220" i="10"/>
  <c r="JQ582" i="10"/>
  <c r="JB582" i="10"/>
  <c r="JD582" i="10" s="1"/>
  <c r="IY582" i="10"/>
  <c r="JQ270" i="10"/>
  <c r="JB270" i="10"/>
  <c r="JD270" i="10" s="1"/>
  <c r="IY270" i="10"/>
  <c r="JQ323" i="10"/>
  <c r="JB323" i="10"/>
  <c r="JD323" i="10" s="1"/>
  <c r="IY323" i="10"/>
  <c r="JQ470" i="10"/>
  <c r="JB470" i="10"/>
  <c r="JD470" i="10" s="1"/>
  <c r="IY470" i="10"/>
  <c r="JQ502" i="10"/>
  <c r="JB502" i="10"/>
  <c r="JD502" i="10" s="1"/>
  <c r="IY502" i="10"/>
  <c r="JQ219" i="10"/>
  <c r="JB219" i="10"/>
  <c r="JD219" i="10" s="1"/>
  <c r="IY219" i="10"/>
  <c r="JQ205" i="10"/>
  <c r="JB205" i="10"/>
  <c r="JD205" i="10" s="1"/>
  <c r="IY205" i="10"/>
  <c r="JQ481" i="10"/>
  <c r="JB481" i="10"/>
  <c r="JD481" i="10" s="1"/>
  <c r="IY481" i="10"/>
  <c r="JQ259" i="10"/>
  <c r="JB259" i="10"/>
  <c r="JD259" i="10" s="1"/>
  <c r="IY259" i="10"/>
  <c r="JQ92" i="10"/>
  <c r="JI92" i="10"/>
  <c r="JB92" i="10" s="1"/>
  <c r="JD92" i="10" s="1"/>
  <c r="IY92" i="10"/>
  <c r="JQ189" i="10"/>
  <c r="JB189" i="10"/>
  <c r="JD189" i="10" s="1"/>
  <c r="IY189" i="10"/>
  <c r="JQ383" i="10"/>
  <c r="JB383" i="10"/>
  <c r="JD383" i="10" s="1"/>
  <c r="IY383" i="10"/>
  <c r="JQ577" i="10"/>
  <c r="JB577" i="10"/>
  <c r="JD577" i="10" s="1"/>
  <c r="IY577" i="10"/>
  <c r="JQ245" i="10"/>
  <c r="JB245" i="10"/>
  <c r="JD245" i="10" s="1"/>
  <c r="IY245" i="10"/>
  <c r="JQ544" i="10"/>
  <c r="JB544" i="10"/>
  <c r="JD544" i="10" s="1"/>
  <c r="IY544" i="10"/>
  <c r="JQ24" i="10"/>
  <c r="JB24" i="10"/>
  <c r="JD24" i="10" s="1"/>
  <c r="IY24" i="10"/>
  <c r="JQ163" i="10"/>
  <c r="JB163" i="10"/>
  <c r="JD163" i="10" s="1"/>
  <c r="IY163" i="10"/>
  <c r="JQ306" i="10"/>
  <c r="JB306" i="10"/>
  <c r="JD306" i="10" s="1"/>
  <c r="IY306" i="10"/>
  <c r="JQ32" i="10"/>
  <c r="JB32" i="10"/>
  <c r="JD32" i="10" s="1"/>
  <c r="IY32" i="10"/>
  <c r="JQ463" i="10"/>
  <c r="JB463" i="10"/>
  <c r="JD463" i="10" s="1"/>
  <c r="IY463" i="10"/>
  <c r="JQ218" i="10"/>
  <c r="JB218" i="10"/>
  <c r="JD218" i="10" s="1"/>
  <c r="IY218" i="10"/>
  <c r="JQ188" i="10"/>
  <c r="JB188" i="10"/>
  <c r="JD188" i="10" s="1"/>
  <c r="IY188" i="10"/>
  <c r="JQ356" i="10"/>
  <c r="JB356" i="10"/>
  <c r="JD356" i="10" s="1"/>
  <c r="IY356" i="10"/>
  <c r="JQ141" i="10"/>
  <c r="JB141" i="10"/>
  <c r="JD141" i="10" s="1"/>
  <c r="IY141" i="10"/>
  <c r="JQ371" i="10"/>
  <c r="JB371" i="10"/>
  <c r="JD371" i="10" s="1"/>
  <c r="IY371" i="10"/>
  <c r="JQ536" i="10"/>
  <c r="JB536" i="10"/>
  <c r="JD536" i="10" s="1"/>
  <c r="IY536" i="10"/>
  <c r="JQ417" i="10"/>
  <c r="JB417" i="10"/>
  <c r="JD417" i="10" s="1"/>
  <c r="IY417" i="10"/>
  <c r="JQ263" i="10"/>
  <c r="JB263" i="10"/>
  <c r="JD263" i="10" s="1"/>
  <c r="IY263" i="10"/>
  <c r="JQ276" i="10"/>
  <c r="JJ276" i="10"/>
  <c r="JB276" i="10" s="1"/>
  <c r="JD276" i="10" s="1"/>
  <c r="IY276" i="10"/>
  <c r="JQ555" i="10"/>
  <c r="JB555" i="10"/>
  <c r="JD555" i="10" s="1"/>
  <c r="IY555" i="10"/>
  <c r="JQ174" i="10"/>
  <c r="JB174" i="10"/>
  <c r="JD174" i="10" s="1"/>
  <c r="IY174" i="10"/>
  <c r="JQ71" i="10"/>
  <c r="JB71" i="10"/>
  <c r="JD71" i="10" s="1"/>
  <c r="IY71" i="10"/>
  <c r="JQ474" i="10"/>
  <c r="JB474" i="10"/>
  <c r="JD474" i="10" s="1"/>
  <c r="IY474" i="10"/>
  <c r="JQ355" i="10"/>
  <c r="JI355" i="10"/>
  <c r="JB355" i="10" s="1"/>
  <c r="JD355" i="10" s="1"/>
  <c r="IY355" i="10"/>
  <c r="JQ275" i="10"/>
  <c r="JB275" i="10"/>
  <c r="JD275" i="10" s="1"/>
  <c r="IY275" i="10"/>
  <c r="JQ370" i="10"/>
  <c r="JB370" i="10"/>
  <c r="JD370" i="10" s="1"/>
  <c r="IY370" i="10"/>
  <c r="JQ501" i="10"/>
  <c r="JH501" i="10"/>
  <c r="JB501" i="10" s="1"/>
  <c r="JD501" i="10" s="1"/>
  <c r="IY501" i="10"/>
  <c r="JQ11" i="10"/>
  <c r="JB11" i="10"/>
  <c r="JD11" i="10" s="1"/>
  <c r="IY11" i="10"/>
  <c r="JQ217" i="10"/>
  <c r="JJ217" i="10"/>
  <c r="JI217" i="10"/>
  <c r="IY217" i="10"/>
  <c r="JQ566" i="10"/>
  <c r="JB566" i="10"/>
  <c r="JD566" i="10" s="1"/>
  <c r="IY566" i="10"/>
  <c r="JQ180" i="10"/>
  <c r="JB180" i="10"/>
  <c r="JD180" i="10" s="1"/>
  <c r="IY180" i="10"/>
  <c r="JQ407" i="10"/>
  <c r="JB407" i="10"/>
  <c r="JD407" i="10" s="1"/>
  <c r="IY407" i="10"/>
  <c r="JQ329" i="10"/>
  <c r="JB329" i="10"/>
  <c r="JD329" i="10" s="1"/>
  <c r="IY329" i="10"/>
  <c r="JQ305" i="10"/>
  <c r="JB305" i="10"/>
  <c r="JD305" i="10" s="1"/>
  <c r="IY305" i="10"/>
  <c r="JQ108" i="10"/>
  <c r="JB108" i="10"/>
  <c r="JD108" i="10" s="1"/>
  <c r="IY108" i="10"/>
  <c r="JQ469" i="10"/>
  <c r="JB469" i="10"/>
  <c r="JD469" i="10" s="1"/>
  <c r="IY469" i="10"/>
  <c r="JQ10" i="10"/>
  <c r="JB10" i="10"/>
  <c r="JD10" i="10" s="1"/>
  <c r="IY10" i="10"/>
  <c r="JQ54" i="10"/>
  <c r="JB54" i="10"/>
  <c r="JD54" i="10" s="1"/>
  <c r="IY54" i="10"/>
  <c r="JQ458" i="10"/>
  <c r="JB458" i="10"/>
  <c r="JD458" i="10" s="1"/>
  <c r="IY458" i="10"/>
  <c r="JQ121" i="10"/>
  <c r="JB121" i="10"/>
  <c r="JD121" i="10" s="1"/>
  <c r="IY121" i="10"/>
  <c r="JQ47" i="10"/>
  <c r="JB47" i="10"/>
  <c r="JD47" i="10" s="1"/>
  <c r="IY47" i="10"/>
  <c r="JQ140" i="10"/>
  <c r="JI140" i="10"/>
  <c r="JB140" i="10" s="1"/>
  <c r="JD140" i="10" s="1"/>
  <c r="IY140" i="10"/>
  <c r="JQ429" i="10"/>
  <c r="JB429" i="10"/>
  <c r="JD429" i="10" s="1"/>
  <c r="IY429" i="10"/>
  <c r="JQ382" i="10"/>
  <c r="JB382" i="10"/>
  <c r="JD382" i="10" s="1"/>
  <c r="IY382" i="10"/>
  <c r="JQ446" i="10"/>
  <c r="JB446" i="10"/>
  <c r="JD446" i="10" s="1"/>
  <c r="IY446" i="10"/>
  <c r="JQ260" i="10"/>
  <c r="JB260" i="10"/>
  <c r="JD260" i="10" s="1"/>
  <c r="IY260" i="10"/>
  <c r="JQ593" i="10"/>
  <c r="JI593" i="10"/>
  <c r="JB593" i="10" s="1"/>
  <c r="JD593" i="10" s="1"/>
  <c r="IY593" i="10"/>
  <c r="JQ216" i="10"/>
  <c r="JB216" i="10"/>
  <c r="JD216" i="10" s="1"/>
  <c r="IY216" i="10"/>
  <c r="JQ473" i="10"/>
  <c r="JB473" i="10"/>
  <c r="JD473" i="10" s="1"/>
  <c r="IY473" i="10"/>
  <c r="JQ70" i="10"/>
  <c r="JI70" i="10"/>
  <c r="JB70" i="10" s="1"/>
  <c r="JD70" i="10" s="1"/>
  <c r="IY70" i="10"/>
  <c r="JQ204" i="10"/>
  <c r="JB204" i="10"/>
  <c r="JD204" i="10" s="1"/>
  <c r="IY204" i="10"/>
  <c r="JQ173" i="10"/>
  <c r="JB173" i="10"/>
  <c r="JD173" i="10" s="1"/>
  <c r="IY173" i="10"/>
  <c r="JQ328" i="10"/>
  <c r="JB328" i="10"/>
  <c r="JD328" i="10" s="1"/>
  <c r="IY328" i="10"/>
  <c r="JQ183" i="10"/>
  <c r="JB183" i="10"/>
  <c r="JD183" i="10" s="1"/>
  <c r="IY183" i="10"/>
  <c r="JQ69" i="10"/>
  <c r="JB69" i="10"/>
  <c r="JD69" i="10" s="1"/>
  <c r="IY69" i="10"/>
  <c r="JQ215" i="10"/>
  <c r="JI215" i="10"/>
  <c r="JB215" i="10" s="1"/>
  <c r="JD215" i="10" s="1"/>
  <c r="IY215" i="10"/>
  <c r="JQ120" i="10"/>
  <c r="JB120" i="10"/>
  <c r="JD120" i="10" s="1"/>
  <c r="IY120" i="10"/>
  <c r="JQ133" i="10"/>
  <c r="JB133" i="10"/>
  <c r="JD133" i="10" s="1"/>
  <c r="IY133" i="10"/>
  <c r="JQ581" i="10"/>
  <c r="JH581" i="10"/>
  <c r="JB581" i="10" s="1"/>
  <c r="JD581" i="10" s="1"/>
  <c r="IY581" i="10"/>
  <c r="JQ599" i="10"/>
  <c r="JB599" i="10"/>
  <c r="JD599" i="10" s="1"/>
  <c r="IY599" i="10"/>
  <c r="JQ262" i="10"/>
  <c r="JB262" i="10"/>
  <c r="JD262" i="10" s="1"/>
  <c r="IY262" i="10"/>
  <c r="JQ517" i="10"/>
  <c r="JB517" i="10"/>
  <c r="JD517" i="10" s="1"/>
  <c r="IY517" i="10"/>
  <c r="JQ244" i="10"/>
  <c r="JB244" i="10"/>
  <c r="JD244" i="10" s="1"/>
  <c r="IY244" i="10"/>
  <c r="JQ3" i="10"/>
  <c r="JB3" i="10"/>
  <c r="JD3" i="10" s="1"/>
  <c r="IY3" i="10"/>
  <c r="JQ535" i="10"/>
  <c r="JK535" i="10"/>
  <c r="IY535" i="10"/>
  <c r="JQ416" i="10"/>
  <c r="JB416" i="10"/>
  <c r="JD416" i="10" s="1"/>
  <c r="IY416" i="10"/>
  <c r="JQ109" i="10"/>
  <c r="JB109" i="10"/>
  <c r="JD109" i="10" s="1"/>
  <c r="IY109" i="10"/>
  <c r="JQ162" i="10"/>
  <c r="JB162" i="10"/>
  <c r="JD162" i="10" s="1"/>
  <c r="IY162" i="10"/>
  <c r="JQ139" i="10"/>
  <c r="JB139" i="10"/>
  <c r="JD139" i="10" s="1"/>
  <c r="IY139" i="10"/>
  <c r="JQ304" i="10"/>
  <c r="JB304" i="10"/>
  <c r="JD304" i="10" s="1"/>
  <c r="IY304" i="10"/>
  <c r="JQ565" i="10"/>
  <c r="JB565" i="10"/>
  <c r="JD565" i="10" s="1"/>
  <c r="IY565" i="10"/>
  <c r="JQ406" i="10"/>
  <c r="JB406" i="10"/>
  <c r="JD406" i="10" s="1"/>
  <c r="IY406" i="10"/>
  <c r="JQ187" i="10"/>
  <c r="JB187" i="10"/>
  <c r="JD187" i="10" s="1"/>
  <c r="IY187" i="10"/>
  <c r="JQ9" i="10"/>
  <c r="JB9" i="10"/>
  <c r="JD9" i="10" s="1"/>
  <c r="IY9" i="10"/>
  <c r="JQ274" i="10"/>
  <c r="JB274" i="10"/>
  <c r="JD274" i="10" s="1"/>
  <c r="IY274" i="10"/>
  <c r="JQ472" i="10"/>
  <c r="JB472" i="10"/>
  <c r="JD472" i="10" s="1"/>
  <c r="IY472" i="10"/>
  <c r="JQ214" i="10"/>
  <c r="JI214" i="10"/>
  <c r="JB214" i="10" s="1"/>
  <c r="JD214" i="10" s="1"/>
  <c r="IY214" i="10"/>
  <c r="JQ213" i="10"/>
  <c r="JH213" i="10"/>
  <c r="JB213" i="10" s="1"/>
  <c r="JD213" i="10" s="1"/>
  <c r="IY213" i="10"/>
  <c r="JQ554" i="10"/>
  <c r="JG554" i="10"/>
  <c r="JB554" i="10" s="1"/>
  <c r="JD554" i="10" s="1"/>
  <c r="IY554" i="10"/>
  <c r="JQ350" i="10"/>
  <c r="JB350" i="10"/>
  <c r="JD350" i="10" s="1"/>
  <c r="IY350" i="10"/>
  <c r="JQ369" i="10"/>
  <c r="JB369" i="10"/>
  <c r="JD369" i="10" s="1"/>
  <c r="IY369" i="10"/>
  <c r="JQ91" i="10"/>
  <c r="JB91" i="10"/>
  <c r="JD91" i="10" s="1"/>
  <c r="IY91" i="10"/>
  <c r="JQ543" i="10"/>
  <c r="JB543" i="10"/>
  <c r="JD543" i="10" s="1"/>
  <c r="IY543" i="10"/>
  <c r="JQ68" i="10"/>
  <c r="JB68" i="10"/>
  <c r="JD68" i="10" s="1"/>
  <c r="IY68" i="10"/>
  <c r="JQ132" i="10"/>
  <c r="JB132" i="10"/>
  <c r="JD132" i="10" s="1"/>
  <c r="IY132" i="10"/>
  <c r="JQ415" i="10"/>
  <c r="JB415" i="10"/>
  <c r="JD415" i="10" s="1"/>
  <c r="IY415" i="10"/>
  <c r="JQ487" i="10"/>
  <c r="JB487" i="10"/>
  <c r="JD487" i="10" s="1"/>
  <c r="IY487" i="10"/>
  <c r="JQ138" i="10"/>
  <c r="JH138" i="10"/>
  <c r="JB138" i="10" s="1"/>
  <c r="JD138" i="10" s="1"/>
  <c r="IY138" i="10"/>
  <c r="JQ172" i="10"/>
  <c r="JB172" i="10"/>
  <c r="JD172" i="10" s="1"/>
  <c r="IY172" i="10"/>
  <c r="JQ334" i="10"/>
  <c r="JB334" i="10"/>
  <c r="JD334" i="10" s="1"/>
  <c r="IY334" i="10"/>
  <c r="JQ2" i="10"/>
  <c r="JB2" i="10"/>
  <c r="JD2" i="10" s="1"/>
  <c r="IY2" i="10"/>
  <c r="JQ273" i="10"/>
  <c r="JB273" i="10"/>
  <c r="JD273" i="10" s="1"/>
  <c r="IY273" i="10"/>
  <c r="JQ53" i="10"/>
  <c r="JB53" i="10"/>
  <c r="JD53" i="10" s="1"/>
  <c r="IY53" i="10"/>
  <c r="JQ598" i="10"/>
  <c r="JB598" i="10"/>
  <c r="JD598" i="10" s="1"/>
  <c r="IY598" i="10"/>
  <c r="JQ186" i="10"/>
  <c r="JB186" i="10"/>
  <c r="JD186" i="10" s="1"/>
  <c r="IY186" i="10"/>
  <c r="JQ8" i="10"/>
  <c r="JB8" i="10"/>
  <c r="JD8" i="10" s="1"/>
  <c r="IY8" i="10"/>
  <c r="JQ500" i="10"/>
  <c r="JG500" i="10"/>
  <c r="JB500" i="10" s="1"/>
  <c r="JD500" i="10" s="1"/>
  <c r="IY500" i="10"/>
  <c r="JQ212" i="10"/>
  <c r="JG212" i="10"/>
  <c r="JB212" i="10" s="1"/>
  <c r="JD212" i="10" s="1"/>
  <c r="IY212" i="10"/>
  <c r="JQ349" i="10"/>
  <c r="JB349" i="10"/>
  <c r="JD349" i="10" s="1"/>
  <c r="IY349" i="10"/>
  <c r="JQ90" i="10"/>
  <c r="JB90" i="10"/>
  <c r="JD90" i="10" s="1"/>
  <c r="IY90" i="10"/>
  <c r="JQ171" i="10"/>
  <c r="JB171" i="10"/>
  <c r="JD171" i="10" s="1"/>
  <c r="IY171" i="10"/>
  <c r="JQ67" i="10"/>
  <c r="JB67" i="10"/>
  <c r="JD67" i="10" s="1"/>
  <c r="IY67" i="10"/>
  <c r="JQ471" i="10"/>
  <c r="JB471" i="10"/>
  <c r="JD471" i="10" s="1"/>
  <c r="IY471" i="10"/>
  <c r="JQ179" i="10"/>
  <c r="JF179" i="10"/>
  <c r="JB179" i="10" s="1"/>
  <c r="JD179" i="10" s="1"/>
  <c r="IY179" i="10"/>
  <c r="JQ211" i="10"/>
  <c r="JG211" i="10"/>
  <c r="JB211" i="10" s="1"/>
  <c r="JD211" i="10" s="1"/>
  <c r="IY211" i="10"/>
  <c r="JQ322" i="10"/>
  <c r="JB322" i="10"/>
  <c r="JD322" i="10" s="1"/>
  <c r="IY322" i="10"/>
  <c r="JQ564" i="10"/>
  <c r="JB564" i="10"/>
  <c r="JD564" i="10" s="1"/>
  <c r="IY564" i="10"/>
  <c r="JQ405" i="10"/>
  <c r="JB405" i="10"/>
  <c r="JD405" i="10" s="1"/>
  <c r="IY405" i="10"/>
  <c r="JQ303" i="10"/>
  <c r="JB303" i="10"/>
  <c r="JD303" i="10" s="1"/>
  <c r="IY303" i="10"/>
  <c r="JQ534" i="10"/>
  <c r="JI534" i="10"/>
  <c r="JB534" i="10" s="1"/>
  <c r="JD534" i="10" s="1"/>
  <c r="IY534" i="10"/>
  <c r="JQ88" i="10"/>
  <c r="JB88" i="10"/>
  <c r="JD88" i="10" s="1"/>
  <c r="IY88" i="10"/>
  <c r="JQ203" i="10"/>
  <c r="JB203" i="10"/>
  <c r="JD203" i="10" s="1"/>
  <c r="IY203" i="10"/>
  <c r="JQ428" i="10"/>
  <c r="JB428" i="10"/>
  <c r="JD428" i="10" s="1"/>
  <c r="IY428" i="10"/>
  <c r="JQ272" i="10"/>
  <c r="JB272" i="10"/>
  <c r="JD272" i="10" s="1"/>
  <c r="IY272" i="10"/>
  <c r="JQ7" i="10"/>
  <c r="JB7" i="10"/>
  <c r="JD7" i="10" s="1"/>
  <c r="IY7" i="10"/>
  <c r="JQ185" i="10"/>
  <c r="JB185" i="10"/>
  <c r="JD185" i="10" s="1"/>
  <c r="IY185" i="10"/>
  <c r="JQ137" i="10"/>
  <c r="JB137" i="10"/>
  <c r="JD137" i="10" s="1"/>
  <c r="IY137" i="10"/>
  <c r="JQ161" i="10"/>
  <c r="JB161" i="10"/>
  <c r="JD161" i="10" s="1"/>
  <c r="IY161" i="10"/>
  <c r="JQ342" i="10"/>
  <c r="JB342" i="10"/>
  <c r="JD342" i="10" s="1"/>
  <c r="IY342" i="10"/>
  <c r="JQ89" i="10"/>
  <c r="JB89" i="10"/>
  <c r="JD89" i="10" s="1"/>
  <c r="IY89" i="10"/>
  <c r="JQ354" i="10"/>
  <c r="JG354" i="10"/>
  <c r="JB354" i="10" s="1"/>
  <c r="JD354" i="10" s="1"/>
  <c r="IY354" i="10"/>
  <c r="JQ542" i="10"/>
  <c r="JB542" i="10"/>
  <c r="JD542" i="10" s="1"/>
  <c r="IY542" i="10"/>
  <c r="JQ302" i="10"/>
  <c r="JB302" i="10"/>
  <c r="JD302" i="10" s="1"/>
  <c r="IY302" i="10"/>
  <c r="JQ468" i="10"/>
  <c r="JB468" i="10"/>
  <c r="JD468" i="10" s="1"/>
  <c r="IY468" i="10"/>
  <c r="JQ427" i="10"/>
  <c r="JG427" i="10"/>
  <c r="JB427" i="10" s="1"/>
  <c r="JD427" i="10" s="1"/>
  <c r="IY427" i="10"/>
  <c r="JQ348" i="10"/>
  <c r="JB348" i="10"/>
  <c r="JD348" i="10" s="1"/>
  <c r="IY348" i="10"/>
  <c r="JQ202" i="10"/>
  <c r="JB202" i="10"/>
  <c r="JD202" i="10" s="1"/>
  <c r="IY202" i="10"/>
  <c r="JQ23" i="10"/>
  <c r="JE23" i="10"/>
  <c r="JB23" i="10" s="1"/>
  <c r="JD23" i="10" s="1"/>
  <c r="IY23" i="10"/>
  <c r="JQ445" i="10"/>
  <c r="JB445" i="10"/>
  <c r="JD445" i="10" s="1"/>
  <c r="IY445" i="10"/>
  <c r="JQ462" i="10"/>
  <c r="JB462" i="10"/>
  <c r="JD462" i="10" s="1"/>
  <c r="IY462" i="10"/>
  <c r="JQ341" i="10"/>
  <c r="JB341" i="10"/>
  <c r="JD341" i="10" s="1"/>
  <c r="IY341" i="10"/>
  <c r="JQ170" i="10"/>
  <c r="JF170" i="10"/>
  <c r="JB170" i="10" s="1"/>
  <c r="JD170" i="10" s="1"/>
  <c r="IY170" i="10"/>
  <c r="JQ210" i="10"/>
  <c r="JG210" i="10"/>
  <c r="JB210" i="10" s="1"/>
  <c r="JD210" i="10" s="1"/>
  <c r="IY210" i="10"/>
  <c r="JQ118" i="10"/>
  <c r="JB118" i="10"/>
  <c r="JD118" i="10" s="1"/>
  <c r="IY118" i="10"/>
  <c r="JQ184" i="10"/>
  <c r="JB184" i="10"/>
  <c r="JD184" i="10" s="1"/>
  <c r="IY184" i="10"/>
  <c r="JQ254" i="10"/>
  <c r="JG254" i="10"/>
  <c r="JB254" i="10" s="1"/>
  <c r="JD254" i="10" s="1"/>
  <c r="IY254" i="10"/>
  <c r="JQ271" i="10"/>
  <c r="JB271" i="10"/>
  <c r="JD271" i="10" s="1"/>
  <c r="IY271" i="10"/>
  <c r="JQ563" i="10"/>
  <c r="JG563" i="10"/>
  <c r="JE563" i="10"/>
  <c r="IY563" i="10"/>
  <c r="JQ414" i="10"/>
  <c r="JB414" i="10"/>
  <c r="JD414" i="10" s="1"/>
  <c r="IY414" i="10"/>
  <c r="JQ480" i="10"/>
  <c r="JB480" i="10"/>
  <c r="JD480" i="10" s="1"/>
  <c r="IY480" i="10"/>
  <c r="JQ533" i="10"/>
  <c r="JI533" i="10"/>
  <c r="JB533" i="10" s="1"/>
  <c r="JD533" i="10" s="1"/>
  <c r="IY533" i="10"/>
  <c r="JQ381" i="10"/>
  <c r="JB381" i="10"/>
  <c r="JD381" i="10" s="1"/>
  <c r="IY381" i="10"/>
  <c r="JQ347" i="10"/>
  <c r="JB347" i="10"/>
  <c r="JD347" i="10" s="1"/>
  <c r="IY347" i="10"/>
  <c r="JQ201" i="10"/>
  <c r="JB201" i="10"/>
  <c r="JD201" i="10" s="1"/>
  <c r="IY201" i="10"/>
  <c r="JQ467" i="10"/>
  <c r="JB467" i="10"/>
  <c r="JD467" i="10" s="1"/>
  <c r="IY467" i="10"/>
  <c r="JQ22" i="10"/>
  <c r="JB22" i="10"/>
  <c r="JD22" i="10" s="1"/>
  <c r="IY22" i="10"/>
  <c r="JQ580" i="10"/>
  <c r="JB580" i="10"/>
  <c r="JD580" i="10" s="1"/>
  <c r="IY580" i="10"/>
  <c r="JQ444" i="10"/>
  <c r="JB444" i="10"/>
  <c r="JD444" i="10" s="1"/>
  <c r="IY444" i="10"/>
  <c r="JL610" i="10" l="1"/>
  <c r="JJ610" i="10"/>
  <c r="JK610" i="10"/>
  <c r="F21" i="11"/>
  <c r="AAJ21" i="11"/>
  <c r="JB563" i="10"/>
  <c r="JD563" i="10" s="1"/>
  <c r="JD181" i="10"/>
  <c r="JB265" i="10"/>
  <c r="JD265" i="10" s="1"/>
  <c r="JB558" i="10"/>
  <c r="JD558" i="10" s="1"/>
  <c r="JB535" i="10"/>
  <c r="JD535" i="10" s="1"/>
  <c r="F49" i="11"/>
  <c r="F260" i="11"/>
  <c r="B301" i="11"/>
  <c r="AAJ301" i="11" s="1"/>
  <c r="JB217" i="10"/>
  <c r="JD217" i="10" s="1"/>
  <c r="JB279" i="10"/>
  <c r="JD279" i="10" s="1"/>
  <c r="F171" i="11"/>
  <c r="B177" i="11"/>
  <c r="F177" i="11" s="1"/>
  <c r="F99" i="11"/>
  <c r="F181" i="11"/>
  <c r="F258" i="11"/>
  <c r="F198" i="11"/>
  <c r="JE610" i="10"/>
  <c r="JH610" i="10"/>
  <c r="JB556" i="10"/>
  <c r="JD556" i="10" s="1"/>
  <c r="JF610" i="10"/>
  <c r="JI610" i="10"/>
  <c r="F136" i="11"/>
  <c r="F238" i="11"/>
  <c r="F312" i="11"/>
  <c r="F32" i="11"/>
  <c r="F154" i="11"/>
  <c r="F69" i="11"/>
  <c r="F119" i="11"/>
  <c r="F219" i="11"/>
  <c r="F16" i="11"/>
  <c r="F22" i="11"/>
  <c r="F40" i="11"/>
  <c r="F60" i="11"/>
  <c r="F79" i="11"/>
  <c r="F89" i="11"/>
  <c r="F108" i="11"/>
  <c r="F128" i="11"/>
  <c r="F144" i="11"/>
  <c r="F162" i="11"/>
  <c r="F189" i="11"/>
  <c r="F210" i="11"/>
  <c r="F229" i="11"/>
  <c r="F316" i="11"/>
  <c r="F20" i="11"/>
  <c r="F34" i="11"/>
  <c r="F51" i="11"/>
  <c r="F71" i="11"/>
  <c r="F101" i="11"/>
  <c r="F121" i="11"/>
  <c r="F138" i="11"/>
  <c r="F156" i="11"/>
  <c r="F173" i="11"/>
  <c r="F183" i="11"/>
  <c r="F200" i="11"/>
  <c r="F221" i="11"/>
  <c r="F240" i="11"/>
  <c r="F305" i="11"/>
  <c r="F10" i="11"/>
  <c r="F24" i="11"/>
  <c r="F42" i="11"/>
  <c r="F62" i="11"/>
  <c r="F81" i="11"/>
  <c r="F92" i="11"/>
  <c r="F110" i="11"/>
  <c r="F130" i="11"/>
  <c r="F146" i="11"/>
  <c r="F164" i="11"/>
  <c r="F191" i="11"/>
  <c r="F212" i="11"/>
  <c r="F231" i="11"/>
  <c r="F300" i="11"/>
  <c r="F331" i="11"/>
  <c r="F8" i="11"/>
  <c r="F18" i="11"/>
  <c r="AAJ83" i="11"/>
  <c r="F333" i="11"/>
  <c r="F30" i="11"/>
  <c r="F38" i="11"/>
  <c r="F47" i="11"/>
  <c r="F57" i="11"/>
  <c r="F66" i="11"/>
  <c r="F75" i="11"/>
  <c r="F87" i="11"/>
  <c r="F97" i="11"/>
  <c r="F106" i="11"/>
  <c r="F116" i="11"/>
  <c r="F126" i="11"/>
  <c r="F134" i="11"/>
  <c r="F142" i="11"/>
  <c r="F152" i="11"/>
  <c r="F160" i="11"/>
  <c r="F169" i="11"/>
  <c r="F187" i="11"/>
  <c r="F195" i="11"/>
  <c r="F208" i="11"/>
  <c r="F217" i="11"/>
  <c r="F226" i="11"/>
  <c r="F235" i="11"/>
  <c r="F245" i="11"/>
  <c r="F256" i="11"/>
  <c r="F266" i="11"/>
  <c r="F297" i="11"/>
  <c r="F310" i="11"/>
  <c r="F321" i="11"/>
  <c r="F6" i="11"/>
  <c r="F12" i="11"/>
  <c r="AAJ19" i="11"/>
  <c r="F28" i="11"/>
  <c r="F36" i="11"/>
  <c r="F44" i="11"/>
  <c r="F53" i="11"/>
  <c r="F64" i="11"/>
  <c r="F73" i="11"/>
  <c r="F85" i="11"/>
  <c r="F95" i="11"/>
  <c r="F104" i="11"/>
  <c r="F113" i="11"/>
  <c r="F123" i="11"/>
  <c r="F132" i="11"/>
  <c r="F140" i="11"/>
  <c r="F148" i="11"/>
  <c r="F158" i="11"/>
  <c r="F167" i="11"/>
  <c r="F175" i="11"/>
  <c r="F185" i="11"/>
  <c r="F193" i="11"/>
  <c r="F203" i="11"/>
  <c r="F214" i="11"/>
  <c r="F223" i="11"/>
  <c r="F233" i="11"/>
  <c r="F242" i="11"/>
  <c r="F254" i="11"/>
  <c r="F263" i="11"/>
  <c r="F308" i="11"/>
  <c r="F318" i="11"/>
  <c r="F303" i="11"/>
  <c r="JG610" i="10"/>
  <c r="JD37" i="10"/>
  <c r="AAJ5" i="11"/>
  <c r="AAJ7" i="11"/>
  <c r="AAJ9" i="11"/>
  <c r="AAJ11" i="11"/>
  <c r="AAJ13" i="11"/>
  <c r="AAJ17" i="11"/>
  <c r="AAJ23" i="11"/>
  <c r="AAJ27" i="11"/>
  <c r="AAJ29" i="11"/>
  <c r="AAJ31" i="11"/>
  <c r="AAJ33" i="11"/>
  <c r="AAJ35" i="11"/>
  <c r="AAJ37" i="11"/>
  <c r="AAJ39" i="11"/>
  <c r="AAJ41" i="11"/>
  <c r="AAJ43" i="11"/>
  <c r="AAJ46" i="11"/>
  <c r="AAJ48" i="11"/>
  <c r="AAJ4" i="11"/>
  <c r="AAJ50" i="11"/>
  <c r="AAJ52" i="11"/>
  <c r="AAJ55" i="11"/>
  <c r="F58" i="11"/>
  <c r="F61" i="11"/>
  <c r="F63" i="11"/>
  <c r="F65" i="11"/>
  <c r="F67" i="11"/>
  <c r="F70" i="11"/>
  <c r="F72" i="11"/>
  <c r="F74" i="11"/>
  <c r="F80" i="11"/>
  <c r="F82" i="11"/>
  <c r="F86" i="11"/>
  <c r="F88" i="11"/>
  <c r="F90" i="11"/>
  <c r="F93" i="11"/>
  <c r="F96" i="11"/>
  <c r="F98" i="11"/>
  <c r="F100" i="11"/>
  <c r="F103" i="11"/>
  <c r="F105" i="11"/>
  <c r="F107" i="11"/>
  <c r="F109" i="11"/>
  <c r="F112" i="11"/>
  <c r="F114" i="11"/>
  <c r="F118" i="11"/>
  <c r="F120" i="11"/>
  <c r="F122" i="11"/>
  <c r="F124" i="11"/>
  <c r="F127" i="11"/>
  <c r="F129" i="11"/>
  <c r="F131" i="11"/>
  <c r="F133" i="11"/>
  <c r="F135" i="11"/>
  <c r="F137" i="11"/>
  <c r="F139" i="11"/>
  <c r="F141" i="11"/>
  <c r="F143" i="11"/>
  <c r="F145" i="11"/>
  <c r="F147" i="11"/>
  <c r="F149" i="11"/>
  <c r="F153" i="11"/>
  <c r="F155" i="11"/>
  <c r="F157" i="11"/>
  <c r="F159" i="11"/>
  <c r="F161" i="11"/>
  <c r="F163" i="11"/>
  <c r="F165" i="11"/>
  <c r="F168" i="11"/>
  <c r="F170" i="11"/>
  <c r="F172" i="11"/>
  <c r="F174" i="11"/>
  <c r="F176" i="11"/>
  <c r="F180" i="11"/>
  <c r="F182" i="11"/>
  <c r="F184" i="11"/>
  <c r="F186" i="11"/>
  <c r="F188" i="11"/>
  <c r="F190" i="11"/>
  <c r="F192" i="11"/>
  <c r="F194" i="11"/>
  <c r="F197" i="11"/>
  <c r="F199" i="11"/>
  <c r="F202" i="11"/>
  <c r="F207" i="11"/>
  <c r="F209" i="11"/>
  <c r="F211" i="11"/>
  <c r="F213" i="11"/>
  <c r="F216" i="11"/>
  <c r="F218" i="11"/>
  <c r="F220" i="11"/>
  <c r="F222" i="11"/>
  <c r="F224" i="11"/>
  <c r="F227" i="11"/>
  <c r="F230" i="11"/>
  <c r="F232" i="11"/>
  <c r="F234" i="11"/>
  <c r="F237" i="11"/>
  <c r="F239" i="11"/>
  <c r="F241" i="11"/>
  <c r="F243" i="11"/>
  <c r="F246" i="11"/>
  <c r="AAJ247" i="11"/>
  <c r="F248" i="11"/>
  <c r="F249" i="11"/>
  <c r="AAJ250" i="11"/>
  <c r="F251" i="11"/>
  <c r="F255" i="11"/>
  <c r="F257" i="11"/>
  <c r="F259" i="11"/>
  <c r="F261" i="11"/>
  <c r="F264" i="11"/>
  <c r="F267" i="11"/>
  <c r="F269" i="11"/>
  <c r="AAJ270" i="11"/>
  <c r="F272" i="11"/>
  <c r="AAJ273" i="11"/>
  <c r="F274" i="11"/>
  <c r="AAJ275" i="11"/>
  <c r="F276" i="11"/>
  <c r="AAJ277" i="11"/>
  <c r="F279" i="11"/>
  <c r="AAJ280" i="11"/>
  <c r="F281" i="11"/>
  <c r="AAJ282" i="11"/>
  <c r="F283" i="11"/>
  <c r="AAJ284" i="11"/>
  <c r="F285" i="11"/>
  <c r="AAJ287" i="11"/>
  <c r="F288" i="11"/>
  <c r="AAJ289" i="11"/>
  <c r="F290" i="11"/>
  <c r="AAJ291" i="11"/>
  <c r="F292" i="11"/>
  <c r="AAJ294" i="11"/>
  <c r="F295" i="11"/>
  <c r="F299" i="11"/>
  <c r="F302" i="11"/>
  <c r="F304" i="11"/>
  <c r="F306" i="11"/>
  <c r="F309" i="11"/>
  <c r="F311" i="11"/>
  <c r="F313" i="11"/>
  <c r="F317" i="11"/>
  <c r="F320" i="11"/>
  <c r="F322" i="11"/>
  <c r="AAJ323" i="11"/>
  <c r="F324" i="11"/>
  <c r="AAJ326" i="11"/>
  <c r="F327" i="11"/>
  <c r="F330" i="11"/>
  <c r="F332" i="11"/>
  <c r="F334" i="11"/>
  <c r="JD610" i="10" l="1"/>
  <c r="AAJ177" i="11"/>
  <c r="B325" i="11"/>
  <c r="AAJ325" i="11" s="1"/>
  <c r="F301" i="11"/>
  <c r="F325" i="11" s="1"/>
  <c r="G335" i="11" l="1"/>
  <c r="B328" i="11"/>
  <c r="AAJ328" i="11" s="1"/>
  <c r="F328" i="11" l="1"/>
  <c r="F335" i="11" s="1"/>
  <c r="B335" i="11"/>
  <c r="AAJ335" i="11" l="1"/>
  <c r="B178" i="11" l="1"/>
  <c r="AAJ178" i="11" s="1"/>
  <c r="F178" i="11" l="1"/>
  <c r="B76" i="11" l="1"/>
  <c r="AAJ76" i="11" s="1"/>
  <c r="F76" i="11" l="1"/>
  <c r="G278" i="11" l="1"/>
  <c r="G336" i="11" s="1"/>
  <c r="B77" i="11"/>
  <c r="F77" i="11" l="1"/>
  <c r="F278" i="11" s="1"/>
  <c r="F336" i="11" s="1"/>
  <c r="AAJ77" i="11"/>
  <c r="B278" i="11"/>
  <c r="B336" i="11" l="1"/>
  <c r="AAJ336" i="11" s="1"/>
  <c r="AAJ27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Lesli2</author>
  </authors>
  <commentList>
    <comment ref="J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JG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I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JL5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N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Lesli2:09/10 предоплата</t>
        </r>
      </text>
    </comment>
    <comment ref="JF7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JG8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JH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H10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I1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I12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J13" authorId="0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K14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</t>
        </r>
      </text>
    </comment>
    <comment ref="JL15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O16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O17" authorId="0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P18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JN20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JO21" authorId="0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E2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</t>
        </r>
      </text>
    </comment>
    <comment ref="JE23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
15/01</t>
        </r>
      </text>
    </comment>
    <comment ref="JG24" authorId="0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G25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30,03</t>
        </r>
      </text>
    </comment>
    <comment ref="JH25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
20/*04</t>
        </r>
      </text>
    </comment>
    <comment ref="JH26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JJ26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K27" authorId="0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16.07</t>
        </r>
      </text>
    </comment>
    <comment ref="JK28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JL29" authorId="0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M30" authorId="0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O31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JG32" authorId="0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I33" authorId="0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08/05</t>
        </r>
      </text>
    </comment>
    <comment ref="JJ34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J35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J36" authorId="0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L37" authorId="0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N38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JM39" authorId="0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JN40" authorId="0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JO41" authorId="0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JP42" authorId="0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JI43" authorId="0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JJ44" authorId="0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08/06</t>
        </r>
      </text>
    </comment>
    <comment ref="JI46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JH47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I48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JJ49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J50" authorId="0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K51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30.07
</t>
        </r>
      </text>
    </comment>
    <comment ref="JL52" authorId="0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JG53" authorId="0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JG54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JI55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I56" authorId="0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Lesli2:30/05</t>
        </r>
      </text>
    </comment>
    <comment ref="JJ57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58" authorId="0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K59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19.07</t>
        </r>
      </text>
    </comment>
    <comment ref="JL60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JL61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JN62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O63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64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JP65" authorId="0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P66" authorId="0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JG67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15/03-2000</t>
        </r>
      </text>
    </comment>
    <comment ref="JH67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68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69" authorId="0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I70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17/05-1000
24/05-693,44</t>
        </r>
      </text>
    </comment>
    <comment ref="JI71" authorId="0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J72" authorId="0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73" authorId="0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26.07</t>
        </r>
      </text>
    </comment>
    <comment ref="JL74" authorId="0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L75" authorId="0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M76" authorId="0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21/09</t>
        </r>
      </text>
    </comment>
    <comment ref="JN77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N78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
10/10-1386,88 из 2982,81</t>
        </r>
      </text>
    </comment>
    <comment ref="JN79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10/10-1595,93</t>
        </r>
      </text>
    </comment>
    <comment ref="JO80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81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82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22/11-273,76</t>
        </r>
      </text>
    </comment>
    <comment ref="JP82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JP83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06/12-176,8 из 1500
28/12-1114,08</t>
        </r>
      </text>
    </comment>
    <comment ref="JF88" authorId="0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28/12-65</t>
        </r>
      </text>
    </comment>
    <comment ref="JG88" authorId="0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16/03-77,4</t>
        </r>
      </text>
    </comment>
    <comment ref="JF89" authorId="0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07/02</t>
        </r>
      </text>
    </comment>
    <comment ref="JF90" authorId="0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G91" authorId="0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I92" authorId="0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
</t>
        </r>
      </text>
    </comment>
    <comment ref="JH93" authorId="0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был возврат товара на эту сумму</t>
        </r>
      </text>
    </comment>
    <comment ref="JI93" authorId="0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1049,76 8.05</t>
        </r>
      </text>
    </comment>
    <comment ref="JI94" authorId="0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Lesli2:
08/05 переплата</t>
        </r>
      </text>
    </comment>
    <comment ref="JJ94" authorId="0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K95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96" authorId="0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97" authorId="0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27.07</t>
        </r>
      </text>
    </comment>
    <comment ref="JL98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M99" authorId="0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M100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N101" authorId="0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JO102" authorId="0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JP103" authorId="0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104" authorId="0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105" authorId="0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JM106" authorId="0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JO107" authorId="0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JI108" authorId="0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</t>
        </r>
      </text>
    </comment>
    <comment ref="JI109" authorId="0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JK110" authorId="0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</t>
        </r>
      </text>
    </comment>
    <comment ref="JK111" authorId="0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009/07</t>
        </r>
      </text>
    </comment>
    <comment ref="JN113" authorId="0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N114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F118" authorId="0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JI120" authorId="0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275,05
</t>
        </r>
      </text>
    </comment>
    <comment ref="JI121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51,74 из 275,05 3.05</t>
        </r>
      </text>
    </comment>
    <comment ref="JJ121" authorId="0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122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123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L124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M125" authorId="0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JN126" authorId="0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O127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JP128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10/12-500
13/12-121,63</t>
        </r>
      </text>
    </comment>
    <comment ref="JG132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JH133" authorId="0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JJ134" authorId="0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L135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N136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H137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JH138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11/04-2461,3
12/04-1000</t>
        </r>
      </text>
    </comment>
    <comment ref="JI139" authorId="0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I140" authorId="0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16/05-2038,3
17/05-2000</t>
        </r>
      </text>
    </comment>
    <comment ref="JK142" authorId="0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04/07-3482,4
11/07-277,2 из 2058,4</t>
        </r>
      </text>
    </comment>
    <comment ref="JK143" authorId="0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11/07- 1781,2 из 2058,4
13.07 - 2000</t>
        </r>
      </text>
    </comment>
    <comment ref="JK144" authorId="0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K145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M146" authorId="0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M147" authorId="0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5.09</t>
        </r>
      </text>
    </comment>
    <comment ref="JM148" authorId="0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12/09-1117,6
14/09-2000</t>
        </r>
      </text>
    </comment>
    <comment ref="JL149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318 возврат товара ттн 3314924 от 07.08.2018 шоколад 609</t>
        </r>
      </text>
    </comment>
    <comment ref="JM149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N150" authorId="0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JN151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</t>
        </r>
      </text>
    </comment>
    <comment ref="JN152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29/10-1323,6
30/10-3000</t>
        </r>
      </text>
    </comment>
    <comment ref="JO153" authorId="0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JO154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26/11-3026,04
28/11-3000</t>
        </r>
      </text>
    </comment>
    <comment ref="JP154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JP155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JP156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10/12-2030,56
11/12-2000</t>
        </r>
      </text>
    </comment>
    <comment ref="JE161" authorId="0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24/01</t>
        </r>
      </text>
    </comment>
    <comment ref="JH163" authorId="0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JJ164" authorId="0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E165" authorId="0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переплата от 24.01</t>
        </r>
      </text>
    </comment>
    <comment ref="JG165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переплата от 13.03</t>
        </r>
      </text>
    </comment>
    <comment ref="JK165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21 - 24.07</t>
        </r>
      </text>
    </comment>
    <comment ref="JL166" authorId="0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JM167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JO168" authorId="0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
28/11-360,57</t>
        </r>
      </text>
    </comment>
    <comment ref="JN169" authorId="0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F170" authorId="0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13/02-150
14/02-81,01</t>
        </r>
      </text>
    </comment>
    <comment ref="JG171" authorId="0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G172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JH173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JH174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JI175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JJ176" authorId="0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K177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10/07</t>
        </r>
      </text>
    </comment>
    <comment ref="JM178" authorId="0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JF179" authorId="0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07/02-100 из 540
07/02-407,42
12/02-32,58</t>
        </r>
      </text>
    </comment>
    <comment ref="JG180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JJ181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25/06-100
26/06-100</t>
        </r>
      </text>
    </comment>
    <comment ref="JO181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20/11-50
21/11-30</t>
        </r>
      </text>
    </comment>
    <comment ref="JP181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03/12-20
05/12-20+20
06/12-20
10/12-20
11/12-20</t>
        </r>
      </text>
    </comment>
    <comment ref="JG183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JF184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JF185" authorId="0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JG186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JH187" authorId="0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I188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1417,09</t>
        </r>
      </text>
    </comment>
    <comment ref="JI189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 из 1417,09</t>
        </r>
      </text>
    </comment>
    <comment ref="JI190" authorId="0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14/05-1380</t>
        </r>
      </text>
    </comment>
    <comment ref="JJ190" authorId="0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JJ191" authorId="0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19/06</t>
        </r>
      </text>
    </comment>
    <comment ref="JJ192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L193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O195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196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JO197" authorId="0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JP198" authorId="0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JK200" authorId="0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11.07</t>
        </r>
      </text>
    </comment>
    <comment ref="JE201" authorId="0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11/01</t>
        </r>
      </text>
    </comment>
    <comment ref="JE202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11/01</t>
        </r>
      </text>
    </comment>
    <comment ref="JF203" authorId="0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JG204" authorId="0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JG205" authorId="0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JH205" authorId="0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N207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
</t>
        </r>
      </text>
    </comment>
    <comment ref="JO209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20/11-0,02</t>
        </r>
      </text>
    </comment>
    <comment ref="JP209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Lesli21/12-30,92</t>
        </r>
      </text>
    </comment>
    <comment ref="JF210" authorId="0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27/02-2000</t>
        </r>
      </text>
    </comment>
    <comment ref="JG210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03/03-1000
05/03-1000
13/03-6501,62</t>
        </r>
      </text>
    </comment>
    <comment ref="JG211" authorId="0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20/03-3000
21/03-3776,16</t>
        </r>
      </text>
    </comment>
    <comment ref="JG212" authorId="0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26/03-1500
27/03-1000
29/03-1581,56</t>
        </r>
      </text>
    </comment>
    <comment ref="JH213" authorId="0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25/04-1500
26/04-1500
28.04 - 1571,08</t>
        </r>
      </text>
    </comment>
    <comment ref="JI214" authorId="0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2.05 - 2000
4.05 - 2109,28</t>
        </r>
      </text>
    </comment>
    <comment ref="JI215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8.05 - 2000
16/053035,74</t>
        </r>
      </text>
    </comment>
    <comment ref="JI216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16/05-5543,88</t>
        </r>
      </text>
    </comment>
    <comment ref="JI217" authorId="0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21/05-2000
21/05-1000
22/05-2000</t>
        </r>
      </text>
    </comment>
    <comment ref="JJ217" authorId="0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
07/06-2500
13/06-4250,64</t>
        </r>
      </text>
    </comment>
    <comment ref="JJ218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219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J220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221" authorId="0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04/07-6500
05/07-7135,12</t>
        </r>
      </text>
    </comment>
    <comment ref="JK222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</t>
        </r>
      </text>
    </comment>
    <comment ref="JK223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K224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26.07</t>
        </r>
      </text>
    </comment>
    <comment ref="JL225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L226" authorId="0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21/08-4000
22/08</t>
        </r>
      </text>
    </comment>
    <comment ref="JL227" authorId="0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28/08-4600
29/08-7213,52</t>
        </r>
      </text>
    </comment>
    <comment ref="JL228" authorId="0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30/08-8000
31.08 - 5400,53</t>
        </r>
      </text>
    </comment>
    <comment ref="JM228" authorId="0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3000</t>
        </r>
      </text>
    </comment>
    <comment ref="JM229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18.09</t>
        </r>
      </text>
    </comment>
    <comment ref="JK230" authorId="0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 михромовый тархун 5 кг</t>
        </r>
      </text>
    </comment>
    <comment ref="JM230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3000</t>
        </r>
      </text>
    </comment>
    <comment ref="JN230" authorId="0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N231" authorId="0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30/10-4183,9</t>
        </r>
      </text>
    </comment>
    <comment ref="JO232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233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234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235" authorId="0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P235" authorId="0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04/12
05/12-1000</t>
        </r>
      </text>
    </comment>
    <comment ref="JP236" authorId="0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05/12-3000
17/12-10000
22/12-7568,96</t>
        </r>
      </text>
    </comment>
    <comment ref="JH244" authorId="0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JI245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JJ246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JL247" authorId="0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N248" authorId="0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P249" authorId="0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JN252" authorId="0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24/10
</t>
        </r>
      </text>
    </comment>
    <comment ref="JP253" authorId="0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JG254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13/03-293,52
14/03-32,28</t>
        </r>
      </text>
    </comment>
    <comment ref="JG255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была переплата</t>
        </r>
      </text>
    </comment>
    <comment ref="JJ255" authorId="0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04/06-264,42 (0,3 была переплата)</t>
        </r>
      </text>
    </comment>
    <comment ref="JK256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M257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18.09</t>
        </r>
      </text>
    </comment>
    <comment ref="JH259" authorId="0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JG260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JI262" authorId="0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I263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JJ264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27/06</t>
        </r>
      </text>
    </comment>
    <comment ref="JL265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03/08-1000
14/08-1000</t>
        </r>
      </text>
    </comment>
    <comment ref="JM265" authorId="0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1000 - 3.09
25/09-763,68 из 1500</t>
        </r>
      </text>
    </comment>
    <comment ref="JM266" authorId="0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25/09736,32 из 1500</t>
        </r>
      </text>
    </comment>
    <comment ref="JN267" authorId="0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
05/10-2000
12/10-885,2 из 2000</t>
        </r>
      </text>
    </comment>
    <comment ref="JN268" authorId="0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12/10-1114,8 из 2000
19/10-1000</t>
        </r>
      </text>
    </comment>
    <comment ref="JO268" authorId="0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06/11-1000
16/11-1500</t>
        </r>
      </text>
    </comment>
    <comment ref="JP268" authorId="0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12/12-1000</t>
        </r>
      </text>
    </comment>
    <comment ref="JN269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H270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JH271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I272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
</t>
        </r>
      </text>
    </comment>
    <comment ref="JI273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</t>
        </r>
      </text>
    </comment>
    <comment ref="JI274" authorId="0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J275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JJ276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15/06
26/06-3000
28/06-3000</t>
        </r>
      </text>
    </comment>
    <comment ref="JK276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04/07-2115,4</t>
        </r>
      </text>
    </comment>
    <comment ref="JK277" authorId="0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16.07 </t>
        </r>
      </text>
    </comment>
    <comment ref="JK278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1500 - 24.07
31/07-1477,87
</t>
        </r>
      </text>
    </comment>
    <comment ref="JL279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08/08-2000
14/08-2427,04</t>
        </r>
      </text>
    </comment>
    <comment ref="JL280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281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282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L283" authorId="0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JN284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JN285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09/10-1000
12.10 - 1682,07</t>
        </r>
      </text>
    </comment>
    <comment ref="JN286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JO287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JO288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O289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JP290" authorId="0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13/12-</t>
        </r>
      </text>
    </comment>
    <comment ref="JP291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JP292" authorId="0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JP293" authorId="0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JE302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JE303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16/01-705,19
предоплата</t>
        </r>
      </text>
    </comment>
    <comment ref="JG304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G305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06/03</t>
        </r>
      </text>
    </comment>
    <comment ref="JH306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JH307" authorId="0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06/04
19/04</t>
        </r>
      </text>
    </comment>
    <comment ref="JJ307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308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J309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JK310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K311" authorId="0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</t>
        </r>
      </text>
    </comment>
    <comment ref="JL311" authorId="0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L312" authorId="0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предоплаты 30.08</t>
        </r>
      </text>
    </comment>
    <comment ref="JN314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N315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JO316" authorId="0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JO317" authorId="0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06/11
09/11</t>
        </r>
      </text>
    </comment>
    <comment ref="JP319" authorId="0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06/12-365,88
07/12-207 из 1175,4
</t>
        </r>
      </text>
    </comment>
    <comment ref="JP320" authorId="0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JP321" authorId="0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JH322" authorId="0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JI323" authorId="0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22/05-100</t>
        </r>
      </text>
    </comment>
    <comment ref="JK323" authorId="0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N324" authorId="0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JN325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JP326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JH328" authorId="0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JH329" authorId="0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14/04</t>
        </r>
      </text>
    </comment>
    <comment ref="JI330" authorId="0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JK331" authorId="0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332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JH33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04/04-2000</t>
        </r>
      </text>
    </comment>
    <comment ref="JI334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J335" authorId="0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Lesli2:06/06
13/06</t>
        </r>
      </text>
    </comment>
    <comment ref="JJ336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JL337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08/08-7833,28</t>
        </r>
      </text>
    </comment>
    <comment ref="JL338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JM339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E341" authorId="0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23/01</t>
        </r>
      </text>
    </comment>
    <comment ref="JF342" authorId="0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JM343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O344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H345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JH346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JF347" authorId="0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F348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JH349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350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J351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M352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</t>
        </r>
      </text>
    </comment>
    <comment ref="JG354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20/03-1000
21/03-1383,99</t>
        </r>
      </text>
    </comment>
    <comment ref="JI355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16/05-1000
17-05-781,81</t>
        </r>
      </text>
    </comment>
    <comment ref="JI356" authorId="0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23/05-954</t>
        </r>
      </text>
    </comment>
    <comment ref="JK357" authorId="0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11/07</t>
        </r>
      </text>
    </comment>
    <comment ref="JK35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17.07</t>
        </r>
      </text>
    </comment>
    <comment ref="JL359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M360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6.09</t>
        </r>
      </text>
    </comment>
    <comment ref="JM361" authorId="0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JN362" authorId="0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N363" authorId="0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P364" authorId="0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12/12-1000
14/12-1207,97</t>
        </r>
      </text>
    </comment>
    <comment ref="JP365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JG369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16/03</t>
        </r>
      </text>
    </comment>
    <comment ref="JH370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H371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H372" authorId="0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27.04 из 10445,55</t>
        </r>
      </text>
    </comment>
    <comment ref="JI372" authorId="0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I373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L374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N375" authorId="0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JO376" authorId="0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21/11</t>
        </r>
      </text>
    </comment>
    <comment ref="JO377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P378" authorId="0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F381" authorId="0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JI38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10.05</t>
        </r>
      </text>
    </comment>
    <comment ref="JI384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JJ385" authorId="0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JK386" authorId="0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20.07</t>
        </r>
      </text>
    </comment>
    <comment ref="JM387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N388" authorId="0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O389" authorId="0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JI391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JJ392" authorId="0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JL393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L394" authorId="0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M395" authorId="0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JM396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
19/09-71,98</t>
        </r>
      </text>
    </comment>
    <comment ref="JA397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50 руб согл. Акта сверки, в накладной от 09.08.18 нетсуммы НДС, доначислили</t>
        </r>
      </text>
    </comment>
    <comment ref="JP397" authorId="0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21/12 по договору перевода долга Ивокома-торг</t>
        </r>
      </text>
    </comment>
    <comment ref="JN399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16/10</t>
        </r>
      </text>
    </comment>
    <comment ref="JJ400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K401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04/07-279,48</t>
        </r>
      </text>
    </comment>
    <comment ref="JK402" authorId="0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403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JL404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H405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406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H407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JI408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J409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L410" authorId="0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07/08-200
28/08-200
31.08 - 200</t>
        </r>
      </text>
    </comment>
    <comment ref="JM410" authorId="0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4.09 - 200
10/09-200
25/09-124
27/09-50,98</t>
        </r>
      </text>
    </comment>
    <comment ref="JN411" authorId="0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JF414" authorId="0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JG415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JH416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I417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8.05
</t>
        </r>
      </text>
    </comment>
    <comment ref="JJ418" authorId="0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L419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JM420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3.09</t>
        </r>
      </text>
    </comment>
    <comment ref="JO421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JI423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3.05</t>
        </r>
      </text>
    </comment>
    <comment ref="JJ424" authorId="0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JJ425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L426" authorId="0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JG427" authorId="0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07/03-1000
15/03-3511,44</t>
        </r>
      </text>
    </comment>
    <comment ref="JG428" authorId="0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429" authorId="0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</t>
        </r>
      </text>
    </comment>
    <comment ref="JJ430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431" authorId="0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JK432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JK433" authorId="0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JL434" authorId="0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JL435" authorId="0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L436" authorId="0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M437" authorId="0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</t>
        </r>
      </text>
    </comment>
    <comment ref="JN438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N439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JO440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JJ443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G444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JG445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446" authorId="0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JJ447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448" authorId="0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20.07</t>
        </r>
      </text>
    </comment>
    <comment ref="JK449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</t>
        </r>
      </text>
    </comment>
    <comment ref="JL450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JM451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6.09</t>
        </r>
      </text>
    </comment>
    <comment ref="JM452" authorId="0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JN453" authorId="0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JN454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JO455" authorId="0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G458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JP459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H460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JI463" authorId="0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JJ464" authorId="0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JL465" authorId="0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JM466" authorId="0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JE467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08/01</t>
        </r>
      </text>
    </comment>
    <comment ref="JE468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JH469" authorId="0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H470" authorId="0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JH471" authorId="0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I472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JI473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JJ474" authorId="0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JK475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JL476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JE480" authorId="0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JH481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JI482" authorId="0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JL483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L484" authorId="0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O485" authorId="0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P486" authorId="0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JG487" authorId="0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JJ488" authorId="0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J489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M490" authorId="0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JN491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JN492" authorId="0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JO493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JP494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P495" authorId="0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M499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JF500" authorId="0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26/02-200</t>
        </r>
      </text>
    </comment>
    <comment ref="JG500" authorId="0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1/03-200
23/03-581,21</t>
        </r>
      </text>
    </comment>
    <comment ref="JH501" authorId="0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12/04-300
19/04</t>
        </r>
      </text>
    </comment>
    <comment ref="JH502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JH503" authorId="0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25/04-700
27.04 - 1000</t>
        </r>
      </text>
    </comment>
    <comment ref="JI503" authorId="0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из 455,12</t>
        </r>
      </text>
    </comment>
    <comment ref="JI504" authorId="0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из 455,12
</t>
        </r>
      </text>
    </comment>
    <comment ref="JI505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JJ506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06/06-1000
12/06-483,44</t>
        </r>
      </text>
    </comment>
    <comment ref="JJ507" authorId="0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14/06</t>
        </r>
      </text>
    </comment>
    <comment ref="JJ508" authorId="0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</t>
        </r>
      </text>
    </comment>
    <comment ref="JK509" authorId="0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18.07 из 3136,14</t>
        </r>
      </text>
    </comment>
    <comment ref="JK510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18.07 из 3136,14</t>
        </r>
      </text>
    </comment>
    <comment ref="JL511" authorId="0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JL512" authorId="0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JM513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11/09-1816,14</t>
        </r>
      </text>
    </comment>
    <comment ref="JN513" authorId="0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N514" authorId="0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JO515" authorId="0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08/11-500
14/11</t>
        </r>
      </text>
    </comment>
    <comment ref="JO516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JH517" authorId="0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JI518" authorId="0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J519" authorId="0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K520" authorId="0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
</t>
        </r>
      </text>
    </comment>
    <comment ref="JK52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24.07</t>
        </r>
      </text>
    </comment>
    <comment ref="JL52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JL523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JM524" authorId="0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JO525" authorId="0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JO526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JP527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JP528" authorId="0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JL530" authorId="0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JM531" authorId="0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JK532" authorId="0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04/07-277,2</t>
        </r>
      </text>
    </comment>
    <comment ref="JI533" authorId="0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2.05 - 500
8.05 - 500
24/05-1256</t>
        </r>
      </text>
    </comment>
    <comment ref="JI534" authorId="0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24/05-244
29/05-500</t>
        </r>
      </text>
    </comment>
    <comment ref="JK534" authorId="0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13ю07 из 2000</t>
        </r>
      </text>
    </comment>
    <comment ref="JK535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488 из 2000 13.07
500 - 17.07
500 - 27.07</t>
        </r>
      </text>
    </comment>
    <comment ref="JL535" authorId="0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JL536" authorId="0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
06/08-1000
08/08-500
15/08-1000
27/08-1000
30/08554,4 из 700</t>
        </r>
      </text>
    </comment>
    <comment ref="JL537" authorId="0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30/08-145,6 из 700</t>
        </r>
      </text>
    </comment>
    <comment ref="JM537" authorId="0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27/09-1000
28/09-из 1000</t>
        </r>
      </text>
    </comment>
    <comment ref="JM538" authorId="0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 из 1000</t>
        </r>
      </text>
    </comment>
    <comment ref="JN538" authorId="0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02/10-1000
05/10-500
11/10-1317,6
</t>
        </r>
      </text>
    </comment>
    <comment ref="JN539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JF542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JG543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JI544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10.05</t>
        </r>
      </text>
    </comment>
    <comment ref="JK546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</t>
        </r>
      </text>
    </comment>
    <comment ref="JK547" authorId="0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 из 571,98</t>
        </r>
      </text>
    </comment>
    <comment ref="JK548" authorId="0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25.07 из 571,98</t>
        </r>
      </text>
    </comment>
    <comment ref="JL549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JL550" authorId="0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31.08</t>
        </r>
      </text>
    </comment>
    <comment ref="JN551" authorId="0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O552" authorId="0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JG554" authorId="0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26/03-200
28/03-300</t>
        </r>
      </text>
    </comment>
    <comment ref="JH554" authorId="0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JH555" authorId="0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03/04-
04/04</t>
        </r>
      </text>
    </comment>
    <comment ref="JI555" authorId="0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63,74 из 200 - 8.05</t>
        </r>
      </text>
    </comment>
    <comment ref="JI556" authorId="0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136,26 из 200 7.05
15/05-263,74
21/05-200</t>
        </r>
      </text>
    </comment>
    <comment ref="JJ556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06/06-150</t>
        </r>
      </text>
    </comment>
    <comment ref="JK556" authorId="0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
09/07-300
17.07 - 235,24
18.07 - 0,65 из 45,36</t>
        </r>
      </text>
    </comment>
    <comment ref="JK557" authorId="0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 из 200</t>
        </r>
      </text>
    </comment>
    <comment ref="JK558" authorId="0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13.07 - 154,64 из 200
18.07 - 44,71 из 45,36
30.07 - 200</t>
        </r>
      </text>
    </comment>
    <comment ref="JL558" authorId="0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02/08-150
07/08-311</t>
        </r>
      </text>
    </comment>
    <comment ref="JM558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1,25 из 100 - 18.09</t>
        </r>
      </text>
    </comment>
    <comment ref="JM559" authorId="0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98,75 из 100 - 18.09</t>
        </r>
      </text>
    </comment>
    <comment ref="JN559" authorId="0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02/10-200
16/10- из 150</t>
        </r>
      </text>
    </comment>
    <comment ref="JJ560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26/06 200 рублей, не была проведена эта сумма в июне)))</t>
        </r>
      </text>
    </comment>
    <comment ref="JN560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16/10-72,79 из 150
24/10-125,96
29/10-150</t>
        </r>
      </text>
    </comment>
    <comment ref="JO560" authorId="0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12/11-130,69
</t>
        </r>
      </text>
    </comment>
    <comment ref="JJ562" authorId="0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JE563" authorId="0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30/01-304,32</t>
        </r>
      </text>
    </comment>
    <comment ref="JG563" authorId="0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05/03-634,8
12/03-7,38 из 642,48</t>
        </r>
      </text>
    </comment>
    <comment ref="JG564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12/03-634,8 из 642,48</t>
        </r>
      </text>
    </comment>
    <comment ref="JG565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12/03-0,3 из 642,48</t>
        </r>
      </text>
    </comment>
    <comment ref="JH565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11/04-624,9</t>
        </r>
      </text>
    </comment>
    <comment ref="JH566" authorId="0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20/04-500</t>
        </r>
      </text>
    </comment>
    <comment ref="JI566" authorId="0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</t>
        </r>
      </text>
    </comment>
    <comment ref="JJ567" authorId="0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JJ568" authorId="0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JL569" authorId="0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JM570" authorId="0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26/09</t>
        </r>
      </text>
    </comment>
    <comment ref="JN571" authorId="0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JO572" authorId="0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JO573" authorId="0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JP574" authorId="0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JJ577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JM578" authorId="0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JO579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JH580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20/04-из 3000</t>
        </r>
      </text>
    </comment>
    <comment ref="JH58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20/04-из 3000</t>
        </r>
      </text>
    </comment>
    <comment ref="JI581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1268,43 8.05 слободарозница по переводу долга</t>
        </r>
      </text>
    </comment>
    <comment ref="JI582" authorId="0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1268,43 8.05 по перевлду долга слободарозница</t>
        </r>
      </text>
    </comment>
    <comment ref="JI583" authorId="0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550,92 из 1268,43 8.05 по переводу слободарозница</t>
        </r>
      </text>
    </comment>
    <comment ref="JJ583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01/06-91,8 из 1300</t>
        </r>
      </text>
    </comment>
    <comment ref="JI584" authorId="0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акт взаимозачета от 31.03.218 сумма 91,86</t>
        </r>
      </text>
    </comment>
    <comment ref="JJ584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01/06-1208,2 из 1300</t>
        </r>
      </text>
    </comment>
    <comment ref="JK584" authorId="0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
</t>
        </r>
      </text>
    </comment>
    <comment ref="JK585" authorId="0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</t>
        </r>
      </text>
    </comment>
    <comment ref="JK586" authorId="0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 из 2000</t>
        </r>
      </text>
    </comment>
    <comment ref="JM586" authorId="0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2317,71 по переводу Солигорское райпо - 5.09</t>
        </r>
      </text>
    </comment>
    <comment ref="JM587" authorId="0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из 2317,71 по переводу Солигорское райпо - 5.09</t>
        </r>
      </text>
    </comment>
    <comment ref="JM588" authorId="0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 322,52 из 2317,71 по переводу Солигорское райпо - 5.09</t>
        </r>
      </text>
    </comment>
    <comment ref="JN588" authorId="0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05/10- из 2000  перевод долга слободарозница</t>
        </r>
      </text>
    </comment>
    <comment ref="JN589" authorId="0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05/10- из 2000  перевод долга слободарозница</t>
        </r>
      </text>
    </comment>
    <comment ref="JN590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5/10-656,84 из 2000 слободаррозница</t>
        </r>
      </text>
    </comment>
    <comment ref="JI593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4.05 </t>
        </r>
      </text>
    </comment>
    <comment ref="JJ594" authorId="0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13/06-103,74
15/06-150
19/06-150</t>
        </r>
      </text>
    </comment>
    <comment ref="JJ596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JP597" authorId="0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JF598" authorId="0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JI600" authorId="0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11/05-34</t>
        </r>
      </text>
    </comment>
    <comment ref="JI601" authorId="0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JK602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JK603" authorId="0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JN605" authorId="0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JN606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24/10</t>
        </r>
      </text>
    </comment>
    <comment ref="JP607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JK608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JM609" authorId="0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28/09</t>
        </r>
      </text>
    </comment>
    <comment ref="JF610" authorId="0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65 рублей предоплата белросбиотех оплата 28/12/17</t>
        </r>
      </text>
    </comment>
    <comment ref="JK610" authorId="0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836,76 возврат товара Дарида (30.06.2018)</t>
        </r>
      </text>
    </comment>
    <comment ref="JL610" authorId="0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318 руб возврат товара Витьба 07.08.2018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Lesli2</author>
  </authors>
  <commentList>
    <comment ref="RB13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ММЗ1 на тендер 300 грамм</t>
        </r>
      </text>
    </comment>
    <comment ref="RB2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стоит как образец. Начатая (20.08.2018)</t>
        </r>
      </text>
    </comment>
    <comment ref="RB66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 кг Светлогорск 13/11/18</t>
        </r>
      </text>
    </comment>
    <comment ref="RB177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 рогачев
2 ошмяна</t>
        </r>
      </text>
    </comment>
    <comment ref="RB18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образцы на Ошмяны на тендер</t>
        </r>
      </text>
    </comment>
    <comment ref="RB184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 кг Рогачев
2 кг Беловежские сыры
2 кг Брасловский молочный 12/10
3 кг Светлогорск 13/11/18</t>
        </r>
      </text>
    </comment>
    <comment ref="RB215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образец Ошмяны 2 кг</t>
        </r>
      </text>
    </comment>
    <comment ref="PU260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 07.07.2018</t>
        </r>
      </text>
    </comment>
    <comment ref="PB294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товара, протекала канистра</t>
        </r>
      </text>
    </comment>
  </commentList>
</comments>
</file>

<file path=xl/sharedStrings.xml><?xml version="1.0" encoding="utf-8"?>
<sst xmlns="http://schemas.openxmlformats.org/spreadsheetml/2006/main" count="3596" uniqueCount="765">
  <si>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</si>
  <si>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</si>
  <si>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</si>
  <si>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</si>
  <si>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</si>
  <si>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</si>
  <si>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</si>
  <si>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</si>
  <si>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</si>
  <si>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</si>
  <si>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</si>
  <si>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</si>
  <si>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</si>
  <si>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</si>
  <si>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</si>
  <si>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</si>
  <si>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</si>
  <si>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</si>
  <si>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</si>
  <si>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</si>
  <si>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</si>
  <si>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</si>
  <si>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</si>
  <si>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</si>
  <si>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</si>
  <si>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</si>
  <si>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</si>
  <si>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</si>
  <si>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Молоко топленое 595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</si>
  <si>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</si>
  <si>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</si>
  <si>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</si>
  <si>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</si>
  <si>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</si>
  <si>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</si>
  <si>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</si>
  <si>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</si>
  <si>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</si>
  <si>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</si>
  <si>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</si>
  <si>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</si>
  <si>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</si>
  <si>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</si>
  <si>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</si>
  <si>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</si>
  <si>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</si>
  <si>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</si>
  <si>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</si>
  <si>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Цитрусовый 551</t>
  </si>
  <si>
    <t>Изоамилоцетат</t>
  </si>
  <si>
    <t>Кокос 589</t>
  </si>
  <si>
    <t>Клюква 727</t>
  </si>
  <si>
    <t>Сливки 735</t>
  </si>
  <si>
    <t>Смесь пищевая сладкая М25</t>
  </si>
  <si>
    <t>Апельсин 585</t>
  </si>
  <si>
    <t>Лесная ягода 710</t>
  </si>
  <si>
    <t>Мармикс 200</t>
  </si>
  <si>
    <t>Киви 641</t>
  </si>
  <si>
    <t>Акванат хлорофилл 008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</si>
  <si>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</si>
  <si>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</si>
  <si>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</si>
  <si>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</si>
  <si>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</si>
  <si>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</si>
  <si>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</si>
  <si>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</si>
  <si>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</si>
  <si>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</si>
  <si>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</si>
  <si>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</si>
  <si>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</si>
  <si>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Жодино х/зд</t>
  </si>
  <si>
    <t>Клубника 96</t>
  </si>
  <si>
    <t>Вишня 95</t>
  </si>
  <si>
    <t>Молоко топленое 785</t>
  </si>
  <si>
    <t>Чернослив 673</t>
  </si>
  <si>
    <t>Кармин WS 50% порошок</t>
  </si>
  <si>
    <t>краситель</t>
  </si>
  <si>
    <t>Кондико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</si>
  <si>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</si>
  <si>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</si>
  <si>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</si>
  <si>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</si>
  <si>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</si>
  <si>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</si>
  <si>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</si>
  <si>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Гомель х/пром</t>
  </si>
  <si>
    <t>Ваниль-карамель 659</t>
  </si>
  <si>
    <t>Арбуз 678</t>
  </si>
  <si>
    <t>Дыня медовая 674</t>
  </si>
  <si>
    <t>Конфа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</si>
  <si>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</si>
  <si>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</si>
  <si>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</si>
  <si>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</si>
  <si>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</si>
  <si>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</si>
  <si>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</si>
  <si>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</si>
  <si>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</si>
  <si>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</si>
  <si>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</si>
  <si>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Крем-брюле 612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</si>
  <si>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</si>
  <si>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</si>
  <si>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</si>
  <si>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</si>
  <si>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</si>
  <si>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</si>
  <si>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тип Мята сладкая 1125</t>
  </si>
  <si>
    <t>Акванат Турмерик 0009</t>
  </si>
  <si>
    <t>Акванат кармин 0019/2</t>
  </si>
  <si>
    <t>Акванат кармин 0045</t>
  </si>
  <si>
    <t>Акванат аннатто 0006</t>
  </si>
  <si>
    <t>Персик 912/М порош.</t>
  </si>
  <si>
    <t>Foodco B 02 темный шоколад R210</t>
  </si>
  <si>
    <t>Аквабетин бетакаротин 0200В</t>
  </si>
  <si>
    <t>Халва 747</t>
  </si>
  <si>
    <t>Лак коричневый шоколад 318</t>
  </si>
  <si>
    <t>Бисквит 677</t>
  </si>
  <si>
    <t>Клубника 665</t>
  </si>
  <si>
    <t>Персик 1209</t>
  </si>
  <si>
    <t>Барбарис 502</t>
  </si>
  <si>
    <t>Дюшес 511</t>
  </si>
  <si>
    <t>Клубника 1185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</si>
  <si>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</si>
  <si>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</si>
  <si>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</si>
  <si>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</si>
  <si>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</si>
  <si>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</si>
  <si>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</si>
  <si>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</si>
  <si>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Укроп 541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</si>
  <si>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</si>
  <si>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</si>
  <si>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</si>
  <si>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</si>
  <si>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</si>
  <si>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</si>
  <si>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</si>
  <si>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Вишня 667</t>
  </si>
  <si>
    <t>Сметана 742</t>
  </si>
  <si>
    <t>Главмолснаб</t>
  </si>
  <si>
    <t>Спартак</t>
  </si>
  <si>
    <t>Михромовый зеленый 0311В</t>
  </si>
  <si>
    <t>Тутти-фрутти 618</t>
  </si>
  <si>
    <t>Черничный пирог 757</t>
  </si>
  <si>
    <t>Черника 553</t>
  </si>
  <si>
    <t>Чай зеленый 734</t>
  </si>
  <si>
    <t>Мед 96</t>
  </si>
  <si>
    <t>Чиз кейк 1134</t>
  </si>
  <si>
    <t>Монбрук</t>
  </si>
  <si>
    <t>Мята 614</t>
  </si>
  <si>
    <t>Вишня 1140</t>
  </si>
  <si>
    <t>Черника 1318</t>
  </si>
  <si>
    <t>Шоколад 1147</t>
  </si>
  <si>
    <t>Мармикс 200С</t>
  </si>
  <si>
    <t>Рутилус</t>
  </si>
  <si>
    <t>Ванильно-пряный 905/К</t>
  </si>
  <si>
    <t>ЭльвираКИМ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</si>
  <si>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</si>
  <si>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</si>
  <si>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</si>
  <si>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</si>
  <si>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</si>
  <si>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</si>
  <si>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</si>
  <si>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</si>
  <si>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</si>
  <si>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</si>
  <si>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Пломбир 767</t>
  </si>
  <si>
    <t>Клюква 607</t>
  </si>
  <si>
    <t>Клюква 95</t>
  </si>
  <si>
    <t>Лесная ягода 1176</t>
  </si>
  <si>
    <t>Мармикс 200.5</t>
  </si>
  <si>
    <t>Марыля</t>
  </si>
  <si>
    <t>Береза ККП</t>
  </si>
  <si>
    <t>Апельсин 403 эмульс.</t>
  </si>
  <si>
    <t>Земляника 579</t>
  </si>
  <si>
    <t>Квас 1128</t>
  </si>
  <si>
    <t>Кислотный комп 201 с кофеином</t>
  </si>
  <si>
    <t>Лимонад 1167</t>
  </si>
  <si>
    <t>Мята 1195</t>
  </si>
  <si>
    <t>Кола 408</t>
  </si>
  <si>
    <t>Яблоко зеленое 629</t>
  </si>
  <si>
    <t>Кр. Мозырянин</t>
  </si>
  <si>
    <t>Слодыч</t>
  </si>
  <si>
    <t>Лимон 1139</t>
  </si>
  <si>
    <t>Акванат кармин 0002</t>
  </si>
  <si>
    <t>Манго 684</t>
  </si>
  <si>
    <t>Салита</t>
  </si>
  <si>
    <t>Тирамису 700</t>
  </si>
  <si>
    <t>Корица 514</t>
  </si>
  <si>
    <t>Ваниль 634</t>
  </si>
  <si>
    <t>Могилевоблпищ</t>
  </si>
  <si>
    <t>Оплата</t>
  </si>
  <si>
    <t>Долг</t>
  </si>
  <si>
    <t>Унисон</t>
  </si>
  <si>
    <t>Кола 584</t>
  </si>
  <si>
    <t>Белга</t>
  </si>
  <si>
    <t>Малина 1370</t>
  </si>
  <si>
    <t>Foodcо Р02 Солнечный закат</t>
  </si>
  <si>
    <t>Цитрусовый 420 тип Апельсин</t>
  </si>
  <si>
    <t>ИП Бобкова</t>
  </si>
  <si>
    <t>ЭССА</t>
  </si>
  <si>
    <t>Олвитранс</t>
  </si>
  <si>
    <t>Амаретто 769</t>
  </si>
  <si>
    <t>Аромаколор DS/7</t>
  </si>
  <si>
    <t>Банан</t>
  </si>
  <si>
    <t>Акванат кармин 0289</t>
  </si>
  <si>
    <t>Молоко-ваниль 956/М</t>
  </si>
  <si>
    <t>Земляника лесная 652</t>
  </si>
  <si>
    <t>Крем-брюле 766</t>
  </si>
  <si>
    <t>Белянтэх</t>
  </si>
  <si>
    <t>Карамель сливочная 779</t>
  </si>
  <si>
    <t>Лимонадный 668</t>
  </si>
  <si>
    <t>Пряник тульский 1172</t>
  </si>
  <si>
    <t>Белросбиотех</t>
  </si>
  <si>
    <t>Зеленое яблоко 069</t>
  </si>
  <si>
    <t>Халва подсолнечная 1173</t>
  </si>
  <si>
    <t>Пряный 1133 тип тархун</t>
  </si>
  <si>
    <t>свитлэнд</t>
  </si>
  <si>
    <t>Тропик 566</t>
  </si>
  <si>
    <t>Ананас 572</t>
  </si>
  <si>
    <t>Сливки 1196</t>
  </si>
  <si>
    <t>Ваниль 1347</t>
  </si>
  <si>
    <t>Черная смородина 1206</t>
  </si>
  <si>
    <t>Масло сливки 611</t>
  </si>
  <si>
    <t>Красная смородина 699</t>
  </si>
  <si>
    <t>Ваниль 768</t>
  </si>
  <si>
    <t>Foodcо R 100 зеленое яблоко</t>
  </si>
  <si>
    <t>Морозпродукт</t>
  </si>
  <si>
    <t>молоко-ваниль 633</t>
  </si>
  <si>
    <t>Клубника 1204</t>
  </si>
  <si>
    <t>ММЗ1</t>
  </si>
  <si>
    <t>Какао 604</t>
  </si>
  <si>
    <t>Экоплант Угольный растительный А</t>
  </si>
  <si>
    <t>Анис 1179</t>
  </si>
  <si>
    <t>Алникор</t>
  </si>
  <si>
    <t>Ошмяны</t>
  </si>
  <si>
    <t>Малина садовая 518</t>
  </si>
  <si>
    <t>Молоко концентрированное 745</t>
  </si>
  <si>
    <t>Черная смородина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</si>
  <si>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</si>
  <si>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</si>
  <si>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</si>
  <si>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</si>
  <si>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</si>
  <si>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</si>
  <si>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</si>
  <si>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Яблочный штрудель 1301</t>
  </si>
  <si>
    <t>Клубника 1103</t>
  </si>
  <si>
    <t>срок 20.02.2018</t>
  </si>
  <si>
    <t>Кокос-сливки 1186</t>
  </si>
  <si>
    <t>Крем-кокос 672</t>
  </si>
  <si>
    <t>Миндаль жареный 712</t>
  </si>
  <si>
    <t>Слива 506</t>
  </si>
  <si>
    <t>Кола 425</t>
  </si>
  <si>
    <t>Новог. Вин.з/д</t>
  </si>
  <si>
    <t>Орша СЗ</t>
  </si>
  <si>
    <t>Лимон 1189</t>
  </si>
  <si>
    <t>Фундук 1197</t>
  </si>
  <si>
    <t>остаток 03.01.2018</t>
  </si>
  <si>
    <t>СКЛАД</t>
  </si>
  <si>
    <t>ГТВкуса</t>
  </si>
  <si>
    <t>ГомТВ</t>
  </si>
  <si>
    <t>Лидапищеконц</t>
  </si>
  <si>
    <t>срок 24.01.18</t>
  </si>
  <si>
    <t>срок 14.02.18</t>
  </si>
  <si>
    <t>Белбиопродукт</t>
  </si>
  <si>
    <t>Полиолсинтез</t>
  </si>
  <si>
    <t>Foodco P 02 Хинолиновый желтый</t>
  </si>
  <si>
    <t>КХПА</t>
  </si>
  <si>
    <t>Апельсин 797</t>
  </si>
  <si>
    <t>Фисташка 1127</t>
  </si>
  <si>
    <t>Жодино х/д</t>
  </si>
  <si>
    <t>Оршасыр</t>
  </si>
  <si>
    <t>Образцы</t>
  </si>
  <si>
    <t>Борисов х/п</t>
  </si>
  <si>
    <t>Витьба Полоцк</t>
  </si>
  <si>
    <t>Крупко В.П.</t>
  </si>
  <si>
    <t>Лидапищ</t>
  </si>
  <si>
    <t>срок 21.02.18</t>
  </si>
  <si>
    <t>ТД Аэросвит</t>
  </si>
  <si>
    <t>Кармин аквамит Р50, РФ</t>
  </si>
  <si>
    <t>Монтбрук</t>
  </si>
  <si>
    <t>Гуарди</t>
  </si>
  <si>
    <t>Беловежские сыры</t>
  </si>
  <si>
    <t>Арарат ной</t>
  </si>
  <si>
    <t>срок 11.02.18, 14/02 сегодня закроют</t>
  </si>
  <si>
    <t>срок 09.03.18</t>
  </si>
  <si>
    <t>срок 26.02.18</t>
  </si>
  <si>
    <t>Кофе капучино 755</t>
  </si>
  <si>
    <t>Молоко топленое 770</t>
  </si>
  <si>
    <t>Холодок 791</t>
  </si>
  <si>
    <t>Вителла</t>
  </si>
  <si>
    <t>Макбор</t>
  </si>
  <si>
    <t>1-я ШФ</t>
  </si>
  <si>
    <t>срок 13.02.18, 20/02 мы в списках на днях долны закрыть</t>
  </si>
  <si>
    <t>20,/02 обещали закрыть</t>
  </si>
  <si>
    <t>срок 21.02.18, 26/02 закроют сегодня или завтра</t>
  </si>
  <si>
    <t>срок 21.02.18, 26/02 закроют до 28</t>
  </si>
  <si>
    <t>срок 22.03.18</t>
  </si>
  <si>
    <t>срок 21.03.18</t>
  </si>
  <si>
    <t>срок 03.02.18, 02.03 планируют закрыть</t>
  </si>
  <si>
    <t>срок 21.02.18, 05/03 был на картатеке начнет платить</t>
  </si>
  <si>
    <t>срок 04.03.18, 05/03 завтра закроет</t>
  </si>
  <si>
    <t>Экоплант Зкстракт фиолетовый 0305 WS</t>
  </si>
  <si>
    <t>Foodco Р 02 Понсо 4R</t>
  </si>
  <si>
    <t>срок 20.02.2018, 12/03 до конца недели крайний срок когда закроют</t>
  </si>
  <si>
    <t>срок 10.03.18, 12/03 закроют завтра</t>
  </si>
  <si>
    <t>Бисквитная Ф-ка</t>
  </si>
  <si>
    <t>14/03 сегодня закроют</t>
  </si>
  <si>
    <t>срок 04.03.18,15/03 на сделующей неделе точно закроют</t>
  </si>
  <si>
    <t>Кр. Пищевик</t>
  </si>
  <si>
    <t>МЧЗ</t>
  </si>
  <si>
    <t>срок 22.03.18, 22/03 завтра постараются закрыть</t>
  </si>
  <si>
    <t>срок 06.03.18, 22/03-на картотеке, ближайшие дни будет закрывать</t>
  </si>
  <si>
    <t>срок 21.02.18, 22/03 -закроют 23.03 точно</t>
  </si>
  <si>
    <t>22/03 ищет деньги чтобы закрыть, будет стараться</t>
  </si>
  <si>
    <t>22/03 сегодня оплатят</t>
  </si>
  <si>
    <t>срок 21.03.18, 22.03 - сегодня оплатят</t>
  </si>
  <si>
    <t>срок 12.04.18</t>
  </si>
  <si>
    <t>срок 10.04.18</t>
  </si>
  <si>
    <t>срок 13.04.18</t>
  </si>
  <si>
    <t>Акванат хлорофилл 0634</t>
  </si>
  <si>
    <t>Эльвира КИМ</t>
  </si>
  <si>
    <t>Ванильный 741</t>
  </si>
  <si>
    <t>Барановичи МК</t>
  </si>
  <si>
    <t>изоамил.</t>
  </si>
  <si>
    <t>Берест пекарь</t>
  </si>
  <si>
    <t>Кр.пищевик</t>
  </si>
  <si>
    <t>Гомель х/п</t>
  </si>
  <si>
    <t>Кр.Пищевик</t>
  </si>
  <si>
    <t>срок 08.03.18, 02/04-сегодня планируют закрыть</t>
  </si>
  <si>
    <t>срок 10.03.18  02/04- в списках на оплату стоим, планируют закрывать</t>
  </si>
  <si>
    <t>Тартразин Р02, РФ</t>
  </si>
  <si>
    <t>Михромовый красный 0164</t>
  </si>
  <si>
    <t>03/04 завтра обещала закрыть</t>
  </si>
  <si>
    <t>срок 08.03.18, 03/04 на завтра нас поставили на оплату</t>
  </si>
  <si>
    <t>срок 25.04.2018</t>
  </si>
  <si>
    <t>срок 03.05.2018</t>
  </si>
  <si>
    <t>06.004.2018</t>
  </si>
  <si>
    <t>им. Козлова</t>
  </si>
  <si>
    <t>АраратНой</t>
  </si>
  <si>
    <t>Придвинье</t>
  </si>
  <si>
    <t>срок 20.04.2018</t>
  </si>
  <si>
    <t>срок 03.04.18</t>
  </si>
  <si>
    <t>срок 27.04.18</t>
  </si>
  <si>
    <t>срок 12.04.2018</t>
  </si>
  <si>
    <t>срок 28.03.2018, 06.04.18-на след.неделе, товар уже надо</t>
  </si>
  <si>
    <t>срок 12.04.18, 09.04 - закроют, потом за товаром приедут</t>
  </si>
  <si>
    <t>срок 07.04.18, 09.04.- завтра закроют</t>
  </si>
  <si>
    <t>срок 13.05.18</t>
  </si>
  <si>
    <t>срок 04.05.18</t>
  </si>
  <si>
    <t>срок 08.03.2018,13/04 закроют сегодня или завтра</t>
  </si>
  <si>
    <t>срок 13.04.18, 13/04 поставят нас в оплату и закроют</t>
  </si>
  <si>
    <t>срок 09.03.18, 18/04 гл.бух.поставила на оплату завтра</t>
  </si>
  <si>
    <t>срок 09.07.18</t>
  </si>
  <si>
    <t>срок 09.04.2018, 18/04 закроют 19.04</t>
  </si>
  <si>
    <t>срок 13.04.18, закроют 19.04</t>
  </si>
  <si>
    <t>Кишко А.Л.</t>
  </si>
  <si>
    <t>Михромовый зеленый 0031В</t>
  </si>
  <si>
    <t>Вишня северная 510</t>
  </si>
  <si>
    <t xml:space="preserve">23/04 светлана обещала до 9 мая оплатить </t>
  </si>
  <si>
    <t>Летож</t>
  </si>
  <si>
    <t>Витебск х/пром</t>
  </si>
  <si>
    <t>Бисквитная ф-ка</t>
  </si>
  <si>
    <t>срок 10.05.18</t>
  </si>
  <si>
    <t xml:space="preserve">срок 26.03.18, 24/04 -постараются завтра </t>
  </si>
  <si>
    <t>срок 05.04.2018, 23.04- будут стараться на этой неделе, чтобы забрать товар</t>
  </si>
  <si>
    <t>срок 24.04.2018, 24/04-выплата пособий, постараются на этой неделе закрыть</t>
  </si>
  <si>
    <t>срок 24.04.18, 23/04 - завтра закроют</t>
  </si>
  <si>
    <t>Асаро</t>
  </si>
  <si>
    <t>срок 13.04.18, 02/05 - сегодня-завтра закроют</t>
  </si>
  <si>
    <t>срок 25.04.2018, 03/05-обещали на днях закрыть</t>
  </si>
  <si>
    <t>срок 11.04.18, 03/05 завтра Наталью после 11 набрать</t>
  </si>
  <si>
    <t>срок 08.05.18</t>
  </si>
  <si>
    <t>срок 24.05.18</t>
  </si>
  <si>
    <t>срок 25.05.18</t>
  </si>
  <si>
    <t>срок 26.05.18</t>
  </si>
  <si>
    <t>срок 25.07.18</t>
  </si>
  <si>
    <t>срок 21.07.18</t>
  </si>
  <si>
    <t>срок 25.04.18, 03/05-ждут поступления денег завтра или после 07.05.18 и сразу закроют</t>
  </si>
  <si>
    <t>Лидапищеконцентрат</t>
  </si>
  <si>
    <t>Эсса</t>
  </si>
  <si>
    <t>Саяны 781</t>
  </si>
  <si>
    <t>Тархун 537</t>
  </si>
  <si>
    <t>Яблоко 95</t>
  </si>
  <si>
    <t>Аэросвит</t>
  </si>
  <si>
    <t>срок 18.04.18</t>
  </si>
  <si>
    <t>срок 07.05.18</t>
  </si>
  <si>
    <t>срок 05.04.18, 11.05.18-будут оплачивать, ждут поступлений.</t>
  </si>
  <si>
    <t>срок 24.04.2018, 08/05, будут стараться, но ранее 60 дней просрочки обычно не получается.</t>
  </si>
  <si>
    <t>Могилевоблпищепром</t>
  </si>
  <si>
    <t>срок 27.05.18</t>
  </si>
  <si>
    <t>10/05- закроют 14.05.18</t>
  </si>
  <si>
    <t>срок 04.08.18</t>
  </si>
  <si>
    <t>Крюшон 516</t>
  </si>
  <si>
    <t>Экотон Кармин 0023</t>
  </si>
  <si>
    <t>14/05 -заплатят на этой неделе</t>
  </si>
  <si>
    <t>срок 06.07.18</t>
  </si>
  <si>
    <t>срок 05.06.18</t>
  </si>
  <si>
    <t>срок 12.06.18</t>
  </si>
  <si>
    <t>срок 11.05.18, 15.05-гл.бух.сказала закроет</t>
  </si>
  <si>
    <t>срок 13.05.18, 15/05 - сегодня нет, на днях закроют</t>
  </si>
  <si>
    <t>срок 08.05.2018, 15/05-закроют на днях</t>
  </si>
  <si>
    <t>срок 10.05.18, 15/05- записали, будут просить оплату</t>
  </si>
  <si>
    <t>оплатит при заявке</t>
  </si>
  <si>
    <t>Гомель х/пр</t>
  </si>
  <si>
    <t>Бисквитная фабрика</t>
  </si>
  <si>
    <t>1-я шок. компания</t>
  </si>
  <si>
    <t>Минский ЗВВ</t>
  </si>
  <si>
    <t>Сладкая страна</t>
  </si>
  <si>
    <t>Апельсин 1421</t>
  </si>
  <si>
    <t>срок 08.05.18 (60дн),22 /05 - директор сказал что закроют 23.05-24.05.18</t>
  </si>
  <si>
    <t>22 /05 - директор сказал что закроют 23.05-24.05.18</t>
  </si>
  <si>
    <t>срок 11.05.18.-22.05. сказали что до 25.05.18 закроют</t>
  </si>
  <si>
    <t>срок 19.04.18, -по четвергам, мы в списках</t>
  </si>
  <si>
    <t xml:space="preserve">срок 24.04.2018, </t>
  </si>
  <si>
    <t>срок 15.05.2018, 22/05 - завтра постараются</t>
  </si>
  <si>
    <t>срок 05.05.18, 21/05- на этой неделе закроют</t>
  </si>
  <si>
    <t>21/05-завтра закроет</t>
  </si>
  <si>
    <t>срок 13.06.18</t>
  </si>
  <si>
    <t>срок 19.06.18</t>
  </si>
  <si>
    <t>срок 04.07.18</t>
  </si>
  <si>
    <t>срок 20.06.18</t>
  </si>
  <si>
    <t>срок 05.05.18 -25.05директор сказала чтосегодня будет оплата</t>
  </si>
  <si>
    <t>срок 23.05.18, 25.05-оплатят сегодня</t>
  </si>
  <si>
    <t>Ирландский крем 1396</t>
  </si>
  <si>
    <t>Балансторг</t>
  </si>
  <si>
    <t xml:space="preserve">срок 23.05.18, 31.05.-сказали оплатят 04.06 </t>
  </si>
  <si>
    <t>срок 13.08.18</t>
  </si>
  <si>
    <t>срок 25.06.18</t>
  </si>
  <si>
    <t>срок 27.07.18</t>
  </si>
  <si>
    <t>срок 02.07.18</t>
  </si>
  <si>
    <t>Персик</t>
  </si>
  <si>
    <t>Томат 687</t>
  </si>
  <si>
    <t>Могилёвоблпищ</t>
  </si>
  <si>
    <t>Универсал-люкс</t>
  </si>
  <si>
    <t>Витебск х/пр</t>
  </si>
  <si>
    <t xml:space="preserve">срок 25.04.2018, 04/06 - завтра закроют </t>
  </si>
  <si>
    <t>срок 24.05.18, 04/06 -завтра закроют</t>
  </si>
  <si>
    <t>срок 04.06.18- Витьба будет закрывать</t>
  </si>
  <si>
    <t>06.06 позвонить после 12-00</t>
  </si>
  <si>
    <t>Морозов А.А,</t>
  </si>
  <si>
    <t>Морозов А.А.</t>
  </si>
  <si>
    <t>срок 01.06.18, 07/06- мы в списках, ждут директора</t>
  </si>
  <si>
    <t>срок 22.05.18,11.06.18 - мы первые в списках, закроют</t>
  </si>
  <si>
    <t>срок 24.05.18, 11/06- плохо с деньгами, будут стараться</t>
  </si>
  <si>
    <t>срок 06.06.18 , 11.06.- сегодня закроют</t>
  </si>
  <si>
    <t>08.06.напомнила</t>
  </si>
  <si>
    <t>срок 09.06.18, 15/06 - в понедельник-вторник оплатит</t>
  </si>
  <si>
    <t>срок 12.06.18, 15/06 - до 25 платят зп, не смогут оплатить</t>
  </si>
  <si>
    <t>срок 13.07.18</t>
  </si>
  <si>
    <t>срок 06.06.2018, 15.06-сказали оплата будет 18.06.18</t>
  </si>
  <si>
    <t>срок 15.06.18, 18-19.06-оплату обещала 12.06.18</t>
  </si>
  <si>
    <t>срок 06.08.18</t>
  </si>
  <si>
    <t>Ванильно-пряный 529</t>
  </si>
  <si>
    <t>Виноград 690</t>
  </si>
  <si>
    <t>Масло ваниль 675</t>
  </si>
  <si>
    <t>Элюрприма</t>
  </si>
  <si>
    <t>Арарат</t>
  </si>
  <si>
    <t>срок 25.05.18, 19/06- просила гл.бух-ра</t>
  </si>
  <si>
    <t>срок 18.07.18</t>
  </si>
  <si>
    <t>срок 08.07.18</t>
  </si>
  <si>
    <t>срок 17.08.18</t>
  </si>
  <si>
    <t>срок 19.06.18, 20/06- сегодня закроют</t>
  </si>
  <si>
    <t>срок 22.06.18, 20/06 - закроют со следующей накладной</t>
  </si>
  <si>
    <t>срок 28.08.18</t>
  </si>
  <si>
    <t>срок 22.06.18, 20/06- закроют на днях</t>
  </si>
  <si>
    <t>срок 06.06.18 (60дн) , 20.06.18-директор сказал что 21.06 будет оплата</t>
  </si>
  <si>
    <t>срок 19.06.18, 25/06 -ждут деньги и сразу закроют</t>
  </si>
  <si>
    <t>срок 16.06.18, 25/06 - на днях закроют</t>
  </si>
  <si>
    <t>срок 30.07.18</t>
  </si>
  <si>
    <t>срок 20.07.18</t>
  </si>
  <si>
    <t>Барбарис 752</t>
  </si>
  <si>
    <t>Дюшес 780</t>
  </si>
  <si>
    <t>срок 26.05.18, 25/06- 21.06 планирует закрыть</t>
  </si>
  <si>
    <t>срок 26.06.18, 26/06 напомнила- закроют</t>
  </si>
  <si>
    <t>26/06 сегодня закроет</t>
  </si>
  <si>
    <t>срок 18.06.18,  25.06-Светлана сказала будут оплачивать 26.06.18</t>
  </si>
  <si>
    <t>срок 21.08.18</t>
  </si>
  <si>
    <t>срок 22.07.18</t>
  </si>
  <si>
    <t>срок 26.07.18</t>
  </si>
  <si>
    <t>срок 01.06.18, 26/06- налоги, 29/06постарается</t>
  </si>
  <si>
    <t>срок 28.06.18, 27/06 - будут стараться оплатить на днях</t>
  </si>
  <si>
    <t>Ваниль 936</t>
  </si>
  <si>
    <t>срок 07.06.2018, 05.07-гл.бух сказала что сегоднязакроют эту накладную</t>
  </si>
  <si>
    <t>срок 23.06.18, 05/07 - закроют завтра 06.07.18</t>
  </si>
  <si>
    <t>срок 09.06.18, 05.06 - ждут денег, сразу закроют</t>
  </si>
  <si>
    <t>срок 22.06.18 05.07-гл.бух сказала до 07.07. закроют.</t>
  </si>
  <si>
    <t>срок 21.06.18, 05.06 - Сергей сказал ждут денег, сразу закроют</t>
  </si>
  <si>
    <t>Яблочная мечта</t>
  </si>
  <si>
    <t>срок 06.07.18, 09.07.18-сказала что 09.07-10.07 будут оплачивать</t>
  </si>
  <si>
    <t>срок 25.06.2018, 09.07-сказали,что начнуться оплаты только с 11.07.18,никому сейчас не платят</t>
  </si>
  <si>
    <t>Хлебозавод №10</t>
  </si>
  <si>
    <t>Вкус лета</t>
  </si>
  <si>
    <t>Беловеские сыры</t>
  </si>
  <si>
    <t>срок 28.05.2018, 10.07.18-сказал нач. отдела, что будут закрывать на этой неделе .</t>
  </si>
  <si>
    <t>срок 14.05.18,10.07-сказала что в понедельник ещё отправит 16.07.18 деньги</t>
  </si>
  <si>
    <t>срок 02.07.18(60дней), 10.07- гл. бух. сказала  , что собирают на з.пл, оплачивать смогут только 16.07.18</t>
  </si>
  <si>
    <t>срок 21.06.18, 10.07-сказала что в понедельник ещё отправит 16.07.18 деньги</t>
  </si>
  <si>
    <t>срок 01.07.18,11.07 -финансов. Директор сказала что сегодня закроют.</t>
  </si>
  <si>
    <t>срок 06.07.18, 11.07.18-сказала что оплата будет с 12.07, сейчас у них зар.пл</t>
  </si>
  <si>
    <t>Горынь</t>
  </si>
  <si>
    <t>Витьба полоцк</t>
  </si>
  <si>
    <t>срок 18.05.18, 17.07-гл.бух.сегодня обещала закрыть</t>
  </si>
  <si>
    <t>срок 26.06.18, 17.07.18 -подали в списках, завтра должны оплатить</t>
  </si>
  <si>
    <t>срок 10.07.18, сегодня закрывают</t>
  </si>
  <si>
    <t>срок 07.09.18</t>
  </si>
  <si>
    <t>срок 10.08.18</t>
  </si>
  <si>
    <t>срок 11.08.18</t>
  </si>
  <si>
    <t>срок 19.07.18, 20.07.18- в начале следующей неделе закроют</t>
  </si>
  <si>
    <t>срок 26.07.18, 23.07.18- просила, в срок постараются закрыть</t>
  </si>
  <si>
    <t>срок 21.07.18, 23/07- сегодня/завтра закроют</t>
  </si>
  <si>
    <t>срок 17.07.18, 23.07.18-сказали оплата пройдёт до 25.07.18</t>
  </si>
  <si>
    <t>срок 26.07.18, 24/07 - ждут денег, на этой неделе хотят закрыть.</t>
  </si>
  <si>
    <t>срок 21.06.18, 27.07.18-сказал нач. отдела, что будут закрывать в начале след.недели частями.</t>
  </si>
  <si>
    <t>срок 09.07.18,  27.07-сказала бухг.,что  оплата будет 31.07.18</t>
  </si>
  <si>
    <t>срок 08.08.18</t>
  </si>
  <si>
    <t>Foodcо Р02 Индигокармин</t>
  </si>
  <si>
    <t>Лимон 1207</t>
  </si>
  <si>
    <t>Шоколад фондю 1131</t>
  </si>
  <si>
    <t>Рогачев МКК</t>
  </si>
  <si>
    <t>срок 28.08.18, 30/07 - планируют скоро закрыть</t>
  </si>
  <si>
    <t>срок 07.07.18, 31.07 - просят деньги, товар нужен</t>
  </si>
  <si>
    <t xml:space="preserve">срок 29.06.18, </t>
  </si>
  <si>
    <t>срок 30.07.18, 02/08 - в списках, скорее затра/послезавтра</t>
  </si>
  <si>
    <t>срок 25.07.18,02/08- платежка набрана, сегодня/завтра</t>
  </si>
  <si>
    <t>срок 30.08.18</t>
  </si>
  <si>
    <t>срок 15.08.18</t>
  </si>
  <si>
    <t>срок 30.07.18, 01.08.18-сказала , что будут закрывать на этой неделе</t>
  </si>
  <si>
    <t>срок 25.09.18</t>
  </si>
  <si>
    <t>срок 01.09.18</t>
  </si>
  <si>
    <t>Гранат 728</t>
  </si>
  <si>
    <t>Творог 722</t>
  </si>
  <si>
    <t>срок 06.07.18, 07.08- сегодня/завтра закроет</t>
  </si>
  <si>
    <t>срок 26.07.18, 07.08.- в списках стоим на оплату, при наличии денег начнут хоть частями</t>
  </si>
  <si>
    <t>Береза КПП</t>
  </si>
  <si>
    <t>Барановичский МК</t>
  </si>
  <si>
    <t>Вареная сгущенка 650</t>
  </si>
  <si>
    <t>срок 03.08.18, 13/08- закроют сегодня/завтра</t>
  </si>
  <si>
    <t>срок 19.07.18, 14.08- снабж.еще раз списки подадут на оплату</t>
  </si>
  <si>
    <t xml:space="preserve">срок 27.08.18, </t>
  </si>
  <si>
    <t xml:space="preserve">15/08 Марина в отпуске будет 28.08, Олег Васильевич сказал что постараются закрыть </t>
  </si>
  <si>
    <t>срок 22.09.18</t>
  </si>
  <si>
    <t>срок 21.09.18</t>
  </si>
  <si>
    <t>срок 12.09.18</t>
  </si>
  <si>
    <t>срок 27.09.18</t>
  </si>
  <si>
    <t>срок 06.08.18, 17.08 - директор сказал с 21 по 24.08 закроют</t>
  </si>
  <si>
    <t>срок 13.10.18</t>
  </si>
  <si>
    <t>срок 14.10.18</t>
  </si>
  <si>
    <t>срок 14.09.18</t>
  </si>
  <si>
    <t>срок 27.07.18, 20/08 - после 22.08 начнут</t>
  </si>
  <si>
    <t>срок 20.08.18, 20/08 - напомнила, будут стараться</t>
  </si>
  <si>
    <t>срок 17.08.18, 20.08 сегодня/завтра закроют</t>
  </si>
  <si>
    <t>срок 17.08.18, 20.08 - закроют сегодня/завтра</t>
  </si>
  <si>
    <t>срок 12.07.18,  20.08.18- сегодня-завтра закроют</t>
  </si>
  <si>
    <t>срок 16.08.18, 28.08 - сегодня постарается закрыть</t>
  </si>
  <si>
    <t>срок 22.08.18, 28/08 до конца месяца закроют</t>
  </si>
  <si>
    <t>срок 05.07.2018, 28/08- нас ставят на оплату, будут стараться закрыть ближайшие дни</t>
  </si>
  <si>
    <t>Семеное С.И.</t>
  </si>
  <si>
    <t>Foodco P 02 Черный блестящий PN</t>
  </si>
  <si>
    <t>Снекпро</t>
  </si>
  <si>
    <t>срок 16.07.18, 04.08.18-будут закрывать на этой недели</t>
  </si>
  <si>
    <t xml:space="preserve">срок 26.08.18, </t>
  </si>
  <si>
    <t>срок 31.08.18,</t>
  </si>
  <si>
    <t>срок 07.09.18, 04/09 напомнила</t>
  </si>
  <si>
    <t>срок 03.09.18, 04.09.18 - будут просить оплату</t>
  </si>
  <si>
    <t>срок 27.08.18, 04/09 ждут поступлений, ближайшие дни закроют</t>
  </si>
  <si>
    <t>срок 30.08.18, 04/09 - сегодня</t>
  </si>
  <si>
    <t>срок 03.09.18, 04/09 - ждут деньги и сразу закроют</t>
  </si>
  <si>
    <t>срок 03.10.18</t>
  </si>
  <si>
    <t xml:space="preserve">срок 05.07.18, </t>
  </si>
  <si>
    <t xml:space="preserve">срок 27.07.18, </t>
  </si>
  <si>
    <t>срок 28.10.18, 10/09- если на днях не закроют, тогда на след.неделе после зарплаты</t>
  </si>
  <si>
    <t>срок 29.08.18, 10/09- закроют на этой неделе</t>
  </si>
  <si>
    <t>срок 22.09.18, 10/09- на этой неделе и на след.закроют</t>
  </si>
  <si>
    <t>срок 05.10.18</t>
  </si>
  <si>
    <t>срок 03.08.18, 10/09 - нач.отдела пообещала на днях закрыть</t>
  </si>
  <si>
    <t>Семенов С.И,</t>
  </si>
  <si>
    <t>срок 11.09.18, 12/09 - гл.бух.сказала закроют</t>
  </si>
  <si>
    <t>срок 12.09.18, 12/09 - бух.17.09.точно оплатит</t>
  </si>
  <si>
    <t>Квас 035</t>
  </si>
  <si>
    <t>Лаиткор</t>
  </si>
  <si>
    <t>Семенов С.И.</t>
  </si>
  <si>
    <t xml:space="preserve">срок 24.08.18, 21/09 - гл.бух.сказала, что мы были в списках на оплате, постарается оплатить </t>
  </si>
  <si>
    <t>срок  09.07.18, 21.09.18- Светлана сказала , что ждут проплаты на следующей недели, будут стараться закрывать по мах.</t>
  </si>
  <si>
    <t>срок 19.11.18</t>
  </si>
  <si>
    <t>Арбест</t>
  </si>
  <si>
    <t>Азбука сыра</t>
  </si>
  <si>
    <t>срок 04.07.18, 25.09- ждут поступлений, рассчитывают сегодня закрыть</t>
  </si>
  <si>
    <t>срок 13.09.18, 25/09 - сегодня закроют</t>
  </si>
  <si>
    <t>срок 21.09.18, 25/09 - закроют сегодня/завтра</t>
  </si>
  <si>
    <t>срок 25.09.18, 25/09 -сегодня закроют</t>
  </si>
  <si>
    <t>Ким Э.В,</t>
  </si>
  <si>
    <t>Экоресурс</t>
  </si>
  <si>
    <t>27/09 пообещали закрыть. Но в 1-х числах октября</t>
  </si>
  <si>
    <t>срок 13.08.18,27.09.18-А.А.сказал чтона этой недели оплатят</t>
  </si>
  <si>
    <t>срок 25.09.18, 27.09-подали в списке оплата будет на этой неделе</t>
  </si>
  <si>
    <t>срок 27.09.18, 27.09-сказал , что в понедельник будет оплата</t>
  </si>
  <si>
    <t>срок 31.08.18, 27/09 -сегодня или завтра точно закроют</t>
  </si>
  <si>
    <t>срок 08.09.18, 27/09 - стоим на оплату, ждут деньги</t>
  </si>
  <si>
    <t>срок 18.09.18, 27/09- сегодня либо завтра точно закроет</t>
  </si>
  <si>
    <t>срок 23.10.18</t>
  </si>
  <si>
    <t>Ананас 95</t>
  </si>
  <si>
    <t>17.09.2018, 01.10.2018</t>
  </si>
  <si>
    <t>Березовский ККП</t>
  </si>
  <si>
    <t>срок 23.07.18</t>
  </si>
  <si>
    <t>срок 16.09.18, 05/10- нет денег, на след.неделе хотят оплатить и забрать товар</t>
  </si>
  <si>
    <t>срок 28.09.18, 05/10 - 8или 9/10/18 закроют</t>
  </si>
  <si>
    <t>срок 26.09.18,05/10 - сегодня закрывают</t>
  </si>
  <si>
    <t>срок 31.10.18</t>
  </si>
  <si>
    <t>срок 30.07.18, 08.10.18- Светлана сказала , что ждут проплаты сегодня постараются закинуть сколько будет на счету.</t>
  </si>
  <si>
    <t>срок 01.10.18, 08.10.18-подали в списке постараются оплатить сегодня, завтра.</t>
  </si>
  <si>
    <t>срок 05.11.18</t>
  </si>
  <si>
    <t>срок 04.12.18</t>
  </si>
  <si>
    <t>,08.10-бух.сказаласегодня проплатят.</t>
  </si>
  <si>
    <t>Ром ямайский 1136</t>
  </si>
  <si>
    <t>срок 03.10.18, 10/10 - сегодня закроют</t>
  </si>
  <si>
    <t>срок 09.10.18, на днях планирует закрыть</t>
  </si>
  <si>
    <t>срок 13.11.18</t>
  </si>
  <si>
    <t>срок 03.09.18, 09.10.18-А.А.сказал что будут закрывать на этой неделе эту накладную.</t>
  </si>
  <si>
    <t>срок 26.08.18, 10.10.18-Ирина говорит, что завтра будет оплата.</t>
  </si>
  <si>
    <t>срок 25.09.18, 10.10.-сказала бух., что до четверга закроют точно.</t>
  </si>
  <si>
    <t>срок 13.10.18, 18/10 - сегодня либо завтра будут закрывать</t>
  </si>
  <si>
    <t>срок 16.10.18, 18/10 - в списках подали, до 60 дней закроют</t>
  </si>
  <si>
    <t>срок 18.11.18</t>
  </si>
  <si>
    <t>срок 07.10.18, 18/10- сегодня должны оплатить</t>
  </si>
  <si>
    <t>срок 28.09.2018, 17/10 Обещали закрыть на этой неделе часть.</t>
  </si>
  <si>
    <t>срок 12.11.18</t>
  </si>
  <si>
    <t>срок 23.11.18</t>
  </si>
  <si>
    <t>Медуниверситет</t>
  </si>
  <si>
    <t>Донатика</t>
  </si>
  <si>
    <t>Ферронат Р Ирис 035</t>
  </si>
  <si>
    <t>Ферронат Р Крем брюле 033</t>
  </si>
  <si>
    <t>Михром черный 0604</t>
  </si>
  <si>
    <t>Апельсин сицилийский 1351</t>
  </si>
  <si>
    <t>Кола 1374</t>
  </si>
  <si>
    <t>Лимон 926/С</t>
  </si>
  <si>
    <t>Тоффи 1170</t>
  </si>
  <si>
    <t>Ферронат Горький шоколад 029</t>
  </si>
  <si>
    <t>30.10.218</t>
  </si>
  <si>
    <t>ГЖК</t>
  </si>
  <si>
    <t>Мороз продукт</t>
  </si>
  <si>
    <t>срок 29.10.18, 01/11 - записала, отдаст на оплату</t>
  </si>
  <si>
    <t>срок 30.10.18, 01/10 - до конца недели оплатят</t>
  </si>
  <si>
    <t>срок 22.11.18</t>
  </si>
  <si>
    <t>срок 28.11.18</t>
  </si>
  <si>
    <t>срок 27.01.19</t>
  </si>
  <si>
    <t>срок 13.12.18</t>
  </si>
  <si>
    <t>срок 26.11.18</t>
  </si>
  <si>
    <t>срок 27.12.18</t>
  </si>
  <si>
    <t>срок 27.11.18</t>
  </si>
  <si>
    <t>срок 28.10.18,05/11 - в списках, оплатят</t>
  </si>
  <si>
    <t>05.11 - напомнила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</si>
  <si>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</si>
  <si>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</si>
  <si>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</si>
  <si>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</si>
  <si>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</si>
  <si>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</si>
  <si>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</si>
  <si>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</si>
  <si>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</si>
  <si>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срок 05.11.18, 08/11закроют</t>
  </si>
  <si>
    <t xml:space="preserve">срок 27.08.18, 09.11.18-Ирина говорит, что закроют в начале следующей неделе уже все хвосты. </t>
  </si>
  <si>
    <t>срок 03.11.18, 09.11.18-бух. Сказала, что сегодня на след. Неделе закроют две накладные</t>
  </si>
  <si>
    <t>срок 16.10.18, 09.11.18-Руслана сказала, что сегодня-понедельник закроют.</t>
  </si>
  <si>
    <t>срок 07.11.18, 09.11.18-Елена сказала , что оплата нам будет 12-13 ноября</t>
  </si>
  <si>
    <t>срок 07.11.18, 09.11.18-Елена сказала , что пока нет денег, надеется на поступление на след. Неделе.</t>
  </si>
  <si>
    <t>Снэкпро</t>
  </si>
  <si>
    <t>Шоколад темный 765</t>
  </si>
  <si>
    <t>срок 11.11.18,  21.11.18-бух. Игорь сказал, что деньги будут только 23.11.18-оплатят</t>
  </si>
  <si>
    <t>срок 05.11.18, 20.11.18-бух.сказала что оплатят до конца этой недели .</t>
  </si>
  <si>
    <t>срок 08.11.18, 20.11 - подадут на оплату, в четверг платят</t>
  </si>
  <si>
    <t>срок 20.11.18, 22/11 - закроет</t>
  </si>
  <si>
    <t>срок 11.12.18</t>
  </si>
  <si>
    <t>срок 13.02.19</t>
  </si>
  <si>
    <t>срок 19.12.18</t>
  </si>
  <si>
    <t>срок 20.12.18</t>
  </si>
  <si>
    <t>срок 03.01.19</t>
  </si>
  <si>
    <t>срок 14.01.19</t>
  </si>
  <si>
    <t>Яблоко 1102</t>
  </si>
  <si>
    <t>Кр. пищевик</t>
  </si>
  <si>
    <t xml:space="preserve">срок 19.11.18, 28.11.18-Бухг. Сказала , что сегодня  или крайний срок завтра будут закрывать </t>
  </si>
  <si>
    <t>срок 26.12.18</t>
  </si>
  <si>
    <t>срок 25.01.18</t>
  </si>
  <si>
    <t>срок 14.11.18, 28.11.18-Наталья сказала, что звонить 30.11.18 денег на этой неделе они ждут к концу только.</t>
  </si>
  <si>
    <t>срок 25.11.18, 28/11 - сегодня планируют закрыть</t>
  </si>
  <si>
    <t>Акванат кармин 0020</t>
  </si>
  <si>
    <t>Виноград 509</t>
  </si>
  <si>
    <t>Кокос 556</t>
  </si>
  <si>
    <t>26.11.18, 03.12.18</t>
  </si>
  <si>
    <t>Лодис</t>
  </si>
  <si>
    <t>Лайткор</t>
  </si>
  <si>
    <t>срок 23.11.18, 03/12-сегодня</t>
  </si>
  <si>
    <t>срок 30.11.18, 03/12- в списках, будут стараться</t>
  </si>
  <si>
    <t>срок 06.01.19</t>
  </si>
  <si>
    <t>срок 28.12.18</t>
  </si>
  <si>
    <t>срок 01.01.19</t>
  </si>
  <si>
    <t>срок 13.01.19</t>
  </si>
  <si>
    <t>срок 21.11.18, 05.12.18-Елена сказала, что оплатят обязательно до конца недели сразу две накладные</t>
  </si>
  <si>
    <t>срок 28.11.18, 05.12.18-Елена сказала, что оплатят обязательно до конца недели сразу две накладные</t>
  </si>
  <si>
    <t>срок 03.12.18,07.12.18- бух.сказала что как деньги будут сразу будет на закрывать</t>
  </si>
  <si>
    <t>срок 04.12.18, 07.12.18- бух.сказала что как деньги будут сразу будет на закрывать</t>
  </si>
  <si>
    <t>срок 07.12.18, 07.12.18- бух.сказала что как деньги будут сразу будет на закрывать</t>
  </si>
  <si>
    <t>срок 04.02.18</t>
  </si>
  <si>
    <t>03.12.2018,10.12.2018</t>
  </si>
  <si>
    <t>срок 07.12.18, 11/12 - в списках, планируют на этой неделе закрыть</t>
  </si>
  <si>
    <t>срок 04.12.18, 11/12- сегодня начнут, понемногу закроют</t>
  </si>
  <si>
    <t>срок 05.12.18, 11/12 - кусочек будут стараться закрыть на днях</t>
  </si>
  <si>
    <t>срок 30.11.18, 10/12-ждут поступлений, и сразу будут закрывать</t>
  </si>
  <si>
    <t>срок 11.12.18, ждут денег</t>
  </si>
  <si>
    <t>срок 08.02.19</t>
  </si>
  <si>
    <t>03.12.18, 17.12.18</t>
  </si>
  <si>
    <t>Карамель 642</t>
  </si>
  <si>
    <t>Черника 740</t>
  </si>
  <si>
    <t>срок 07.12.18, 19/12 -на днях закроет</t>
  </si>
  <si>
    <t>срок 09.12.18, 18/11-закроют ближайшее время</t>
  </si>
  <si>
    <t>срок 08.01.19</t>
  </si>
  <si>
    <t>срок 10.01.19</t>
  </si>
  <si>
    <t>срок 21.01.19</t>
  </si>
  <si>
    <t>срок 27.12.19</t>
  </si>
  <si>
    <t>срок 11.02.19</t>
  </si>
  <si>
    <t>срок 15.01.19</t>
  </si>
  <si>
    <t>срок 04.02.19</t>
  </si>
  <si>
    <t>срок 10.12.18, 18.12.18-</t>
  </si>
  <si>
    <t>срок 27.08.18, 19.12.18- Светлана сказала , что ждут перечеслений, на счету совсем пусто. Мы первые на очереди.Стараются до нового года закрыться.</t>
  </si>
  <si>
    <t>срок 20.12.18, 20.12.18-Игорь сказал, что сегодня понесли данные на оплату, ждать в ближайшие дни</t>
  </si>
  <si>
    <t>срок 18.12.18, 20.12.18-Артём сказал, ждут перечислений, закроют  задолженость до 22.12.18.</t>
  </si>
  <si>
    <t>срок 09.01.19</t>
  </si>
  <si>
    <t>срок 09.02.19</t>
  </si>
  <si>
    <t>срок 12.01.19</t>
  </si>
  <si>
    <t>срок 05.01.19</t>
  </si>
  <si>
    <t>срок 16.02.19</t>
  </si>
  <si>
    <t>срок 17.12.19</t>
  </si>
  <si>
    <t>срок 16.01.19</t>
  </si>
  <si>
    <t>срок 17.01.19</t>
  </si>
  <si>
    <t>срок 18.01.19</t>
  </si>
  <si>
    <t>срок 04.11.18, 20/12 - начали зп платить, но каждый день подает на оплату,очень надеется скоро закрыть</t>
  </si>
  <si>
    <t>Грейпфрут 645</t>
  </si>
  <si>
    <t>17.12, 27.12.2018</t>
  </si>
  <si>
    <t>Бабушкина Кр.</t>
  </si>
  <si>
    <t>срок 09.06.18, 29.12- в начале года продолжат оплату</t>
  </si>
  <si>
    <t>срок 24.11.18, 29/12 - ждут поступлений 2-3 января и будут нас закрывать</t>
  </si>
  <si>
    <t>срок 15.12.18,28/12- после 2 января закроют</t>
  </si>
  <si>
    <t>срок 19.12.18, стоим на оплату, но пока не делают платежи, надеятся на днях смогут</t>
  </si>
  <si>
    <t>срок 22.01.19</t>
  </si>
  <si>
    <t>Берестейский пекарь</t>
  </si>
  <si>
    <t>Жодино х/з</t>
  </si>
  <si>
    <t>Универсал люкс</t>
  </si>
  <si>
    <t>Сытые братья</t>
  </si>
  <si>
    <t>Ким Э.В.</t>
  </si>
  <si>
    <t>Медунивер</t>
  </si>
  <si>
    <t>МЗВВ</t>
  </si>
  <si>
    <t>Бабушкина кр.</t>
  </si>
  <si>
    <t>Компания</t>
  </si>
  <si>
    <t>Белянтех</t>
  </si>
  <si>
    <t>Борисов х/пром</t>
  </si>
  <si>
    <t>им.Козлова</t>
  </si>
  <si>
    <t>АРОМАКОЛОР DS/7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</si>
</sst>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  <numFmt numFmtId="170" formatCode="dd/mm/yy;@"/>
  </numFmts>
  <fonts count="15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12"/>
      <color rgb="FFFF0000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25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3" fontId="1" fillId="0" borderId="0" xfId="0" applyNumberFormat="1" applyFont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3" fontId="0" fillId="0" borderId="0" xfId="0" applyNumberFormat="1" applyBorder="1"/>
    <xf numFmtId="3" fontId="1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right"/>
    </xf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5" fillId="0" borderId="0" xfId="0" applyFont="1" applyBorder="1" applyAlignment="1">
      <alignment horizontal="right"/>
    </xf>
    <xf numFmtId="0" fontId="0" fillId="0" borderId="3" xfId="0" applyFont="1" applyFill="1" applyBorder="1"/>
    <xf numFmtId="0" fontId="0" fillId="0" borderId="3" xfId="0" applyFill="1" applyBorder="1" applyAlignment="1">
      <alignment horizontal="center"/>
    </xf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6" fontId="5" fillId="0" borderId="3" xfId="0" applyNumberFormat="1" applyFont="1" applyBorder="1"/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4" fontId="1" fillId="0" borderId="3" xfId="0" applyNumberFormat="1" applyFont="1" applyFill="1" applyBorder="1"/>
    <xf numFmtId="4" fontId="1" fillId="0" borderId="3" xfId="0" applyNumberFormat="1" applyFont="1" applyFill="1" applyBorder="1" applyAlignment="1">
      <alignment horizontal="right"/>
    </xf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67" fontId="2" fillId="7" borderId="3" xfId="0" applyNumberFormat="1" applyFont="1" applyFill="1" applyBorder="1" applyAlignment="1">
      <alignment horizontal="center"/>
    </xf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4" fontId="0" fillId="0" borderId="0" xfId="0" applyNumberFormat="1" applyFill="1" applyBorder="1"/>
    <xf numFmtId="0" fontId="0" fillId="9" borderId="3" xfId="0" applyFill="1" applyBorder="1"/>
    <xf numFmtId="0" fontId="12" fillId="0" borderId="0" xfId="0" applyFont="1" applyFill="1" applyBorder="1" applyAlignment="1">
      <alignment horizontal="left" wrapText="1"/>
    </xf>
    <xf numFmtId="0" fontId="11" fillId="0" borderId="3" xfId="0" applyFont="1" applyFill="1" applyBorder="1"/>
    <xf numFmtId="167" fontId="11" fillId="0" borderId="3" xfId="0" applyNumberFormat="1" applyFont="1" applyFill="1" applyBorder="1" applyAlignment="1">
      <alignment horizontal="center"/>
    </xf>
    <xf numFmtId="167" fontId="13" fillId="0" borderId="3" xfId="0" applyNumberFormat="1" applyFont="1" applyFill="1" applyBorder="1" applyAlignment="1">
      <alignment vertical="center"/>
    </xf>
    <xf numFmtId="14" fontId="13" fillId="0" borderId="3" xfId="0" applyNumberFormat="1" applyFont="1" applyFill="1" applyBorder="1" applyAlignment="1">
      <alignment vertical="center"/>
    </xf>
    <xf numFmtId="3" fontId="13" fillId="0" borderId="3" xfId="0" applyNumberFormat="1" applyFont="1" applyFill="1" applyBorder="1" applyAlignment="1">
      <alignment vertical="center"/>
    </xf>
    <xf numFmtId="2" fontId="11" fillId="0" borderId="3" xfId="0" applyNumberFormat="1" applyFont="1" applyFill="1" applyBorder="1" applyAlignment="1">
      <alignment vertical="center"/>
    </xf>
    <xf numFmtId="1" fontId="11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2" fontId="0" fillId="0" borderId="0" xfId="0" applyNumberFormat="1" applyFill="1" applyBorder="1"/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3" borderId="3" xfId="0" applyFill="1" applyBorder="1" applyAlignment="1">
      <alignment horizontal="center"/>
    </xf>
    <xf numFmtId="14" fontId="0" fillId="0" borderId="0" xfId="0" applyNumberFormat="1" applyFill="1" applyBorder="1"/>
    <xf numFmtId="4" fontId="5" fillId="11" borderId="3" xfId="0" applyNumberFormat="1" applyFont="1" applyFill="1" applyBorder="1"/>
    <xf numFmtId="14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170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0" fontId="0" fillId="14" borderId="3" xfId="0" applyFill="1" applyBorder="1" applyAlignment="1">
      <alignment wrapText="1"/>
    </xf>
    <xf numFmtId="0" fontId="14" fillId="0" borderId="3" xfId="0" applyFont="1" applyFill="1" applyBorder="1" applyAlignment="1">
      <alignment horizontal="center"/>
    </xf>
    <xf numFmtId="2" fontId="0" fillId="0" borderId="0" xfId="0" applyNumberFormat="1" applyBorder="1"/>
  </cellXfs>
  <cellStyles count="2">
    <cellStyle name="Обычный" xfId="0" builtinId="0"/>
    <cellStyle name="Финансовый_Декабрь" xfId="1" xr:uid="{00000000-0005-0000-0000-000001000000}"/>
  </cellStyles>
  <dxfs count="5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1.emf" Type="http://schemas.openxmlformats.org/officeDocument/2006/relationships/image"/><Relationship Id="rId2" Target="../media/image2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printerSettings/printerSettings2.bin" Type="http://schemas.openxmlformats.org/officeDocument/2006/relationships/printerSettings"/><Relationship Id="rId3" Target="../drawings/vmlDrawing1.vml" Type="http://schemas.openxmlformats.org/officeDocument/2006/relationships/vmlDrawing"/><Relationship Id="rId4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printerSettings/printerSettings4.bin" Type="http://schemas.openxmlformats.org/officeDocument/2006/relationships/printerSettings"/><Relationship Id="rId3" Target="../drawings/drawing1.xml" Type="http://schemas.openxmlformats.org/officeDocument/2006/relationships/drawing"/><Relationship Id="rId4" Target="../drawings/vmlDrawing2.vml" Type="http://schemas.openxmlformats.org/officeDocument/2006/relationships/vmlDrawing"/><Relationship Id="rId5" Target="../activeX/activeX1.xml" Type="http://schemas.openxmlformats.org/officeDocument/2006/relationships/control"/><Relationship Id="rId6" Target="../media/image1.emf" Type="http://schemas.openxmlformats.org/officeDocument/2006/relationships/image"/><Relationship Id="rId7" Target="../activeX/activeX2.xml" Type="http://schemas.openxmlformats.org/officeDocument/2006/relationships/control"/><Relationship Id="rId8" Target="../media/image2.emf" Type="http://schemas.openxmlformats.org/officeDocument/2006/relationships/image"/><Relationship Id="rId9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JR2367"/>
  <sheetViews>
    <sheetView tabSelected="1" zoomScale="115" zoomScaleNormal="115" workbookViewId="0">
      <pane xSplit="2" ySplit="1" topLeftCell="HV2" activePane="bottomRight" state="frozenSplit"/>
      <selection pane="topRight" activeCell="D1" sqref="D1"/>
      <selection pane="bottomLeft" activeCell="A2" sqref="A2"/>
      <selection pane="bottomRight" activeCell="IA1" sqref="IA1"/>
    </sheetView>
  </sheetViews>
  <sheetFormatPr defaultColWidth="9.109375" defaultRowHeight="13.2" x14ac:dyDescent="0.25"/>
  <cols>
    <col min="1" max="1" width="8.109375" style="25" customWidth="1"/>
    <col min="2" max="2" width="19.6640625" style="41" customWidth="1"/>
    <col min="3" max="11" width="12.77734375" style="41" customWidth="1"/>
    <col min="12" max="16" width="12.77734375" style="7" customWidth="1"/>
    <col min="17" max="25" width="12.77734375" style="23" customWidth="1"/>
    <col min="26" max="28" width="12.77734375" style="6" customWidth="1"/>
    <col min="29" max="38" width="12.77734375" style="7" customWidth="1"/>
    <col min="39" max="43" width="12.77734375" style="6" customWidth="1"/>
    <col min="44" max="47" width="12.77734375" style="7" customWidth="1"/>
    <col min="48" max="56" width="12.77734375" style="6" customWidth="1"/>
    <col min="57" max="68" width="12.77734375" style="7" customWidth="1"/>
    <col min="69" max="69" width="12.77734375" style="23" customWidth="1"/>
    <col min="70" max="93" width="12.77734375" style="6" customWidth="1"/>
    <col min="94" max="101" width="12.77734375" style="7" customWidth="1"/>
    <col min="102" max="104" width="12.77734375" style="23" customWidth="1"/>
    <col min="105" max="113" width="12.77734375" style="7" customWidth="1"/>
    <col min="114" max="114" width="12.77734375" style="23" customWidth="1"/>
    <col min="115" max="115" width="12.77734375" style="6" customWidth="1"/>
    <col min="116" max="122" width="12.77734375" style="7" customWidth="1"/>
    <col min="123" max="123" width="12.77734375" style="23" customWidth="1"/>
    <col min="124" max="125" width="12.77734375" style="6" customWidth="1"/>
    <col min="126" max="128" width="12.77734375" style="7" customWidth="1"/>
    <col min="129" max="129" width="12.77734375" style="23" customWidth="1"/>
    <col min="130" max="132" width="12.77734375" style="6" customWidth="1"/>
    <col min="133" max="134" width="12.77734375" style="7" customWidth="1"/>
    <col min="135" max="135" width="12.77734375" style="23" customWidth="1"/>
    <col min="136" max="143" width="12.77734375" style="6" customWidth="1"/>
    <col min="144" max="167" width="12.77734375" style="7" customWidth="1"/>
    <col min="168" max="173" width="12.77734375" style="6" customWidth="1"/>
    <col min="174" max="174" width="12.77734375" style="23" customWidth="1"/>
    <col min="175" max="188" width="12.77734375" style="7" customWidth="1"/>
    <col min="189" max="190" width="12.77734375" style="6" customWidth="1"/>
    <col min="191" max="258" width="12.77734375" style="7" customWidth="1"/>
    <col min="259" max="259" width="12.77734375" style="23" customWidth="1"/>
    <col min="260" max="263" width="12.77734375" style="7" customWidth="1"/>
    <col min="264" max="264" width="12.77734375" style="42" customWidth="1"/>
    <col min="265" max="271" width="10.44140625" style="34" hidden="1" customWidth="1"/>
    <col min="272" max="276" width="10.44140625" style="34" customWidth="1"/>
    <col min="277" max="277" width="7.6640625" style="32" customWidth="1"/>
    <col min="278" max="303" width="225.6640625" style="4" customWidth="1"/>
    <col min="304" max="16384" width="9.109375" style="4"/>
  </cols>
  <sheetData>
    <row r="1" spans="1:278" s="19" customFormat="1" ht="45" customHeight="1" x14ac:dyDescent="0.25">
      <c r="A1" s="118" t="s">
        <v>0</v>
      </c>
      <c r="B1" s="118" t="s">
        <v>760</v>
      </c>
      <c r="C1" s="19" t="s">
        <v>84</v>
      </c>
      <c r="D1" s="19" t="s">
        <v>84</v>
      </c>
      <c r="E1" s="24" t="s">
        <v>97</v>
      </c>
      <c r="F1" s="24" t="s">
        <v>249</v>
      </c>
      <c r="G1" s="24" t="s">
        <v>208</v>
      </c>
      <c r="H1" s="24" t="s">
        <v>608</v>
      </c>
      <c r="I1" s="24" t="s">
        <v>225</v>
      </c>
      <c r="J1" s="24" t="s">
        <v>239</v>
      </c>
      <c r="K1" s="24" t="s">
        <v>179</v>
      </c>
      <c r="L1" s="24" t="s">
        <v>95</v>
      </c>
      <c r="M1" s="24" t="s">
        <v>275</v>
      </c>
      <c r="N1" s="24" t="s">
        <v>416</v>
      </c>
      <c r="O1" s="24" t="s">
        <v>640</v>
      </c>
      <c r="P1" s="24" t="s">
        <v>130</v>
      </c>
      <c r="Q1" s="13" t="s">
        <v>54</v>
      </c>
      <c r="R1" s="13" t="s">
        <v>89</v>
      </c>
      <c r="S1" s="13" t="s">
        <v>123</v>
      </c>
      <c r="T1" s="13" t="s">
        <v>478</v>
      </c>
      <c r="U1" s="13" t="s">
        <v>80</v>
      </c>
      <c r="V1" s="13" t="s">
        <v>210</v>
      </c>
      <c r="W1" s="13" t="s">
        <v>120</v>
      </c>
      <c r="X1" s="13" t="s">
        <v>88</v>
      </c>
      <c r="Y1" s="13" t="s">
        <v>12</v>
      </c>
      <c r="Z1" s="24" t="s">
        <v>160</v>
      </c>
      <c r="AA1" s="24" t="s">
        <v>460</v>
      </c>
      <c r="AB1" s="24" t="s">
        <v>329</v>
      </c>
      <c r="AC1" s="24" t="s">
        <v>59</v>
      </c>
      <c r="AD1" s="24" t="s">
        <v>140</v>
      </c>
      <c r="AE1" s="24" t="s">
        <v>489</v>
      </c>
      <c r="AF1" s="24" t="s">
        <v>543</v>
      </c>
      <c r="AG1" s="24" t="s">
        <v>171</v>
      </c>
      <c r="AH1" s="24" t="s">
        <v>227</v>
      </c>
      <c r="AI1" s="24" t="s">
        <v>195</v>
      </c>
      <c r="AJ1" s="24" t="s">
        <v>231</v>
      </c>
      <c r="AK1" s="24" t="s">
        <v>461</v>
      </c>
      <c r="AL1" s="24" t="s">
        <v>694</v>
      </c>
      <c r="AM1" s="24" t="s">
        <v>74</v>
      </c>
      <c r="AN1" s="24" t="s">
        <v>365</v>
      </c>
      <c r="AO1" s="24" t="s">
        <v>142</v>
      </c>
      <c r="AP1" s="24" t="s">
        <v>155</v>
      </c>
      <c r="AQ1" s="24" t="s">
        <v>537</v>
      </c>
      <c r="AR1" s="24" t="s">
        <v>13</v>
      </c>
      <c r="AS1" s="24" t="s">
        <v>92</v>
      </c>
      <c r="AT1" s="13" t="s">
        <v>137</v>
      </c>
      <c r="AU1" s="13" t="s">
        <v>744</v>
      </c>
      <c r="AV1" s="24" t="s">
        <v>124</v>
      </c>
      <c r="AW1" s="24" t="s">
        <v>479</v>
      </c>
      <c r="AX1" s="24" t="s">
        <v>90</v>
      </c>
      <c r="AY1" s="24" t="s">
        <v>165</v>
      </c>
      <c r="AZ1" s="24" t="s">
        <v>659</v>
      </c>
      <c r="BA1" s="24" t="s">
        <v>180</v>
      </c>
      <c r="BB1" s="24" t="s">
        <v>93</v>
      </c>
      <c r="BC1" s="24" t="s">
        <v>213</v>
      </c>
      <c r="BD1" s="24" t="s">
        <v>220</v>
      </c>
      <c r="BE1" s="24" t="s">
        <v>66</v>
      </c>
      <c r="BF1" s="24" t="s">
        <v>27</v>
      </c>
      <c r="BG1" s="24" t="s">
        <v>431</v>
      </c>
      <c r="BH1" s="24" t="s">
        <v>237</v>
      </c>
      <c r="BI1" s="24" t="s">
        <v>81</v>
      </c>
      <c r="BJ1" s="24" t="s">
        <v>138</v>
      </c>
      <c r="BK1" s="24" t="s">
        <v>719</v>
      </c>
      <c r="BL1" s="24" t="s">
        <v>216</v>
      </c>
      <c r="BM1" s="24" t="s">
        <v>181</v>
      </c>
      <c r="BN1" s="24" t="s">
        <v>586</v>
      </c>
      <c r="BO1" s="13" t="s">
        <v>57</v>
      </c>
      <c r="BP1" s="13" t="s">
        <v>182</v>
      </c>
      <c r="BQ1" s="13" t="s">
        <v>14</v>
      </c>
      <c r="BR1" s="13" t="s">
        <v>121</v>
      </c>
      <c r="BS1" s="13" t="s">
        <v>106</v>
      </c>
      <c r="BT1" s="13" t="s">
        <v>73</v>
      </c>
      <c r="BU1" s="13" t="s">
        <v>253</v>
      </c>
      <c r="BV1" s="13" t="s">
        <v>125</v>
      </c>
      <c r="BW1" s="13" t="s">
        <v>235</v>
      </c>
      <c r="BX1" s="13" t="s">
        <v>174</v>
      </c>
      <c r="BY1" s="13" t="s">
        <v>173</v>
      </c>
      <c r="BZ1" s="13" t="s">
        <v>51</v>
      </c>
      <c r="CA1" s="13" t="s">
        <v>108</v>
      </c>
      <c r="CB1" s="13" t="s">
        <v>194</v>
      </c>
      <c r="CC1" s="13" t="s">
        <v>695</v>
      </c>
      <c r="CD1" s="13" t="s">
        <v>50</v>
      </c>
      <c r="CE1" s="13" t="s">
        <v>255</v>
      </c>
      <c r="CF1" s="13" t="s">
        <v>662</v>
      </c>
      <c r="CG1" s="13" t="s">
        <v>135</v>
      </c>
      <c r="CH1" s="13" t="s">
        <v>294</v>
      </c>
      <c r="CI1" s="13" t="s">
        <v>259</v>
      </c>
      <c r="CJ1" s="13" t="s">
        <v>185</v>
      </c>
      <c r="CK1" s="13" t="s">
        <v>200</v>
      </c>
      <c r="CL1" s="13" t="s">
        <v>641</v>
      </c>
      <c r="CM1" s="13" t="s">
        <v>36</v>
      </c>
      <c r="CN1" s="13" t="s">
        <v>230</v>
      </c>
      <c r="CO1" s="13" t="s">
        <v>256</v>
      </c>
      <c r="CP1" s="13" t="s">
        <v>33</v>
      </c>
      <c r="CQ1" s="13" t="s">
        <v>400</v>
      </c>
      <c r="CR1" s="13" t="s">
        <v>68</v>
      </c>
      <c r="CS1" s="13" t="s">
        <v>103</v>
      </c>
      <c r="CT1" s="13" t="s">
        <v>214</v>
      </c>
      <c r="CU1" s="13" t="s">
        <v>245</v>
      </c>
      <c r="CV1" s="13" t="s">
        <v>55</v>
      </c>
      <c r="CW1" s="13" t="s">
        <v>175</v>
      </c>
      <c r="CX1" s="13" t="s">
        <v>15</v>
      </c>
      <c r="CY1" s="13" t="s">
        <v>109</v>
      </c>
      <c r="CZ1" s="13" t="s">
        <v>65</v>
      </c>
      <c r="DA1" s="24" t="s">
        <v>16</v>
      </c>
      <c r="DB1" s="24" t="s">
        <v>183</v>
      </c>
      <c r="DC1" s="24" t="s">
        <v>217</v>
      </c>
      <c r="DD1" s="13" t="s">
        <v>189</v>
      </c>
      <c r="DE1" s="13" t="s">
        <v>524</v>
      </c>
      <c r="DF1" s="13" t="s">
        <v>262</v>
      </c>
      <c r="DG1" s="13" t="s">
        <v>642</v>
      </c>
      <c r="DH1" s="13" t="s">
        <v>660</v>
      </c>
      <c r="DI1" s="13" t="s">
        <v>191</v>
      </c>
      <c r="DJ1" s="13" t="s">
        <v>1</v>
      </c>
      <c r="DK1" s="24" t="s">
        <v>202</v>
      </c>
      <c r="DL1" s="24" t="s">
        <v>82</v>
      </c>
      <c r="DM1" s="24" t="s">
        <v>242</v>
      </c>
      <c r="DN1" s="24" t="s">
        <v>229</v>
      </c>
      <c r="DO1" s="24" t="s">
        <v>462</v>
      </c>
      <c r="DP1" s="24" t="s">
        <v>25</v>
      </c>
      <c r="DQ1" s="24" t="s">
        <v>96</v>
      </c>
      <c r="DR1" s="13" t="s">
        <v>151</v>
      </c>
      <c r="DS1" s="13" t="s">
        <v>41</v>
      </c>
      <c r="DT1" s="13" t="s">
        <v>212</v>
      </c>
      <c r="DU1" s="13" t="s">
        <v>234</v>
      </c>
      <c r="DV1" s="13" t="s">
        <v>26</v>
      </c>
      <c r="DW1" s="13" t="s">
        <v>257</v>
      </c>
      <c r="DX1" s="13" t="s">
        <v>243</v>
      </c>
      <c r="DY1" s="13" t="s">
        <v>30</v>
      </c>
      <c r="DZ1" s="13" t="s">
        <v>102</v>
      </c>
      <c r="EA1" s="24" t="s">
        <v>75</v>
      </c>
      <c r="EB1" s="24" t="s">
        <v>295</v>
      </c>
      <c r="EC1" s="24" t="s">
        <v>28</v>
      </c>
      <c r="ED1" s="62" t="s">
        <v>243</v>
      </c>
      <c r="EE1" s="13" t="s">
        <v>29</v>
      </c>
      <c r="EF1" s="24" t="s">
        <v>154</v>
      </c>
      <c r="EG1" s="24" t="s">
        <v>184</v>
      </c>
      <c r="EH1" s="24" t="s">
        <v>110</v>
      </c>
      <c r="EI1" s="24" t="s">
        <v>246</v>
      </c>
      <c r="EJ1" s="24" t="s">
        <v>17</v>
      </c>
      <c r="EK1" s="24" t="s">
        <v>438</v>
      </c>
      <c r="EL1" s="24" t="s">
        <v>126</v>
      </c>
      <c r="EM1" s="24" t="s">
        <v>122</v>
      </c>
      <c r="EN1" s="24" t="s">
        <v>218</v>
      </c>
      <c r="EO1" s="24" t="s">
        <v>222</v>
      </c>
      <c r="EP1" s="24" t="s">
        <v>664</v>
      </c>
      <c r="EQ1" s="24" t="s">
        <v>127</v>
      </c>
      <c r="ER1" s="24" t="s">
        <v>2</v>
      </c>
      <c r="ES1" s="24" t="s">
        <v>663</v>
      </c>
      <c r="ET1" s="24" t="s">
        <v>621</v>
      </c>
      <c r="EU1" s="24" t="s">
        <v>388</v>
      </c>
      <c r="EV1" s="24" t="s">
        <v>115</v>
      </c>
      <c r="EW1" s="24" t="s">
        <v>98</v>
      </c>
      <c r="EX1" s="24" t="s">
        <v>172</v>
      </c>
      <c r="EY1" s="24" t="s">
        <v>136</v>
      </c>
      <c r="EZ1" s="24" t="s">
        <v>258</v>
      </c>
      <c r="FA1" s="24" t="s">
        <v>43</v>
      </c>
      <c r="FB1" s="13" t="s">
        <v>52</v>
      </c>
      <c r="FC1" s="24" t="s">
        <v>139</v>
      </c>
      <c r="FD1" s="24" t="s">
        <v>226</v>
      </c>
      <c r="FE1" s="24" t="s">
        <v>143</v>
      </c>
      <c r="FF1" s="24" t="s">
        <v>94</v>
      </c>
      <c r="FG1" s="24" t="s">
        <v>163</v>
      </c>
      <c r="FH1" s="24" t="s">
        <v>389</v>
      </c>
      <c r="FI1" s="24" t="s">
        <v>538</v>
      </c>
      <c r="FJ1" s="24" t="s">
        <v>168</v>
      </c>
      <c r="FK1" s="24" t="s">
        <v>166</v>
      </c>
      <c r="FL1" s="13" t="s">
        <v>224</v>
      </c>
      <c r="FM1" s="13" t="s">
        <v>193</v>
      </c>
      <c r="FN1" s="13" t="s">
        <v>439</v>
      </c>
      <c r="FO1" s="13" t="s">
        <v>643</v>
      </c>
      <c r="FP1" s="13" t="s">
        <v>147</v>
      </c>
      <c r="FQ1" s="13" t="s">
        <v>134</v>
      </c>
      <c r="FR1" s="13" t="s">
        <v>24</v>
      </c>
      <c r="FS1" s="13" t="s">
        <v>18</v>
      </c>
      <c r="FT1" s="13" t="s">
        <v>64</v>
      </c>
      <c r="FU1" s="13" t="s">
        <v>263</v>
      </c>
      <c r="FV1" s="13" t="s">
        <v>276</v>
      </c>
      <c r="FW1" s="13" t="s">
        <v>118</v>
      </c>
      <c r="FX1" s="13" t="s">
        <v>221</v>
      </c>
      <c r="FY1" s="13" t="s">
        <v>296</v>
      </c>
      <c r="FZ1" s="13" t="s">
        <v>204</v>
      </c>
      <c r="GA1" s="13" t="s">
        <v>661</v>
      </c>
      <c r="GB1" s="13" t="s">
        <v>48</v>
      </c>
      <c r="GC1" s="13" t="s">
        <v>128</v>
      </c>
      <c r="GD1" s="13" t="s">
        <v>244</v>
      </c>
      <c r="GE1" s="13" t="s">
        <v>20</v>
      </c>
      <c r="GF1" s="24" t="s">
        <v>228</v>
      </c>
      <c r="GG1" s="24" t="s">
        <v>76</v>
      </c>
      <c r="GH1" s="24" t="s">
        <v>169</v>
      </c>
      <c r="GI1" s="13" t="s">
        <v>149</v>
      </c>
      <c r="GJ1" s="13" t="s">
        <v>720</v>
      </c>
      <c r="GK1" s="13" t="s">
        <v>148</v>
      </c>
      <c r="GL1" s="13" t="s">
        <v>150</v>
      </c>
      <c r="GM1" s="13" t="s">
        <v>156</v>
      </c>
      <c r="GN1" s="13" t="s">
        <v>157</v>
      </c>
      <c r="GO1" s="24" t="s">
        <v>69</v>
      </c>
      <c r="GP1" s="24" t="s">
        <v>525</v>
      </c>
      <c r="GQ1" s="24" t="s">
        <v>107</v>
      </c>
      <c r="GR1" s="24" t="s">
        <v>131</v>
      </c>
      <c r="GS1" s="24" t="s">
        <v>675</v>
      </c>
      <c r="GT1" s="24" t="s">
        <v>19</v>
      </c>
      <c r="GU1" s="13" t="s">
        <v>132</v>
      </c>
      <c r="GV1" s="13" t="s">
        <v>686</v>
      </c>
      <c r="GW1" s="13" t="s">
        <v>186</v>
      </c>
      <c r="GX1" s="62" t="s">
        <v>390</v>
      </c>
      <c r="GY1" s="24" t="s">
        <v>252</v>
      </c>
      <c r="GZ1" s="24" t="s">
        <v>251</v>
      </c>
      <c r="HA1" s="24" t="s">
        <v>129</v>
      </c>
      <c r="HB1" s="24" t="s">
        <v>166</v>
      </c>
      <c r="HC1" s="24" t="s">
        <v>238</v>
      </c>
      <c r="HD1" s="24" t="s">
        <v>309</v>
      </c>
      <c r="HE1" s="24" t="s">
        <v>162</v>
      </c>
      <c r="HF1" s="43" t="s">
        <v>523</v>
      </c>
      <c r="HG1" s="43" t="s">
        <v>232</v>
      </c>
      <c r="HH1" s="29" t="s">
        <v>203</v>
      </c>
      <c r="HI1" s="29" t="s">
        <v>116</v>
      </c>
      <c r="HJ1" s="29" t="s">
        <v>310</v>
      </c>
      <c r="HK1" s="29" t="s">
        <v>273</v>
      </c>
      <c r="HL1" s="29" t="s">
        <v>565</v>
      </c>
      <c r="HM1" s="29" t="s">
        <v>250</v>
      </c>
      <c r="HN1" s="29" t="s">
        <v>248</v>
      </c>
      <c r="HO1" s="29" t="s">
        <v>338</v>
      </c>
      <c r="HP1" s="29" t="s">
        <v>119</v>
      </c>
      <c r="HQ1" s="29" t="s">
        <v>117</v>
      </c>
      <c r="HR1" s="29" t="s">
        <v>114</v>
      </c>
      <c r="HS1" s="29" t="s">
        <v>113</v>
      </c>
      <c r="HT1" s="29" t="s">
        <v>190</v>
      </c>
      <c r="HU1" s="29" t="s">
        <v>693</v>
      </c>
      <c r="HV1" s="29" t="s">
        <v>211</v>
      </c>
      <c r="HW1" s="29" t="s">
        <v>112</v>
      </c>
      <c r="HX1" s="29" t="s">
        <v>133</v>
      </c>
      <c r="HY1" s="29" t="s">
        <v>111</v>
      </c>
      <c r="HZ1" s="29" t="s">
        <v>286</v>
      </c>
      <c r="IA1" s="29" t="s">
        <v>644</v>
      </c>
      <c r="IB1" s="29" t="s">
        <v>637</v>
      </c>
      <c r="IC1" s="29" t="s">
        <v>638</v>
      </c>
      <c r="ID1" s="13" t="s">
        <v>45</v>
      </c>
      <c r="IE1" s="13" t="s">
        <v>209</v>
      </c>
      <c r="IF1" s="13" t="s">
        <v>104</v>
      </c>
      <c r="IG1" s="13" t="s">
        <v>666</v>
      </c>
      <c r="IH1" s="65" t="s">
        <v>146</v>
      </c>
      <c r="II1" s="65" t="s">
        <v>364</v>
      </c>
      <c r="IJ1" s="65" t="s">
        <v>339</v>
      </c>
      <c r="IK1" s="65" t="s">
        <v>639</v>
      </c>
      <c r="IL1" s="65" t="s">
        <v>141</v>
      </c>
      <c r="IM1" s="13" t="s">
        <v>401</v>
      </c>
      <c r="IN1" s="13" t="s">
        <v>665</v>
      </c>
      <c r="IO1" s="13" t="s">
        <v>58</v>
      </c>
      <c r="IP1" s="13" t="s">
        <v>327</v>
      </c>
      <c r="IQ1" s="13" t="s">
        <v>247</v>
      </c>
      <c r="IR1" s="13" t="s">
        <v>53</v>
      </c>
      <c r="IS1" s="13" t="s">
        <v>158</v>
      </c>
      <c r="IT1" s="13" t="s">
        <v>176</v>
      </c>
      <c r="IU1" s="13" t="s">
        <v>56</v>
      </c>
      <c r="IV1" s="13" t="s">
        <v>71</v>
      </c>
      <c r="IW1" s="13" t="s">
        <v>49</v>
      </c>
      <c r="IX1" s="13" t="s">
        <v>152</v>
      </c>
      <c r="IY1" s="119" t="s">
        <v>3</v>
      </c>
      <c r="IZ1" s="120" t="s">
        <v>4</v>
      </c>
      <c r="JA1" s="27" t="s">
        <v>5</v>
      </c>
      <c r="JB1" s="28" t="s">
        <v>197</v>
      </c>
      <c r="JC1" s="14" t="s">
        <v>38</v>
      </c>
      <c r="JD1" s="84" t="s">
        <v>198</v>
      </c>
      <c r="JE1" s="121">
        <v>43103</v>
      </c>
      <c r="JF1" s="121">
        <v>43132</v>
      </c>
      <c r="JG1" s="121">
        <v>43160</v>
      </c>
      <c r="JH1" s="121">
        <v>43191</v>
      </c>
      <c r="JI1" s="121">
        <v>43221</v>
      </c>
      <c r="JJ1" s="121">
        <v>43252</v>
      </c>
      <c r="JK1" s="121">
        <v>43282</v>
      </c>
      <c r="JL1" s="121">
        <v>43313</v>
      </c>
      <c r="JM1" s="121">
        <v>43344</v>
      </c>
      <c r="JN1" s="121">
        <v>43374</v>
      </c>
      <c r="JO1" s="121">
        <v>43405</v>
      </c>
      <c r="JP1" s="121">
        <v>43435</v>
      </c>
      <c r="JQ1" s="119" t="s">
        <v>39</v>
      </c>
      <c r="JR1" s="105"/>
    </row>
    <row r="2" spans="1:278" s="5" customFormat="1" ht="12.75" customHeight="1" x14ac:dyDescent="0.25">
      <c r="A2" s="64">
        <v>43150</v>
      </c>
      <c r="B2" s="108" t="s">
        <v>299</v>
      </c>
      <c r="C2" s="52"/>
      <c r="D2" s="52"/>
      <c r="E2" s="53"/>
      <c r="F2" s="53"/>
      <c r="G2" s="53"/>
      <c r="H2" s="53"/>
      <c r="I2" s="53"/>
      <c r="J2" s="53"/>
      <c r="K2" s="53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  <c r="BY2" s="22"/>
      <c r="BZ2" s="22"/>
      <c r="CA2" s="22"/>
      <c r="CB2" s="22"/>
      <c r="CC2" s="22"/>
      <c r="CD2" s="22"/>
      <c r="CE2" s="22"/>
      <c r="CF2" s="22"/>
      <c r="CG2" s="22"/>
      <c r="CH2" s="22">
        <v>10</v>
      </c>
      <c r="CI2" s="22"/>
      <c r="CJ2" s="22"/>
      <c r="CK2" s="22"/>
      <c r="CL2" s="22"/>
      <c r="CM2" s="22"/>
      <c r="CN2" s="22"/>
      <c r="CO2" s="22"/>
      <c r="CP2" s="22"/>
      <c r="CQ2" s="22"/>
      <c r="CR2" s="22"/>
      <c r="CS2" s="22"/>
      <c r="CT2" s="22"/>
      <c r="CU2" s="22"/>
      <c r="CV2" s="22"/>
      <c r="CW2" s="22"/>
      <c r="CX2" s="22"/>
      <c r="CY2" s="22"/>
      <c r="CZ2" s="22"/>
      <c r="DA2" s="22"/>
      <c r="DB2" s="22"/>
      <c r="DC2" s="22"/>
      <c r="DD2" s="22"/>
      <c r="DE2" s="22"/>
      <c r="DF2" s="22"/>
      <c r="DG2" s="22"/>
      <c r="DH2" s="22"/>
      <c r="DI2" s="22"/>
      <c r="DJ2" s="22"/>
      <c r="DK2" s="22"/>
      <c r="DL2" s="22"/>
      <c r="DM2" s="22"/>
      <c r="DN2" s="22"/>
      <c r="DO2" s="22"/>
      <c r="DP2" s="22"/>
      <c r="DQ2" s="22"/>
      <c r="DR2" s="22"/>
      <c r="DS2" s="22"/>
      <c r="DT2" s="22"/>
      <c r="DU2" s="22"/>
      <c r="DV2" s="22"/>
      <c r="DW2" s="22"/>
      <c r="DX2" s="22"/>
      <c r="DY2" s="22"/>
      <c r="DZ2" s="22"/>
      <c r="EA2" s="22"/>
      <c r="EB2" s="22"/>
      <c r="EC2" s="22"/>
      <c r="ED2" s="22"/>
      <c r="EE2" s="22"/>
      <c r="EF2" s="22"/>
      <c r="EG2" s="22"/>
      <c r="EH2" s="22"/>
      <c r="EI2" s="22"/>
      <c r="EJ2" s="22"/>
      <c r="EK2" s="22"/>
      <c r="EL2" s="22"/>
      <c r="EM2" s="22"/>
      <c r="EN2" s="22"/>
      <c r="EO2" s="22"/>
      <c r="EP2" s="22"/>
      <c r="EQ2" s="22"/>
      <c r="ER2" s="22"/>
      <c r="ES2" s="22"/>
      <c r="ET2" s="22"/>
      <c r="EU2" s="22"/>
      <c r="EV2" s="22"/>
      <c r="EW2" s="22"/>
      <c r="EX2" s="22"/>
      <c r="EY2" s="22"/>
      <c r="EZ2" s="22"/>
      <c r="FA2" s="22"/>
      <c r="FB2" s="22"/>
      <c r="FC2" s="22"/>
      <c r="FD2" s="22"/>
      <c r="FE2" s="22"/>
      <c r="FF2" s="22"/>
      <c r="FG2" s="22"/>
      <c r="FH2" s="22"/>
      <c r="FI2" s="22"/>
      <c r="FJ2" s="22"/>
      <c r="FK2" s="22"/>
      <c r="FL2" s="22"/>
      <c r="FM2" s="22"/>
      <c r="FN2" s="22"/>
      <c r="FO2" s="22"/>
      <c r="FP2" s="22"/>
      <c r="FQ2" s="22"/>
      <c r="FR2" s="22"/>
      <c r="FS2" s="22"/>
      <c r="FT2" s="22"/>
      <c r="FU2" s="22"/>
      <c r="FV2" s="22"/>
      <c r="FW2" s="22"/>
      <c r="FX2" s="22"/>
      <c r="FY2" s="22"/>
      <c r="FZ2" s="22"/>
      <c r="GA2" s="22"/>
      <c r="GB2" s="22"/>
      <c r="GC2" s="22"/>
      <c r="GD2" s="22"/>
      <c r="GE2" s="22"/>
      <c r="GF2" s="22"/>
      <c r="GG2" s="22"/>
      <c r="GH2" s="22"/>
      <c r="GI2" s="22"/>
      <c r="GJ2" s="22"/>
      <c r="GK2" s="22"/>
      <c r="GL2" s="22"/>
      <c r="GM2" s="22"/>
      <c r="GN2" s="22"/>
      <c r="GO2" s="22"/>
      <c r="GP2" s="22"/>
      <c r="GQ2" s="22"/>
      <c r="GR2" s="22"/>
      <c r="GS2" s="22"/>
      <c r="GT2" s="22"/>
      <c r="GU2" s="22"/>
      <c r="GV2" s="22"/>
      <c r="GW2" s="22"/>
      <c r="GX2" s="22"/>
      <c r="GY2" s="22"/>
      <c r="GZ2" s="22"/>
      <c r="HA2" s="22"/>
      <c r="HB2" s="22"/>
      <c r="HC2" s="22"/>
      <c r="HD2" s="22"/>
      <c r="HE2" s="22"/>
      <c r="HF2" s="22"/>
      <c r="HG2" s="22"/>
      <c r="HH2" s="22"/>
      <c r="HI2" s="22"/>
      <c r="HJ2" s="22"/>
      <c r="HK2" s="22"/>
      <c r="HL2" s="22"/>
      <c r="HM2" s="22"/>
      <c r="HN2" s="22"/>
      <c r="HO2" s="22"/>
      <c r="HP2" s="22"/>
      <c r="HQ2" s="22"/>
      <c r="HR2" s="22"/>
      <c r="HS2" s="22"/>
      <c r="HT2" s="22"/>
      <c r="HU2" s="22"/>
      <c r="HV2" s="22"/>
      <c r="HW2" s="22"/>
      <c r="HX2" s="22"/>
      <c r="HY2" s="22"/>
      <c r="HZ2" s="22"/>
      <c r="IA2" s="22"/>
      <c r="IB2" s="22"/>
      <c r="IC2" s="22"/>
      <c r="ID2" s="22"/>
      <c r="IE2" s="22"/>
      <c r="IF2" s="22"/>
      <c r="IG2" s="22"/>
      <c r="IH2" s="22"/>
      <c r="II2" s="22"/>
      <c r="IJ2" s="22"/>
      <c r="IK2" s="22"/>
      <c r="IL2" s="22"/>
      <c r="IM2" s="22"/>
      <c r="IN2" s="22"/>
      <c r="IO2" s="22"/>
      <c r="IP2" s="22"/>
      <c r="IQ2" s="22"/>
      <c r="IR2" s="22"/>
      <c r="IS2" s="22"/>
      <c r="IT2" s="22"/>
      <c r="IU2" s="22"/>
      <c r="IV2" s="22"/>
      <c r="IW2" s="22"/>
      <c r="IX2" s="22"/>
      <c r="IY2" s="26">
        <f t="shared" ref="IY2:IY65" si="0">SUBTOTAL(9,C2:IX2)</f>
        <v>10</v>
      </c>
      <c r="IZ2" s="56" t="s">
        <v>37</v>
      </c>
      <c r="JA2" s="80">
        <v>517.79999999999995</v>
      </c>
      <c r="JB2" s="81">
        <f>JE2+JF2</f>
        <v>517.79999999999995</v>
      </c>
      <c r="JC2" s="81">
        <v>330.5</v>
      </c>
      <c r="JD2" s="82">
        <f t="shared" ref="JD2:JD65" si="1">JA2-JB2</f>
        <v>0</v>
      </c>
      <c r="JE2" s="83"/>
      <c r="JF2" s="83">
        <v>517.79999999999995</v>
      </c>
      <c r="JG2" s="83"/>
      <c r="JH2" s="83"/>
      <c r="JI2" s="83"/>
      <c r="JJ2" s="83"/>
      <c r="JK2" s="83"/>
      <c r="JL2" s="83"/>
      <c r="JM2" s="83"/>
      <c r="JN2" s="83"/>
      <c r="JO2" s="83"/>
      <c r="JP2" s="83"/>
      <c r="JQ2" s="40">
        <f t="shared" ref="JQ2:JQ36" si="2">JA2/JC2</f>
        <v>1.5667170953101359</v>
      </c>
    </row>
    <row r="3" spans="1:278" s="5" customFormat="1" ht="12.75" customHeight="1" x14ac:dyDescent="0.25">
      <c r="A3" s="64">
        <v>43172</v>
      </c>
      <c r="B3" s="108" t="s">
        <v>299</v>
      </c>
      <c r="C3" s="52"/>
      <c r="D3" s="52"/>
      <c r="E3" s="53"/>
      <c r="F3" s="53"/>
      <c r="G3" s="53"/>
      <c r="H3" s="53"/>
      <c r="I3" s="53"/>
      <c r="J3" s="53"/>
      <c r="K3" s="53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  <c r="BY3" s="22"/>
      <c r="BZ3" s="22"/>
      <c r="CA3" s="22"/>
      <c r="CB3" s="22"/>
      <c r="CC3" s="22"/>
      <c r="CD3" s="22"/>
      <c r="CE3" s="22"/>
      <c r="CF3" s="22"/>
      <c r="CG3" s="22"/>
      <c r="CH3" s="22"/>
      <c r="CI3" s="22"/>
      <c r="CJ3" s="22"/>
      <c r="CK3" s="22"/>
      <c r="CL3" s="22"/>
      <c r="CM3" s="22"/>
      <c r="CN3" s="22"/>
      <c r="CO3" s="22"/>
      <c r="CP3" s="22"/>
      <c r="CQ3" s="22"/>
      <c r="CR3" s="22"/>
      <c r="CS3" s="22"/>
      <c r="CT3" s="22"/>
      <c r="CU3" s="22"/>
      <c r="CV3" s="22"/>
      <c r="CW3" s="22"/>
      <c r="CX3" s="22"/>
      <c r="CY3" s="22"/>
      <c r="CZ3" s="22"/>
      <c r="DA3" s="22"/>
      <c r="DB3" s="22"/>
      <c r="DC3" s="22"/>
      <c r="DD3" s="22"/>
      <c r="DE3" s="22"/>
      <c r="DF3" s="22"/>
      <c r="DG3" s="22"/>
      <c r="DH3" s="22"/>
      <c r="DI3" s="22"/>
      <c r="DJ3" s="22"/>
      <c r="DK3" s="22"/>
      <c r="DL3" s="22"/>
      <c r="DM3" s="22"/>
      <c r="DN3" s="22"/>
      <c r="DO3" s="22"/>
      <c r="DP3" s="22"/>
      <c r="DQ3" s="22"/>
      <c r="DR3" s="22"/>
      <c r="DS3" s="22"/>
      <c r="DT3" s="22"/>
      <c r="DU3" s="22"/>
      <c r="DV3" s="22"/>
      <c r="DW3" s="22"/>
      <c r="DX3" s="22"/>
      <c r="DY3" s="22"/>
      <c r="DZ3" s="22"/>
      <c r="EA3" s="22"/>
      <c r="EB3" s="22"/>
      <c r="EC3" s="22"/>
      <c r="ED3" s="22"/>
      <c r="EE3" s="22"/>
      <c r="EF3" s="22"/>
      <c r="EG3" s="22"/>
      <c r="EH3" s="22"/>
      <c r="EI3" s="22"/>
      <c r="EJ3" s="22"/>
      <c r="EK3" s="22"/>
      <c r="EL3" s="22"/>
      <c r="EM3" s="22"/>
      <c r="EN3" s="22"/>
      <c r="EO3" s="22"/>
      <c r="EP3" s="22"/>
      <c r="EQ3" s="22"/>
      <c r="ER3" s="22"/>
      <c r="ES3" s="22"/>
      <c r="ET3" s="22"/>
      <c r="EU3" s="22"/>
      <c r="EV3" s="22"/>
      <c r="EW3" s="22"/>
      <c r="EX3" s="22"/>
      <c r="EY3" s="22"/>
      <c r="EZ3" s="22"/>
      <c r="FA3" s="22"/>
      <c r="FB3" s="22"/>
      <c r="FC3" s="22"/>
      <c r="FD3" s="22"/>
      <c r="FE3" s="22"/>
      <c r="FF3" s="22"/>
      <c r="FG3" s="22"/>
      <c r="FH3" s="22"/>
      <c r="FI3" s="22"/>
      <c r="FJ3" s="22"/>
      <c r="FK3" s="22"/>
      <c r="FL3" s="22"/>
      <c r="FM3" s="22"/>
      <c r="FN3" s="22"/>
      <c r="FO3" s="22"/>
      <c r="FP3" s="22"/>
      <c r="FQ3" s="22"/>
      <c r="FR3" s="22"/>
      <c r="FS3" s="22">
        <v>4</v>
      </c>
      <c r="FT3" s="22"/>
      <c r="FU3" s="22"/>
      <c r="FV3" s="22"/>
      <c r="FW3" s="22"/>
      <c r="FX3" s="22"/>
      <c r="FY3" s="22"/>
      <c r="FZ3" s="22"/>
      <c r="GA3" s="22"/>
      <c r="GB3" s="22"/>
      <c r="GC3" s="22"/>
      <c r="GD3" s="22"/>
      <c r="GE3" s="22"/>
      <c r="GF3" s="22"/>
      <c r="GG3" s="22"/>
      <c r="GH3" s="22"/>
      <c r="GI3" s="22"/>
      <c r="GJ3" s="22"/>
      <c r="GK3" s="22"/>
      <c r="GL3" s="22"/>
      <c r="GM3" s="22"/>
      <c r="GN3" s="22"/>
      <c r="GO3" s="22"/>
      <c r="GP3" s="22"/>
      <c r="GQ3" s="22"/>
      <c r="GR3" s="22"/>
      <c r="GS3" s="22"/>
      <c r="GT3" s="22"/>
      <c r="GU3" s="22"/>
      <c r="GV3" s="22"/>
      <c r="GW3" s="22"/>
      <c r="GX3" s="22"/>
      <c r="GY3" s="22"/>
      <c r="GZ3" s="22"/>
      <c r="HA3" s="22"/>
      <c r="HB3" s="22"/>
      <c r="HC3" s="22"/>
      <c r="HD3" s="22"/>
      <c r="HE3" s="22"/>
      <c r="HF3" s="22"/>
      <c r="HG3" s="22"/>
      <c r="HH3" s="22"/>
      <c r="HI3" s="22"/>
      <c r="HJ3" s="22"/>
      <c r="HK3" s="22"/>
      <c r="HL3" s="22"/>
      <c r="HM3" s="22"/>
      <c r="HN3" s="22"/>
      <c r="HO3" s="22"/>
      <c r="HP3" s="22"/>
      <c r="HQ3" s="22"/>
      <c r="HR3" s="22"/>
      <c r="HS3" s="22"/>
      <c r="HT3" s="22"/>
      <c r="HU3" s="22"/>
      <c r="HV3" s="22"/>
      <c r="HW3" s="22"/>
      <c r="HX3" s="22"/>
      <c r="HY3" s="22"/>
      <c r="HZ3" s="22"/>
      <c r="IA3" s="22"/>
      <c r="IB3" s="22"/>
      <c r="IC3" s="22"/>
      <c r="ID3" s="22"/>
      <c r="IE3" s="22"/>
      <c r="IF3" s="22"/>
      <c r="IG3" s="22"/>
      <c r="IH3" s="22"/>
      <c r="II3" s="22"/>
      <c r="IJ3" s="22"/>
      <c r="IK3" s="22"/>
      <c r="IL3" s="22"/>
      <c r="IM3" s="22"/>
      <c r="IN3" s="22"/>
      <c r="IO3" s="22"/>
      <c r="IP3" s="22"/>
      <c r="IQ3" s="22"/>
      <c r="IR3" s="22"/>
      <c r="IS3" s="22"/>
      <c r="IT3" s="22"/>
      <c r="IU3" s="22"/>
      <c r="IV3" s="22"/>
      <c r="IW3" s="22"/>
      <c r="IX3" s="22"/>
      <c r="IY3" s="26">
        <f t="shared" si="0"/>
        <v>4</v>
      </c>
      <c r="IZ3" s="56" t="s">
        <v>37</v>
      </c>
      <c r="JA3" s="80">
        <v>195.98</v>
      </c>
      <c r="JB3" s="81">
        <f>JE3+JF3+JG3</f>
        <v>195.98</v>
      </c>
      <c r="JC3" s="81">
        <v>122.56</v>
      </c>
      <c r="JD3" s="82">
        <f t="shared" si="1"/>
        <v>0</v>
      </c>
      <c r="JE3" s="83"/>
      <c r="JF3" s="83"/>
      <c r="JG3" s="83">
        <v>195.98</v>
      </c>
      <c r="JH3" s="83"/>
      <c r="JI3" s="83"/>
      <c r="JJ3" s="83"/>
      <c r="JK3" s="83"/>
      <c r="JL3" s="83"/>
      <c r="JM3" s="83"/>
      <c r="JN3" s="83"/>
      <c r="JO3" s="83"/>
      <c r="JP3" s="83"/>
      <c r="JQ3" s="40">
        <f t="shared" si="2"/>
        <v>1.5990535248041775</v>
      </c>
    </row>
    <row r="4" spans="1:278" s="5" customFormat="1" ht="12.75" customHeight="1" x14ac:dyDescent="0.25">
      <c r="A4" s="64">
        <v>43245</v>
      </c>
      <c r="B4" s="108" t="s">
        <v>299</v>
      </c>
      <c r="C4" s="52"/>
      <c r="D4" s="52"/>
      <c r="E4" s="53">
        <v>1</v>
      </c>
      <c r="F4" s="53"/>
      <c r="G4" s="53"/>
      <c r="H4" s="53"/>
      <c r="I4" s="53"/>
      <c r="J4" s="53"/>
      <c r="K4" s="53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/>
      <c r="DK4" s="22"/>
      <c r="DL4" s="22"/>
      <c r="DM4" s="22"/>
      <c r="DN4" s="22"/>
      <c r="DO4" s="22"/>
      <c r="DP4" s="22"/>
      <c r="DQ4" s="22"/>
      <c r="DR4" s="22"/>
      <c r="DS4" s="22"/>
      <c r="DT4" s="22"/>
      <c r="DU4" s="22"/>
      <c r="DV4" s="22"/>
      <c r="DW4" s="22"/>
      <c r="DX4" s="22"/>
      <c r="DY4" s="22"/>
      <c r="DZ4" s="22"/>
      <c r="EA4" s="22"/>
      <c r="EB4" s="22"/>
      <c r="EC4" s="22"/>
      <c r="ED4" s="22"/>
      <c r="EE4" s="22"/>
      <c r="EF4" s="22"/>
      <c r="EG4" s="22"/>
      <c r="EH4" s="22"/>
      <c r="EI4" s="22"/>
      <c r="EJ4" s="22"/>
      <c r="EK4" s="22"/>
      <c r="EL4" s="22"/>
      <c r="EM4" s="22"/>
      <c r="EN4" s="22"/>
      <c r="EO4" s="22"/>
      <c r="EP4" s="22"/>
      <c r="EQ4" s="22"/>
      <c r="ER4" s="22"/>
      <c r="ES4" s="22"/>
      <c r="ET4" s="22"/>
      <c r="EU4" s="22"/>
      <c r="EV4" s="22"/>
      <c r="EW4" s="22"/>
      <c r="EX4" s="22"/>
      <c r="EY4" s="22"/>
      <c r="EZ4" s="22"/>
      <c r="FA4" s="22"/>
      <c r="FB4" s="22"/>
      <c r="FC4" s="22"/>
      <c r="FD4" s="22"/>
      <c r="FE4" s="22"/>
      <c r="FF4" s="22"/>
      <c r="FG4" s="22"/>
      <c r="FH4" s="22"/>
      <c r="FI4" s="22"/>
      <c r="FJ4" s="22"/>
      <c r="FK4" s="22"/>
      <c r="FL4" s="22"/>
      <c r="FM4" s="22"/>
      <c r="FN4" s="22"/>
      <c r="FO4" s="22"/>
      <c r="FP4" s="22"/>
      <c r="FQ4" s="22"/>
      <c r="FR4" s="22"/>
      <c r="FS4" s="22"/>
      <c r="FT4" s="22"/>
      <c r="FU4" s="22"/>
      <c r="FV4" s="22"/>
      <c r="FW4" s="22"/>
      <c r="FX4" s="22"/>
      <c r="FY4" s="22"/>
      <c r="FZ4" s="22"/>
      <c r="GA4" s="22"/>
      <c r="GB4" s="22"/>
      <c r="GC4" s="22"/>
      <c r="GD4" s="22"/>
      <c r="GE4" s="22"/>
      <c r="GF4" s="22"/>
      <c r="GG4" s="22"/>
      <c r="GH4" s="22"/>
      <c r="GI4" s="22"/>
      <c r="GJ4" s="22"/>
      <c r="GK4" s="22"/>
      <c r="GL4" s="22"/>
      <c r="GM4" s="22"/>
      <c r="GN4" s="22"/>
      <c r="GO4" s="22"/>
      <c r="GP4" s="22"/>
      <c r="GQ4" s="22"/>
      <c r="GR4" s="22"/>
      <c r="GS4" s="22"/>
      <c r="GT4" s="22"/>
      <c r="GU4" s="22"/>
      <c r="GV4" s="22"/>
      <c r="GW4" s="22"/>
      <c r="GX4" s="22"/>
      <c r="GY4" s="22"/>
      <c r="GZ4" s="22"/>
      <c r="HA4" s="22"/>
      <c r="HB4" s="22"/>
      <c r="HC4" s="22"/>
      <c r="HD4" s="22"/>
      <c r="HE4" s="22"/>
      <c r="HF4" s="22"/>
      <c r="HG4" s="22"/>
      <c r="HH4" s="22"/>
      <c r="HI4" s="22"/>
      <c r="HJ4" s="22"/>
      <c r="HK4" s="22"/>
      <c r="HL4" s="22"/>
      <c r="HM4" s="22"/>
      <c r="HN4" s="22"/>
      <c r="HO4" s="22"/>
      <c r="HP4" s="22"/>
      <c r="HQ4" s="22"/>
      <c r="HR4" s="22"/>
      <c r="HS4" s="22"/>
      <c r="HT4" s="22"/>
      <c r="HU4" s="22"/>
      <c r="HV4" s="22"/>
      <c r="HW4" s="22"/>
      <c r="HX4" s="22"/>
      <c r="HY4" s="22"/>
      <c r="HZ4" s="22"/>
      <c r="IA4" s="22"/>
      <c r="IB4" s="22"/>
      <c r="IC4" s="22"/>
      <c r="ID4" s="22"/>
      <c r="IE4" s="22"/>
      <c r="IF4" s="22"/>
      <c r="IG4" s="22"/>
      <c r="IH4" s="22"/>
      <c r="II4" s="22"/>
      <c r="IJ4" s="22"/>
      <c r="IK4" s="22"/>
      <c r="IL4" s="22"/>
      <c r="IM4" s="22"/>
      <c r="IN4" s="22"/>
      <c r="IO4" s="22"/>
      <c r="IP4" s="22"/>
      <c r="IQ4" s="22"/>
      <c r="IR4" s="22"/>
      <c r="IS4" s="22"/>
      <c r="IT4" s="22"/>
      <c r="IU4" s="22"/>
      <c r="IV4" s="22"/>
      <c r="IW4" s="22"/>
      <c r="IX4" s="22"/>
      <c r="IY4" s="26">
        <f t="shared" si="0"/>
        <v>1</v>
      </c>
      <c r="IZ4" s="56" t="s">
        <v>37</v>
      </c>
      <c r="JA4" s="80">
        <v>24.5</v>
      </c>
      <c r="JB4" s="81">
        <f>JE4+JF4+JG4+JH4+JI4</f>
        <v>24.5</v>
      </c>
      <c r="JC4" s="81">
        <v>15.77</v>
      </c>
      <c r="JD4" s="82">
        <f t="shared" si="1"/>
        <v>0</v>
      </c>
      <c r="JE4" s="83"/>
      <c r="JF4" s="83"/>
      <c r="JG4" s="83"/>
      <c r="JH4" s="83"/>
      <c r="JI4" s="83">
        <v>24.5</v>
      </c>
      <c r="JJ4" s="83"/>
      <c r="JK4" s="83"/>
      <c r="JL4" s="83"/>
      <c r="JM4" s="83"/>
      <c r="JN4" s="83"/>
      <c r="JO4" s="83"/>
      <c r="JP4" s="83"/>
      <c r="JQ4" s="40">
        <f t="shared" si="2"/>
        <v>1.5535827520608751</v>
      </c>
    </row>
    <row r="5" spans="1:278" s="5" customFormat="1" ht="12.75" customHeight="1" x14ac:dyDescent="0.25">
      <c r="A5" s="64">
        <v>43360</v>
      </c>
      <c r="B5" s="108" t="s">
        <v>299</v>
      </c>
      <c r="C5" s="52"/>
      <c r="D5" s="52"/>
      <c r="E5" s="53"/>
      <c r="F5" s="53"/>
      <c r="G5" s="53"/>
      <c r="H5" s="53"/>
      <c r="I5" s="53"/>
      <c r="J5" s="53"/>
      <c r="K5" s="53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>
        <v>1</v>
      </c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6">
        <f t="shared" si="0"/>
        <v>1</v>
      </c>
      <c r="IZ5" s="56" t="s">
        <v>37</v>
      </c>
      <c r="JA5" s="80">
        <v>35</v>
      </c>
      <c r="JB5" s="81">
        <f>JE5+JF5+JG5+JH5+JI5+JJ5+JK5+JL5+JM5</f>
        <v>35</v>
      </c>
      <c r="JC5" s="81">
        <v>22.4</v>
      </c>
      <c r="JD5" s="82">
        <f t="shared" si="1"/>
        <v>0</v>
      </c>
      <c r="JE5" s="83"/>
      <c r="JF5" s="83"/>
      <c r="JG5" s="83"/>
      <c r="JH5" s="83"/>
      <c r="JI5" s="83"/>
      <c r="JJ5" s="83"/>
      <c r="JK5" s="83"/>
      <c r="JL5" s="83">
        <v>35</v>
      </c>
      <c r="JM5" s="83"/>
      <c r="JN5" s="83"/>
      <c r="JO5" s="83"/>
      <c r="JP5" s="83"/>
      <c r="JQ5" s="117">
        <f t="shared" si="2"/>
        <v>1.5625</v>
      </c>
    </row>
    <row r="6" spans="1:278" s="5" customFormat="1" ht="12.75" customHeight="1" x14ac:dyDescent="0.25">
      <c r="A6" s="64">
        <v>43423</v>
      </c>
      <c r="B6" s="108" t="s">
        <v>299</v>
      </c>
      <c r="C6" s="52"/>
      <c r="D6" s="52"/>
      <c r="E6" s="53">
        <v>1</v>
      </c>
      <c r="F6" s="53"/>
      <c r="G6" s="53"/>
      <c r="H6" s="53"/>
      <c r="I6" s="53"/>
      <c r="J6" s="53"/>
      <c r="K6" s="53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/>
      <c r="DK6" s="22"/>
      <c r="DL6" s="22"/>
      <c r="DM6" s="22"/>
      <c r="DN6" s="22"/>
      <c r="DO6" s="22"/>
      <c r="DP6" s="22"/>
      <c r="DQ6" s="22"/>
      <c r="DR6" s="22"/>
      <c r="DS6" s="22"/>
      <c r="DT6" s="22"/>
      <c r="DU6" s="22"/>
      <c r="DV6" s="22"/>
      <c r="DW6" s="22"/>
      <c r="DX6" s="22"/>
      <c r="DY6" s="22"/>
      <c r="DZ6" s="22"/>
      <c r="EA6" s="22"/>
      <c r="EB6" s="22"/>
      <c r="EC6" s="22"/>
      <c r="ED6" s="22"/>
      <c r="EE6" s="22"/>
      <c r="EF6" s="22"/>
      <c r="EG6" s="22"/>
      <c r="EH6" s="22"/>
      <c r="EI6" s="22"/>
      <c r="EJ6" s="22"/>
      <c r="EK6" s="22"/>
      <c r="EL6" s="22"/>
      <c r="EM6" s="22"/>
      <c r="EN6" s="22"/>
      <c r="EO6" s="22"/>
      <c r="EP6" s="22"/>
      <c r="EQ6" s="22"/>
      <c r="ER6" s="22"/>
      <c r="ES6" s="22"/>
      <c r="ET6" s="22"/>
      <c r="EU6" s="22"/>
      <c r="EV6" s="22"/>
      <c r="EW6" s="22"/>
      <c r="EX6" s="22"/>
      <c r="EY6" s="22"/>
      <c r="EZ6" s="22"/>
      <c r="FA6" s="22"/>
      <c r="FB6" s="22"/>
      <c r="FC6" s="22"/>
      <c r="FD6" s="22"/>
      <c r="FE6" s="22"/>
      <c r="FF6" s="22"/>
      <c r="FG6" s="22"/>
      <c r="FH6" s="22"/>
      <c r="FI6" s="22"/>
      <c r="FJ6" s="22"/>
      <c r="FK6" s="22"/>
      <c r="FL6" s="22"/>
      <c r="FM6" s="22"/>
      <c r="FN6" s="22"/>
      <c r="FO6" s="22"/>
      <c r="FP6" s="22"/>
      <c r="FQ6" s="22"/>
      <c r="FR6" s="22"/>
      <c r="FS6" s="22"/>
      <c r="FT6" s="22"/>
      <c r="FU6" s="22"/>
      <c r="FV6" s="22"/>
      <c r="FW6" s="22"/>
      <c r="FX6" s="22"/>
      <c r="FY6" s="22"/>
      <c r="FZ6" s="22"/>
      <c r="GA6" s="22"/>
      <c r="GB6" s="22"/>
      <c r="GC6" s="22"/>
      <c r="GD6" s="22"/>
      <c r="GE6" s="22"/>
      <c r="GF6" s="22"/>
      <c r="GG6" s="22"/>
      <c r="GH6" s="22"/>
      <c r="GI6" s="22"/>
      <c r="GJ6" s="22"/>
      <c r="GK6" s="22"/>
      <c r="GL6" s="22"/>
      <c r="GM6" s="22"/>
      <c r="GN6" s="22"/>
      <c r="GO6" s="22"/>
      <c r="GP6" s="22"/>
      <c r="GQ6" s="22"/>
      <c r="GR6" s="22"/>
      <c r="GS6" s="22"/>
      <c r="GT6" s="22"/>
      <c r="GU6" s="22"/>
      <c r="GV6" s="22"/>
      <c r="GW6" s="22"/>
      <c r="GX6" s="22"/>
      <c r="GY6" s="22"/>
      <c r="GZ6" s="22"/>
      <c r="HA6" s="22"/>
      <c r="HB6" s="22"/>
      <c r="HC6" s="22"/>
      <c r="HD6" s="22"/>
      <c r="HE6" s="22"/>
      <c r="HF6" s="22"/>
      <c r="HG6" s="22"/>
      <c r="HH6" s="22"/>
      <c r="HI6" s="22"/>
      <c r="HJ6" s="22"/>
      <c r="HK6" s="22"/>
      <c r="HL6" s="22"/>
      <c r="HM6" s="22"/>
      <c r="HN6" s="22"/>
      <c r="HO6" s="22"/>
      <c r="HP6" s="22"/>
      <c r="HQ6" s="22"/>
      <c r="HR6" s="22"/>
      <c r="HS6" s="22"/>
      <c r="HT6" s="22"/>
      <c r="HU6" s="22"/>
      <c r="HV6" s="22"/>
      <c r="HW6" s="22"/>
      <c r="HX6" s="22"/>
      <c r="HY6" s="22"/>
      <c r="HZ6" s="22"/>
      <c r="IA6" s="22"/>
      <c r="IB6" s="22"/>
      <c r="IC6" s="22"/>
      <c r="ID6" s="22"/>
      <c r="IE6" s="22"/>
      <c r="IF6" s="22"/>
      <c r="IG6" s="22"/>
      <c r="IH6" s="22"/>
      <c r="II6" s="22"/>
      <c r="IJ6" s="22"/>
      <c r="IK6" s="22"/>
      <c r="IL6" s="22"/>
      <c r="IM6" s="22"/>
      <c r="IN6" s="22"/>
      <c r="IO6" s="22"/>
      <c r="IP6" s="22"/>
      <c r="IQ6" s="22"/>
      <c r="IR6" s="22"/>
      <c r="IS6" s="22"/>
      <c r="IT6" s="22"/>
      <c r="IU6" s="22"/>
      <c r="IV6" s="22"/>
      <c r="IW6" s="22"/>
      <c r="IX6" s="22"/>
      <c r="IY6" s="26">
        <f t="shared" si="0"/>
        <v>1</v>
      </c>
      <c r="IZ6" s="56" t="s">
        <v>37</v>
      </c>
      <c r="JA6" s="80">
        <v>26.74</v>
      </c>
      <c r="JB6" s="81">
        <f>JE6+JF6+JG6+JH6+JI6+JJ6+JK6+JL6+JM6+JN6+JO6</f>
        <v>26.74</v>
      </c>
      <c r="JC6" s="81">
        <v>15.86</v>
      </c>
      <c r="JD6" s="82">
        <f t="shared" si="1"/>
        <v>0</v>
      </c>
      <c r="JE6" s="83"/>
      <c r="JF6" s="83"/>
      <c r="JG6" s="83"/>
      <c r="JH6" s="83"/>
      <c r="JI6" s="83"/>
      <c r="JJ6" s="83"/>
      <c r="JK6" s="83"/>
      <c r="JL6" s="83"/>
      <c r="JM6" s="83"/>
      <c r="JN6" s="83">
        <v>26.74</v>
      </c>
      <c r="JO6" s="83"/>
      <c r="JP6" s="83"/>
      <c r="JQ6" s="117">
        <f t="shared" si="2"/>
        <v>1.6860025220680959</v>
      </c>
    </row>
    <row r="7" spans="1:278" s="5" customFormat="1" ht="12.75" customHeight="1" x14ac:dyDescent="0.3">
      <c r="A7" s="64">
        <v>43136</v>
      </c>
      <c r="B7" s="123" t="s">
        <v>70</v>
      </c>
      <c r="C7" s="52"/>
      <c r="D7" s="52"/>
      <c r="E7" s="53"/>
      <c r="F7" s="53"/>
      <c r="G7" s="53"/>
      <c r="H7" s="53"/>
      <c r="I7" s="53"/>
      <c r="J7" s="53"/>
      <c r="K7" s="53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/>
      <c r="DK7" s="22"/>
      <c r="DL7" s="22"/>
      <c r="DM7" s="22"/>
      <c r="DN7" s="22"/>
      <c r="DO7" s="22"/>
      <c r="DP7" s="22"/>
      <c r="DQ7" s="22"/>
      <c r="DR7" s="22"/>
      <c r="DS7" s="22"/>
      <c r="DT7" s="22"/>
      <c r="DU7" s="22"/>
      <c r="DV7" s="22"/>
      <c r="DW7" s="22"/>
      <c r="DX7" s="22"/>
      <c r="DY7" s="22"/>
      <c r="DZ7" s="22"/>
      <c r="EA7" s="22"/>
      <c r="EB7" s="22"/>
      <c r="EC7" s="22"/>
      <c r="ED7" s="22"/>
      <c r="EE7" s="22"/>
      <c r="EF7" s="22"/>
      <c r="EG7" s="22"/>
      <c r="EH7" s="22"/>
      <c r="EI7" s="22"/>
      <c r="EJ7" s="22"/>
      <c r="EK7" s="22"/>
      <c r="EL7" s="22"/>
      <c r="EM7" s="22"/>
      <c r="EN7" s="22"/>
      <c r="EO7" s="22"/>
      <c r="EP7" s="22"/>
      <c r="EQ7" s="22"/>
      <c r="ER7" s="22"/>
      <c r="ES7" s="22"/>
      <c r="ET7" s="22"/>
      <c r="EU7" s="22"/>
      <c r="EV7" s="22"/>
      <c r="EW7" s="22"/>
      <c r="EX7" s="22"/>
      <c r="EY7" s="22"/>
      <c r="EZ7" s="22"/>
      <c r="FA7" s="22"/>
      <c r="FB7" s="22"/>
      <c r="FC7" s="22"/>
      <c r="FD7" s="22"/>
      <c r="FE7" s="22"/>
      <c r="FF7" s="22"/>
      <c r="FG7" s="22"/>
      <c r="FH7" s="22"/>
      <c r="FI7" s="22"/>
      <c r="FJ7" s="22"/>
      <c r="FK7" s="22"/>
      <c r="FL7" s="22">
        <v>100</v>
      </c>
      <c r="FM7" s="22"/>
      <c r="FN7" s="22"/>
      <c r="FO7" s="22"/>
      <c r="FP7" s="22"/>
      <c r="FQ7" s="22"/>
      <c r="FR7" s="22"/>
      <c r="FS7" s="22"/>
      <c r="FT7" s="22"/>
      <c r="FU7" s="22"/>
      <c r="FV7" s="22"/>
      <c r="FW7" s="22"/>
      <c r="FX7" s="22"/>
      <c r="FY7" s="22"/>
      <c r="FZ7" s="22"/>
      <c r="GA7" s="22"/>
      <c r="GB7" s="22"/>
      <c r="GC7" s="22"/>
      <c r="GD7" s="22"/>
      <c r="GE7" s="22"/>
      <c r="GF7" s="22"/>
      <c r="GG7" s="22"/>
      <c r="GH7" s="22"/>
      <c r="GI7" s="22"/>
      <c r="GJ7" s="22"/>
      <c r="GK7" s="22"/>
      <c r="GL7" s="22"/>
      <c r="GM7" s="22"/>
      <c r="GN7" s="22"/>
      <c r="GO7" s="22"/>
      <c r="GP7" s="22"/>
      <c r="GQ7" s="22"/>
      <c r="GR7" s="22"/>
      <c r="GS7" s="22"/>
      <c r="GT7" s="22"/>
      <c r="GU7" s="22"/>
      <c r="GV7" s="22"/>
      <c r="GW7" s="22"/>
      <c r="GX7" s="22"/>
      <c r="GY7" s="22"/>
      <c r="GZ7" s="22"/>
      <c r="HA7" s="22"/>
      <c r="HB7" s="22"/>
      <c r="HC7" s="22"/>
      <c r="HD7" s="22"/>
      <c r="HE7" s="22"/>
      <c r="HF7" s="22"/>
      <c r="HG7" s="22"/>
      <c r="HH7" s="22"/>
      <c r="HI7" s="22"/>
      <c r="HJ7" s="22"/>
      <c r="HK7" s="22"/>
      <c r="HL7" s="22"/>
      <c r="HM7" s="22"/>
      <c r="HN7" s="22"/>
      <c r="HO7" s="22"/>
      <c r="HP7" s="22"/>
      <c r="HQ7" s="22"/>
      <c r="HR7" s="22"/>
      <c r="HS7" s="22"/>
      <c r="HT7" s="22"/>
      <c r="HU7" s="22"/>
      <c r="HV7" s="22"/>
      <c r="HW7" s="22"/>
      <c r="HX7" s="22"/>
      <c r="HY7" s="22"/>
      <c r="HZ7" s="22"/>
      <c r="IA7" s="22"/>
      <c r="IB7" s="22"/>
      <c r="IC7" s="22"/>
      <c r="ID7" s="22">
        <v>22</v>
      </c>
      <c r="IE7" s="22"/>
      <c r="IF7" s="22"/>
      <c r="IG7" s="22"/>
      <c r="IH7" s="22"/>
      <c r="II7" s="22"/>
      <c r="IJ7" s="22"/>
      <c r="IK7" s="22"/>
      <c r="IL7" s="22"/>
      <c r="IM7" s="22"/>
      <c r="IN7" s="22"/>
      <c r="IO7" s="22"/>
      <c r="IP7" s="22"/>
      <c r="IQ7" s="22"/>
      <c r="IR7" s="22"/>
      <c r="IS7" s="22">
        <v>40</v>
      </c>
      <c r="IT7" s="22"/>
      <c r="IU7" s="22"/>
      <c r="IV7" s="22"/>
      <c r="IW7" s="22"/>
      <c r="IX7" s="22"/>
      <c r="IY7" s="26">
        <f t="shared" si="0"/>
        <v>162</v>
      </c>
      <c r="IZ7" s="56" t="s">
        <v>37</v>
      </c>
      <c r="JA7" s="80">
        <v>4943.4399999999996</v>
      </c>
      <c r="JB7" s="81">
        <f>JE7+JF7</f>
        <v>4943.4399999999996</v>
      </c>
      <c r="JC7" s="81">
        <v>3235.1499999999996</v>
      </c>
      <c r="JD7" s="82">
        <f t="shared" si="1"/>
        <v>0</v>
      </c>
      <c r="JE7" s="83"/>
      <c r="JF7" s="83">
        <v>4943.4399999999996</v>
      </c>
      <c r="JG7" s="83"/>
      <c r="JH7" s="83"/>
      <c r="JI7" s="83"/>
      <c r="JJ7" s="83"/>
      <c r="JK7" s="83"/>
      <c r="JL7" s="83"/>
      <c r="JM7" s="83"/>
      <c r="JN7" s="83"/>
      <c r="JO7" s="83"/>
      <c r="JP7" s="83"/>
      <c r="JQ7" s="40">
        <f t="shared" si="2"/>
        <v>1.5280404308919215</v>
      </c>
    </row>
    <row r="8" spans="1:278" s="5" customFormat="1" ht="12.75" customHeight="1" x14ac:dyDescent="0.3">
      <c r="A8" s="64">
        <v>43150</v>
      </c>
      <c r="B8" s="123" t="s">
        <v>70</v>
      </c>
      <c r="C8" s="52"/>
      <c r="D8" s="52"/>
      <c r="E8" s="53"/>
      <c r="F8" s="53"/>
      <c r="G8" s="53"/>
      <c r="H8" s="53"/>
      <c r="I8" s="53"/>
      <c r="J8" s="53"/>
      <c r="K8" s="53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>
        <v>180</v>
      </c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>
        <v>22</v>
      </c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6">
        <f t="shared" si="0"/>
        <v>202</v>
      </c>
      <c r="IZ8" s="56" t="s">
        <v>37</v>
      </c>
      <c r="JA8" s="80">
        <v>6086.4</v>
      </c>
      <c r="JB8" s="81">
        <f>JE8+JF8+JG8</f>
        <v>6086.4</v>
      </c>
      <c r="JC8" s="81">
        <v>3714.8199999999997</v>
      </c>
      <c r="JD8" s="82">
        <f t="shared" si="1"/>
        <v>0</v>
      </c>
      <c r="JE8" s="83"/>
      <c r="JF8" s="83"/>
      <c r="JG8" s="83">
        <v>6086.4</v>
      </c>
      <c r="JH8" s="83"/>
      <c r="JI8" s="83"/>
      <c r="JJ8" s="83"/>
      <c r="JK8" s="83"/>
      <c r="JL8" s="83"/>
      <c r="JM8" s="83"/>
      <c r="JN8" s="83"/>
      <c r="JO8" s="83"/>
      <c r="JP8" s="83"/>
      <c r="JQ8" s="40">
        <f t="shared" si="2"/>
        <v>1.6384104748009325</v>
      </c>
      <c r="JR8" s="5" t="s">
        <v>314</v>
      </c>
    </row>
    <row r="9" spans="1:278" s="5" customFormat="1" ht="12.75" customHeight="1" x14ac:dyDescent="0.3">
      <c r="A9" s="64">
        <v>43171</v>
      </c>
      <c r="B9" s="123" t="s">
        <v>70</v>
      </c>
      <c r="C9" s="52"/>
      <c r="D9" s="52"/>
      <c r="E9" s="53"/>
      <c r="F9" s="53"/>
      <c r="G9" s="53"/>
      <c r="H9" s="53"/>
      <c r="I9" s="53"/>
      <c r="J9" s="53"/>
      <c r="K9" s="53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M9" s="22"/>
      <c r="BN9" s="22"/>
      <c r="BO9" s="22"/>
      <c r="BP9" s="22"/>
      <c r="BQ9" s="22"/>
      <c r="BR9" s="22"/>
      <c r="BS9" s="22"/>
      <c r="BT9" s="22"/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/>
      <c r="DK9" s="22"/>
      <c r="DL9" s="22"/>
      <c r="DM9" s="22"/>
      <c r="DN9" s="22"/>
      <c r="DO9" s="22"/>
      <c r="DP9" s="22"/>
      <c r="DQ9" s="22"/>
      <c r="DR9" s="22"/>
      <c r="DS9" s="22"/>
      <c r="DT9" s="22"/>
      <c r="DU9" s="22"/>
      <c r="DV9" s="22"/>
      <c r="DW9" s="22"/>
      <c r="DX9" s="22"/>
      <c r="DY9" s="22"/>
      <c r="DZ9" s="22"/>
      <c r="EA9" s="22"/>
      <c r="EB9" s="22"/>
      <c r="EC9" s="22"/>
      <c r="ED9" s="22"/>
      <c r="EE9" s="22"/>
      <c r="EF9" s="22"/>
      <c r="EG9" s="22"/>
      <c r="EH9" s="22"/>
      <c r="EI9" s="22"/>
      <c r="EJ9" s="22"/>
      <c r="EK9" s="22"/>
      <c r="EL9" s="22"/>
      <c r="EM9" s="22"/>
      <c r="EN9" s="22"/>
      <c r="EO9" s="22"/>
      <c r="EP9" s="22"/>
      <c r="EQ9" s="22"/>
      <c r="ER9" s="22"/>
      <c r="ES9" s="22"/>
      <c r="ET9" s="22"/>
      <c r="EU9" s="22"/>
      <c r="EV9" s="22"/>
      <c r="EW9" s="22"/>
      <c r="EX9" s="22"/>
      <c r="EY9" s="22"/>
      <c r="EZ9" s="22"/>
      <c r="FA9" s="22"/>
      <c r="FB9" s="22"/>
      <c r="FC9" s="22"/>
      <c r="FD9" s="22"/>
      <c r="FE9" s="22"/>
      <c r="FF9" s="22"/>
      <c r="FG9" s="22"/>
      <c r="FH9" s="22"/>
      <c r="FI9" s="22"/>
      <c r="FJ9" s="22"/>
      <c r="FK9" s="22"/>
      <c r="FL9" s="22">
        <v>56</v>
      </c>
      <c r="FM9" s="22"/>
      <c r="FN9" s="22"/>
      <c r="FO9" s="22"/>
      <c r="FP9" s="22"/>
      <c r="FQ9" s="22"/>
      <c r="FR9" s="22"/>
      <c r="FS9" s="22"/>
      <c r="FT9" s="22"/>
      <c r="FU9" s="22"/>
      <c r="FV9" s="22"/>
      <c r="FW9" s="22"/>
      <c r="FX9" s="22"/>
      <c r="FY9" s="22"/>
      <c r="FZ9" s="22"/>
      <c r="GA9" s="22"/>
      <c r="GB9" s="22"/>
      <c r="GC9" s="22"/>
      <c r="GD9" s="22"/>
      <c r="GE9" s="22"/>
      <c r="GF9" s="22"/>
      <c r="GG9" s="22"/>
      <c r="GH9" s="22"/>
      <c r="GI9" s="22"/>
      <c r="GJ9" s="22"/>
      <c r="GK9" s="22"/>
      <c r="GL9" s="22"/>
      <c r="GM9" s="22"/>
      <c r="GN9" s="22"/>
      <c r="GO9" s="22"/>
      <c r="GP9" s="22"/>
      <c r="GQ9" s="22"/>
      <c r="GR9" s="22"/>
      <c r="GS9" s="22"/>
      <c r="GT9" s="22"/>
      <c r="GU9" s="22"/>
      <c r="GV9" s="22"/>
      <c r="GW9" s="22"/>
      <c r="GX9" s="22"/>
      <c r="GY9" s="22"/>
      <c r="GZ9" s="22"/>
      <c r="HA9" s="22"/>
      <c r="HB9" s="22"/>
      <c r="HC9" s="22"/>
      <c r="HD9" s="22"/>
      <c r="HE9" s="22"/>
      <c r="HF9" s="22"/>
      <c r="HG9" s="22"/>
      <c r="HH9" s="22"/>
      <c r="HI9" s="22"/>
      <c r="HJ9" s="22"/>
      <c r="HK9" s="22"/>
      <c r="HL9" s="22"/>
      <c r="HM9" s="22"/>
      <c r="HN9" s="22"/>
      <c r="HO9" s="22"/>
      <c r="HP9" s="22"/>
      <c r="HQ9" s="22"/>
      <c r="HR9" s="22"/>
      <c r="HS9" s="22"/>
      <c r="HT9" s="22"/>
      <c r="HU9" s="22"/>
      <c r="HV9" s="22"/>
      <c r="HW9" s="22"/>
      <c r="HX9" s="22"/>
      <c r="HY9" s="22"/>
      <c r="HZ9" s="22"/>
      <c r="IA9" s="22"/>
      <c r="IB9" s="22"/>
      <c r="IC9" s="22"/>
      <c r="ID9" s="22">
        <v>11</v>
      </c>
      <c r="IE9" s="22"/>
      <c r="IF9" s="22"/>
      <c r="IG9" s="22"/>
      <c r="IH9" s="22"/>
      <c r="II9" s="22"/>
      <c r="IJ9" s="22"/>
      <c r="IK9" s="22"/>
      <c r="IL9" s="22"/>
      <c r="IM9" s="22"/>
      <c r="IN9" s="22"/>
      <c r="IO9" s="22"/>
      <c r="IP9" s="22"/>
      <c r="IQ9" s="22"/>
      <c r="IR9" s="22"/>
      <c r="IS9" s="22"/>
      <c r="IT9" s="22"/>
      <c r="IU9" s="22"/>
      <c r="IV9" s="22"/>
      <c r="IW9" s="22"/>
      <c r="IX9" s="22"/>
      <c r="IY9" s="26">
        <f t="shared" si="0"/>
        <v>67</v>
      </c>
      <c r="IZ9" s="56" t="s">
        <v>37</v>
      </c>
      <c r="JA9" s="80">
        <v>1941.61</v>
      </c>
      <c r="JB9" s="81">
        <f>JE9+JF9+JG9+JH9</f>
        <v>1941.61</v>
      </c>
      <c r="JC9" s="81">
        <v>1175.47</v>
      </c>
      <c r="JD9" s="82">
        <f t="shared" si="1"/>
        <v>0</v>
      </c>
      <c r="JE9" s="83"/>
      <c r="JF9" s="83"/>
      <c r="JG9" s="83"/>
      <c r="JH9" s="83">
        <v>1941.61</v>
      </c>
      <c r="JI9" s="83"/>
      <c r="JJ9" s="83"/>
      <c r="JK9" s="83"/>
      <c r="JL9" s="83"/>
      <c r="JM9" s="83"/>
      <c r="JN9" s="83"/>
      <c r="JO9" s="83"/>
      <c r="JP9" s="83"/>
      <c r="JQ9" s="40">
        <f t="shared" si="2"/>
        <v>1.6517733332199034</v>
      </c>
    </row>
    <row r="10" spans="1:278" s="5" customFormat="1" ht="12.75" customHeight="1" x14ac:dyDescent="0.3">
      <c r="A10" s="64">
        <v>43185</v>
      </c>
      <c r="B10" s="123" t="s">
        <v>70</v>
      </c>
      <c r="C10" s="52"/>
      <c r="D10" s="52"/>
      <c r="E10" s="53"/>
      <c r="F10" s="53"/>
      <c r="G10" s="53"/>
      <c r="H10" s="53"/>
      <c r="I10" s="53"/>
      <c r="J10" s="53"/>
      <c r="K10" s="53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22"/>
      <c r="BQ10" s="22"/>
      <c r="BR10" s="22"/>
      <c r="BS10" s="22"/>
      <c r="BT10" s="22"/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22"/>
      <c r="CW10" s="22"/>
      <c r="CX10" s="22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22"/>
      <c r="DJ10" s="22"/>
      <c r="DK10" s="22"/>
      <c r="DL10" s="22"/>
      <c r="DM10" s="22"/>
      <c r="DN10" s="22"/>
      <c r="DO10" s="22"/>
      <c r="DP10" s="22"/>
      <c r="DQ10" s="22"/>
      <c r="DR10" s="22"/>
      <c r="DS10" s="22"/>
      <c r="DT10" s="22"/>
      <c r="DU10" s="22"/>
      <c r="DV10" s="22"/>
      <c r="DW10" s="22"/>
      <c r="DX10" s="22"/>
      <c r="DY10" s="22"/>
      <c r="DZ10" s="22"/>
      <c r="EA10" s="22"/>
      <c r="EB10" s="22"/>
      <c r="EC10" s="22"/>
      <c r="ED10" s="22"/>
      <c r="EE10" s="22"/>
      <c r="EF10" s="22"/>
      <c r="EG10" s="22"/>
      <c r="EH10" s="22"/>
      <c r="EI10" s="22"/>
      <c r="EJ10" s="22"/>
      <c r="EK10" s="22"/>
      <c r="EL10" s="22"/>
      <c r="EM10" s="22"/>
      <c r="EN10" s="22"/>
      <c r="EO10" s="22"/>
      <c r="EP10" s="22"/>
      <c r="EQ10" s="22"/>
      <c r="ER10" s="22"/>
      <c r="ES10" s="22"/>
      <c r="ET10" s="22"/>
      <c r="EU10" s="22"/>
      <c r="EV10" s="22"/>
      <c r="EW10" s="22"/>
      <c r="EX10" s="22"/>
      <c r="EY10" s="22"/>
      <c r="EZ10" s="22"/>
      <c r="FA10" s="22"/>
      <c r="FB10" s="22"/>
      <c r="FC10" s="22"/>
      <c r="FD10" s="22"/>
      <c r="FE10" s="22"/>
      <c r="FF10" s="22"/>
      <c r="FG10" s="22"/>
      <c r="FH10" s="22"/>
      <c r="FI10" s="22"/>
      <c r="FJ10" s="22"/>
      <c r="FK10" s="22"/>
      <c r="FL10" s="22">
        <v>100</v>
      </c>
      <c r="FM10" s="22"/>
      <c r="FN10" s="22"/>
      <c r="FO10" s="22"/>
      <c r="FP10" s="22"/>
      <c r="FQ10" s="22"/>
      <c r="FR10" s="22"/>
      <c r="FS10" s="22"/>
      <c r="FT10" s="22"/>
      <c r="FU10" s="22"/>
      <c r="FV10" s="22"/>
      <c r="FW10" s="22"/>
      <c r="FX10" s="22"/>
      <c r="FY10" s="22"/>
      <c r="FZ10" s="22"/>
      <c r="GA10" s="22"/>
      <c r="GB10" s="22"/>
      <c r="GC10" s="22"/>
      <c r="GD10" s="22"/>
      <c r="GE10" s="22"/>
      <c r="GF10" s="22"/>
      <c r="GG10" s="22"/>
      <c r="GH10" s="22"/>
      <c r="GI10" s="22"/>
      <c r="GJ10" s="22"/>
      <c r="GK10" s="22"/>
      <c r="GL10" s="22"/>
      <c r="GM10" s="22"/>
      <c r="GN10" s="22"/>
      <c r="GO10" s="22"/>
      <c r="GP10" s="22"/>
      <c r="GQ10" s="22"/>
      <c r="GR10" s="22"/>
      <c r="GS10" s="22"/>
      <c r="GT10" s="22"/>
      <c r="GU10" s="22"/>
      <c r="GV10" s="22"/>
      <c r="GW10" s="22"/>
      <c r="GX10" s="22"/>
      <c r="GY10" s="22"/>
      <c r="GZ10" s="22"/>
      <c r="HA10" s="22"/>
      <c r="HB10" s="22"/>
      <c r="HC10" s="22"/>
      <c r="HD10" s="22"/>
      <c r="HE10" s="22"/>
      <c r="HF10" s="22"/>
      <c r="HG10" s="22"/>
      <c r="HH10" s="22"/>
      <c r="HI10" s="22"/>
      <c r="HJ10" s="22"/>
      <c r="HK10" s="22"/>
      <c r="HL10" s="22"/>
      <c r="HM10" s="22"/>
      <c r="HN10" s="22"/>
      <c r="HO10" s="22"/>
      <c r="HP10" s="22"/>
      <c r="HQ10" s="22"/>
      <c r="HR10" s="22"/>
      <c r="HS10" s="22"/>
      <c r="HT10" s="22"/>
      <c r="HU10" s="22"/>
      <c r="HV10" s="22"/>
      <c r="HW10" s="22"/>
      <c r="HX10" s="22"/>
      <c r="HY10" s="22"/>
      <c r="HZ10" s="22"/>
      <c r="IA10" s="22"/>
      <c r="IB10" s="22"/>
      <c r="IC10" s="22"/>
      <c r="ID10" s="22">
        <v>11</v>
      </c>
      <c r="IE10" s="22"/>
      <c r="IF10" s="22"/>
      <c r="IG10" s="22"/>
      <c r="IH10" s="22"/>
      <c r="II10" s="22"/>
      <c r="IJ10" s="22"/>
      <c r="IK10" s="22"/>
      <c r="IL10" s="22"/>
      <c r="IM10" s="22"/>
      <c r="IN10" s="22"/>
      <c r="IO10" s="22"/>
      <c r="IP10" s="22"/>
      <c r="IQ10" s="22"/>
      <c r="IR10" s="22"/>
      <c r="IS10" s="22"/>
      <c r="IT10" s="22"/>
      <c r="IU10" s="22"/>
      <c r="IV10" s="22"/>
      <c r="IW10" s="22"/>
      <c r="IX10" s="22"/>
      <c r="IY10" s="26">
        <f t="shared" si="0"/>
        <v>111</v>
      </c>
      <c r="IZ10" s="56" t="s">
        <v>37</v>
      </c>
      <c r="JA10" s="80">
        <v>3348.17</v>
      </c>
      <c r="JB10" s="81">
        <f>JE10+JF10+JG10+JH10</f>
        <v>3348.17</v>
      </c>
      <c r="JC10" s="81">
        <v>2037.04</v>
      </c>
      <c r="JD10" s="82">
        <f t="shared" si="1"/>
        <v>0</v>
      </c>
      <c r="JE10" s="83"/>
      <c r="JF10" s="83"/>
      <c r="JG10" s="83"/>
      <c r="JH10" s="83">
        <v>3348.17</v>
      </c>
      <c r="JI10" s="83"/>
      <c r="JJ10" s="83"/>
      <c r="JK10" s="83"/>
      <c r="JL10" s="83"/>
      <c r="JM10" s="83"/>
      <c r="JN10" s="83"/>
      <c r="JO10" s="83"/>
      <c r="JP10" s="83"/>
      <c r="JQ10" s="40">
        <f t="shared" si="2"/>
        <v>1.6436447001531636</v>
      </c>
    </row>
    <row r="11" spans="1:278" s="5" customFormat="1" ht="12.75" customHeight="1" x14ac:dyDescent="0.3">
      <c r="A11" s="64">
        <v>43189</v>
      </c>
      <c r="B11" s="123" t="s">
        <v>70</v>
      </c>
      <c r="C11" s="52"/>
      <c r="D11" s="52"/>
      <c r="E11" s="53"/>
      <c r="F11" s="53"/>
      <c r="G11" s="53"/>
      <c r="H11" s="53"/>
      <c r="I11" s="53"/>
      <c r="J11" s="53"/>
      <c r="K11" s="53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>
        <v>60</v>
      </c>
      <c r="IT11" s="22"/>
      <c r="IU11" s="22"/>
      <c r="IV11" s="22"/>
      <c r="IW11" s="22"/>
      <c r="IX11" s="22"/>
      <c r="IY11" s="26">
        <f t="shared" si="0"/>
        <v>60</v>
      </c>
      <c r="IZ11" s="56" t="s">
        <v>105</v>
      </c>
      <c r="JA11" s="80">
        <v>2113.1999999999998</v>
      </c>
      <c r="JB11" s="81">
        <f>JE11+JF11+JG11+JH11+JI11</f>
        <v>2113.1999999999998</v>
      </c>
      <c r="JC11" s="81">
        <v>1548</v>
      </c>
      <c r="JD11" s="82">
        <f t="shared" si="1"/>
        <v>0</v>
      </c>
      <c r="JE11" s="83"/>
      <c r="JF11" s="83"/>
      <c r="JG11" s="83"/>
      <c r="JH11" s="83"/>
      <c r="JI11" s="83">
        <v>2113.1999999999998</v>
      </c>
      <c r="JJ11" s="83"/>
      <c r="JK11" s="83"/>
      <c r="JL11" s="83"/>
      <c r="JM11" s="83"/>
      <c r="JN11" s="83"/>
      <c r="JO11" s="83"/>
      <c r="JP11" s="83"/>
      <c r="JQ11" s="40">
        <f t="shared" si="2"/>
        <v>1.3651162790697673</v>
      </c>
      <c r="JR11" s="5" t="s">
        <v>398</v>
      </c>
    </row>
    <row r="12" spans="1:278" s="5" customFormat="1" ht="12.75" customHeight="1" x14ac:dyDescent="0.3">
      <c r="A12" s="64">
        <v>43215</v>
      </c>
      <c r="B12" s="123" t="s">
        <v>70</v>
      </c>
      <c r="C12" s="52"/>
      <c r="D12" s="52"/>
      <c r="E12" s="53"/>
      <c r="F12" s="53"/>
      <c r="G12" s="53"/>
      <c r="H12" s="53"/>
      <c r="I12" s="53"/>
      <c r="J12" s="53"/>
      <c r="K12" s="53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  <c r="BM12" s="22"/>
      <c r="BN12" s="22"/>
      <c r="BO12" s="22"/>
      <c r="BP12" s="22"/>
      <c r="BQ12" s="22"/>
      <c r="BR12" s="22"/>
      <c r="BS12" s="22"/>
      <c r="BT12" s="22"/>
      <c r="BU12" s="22"/>
      <c r="BV12" s="22"/>
      <c r="BW12" s="22"/>
      <c r="BX12" s="22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22"/>
      <c r="CJ12" s="22"/>
      <c r="CK12" s="22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/>
      <c r="DK12" s="22"/>
      <c r="DL12" s="22"/>
      <c r="DM12" s="22"/>
      <c r="DN12" s="22"/>
      <c r="DO12" s="22"/>
      <c r="DP12" s="22"/>
      <c r="DQ12" s="22"/>
      <c r="DR12" s="22"/>
      <c r="DS12" s="22"/>
      <c r="DT12" s="22"/>
      <c r="DU12" s="22"/>
      <c r="DV12" s="22"/>
      <c r="DW12" s="22"/>
      <c r="DX12" s="22"/>
      <c r="DY12" s="22"/>
      <c r="DZ12" s="22"/>
      <c r="EA12" s="22"/>
      <c r="EB12" s="22"/>
      <c r="EC12" s="22"/>
      <c r="ED12" s="22"/>
      <c r="EE12" s="22"/>
      <c r="EF12" s="22"/>
      <c r="EG12" s="22"/>
      <c r="EH12" s="22"/>
      <c r="EI12" s="22"/>
      <c r="EJ12" s="22"/>
      <c r="EK12" s="22"/>
      <c r="EL12" s="22"/>
      <c r="EM12" s="22"/>
      <c r="EN12" s="22"/>
      <c r="EO12" s="22"/>
      <c r="EP12" s="22"/>
      <c r="EQ12" s="22"/>
      <c r="ER12" s="22"/>
      <c r="ES12" s="22"/>
      <c r="ET12" s="22"/>
      <c r="EU12" s="22"/>
      <c r="EV12" s="22"/>
      <c r="EW12" s="22"/>
      <c r="EX12" s="22"/>
      <c r="EY12" s="22"/>
      <c r="EZ12" s="22"/>
      <c r="FA12" s="22"/>
      <c r="FB12" s="22"/>
      <c r="FC12" s="22"/>
      <c r="FD12" s="22"/>
      <c r="FE12" s="22"/>
      <c r="FF12" s="22"/>
      <c r="FG12" s="22"/>
      <c r="FH12" s="22"/>
      <c r="FI12" s="22"/>
      <c r="FJ12" s="22"/>
      <c r="FK12" s="22"/>
      <c r="FL12" s="22"/>
      <c r="FM12" s="22"/>
      <c r="FN12" s="22"/>
      <c r="FO12" s="22"/>
      <c r="FP12" s="22"/>
      <c r="FQ12" s="22"/>
      <c r="FR12" s="22"/>
      <c r="FS12" s="22"/>
      <c r="FT12" s="22"/>
      <c r="FU12" s="22"/>
      <c r="FV12" s="22"/>
      <c r="FW12" s="22"/>
      <c r="FX12" s="22"/>
      <c r="FY12" s="22"/>
      <c r="FZ12" s="22"/>
      <c r="GA12" s="22"/>
      <c r="GB12" s="22"/>
      <c r="GC12" s="22"/>
      <c r="GD12" s="22"/>
      <c r="GE12" s="22"/>
      <c r="GF12" s="22"/>
      <c r="GG12" s="22"/>
      <c r="GH12" s="22"/>
      <c r="GI12" s="22"/>
      <c r="GJ12" s="22"/>
      <c r="GK12" s="22"/>
      <c r="GL12" s="22"/>
      <c r="GM12" s="22"/>
      <c r="GN12" s="22"/>
      <c r="GO12" s="22"/>
      <c r="GP12" s="22"/>
      <c r="GQ12" s="22"/>
      <c r="GR12" s="22"/>
      <c r="GS12" s="22"/>
      <c r="GT12" s="22"/>
      <c r="GU12" s="22"/>
      <c r="GV12" s="22"/>
      <c r="GW12" s="22"/>
      <c r="GX12" s="22"/>
      <c r="GY12" s="22"/>
      <c r="GZ12" s="22"/>
      <c r="HA12" s="22"/>
      <c r="HB12" s="22"/>
      <c r="HC12" s="22"/>
      <c r="HD12" s="22"/>
      <c r="HE12" s="22"/>
      <c r="HF12" s="22"/>
      <c r="HG12" s="22"/>
      <c r="HH12" s="22"/>
      <c r="HI12" s="22"/>
      <c r="HJ12" s="22"/>
      <c r="HK12" s="22"/>
      <c r="HL12" s="22"/>
      <c r="HM12" s="22"/>
      <c r="HN12" s="22"/>
      <c r="HO12" s="22"/>
      <c r="HP12" s="22"/>
      <c r="HQ12" s="22"/>
      <c r="HR12" s="22"/>
      <c r="HS12" s="22"/>
      <c r="HT12" s="22"/>
      <c r="HU12" s="22"/>
      <c r="HV12" s="22"/>
      <c r="HW12" s="22"/>
      <c r="HX12" s="22"/>
      <c r="HY12" s="22"/>
      <c r="HZ12" s="22"/>
      <c r="IA12" s="22"/>
      <c r="IB12" s="22"/>
      <c r="IC12" s="22"/>
      <c r="ID12" s="22">
        <v>11</v>
      </c>
      <c r="IE12" s="22"/>
      <c r="IF12" s="22"/>
      <c r="IG12" s="22"/>
      <c r="IH12" s="22"/>
      <c r="II12" s="22"/>
      <c r="IJ12" s="22"/>
      <c r="IK12" s="22"/>
      <c r="IL12" s="22"/>
      <c r="IM12" s="22"/>
      <c r="IN12" s="22"/>
      <c r="IO12" s="22"/>
      <c r="IP12" s="22"/>
      <c r="IQ12" s="22"/>
      <c r="IR12" s="22"/>
      <c r="IS12" s="22"/>
      <c r="IT12" s="22"/>
      <c r="IU12" s="22"/>
      <c r="IV12" s="22"/>
      <c r="IW12" s="22"/>
      <c r="IX12" s="22"/>
      <c r="IY12" s="26">
        <f t="shared" si="0"/>
        <v>11</v>
      </c>
      <c r="IZ12" s="56" t="s">
        <v>37</v>
      </c>
      <c r="JA12" s="80">
        <v>132.13</v>
      </c>
      <c r="JB12" s="81">
        <f>JE12+JF12+JG12+JH12+JI12</f>
        <v>132.13</v>
      </c>
      <c r="JC12" s="81">
        <v>72.05</v>
      </c>
      <c r="JD12" s="82">
        <f t="shared" si="1"/>
        <v>0</v>
      </c>
      <c r="JE12" s="83"/>
      <c r="JF12" s="83"/>
      <c r="JG12" s="83"/>
      <c r="JH12" s="83"/>
      <c r="JI12" s="83">
        <v>132.13</v>
      </c>
      <c r="JJ12" s="83"/>
      <c r="JK12" s="83"/>
      <c r="JL12" s="83"/>
      <c r="JM12" s="83"/>
      <c r="JN12" s="83"/>
      <c r="JO12" s="83"/>
      <c r="JP12" s="83"/>
      <c r="JQ12" s="40">
        <f t="shared" si="2"/>
        <v>1.8338653712699515</v>
      </c>
    </row>
    <row r="13" spans="1:278" s="5" customFormat="1" ht="12.75" customHeight="1" x14ac:dyDescent="0.3">
      <c r="A13" s="64">
        <v>43250</v>
      </c>
      <c r="B13" s="123" t="s">
        <v>70</v>
      </c>
      <c r="C13" s="52"/>
      <c r="D13" s="52"/>
      <c r="E13" s="53"/>
      <c r="F13" s="53"/>
      <c r="G13" s="53"/>
      <c r="H13" s="53"/>
      <c r="I13" s="53"/>
      <c r="J13" s="53"/>
      <c r="K13" s="53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2"/>
      <c r="CJ13" s="22"/>
      <c r="CK13" s="22"/>
      <c r="CL13" s="22"/>
      <c r="CM13" s="22"/>
      <c r="CN13" s="22"/>
      <c r="CO13" s="22"/>
      <c r="CP13" s="22"/>
      <c r="CQ13" s="22"/>
      <c r="CR13" s="22"/>
      <c r="CS13" s="22"/>
      <c r="CT13" s="22"/>
      <c r="CU13" s="22"/>
      <c r="CV13" s="22"/>
      <c r="CW13" s="22"/>
      <c r="CX13" s="22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22"/>
      <c r="DJ13" s="22"/>
      <c r="DK13" s="22"/>
      <c r="DL13" s="22"/>
      <c r="DM13" s="22"/>
      <c r="DN13" s="22"/>
      <c r="DO13" s="22"/>
      <c r="DP13" s="22"/>
      <c r="DQ13" s="22"/>
      <c r="DR13" s="22"/>
      <c r="DS13" s="22"/>
      <c r="DT13" s="22"/>
      <c r="DU13" s="22"/>
      <c r="DV13" s="22"/>
      <c r="DW13" s="22"/>
      <c r="DX13" s="22"/>
      <c r="DY13" s="22"/>
      <c r="DZ13" s="22"/>
      <c r="EA13" s="22"/>
      <c r="EB13" s="22"/>
      <c r="EC13" s="22"/>
      <c r="ED13" s="22"/>
      <c r="EE13" s="22"/>
      <c r="EF13" s="22"/>
      <c r="EG13" s="22"/>
      <c r="EH13" s="22"/>
      <c r="EI13" s="22"/>
      <c r="EJ13" s="22"/>
      <c r="EK13" s="22"/>
      <c r="EL13" s="22"/>
      <c r="EM13" s="22"/>
      <c r="EN13" s="22"/>
      <c r="EO13" s="22"/>
      <c r="EP13" s="22"/>
      <c r="EQ13" s="22"/>
      <c r="ER13" s="22"/>
      <c r="ES13" s="22"/>
      <c r="ET13" s="22"/>
      <c r="EU13" s="22"/>
      <c r="EV13" s="22"/>
      <c r="EW13" s="22"/>
      <c r="EX13" s="22"/>
      <c r="EY13" s="22"/>
      <c r="EZ13" s="22"/>
      <c r="FA13" s="22"/>
      <c r="FB13" s="22"/>
      <c r="FC13" s="22"/>
      <c r="FD13" s="22"/>
      <c r="FE13" s="22"/>
      <c r="FF13" s="22"/>
      <c r="FG13" s="22"/>
      <c r="FH13" s="22"/>
      <c r="FI13" s="22"/>
      <c r="FJ13" s="22"/>
      <c r="FK13" s="22"/>
      <c r="FL13" s="22">
        <v>50</v>
      </c>
      <c r="FM13" s="22"/>
      <c r="FN13" s="22"/>
      <c r="FO13" s="22"/>
      <c r="FP13" s="22"/>
      <c r="FQ13" s="22"/>
      <c r="FR13" s="22"/>
      <c r="FS13" s="22"/>
      <c r="FT13" s="22"/>
      <c r="FU13" s="22"/>
      <c r="FV13" s="22"/>
      <c r="FW13" s="22"/>
      <c r="FX13" s="22"/>
      <c r="FY13" s="22"/>
      <c r="FZ13" s="22"/>
      <c r="GA13" s="22"/>
      <c r="GB13" s="22"/>
      <c r="GC13" s="22"/>
      <c r="GD13" s="22"/>
      <c r="GE13" s="22"/>
      <c r="GF13" s="22"/>
      <c r="GG13" s="22"/>
      <c r="GH13" s="22"/>
      <c r="GI13" s="22"/>
      <c r="GJ13" s="22"/>
      <c r="GK13" s="22"/>
      <c r="GL13" s="22"/>
      <c r="GM13" s="22"/>
      <c r="GN13" s="22"/>
      <c r="GO13" s="22"/>
      <c r="GP13" s="22"/>
      <c r="GQ13" s="22"/>
      <c r="GR13" s="22"/>
      <c r="GS13" s="22"/>
      <c r="GT13" s="22"/>
      <c r="GU13" s="22"/>
      <c r="GV13" s="22"/>
      <c r="GW13" s="22"/>
      <c r="GX13" s="22"/>
      <c r="GY13" s="22"/>
      <c r="GZ13" s="22"/>
      <c r="HA13" s="22"/>
      <c r="HB13" s="22"/>
      <c r="HC13" s="22"/>
      <c r="HD13" s="22"/>
      <c r="HE13" s="22"/>
      <c r="HF13" s="22"/>
      <c r="HG13" s="22"/>
      <c r="HH13" s="22"/>
      <c r="HI13" s="22"/>
      <c r="HJ13" s="22"/>
      <c r="HK13" s="22"/>
      <c r="HL13" s="22"/>
      <c r="HM13" s="22"/>
      <c r="HN13" s="22"/>
      <c r="HO13" s="22"/>
      <c r="HP13" s="22"/>
      <c r="HQ13" s="22"/>
      <c r="HR13" s="22"/>
      <c r="HS13" s="22"/>
      <c r="HT13" s="22"/>
      <c r="HU13" s="22"/>
      <c r="HV13" s="22"/>
      <c r="HW13" s="22"/>
      <c r="HX13" s="22"/>
      <c r="HY13" s="22"/>
      <c r="HZ13" s="22"/>
      <c r="IA13" s="22"/>
      <c r="IB13" s="22"/>
      <c r="IC13" s="22"/>
      <c r="ID13" s="22"/>
      <c r="IE13" s="22"/>
      <c r="IF13" s="22"/>
      <c r="IG13" s="22"/>
      <c r="IH13" s="22"/>
      <c r="II13" s="22"/>
      <c r="IJ13" s="22"/>
      <c r="IK13" s="22"/>
      <c r="IL13" s="22"/>
      <c r="IM13" s="22"/>
      <c r="IN13" s="22"/>
      <c r="IO13" s="22"/>
      <c r="IP13" s="22"/>
      <c r="IQ13" s="22"/>
      <c r="IR13" s="22"/>
      <c r="IS13" s="22"/>
      <c r="IT13" s="22"/>
      <c r="IU13" s="22"/>
      <c r="IV13" s="22"/>
      <c r="IW13" s="22"/>
      <c r="IX13" s="22"/>
      <c r="IY13" s="26">
        <f t="shared" si="0"/>
        <v>50</v>
      </c>
      <c r="IZ13" s="56" t="s">
        <v>37</v>
      </c>
      <c r="JA13" s="80">
        <v>1539.6</v>
      </c>
      <c r="JB13" s="81">
        <f>JE13+JF13+JG13+JH13+JI13+JJ13</f>
        <v>1539.6</v>
      </c>
      <c r="JC13" s="81">
        <v>982</v>
      </c>
      <c r="JD13" s="82">
        <f t="shared" si="1"/>
        <v>0</v>
      </c>
      <c r="JE13" s="83"/>
      <c r="JF13" s="83"/>
      <c r="JG13" s="83"/>
      <c r="JH13" s="83"/>
      <c r="JI13" s="83"/>
      <c r="JJ13" s="83">
        <v>1539.6</v>
      </c>
      <c r="JK13" s="83"/>
      <c r="JL13" s="83"/>
      <c r="JM13" s="83"/>
      <c r="JN13" s="83"/>
      <c r="JO13" s="83"/>
      <c r="JP13" s="83"/>
      <c r="JQ13" s="40">
        <f t="shared" si="2"/>
        <v>1.5678207739307535</v>
      </c>
      <c r="JR13" s="5" t="s">
        <v>426</v>
      </c>
    </row>
    <row r="14" spans="1:278" s="5" customFormat="1" ht="12.75" customHeight="1" x14ac:dyDescent="0.3">
      <c r="A14" s="64">
        <v>43270</v>
      </c>
      <c r="B14" s="123" t="s">
        <v>70</v>
      </c>
      <c r="C14" s="52"/>
      <c r="D14" s="52"/>
      <c r="E14" s="53"/>
      <c r="F14" s="53"/>
      <c r="G14" s="53"/>
      <c r="H14" s="53"/>
      <c r="I14" s="53"/>
      <c r="J14" s="53"/>
      <c r="K14" s="53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>
        <v>110</v>
      </c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>
        <v>25</v>
      </c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6">
        <f t="shared" si="0"/>
        <v>135</v>
      </c>
      <c r="IZ14" s="56" t="s">
        <v>37</v>
      </c>
      <c r="JA14" s="80">
        <v>3639.84</v>
      </c>
      <c r="JB14" s="81">
        <f>JE14+JF14+JG14+JH14+JI14+JJ14+JK14</f>
        <v>3639.84</v>
      </c>
      <c r="JC14" s="81">
        <v>2324.5</v>
      </c>
      <c r="JD14" s="82">
        <f t="shared" si="1"/>
        <v>0</v>
      </c>
      <c r="JE14" s="83"/>
      <c r="JF14" s="83"/>
      <c r="JG14" s="83"/>
      <c r="JH14" s="83"/>
      <c r="JI14" s="83"/>
      <c r="JJ14" s="83"/>
      <c r="JK14" s="83">
        <v>3639.84</v>
      </c>
      <c r="JL14" s="83"/>
      <c r="JM14" s="83"/>
      <c r="JN14" s="83"/>
      <c r="JO14" s="83"/>
      <c r="JP14" s="83"/>
      <c r="JQ14" s="40">
        <f t="shared" si="2"/>
        <v>1.5658593245859325</v>
      </c>
    </row>
    <row r="15" spans="1:278" s="5" customFormat="1" ht="12.75" customHeight="1" x14ac:dyDescent="0.3">
      <c r="A15" s="64">
        <v>43305</v>
      </c>
      <c r="B15" s="123" t="s">
        <v>70</v>
      </c>
      <c r="C15" s="52"/>
      <c r="D15" s="52"/>
      <c r="E15" s="53"/>
      <c r="F15" s="53"/>
      <c r="G15" s="53"/>
      <c r="H15" s="53"/>
      <c r="I15" s="53"/>
      <c r="J15" s="53"/>
      <c r="K15" s="53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  <c r="BM15" s="22"/>
      <c r="BN15" s="22"/>
      <c r="BO15" s="22"/>
      <c r="BP15" s="22"/>
      <c r="BQ15" s="22"/>
      <c r="BR15" s="22"/>
      <c r="BS15" s="22"/>
      <c r="BT15" s="22"/>
      <c r="BU15" s="22"/>
      <c r="BV15" s="22"/>
      <c r="BW15" s="22"/>
      <c r="BX15" s="22"/>
      <c r="BY15" s="22"/>
      <c r="BZ15" s="22"/>
      <c r="CA15" s="22"/>
      <c r="CB15" s="22"/>
      <c r="CC15" s="22"/>
      <c r="CD15" s="22"/>
      <c r="CE15" s="22"/>
      <c r="CF15" s="22"/>
      <c r="CG15" s="22"/>
      <c r="CH15" s="22"/>
      <c r="CI15" s="22"/>
      <c r="CJ15" s="22"/>
      <c r="CK15" s="22"/>
      <c r="CL15" s="22"/>
      <c r="CM15" s="22"/>
      <c r="CN15" s="22"/>
      <c r="CO15" s="22"/>
      <c r="CP15" s="22"/>
      <c r="CQ15" s="22"/>
      <c r="CR15" s="22"/>
      <c r="CS15" s="22"/>
      <c r="CT15" s="22"/>
      <c r="CU15" s="22"/>
      <c r="CV15" s="22"/>
      <c r="CW15" s="22"/>
      <c r="CX15" s="22"/>
      <c r="CY15" s="22"/>
      <c r="CZ15" s="22"/>
      <c r="DA15" s="22"/>
      <c r="DB15" s="22"/>
      <c r="DC15" s="22"/>
      <c r="DD15" s="22"/>
      <c r="DE15" s="22"/>
      <c r="DF15" s="22"/>
      <c r="DG15" s="22"/>
      <c r="DH15" s="22"/>
      <c r="DI15" s="22"/>
      <c r="DJ15" s="22"/>
      <c r="DK15" s="22"/>
      <c r="DL15" s="22"/>
      <c r="DM15" s="22"/>
      <c r="DN15" s="22"/>
      <c r="DO15" s="22"/>
      <c r="DP15" s="22"/>
      <c r="DQ15" s="22"/>
      <c r="DR15" s="22"/>
      <c r="DS15" s="22"/>
      <c r="DT15" s="22"/>
      <c r="DU15" s="22"/>
      <c r="DV15" s="22"/>
      <c r="DW15" s="22"/>
      <c r="DX15" s="22"/>
      <c r="DY15" s="22"/>
      <c r="DZ15" s="22"/>
      <c r="EA15" s="22"/>
      <c r="EB15" s="22"/>
      <c r="EC15" s="22"/>
      <c r="ED15" s="22"/>
      <c r="EE15" s="22"/>
      <c r="EF15" s="22"/>
      <c r="EG15" s="22"/>
      <c r="EH15" s="22"/>
      <c r="EI15" s="22"/>
      <c r="EJ15" s="22"/>
      <c r="EK15" s="22"/>
      <c r="EL15" s="22"/>
      <c r="EM15" s="22"/>
      <c r="EN15" s="22"/>
      <c r="EO15" s="22"/>
      <c r="EP15" s="22"/>
      <c r="EQ15" s="22"/>
      <c r="ER15" s="22"/>
      <c r="ES15" s="22"/>
      <c r="ET15" s="22"/>
      <c r="EU15" s="22"/>
      <c r="EV15" s="22"/>
      <c r="EW15" s="22"/>
      <c r="EX15" s="22"/>
      <c r="EY15" s="22"/>
      <c r="EZ15" s="22"/>
      <c r="FA15" s="22"/>
      <c r="FB15" s="22"/>
      <c r="FC15" s="22"/>
      <c r="FD15" s="22"/>
      <c r="FE15" s="22"/>
      <c r="FF15" s="22"/>
      <c r="FG15" s="22"/>
      <c r="FH15" s="22"/>
      <c r="FI15" s="22"/>
      <c r="FJ15" s="22"/>
      <c r="FK15" s="22"/>
      <c r="FL15" s="22"/>
      <c r="FM15" s="22"/>
      <c r="FN15" s="22"/>
      <c r="FO15" s="22"/>
      <c r="FP15" s="22"/>
      <c r="FQ15" s="22"/>
      <c r="FR15" s="22"/>
      <c r="FS15" s="22"/>
      <c r="FT15" s="22"/>
      <c r="FU15" s="22"/>
      <c r="FV15" s="22"/>
      <c r="FW15" s="22"/>
      <c r="FX15" s="22"/>
      <c r="FY15" s="22"/>
      <c r="FZ15" s="22"/>
      <c r="GA15" s="22"/>
      <c r="GB15" s="22"/>
      <c r="GC15" s="22"/>
      <c r="GD15" s="22"/>
      <c r="GE15" s="22"/>
      <c r="GF15" s="22"/>
      <c r="GG15" s="22"/>
      <c r="GH15" s="22"/>
      <c r="GI15" s="22"/>
      <c r="GJ15" s="22"/>
      <c r="GK15" s="22"/>
      <c r="GL15" s="22"/>
      <c r="GM15" s="22"/>
      <c r="GN15" s="22"/>
      <c r="GO15" s="22"/>
      <c r="GP15" s="22"/>
      <c r="GQ15" s="22"/>
      <c r="GR15" s="22"/>
      <c r="GS15" s="22"/>
      <c r="GT15" s="22"/>
      <c r="GU15" s="22"/>
      <c r="GV15" s="22"/>
      <c r="GW15" s="22"/>
      <c r="GX15" s="22"/>
      <c r="GY15" s="22"/>
      <c r="GZ15" s="22"/>
      <c r="HA15" s="22"/>
      <c r="HB15" s="22"/>
      <c r="HC15" s="22"/>
      <c r="HD15" s="22"/>
      <c r="HE15" s="22"/>
      <c r="HF15" s="22"/>
      <c r="HG15" s="22"/>
      <c r="HH15" s="22"/>
      <c r="HI15" s="22"/>
      <c r="HJ15" s="22"/>
      <c r="HK15" s="22"/>
      <c r="HL15" s="22"/>
      <c r="HM15" s="22"/>
      <c r="HN15" s="22"/>
      <c r="HO15" s="22"/>
      <c r="HP15" s="22"/>
      <c r="HQ15" s="22"/>
      <c r="HR15" s="22"/>
      <c r="HS15" s="22"/>
      <c r="HT15" s="22"/>
      <c r="HU15" s="22"/>
      <c r="HV15" s="22"/>
      <c r="HW15" s="22"/>
      <c r="HX15" s="22"/>
      <c r="HY15" s="22"/>
      <c r="HZ15" s="22"/>
      <c r="IA15" s="22"/>
      <c r="IB15" s="22"/>
      <c r="IC15" s="22"/>
      <c r="ID15" s="22"/>
      <c r="IE15" s="22"/>
      <c r="IF15" s="22"/>
      <c r="IG15" s="22"/>
      <c r="IH15" s="22"/>
      <c r="II15" s="22"/>
      <c r="IJ15" s="22"/>
      <c r="IK15" s="22"/>
      <c r="IL15" s="22"/>
      <c r="IM15" s="22"/>
      <c r="IN15" s="22"/>
      <c r="IO15" s="22"/>
      <c r="IP15" s="22"/>
      <c r="IQ15" s="22"/>
      <c r="IR15" s="22"/>
      <c r="IS15" s="22">
        <v>40</v>
      </c>
      <c r="IT15" s="22"/>
      <c r="IU15" s="22"/>
      <c r="IV15" s="22"/>
      <c r="IW15" s="22"/>
      <c r="IX15" s="22"/>
      <c r="IY15" s="26">
        <f t="shared" si="0"/>
        <v>40</v>
      </c>
      <c r="IZ15" s="56" t="s">
        <v>223</v>
      </c>
      <c r="JA15" s="80">
        <v>1438.56</v>
      </c>
      <c r="JB15" s="81">
        <f>JE15+JF15+JG15+JH15+JI15+JJ15+JK15+JL15</f>
        <v>1438.56</v>
      </c>
      <c r="JC15" s="81">
        <v>1032</v>
      </c>
      <c r="JD15" s="82">
        <f t="shared" si="1"/>
        <v>0</v>
      </c>
      <c r="JE15" s="83"/>
      <c r="JF15" s="83"/>
      <c r="JG15" s="83"/>
      <c r="JH15" s="83"/>
      <c r="JI15" s="83"/>
      <c r="JJ15" s="83"/>
      <c r="JK15" s="83"/>
      <c r="JL15" s="83">
        <v>1438.56</v>
      </c>
      <c r="JM15" s="83"/>
      <c r="JN15" s="83"/>
      <c r="JO15" s="83"/>
      <c r="JP15" s="83"/>
      <c r="JQ15" s="40">
        <f t="shared" si="2"/>
        <v>1.393953488372093</v>
      </c>
      <c r="JR15" s="5" t="s">
        <v>434</v>
      </c>
    </row>
    <row r="16" spans="1:278" s="5" customFormat="1" ht="12.75" customHeight="1" x14ac:dyDescent="0.3">
      <c r="A16" s="64">
        <v>43391</v>
      </c>
      <c r="B16" s="123" t="s">
        <v>70</v>
      </c>
      <c r="C16" s="52"/>
      <c r="D16" s="52"/>
      <c r="E16" s="53"/>
      <c r="F16" s="53"/>
      <c r="G16" s="53"/>
      <c r="H16" s="53"/>
      <c r="I16" s="53"/>
      <c r="J16" s="53"/>
      <c r="K16" s="53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  <c r="BM16" s="22"/>
      <c r="BN16" s="22"/>
      <c r="BO16" s="22"/>
      <c r="BP16" s="22"/>
      <c r="BQ16" s="22"/>
      <c r="BR16" s="22"/>
      <c r="BS16" s="22"/>
      <c r="BT16" s="22"/>
      <c r="BU16" s="22"/>
      <c r="BV16" s="22"/>
      <c r="BW16" s="22"/>
      <c r="BX16" s="22"/>
      <c r="BY16" s="22"/>
      <c r="BZ16" s="22"/>
      <c r="CA16" s="22"/>
      <c r="CB16" s="22"/>
      <c r="CC16" s="22"/>
      <c r="CD16" s="22"/>
      <c r="CE16" s="22"/>
      <c r="CF16" s="22"/>
      <c r="CG16" s="22"/>
      <c r="CH16" s="22"/>
      <c r="CI16" s="22"/>
      <c r="CJ16" s="22"/>
      <c r="CK16" s="22"/>
      <c r="CL16" s="22"/>
      <c r="CM16" s="22"/>
      <c r="CN16" s="22"/>
      <c r="CO16" s="22"/>
      <c r="CP16" s="22"/>
      <c r="CQ16" s="22"/>
      <c r="CR16" s="22"/>
      <c r="CS16" s="22"/>
      <c r="CT16" s="22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  <c r="DI16" s="22"/>
      <c r="DJ16" s="22"/>
      <c r="DK16" s="22"/>
      <c r="DL16" s="22"/>
      <c r="DM16" s="22"/>
      <c r="DN16" s="22"/>
      <c r="DO16" s="22"/>
      <c r="DP16" s="22"/>
      <c r="DQ16" s="22"/>
      <c r="DR16" s="22"/>
      <c r="DS16" s="22"/>
      <c r="DT16" s="22"/>
      <c r="DU16" s="22"/>
      <c r="DV16" s="22"/>
      <c r="DW16" s="22"/>
      <c r="DX16" s="22"/>
      <c r="DY16" s="22"/>
      <c r="DZ16" s="22"/>
      <c r="EA16" s="22"/>
      <c r="EB16" s="22"/>
      <c r="EC16" s="22"/>
      <c r="ED16" s="22"/>
      <c r="EE16" s="22"/>
      <c r="EF16" s="22"/>
      <c r="EG16" s="22"/>
      <c r="EH16" s="22"/>
      <c r="EI16" s="22"/>
      <c r="EJ16" s="22"/>
      <c r="EK16" s="22"/>
      <c r="EL16" s="22"/>
      <c r="EM16" s="22"/>
      <c r="EN16" s="22"/>
      <c r="EO16" s="22"/>
      <c r="EP16" s="22"/>
      <c r="EQ16" s="22"/>
      <c r="ER16" s="22"/>
      <c r="ES16" s="22"/>
      <c r="ET16" s="22"/>
      <c r="EU16" s="22"/>
      <c r="EV16" s="22"/>
      <c r="EW16" s="22"/>
      <c r="EX16" s="22"/>
      <c r="EY16" s="22"/>
      <c r="EZ16" s="22"/>
      <c r="FA16" s="22"/>
      <c r="FB16" s="22"/>
      <c r="FC16" s="22"/>
      <c r="FD16" s="22"/>
      <c r="FE16" s="22"/>
      <c r="FF16" s="22"/>
      <c r="FG16" s="22"/>
      <c r="FH16" s="22"/>
      <c r="FI16" s="22"/>
      <c r="FJ16" s="22"/>
      <c r="FK16" s="22"/>
      <c r="FL16" s="22"/>
      <c r="FM16" s="22"/>
      <c r="FN16" s="22"/>
      <c r="FO16" s="22"/>
      <c r="FP16" s="22"/>
      <c r="FQ16" s="22"/>
      <c r="FR16" s="22"/>
      <c r="FS16" s="22"/>
      <c r="FT16" s="22"/>
      <c r="FU16" s="22"/>
      <c r="FV16" s="22"/>
      <c r="FW16" s="22"/>
      <c r="FX16" s="22"/>
      <c r="FY16" s="22"/>
      <c r="FZ16" s="22"/>
      <c r="GA16" s="22"/>
      <c r="GB16" s="22"/>
      <c r="GC16" s="22"/>
      <c r="GD16" s="22"/>
      <c r="GE16" s="22"/>
      <c r="GF16" s="22"/>
      <c r="GG16" s="22"/>
      <c r="GH16" s="22"/>
      <c r="GI16" s="22"/>
      <c r="GJ16" s="22"/>
      <c r="GK16" s="22"/>
      <c r="GL16" s="22"/>
      <c r="GM16" s="22"/>
      <c r="GN16" s="22"/>
      <c r="GO16" s="22"/>
      <c r="GP16" s="22"/>
      <c r="GQ16" s="22"/>
      <c r="GR16" s="22"/>
      <c r="GS16" s="22"/>
      <c r="GT16" s="22"/>
      <c r="GU16" s="22"/>
      <c r="GV16" s="22"/>
      <c r="GW16" s="22"/>
      <c r="GX16" s="22"/>
      <c r="GY16" s="22"/>
      <c r="GZ16" s="22"/>
      <c r="HA16" s="22"/>
      <c r="HB16" s="22"/>
      <c r="HC16" s="22"/>
      <c r="HD16" s="22"/>
      <c r="HE16" s="22"/>
      <c r="HF16" s="22"/>
      <c r="HG16" s="22"/>
      <c r="HH16" s="22"/>
      <c r="HI16" s="22"/>
      <c r="HJ16" s="22"/>
      <c r="HK16" s="22"/>
      <c r="HL16" s="22"/>
      <c r="HM16" s="22"/>
      <c r="HN16" s="22"/>
      <c r="HO16" s="22"/>
      <c r="HP16" s="22"/>
      <c r="HQ16" s="22"/>
      <c r="HR16" s="22"/>
      <c r="HS16" s="22"/>
      <c r="HT16" s="22"/>
      <c r="HU16" s="22"/>
      <c r="HV16" s="22"/>
      <c r="HW16" s="22"/>
      <c r="HX16" s="22"/>
      <c r="HY16" s="22"/>
      <c r="HZ16" s="22"/>
      <c r="IA16" s="22"/>
      <c r="IB16" s="22"/>
      <c r="IC16" s="22"/>
      <c r="ID16" s="22"/>
      <c r="IE16" s="22"/>
      <c r="IF16" s="22"/>
      <c r="IG16" s="22"/>
      <c r="IH16" s="22"/>
      <c r="II16" s="22"/>
      <c r="IJ16" s="22"/>
      <c r="IK16" s="22"/>
      <c r="IL16" s="22"/>
      <c r="IM16" s="22"/>
      <c r="IN16" s="22"/>
      <c r="IO16" s="22"/>
      <c r="IP16" s="22"/>
      <c r="IQ16" s="22"/>
      <c r="IR16" s="22"/>
      <c r="IS16" s="22">
        <v>40</v>
      </c>
      <c r="IT16" s="22"/>
      <c r="IU16" s="22"/>
      <c r="IV16" s="22"/>
      <c r="IW16" s="22"/>
      <c r="IX16" s="22"/>
      <c r="IY16" s="26">
        <f t="shared" si="0"/>
        <v>40</v>
      </c>
      <c r="IZ16" s="56" t="s">
        <v>223</v>
      </c>
      <c r="JA16" s="80">
        <v>1516.32</v>
      </c>
      <c r="JB16" s="81">
        <f>JE16+JF16+JG16+JH16+JI16+JJ16+JK16+JL16+JM16+JN16+JO16</f>
        <v>1516.32</v>
      </c>
      <c r="JC16" s="81">
        <v>1087.6000000000001</v>
      </c>
      <c r="JD16" s="82">
        <f t="shared" si="1"/>
        <v>0</v>
      </c>
      <c r="JE16" s="83"/>
      <c r="JF16" s="83"/>
      <c r="JG16" s="83"/>
      <c r="JH16" s="83"/>
      <c r="JI16" s="83"/>
      <c r="JJ16" s="83"/>
      <c r="JK16" s="83"/>
      <c r="JL16" s="83"/>
      <c r="JM16" s="83"/>
      <c r="JN16" s="83"/>
      <c r="JO16" s="83">
        <v>1516.32</v>
      </c>
      <c r="JP16" s="83"/>
      <c r="JQ16" s="117">
        <f t="shared" si="2"/>
        <v>1.3941890400882675</v>
      </c>
    </row>
    <row r="17" spans="1:278" s="5" customFormat="1" ht="12.75" customHeight="1" x14ac:dyDescent="0.3">
      <c r="A17" s="64">
        <v>43395</v>
      </c>
      <c r="B17" s="123" t="s">
        <v>70</v>
      </c>
      <c r="C17" s="52"/>
      <c r="D17" s="52"/>
      <c r="E17" s="53"/>
      <c r="F17" s="53"/>
      <c r="G17" s="53"/>
      <c r="H17" s="53"/>
      <c r="I17" s="53"/>
      <c r="J17" s="53"/>
      <c r="K17" s="53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>
        <v>90</v>
      </c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>
        <v>25</v>
      </c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6">
        <f t="shared" si="0"/>
        <v>115</v>
      </c>
      <c r="IZ17" s="56" t="s">
        <v>37</v>
      </c>
      <c r="JA17" s="80">
        <v>3181.56</v>
      </c>
      <c r="JB17" s="81">
        <f>JE17+JF17+JG17+JH17+JI17+JJ17+JK17+JL17+JM17+JN17+JO17</f>
        <v>3181.56</v>
      </c>
      <c r="JC17" s="81">
        <v>1796.95</v>
      </c>
      <c r="JD17" s="82">
        <f t="shared" si="1"/>
        <v>0</v>
      </c>
      <c r="JE17" s="83"/>
      <c r="JF17" s="83"/>
      <c r="JG17" s="83"/>
      <c r="JH17" s="83"/>
      <c r="JI17" s="83"/>
      <c r="JJ17" s="83"/>
      <c r="JK17" s="83"/>
      <c r="JL17" s="83"/>
      <c r="JM17" s="83"/>
      <c r="JN17" s="83"/>
      <c r="JO17" s="83">
        <v>3181.56</v>
      </c>
      <c r="JP17" s="83"/>
      <c r="JQ17" s="117">
        <f t="shared" si="2"/>
        <v>1.7705334038231446</v>
      </c>
    </row>
    <row r="18" spans="1:278" s="5" customFormat="1" ht="12.75" customHeight="1" x14ac:dyDescent="0.3">
      <c r="A18" s="64">
        <v>43430</v>
      </c>
      <c r="B18" s="123" t="s">
        <v>70</v>
      </c>
      <c r="C18" s="52"/>
      <c r="D18" s="52"/>
      <c r="E18" s="53"/>
      <c r="F18" s="53"/>
      <c r="G18" s="53"/>
      <c r="H18" s="53"/>
      <c r="I18" s="53"/>
      <c r="J18" s="53"/>
      <c r="K18" s="53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  <c r="BM18" s="22"/>
      <c r="BN18" s="22"/>
      <c r="BO18" s="22"/>
      <c r="BP18" s="22"/>
      <c r="BQ18" s="22"/>
      <c r="BR18" s="22"/>
      <c r="BS18" s="22"/>
      <c r="BT18" s="22"/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/>
      <c r="DK18" s="22"/>
      <c r="DL18" s="22"/>
      <c r="DM18" s="22"/>
      <c r="DN18" s="22"/>
      <c r="DO18" s="22"/>
      <c r="DP18" s="22"/>
      <c r="DQ18" s="22"/>
      <c r="DR18" s="22"/>
      <c r="DS18" s="22"/>
      <c r="DT18" s="22"/>
      <c r="DU18" s="22"/>
      <c r="DV18" s="22"/>
      <c r="DW18" s="22"/>
      <c r="DX18" s="22"/>
      <c r="DY18" s="22"/>
      <c r="DZ18" s="22"/>
      <c r="EA18" s="22"/>
      <c r="EB18" s="22"/>
      <c r="EC18" s="22"/>
      <c r="ED18" s="22"/>
      <c r="EE18" s="22"/>
      <c r="EF18" s="22"/>
      <c r="EG18" s="22"/>
      <c r="EH18" s="22"/>
      <c r="EI18" s="22"/>
      <c r="EJ18" s="22"/>
      <c r="EK18" s="22"/>
      <c r="EL18" s="22"/>
      <c r="EM18" s="22"/>
      <c r="EN18" s="22"/>
      <c r="EO18" s="22"/>
      <c r="EP18" s="22"/>
      <c r="EQ18" s="22"/>
      <c r="ER18" s="22"/>
      <c r="ES18" s="22"/>
      <c r="ET18" s="22"/>
      <c r="EU18" s="22"/>
      <c r="EV18" s="22"/>
      <c r="EW18" s="22"/>
      <c r="EX18" s="22"/>
      <c r="EY18" s="22"/>
      <c r="EZ18" s="22"/>
      <c r="FA18" s="22"/>
      <c r="FB18" s="22"/>
      <c r="FC18" s="22"/>
      <c r="FD18" s="22"/>
      <c r="FE18" s="22"/>
      <c r="FF18" s="22"/>
      <c r="FG18" s="22"/>
      <c r="FH18" s="22"/>
      <c r="FI18" s="22"/>
      <c r="FJ18" s="22"/>
      <c r="FK18" s="22"/>
      <c r="FL18" s="22">
        <v>70</v>
      </c>
      <c r="FM18" s="22"/>
      <c r="FN18" s="22"/>
      <c r="FO18" s="22"/>
      <c r="FP18" s="22"/>
      <c r="FQ18" s="22"/>
      <c r="FR18" s="22"/>
      <c r="FS18" s="22"/>
      <c r="FT18" s="22"/>
      <c r="FU18" s="22"/>
      <c r="FV18" s="22"/>
      <c r="FW18" s="22"/>
      <c r="FX18" s="22"/>
      <c r="FY18" s="22"/>
      <c r="FZ18" s="22"/>
      <c r="GA18" s="22"/>
      <c r="GB18" s="22"/>
      <c r="GC18" s="22"/>
      <c r="GD18" s="22"/>
      <c r="GE18" s="22"/>
      <c r="GF18" s="22"/>
      <c r="GG18" s="22"/>
      <c r="GH18" s="22"/>
      <c r="GI18" s="22"/>
      <c r="GJ18" s="22"/>
      <c r="GK18" s="22"/>
      <c r="GL18" s="22"/>
      <c r="GM18" s="22"/>
      <c r="GN18" s="22"/>
      <c r="GO18" s="22"/>
      <c r="GP18" s="22"/>
      <c r="GQ18" s="22"/>
      <c r="GR18" s="22"/>
      <c r="GS18" s="22"/>
      <c r="GT18" s="22"/>
      <c r="GU18" s="22"/>
      <c r="GV18" s="22"/>
      <c r="GW18" s="22"/>
      <c r="GX18" s="22"/>
      <c r="GY18" s="22"/>
      <c r="GZ18" s="22"/>
      <c r="HA18" s="22"/>
      <c r="HB18" s="22"/>
      <c r="HC18" s="22"/>
      <c r="HD18" s="22"/>
      <c r="HE18" s="22"/>
      <c r="HF18" s="22"/>
      <c r="HG18" s="22"/>
      <c r="HH18" s="22"/>
      <c r="HI18" s="22"/>
      <c r="HJ18" s="22"/>
      <c r="HK18" s="22"/>
      <c r="HL18" s="22"/>
      <c r="HM18" s="22"/>
      <c r="HN18" s="22"/>
      <c r="HO18" s="22"/>
      <c r="HP18" s="22"/>
      <c r="HQ18" s="22"/>
      <c r="HR18" s="22"/>
      <c r="HS18" s="22"/>
      <c r="HT18" s="22"/>
      <c r="HU18" s="22"/>
      <c r="HV18" s="22"/>
      <c r="HW18" s="22"/>
      <c r="HX18" s="22"/>
      <c r="HY18" s="22"/>
      <c r="HZ18" s="22"/>
      <c r="IA18" s="22"/>
      <c r="IB18" s="22"/>
      <c r="IC18" s="22"/>
      <c r="ID18" s="22"/>
      <c r="IE18" s="22"/>
      <c r="IF18" s="22"/>
      <c r="IG18" s="22"/>
      <c r="IH18" s="22"/>
      <c r="II18" s="22"/>
      <c r="IJ18" s="22"/>
      <c r="IK18" s="22"/>
      <c r="IL18" s="22"/>
      <c r="IM18" s="22"/>
      <c r="IN18" s="22"/>
      <c r="IO18" s="22"/>
      <c r="IP18" s="22"/>
      <c r="IQ18" s="22"/>
      <c r="IR18" s="22"/>
      <c r="IS18" s="22"/>
      <c r="IT18" s="22"/>
      <c r="IU18" s="22"/>
      <c r="IV18" s="22"/>
      <c r="IW18" s="22"/>
      <c r="IX18" s="22"/>
      <c r="IY18" s="26">
        <f t="shared" si="0"/>
        <v>70</v>
      </c>
      <c r="IZ18" s="56" t="s">
        <v>37</v>
      </c>
      <c r="JA18" s="80">
        <v>2245.3200000000002</v>
      </c>
      <c r="JB18" s="81">
        <f>JE18+JF18+JG18+JH18+JI18+JJ18+JK18+JL18+JM18+JN18+JO18+JP18</f>
        <v>2245.3200000000002</v>
      </c>
      <c r="JC18" s="81">
        <v>1210.3</v>
      </c>
      <c r="JD18" s="82">
        <f t="shared" si="1"/>
        <v>0</v>
      </c>
      <c r="JE18" s="83"/>
      <c r="JF18" s="83"/>
      <c r="JG18" s="83"/>
      <c r="JH18" s="83"/>
      <c r="JI18" s="83"/>
      <c r="JJ18" s="83"/>
      <c r="JK18" s="83"/>
      <c r="JL18" s="83"/>
      <c r="JM18" s="83"/>
      <c r="JN18" s="83"/>
      <c r="JO18" s="83"/>
      <c r="JP18" s="83">
        <v>2245.3200000000002</v>
      </c>
      <c r="JQ18" s="117">
        <f t="shared" si="2"/>
        <v>1.8551764025448239</v>
      </c>
    </row>
    <row r="19" spans="1:278" s="5" customFormat="1" ht="12.75" customHeight="1" x14ac:dyDescent="0.3">
      <c r="A19" s="64">
        <v>43460</v>
      </c>
      <c r="B19" s="123" t="s">
        <v>70</v>
      </c>
      <c r="C19" s="52"/>
      <c r="D19" s="52"/>
      <c r="E19" s="53"/>
      <c r="F19" s="53"/>
      <c r="G19" s="53"/>
      <c r="H19" s="53"/>
      <c r="I19" s="53"/>
      <c r="J19" s="53"/>
      <c r="K19" s="53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  <c r="BM19" s="22"/>
      <c r="BN19" s="22"/>
      <c r="BO19" s="22"/>
      <c r="BP19" s="22"/>
      <c r="BQ19" s="22"/>
      <c r="BR19" s="22"/>
      <c r="BS19" s="22"/>
      <c r="BT19" s="22"/>
      <c r="BU19" s="22"/>
      <c r="BV19" s="22"/>
      <c r="BW19" s="22"/>
      <c r="BX19" s="22"/>
      <c r="BY19" s="22"/>
      <c r="BZ19" s="22"/>
      <c r="CA19" s="22"/>
      <c r="CB19" s="22"/>
      <c r="CC19" s="22"/>
      <c r="CD19" s="22"/>
      <c r="CE19" s="22"/>
      <c r="CF19" s="22"/>
      <c r="CG19" s="22"/>
      <c r="CH19" s="22"/>
      <c r="CI19" s="22"/>
      <c r="CJ19" s="22"/>
      <c r="CK19" s="22"/>
      <c r="CL19" s="22"/>
      <c r="CM19" s="22"/>
      <c r="CN19" s="22"/>
      <c r="CO19" s="22"/>
      <c r="CP19" s="22"/>
      <c r="CQ19" s="22"/>
      <c r="CR19" s="22"/>
      <c r="CS19" s="22"/>
      <c r="CT19" s="22"/>
      <c r="CU19" s="22"/>
      <c r="CV19" s="22"/>
      <c r="CW19" s="22"/>
      <c r="CX19" s="22"/>
      <c r="CY19" s="22"/>
      <c r="CZ19" s="22"/>
      <c r="DA19" s="22"/>
      <c r="DB19" s="22"/>
      <c r="DC19" s="22"/>
      <c r="DD19" s="22"/>
      <c r="DE19" s="22"/>
      <c r="DF19" s="22"/>
      <c r="DG19" s="22"/>
      <c r="DH19" s="22"/>
      <c r="DI19" s="22"/>
      <c r="DJ19" s="22"/>
      <c r="DK19" s="22"/>
      <c r="DL19" s="22"/>
      <c r="DM19" s="22"/>
      <c r="DN19" s="22"/>
      <c r="DO19" s="22"/>
      <c r="DP19" s="22"/>
      <c r="DQ19" s="22"/>
      <c r="DR19" s="22"/>
      <c r="DS19" s="22"/>
      <c r="DT19" s="22"/>
      <c r="DU19" s="22"/>
      <c r="DV19" s="22"/>
      <c r="DW19" s="22"/>
      <c r="DX19" s="22"/>
      <c r="DY19" s="22"/>
      <c r="DZ19" s="22"/>
      <c r="EA19" s="22"/>
      <c r="EB19" s="22"/>
      <c r="EC19" s="22"/>
      <c r="ED19" s="22"/>
      <c r="EE19" s="22"/>
      <c r="EF19" s="22"/>
      <c r="EG19" s="22"/>
      <c r="EH19" s="22"/>
      <c r="EI19" s="22"/>
      <c r="EJ19" s="22"/>
      <c r="EK19" s="22"/>
      <c r="EL19" s="22"/>
      <c r="EM19" s="22"/>
      <c r="EN19" s="22"/>
      <c r="EO19" s="22"/>
      <c r="EP19" s="22"/>
      <c r="EQ19" s="22"/>
      <c r="ER19" s="22"/>
      <c r="ES19" s="22"/>
      <c r="ET19" s="22"/>
      <c r="EU19" s="22"/>
      <c r="EV19" s="22"/>
      <c r="EW19" s="22"/>
      <c r="EX19" s="22"/>
      <c r="EY19" s="22"/>
      <c r="EZ19" s="22"/>
      <c r="FA19" s="22"/>
      <c r="FB19" s="22"/>
      <c r="FC19" s="22"/>
      <c r="FD19" s="22"/>
      <c r="FE19" s="22"/>
      <c r="FF19" s="22"/>
      <c r="FG19" s="22"/>
      <c r="FH19" s="22"/>
      <c r="FI19" s="22"/>
      <c r="FJ19" s="22"/>
      <c r="FK19" s="22"/>
      <c r="FL19" s="22"/>
      <c r="FM19" s="22"/>
      <c r="FN19" s="22"/>
      <c r="FO19" s="22"/>
      <c r="FP19" s="22"/>
      <c r="FQ19" s="22"/>
      <c r="FR19" s="22"/>
      <c r="FS19" s="22"/>
      <c r="FT19" s="22"/>
      <c r="FU19" s="22"/>
      <c r="FV19" s="22"/>
      <c r="FW19" s="22"/>
      <c r="FX19" s="22"/>
      <c r="FY19" s="22"/>
      <c r="FZ19" s="22"/>
      <c r="GA19" s="22"/>
      <c r="GB19" s="22"/>
      <c r="GC19" s="22"/>
      <c r="GD19" s="22"/>
      <c r="GE19" s="22"/>
      <c r="GF19" s="22"/>
      <c r="GG19" s="22"/>
      <c r="GH19" s="22"/>
      <c r="GI19" s="22"/>
      <c r="GJ19" s="22"/>
      <c r="GK19" s="22"/>
      <c r="GL19" s="22"/>
      <c r="GM19" s="22"/>
      <c r="GN19" s="22"/>
      <c r="GO19" s="22"/>
      <c r="GP19" s="22"/>
      <c r="GQ19" s="22"/>
      <c r="GR19" s="22"/>
      <c r="GS19" s="22"/>
      <c r="GT19" s="22"/>
      <c r="GU19" s="22"/>
      <c r="GV19" s="22"/>
      <c r="GW19" s="22"/>
      <c r="GX19" s="22"/>
      <c r="GY19" s="22"/>
      <c r="GZ19" s="22"/>
      <c r="HA19" s="22"/>
      <c r="HB19" s="22"/>
      <c r="HC19" s="22"/>
      <c r="HD19" s="22"/>
      <c r="HE19" s="22"/>
      <c r="HF19" s="22"/>
      <c r="HG19" s="22"/>
      <c r="HH19" s="22"/>
      <c r="HI19" s="22"/>
      <c r="HJ19" s="22"/>
      <c r="HK19" s="22"/>
      <c r="HL19" s="22"/>
      <c r="HM19" s="22"/>
      <c r="HN19" s="22"/>
      <c r="HO19" s="22"/>
      <c r="HP19" s="22"/>
      <c r="HQ19" s="22"/>
      <c r="HR19" s="22"/>
      <c r="HS19" s="22"/>
      <c r="HT19" s="22"/>
      <c r="HU19" s="22"/>
      <c r="HV19" s="22"/>
      <c r="HW19" s="22"/>
      <c r="HX19" s="22"/>
      <c r="HY19" s="22"/>
      <c r="HZ19" s="22"/>
      <c r="IA19" s="22"/>
      <c r="IB19" s="22"/>
      <c r="IC19" s="22"/>
      <c r="ID19" s="22"/>
      <c r="IE19" s="22"/>
      <c r="IF19" s="22"/>
      <c r="IG19" s="22"/>
      <c r="IH19" s="22"/>
      <c r="II19" s="22"/>
      <c r="IJ19" s="22"/>
      <c r="IK19" s="22"/>
      <c r="IL19" s="22"/>
      <c r="IM19" s="22"/>
      <c r="IN19" s="22"/>
      <c r="IO19" s="22"/>
      <c r="IP19" s="22"/>
      <c r="IQ19" s="22"/>
      <c r="IR19" s="22"/>
      <c r="IS19" s="22">
        <v>40</v>
      </c>
      <c r="IT19" s="22"/>
      <c r="IU19" s="22"/>
      <c r="IV19" s="22"/>
      <c r="IW19" s="22"/>
      <c r="IX19" s="22"/>
      <c r="IY19" s="26">
        <f t="shared" si="0"/>
        <v>40</v>
      </c>
      <c r="IZ19" s="56" t="s">
        <v>105</v>
      </c>
      <c r="JA19" s="80">
        <v>1541.28</v>
      </c>
      <c r="JB19" s="81">
        <f>JE19+JF19+JG19+JH19+JI19+JJ19+JK19+JL19+JM19+JN19+JO19+JP19</f>
        <v>0</v>
      </c>
      <c r="JC19" s="81">
        <v>1119.2</v>
      </c>
      <c r="JD19" s="82">
        <f t="shared" si="1"/>
        <v>1541.28</v>
      </c>
      <c r="JE19" s="83"/>
      <c r="JF19" s="83"/>
      <c r="JG19" s="83"/>
      <c r="JH19" s="83"/>
      <c r="JI19" s="83"/>
      <c r="JJ19" s="83"/>
      <c r="JK19" s="83"/>
      <c r="JL19" s="83"/>
      <c r="JM19" s="83"/>
      <c r="JN19" s="83"/>
      <c r="JO19" s="83"/>
      <c r="JP19" s="83"/>
      <c r="JQ19" s="117">
        <f t="shared" si="2"/>
        <v>1.3771265189421014</v>
      </c>
    </row>
    <row r="20" spans="1:278" s="5" customFormat="1" ht="12.75" customHeight="1" x14ac:dyDescent="0.25">
      <c r="A20" s="64">
        <v>43368</v>
      </c>
      <c r="B20" s="109" t="s">
        <v>593</v>
      </c>
      <c r="C20" s="52"/>
      <c r="D20" s="52"/>
      <c r="E20" s="53"/>
      <c r="F20" s="53"/>
      <c r="G20" s="53"/>
      <c r="H20" s="53"/>
      <c r="I20" s="53"/>
      <c r="J20" s="53"/>
      <c r="K20" s="53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>
        <v>2</v>
      </c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6">
        <f t="shared" si="0"/>
        <v>2</v>
      </c>
      <c r="IZ20" s="56" t="s">
        <v>78</v>
      </c>
      <c r="JA20" s="80">
        <v>204.86</v>
      </c>
      <c r="JB20" s="81">
        <f>JE20+JF20+JG20+JH20+JI20+JJ20+JK20+JL20+JM20+JN20</f>
        <v>204.86</v>
      </c>
      <c r="JC20" s="81">
        <v>128.82</v>
      </c>
      <c r="JD20" s="82">
        <f t="shared" si="1"/>
        <v>0</v>
      </c>
      <c r="JE20" s="83"/>
      <c r="JF20" s="83"/>
      <c r="JG20" s="83"/>
      <c r="JH20" s="83"/>
      <c r="JI20" s="83"/>
      <c r="JJ20" s="83"/>
      <c r="JK20" s="83"/>
      <c r="JL20" s="83"/>
      <c r="JM20" s="83"/>
      <c r="JN20" s="83">
        <v>204.86</v>
      </c>
      <c r="JO20" s="83"/>
      <c r="JP20" s="83"/>
      <c r="JQ20" s="117">
        <f t="shared" si="2"/>
        <v>1.5902810122651765</v>
      </c>
      <c r="JR20" s="5" t="s">
        <v>554</v>
      </c>
    </row>
    <row r="21" spans="1:278" s="5" customFormat="1" ht="12.75" customHeight="1" x14ac:dyDescent="0.25">
      <c r="A21" s="64">
        <v>43410</v>
      </c>
      <c r="B21" s="109" t="s">
        <v>593</v>
      </c>
      <c r="C21" s="52"/>
      <c r="D21" s="52"/>
      <c r="E21" s="53"/>
      <c r="F21" s="53"/>
      <c r="G21" s="53"/>
      <c r="H21" s="53"/>
      <c r="I21" s="53"/>
      <c r="J21" s="53"/>
      <c r="K21" s="53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  <c r="BM21" s="22"/>
      <c r="BN21" s="22"/>
      <c r="BO21" s="22"/>
      <c r="BP21" s="22"/>
      <c r="BQ21" s="22"/>
      <c r="BR21" s="22"/>
      <c r="BS21" s="22"/>
      <c r="BT21" s="22"/>
      <c r="BU21" s="22"/>
      <c r="BV21" s="22"/>
      <c r="BW21" s="22"/>
      <c r="BX21" s="22"/>
      <c r="BY21" s="22"/>
      <c r="BZ21" s="22"/>
      <c r="CA21" s="22"/>
      <c r="CB21" s="22"/>
      <c r="CC21" s="22"/>
      <c r="CD21" s="22"/>
      <c r="CE21" s="22"/>
      <c r="CF21" s="22"/>
      <c r="CG21" s="22"/>
      <c r="CH21" s="22"/>
      <c r="CI21" s="22"/>
      <c r="CJ21" s="22"/>
      <c r="CK21" s="22"/>
      <c r="CL21" s="22"/>
      <c r="CM21" s="22"/>
      <c r="CN21" s="22"/>
      <c r="CO21" s="22"/>
      <c r="CP21" s="22"/>
      <c r="CQ21" s="22"/>
      <c r="CR21" s="22"/>
      <c r="CS21" s="22"/>
      <c r="CT21" s="22"/>
      <c r="CU21" s="22"/>
      <c r="CV21" s="22"/>
      <c r="CW21" s="22"/>
      <c r="CX21" s="22"/>
      <c r="CY21" s="22"/>
      <c r="CZ21" s="22"/>
      <c r="DA21" s="22"/>
      <c r="DB21" s="22"/>
      <c r="DC21" s="22"/>
      <c r="DD21" s="22"/>
      <c r="DE21" s="22"/>
      <c r="DF21" s="22"/>
      <c r="DG21" s="22"/>
      <c r="DH21" s="22"/>
      <c r="DI21" s="22"/>
      <c r="DJ21" s="22"/>
      <c r="DK21" s="22"/>
      <c r="DL21" s="22"/>
      <c r="DM21" s="22"/>
      <c r="DN21" s="22"/>
      <c r="DO21" s="22"/>
      <c r="DP21" s="22"/>
      <c r="DQ21" s="22"/>
      <c r="DR21" s="22"/>
      <c r="DS21" s="22"/>
      <c r="DT21" s="22"/>
      <c r="DU21" s="22"/>
      <c r="DV21" s="22"/>
      <c r="DW21" s="22"/>
      <c r="DX21" s="22"/>
      <c r="DY21" s="22"/>
      <c r="DZ21" s="22"/>
      <c r="EA21" s="22"/>
      <c r="EB21" s="22"/>
      <c r="EC21" s="22"/>
      <c r="ED21" s="22"/>
      <c r="EE21" s="22"/>
      <c r="EF21" s="22"/>
      <c r="EG21" s="22"/>
      <c r="EH21" s="22"/>
      <c r="EI21" s="22"/>
      <c r="EJ21" s="22"/>
      <c r="EK21" s="22"/>
      <c r="EL21" s="22"/>
      <c r="EM21" s="22"/>
      <c r="EN21" s="22"/>
      <c r="EO21" s="22"/>
      <c r="EP21" s="22"/>
      <c r="EQ21" s="22"/>
      <c r="ER21" s="22"/>
      <c r="ES21" s="22"/>
      <c r="ET21" s="22"/>
      <c r="EU21" s="22"/>
      <c r="EV21" s="22"/>
      <c r="EW21" s="22"/>
      <c r="EX21" s="22"/>
      <c r="EY21" s="22"/>
      <c r="EZ21" s="22"/>
      <c r="FA21" s="22"/>
      <c r="FB21" s="22"/>
      <c r="FC21" s="22"/>
      <c r="FD21" s="22"/>
      <c r="FE21" s="22"/>
      <c r="FF21" s="22"/>
      <c r="FG21" s="22"/>
      <c r="FH21" s="22"/>
      <c r="FI21" s="22"/>
      <c r="FJ21" s="22"/>
      <c r="FK21" s="22"/>
      <c r="FL21" s="22"/>
      <c r="FM21" s="22"/>
      <c r="FN21" s="22"/>
      <c r="FO21" s="22"/>
      <c r="FP21" s="22"/>
      <c r="FQ21" s="22"/>
      <c r="FR21" s="22"/>
      <c r="FS21" s="22"/>
      <c r="FT21" s="22">
        <v>2</v>
      </c>
      <c r="FU21" s="22"/>
      <c r="FV21" s="22"/>
      <c r="FW21" s="22"/>
      <c r="FX21" s="22"/>
      <c r="FY21" s="22"/>
      <c r="FZ21" s="22"/>
      <c r="GA21" s="22"/>
      <c r="GB21" s="22"/>
      <c r="GC21" s="22"/>
      <c r="GD21" s="22"/>
      <c r="GE21" s="22"/>
      <c r="GF21" s="22"/>
      <c r="GG21" s="22"/>
      <c r="GH21" s="22"/>
      <c r="GI21" s="22"/>
      <c r="GJ21" s="22"/>
      <c r="GK21" s="22"/>
      <c r="GL21" s="22"/>
      <c r="GM21" s="22"/>
      <c r="GN21" s="22"/>
      <c r="GO21" s="22"/>
      <c r="GP21" s="22"/>
      <c r="GQ21" s="22"/>
      <c r="GR21" s="22"/>
      <c r="GS21" s="22"/>
      <c r="GT21" s="22"/>
      <c r="GU21" s="22"/>
      <c r="GV21" s="22"/>
      <c r="GW21" s="22"/>
      <c r="GX21" s="22"/>
      <c r="GY21" s="22"/>
      <c r="GZ21" s="22"/>
      <c r="HA21" s="22"/>
      <c r="HB21" s="22"/>
      <c r="HC21" s="22"/>
      <c r="HD21" s="22"/>
      <c r="HE21" s="22"/>
      <c r="HF21" s="22"/>
      <c r="HG21" s="22"/>
      <c r="HH21" s="22"/>
      <c r="HI21" s="22"/>
      <c r="HJ21" s="22"/>
      <c r="HK21" s="22"/>
      <c r="HL21" s="22"/>
      <c r="HM21" s="22"/>
      <c r="HN21" s="22"/>
      <c r="HO21" s="22"/>
      <c r="HP21" s="22"/>
      <c r="HQ21" s="22"/>
      <c r="HR21" s="22"/>
      <c r="HS21" s="22"/>
      <c r="HT21" s="22"/>
      <c r="HU21" s="22"/>
      <c r="HV21" s="22"/>
      <c r="HW21" s="22"/>
      <c r="HX21" s="22"/>
      <c r="HY21" s="22"/>
      <c r="HZ21" s="22"/>
      <c r="IA21" s="22"/>
      <c r="IB21" s="22"/>
      <c r="IC21" s="22"/>
      <c r="ID21" s="22"/>
      <c r="IE21" s="22"/>
      <c r="IF21" s="22"/>
      <c r="IG21" s="22"/>
      <c r="IH21" s="22"/>
      <c r="II21" s="22"/>
      <c r="IJ21" s="22"/>
      <c r="IK21" s="22"/>
      <c r="IL21" s="22"/>
      <c r="IM21" s="22"/>
      <c r="IN21" s="22"/>
      <c r="IO21" s="22"/>
      <c r="IP21" s="22"/>
      <c r="IQ21" s="22"/>
      <c r="IR21" s="22"/>
      <c r="IS21" s="22"/>
      <c r="IT21" s="22"/>
      <c r="IU21" s="22"/>
      <c r="IV21" s="22"/>
      <c r="IW21" s="22"/>
      <c r="IX21" s="22"/>
      <c r="IY21" s="26">
        <f t="shared" si="0"/>
        <v>2</v>
      </c>
      <c r="IZ21" s="56" t="s">
        <v>37</v>
      </c>
      <c r="JA21" s="80">
        <v>95.11</v>
      </c>
      <c r="JB21" s="81">
        <f>JE21+JF21+JG21+JH21+JI21+JJ21+JK21+JL21+JM21+JN21+JO21</f>
        <v>95.11</v>
      </c>
      <c r="JC21" s="81">
        <v>51.64</v>
      </c>
      <c r="JD21" s="82">
        <f t="shared" si="1"/>
        <v>0</v>
      </c>
      <c r="JE21" s="83"/>
      <c r="JF21" s="83"/>
      <c r="JG21" s="83"/>
      <c r="JH21" s="83"/>
      <c r="JI21" s="83"/>
      <c r="JJ21" s="83"/>
      <c r="JK21" s="83"/>
      <c r="JL21" s="83"/>
      <c r="JM21" s="83"/>
      <c r="JN21" s="83"/>
      <c r="JO21" s="83">
        <v>95.11</v>
      </c>
      <c r="JP21" s="83"/>
      <c r="JQ21" s="117">
        <f t="shared" si="2"/>
        <v>1.8417893106119287</v>
      </c>
      <c r="JR21" s="5" t="s">
        <v>692</v>
      </c>
    </row>
    <row r="22" spans="1:278" s="5" customFormat="1" ht="12.75" customHeight="1" x14ac:dyDescent="0.25">
      <c r="A22" s="64">
        <v>43109</v>
      </c>
      <c r="B22" s="108" t="s">
        <v>240</v>
      </c>
      <c r="C22" s="52"/>
      <c r="D22" s="52"/>
      <c r="E22" s="53"/>
      <c r="F22" s="53"/>
      <c r="G22" s="53"/>
      <c r="H22" s="53"/>
      <c r="I22" s="53"/>
      <c r="J22" s="53"/>
      <c r="K22" s="53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2"/>
      <c r="CG22" s="22"/>
      <c r="CH22" s="22"/>
      <c r="CI22" s="22"/>
      <c r="CJ22" s="22"/>
      <c r="CK22" s="22"/>
      <c r="CL22" s="22"/>
      <c r="CM22" s="22"/>
      <c r="CN22" s="22"/>
      <c r="CO22" s="22"/>
      <c r="CP22" s="22"/>
      <c r="CQ22" s="22"/>
      <c r="CR22" s="22"/>
      <c r="CS22" s="22"/>
      <c r="CT22" s="22"/>
      <c r="CU22" s="22"/>
      <c r="CV22" s="22"/>
      <c r="CW22" s="22"/>
      <c r="CX22" s="22"/>
      <c r="CY22" s="22"/>
      <c r="CZ22" s="22"/>
      <c r="DA22" s="22"/>
      <c r="DB22" s="22"/>
      <c r="DC22" s="22"/>
      <c r="DD22" s="22"/>
      <c r="DE22" s="22"/>
      <c r="DF22" s="22"/>
      <c r="DG22" s="22"/>
      <c r="DH22" s="22"/>
      <c r="DI22" s="22"/>
      <c r="DJ22" s="22"/>
      <c r="DK22" s="22"/>
      <c r="DL22" s="22"/>
      <c r="DM22" s="22"/>
      <c r="DN22" s="22"/>
      <c r="DO22" s="22"/>
      <c r="DP22" s="22">
        <v>10</v>
      </c>
      <c r="DQ22" s="22"/>
      <c r="DR22" s="22"/>
      <c r="DS22" s="22"/>
      <c r="DT22" s="22"/>
      <c r="DU22" s="22"/>
      <c r="DV22" s="22"/>
      <c r="DW22" s="22">
        <v>4</v>
      </c>
      <c r="DX22" s="22"/>
      <c r="DY22" s="22"/>
      <c r="DZ22" s="22"/>
      <c r="EA22" s="22"/>
      <c r="EB22" s="22"/>
      <c r="EC22" s="22"/>
      <c r="ED22" s="22"/>
      <c r="EE22" s="22"/>
      <c r="EF22" s="22"/>
      <c r="EG22" s="22"/>
      <c r="EH22" s="22"/>
      <c r="EI22" s="22"/>
      <c r="EJ22" s="22"/>
      <c r="EK22" s="22"/>
      <c r="EL22" s="22"/>
      <c r="EM22" s="22"/>
      <c r="EN22" s="22"/>
      <c r="EO22" s="22"/>
      <c r="EP22" s="22"/>
      <c r="EQ22" s="22"/>
      <c r="ER22" s="22"/>
      <c r="ES22" s="22"/>
      <c r="ET22" s="22"/>
      <c r="EU22" s="22"/>
      <c r="EV22" s="22"/>
      <c r="EW22" s="22"/>
      <c r="EX22" s="22"/>
      <c r="EY22" s="22"/>
      <c r="EZ22" s="22">
        <v>10</v>
      </c>
      <c r="FA22" s="22"/>
      <c r="FB22" s="22"/>
      <c r="FC22" s="22"/>
      <c r="FD22" s="22"/>
      <c r="FE22" s="22"/>
      <c r="FF22" s="22"/>
      <c r="FG22" s="22"/>
      <c r="FH22" s="22"/>
      <c r="FI22" s="22"/>
      <c r="FJ22" s="22"/>
      <c r="FK22" s="22"/>
      <c r="FL22" s="22"/>
      <c r="FM22" s="22"/>
      <c r="FN22" s="22"/>
      <c r="FO22" s="22"/>
      <c r="FP22" s="22"/>
      <c r="FQ22" s="22"/>
      <c r="FR22" s="22"/>
      <c r="FS22" s="22"/>
      <c r="FT22" s="22"/>
      <c r="FU22" s="22"/>
      <c r="FV22" s="22"/>
      <c r="FW22" s="22"/>
      <c r="FX22" s="22"/>
      <c r="FY22" s="22"/>
      <c r="FZ22" s="22"/>
      <c r="GA22" s="22"/>
      <c r="GB22" s="22"/>
      <c r="GC22" s="22"/>
      <c r="GD22" s="22"/>
      <c r="GE22" s="22"/>
      <c r="GF22" s="22"/>
      <c r="GG22" s="22"/>
      <c r="GH22" s="22"/>
      <c r="GI22" s="22"/>
      <c r="GJ22" s="22"/>
      <c r="GK22" s="22"/>
      <c r="GL22" s="22"/>
      <c r="GM22" s="22"/>
      <c r="GN22" s="22"/>
      <c r="GO22" s="22">
        <v>10</v>
      </c>
      <c r="GP22" s="22"/>
      <c r="GQ22" s="22"/>
      <c r="GR22" s="22"/>
      <c r="GS22" s="22"/>
      <c r="GT22" s="22"/>
      <c r="GU22" s="22"/>
      <c r="GV22" s="22"/>
      <c r="GW22" s="22"/>
      <c r="GX22" s="22"/>
      <c r="GY22" s="22"/>
      <c r="GZ22" s="22"/>
      <c r="HA22" s="22"/>
      <c r="HB22" s="22"/>
      <c r="HC22" s="22"/>
      <c r="HD22" s="22"/>
      <c r="HE22" s="22"/>
      <c r="HF22" s="22"/>
      <c r="HG22" s="22"/>
      <c r="HH22" s="22"/>
      <c r="HI22" s="22"/>
      <c r="HJ22" s="22"/>
      <c r="HK22" s="22"/>
      <c r="HL22" s="22"/>
      <c r="HM22" s="22"/>
      <c r="HN22" s="22"/>
      <c r="HO22" s="22"/>
      <c r="HP22" s="22"/>
      <c r="HQ22" s="22"/>
      <c r="HR22" s="22"/>
      <c r="HS22" s="22"/>
      <c r="HT22" s="22"/>
      <c r="HU22" s="22"/>
      <c r="HV22" s="22"/>
      <c r="HW22" s="22"/>
      <c r="HX22" s="22"/>
      <c r="HY22" s="22"/>
      <c r="HZ22" s="22"/>
      <c r="IA22" s="22"/>
      <c r="IB22" s="22"/>
      <c r="IC22" s="22"/>
      <c r="ID22" s="22"/>
      <c r="IE22" s="22"/>
      <c r="IF22" s="22"/>
      <c r="IG22" s="22"/>
      <c r="IH22" s="22"/>
      <c r="II22" s="22"/>
      <c r="IJ22" s="22"/>
      <c r="IK22" s="22"/>
      <c r="IL22" s="22"/>
      <c r="IM22" s="22"/>
      <c r="IN22" s="22"/>
      <c r="IO22" s="22"/>
      <c r="IP22" s="22"/>
      <c r="IQ22" s="22"/>
      <c r="IR22" s="22"/>
      <c r="IS22" s="22"/>
      <c r="IT22" s="22"/>
      <c r="IU22" s="22"/>
      <c r="IV22" s="22"/>
      <c r="IW22" s="22"/>
      <c r="IX22" s="22"/>
      <c r="IY22" s="26">
        <f t="shared" si="0"/>
        <v>34</v>
      </c>
      <c r="IZ22" s="56" t="s">
        <v>37</v>
      </c>
      <c r="JA22" s="80">
        <v>913.44</v>
      </c>
      <c r="JB22" s="81">
        <f>JE22</f>
        <v>913.44</v>
      </c>
      <c r="JC22" s="81">
        <v>630.12</v>
      </c>
      <c r="JD22" s="82">
        <f t="shared" si="1"/>
        <v>0</v>
      </c>
      <c r="JE22" s="83">
        <v>913.44</v>
      </c>
      <c r="JF22" s="83"/>
      <c r="JG22" s="83"/>
      <c r="JH22" s="83"/>
      <c r="JI22" s="83"/>
      <c r="JJ22" s="83"/>
      <c r="JK22" s="83"/>
      <c r="JL22" s="83"/>
      <c r="JM22" s="83"/>
      <c r="JN22" s="83"/>
      <c r="JO22" s="83"/>
      <c r="JP22" s="83"/>
      <c r="JQ22" s="40">
        <f t="shared" si="2"/>
        <v>1.4496286421633975</v>
      </c>
    </row>
    <row r="23" spans="1:278" s="5" customFormat="1" ht="12.75" customHeight="1" x14ac:dyDescent="0.25">
      <c r="A23" s="64">
        <v>43123</v>
      </c>
      <c r="B23" s="108" t="s">
        <v>240</v>
      </c>
      <c r="C23" s="52"/>
      <c r="D23" s="52"/>
      <c r="E23" s="53"/>
      <c r="F23" s="53"/>
      <c r="G23" s="53"/>
      <c r="H23" s="53"/>
      <c r="I23" s="53"/>
      <c r="J23" s="53">
        <v>20</v>
      </c>
      <c r="K23" s="53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>
        <v>7</v>
      </c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6">
        <f t="shared" si="0"/>
        <v>27</v>
      </c>
      <c r="IZ23" s="56" t="s">
        <v>37</v>
      </c>
      <c r="JA23" s="80">
        <v>1470.48</v>
      </c>
      <c r="JB23" s="81">
        <f>JE23</f>
        <v>1470.48</v>
      </c>
      <c r="JC23" s="81">
        <v>962.56000000000006</v>
      </c>
      <c r="JD23" s="82">
        <f t="shared" si="1"/>
        <v>0</v>
      </c>
      <c r="JE23" s="83">
        <f>230.16+1240.32</f>
        <v>1470.48</v>
      </c>
      <c r="JF23" s="83"/>
      <c r="JG23" s="83"/>
      <c r="JH23" s="83"/>
      <c r="JI23" s="83"/>
      <c r="JJ23" s="83"/>
      <c r="JK23" s="83"/>
      <c r="JL23" s="83"/>
      <c r="JM23" s="83"/>
      <c r="JN23" s="83"/>
      <c r="JO23" s="83"/>
      <c r="JP23" s="83"/>
      <c r="JQ23" s="40">
        <f t="shared" si="2"/>
        <v>1.5276761968085106</v>
      </c>
    </row>
    <row r="24" spans="1:278" s="5" customFormat="1" ht="12.75" customHeight="1" x14ac:dyDescent="0.25">
      <c r="A24" s="64">
        <v>43200</v>
      </c>
      <c r="B24" s="108" t="s">
        <v>240</v>
      </c>
      <c r="C24" s="52"/>
      <c r="D24" s="52"/>
      <c r="E24" s="53"/>
      <c r="F24" s="53"/>
      <c r="G24" s="53"/>
      <c r="H24" s="53"/>
      <c r="I24" s="53"/>
      <c r="J24" s="53"/>
      <c r="K24" s="53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  <c r="BM24" s="22"/>
      <c r="BN24" s="22"/>
      <c r="BO24" s="22"/>
      <c r="BP24" s="22"/>
      <c r="BQ24" s="22"/>
      <c r="BR24" s="22"/>
      <c r="BS24" s="22"/>
      <c r="BT24" s="22"/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G24" s="22"/>
      <c r="CH24" s="22"/>
      <c r="CI24" s="22"/>
      <c r="CJ24" s="22"/>
      <c r="CK24" s="22"/>
      <c r="CL24" s="22"/>
      <c r="CM24" s="22"/>
      <c r="CN24" s="22"/>
      <c r="CO24" s="22"/>
      <c r="CP24" s="22"/>
      <c r="CQ24" s="22"/>
      <c r="CR24" s="22"/>
      <c r="CS24" s="22"/>
      <c r="CT24" s="22"/>
      <c r="CU24" s="22"/>
      <c r="CV24" s="22"/>
      <c r="CW24" s="22"/>
      <c r="CX24" s="22"/>
      <c r="CY24" s="22"/>
      <c r="CZ24" s="22"/>
      <c r="DA24" s="22"/>
      <c r="DB24" s="22"/>
      <c r="DC24" s="22"/>
      <c r="DD24" s="22"/>
      <c r="DE24" s="22"/>
      <c r="DF24" s="22"/>
      <c r="DG24" s="22"/>
      <c r="DH24" s="22"/>
      <c r="DI24" s="22"/>
      <c r="DJ24" s="22"/>
      <c r="DK24" s="22"/>
      <c r="DL24" s="22"/>
      <c r="DM24" s="22"/>
      <c r="DN24" s="22"/>
      <c r="DO24" s="22"/>
      <c r="DP24" s="22">
        <v>20</v>
      </c>
      <c r="DQ24" s="22"/>
      <c r="DR24" s="22"/>
      <c r="DS24" s="22"/>
      <c r="DT24" s="22"/>
      <c r="DU24" s="22"/>
      <c r="DV24" s="22"/>
      <c r="DW24" s="22">
        <v>10</v>
      </c>
      <c r="DX24" s="22"/>
      <c r="DY24" s="22"/>
      <c r="DZ24" s="22"/>
      <c r="EA24" s="22"/>
      <c r="EB24" s="22"/>
      <c r="EC24" s="22"/>
      <c r="ED24" s="22"/>
      <c r="EE24" s="22"/>
      <c r="EF24" s="22"/>
      <c r="EG24" s="22"/>
      <c r="EH24" s="22"/>
      <c r="EI24" s="22"/>
      <c r="EJ24" s="22"/>
      <c r="EK24" s="22"/>
      <c r="EL24" s="22"/>
      <c r="EM24" s="22"/>
      <c r="EN24" s="22"/>
      <c r="EO24" s="22"/>
      <c r="EP24" s="22"/>
      <c r="EQ24" s="22"/>
      <c r="ER24" s="22"/>
      <c r="ES24" s="22"/>
      <c r="ET24" s="22"/>
      <c r="EU24" s="22"/>
      <c r="EV24" s="22"/>
      <c r="EW24" s="22"/>
      <c r="EX24" s="22"/>
      <c r="EY24" s="22"/>
      <c r="EZ24" s="22"/>
      <c r="FA24" s="22"/>
      <c r="FB24" s="22"/>
      <c r="FC24" s="22"/>
      <c r="FD24" s="22"/>
      <c r="FE24" s="22"/>
      <c r="FF24" s="22"/>
      <c r="FG24" s="22"/>
      <c r="FH24" s="22"/>
      <c r="FI24" s="22"/>
      <c r="FJ24" s="22"/>
      <c r="FK24" s="22"/>
      <c r="FL24" s="22"/>
      <c r="FM24" s="22"/>
      <c r="FN24" s="22"/>
      <c r="FO24" s="22"/>
      <c r="FP24" s="22"/>
      <c r="FQ24" s="22"/>
      <c r="FR24" s="22"/>
      <c r="FS24" s="22"/>
      <c r="FT24" s="22"/>
      <c r="FU24" s="22"/>
      <c r="FV24" s="22"/>
      <c r="FW24" s="22"/>
      <c r="FX24" s="22"/>
      <c r="FY24" s="22"/>
      <c r="FZ24" s="22"/>
      <c r="GA24" s="22"/>
      <c r="GB24" s="22"/>
      <c r="GC24" s="22"/>
      <c r="GD24" s="22"/>
      <c r="GE24" s="22"/>
      <c r="GF24" s="22"/>
      <c r="GG24" s="22"/>
      <c r="GH24" s="22"/>
      <c r="GI24" s="22"/>
      <c r="GJ24" s="22"/>
      <c r="GK24" s="22"/>
      <c r="GL24" s="22"/>
      <c r="GM24" s="22"/>
      <c r="GN24" s="22"/>
      <c r="GO24" s="22"/>
      <c r="GP24" s="22"/>
      <c r="GQ24" s="22"/>
      <c r="GR24" s="22"/>
      <c r="GS24" s="22"/>
      <c r="GT24" s="22"/>
      <c r="GU24" s="22"/>
      <c r="GV24" s="22"/>
      <c r="GW24" s="22"/>
      <c r="GX24" s="22"/>
      <c r="GY24" s="22"/>
      <c r="GZ24" s="22"/>
      <c r="HA24" s="22"/>
      <c r="HB24" s="22"/>
      <c r="HC24" s="22"/>
      <c r="HD24" s="22"/>
      <c r="HE24" s="22"/>
      <c r="HF24" s="22"/>
      <c r="HG24" s="22"/>
      <c r="HH24" s="22"/>
      <c r="HI24" s="22"/>
      <c r="HJ24" s="22"/>
      <c r="HK24" s="22"/>
      <c r="HL24" s="22"/>
      <c r="HM24" s="22"/>
      <c r="HN24" s="22"/>
      <c r="HO24" s="22"/>
      <c r="HP24" s="22"/>
      <c r="HQ24" s="22"/>
      <c r="HR24" s="22"/>
      <c r="HS24" s="22"/>
      <c r="HT24" s="22"/>
      <c r="HU24" s="22"/>
      <c r="HV24" s="22"/>
      <c r="HW24" s="22"/>
      <c r="HX24" s="22"/>
      <c r="HY24" s="22"/>
      <c r="HZ24" s="22"/>
      <c r="IA24" s="22"/>
      <c r="IB24" s="22"/>
      <c r="IC24" s="22"/>
      <c r="ID24" s="22"/>
      <c r="IE24" s="22"/>
      <c r="IF24" s="22"/>
      <c r="IG24" s="22"/>
      <c r="IH24" s="22"/>
      <c r="II24" s="22"/>
      <c r="IJ24" s="22"/>
      <c r="IK24" s="22"/>
      <c r="IL24" s="22"/>
      <c r="IM24" s="22"/>
      <c r="IN24" s="22"/>
      <c r="IO24" s="22"/>
      <c r="IP24" s="22"/>
      <c r="IQ24" s="22"/>
      <c r="IR24" s="22"/>
      <c r="IS24" s="22"/>
      <c r="IT24" s="22"/>
      <c r="IU24" s="22"/>
      <c r="IV24" s="22"/>
      <c r="IW24" s="22"/>
      <c r="IX24" s="22"/>
      <c r="IY24" s="26">
        <f t="shared" si="0"/>
        <v>30</v>
      </c>
      <c r="IZ24" s="56" t="s">
        <v>37</v>
      </c>
      <c r="JA24" s="80">
        <v>731.16</v>
      </c>
      <c r="JB24" s="81">
        <f>JE24+JF24+JG24+JH24</f>
        <v>731.16</v>
      </c>
      <c r="JC24" s="81">
        <v>471.1</v>
      </c>
      <c r="JD24" s="82">
        <f t="shared" si="1"/>
        <v>0</v>
      </c>
      <c r="JE24" s="83"/>
      <c r="JF24" s="83"/>
      <c r="JG24" s="83">
        <v>731.16</v>
      </c>
      <c r="JH24" s="83"/>
      <c r="JI24" s="83"/>
      <c r="JJ24" s="83"/>
      <c r="JK24" s="83"/>
      <c r="JL24" s="83"/>
      <c r="JM24" s="83"/>
      <c r="JN24" s="83"/>
      <c r="JO24" s="83"/>
      <c r="JP24" s="83"/>
      <c r="JQ24" s="40">
        <f t="shared" si="2"/>
        <v>1.5520271704521331</v>
      </c>
    </row>
    <row r="25" spans="1:278" s="5" customFormat="1" ht="12.75" customHeight="1" x14ac:dyDescent="0.25">
      <c r="A25" s="64">
        <v>43213</v>
      </c>
      <c r="B25" s="108" t="s">
        <v>240</v>
      </c>
      <c r="C25" s="52"/>
      <c r="D25" s="52"/>
      <c r="E25" s="53"/>
      <c r="F25" s="53"/>
      <c r="G25" s="53"/>
      <c r="H25" s="53"/>
      <c r="I25" s="53"/>
      <c r="J25" s="53"/>
      <c r="K25" s="53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  <c r="BM25" s="22"/>
      <c r="BN25" s="22"/>
      <c r="BO25" s="22"/>
      <c r="BP25" s="22"/>
      <c r="BQ25" s="22"/>
      <c r="BR25" s="22"/>
      <c r="BS25" s="22"/>
      <c r="BT25" s="22"/>
      <c r="BU25" s="22"/>
      <c r="BV25" s="22"/>
      <c r="BW25" s="22"/>
      <c r="BX25" s="22"/>
      <c r="BY25" s="22"/>
      <c r="BZ25" s="22"/>
      <c r="CA25" s="22"/>
      <c r="CB25" s="22"/>
      <c r="CC25" s="22"/>
      <c r="CD25" s="22"/>
      <c r="CE25" s="22"/>
      <c r="CF25" s="22"/>
      <c r="CG25" s="22"/>
      <c r="CH25" s="22"/>
      <c r="CI25" s="22"/>
      <c r="CJ25" s="22"/>
      <c r="CK25" s="22"/>
      <c r="CL25" s="22"/>
      <c r="CM25" s="22"/>
      <c r="CN25" s="22"/>
      <c r="CO25" s="22"/>
      <c r="CP25" s="22"/>
      <c r="CQ25" s="22"/>
      <c r="CR25" s="22"/>
      <c r="CS25" s="22"/>
      <c r="CT25" s="22"/>
      <c r="CU25" s="22"/>
      <c r="CV25" s="22"/>
      <c r="CW25" s="22"/>
      <c r="CX25" s="22"/>
      <c r="CY25" s="22"/>
      <c r="CZ25" s="22"/>
      <c r="DA25" s="22"/>
      <c r="DB25" s="22"/>
      <c r="DC25" s="22"/>
      <c r="DD25" s="22"/>
      <c r="DE25" s="22"/>
      <c r="DF25" s="22"/>
      <c r="DG25" s="22"/>
      <c r="DH25" s="22"/>
      <c r="DI25" s="22"/>
      <c r="DJ25" s="22"/>
      <c r="DK25" s="22"/>
      <c r="DL25" s="22"/>
      <c r="DM25" s="22"/>
      <c r="DN25" s="22"/>
      <c r="DO25" s="22"/>
      <c r="DP25" s="22"/>
      <c r="DQ25" s="22"/>
      <c r="DR25" s="22"/>
      <c r="DS25" s="22"/>
      <c r="DT25" s="22"/>
      <c r="DU25" s="22"/>
      <c r="DV25" s="22"/>
      <c r="DW25" s="22">
        <v>10</v>
      </c>
      <c r="DX25" s="22"/>
      <c r="DY25" s="22"/>
      <c r="DZ25" s="22"/>
      <c r="EA25" s="22"/>
      <c r="EB25" s="22"/>
      <c r="EC25" s="22"/>
      <c r="ED25" s="22"/>
      <c r="EE25" s="22"/>
      <c r="EF25" s="22"/>
      <c r="EG25" s="22"/>
      <c r="EH25" s="22"/>
      <c r="EI25" s="22"/>
      <c r="EJ25" s="22"/>
      <c r="EK25" s="22"/>
      <c r="EL25" s="22"/>
      <c r="EM25" s="22"/>
      <c r="EN25" s="22"/>
      <c r="EO25" s="22"/>
      <c r="EP25" s="22"/>
      <c r="EQ25" s="22"/>
      <c r="ER25" s="22"/>
      <c r="ES25" s="22"/>
      <c r="ET25" s="22"/>
      <c r="EU25" s="22"/>
      <c r="EV25" s="22"/>
      <c r="EW25" s="22"/>
      <c r="EX25" s="22"/>
      <c r="EY25" s="22"/>
      <c r="EZ25" s="22">
        <v>20</v>
      </c>
      <c r="FA25" s="22"/>
      <c r="FB25" s="22"/>
      <c r="FC25" s="22"/>
      <c r="FD25" s="22"/>
      <c r="FE25" s="22"/>
      <c r="FF25" s="22"/>
      <c r="FG25" s="22"/>
      <c r="FH25" s="22"/>
      <c r="FI25" s="22"/>
      <c r="FJ25" s="22"/>
      <c r="FK25" s="22"/>
      <c r="FL25" s="22"/>
      <c r="FM25" s="22"/>
      <c r="FN25" s="22"/>
      <c r="FO25" s="22"/>
      <c r="FP25" s="22"/>
      <c r="FQ25" s="22"/>
      <c r="FR25" s="22"/>
      <c r="FS25" s="22"/>
      <c r="FT25" s="22"/>
      <c r="FU25" s="22"/>
      <c r="FV25" s="22"/>
      <c r="FW25" s="22"/>
      <c r="FX25" s="22"/>
      <c r="FY25" s="22"/>
      <c r="FZ25" s="22"/>
      <c r="GA25" s="22"/>
      <c r="GB25" s="22"/>
      <c r="GC25" s="22"/>
      <c r="GD25" s="22"/>
      <c r="GE25" s="22"/>
      <c r="GF25" s="22"/>
      <c r="GG25" s="22"/>
      <c r="GH25" s="22"/>
      <c r="GI25" s="22"/>
      <c r="GJ25" s="22"/>
      <c r="GK25" s="22"/>
      <c r="GL25" s="22"/>
      <c r="GM25" s="22"/>
      <c r="GN25" s="22"/>
      <c r="GO25" s="22">
        <v>40</v>
      </c>
      <c r="GP25" s="22"/>
      <c r="GQ25" s="22"/>
      <c r="GR25" s="22"/>
      <c r="GS25" s="22"/>
      <c r="GT25" s="22"/>
      <c r="GU25" s="22"/>
      <c r="GV25" s="22"/>
      <c r="GW25" s="22"/>
      <c r="GX25" s="22"/>
      <c r="GY25" s="22"/>
      <c r="GZ25" s="22"/>
      <c r="HA25" s="22"/>
      <c r="HB25" s="22"/>
      <c r="HC25" s="22"/>
      <c r="HD25" s="22"/>
      <c r="HE25" s="22"/>
      <c r="HF25" s="22"/>
      <c r="HG25" s="22"/>
      <c r="HH25" s="22"/>
      <c r="HI25" s="22"/>
      <c r="HJ25" s="22"/>
      <c r="HK25" s="22"/>
      <c r="HL25" s="22"/>
      <c r="HM25" s="22"/>
      <c r="HN25" s="22"/>
      <c r="HO25" s="22"/>
      <c r="HP25" s="22"/>
      <c r="HQ25" s="22"/>
      <c r="HR25" s="22"/>
      <c r="HS25" s="22"/>
      <c r="HT25" s="22"/>
      <c r="HU25" s="22"/>
      <c r="HV25" s="22"/>
      <c r="HW25" s="22"/>
      <c r="HX25" s="22"/>
      <c r="HY25" s="22"/>
      <c r="HZ25" s="22"/>
      <c r="IA25" s="22"/>
      <c r="IB25" s="22"/>
      <c r="IC25" s="22"/>
      <c r="ID25" s="22"/>
      <c r="IE25" s="22"/>
      <c r="IF25" s="22"/>
      <c r="IG25" s="22"/>
      <c r="IH25" s="22"/>
      <c r="II25" s="22"/>
      <c r="IJ25" s="22"/>
      <c r="IK25" s="22"/>
      <c r="IL25" s="22"/>
      <c r="IM25" s="22"/>
      <c r="IN25" s="22"/>
      <c r="IO25" s="22"/>
      <c r="IP25" s="22"/>
      <c r="IQ25" s="22"/>
      <c r="IR25" s="22"/>
      <c r="IS25" s="22"/>
      <c r="IT25" s="22"/>
      <c r="IU25" s="22"/>
      <c r="IV25" s="22"/>
      <c r="IW25" s="22"/>
      <c r="IX25" s="22"/>
      <c r="IY25" s="26">
        <f t="shared" si="0"/>
        <v>70</v>
      </c>
      <c r="IZ25" s="56" t="s">
        <v>37</v>
      </c>
      <c r="JA25" s="80">
        <v>2328</v>
      </c>
      <c r="JB25" s="81">
        <f>JE25+JF25+JG25+JH25</f>
        <v>2328</v>
      </c>
      <c r="JC25" s="81">
        <v>1515.3000000000002</v>
      </c>
      <c r="JD25" s="82">
        <f t="shared" si="1"/>
        <v>0</v>
      </c>
      <c r="JE25" s="83"/>
      <c r="JF25" s="83"/>
      <c r="JG25" s="83">
        <v>10.44</v>
      </c>
      <c r="JH25" s="83">
        <f>844.8+1472.76</f>
        <v>2317.56</v>
      </c>
      <c r="JI25" s="83"/>
      <c r="JJ25" s="83"/>
      <c r="JK25" s="83"/>
      <c r="JL25" s="83"/>
      <c r="JM25" s="83"/>
      <c r="JN25" s="83"/>
      <c r="JO25" s="83"/>
      <c r="JP25" s="83"/>
      <c r="JQ25" s="40">
        <f t="shared" si="2"/>
        <v>1.5363294397149077</v>
      </c>
    </row>
    <row r="26" spans="1:278" s="5" customFormat="1" ht="12.75" customHeight="1" x14ac:dyDescent="0.25">
      <c r="A26" s="64">
        <v>43270</v>
      </c>
      <c r="B26" s="108" t="s">
        <v>240</v>
      </c>
      <c r="C26" s="52"/>
      <c r="D26" s="52"/>
      <c r="E26" s="53"/>
      <c r="F26" s="53"/>
      <c r="G26" s="53"/>
      <c r="H26" s="53"/>
      <c r="I26" s="53"/>
      <c r="J26" s="53"/>
      <c r="K26" s="53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>
        <v>40</v>
      </c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6">
        <f t="shared" si="0"/>
        <v>40</v>
      </c>
      <c r="IZ26" s="56" t="s">
        <v>37</v>
      </c>
      <c r="JA26" s="80">
        <v>968.64</v>
      </c>
      <c r="JB26" s="81">
        <f>JE26+JF26+JG26+JH26+JI26+JJ26</f>
        <v>968.6400000000001</v>
      </c>
      <c r="JC26" s="81">
        <v>628</v>
      </c>
      <c r="JD26" s="82">
        <f t="shared" si="1"/>
        <v>0</v>
      </c>
      <c r="JE26" s="83"/>
      <c r="JF26" s="83"/>
      <c r="JG26" s="83"/>
      <c r="JH26" s="83">
        <v>10.44</v>
      </c>
      <c r="JI26" s="83"/>
      <c r="JJ26" s="83">
        <v>958.2</v>
      </c>
      <c r="JK26" s="83"/>
      <c r="JL26" s="83"/>
      <c r="JM26" s="83"/>
      <c r="JN26" s="83"/>
      <c r="JO26" s="83"/>
      <c r="JP26" s="83"/>
      <c r="JQ26" s="40">
        <f t="shared" si="2"/>
        <v>1.5424203821656051</v>
      </c>
    </row>
    <row r="27" spans="1:278" s="5" customFormat="1" ht="12.75" customHeight="1" x14ac:dyDescent="0.25">
      <c r="A27" s="64">
        <v>43297</v>
      </c>
      <c r="B27" s="108" t="s">
        <v>240</v>
      </c>
      <c r="C27" s="52"/>
      <c r="D27" s="52"/>
      <c r="E27" s="53"/>
      <c r="F27" s="53"/>
      <c r="G27" s="53"/>
      <c r="H27" s="53"/>
      <c r="I27" s="53"/>
      <c r="J27" s="53"/>
      <c r="K27" s="53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  <c r="BM27" s="22"/>
      <c r="BN27" s="22"/>
      <c r="BO27" s="22"/>
      <c r="BP27" s="22"/>
      <c r="BQ27" s="22"/>
      <c r="BR27" s="22"/>
      <c r="BS27" s="22"/>
      <c r="BT27" s="22"/>
      <c r="BU27" s="22"/>
      <c r="BV27" s="22"/>
      <c r="BW27" s="22"/>
      <c r="BX27" s="22"/>
      <c r="BY27" s="22"/>
      <c r="BZ27" s="22"/>
      <c r="CA27" s="22"/>
      <c r="CB27" s="22"/>
      <c r="CC27" s="22"/>
      <c r="CD27" s="22"/>
      <c r="CE27" s="22"/>
      <c r="CF27" s="22"/>
      <c r="CG27" s="22"/>
      <c r="CH27" s="22"/>
      <c r="CI27" s="22"/>
      <c r="CJ27" s="22"/>
      <c r="CK27" s="22"/>
      <c r="CL27" s="22"/>
      <c r="CM27" s="22"/>
      <c r="CN27" s="22"/>
      <c r="CO27" s="22"/>
      <c r="CP27" s="22"/>
      <c r="CQ27" s="22"/>
      <c r="CR27" s="22"/>
      <c r="CS27" s="22"/>
      <c r="CT27" s="22"/>
      <c r="CU27" s="22"/>
      <c r="CV27" s="22"/>
      <c r="CW27" s="22"/>
      <c r="CX27" s="22"/>
      <c r="CY27" s="22"/>
      <c r="CZ27" s="22"/>
      <c r="DA27" s="22"/>
      <c r="DB27" s="22"/>
      <c r="DC27" s="22"/>
      <c r="DD27" s="22"/>
      <c r="DE27" s="22"/>
      <c r="DF27" s="22"/>
      <c r="DG27" s="22"/>
      <c r="DH27" s="22"/>
      <c r="DI27" s="22"/>
      <c r="DJ27" s="22"/>
      <c r="DK27" s="22"/>
      <c r="DL27" s="22"/>
      <c r="DM27" s="22"/>
      <c r="DN27" s="22"/>
      <c r="DO27" s="22"/>
      <c r="DP27" s="22">
        <v>20</v>
      </c>
      <c r="DQ27" s="22"/>
      <c r="DR27" s="22"/>
      <c r="DS27" s="22"/>
      <c r="DT27" s="22"/>
      <c r="DU27" s="22"/>
      <c r="DV27" s="22"/>
      <c r="DW27" s="22">
        <v>28</v>
      </c>
      <c r="DX27" s="22"/>
      <c r="DY27" s="22"/>
      <c r="DZ27" s="22"/>
      <c r="EA27" s="22"/>
      <c r="EB27" s="22"/>
      <c r="EC27" s="22"/>
      <c r="ED27" s="22"/>
      <c r="EE27" s="22"/>
      <c r="EF27" s="22"/>
      <c r="EG27" s="22"/>
      <c r="EH27" s="22"/>
      <c r="EI27" s="22"/>
      <c r="EJ27" s="22"/>
      <c r="EK27" s="22"/>
      <c r="EL27" s="22"/>
      <c r="EM27" s="22"/>
      <c r="EN27" s="22"/>
      <c r="EO27" s="22"/>
      <c r="EP27" s="22"/>
      <c r="EQ27" s="22"/>
      <c r="ER27" s="22"/>
      <c r="ES27" s="22"/>
      <c r="ET27" s="22"/>
      <c r="EU27" s="22"/>
      <c r="EV27" s="22"/>
      <c r="EW27" s="22"/>
      <c r="EX27" s="22"/>
      <c r="EY27" s="22"/>
      <c r="EZ27" s="22">
        <v>30</v>
      </c>
      <c r="FA27" s="22"/>
      <c r="FB27" s="22"/>
      <c r="FC27" s="22"/>
      <c r="FD27" s="22"/>
      <c r="FE27" s="22"/>
      <c r="FF27" s="22"/>
      <c r="FG27" s="22"/>
      <c r="FH27" s="22"/>
      <c r="FI27" s="22"/>
      <c r="FJ27" s="22"/>
      <c r="FK27" s="22"/>
      <c r="FL27" s="22"/>
      <c r="FM27" s="22"/>
      <c r="FN27" s="22"/>
      <c r="FO27" s="22"/>
      <c r="FP27" s="22"/>
      <c r="FQ27" s="22"/>
      <c r="FR27" s="22"/>
      <c r="FS27" s="22"/>
      <c r="FT27" s="22"/>
      <c r="FU27" s="22"/>
      <c r="FV27" s="22"/>
      <c r="FW27" s="22"/>
      <c r="FX27" s="22"/>
      <c r="FY27" s="22"/>
      <c r="FZ27" s="22"/>
      <c r="GA27" s="22"/>
      <c r="GB27" s="22"/>
      <c r="GC27" s="22"/>
      <c r="GD27" s="22"/>
      <c r="GE27" s="22"/>
      <c r="GF27" s="22"/>
      <c r="GG27" s="22"/>
      <c r="GH27" s="22"/>
      <c r="GI27" s="22"/>
      <c r="GJ27" s="22"/>
      <c r="GK27" s="22"/>
      <c r="GL27" s="22"/>
      <c r="GM27" s="22"/>
      <c r="GN27" s="22"/>
      <c r="GO27" s="22">
        <v>40</v>
      </c>
      <c r="GP27" s="22"/>
      <c r="GQ27" s="22"/>
      <c r="GR27" s="22"/>
      <c r="GS27" s="22"/>
      <c r="GT27" s="22"/>
      <c r="GU27" s="22"/>
      <c r="GV27" s="22"/>
      <c r="GW27" s="22"/>
      <c r="GX27" s="22"/>
      <c r="GY27" s="22"/>
      <c r="GZ27" s="22"/>
      <c r="HA27" s="22"/>
      <c r="HB27" s="22"/>
      <c r="HC27" s="22"/>
      <c r="HD27" s="22"/>
      <c r="HE27" s="22"/>
      <c r="HF27" s="22"/>
      <c r="HG27" s="22"/>
      <c r="HH27" s="22"/>
      <c r="HI27" s="22"/>
      <c r="HJ27" s="22"/>
      <c r="HK27" s="22"/>
      <c r="HL27" s="22"/>
      <c r="HM27" s="22"/>
      <c r="HN27" s="22"/>
      <c r="HO27" s="22"/>
      <c r="HP27" s="22"/>
      <c r="HQ27" s="22"/>
      <c r="HR27" s="22"/>
      <c r="HS27" s="22"/>
      <c r="HT27" s="22"/>
      <c r="HU27" s="22"/>
      <c r="HV27" s="22"/>
      <c r="HW27" s="22"/>
      <c r="HX27" s="22"/>
      <c r="HY27" s="22"/>
      <c r="HZ27" s="22"/>
      <c r="IA27" s="22"/>
      <c r="IB27" s="22"/>
      <c r="IC27" s="22"/>
      <c r="ID27" s="22"/>
      <c r="IE27" s="22"/>
      <c r="IF27" s="22"/>
      <c r="IG27" s="22"/>
      <c r="IH27" s="22"/>
      <c r="II27" s="22"/>
      <c r="IJ27" s="22"/>
      <c r="IK27" s="22"/>
      <c r="IL27" s="22"/>
      <c r="IM27" s="22"/>
      <c r="IN27" s="22"/>
      <c r="IO27" s="22"/>
      <c r="IP27" s="22"/>
      <c r="IQ27" s="22"/>
      <c r="IR27" s="22"/>
      <c r="IS27" s="22"/>
      <c r="IT27" s="22"/>
      <c r="IU27" s="22"/>
      <c r="IV27" s="22"/>
      <c r="IW27" s="22"/>
      <c r="IX27" s="22"/>
      <c r="IY27" s="26">
        <f t="shared" si="0"/>
        <v>118</v>
      </c>
      <c r="IZ27" s="56" t="s">
        <v>37</v>
      </c>
      <c r="JA27" s="80">
        <v>3558.46</v>
      </c>
      <c r="JB27" s="81">
        <f>JE27+JF27+JG27+JH27+JI27+JJ27+JK27</f>
        <v>3558.46</v>
      </c>
      <c r="JC27" s="81">
        <v>2299.54</v>
      </c>
      <c r="JD27" s="82">
        <f t="shared" si="1"/>
        <v>0</v>
      </c>
      <c r="JE27" s="83"/>
      <c r="JF27" s="83"/>
      <c r="JG27" s="83"/>
      <c r="JH27" s="83"/>
      <c r="JI27" s="83"/>
      <c r="JJ27" s="83"/>
      <c r="JK27" s="83">
        <v>3558.46</v>
      </c>
      <c r="JL27" s="83"/>
      <c r="JM27" s="83"/>
      <c r="JN27" s="83"/>
      <c r="JO27" s="83"/>
      <c r="JP27" s="83"/>
      <c r="JQ27" s="40">
        <f t="shared" si="2"/>
        <v>1.5474660149421189</v>
      </c>
    </row>
    <row r="28" spans="1:278" s="5" customFormat="1" ht="12.75" customHeight="1" x14ac:dyDescent="0.25">
      <c r="A28" s="64">
        <v>43312</v>
      </c>
      <c r="B28" s="108" t="s">
        <v>240</v>
      </c>
      <c r="C28" s="52"/>
      <c r="D28" s="52"/>
      <c r="E28" s="53"/>
      <c r="F28" s="53"/>
      <c r="G28" s="53"/>
      <c r="H28" s="53"/>
      <c r="I28" s="53"/>
      <c r="J28" s="53"/>
      <c r="K28" s="53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  <c r="BM28" s="22"/>
      <c r="BN28" s="22"/>
      <c r="BO28" s="22"/>
      <c r="BP28" s="22"/>
      <c r="BQ28" s="22"/>
      <c r="BR28" s="22"/>
      <c r="BS28" s="22"/>
      <c r="BT28" s="22"/>
      <c r="BU28" s="22"/>
      <c r="BV28" s="22"/>
      <c r="BW28" s="22"/>
      <c r="BX28" s="22"/>
      <c r="BY28" s="22"/>
      <c r="BZ28" s="22"/>
      <c r="CA28" s="22"/>
      <c r="CB28" s="22"/>
      <c r="CC28" s="22"/>
      <c r="CD28" s="22"/>
      <c r="CE28" s="22"/>
      <c r="CF28" s="22"/>
      <c r="CG28" s="22"/>
      <c r="CH28" s="22"/>
      <c r="CI28" s="22"/>
      <c r="CJ28" s="22"/>
      <c r="CK28" s="22"/>
      <c r="CL28" s="22"/>
      <c r="CM28" s="22"/>
      <c r="CN28" s="22"/>
      <c r="CO28" s="22"/>
      <c r="CP28" s="22"/>
      <c r="CQ28" s="22"/>
      <c r="CR28" s="22"/>
      <c r="CS28" s="22"/>
      <c r="CT28" s="22"/>
      <c r="CU28" s="22"/>
      <c r="CV28" s="22"/>
      <c r="CW28" s="22"/>
      <c r="CX28" s="22"/>
      <c r="CY28" s="22"/>
      <c r="CZ28" s="22"/>
      <c r="DA28" s="22"/>
      <c r="DB28" s="22"/>
      <c r="DC28" s="22"/>
      <c r="DD28" s="22"/>
      <c r="DE28" s="22"/>
      <c r="DF28" s="22"/>
      <c r="DG28" s="22"/>
      <c r="DH28" s="22"/>
      <c r="DI28" s="22"/>
      <c r="DJ28" s="22"/>
      <c r="DK28" s="22"/>
      <c r="DL28" s="22"/>
      <c r="DM28" s="22"/>
      <c r="DN28" s="22"/>
      <c r="DO28" s="22"/>
      <c r="DP28" s="22"/>
      <c r="DQ28" s="22"/>
      <c r="DR28" s="22"/>
      <c r="DS28" s="22"/>
      <c r="DT28" s="22"/>
      <c r="DU28" s="22"/>
      <c r="DV28" s="22"/>
      <c r="DW28" s="22">
        <v>20</v>
      </c>
      <c r="DX28" s="22"/>
      <c r="DY28" s="22"/>
      <c r="DZ28" s="22"/>
      <c r="EA28" s="22"/>
      <c r="EB28" s="22"/>
      <c r="EC28" s="22"/>
      <c r="ED28" s="22"/>
      <c r="EE28" s="22"/>
      <c r="EF28" s="22"/>
      <c r="EG28" s="22"/>
      <c r="EH28" s="22"/>
      <c r="EI28" s="22"/>
      <c r="EJ28" s="22"/>
      <c r="EK28" s="22"/>
      <c r="EL28" s="22"/>
      <c r="EM28" s="22"/>
      <c r="EN28" s="22"/>
      <c r="EO28" s="22"/>
      <c r="EP28" s="22"/>
      <c r="EQ28" s="22"/>
      <c r="ER28" s="22"/>
      <c r="ES28" s="22"/>
      <c r="ET28" s="22"/>
      <c r="EU28" s="22"/>
      <c r="EV28" s="22"/>
      <c r="EW28" s="22"/>
      <c r="EX28" s="22"/>
      <c r="EY28" s="22"/>
      <c r="EZ28" s="22"/>
      <c r="FA28" s="22"/>
      <c r="FB28" s="22"/>
      <c r="FC28" s="22"/>
      <c r="FD28" s="22"/>
      <c r="FE28" s="22"/>
      <c r="FF28" s="22"/>
      <c r="FG28" s="22"/>
      <c r="FH28" s="22"/>
      <c r="FI28" s="22"/>
      <c r="FJ28" s="22"/>
      <c r="FK28" s="22"/>
      <c r="FL28" s="22"/>
      <c r="FM28" s="22"/>
      <c r="FN28" s="22"/>
      <c r="FO28" s="22"/>
      <c r="FP28" s="22"/>
      <c r="FQ28" s="22"/>
      <c r="FR28" s="22"/>
      <c r="FS28" s="22"/>
      <c r="FT28" s="22"/>
      <c r="FU28" s="22"/>
      <c r="FV28" s="22"/>
      <c r="FW28" s="22"/>
      <c r="FX28" s="22"/>
      <c r="FY28" s="22"/>
      <c r="FZ28" s="22"/>
      <c r="GA28" s="22"/>
      <c r="GB28" s="22"/>
      <c r="GC28" s="22"/>
      <c r="GD28" s="22"/>
      <c r="GE28" s="22"/>
      <c r="GF28" s="22"/>
      <c r="GG28" s="22"/>
      <c r="GH28" s="22"/>
      <c r="GI28" s="22"/>
      <c r="GJ28" s="22"/>
      <c r="GK28" s="22"/>
      <c r="GL28" s="22"/>
      <c r="GM28" s="22"/>
      <c r="GN28" s="22"/>
      <c r="GO28" s="22"/>
      <c r="GP28" s="22"/>
      <c r="GQ28" s="22"/>
      <c r="GR28" s="22"/>
      <c r="GS28" s="22"/>
      <c r="GT28" s="22"/>
      <c r="GU28" s="22"/>
      <c r="GV28" s="22"/>
      <c r="GW28" s="22"/>
      <c r="GX28" s="22"/>
      <c r="GY28" s="22"/>
      <c r="GZ28" s="22"/>
      <c r="HA28" s="22"/>
      <c r="HB28" s="22"/>
      <c r="HC28" s="22"/>
      <c r="HD28" s="22"/>
      <c r="HE28" s="22"/>
      <c r="HF28" s="22"/>
      <c r="HG28" s="22"/>
      <c r="HH28" s="22"/>
      <c r="HI28" s="22"/>
      <c r="HJ28" s="22"/>
      <c r="HK28" s="22"/>
      <c r="HL28" s="22"/>
      <c r="HM28" s="22"/>
      <c r="HN28" s="22"/>
      <c r="HO28" s="22"/>
      <c r="HP28" s="22"/>
      <c r="HQ28" s="22"/>
      <c r="HR28" s="22"/>
      <c r="HS28" s="22"/>
      <c r="HT28" s="22"/>
      <c r="HU28" s="22"/>
      <c r="HV28" s="22"/>
      <c r="HW28" s="22"/>
      <c r="HX28" s="22"/>
      <c r="HY28" s="22"/>
      <c r="HZ28" s="22"/>
      <c r="IA28" s="22"/>
      <c r="IB28" s="22"/>
      <c r="IC28" s="22"/>
      <c r="ID28" s="22"/>
      <c r="IE28" s="22"/>
      <c r="IF28" s="22"/>
      <c r="IG28" s="22"/>
      <c r="IH28" s="22"/>
      <c r="II28" s="22"/>
      <c r="IJ28" s="22"/>
      <c r="IK28" s="22"/>
      <c r="IL28" s="22"/>
      <c r="IM28" s="22"/>
      <c r="IN28" s="22"/>
      <c r="IO28" s="22"/>
      <c r="IP28" s="22"/>
      <c r="IQ28" s="22"/>
      <c r="IR28" s="22"/>
      <c r="IS28" s="22"/>
      <c r="IT28" s="22"/>
      <c r="IU28" s="22"/>
      <c r="IV28" s="22"/>
      <c r="IW28" s="22"/>
      <c r="IX28" s="22"/>
      <c r="IY28" s="26">
        <f t="shared" si="0"/>
        <v>20</v>
      </c>
      <c r="IZ28" s="56" t="s">
        <v>37</v>
      </c>
      <c r="JA28" s="80">
        <v>688.56</v>
      </c>
      <c r="JB28" s="81">
        <f>JE28+JF28+JG28+JH28+JI28+JJ28+JK28</f>
        <v>688.56</v>
      </c>
      <c r="JC28" s="81">
        <v>443.2</v>
      </c>
      <c r="JD28" s="82">
        <f t="shared" si="1"/>
        <v>0</v>
      </c>
      <c r="JE28" s="83"/>
      <c r="JF28" s="83"/>
      <c r="JG28" s="83"/>
      <c r="JH28" s="83"/>
      <c r="JI28" s="83"/>
      <c r="JJ28" s="83"/>
      <c r="JK28" s="83">
        <v>688.56</v>
      </c>
      <c r="JL28" s="83"/>
      <c r="JM28" s="83"/>
      <c r="JN28" s="83"/>
      <c r="JO28" s="83"/>
      <c r="JP28" s="83"/>
      <c r="JQ28" s="40">
        <f t="shared" si="2"/>
        <v>1.553610108303249</v>
      </c>
    </row>
    <row r="29" spans="1:278" s="5" customFormat="1" ht="12.75" customHeight="1" x14ac:dyDescent="0.25">
      <c r="A29" s="64">
        <v>43326</v>
      </c>
      <c r="B29" s="108" t="s">
        <v>240</v>
      </c>
      <c r="C29" s="52"/>
      <c r="D29" s="52"/>
      <c r="E29" s="53"/>
      <c r="F29" s="53"/>
      <c r="G29" s="53"/>
      <c r="H29" s="53"/>
      <c r="I29" s="53"/>
      <c r="J29" s="53"/>
      <c r="K29" s="53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>
        <v>20</v>
      </c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6">
        <f t="shared" si="0"/>
        <v>20</v>
      </c>
      <c r="IZ29" s="56" t="s">
        <v>37</v>
      </c>
      <c r="JA29" s="80">
        <v>393.36</v>
      </c>
      <c r="JB29" s="81">
        <f>JE29+JF29+JG29+JH29+JI29+JJ29+JK29+JL29</f>
        <v>393.36</v>
      </c>
      <c r="JC29" s="81">
        <v>254.4</v>
      </c>
      <c r="JD29" s="82">
        <f t="shared" si="1"/>
        <v>0</v>
      </c>
      <c r="JE29" s="83"/>
      <c r="JF29" s="83"/>
      <c r="JG29" s="83"/>
      <c r="JH29" s="83"/>
      <c r="JI29" s="83"/>
      <c r="JJ29" s="83"/>
      <c r="JK29" s="83"/>
      <c r="JL29" s="83">
        <v>393.36</v>
      </c>
      <c r="JM29" s="83"/>
      <c r="JN29" s="83"/>
      <c r="JO29" s="83"/>
      <c r="JP29" s="83"/>
      <c r="JQ29" s="40">
        <f t="shared" si="2"/>
        <v>1.5462264150943397</v>
      </c>
    </row>
    <row r="30" spans="1:278" s="5" customFormat="1" ht="12.75" customHeight="1" x14ac:dyDescent="0.25">
      <c r="A30" s="64">
        <v>43346</v>
      </c>
      <c r="B30" s="108" t="s">
        <v>240</v>
      </c>
      <c r="C30" s="52"/>
      <c r="D30" s="52"/>
      <c r="E30" s="53"/>
      <c r="F30" s="53"/>
      <c r="G30" s="53"/>
      <c r="H30" s="53"/>
      <c r="I30" s="53"/>
      <c r="J30" s="53">
        <v>30</v>
      </c>
      <c r="K30" s="53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  <c r="BM30" s="22"/>
      <c r="BN30" s="22"/>
      <c r="BO30" s="22"/>
      <c r="BP30" s="22"/>
      <c r="BQ30" s="22"/>
      <c r="BR30" s="22"/>
      <c r="BS30" s="22"/>
      <c r="BT30" s="22"/>
      <c r="BU30" s="22"/>
      <c r="BV30" s="22"/>
      <c r="BW30" s="22"/>
      <c r="BX30" s="22"/>
      <c r="BY30" s="22"/>
      <c r="BZ30" s="22"/>
      <c r="CA30" s="22"/>
      <c r="CB30" s="22"/>
      <c r="CC30" s="22"/>
      <c r="CD30" s="22"/>
      <c r="CE30" s="22"/>
      <c r="CF30" s="22"/>
      <c r="CG30" s="22"/>
      <c r="CH30" s="22"/>
      <c r="CI30" s="22"/>
      <c r="CJ30" s="22"/>
      <c r="CK30" s="22"/>
      <c r="CL30" s="22"/>
      <c r="CM30" s="22"/>
      <c r="CN30" s="22"/>
      <c r="CO30" s="22"/>
      <c r="CP30" s="22"/>
      <c r="CQ30" s="22"/>
      <c r="CR30" s="22"/>
      <c r="CS30" s="22"/>
      <c r="CT30" s="22"/>
      <c r="CU30" s="22"/>
      <c r="CV30" s="22"/>
      <c r="CW30" s="22"/>
      <c r="CX30" s="22"/>
      <c r="CY30" s="22"/>
      <c r="CZ30" s="22"/>
      <c r="DA30" s="22"/>
      <c r="DB30" s="22"/>
      <c r="DC30" s="22"/>
      <c r="DD30" s="22"/>
      <c r="DE30" s="22"/>
      <c r="DF30" s="22"/>
      <c r="DG30" s="22"/>
      <c r="DH30" s="22"/>
      <c r="DI30" s="22"/>
      <c r="DJ30" s="22"/>
      <c r="DK30" s="22"/>
      <c r="DL30" s="22"/>
      <c r="DM30" s="22"/>
      <c r="DN30" s="22"/>
      <c r="DO30" s="22"/>
      <c r="DP30" s="22"/>
      <c r="DQ30" s="22"/>
      <c r="DR30" s="22"/>
      <c r="DS30" s="22"/>
      <c r="DT30" s="22"/>
      <c r="DU30" s="22"/>
      <c r="DV30" s="22"/>
      <c r="DW30" s="22"/>
      <c r="DX30" s="22"/>
      <c r="DY30" s="22"/>
      <c r="DZ30" s="22"/>
      <c r="EA30" s="22"/>
      <c r="EB30" s="22"/>
      <c r="EC30" s="22"/>
      <c r="ED30" s="22"/>
      <c r="EE30" s="22"/>
      <c r="EF30" s="22"/>
      <c r="EG30" s="22"/>
      <c r="EH30" s="22"/>
      <c r="EI30" s="22"/>
      <c r="EJ30" s="22"/>
      <c r="EK30" s="22"/>
      <c r="EL30" s="22"/>
      <c r="EM30" s="22"/>
      <c r="EN30" s="22"/>
      <c r="EO30" s="22"/>
      <c r="EP30" s="22"/>
      <c r="EQ30" s="22"/>
      <c r="ER30" s="22"/>
      <c r="ES30" s="22"/>
      <c r="ET30" s="22"/>
      <c r="EU30" s="22"/>
      <c r="EV30" s="22"/>
      <c r="EW30" s="22"/>
      <c r="EX30" s="22"/>
      <c r="EY30" s="22"/>
      <c r="EZ30" s="22"/>
      <c r="FA30" s="22"/>
      <c r="FB30" s="22"/>
      <c r="FC30" s="22"/>
      <c r="FD30" s="22"/>
      <c r="FE30" s="22"/>
      <c r="FF30" s="22"/>
      <c r="FG30" s="22"/>
      <c r="FH30" s="22"/>
      <c r="FI30" s="22"/>
      <c r="FJ30" s="22"/>
      <c r="FK30" s="22"/>
      <c r="FL30" s="22"/>
      <c r="FM30" s="22"/>
      <c r="FN30" s="22"/>
      <c r="FO30" s="22"/>
      <c r="FP30" s="22"/>
      <c r="FQ30" s="22"/>
      <c r="FR30" s="22"/>
      <c r="FS30" s="22"/>
      <c r="FT30" s="22"/>
      <c r="FU30" s="22"/>
      <c r="FV30" s="22"/>
      <c r="FW30" s="22"/>
      <c r="FX30" s="22"/>
      <c r="FY30" s="22"/>
      <c r="FZ30" s="22"/>
      <c r="GA30" s="22"/>
      <c r="GB30" s="22"/>
      <c r="GC30" s="22"/>
      <c r="GD30" s="22"/>
      <c r="GE30" s="22"/>
      <c r="GF30" s="22"/>
      <c r="GG30" s="22"/>
      <c r="GH30" s="22"/>
      <c r="GI30" s="22"/>
      <c r="GJ30" s="22"/>
      <c r="GK30" s="22"/>
      <c r="GL30" s="22"/>
      <c r="GM30" s="22"/>
      <c r="GN30" s="22"/>
      <c r="GO30" s="22"/>
      <c r="GP30" s="22"/>
      <c r="GQ30" s="22"/>
      <c r="GR30" s="22"/>
      <c r="GS30" s="22"/>
      <c r="GT30" s="22"/>
      <c r="GU30" s="22"/>
      <c r="GV30" s="22"/>
      <c r="GW30" s="22"/>
      <c r="GX30" s="22"/>
      <c r="GY30" s="22"/>
      <c r="GZ30" s="22"/>
      <c r="HA30" s="22"/>
      <c r="HB30" s="22"/>
      <c r="HC30" s="22"/>
      <c r="HD30" s="22"/>
      <c r="HE30" s="22"/>
      <c r="HF30" s="22"/>
      <c r="HG30" s="22"/>
      <c r="HH30" s="22"/>
      <c r="HI30" s="22"/>
      <c r="HJ30" s="22"/>
      <c r="HK30" s="22"/>
      <c r="HL30" s="22"/>
      <c r="HM30" s="22"/>
      <c r="HN30" s="22"/>
      <c r="HO30" s="22"/>
      <c r="HP30" s="22"/>
      <c r="HQ30" s="22"/>
      <c r="HR30" s="22"/>
      <c r="HS30" s="22"/>
      <c r="HT30" s="22"/>
      <c r="HU30" s="22"/>
      <c r="HV30" s="22"/>
      <c r="HW30" s="22"/>
      <c r="HX30" s="22"/>
      <c r="HY30" s="22"/>
      <c r="HZ30" s="22"/>
      <c r="IA30" s="22"/>
      <c r="IB30" s="22"/>
      <c r="IC30" s="22"/>
      <c r="ID30" s="22"/>
      <c r="IE30" s="22"/>
      <c r="IF30" s="22"/>
      <c r="IG30" s="22"/>
      <c r="IH30" s="22"/>
      <c r="II30" s="22"/>
      <c r="IJ30" s="22"/>
      <c r="IK30" s="22"/>
      <c r="IL30" s="22"/>
      <c r="IM30" s="22"/>
      <c r="IN30" s="22"/>
      <c r="IO30" s="22"/>
      <c r="IP30" s="22"/>
      <c r="IQ30" s="22"/>
      <c r="IR30" s="22"/>
      <c r="IS30" s="22"/>
      <c r="IT30" s="22"/>
      <c r="IU30" s="22"/>
      <c r="IV30" s="22"/>
      <c r="IW30" s="22"/>
      <c r="IX30" s="22"/>
      <c r="IY30" s="26">
        <f t="shared" si="0"/>
        <v>30</v>
      </c>
      <c r="IZ30" s="56" t="s">
        <v>37</v>
      </c>
      <c r="JA30" s="80">
        <v>1843.2</v>
      </c>
      <c r="JB30" s="81">
        <f>JE30+JF30+JG30+JH30+JI30+JJ30+JK30+JL30+JM30</f>
        <v>1843.2</v>
      </c>
      <c r="JC30" s="81">
        <v>1227.6000000000001</v>
      </c>
      <c r="JD30" s="82">
        <f t="shared" si="1"/>
        <v>0</v>
      </c>
      <c r="JE30" s="83"/>
      <c r="JF30" s="83"/>
      <c r="JG30" s="83"/>
      <c r="JH30" s="83"/>
      <c r="JI30" s="83"/>
      <c r="JJ30" s="83"/>
      <c r="JK30" s="83"/>
      <c r="JL30" s="83"/>
      <c r="JM30" s="83">
        <v>1843.2</v>
      </c>
      <c r="JN30" s="83"/>
      <c r="JO30" s="83"/>
      <c r="JP30" s="83"/>
      <c r="JQ30" s="117">
        <f t="shared" si="2"/>
        <v>1.5014662756598238</v>
      </c>
    </row>
    <row r="31" spans="1:278" s="5" customFormat="1" ht="12.75" customHeight="1" x14ac:dyDescent="0.25">
      <c r="A31" s="64">
        <v>43446</v>
      </c>
      <c r="B31" s="108" t="s">
        <v>240</v>
      </c>
      <c r="C31" s="52"/>
      <c r="D31" s="52"/>
      <c r="E31" s="53"/>
      <c r="F31" s="53"/>
      <c r="G31" s="53"/>
      <c r="H31" s="53"/>
      <c r="I31" s="53"/>
      <c r="J31" s="53">
        <v>30</v>
      </c>
      <c r="K31" s="53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  <c r="BM31" s="22"/>
      <c r="BN31" s="22"/>
      <c r="BO31" s="22"/>
      <c r="BP31" s="22"/>
      <c r="BQ31" s="22"/>
      <c r="BR31" s="22"/>
      <c r="BS31" s="22"/>
      <c r="BT31" s="22"/>
      <c r="BU31" s="22"/>
      <c r="BV31" s="22"/>
      <c r="BW31" s="22"/>
      <c r="BX31" s="22"/>
      <c r="BY31" s="22"/>
      <c r="BZ31" s="22"/>
      <c r="CA31" s="22"/>
      <c r="CB31" s="22"/>
      <c r="CC31" s="22"/>
      <c r="CD31" s="22"/>
      <c r="CE31" s="22"/>
      <c r="CF31" s="22"/>
      <c r="CG31" s="22"/>
      <c r="CH31" s="22"/>
      <c r="CI31" s="22"/>
      <c r="CJ31" s="22"/>
      <c r="CK31" s="22"/>
      <c r="CL31" s="22"/>
      <c r="CM31" s="22"/>
      <c r="CN31" s="22"/>
      <c r="CO31" s="22"/>
      <c r="CP31" s="22"/>
      <c r="CQ31" s="22"/>
      <c r="CR31" s="22"/>
      <c r="CS31" s="22"/>
      <c r="CT31" s="22"/>
      <c r="CU31" s="22"/>
      <c r="CV31" s="22"/>
      <c r="CW31" s="22"/>
      <c r="CX31" s="22"/>
      <c r="CY31" s="22"/>
      <c r="CZ31" s="22"/>
      <c r="DA31" s="22"/>
      <c r="DB31" s="22"/>
      <c r="DC31" s="22"/>
      <c r="DD31" s="22"/>
      <c r="DE31" s="22"/>
      <c r="DF31" s="22"/>
      <c r="DG31" s="22"/>
      <c r="DH31" s="22"/>
      <c r="DI31" s="22"/>
      <c r="DJ31" s="22"/>
      <c r="DK31" s="22"/>
      <c r="DL31" s="22"/>
      <c r="DM31" s="22"/>
      <c r="DN31" s="22"/>
      <c r="DO31" s="22"/>
      <c r="DP31" s="22"/>
      <c r="DQ31" s="22"/>
      <c r="DR31" s="22"/>
      <c r="DS31" s="22"/>
      <c r="DT31" s="22"/>
      <c r="DU31" s="22"/>
      <c r="DV31" s="22"/>
      <c r="DW31" s="22"/>
      <c r="DX31" s="22"/>
      <c r="DY31" s="22"/>
      <c r="DZ31" s="22"/>
      <c r="EA31" s="22"/>
      <c r="EB31" s="22"/>
      <c r="EC31" s="22"/>
      <c r="ED31" s="22"/>
      <c r="EE31" s="22"/>
      <c r="EF31" s="22"/>
      <c r="EG31" s="22"/>
      <c r="EH31" s="22"/>
      <c r="EI31" s="22"/>
      <c r="EJ31" s="22"/>
      <c r="EK31" s="22"/>
      <c r="EL31" s="22"/>
      <c r="EM31" s="22"/>
      <c r="EN31" s="22"/>
      <c r="EO31" s="22"/>
      <c r="EP31" s="22"/>
      <c r="EQ31" s="22"/>
      <c r="ER31" s="22"/>
      <c r="ES31" s="22"/>
      <c r="ET31" s="22"/>
      <c r="EU31" s="22"/>
      <c r="EV31" s="22"/>
      <c r="EW31" s="22"/>
      <c r="EX31" s="22"/>
      <c r="EY31" s="22"/>
      <c r="EZ31" s="22"/>
      <c r="FA31" s="22"/>
      <c r="FB31" s="22"/>
      <c r="FC31" s="22"/>
      <c r="FD31" s="22"/>
      <c r="FE31" s="22"/>
      <c r="FF31" s="22"/>
      <c r="FG31" s="22"/>
      <c r="FH31" s="22"/>
      <c r="FI31" s="22"/>
      <c r="FJ31" s="22"/>
      <c r="FK31" s="22"/>
      <c r="FL31" s="22"/>
      <c r="FM31" s="22"/>
      <c r="FN31" s="22"/>
      <c r="FO31" s="22"/>
      <c r="FP31" s="22"/>
      <c r="FQ31" s="22"/>
      <c r="FR31" s="22"/>
      <c r="FS31" s="22"/>
      <c r="FT31" s="22"/>
      <c r="FU31" s="22"/>
      <c r="FV31" s="22"/>
      <c r="FW31" s="22"/>
      <c r="FX31" s="22"/>
      <c r="FY31" s="22"/>
      <c r="FZ31" s="22"/>
      <c r="GA31" s="22"/>
      <c r="GB31" s="22"/>
      <c r="GC31" s="22"/>
      <c r="GD31" s="22"/>
      <c r="GE31" s="22"/>
      <c r="GF31" s="22"/>
      <c r="GG31" s="22"/>
      <c r="GH31" s="22"/>
      <c r="GI31" s="22"/>
      <c r="GJ31" s="22"/>
      <c r="GK31" s="22"/>
      <c r="GL31" s="22"/>
      <c r="GM31" s="22"/>
      <c r="GN31" s="22"/>
      <c r="GO31" s="22"/>
      <c r="GP31" s="22"/>
      <c r="GQ31" s="22"/>
      <c r="GR31" s="22"/>
      <c r="GS31" s="22"/>
      <c r="GT31" s="22"/>
      <c r="GU31" s="22"/>
      <c r="GV31" s="22"/>
      <c r="GW31" s="22"/>
      <c r="GX31" s="22"/>
      <c r="GY31" s="22"/>
      <c r="GZ31" s="22"/>
      <c r="HA31" s="22"/>
      <c r="HB31" s="22"/>
      <c r="HC31" s="22"/>
      <c r="HD31" s="22"/>
      <c r="HE31" s="22"/>
      <c r="HF31" s="22"/>
      <c r="HG31" s="22"/>
      <c r="HH31" s="22"/>
      <c r="HI31" s="22"/>
      <c r="HJ31" s="22"/>
      <c r="HK31" s="22"/>
      <c r="HL31" s="22"/>
      <c r="HM31" s="22"/>
      <c r="HN31" s="22"/>
      <c r="HO31" s="22"/>
      <c r="HP31" s="22"/>
      <c r="HQ31" s="22"/>
      <c r="HR31" s="22"/>
      <c r="HS31" s="22"/>
      <c r="HT31" s="22"/>
      <c r="HU31" s="22"/>
      <c r="HV31" s="22"/>
      <c r="HW31" s="22"/>
      <c r="HX31" s="22"/>
      <c r="HY31" s="22"/>
      <c r="HZ31" s="22"/>
      <c r="IA31" s="22"/>
      <c r="IB31" s="22"/>
      <c r="IC31" s="22"/>
      <c r="ID31" s="22"/>
      <c r="IE31" s="22"/>
      <c r="IF31" s="22"/>
      <c r="IG31" s="22"/>
      <c r="IH31" s="22"/>
      <c r="II31" s="22"/>
      <c r="IJ31" s="22"/>
      <c r="IK31" s="22"/>
      <c r="IL31" s="22"/>
      <c r="IM31" s="22"/>
      <c r="IN31" s="22"/>
      <c r="IO31" s="22"/>
      <c r="IP31" s="22"/>
      <c r="IQ31" s="22"/>
      <c r="IR31" s="22"/>
      <c r="IS31" s="22"/>
      <c r="IT31" s="22"/>
      <c r="IU31" s="22"/>
      <c r="IV31" s="22"/>
      <c r="IW31" s="22"/>
      <c r="IX31" s="22"/>
      <c r="IY31" s="26">
        <f t="shared" si="0"/>
        <v>30</v>
      </c>
      <c r="IZ31" s="56" t="s">
        <v>37</v>
      </c>
      <c r="JA31" s="80">
        <v>1843.2</v>
      </c>
      <c r="JB31" s="81">
        <f>JE31+JF31+JG31+JH31+JI31+JJ31+JK31+JL31+JM31+JN31+JO31+JP31</f>
        <v>1843.2</v>
      </c>
      <c r="JC31" s="81">
        <v>986.40000000000009</v>
      </c>
      <c r="JD31" s="82">
        <f t="shared" si="1"/>
        <v>0</v>
      </c>
      <c r="JE31" s="83"/>
      <c r="JF31" s="83"/>
      <c r="JG31" s="83"/>
      <c r="JH31" s="83"/>
      <c r="JI31" s="83"/>
      <c r="JJ31" s="83"/>
      <c r="JK31" s="83"/>
      <c r="JL31" s="83"/>
      <c r="JM31" s="83"/>
      <c r="JN31" s="83"/>
      <c r="JO31" s="83">
        <v>1843.2</v>
      </c>
      <c r="JP31" s="83"/>
      <c r="JQ31" s="117">
        <f t="shared" si="2"/>
        <v>1.8686131386861313</v>
      </c>
    </row>
    <row r="32" spans="1:278" s="5" customFormat="1" ht="12.75" customHeight="1" x14ac:dyDescent="0.25">
      <c r="A32" s="64">
        <v>43199</v>
      </c>
      <c r="B32" s="108" t="s">
        <v>464</v>
      </c>
      <c r="C32" s="52"/>
      <c r="D32" s="52"/>
      <c r="E32" s="53"/>
      <c r="F32" s="53"/>
      <c r="G32" s="53"/>
      <c r="H32" s="53"/>
      <c r="I32" s="53"/>
      <c r="J32" s="53"/>
      <c r="K32" s="53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>
        <v>2</v>
      </c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6">
        <f t="shared" si="0"/>
        <v>2</v>
      </c>
      <c r="IZ32" s="56" t="s">
        <v>78</v>
      </c>
      <c r="JA32" s="80">
        <v>56.04</v>
      </c>
      <c r="JB32" s="81">
        <f>JE32+JF32+JG32+JH32</f>
        <v>56.04</v>
      </c>
      <c r="JC32" s="81">
        <v>28.56</v>
      </c>
      <c r="JD32" s="82">
        <f t="shared" si="1"/>
        <v>0</v>
      </c>
      <c r="JE32" s="83"/>
      <c r="JF32" s="83"/>
      <c r="JG32" s="83">
        <v>56.04</v>
      </c>
      <c r="JH32" s="83"/>
      <c r="JI32" s="83"/>
      <c r="JJ32" s="83"/>
      <c r="JK32" s="83"/>
      <c r="JL32" s="83"/>
      <c r="JM32" s="83"/>
      <c r="JN32" s="83"/>
      <c r="JO32" s="83"/>
      <c r="JP32" s="83"/>
      <c r="JQ32" s="40">
        <f t="shared" si="2"/>
        <v>1.96218487394958</v>
      </c>
    </row>
    <row r="33" spans="1:278" s="5" customFormat="1" ht="12.75" customHeight="1" x14ac:dyDescent="0.25">
      <c r="A33" s="64">
        <v>43248</v>
      </c>
      <c r="B33" s="108" t="s">
        <v>464</v>
      </c>
      <c r="C33" s="52"/>
      <c r="D33" s="52"/>
      <c r="E33" s="53"/>
      <c r="F33" s="53"/>
      <c r="G33" s="53"/>
      <c r="H33" s="53"/>
      <c r="I33" s="53"/>
      <c r="J33" s="53"/>
      <c r="K33" s="53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>
        <v>2</v>
      </c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  <c r="BM33" s="22"/>
      <c r="BN33" s="22"/>
      <c r="BO33" s="22"/>
      <c r="BP33" s="22"/>
      <c r="BQ33" s="22"/>
      <c r="BR33" s="22"/>
      <c r="BS33" s="22"/>
      <c r="BT33" s="22"/>
      <c r="BU33" s="22"/>
      <c r="BV33" s="22"/>
      <c r="BW33" s="22"/>
      <c r="BX33" s="22"/>
      <c r="BY33" s="22"/>
      <c r="BZ33" s="22"/>
      <c r="CA33" s="22"/>
      <c r="CB33" s="22"/>
      <c r="CC33" s="22"/>
      <c r="CD33" s="22"/>
      <c r="CE33" s="22"/>
      <c r="CF33" s="22"/>
      <c r="CG33" s="22"/>
      <c r="CH33" s="22"/>
      <c r="CI33" s="22"/>
      <c r="CJ33" s="22"/>
      <c r="CK33" s="22"/>
      <c r="CL33" s="22"/>
      <c r="CM33" s="22"/>
      <c r="CN33" s="22"/>
      <c r="CO33" s="22"/>
      <c r="CP33" s="22"/>
      <c r="CQ33" s="22"/>
      <c r="CR33" s="22"/>
      <c r="CS33" s="22"/>
      <c r="CT33" s="22"/>
      <c r="CU33" s="22"/>
      <c r="CV33" s="22"/>
      <c r="CW33" s="22"/>
      <c r="CX33" s="22"/>
      <c r="CY33" s="22"/>
      <c r="CZ33" s="22"/>
      <c r="DA33" s="22"/>
      <c r="DB33" s="22"/>
      <c r="DC33" s="22"/>
      <c r="DD33" s="22"/>
      <c r="DE33" s="22"/>
      <c r="DF33" s="22"/>
      <c r="DG33" s="22"/>
      <c r="DH33" s="22"/>
      <c r="DI33" s="22"/>
      <c r="DJ33" s="22"/>
      <c r="DK33" s="22"/>
      <c r="DL33" s="22"/>
      <c r="DM33" s="22"/>
      <c r="DN33" s="22"/>
      <c r="DO33" s="22"/>
      <c r="DP33" s="22"/>
      <c r="DQ33" s="22"/>
      <c r="DR33" s="22"/>
      <c r="DS33" s="22"/>
      <c r="DT33" s="22"/>
      <c r="DU33" s="22"/>
      <c r="DV33" s="22"/>
      <c r="DW33" s="22"/>
      <c r="DX33" s="22"/>
      <c r="DY33" s="22"/>
      <c r="DZ33" s="22"/>
      <c r="EA33" s="22"/>
      <c r="EB33" s="22"/>
      <c r="EC33" s="22"/>
      <c r="ED33" s="22"/>
      <c r="EE33" s="22"/>
      <c r="EF33" s="22"/>
      <c r="EG33" s="22"/>
      <c r="EH33" s="22"/>
      <c r="EI33" s="22"/>
      <c r="EJ33" s="22"/>
      <c r="EK33" s="22"/>
      <c r="EL33" s="22"/>
      <c r="EM33" s="22"/>
      <c r="EN33" s="22"/>
      <c r="EO33" s="22"/>
      <c r="EP33" s="22"/>
      <c r="EQ33" s="22"/>
      <c r="ER33" s="22"/>
      <c r="ES33" s="22"/>
      <c r="ET33" s="22"/>
      <c r="EU33" s="22"/>
      <c r="EV33" s="22"/>
      <c r="EW33" s="22"/>
      <c r="EX33" s="22"/>
      <c r="EY33" s="22"/>
      <c r="EZ33" s="22"/>
      <c r="FA33" s="22"/>
      <c r="FB33" s="22"/>
      <c r="FC33" s="22"/>
      <c r="FD33" s="22"/>
      <c r="FE33" s="22"/>
      <c r="FF33" s="22"/>
      <c r="FG33" s="22"/>
      <c r="FH33" s="22"/>
      <c r="FI33" s="22"/>
      <c r="FJ33" s="22"/>
      <c r="FK33" s="22"/>
      <c r="FL33" s="22"/>
      <c r="FM33" s="22"/>
      <c r="FN33" s="22"/>
      <c r="FO33" s="22"/>
      <c r="FP33" s="22"/>
      <c r="FQ33" s="22"/>
      <c r="FR33" s="22"/>
      <c r="FS33" s="22"/>
      <c r="FT33" s="22"/>
      <c r="FU33" s="22"/>
      <c r="FV33" s="22"/>
      <c r="FW33" s="22"/>
      <c r="FX33" s="22"/>
      <c r="FY33" s="22"/>
      <c r="FZ33" s="22"/>
      <c r="GA33" s="22"/>
      <c r="GB33" s="22"/>
      <c r="GC33" s="22"/>
      <c r="GD33" s="22"/>
      <c r="GE33" s="22"/>
      <c r="GF33" s="22"/>
      <c r="GG33" s="22"/>
      <c r="GH33" s="22"/>
      <c r="GI33" s="22"/>
      <c r="GJ33" s="22"/>
      <c r="GK33" s="22"/>
      <c r="GL33" s="22"/>
      <c r="GM33" s="22"/>
      <c r="GN33" s="22"/>
      <c r="GO33" s="22"/>
      <c r="GP33" s="22"/>
      <c r="GQ33" s="22"/>
      <c r="GR33" s="22"/>
      <c r="GS33" s="22"/>
      <c r="GT33" s="22"/>
      <c r="GU33" s="22"/>
      <c r="GV33" s="22"/>
      <c r="GW33" s="22"/>
      <c r="GX33" s="22"/>
      <c r="GY33" s="22"/>
      <c r="GZ33" s="22"/>
      <c r="HA33" s="22"/>
      <c r="HB33" s="22"/>
      <c r="HC33" s="22"/>
      <c r="HD33" s="22"/>
      <c r="HE33" s="22"/>
      <c r="HF33" s="22"/>
      <c r="HG33" s="22"/>
      <c r="HH33" s="22"/>
      <c r="HI33" s="22"/>
      <c r="HJ33" s="22"/>
      <c r="HK33" s="22"/>
      <c r="HL33" s="22"/>
      <c r="HM33" s="22"/>
      <c r="HN33" s="22"/>
      <c r="HO33" s="22"/>
      <c r="HP33" s="22"/>
      <c r="HQ33" s="22"/>
      <c r="HR33" s="22"/>
      <c r="HS33" s="22"/>
      <c r="HT33" s="22"/>
      <c r="HU33" s="22"/>
      <c r="HV33" s="22"/>
      <c r="HW33" s="22"/>
      <c r="HX33" s="22"/>
      <c r="HY33" s="22"/>
      <c r="HZ33" s="22"/>
      <c r="IA33" s="22"/>
      <c r="IB33" s="22"/>
      <c r="IC33" s="22"/>
      <c r="ID33" s="22"/>
      <c r="IE33" s="22"/>
      <c r="IF33" s="22"/>
      <c r="IG33" s="22"/>
      <c r="IH33" s="22"/>
      <c r="II33" s="22"/>
      <c r="IJ33" s="22"/>
      <c r="IK33" s="22"/>
      <c r="IL33" s="22"/>
      <c r="IM33" s="22"/>
      <c r="IN33" s="22"/>
      <c r="IO33" s="22"/>
      <c r="IP33" s="22"/>
      <c r="IQ33" s="22"/>
      <c r="IR33" s="22"/>
      <c r="IS33" s="22"/>
      <c r="IT33" s="22"/>
      <c r="IU33" s="22"/>
      <c r="IV33" s="22"/>
      <c r="IW33" s="22"/>
      <c r="IX33" s="22"/>
      <c r="IY33" s="26">
        <f t="shared" si="0"/>
        <v>2</v>
      </c>
      <c r="IZ33" s="56" t="s">
        <v>37</v>
      </c>
      <c r="JA33" s="80">
        <v>61.44</v>
      </c>
      <c r="JB33" s="81">
        <f>JE33+JF33+JG33+JH33+JI33</f>
        <v>61.44</v>
      </c>
      <c r="JC33" s="81">
        <v>40.06</v>
      </c>
      <c r="JD33" s="82">
        <f t="shared" si="1"/>
        <v>0</v>
      </c>
      <c r="JE33" s="83"/>
      <c r="JF33" s="83"/>
      <c r="JG33" s="83"/>
      <c r="JH33" s="83"/>
      <c r="JI33" s="83">
        <v>61.44</v>
      </c>
      <c r="JJ33" s="83"/>
      <c r="JK33" s="83"/>
      <c r="JL33" s="83"/>
      <c r="JM33" s="83"/>
      <c r="JN33" s="83"/>
      <c r="JO33" s="83"/>
      <c r="JP33" s="83"/>
      <c r="JQ33" s="40">
        <f t="shared" si="2"/>
        <v>1.5336994508237642</v>
      </c>
    </row>
    <row r="34" spans="1:278" s="5" customFormat="1" ht="12.75" customHeight="1" x14ac:dyDescent="0.25">
      <c r="A34" s="64">
        <v>43255</v>
      </c>
      <c r="B34" s="108" t="s">
        <v>464</v>
      </c>
      <c r="C34" s="52"/>
      <c r="D34" s="52"/>
      <c r="E34" s="53"/>
      <c r="F34" s="53"/>
      <c r="G34" s="53"/>
      <c r="H34" s="53"/>
      <c r="I34" s="53"/>
      <c r="J34" s="53"/>
      <c r="K34" s="53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  <c r="BM34" s="22"/>
      <c r="BN34" s="22"/>
      <c r="BO34" s="22"/>
      <c r="BP34" s="22"/>
      <c r="BQ34" s="22"/>
      <c r="BR34" s="22"/>
      <c r="BS34" s="22"/>
      <c r="BT34" s="22"/>
      <c r="BU34" s="22"/>
      <c r="BV34" s="22"/>
      <c r="BW34" s="22"/>
      <c r="BX34" s="22"/>
      <c r="BY34" s="22"/>
      <c r="BZ34" s="22"/>
      <c r="CA34" s="22"/>
      <c r="CB34" s="22"/>
      <c r="CC34" s="22"/>
      <c r="CD34" s="22"/>
      <c r="CE34" s="22"/>
      <c r="CF34" s="22"/>
      <c r="CG34" s="22"/>
      <c r="CH34" s="22"/>
      <c r="CI34" s="22"/>
      <c r="CJ34" s="22"/>
      <c r="CK34" s="22"/>
      <c r="CL34" s="22"/>
      <c r="CM34" s="22"/>
      <c r="CN34" s="22"/>
      <c r="CO34" s="22"/>
      <c r="CP34" s="22"/>
      <c r="CQ34" s="22"/>
      <c r="CR34" s="22"/>
      <c r="CS34" s="22"/>
      <c r="CT34" s="22"/>
      <c r="CU34" s="22"/>
      <c r="CV34" s="22"/>
      <c r="CW34" s="22"/>
      <c r="CX34" s="22"/>
      <c r="CY34" s="22"/>
      <c r="CZ34" s="22"/>
      <c r="DA34" s="22"/>
      <c r="DB34" s="22"/>
      <c r="DC34" s="22"/>
      <c r="DD34" s="22"/>
      <c r="DE34" s="22"/>
      <c r="DF34" s="22"/>
      <c r="DG34" s="22"/>
      <c r="DH34" s="22"/>
      <c r="DI34" s="22"/>
      <c r="DJ34" s="22"/>
      <c r="DK34" s="22"/>
      <c r="DL34" s="22"/>
      <c r="DM34" s="22"/>
      <c r="DN34" s="22"/>
      <c r="DO34" s="22"/>
      <c r="DP34" s="22"/>
      <c r="DQ34" s="22"/>
      <c r="DR34" s="22"/>
      <c r="DS34" s="22"/>
      <c r="DT34" s="22"/>
      <c r="DU34" s="22"/>
      <c r="DV34" s="22"/>
      <c r="DW34" s="22"/>
      <c r="DX34" s="22"/>
      <c r="DY34" s="22"/>
      <c r="DZ34" s="22"/>
      <c r="EA34" s="22"/>
      <c r="EB34" s="22"/>
      <c r="EC34" s="22"/>
      <c r="ED34" s="22"/>
      <c r="EE34" s="22"/>
      <c r="EF34" s="22"/>
      <c r="EG34" s="22"/>
      <c r="EH34" s="22"/>
      <c r="EI34" s="22"/>
      <c r="EJ34" s="22"/>
      <c r="EK34" s="22"/>
      <c r="EL34" s="22"/>
      <c r="EM34" s="22"/>
      <c r="EN34" s="22"/>
      <c r="EO34" s="22"/>
      <c r="EP34" s="22"/>
      <c r="EQ34" s="22"/>
      <c r="ER34" s="22"/>
      <c r="ES34" s="22"/>
      <c r="ET34" s="22"/>
      <c r="EU34" s="22"/>
      <c r="EV34" s="22"/>
      <c r="EW34" s="22"/>
      <c r="EX34" s="22"/>
      <c r="EY34" s="22"/>
      <c r="EZ34" s="22"/>
      <c r="FA34" s="22"/>
      <c r="FB34" s="22"/>
      <c r="FC34" s="22"/>
      <c r="FD34" s="22"/>
      <c r="FE34" s="22"/>
      <c r="FF34" s="22"/>
      <c r="FG34" s="22"/>
      <c r="FH34" s="22"/>
      <c r="FI34" s="22"/>
      <c r="FJ34" s="22"/>
      <c r="FK34" s="22"/>
      <c r="FL34" s="22"/>
      <c r="FM34" s="22"/>
      <c r="FN34" s="22">
        <v>1</v>
      </c>
      <c r="FO34" s="22"/>
      <c r="FP34" s="22"/>
      <c r="FQ34" s="22"/>
      <c r="FR34" s="22"/>
      <c r="FS34" s="22"/>
      <c r="FT34" s="22"/>
      <c r="FU34" s="22"/>
      <c r="FV34" s="22"/>
      <c r="FW34" s="22"/>
      <c r="FX34" s="22"/>
      <c r="FY34" s="22"/>
      <c r="FZ34" s="22"/>
      <c r="GA34" s="22"/>
      <c r="GB34" s="22"/>
      <c r="GC34" s="22"/>
      <c r="GD34" s="22"/>
      <c r="GE34" s="22"/>
      <c r="GF34" s="22"/>
      <c r="GG34" s="22"/>
      <c r="GH34" s="22"/>
      <c r="GI34" s="22"/>
      <c r="GJ34" s="22"/>
      <c r="GK34" s="22"/>
      <c r="GL34" s="22"/>
      <c r="GM34" s="22"/>
      <c r="GN34" s="22"/>
      <c r="GO34" s="22"/>
      <c r="GP34" s="22"/>
      <c r="GQ34" s="22"/>
      <c r="GR34" s="22"/>
      <c r="GS34" s="22"/>
      <c r="GT34" s="22"/>
      <c r="GU34" s="22"/>
      <c r="GV34" s="22"/>
      <c r="GW34" s="22"/>
      <c r="GX34" s="22"/>
      <c r="GY34" s="22"/>
      <c r="GZ34" s="22"/>
      <c r="HA34" s="22"/>
      <c r="HB34" s="22"/>
      <c r="HC34" s="22"/>
      <c r="HD34" s="22"/>
      <c r="HE34" s="22"/>
      <c r="HF34" s="22"/>
      <c r="HG34" s="22"/>
      <c r="HH34" s="22"/>
      <c r="HI34" s="22"/>
      <c r="HJ34" s="22"/>
      <c r="HK34" s="22"/>
      <c r="HL34" s="22"/>
      <c r="HM34" s="22"/>
      <c r="HN34" s="22"/>
      <c r="HO34" s="22"/>
      <c r="HP34" s="22"/>
      <c r="HQ34" s="22"/>
      <c r="HR34" s="22"/>
      <c r="HS34" s="22"/>
      <c r="HT34" s="22"/>
      <c r="HU34" s="22"/>
      <c r="HV34" s="22"/>
      <c r="HW34" s="22"/>
      <c r="HX34" s="22"/>
      <c r="HY34" s="22"/>
      <c r="HZ34" s="22"/>
      <c r="IA34" s="22"/>
      <c r="IB34" s="22"/>
      <c r="IC34" s="22"/>
      <c r="ID34" s="22"/>
      <c r="IE34" s="22"/>
      <c r="IF34" s="22"/>
      <c r="IG34" s="22"/>
      <c r="IH34" s="22"/>
      <c r="II34" s="22"/>
      <c r="IJ34" s="22"/>
      <c r="IK34" s="22"/>
      <c r="IL34" s="22"/>
      <c r="IM34" s="22"/>
      <c r="IN34" s="22"/>
      <c r="IO34" s="22"/>
      <c r="IP34" s="22"/>
      <c r="IQ34" s="22"/>
      <c r="IR34" s="22"/>
      <c r="IS34" s="22"/>
      <c r="IT34" s="22"/>
      <c r="IU34" s="22"/>
      <c r="IV34" s="22"/>
      <c r="IW34" s="22"/>
      <c r="IX34" s="22"/>
      <c r="IY34" s="26">
        <f t="shared" si="0"/>
        <v>1</v>
      </c>
      <c r="IZ34" s="56" t="s">
        <v>37</v>
      </c>
      <c r="JA34" s="80">
        <v>31.43</v>
      </c>
      <c r="JB34" s="81">
        <f>JE34+JF34+JG34+JH34+JI34+JJ34</f>
        <v>31.43</v>
      </c>
      <c r="JC34" s="81">
        <v>20.21</v>
      </c>
      <c r="JD34" s="82">
        <f t="shared" si="1"/>
        <v>0</v>
      </c>
      <c r="JE34" s="83"/>
      <c r="JF34" s="83"/>
      <c r="JG34" s="83"/>
      <c r="JH34" s="83"/>
      <c r="JI34" s="83"/>
      <c r="JJ34" s="83">
        <v>31.43</v>
      </c>
      <c r="JK34" s="83"/>
      <c r="JL34" s="83"/>
      <c r="JM34" s="83"/>
      <c r="JN34" s="83"/>
      <c r="JO34" s="83"/>
      <c r="JP34" s="83"/>
      <c r="JQ34" s="40">
        <f t="shared" si="2"/>
        <v>1.5551707075705095</v>
      </c>
    </row>
    <row r="35" spans="1:278" s="5" customFormat="1" ht="12.75" customHeight="1" x14ac:dyDescent="0.25">
      <c r="A35" s="64">
        <v>43263</v>
      </c>
      <c r="B35" s="108" t="s">
        <v>464</v>
      </c>
      <c r="C35" s="52"/>
      <c r="D35" s="52"/>
      <c r="E35" s="53"/>
      <c r="F35" s="53"/>
      <c r="G35" s="53"/>
      <c r="H35" s="53"/>
      <c r="I35" s="53"/>
      <c r="J35" s="53"/>
      <c r="K35" s="53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>
        <v>1</v>
      </c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6">
        <f t="shared" si="0"/>
        <v>1</v>
      </c>
      <c r="IZ35" s="56" t="s">
        <v>78</v>
      </c>
      <c r="JA35" s="80">
        <v>32.159999999999997</v>
      </c>
      <c r="JB35" s="81">
        <f>JE35+JF35+JG35+JH35+JI35+JJ35</f>
        <v>32.159999999999997</v>
      </c>
      <c r="JC35" s="81">
        <v>24.54</v>
      </c>
      <c r="JD35" s="82">
        <f t="shared" si="1"/>
        <v>0</v>
      </c>
      <c r="JE35" s="83"/>
      <c r="JF35" s="83"/>
      <c r="JG35" s="83"/>
      <c r="JH35" s="83"/>
      <c r="JI35" s="83"/>
      <c r="JJ35" s="83">
        <v>32.159999999999997</v>
      </c>
      <c r="JK35" s="83"/>
      <c r="JL35" s="83"/>
      <c r="JM35" s="83"/>
      <c r="JN35" s="83"/>
      <c r="JO35" s="83"/>
      <c r="JP35" s="83"/>
      <c r="JQ35" s="40">
        <f t="shared" si="2"/>
        <v>1.3105134474327627</v>
      </c>
    </row>
    <row r="36" spans="1:278" s="5" customFormat="1" ht="12.75" customHeight="1" x14ac:dyDescent="0.25">
      <c r="A36" s="64">
        <v>43270</v>
      </c>
      <c r="B36" s="108" t="s">
        <v>464</v>
      </c>
      <c r="C36" s="52"/>
      <c r="D36" s="52"/>
      <c r="E36" s="53"/>
      <c r="F36" s="53"/>
      <c r="G36" s="53"/>
      <c r="H36" s="53"/>
      <c r="I36" s="53"/>
      <c r="J36" s="53"/>
      <c r="K36" s="53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  <c r="BM36" s="22"/>
      <c r="BN36" s="22"/>
      <c r="BO36" s="22"/>
      <c r="BP36" s="22"/>
      <c r="BQ36" s="22"/>
      <c r="BR36" s="22"/>
      <c r="BS36" s="22"/>
      <c r="BT36" s="22"/>
      <c r="BU36" s="22"/>
      <c r="BV36" s="22"/>
      <c r="BW36" s="22"/>
      <c r="BX36" s="22"/>
      <c r="BY36" s="22"/>
      <c r="BZ36" s="22"/>
      <c r="CA36" s="22"/>
      <c r="CB36" s="22"/>
      <c r="CC36" s="22"/>
      <c r="CD36" s="22"/>
      <c r="CE36" s="22"/>
      <c r="CF36" s="22"/>
      <c r="CG36" s="22"/>
      <c r="CH36" s="22"/>
      <c r="CI36" s="22"/>
      <c r="CJ36" s="22"/>
      <c r="CK36" s="22"/>
      <c r="CL36" s="22"/>
      <c r="CM36" s="22"/>
      <c r="CN36" s="22"/>
      <c r="CO36" s="22"/>
      <c r="CP36" s="22"/>
      <c r="CQ36" s="22"/>
      <c r="CR36" s="22"/>
      <c r="CS36" s="22"/>
      <c r="CT36" s="22"/>
      <c r="CU36" s="22"/>
      <c r="CV36" s="22"/>
      <c r="CW36" s="22"/>
      <c r="CX36" s="22"/>
      <c r="CY36" s="22"/>
      <c r="CZ36" s="22"/>
      <c r="DA36" s="22"/>
      <c r="DB36" s="22"/>
      <c r="DC36" s="22"/>
      <c r="DD36" s="22"/>
      <c r="DE36" s="22"/>
      <c r="DF36" s="22"/>
      <c r="DG36" s="22"/>
      <c r="DH36" s="22"/>
      <c r="DI36" s="22"/>
      <c r="DJ36" s="22"/>
      <c r="DK36" s="22"/>
      <c r="DL36" s="22"/>
      <c r="DM36" s="22"/>
      <c r="DN36" s="22"/>
      <c r="DO36" s="22"/>
      <c r="DP36" s="22"/>
      <c r="DQ36" s="22"/>
      <c r="DR36" s="22"/>
      <c r="DS36" s="22"/>
      <c r="DT36" s="22"/>
      <c r="DU36" s="22"/>
      <c r="DV36" s="22"/>
      <c r="DW36" s="22"/>
      <c r="DX36" s="22"/>
      <c r="DY36" s="22"/>
      <c r="DZ36" s="22"/>
      <c r="EA36" s="22"/>
      <c r="EB36" s="22"/>
      <c r="EC36" s="22"/>
      <c r="ED36" s="22"/>
      <c r="EE36" s="22"/>
      <c r="EF36" s="22"/>
      <c r="EG36" s="22"/>
      <c r="EH36" s="22"/>
      <c r="EI36" s="22"/>
      <c r="EJ36" s="22"/>
      <c r="EK36" s="22"/>
      <c r="EL36" s="22"/>
      <c r="EM36" s="22"/>
      <c r="EN36" s="22"/>
      <c r="EO36" s="22"/>
      <c r="EP36" s="22"/>
      <c r="EQ36" s="22"/>
      <c r="ER36" s="22"/>
      <c r="ES36" s="22"/>
      <c r="ET36" s="22"/>
      <c r="EU36" s="22"/>
      <c r="EV36" s="22"/>
      <c r="EW36" s="22"/>
      <c r="EX36" s="22"/>
      <c r="EY36" s="22"/>
      <c r="EZ36" s="22"/>
      <c r="FA36" s="22"/>
      <c r="FB36" s="22"/>
      <c r="FC36" s="22"/>
      <c r="FD36" s="22"/>
      <c r="FE36" s="22"/>
      <c r="FF36" s="22"/>
      <c r="FG36" s="22"/>
      <c r="FH36" s="22"/>
      <c r="FI36" s="22"/>
      <c r="FJ36" s="22"/>
      <c r="FK36" s="22"/>
      <c r="FL36" s="22"/>
      <c r="FM36" s="22"/>
      <c r="FN36" s="22"/>
      <c r="FO36" s="22"/>
      <c r="FP36" s="22"/>
      <c r="FQ36" s="22"/>
      <c r="FR36" s="22"/>
      <c r="FS36" s="22"/>
      <c r="FT36" s="22"/>
      <c r="FU36" s="22"/>
      <c r="FV36" s="22"/>
      <c r="FW36" s="22"/>
      <c r="FX36" s="22"/>
      <c r="FY36" s="22"/>
      <c r="FZ36" s="22"/>
      <c r="GA36" s="22"/>
      <c r="GB36" s="22"/>
      <c r="GC36" s="22"/>
      <c r="GD36" s="22"/>
      <c r="GE36" s="22"/>
      <c r="GF36" s="22"/>
      <c r="GG36" s="22"/>
      <c r="GH36" s="22"/>
      <c r="GI36" s="22"/>
      <c r="GJ36" s="22"/>
      <c r="GK36" s="22"/>
      <c r="GL36" s="22"/>
      <c r="GM36" s="22"/>
      <c r="GN36" s="22"/>
      <c r="GO36" s="22"/>
      <c r="GP36" s="22"/>
      <c r="GQ36" s="22"/>
      <c r="GR36" s="22"/>
      <c r="GS36" s="22"/>
      <c r="GT36" s="22"/>
      <c r="GU36" s="22"/>
      <c r="GV36" s="22"/>
      <c r="GW36" s="22"/>
      <c r="GX36" s="22"/>
      <c r="GY36" s="22"/>
      <c r="GZ36" s="22"/>
      <c r="HA36" s="22"/>
      <c r="HB36" s="22"/>
      <c r="HC36" s="22"/>
      <c r="HD36" s="22"/>
      <c r="HE36" s="22"/>
      <c r="HF36" s="22"/>
      <c r="HG36" s="22"/>
      <c r="HH36" s="22"/>
      <c r="HI36" s="22"/>
      <c r="HJ36" s="22"/>
      <c r="HK36" s="22"/>
      <c r="HL36" s="22"/>
      <c r="HM36" s="22"/>
      <c r="HN36" s="22"/>
      <c r="HO36" s="22">
        <v>5</v>
      </c>
      <c r="HP36" s="22"/>
      <c r="HQ36" s="22"/>
      <c r="HR36" s="22"/>
      <c r="HS36" s="22"/>
      <c r="HT36" s="22"/>
      <c r="HU36" s="22"/>
      <c r="HV36" s="22"/>
      <c r="HW36" s="22"/>
      <c r="HX36" s="22"/>
      <c r="HY36" s="22"/>
      <c r="HZ36" s="22"/>
      <c r="IA36" s="22"/>
      <c r="IB36" s="22"/>
      <c r="IC36" s="22"/>
      <c r="ID36" s="22"/>
      <c r="IE36" s="22"/>
      <c r="IF36" s="22"/>
      <c r="IG36" s="22"/>
      <c r="IH36" s="22"/>
      <c r="II36" s="22"/>
      <c r="IJ36" s="22"/>
      <c r="IK36" s="22"/>
      <c r="IL36" s="22"/>
      <c r="IM36" s="22"/>
      <c r="IN36" s="22"/>
      <c r="IO36" s="22"/>
      <c r="IP36" s="22"/>
      <c r="IQ36" s="22"/>
      <c r="IR36" s="22"/>
      <c r="IS36" s="22"/>
      <c r="IT36" s="22"/>
      <c r="IU36" s="22"/>
      <c r="IV36" s="22"/>
      <c r="IW36" s="22"/>
      <c r="IX36" s="22"/>
      <c r="IY36" s="26">
        <f t="shared" si="0"/>
        <v>5</v>
      </c>
      <c r="IZ36" s="56" t="s">
        <v>78</v>
      </c>
      <c r="JA36" s="80">
        <v>114.12</v>
      </c>
      <c r="JB36" s="81">
        <f>JE36+JF36+JG36+JH36+JI36+JJ36</f>
        <v>114.12</v>
      </c>
      <c r="JC36" s="81">
        <v>74.400000000000006</v>
      </c>
      <c r="JD36" s="82">
        <f t="shared" si="1"/>
        <v>0</v>
      </c>
      <c r="JE36" s="83"/>
      <c r="JF36" s="83"/>
      <c r="JG36" s="83"/>
      <c r="JH36" s="83"/>
      <c r="JI36" s="83"/>
      <c r="JJ36" s="83">
        <v>114.12</v>
      </c>
      <c r="JK36" s="83"/>
      <c r="JL36" s="83"/>
      <c r="JM36" s="83"/>
      <c r="JN36" s="83"/>
      <c r="JO36" s="83"/>
      <c r="JP36" s="83"/>
      <c r="JQ36" s="40">
        <f t="shared" si="2"/>
        <v>1.5338709677419353</v>
      </c>
    </row>
    <row r="37" spans="1:278" s="5" customFormat="1" ht="12.75" customHeight="1" x14ac:dyDescent="0.25">
      <c r="A37" s="64">
        <v>43319</v>
      </c>
      <c r="B37" s="108" t="s">
        <v>464</v>
      </c>
      <c r="C37" s="52"/>
      <c r="D37" s="52"/>
      <c r="E37" s="53"/>
      <c r="F37" s="53"/>
      <c r="G37" s="53"/>
      <c r="H37" s="53"/>
      <c r="I37" s="53"/>
      <c r="J37" s="53"/>
      <c r="K37" s="53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>
        <v>10</v>
      </c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  <c r="BM37" s="22"/>
      <c r="BN37" s="22"/>
      <c r="BO37" s="22"/>
      <c r="BP37" s="22"/>
      <c r="BQ37" s="22"/>
      <c r="BR37" s="22"/>
      <c r="BS37" s="22"/>
      <c r="BT37" s="22"/>
      <c r="BU37" s="22"/>
      <c r="BV37" s="22"/>
      <c r="BW37" s="22"/>
      <c r="BX37" s="22"/>
      <c r="BY37" s="22"/>
      <c r="BZ37" s="22"/>
      <c r="CA37" s="22"/>
      <c r="CB37" s="22"/>
      <c r="CC37" s="22"/>
      <c r="CD37" s="22"/>
      <c r="CE37" s="22"/>
      <c r="CF37" s="22"/>
      <c r="CG37" s="22"/>
      <c r="CH37" s="22"/>
      <c r="CI37" s="22"/>
      <c r="CJ37" s="22"/>
      <c r="CK37" s="22"/>
      <c r="CL37" s="22"/>
      <c r="CM37" s="22"/>
      <c r="CN37" s="22"/>
      <c r="CO37" s="22"/>
      <c r="CP37" s="22"/>
      <c r="CQ37" s="22"/>
      <c r="CR37" s="22"/>
      <c r="CS37" s="22"/>
      <c r="CT37" s="22"/>
      <c r="CU37" s="22"/>
      <c r="CV37" s="22"/>
      <c r="CW37" s="22"/>
      <c r="CX37" s="22"/>
      <c r="CY37" s="22"/>
      <c r="CZ37" s="22"/>
      <c r="DA37" s="22"/>
      <c r="DB37" s="22"/>
      <c r="DC37" s="22"/>
      <c r="DD37" s="22"/>
      <c r="DE37" s="22"/>
      <c r="DF37" s="22"/>
      <c r="DG37" s="22"/>
      <c r="DH37" s="22"/>
      <c r="DI37" s="22"/>
      <c r="DJ37" s="22"/>
      <c r="DK37" s="22"/>
      <c r="DL37" s="22"/>
      <c r="DM37" s="22"/>
      <c r="DN37" s="22"/>
      <c r="DO37" s="22"/>
      <c r="DP37" s="22"/>
      <c r="DQ37" s="22"/>
      <c r="DR37" s="22"/>
      <c r="DS37" s="22"/>
      <c r="DT37" s="22"/>
      <c r="DU37" s="22"/>
      <c r="DV37" s="22"/>
      <c r="DW37" s="22"/>
      <c r="DX37" s="22"/>
      <c r="DY37" s="22"/>
      <c r="DZ37" s="22"/>
      <c r="EA37" s="22"/>
      <c r="EB37" s="22"/>
      <c r="EC37" s="22"/>
      <c r="ED37" s="22"/>
      <c r="EE37" s="22"/>
      <c r="EF37" s="22"/>
      <c r="EG37" s="22"/>
      <c r="EH37" s="22"/>
      <c r="EI37" s="22"/>
      <c r="EJ37" s="22"/>
      <c r="EK37" s="22"/>
      <c r="EL37" s="22"/>
      <c r="EM37" s="22"/>
      <c r="EN37" s="22"/>
      <c r="EO37" s="22"/>
      <c r="EP37" s="22"/>
      <c r="EQ37" s="22"/>
      <c r="ER37" s="22"/>
      <c r="ES37" s="22"/>
      <c r="ET37" s="22"/>
      <c r="EU37" s="22"/>
      <c r="EV37" s="22"/>
      <c r="EW37" s="22"/>
      <c r="EX37" s="22"/>
      <c r="EY37" s="22"/>
      <c r="EZ37" s="22"/>
      <c r="FA37" s="22"/>
      <c r="FB37" s="22"/>
      <c r="FC37" s="22"/>
      <c r="FD37" s="22"/>
      <c r="FE37" s="22"/>
      <c r="FF37" s="22">
        <v>10</v>
      </c>
      <c r="FG37" s="22"/>
      <c r="FH37" s="22"/>
      <c r="FI37" s="22"/>
      <c r="FJ37" s="22"/>
      <c r="FK37" s="22"/>
      <c r="FL37" s="22"/>
      <c r="FM37" s="22"/>
      <c r="FN37" s="22"/>
      <c r="FO37" s="22"/>
      <c r="FP37" s="22"/>
      <c r="FQ37" s="22"/>
      <c r="FR37" s="22"/>
      <c r="FS37" s="22"/>
      <c r="FT37" s="22"/>
      <c r="FU37" s="22"/>
      <c r="FV37" s="22"/>
      <c r="FW37" s="22"/>
      <c r="FX37" s="22"/>
      <c r="FY37" s="22"/>
      <c r="FZ37" s="22"/>
      <c r="GA37" s="22"/>
      <c r="GB37" s="22"/>
      <c r="GC37" s="22"/>
      <c r="GD37" s="22"/>
      <c r="GE37" s="22"/>
      <c r="GF37" s="22"/>
      <c r="GG37" s="22"/>
      <c r="GH37" s="22"/>
      <c r="GI37" s="22"/>
      <c r="GJ37" s="22"/>
      <c r="GK37" s="22"/>
      <c r="GL37" s="22"/>
      <c r="GM37" s="22"/>
      <c r="GN37" s="22"/>
      <c r="GO37" s="22"/>
      <c r="GP37" s="22"/>
      <c r="GQ37" s="22"/>
      <c r="GR37" s="22"/>
      <c r="GS37" s="22"/>
      <c r="GT37" s="22"/>
      <c r="GU37" s="22"/>
      <c r="GV37" s="22"/>
      <c r="GW37" s="22"/>
      <c r="GX37" s="22"/>
      <c r="GY37" s="22"/>
      <c r="GZ37" s="22"/>
      <c r="HA37" s="22"/>
      <c r="HB37" s="22"/>
      <c r="HC37" s="22"/>
      <c r="HD37" s="22"/>
      <c r="HE37" s="22"/>
      <c r="HF37" s="22"/>
      <c r="HG37" s="22"/>
      <c r="HH37" s="22"/>
      <c r="HI37" s="22"/>
      <c r="HJ37" s="22"/>
      <c r="HK37" s="22"/>
      <c r="HL37" s="22"/>
      <c r="HM37" s="22"/>
      <c r="HN37" s="22"/>
      <c r="HO37" s="22"/>
      <c r="HP37" s="22"/>
      <c r="HQ37" s="22"/>
      <c r="HR37" s="22"/>
      <c r="HS37" s="22"/>
      <c r="HT37" s="22"/>
      <c r="HU37" s="22"/>
      <c r="HV37" s="22"/>
      <c r="HW37" s="22"/>
      <c r="HX37" s="22"/>
      <c r="HY37" s="22"/>
      <c r="HZ37" s="22"/>
      <c r="IA37" s="22"/>
      <c r="IB37" s="22"/>
      <c r="IC37" s="22"/>
      <c r="ID37" s="22"/>
      <c r="IE37" s="22"/>
      <c r="IF37" s="22"/>
      <c r="IG37" s="22"/>
      <c r="IH37" s="22"/>
      <c r="II37" s="22"/>
      <c r="IJ37" s="22"/>
      <c r="IK37" s="22"/>
      <c r="IL37" s="22"/>
      <c r="IM37" s="22"/>
      <c r="IN37" s="22"/>
      <c r="IO37" s="22"/>
      <c r="IP37" s="22"/>
      <c r="IQ37" s="22"/>
      <c r="IR37" s="22"/>
      <c r="IS37" s="22"/>
      <c r="IT37" s="22"/>
      <c r="IU37" s="22"/>
      <c r="IV37" s="22"/>
      <c r="IW37" s="22"/>
      <c r="IX37" s="22"/>
      <c r="IY37" s="26">
        <f t="shared" si="0"/>
        <v>20</v>
      </c>
      <c r="IZ37" s="56" t="s">
        <v>37</v>
      </c>
      <c r="JA37" s="80">
        <f>414.72+288</f>
        <v>702.72</v>
      </c>
      <c r="JB37" s="81">
        <f>JE37+JF37+JG37+JH37+JI37+JJ37+JK37+JL37</f>
        <v>702.72</v>
      </c>
      <c r="JC37" s="81">
        <v>444</v>
      </c>
      <c r="JD37" s="82">
        <f t="shared" si="1"/>
        <v>0</v>
      </c>
      <c r="JE37" s="83"/>
      <c r="JF37" s="83"/>
      <c r="JG37" s="83"/>
      <c r="JH37" s="83"/>
      <c r="JI37" s="83"/>
      <c r="JJ37" s="83"/>
      <c r="JK37" s="83"/>
      <c r="JL37" s="83">
        <f>414.72+288</f>
        <v>702.72</v>
      </c>
      <c r="JM37" s="83"/>
      <c r="JN37" s="83"/>
      <c r="JO37" s="83"/>
      <c r="JP37" s="83"/>
      <c r="JQ37" s="40"/>
    </row>
    <row r="38" spans="1:278" s="5" customFormat="1" ht="12.75" customHeight="1" x14ac:dyDescent="0.25">
      <c r="A38" s="64">
        <v>43405</v>
      </c>
      <c r="B38" s="108" t="s">
        <v>464</v>
      </c>
      <c r="C38" s="52"/>
      <c r="D38" s="52"/>
      <c r="E38" s="53"/>
      <c r="F38" s="53"/>
      <c r="G38" s="53"/>
      <c r="H38" s="53"/>
      <c r="I38" s="53"/>
      <c r="J38" s="53"/>
      <c r="K38" s="53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>
        <v>5</v>
      </c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6">
        <f t="shared" si="0"/>
        <v>5</v>
      </c>
      <c r="IZ38" s="56" t="s">
        <v>37</v>
      </c>
      <c r="JA38" s="80">
        <v>151.13999999999999</v>
      </c>
      <c r="JB38" s="81">
        <f>JE38+JF38+JG38+JH38+JI38+JJ38+JK38+JL38+JM38+JN38+JO38</f>
        <v>151.13999999999999</v>
      </c>
      <c r="JC38" s="81">
        <v>72.25</v>
      </c>
      <c r="JD38" s="82">
        <f t="shared" si="1"/>
        <v>0</v>
      </c>
      <c r="JE38" s="83"/>
      <c r="JF38" s="83"/>
      <c r="JG38" s="83"/>
      <c r="JH38" s="83"/>
      <c r="JI38" s="83"/>
      <c r="JJ38" s="83"/>
      <c r="JK38" s="83"/>
      <c r="JL38" s="83"/>
      <c r="JM38" s="83"/>
      <c r="JN38" s="83">
        <v>151.13999999999999</v>
      </c>
      <c r="JO38" s="83"/>
      <c r="JP38" s="83"/>
      <c r="JQ38" s="117">
        <f t="shared" ref="JQ38:JQ101" si="3">JA38/JC38</f>
        <v>2.0919031141868509</v>
      </c>
    </row>
    <row r="39" spans="1:278" s="5" customFormat="1" ht="12.75" customHeight="1" x14ac:dyDescent="0.25">
      <c r="A39" s="64">
        <v>43369</v>
      </c>
      <c r="B39" s="108" t="s">
        <v>592</v>
      </c>
      <c r="C39" s="52"/>
      <c r="D39" s="52"/>
      <c r="E39" s="53"/>
      <c r="F39" s="53"/>
      <c r="G39" s="53"/>
      <c r="H39" s="53"/>
      <c r="I39" s="53"/>
      <c r="J39" s="53"/>
      <c r="K39" s="53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  <c r="BM39" s="22"/>
      <c r="BN39" s="22"/>
      <c r="BO39" s="22"/>
      <c r="BP39" s="22"/>
      <c r="BQ39" s="22"/>
      <c r="BR39" s="22"/>
      <c r="BS39" s="22"/>
      <c r="BT39" s="22"/>
      <c r="BU39" s="22"/>
      <c r="BV39" s="22"/>
      <c r="BW39" s="22"/>
      <c r="BX39" s="22"/>
      <c r="BY39" s="22"/>
      <c r="BZ39" s="22"/>
      <c r="CA39" s="22"/>
      <c r="CB39" s="22"/>
      <c r="CC39" s="22"/>
      <c r="CD39" s="22"/>
      <c r="CE39" s="22"/>
      <c r="CF39" s="22"/>
      <c r="CG39" s="22"/>
      <c r="CH39" s="22"/>
      <c r="CI39" s="22"/>
      <c r="CJ39" s="22"/>
      <c r="CK39" s="22"/>
      <c r="CL39" s="22"/>
      <c r="CM39" s="22"/>
      <c r="CN39" s="22"/>
      <c r="CO39" s="22"/>
      <c r="CP39" s="22"/>
      <c r="CQ39" s="22"/>
      <c r="CR39" s="22"/>
      <c r="CS39" s="22"/>
      <c r="CT39" s="22"/>
      <c r="CU39" s="22"/>
      <c r="CV39" s="22"/>
      <c r="CW39" s="22"/>
      <c r="CX39" s="22"/>
      <c r="CY39" s="22"/>
      <c r="CZ39" s="22"/>
      <c r="DA39" s="22"/>
      <c r="DB39" s="22"/>
      <c r="DC39" s="22"/>
      <c r="DD39" s="22"/>
      <c r="DE39" s="22"/>
      <c r="DF39" s="22"/>
      <c r="DG39" s="22"/>
      <c r="DH39" s="22"/>
      <c r="DI39" s="22"/>
      <c r="DJ39" s="22"/>
      <c r="DK39" s="22"/>
      <c r="DL39" s="22"/>
      <c r="DM39" s="22"/>
      <c r="DN39" s="22"/>
      <c r="DO39" s="22"/>
      <c r="DP39" s="22"/>
      <c r="DQ39" s="22"/>
      <c r="DR39" s="22"/>
      <c r="DS39" s="22"/>
      <c r="DT39" s="22"/>
      <c r="DU39" s="22"/>
      <c r="DV39" s="22"/>
      <c r="DW39" s="22"/>
      <c r="DX39" s="22"/>
      <c r="DY39" s="22"/>
      <c r="DZ39" s="22"/>
      <c r="EA39" s="22"/>
      <c r="EB39" s="22"/>
      <c r="EC39" s="22"/>
      <c r="ED39" s="22"/>
      <c r="EE39" s="22"/>
      <c r="EF39" s="22"/>
      <c r="EG39" s="22"/>
      <c r="EH39" s="22"/>
      <c r="EI39" s="22"/>
      <c r="EJ39" s="22"/>
      <c r="EK39" s="22"/>
      <c r="EL39" s="22"/>
      <c r="EM39" s="22"/>
      <c r="EN39" s="22"/>
      <c r="EO39" s="22"/>
      <c r="EP39" s="22"/>
      <c r="EQ39" s="22"/>
      <c r="ER39" s="22"/>
      <c r="ES39" s="22"/>
      <c r="ET39" s="22"/>
      <c r="EU39" s="22"/>
      <c r="EV39" s="22"/>
      <c r="EW39" s="22"/>
      <c r="EX39" s="22"/>
      <c r="EY39" s="22"/>
      <c r="EZ39" s="22"/>
      <c r="FA39" s="22"/>
      <c r="FB39" s="22"/>
      <c r="FC39" s="22"/>
      <c r="FD39" s="22"/>
      <c r="FE39" s="22"/>
      <c r="FF39" s="22"/>
      <c r="FG39" s="22"/>
      <c r="FH39" s="22"/>
      <c r="FI39" s="22"/>
      <c r="FJ39" s="22"/>
      <c r="FK39" s="22"/>
      <c r="FL39" s="22"/>
      <c r="FM39" s="22"/>
      <c r="FN39" s="22"/>
      <c r="FO39" s="22"/>
      <c r="FP39" s="22"/>
      <c r="FQ39" s="22"/>
      <c r="FR39" s="22"/>
      <c r="FS39" s="22"/>
      <c r="FT39" s="22"/>
      <c r="FU39" s="22"/>
      <c r="FV39" s="22"/>
      <c r="FW39" s="22"/>
      <c r="FX39" s="22"/>
      <c r="FY39" s="22"/>
      <c r="FZ39" s="22"/>
      <c r="GA39" s="22"/>
      <c r="GB39" s="22"/>
      <c r="GC39" s="22"/>
      <c r="GD39" s="22"/>
      <c r="GE39" s="22"/>
      <c r="GF39" s="22"/>
      <c r="GG39" s="22"/>
      <c r="GH39" s="22"/>
      <c r="GI39" s="22"/>
      <c r="GJ39" s="22"/>
      <c r="GK39" s="22"/>
      <c r="GL39" s="22"/>
      <c r="GM39" s="22"/>
      <c r="GN39" s="22"/>
      <c r="GO39" s="22"/>
      <c r="GP39" s="22"/>
      <c r="GQ39" s="22"/>
      <c r="GR39" s="22"/>
      <c r="GS39" s="22"/>
      <c r="GT39" s="22"/>
      <c r="GU39" s="22"/>
      <c r="GV39" s="22"/>
      <c r="GW39" s="22"/>
      <c r="GX39" s="22"/>
      <c r="GY39" s="22"/>
      <c r="GZ39" s="22"/>
      <c r="HA39" s="22"/>
      <c r="HB39" s="22"/>
      <c r="HC39" s="22"/>
      <c r="HD39" s="22"/>
      <c r="HE39" s="22"/>
      <c r="HF39" s="22"/>
      <c r="HG39" s="22"/>
      <c r="HH39" s="22"/>
      <c r="HI39" s="22"/>
      <c r="HJ39" s="22"/>
      <c r="HK39" s="22"/>
      <c r="HL39" s="22"/>
      <c r="HM39" s="22"/>
      <c r="HN39" s="22"/>
      <c r="HO39" s="22">
        <v>3</v>
      </c>
      <c r="HP39" s="22"/>
      <c r="HQ39" s="22"/>
      <c r="HR39" s="22"/>
      <c r="HS39" s="22"/>
      <c r="HT39" s="22"/>
      <c r="HU39" s="22"/>
      <c r="HV39" s="22"/>
      <c r="HW39" s="22"/>
      <c r="HX39" s="22"/>
      <c r="HY39" s="22"/>
      <c r="HZ39" s="22"/>
      <c r="IA39" s="22"/>
      <c r="IB39" s="22"/>
      <c r="IC39" s="22"/>
      <c r="ID39" s="22"/>
      <c r="IE39" s="22"/>
      <c r="IF39" s="22"/>
      <c r="IG39" s="22"/>
      <c r="IH39" s="22"/>
      <c r="II39" s="22"/>
      <c r="IJ39" s="22"/>
      <c r="IK39" s="22"/>
      <c r="IL39" s="22"/>
      <c r="IM39" s="22"/>
      <c r="IN39" s="22"/>
      <c r="IO39" s="22"/>
      <c r="IP39" s="22"/>
      <c r="IQ39" s="22"/>
      <c r="IR39" s="22"/>
      <c r="IS39" s="22"/>
      <c r="IT39" s="22"/>
      <c r="IU39" s="22"/>
      <c r="IV39" s="22"/>
      <c r="IW39" s="22"/>
      <c r="IX39" s="22"/>
      <c r="IY39" s="26">
        <f t="shared" si="0"/>
        <v>3</v>
      </c>
      <c r="IZ39" s="56" t="s">
        <v>78</v>
      </c>
      <c r="JA39" s="80">
        <v>70.42</v>
      </c>
      <c r="JB39" s="81">
        <f>JE39+JF39+JG39+JH39+JI39+JJ39+JK39+JL39+JM39</f>
        <v>70.42</v>
      </c>
      <c r="JC39" s="81">
        <v>46.62</v>
      </c>
      <c r="JD39" s="82">
        <f t="shared" si="1"/>
        <v>0</v>
      </c>
      <c r="JE39" s="83"/>
      <c r="JF39" s="83"/>
      <c r="JG39" s="83"/>
      <c r="JH39" s="83"/>
      <c r="JI39" s="83"/>
      <c r="JJ39" s="83"/>
      <c r="JK39" s="83"/>
      <c r="JL39" s="83"/>
      <c r="JM39" s="83">
        <v>70.42</v>
      </c>
      <c r="JN39" s="83"/>
      <c r="JO39" s="83"/>
      <c r="JP39" s="83"/>
      <c r="JQ39" s="117">
        <f t="shared" si="3"/>
        <v>1.5105105105105106</v>
      </c>
    </row>
    <row r="40" spans="1:278" s="5" customFormat="1" ht="12.75" customHeight="1" x14ac:dyDescent="0.25">
      <c r="A40" s="64">
        <v>43410</v>
      </c>
      <c r="B40" s="109" t="s">
        <v>592</v>
      </c>
      <c r="C40" s="52"/>
      <c r="D40" s="52"/>
      <c r="E40" s="53"/>
      <c r="F40" s="53"/>
      <c r="G40" s="53"/>
      <c r="H40" s="53"/>
      <c r="I40" s="53"/>
      <c r="J40" s="53"/>
      <c r="K40" s="53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2"/>
      <c r="CJ40" s="22"/>
      <c r="CK40" s="22"/>
      <c r="CL40" s="22"/>
      <c r="CM40" s="22"/>
      <c r="CN40" s="22"/>
      <c r="CO40" s="22"/>
      <c r="CP40" s="22"/>
      <c r="CQ40" s="22"/>
      <c r="CR40" s="22"/>
      <c r="CS40" s="22"/>
      <c r="CT40" s="22"/>
      <c r="CU40" s="22"/>
      <c r="CV40" s="22"/>
      <c r="CW40" s="22"/>
      <c r="CX40" s="22"/>
      <c r="CY40" s="22"/>
      <c r="CZ40" s="22"/>
      <c r="DA40" s="22"/>
      <c r="DB40" s="22"/>
      <c r="DC40" s="22"/>
      <c r="DD40" s="22"/>
      <c r="DE40" s="22"/>
      <c r="DF40" s="22"/>
      <c r="DG40" s="22"/>
      <c r="DH40" s="22"/>
      <c r="DI40" s="22"/>
      <c r="DJ40" s="22"/>
      <c r="DK40" s="22"/>
      <c r="DL40" s="22"/>
      <c r="DM40" s="22"/>
      <c r="DN40" s="22"/>
      <c r="DO40" s="22"/>
      <c r="DP40" s="22"/>
      <c r="DQ40" s="22"/>
      <c r="DR40" s="22"/>
      <c r="DS40" s="22"/>
      <c r="DT40" s="22"/>
      <c r="DU40" s="22"/>
      <c r="DV40" s="22"/>
      <c r="DW40" s="22"/>
      <c r="DX40" s="22"/>
      <c r="DY40" s="22"/>
      <c r="DZ40" s="22"/>
      <c r="EA40" s="22"/>
      <c r="EB40" s="22"/>
      <c r="EC40" s="22"/>
      <c r="ED40" s="22"/>
      <c r="EE40" s="22"/>
      <c r="EF40" s="22"/>
      <c r="EG40" s="22"/>
      <c r="EH40" s="22"/>
      <c r="EI40" s="22"/>
      <c r="EJ40" s="22"/>
      <c r="EK40" s="22"/>
      <c r="EL40" s="22"/>
      <c r="EM40" s="22"/>
      <c r="EN40" s="22"/>
      <c r="EO40" s="22"/>
      <c r="EP40" s="22"/>
      <c r="EQ40" s="22"/>
      <c r="ER40" s="22"/>
      <c r="ES40" s="22"/>
      <c r="ET40" s="22"/>
      <c r="EU40" s="22"/>
      <c r="EV40" s="22"/>
      <c r="EW40" s="22"/>
      <c r="EX40" s="22"/>
      <c r="EY40" s="22"/>
      <c r="EZ40" s="22"/>
      <c r="FA40" s="22"/>
      <c r="FB40" s="22"/>
      <c r="FC40" s="22"/>
      <c r="FD40" s="22"/>
      <c r="FE40" s="22"/>
      <c r="FF40" s="22"/>
      <c r="FG40" s="22"/>
      <c r="FH40" s="22"/>
      <c r="FI40" s="22"/>
      <c r="FJ40" s="22"/>
      <c r="FK40" s="22"/>
      <c r="FL40" s="22"/>
      <c r="FM40" s="22"/>
      <c r="FN40" s="22"/>
      <c r="FO40" s="22"/>
      <c r="FP40" s="22"/>
      <c r="FQ40" s="22"/>
      <c r="FR40" s="22"/>
      <c r="FS40" s="22"/>
      <c r="FT40" s="22"/>
      <c r="FU40" s="22"/>
      <c r="FV40" s="22"/>
      <c r="FW40" s="22"/>
      <c r="FX40" s="22"/>
      <c r="FY40" s="22"/>
      <c r="FZ40" s="22"/>
      <c r="GA40" s="22"/>
      <c r="GB40" s="22"/>
      <c r="GC40" s="22"/>
      <c r="GD40" s="22"/>
      <c r="GE40" s="22"/>
      <c r="GF40" s="22"/>
      <c r="GG40" s="22"/>
      <c r="GH40" s="22"/>
      <c r="GI40" s="22"/>
      <c r="GJ40" s="22"/>
      <c r="GK40" s="22"/>
      <c r="GL40" s="22"/>
      <c r="GM40" s="22"/>
      <c r="GN40" s="22"/>
      <c r="GO40" s="22"/>
      <c r="GP40" s="22"/>
      <c r="GQ40" s="22"/>
      <c r="GR40" s="22"/>
      <c r="GS40" s="22"/>
      <c r="GT40" s="22"/>
      <c r="GU40" s="22"/>
      <c r="GV40" s="22"/>
      <c r="GW40" s="22"/>
      <c r="GX40" s="22"/>
      <c r="GY40" s="22"/>
      <c r="GZ40" s="22"/>
      <c r="HA40" s="22"/>
      <c r="HB40" s="22"/>
      <c r="HC40" s="22"/>
      <c r="HD40" s="22"/>
      <c r="HE40" s="22"/>
      <c r="HF40" s="22"/>
      <c r="HG40" s="22">
        <v>1</v>
      </c>
      <c r="HH40" s="22"/>
      <c r="HI40" s="22"/>
      <c r="HJ40" s="22"/>
      <c r="HK40" s="22"/>
      <c r="HL40" s="22"/>
      <c r="HM40" s="22"/>
      <c r="HN40" s="22"/>
      <c r="HO40" s="22"/>
      <c r="HP40" s="22"/>
      <c r="HQ40" s="22"/>
      <c r="HR40" s="22"/>
      <c r="HS40" s="22"/>
      <c r="HT40" s="22"/>
      <c r="HU40" s="22"/>
      <c r="HV40" s="22"/>
      <c r="HW40" s="22"/>
      <c r="HX40" s="22"/>
      <c r="HY40" s="22"/>
      <c r="HZ40" s="22"/>
      <c r="IA40" s="22"/>
      <c r="IB40" s="22"/>
      <c r="IC40" s="22"/>
      <c r="ID40" s="22"/>
      <c r="IE40" s="22"/>
      <c r="IF40" s="22"/>
      <c r="IG40" s="22"/>
      <c r="IH40" s="22"/>
      <c r="II40" s="22"/>
      <c r="IJ40" s="22"/>
      <c r="IK40" s="22"/>
      <c r="IL40" s="22"/>
      <c r="IM40" s="22"/>
      <c r="IN40" s="22"/>
      <c r="IO40" s="22"/>
      <c r="IP40" s="22"/>
      <c r="IQ40" s="22"/>
      <c r="IR40" s="22"/>
      <c r="IS40" s="22"/>
      <c r="IT40" s="22"/>
      <c r="IU40" s="22"/>
      <c r="IV40" s="22"/>
      <c r="IW40" s="22"/>
      <c r="IX40" s="22"/>
      <c r="IY40" s="26">
        <f t="shared" si="0"/>
        <v>1</v>
      </c>
      <c r="IZ40" s="56" t="s">
        <v>78</v>
      </c>
      <c r="JA40" s="80">
        <v>37.159999999999997</v>
      </c>
      <c r="JB40" s="81">
        <f>JE40+JF40+JG40+JH40+JI40+JJ40+JK40+JL40+JM40+JN40+JO40</f>
        <v>37.159999999999997</v>
      </c>
      <c r="JC40" s="81">
        <v>24.78</v>
      </c>
      <c r="JD40" s="82">
        <f t="shared" si="1"/>
        <v>0</v>
      </c>
      <c r="JE40" s="83"/>
      <c r="JF40" s="83"/>
      <c r="JG40" s="83"/>
      <c r="JH40" s="83"/>
      <c r="JI40" s="83"/>
      <c r="JJ40" s="83"/>
      <c r="JK40" s="83"/>
      <c r="JL40" s="83"/>
      <c r="JM40" s="83"/>
      <c r="JN40" s="83">
        <v>37.159999999999997</v>
      </c>
      <c r="JO40" s="83"/>
      <c r="JP40" s="83"/>
      <c r="JQ40" s="117">
        <f t="shared" si="3"/>
        <v>1.499596448748991</v>
      </c>
    </row>
    <row r="41" spans="1:278" s="5" customFormat="1" ht="12.75" customHeight="1" x14ac:dyDescent="0.25">
      <c r="A41" s="64">
        <v>43420</v>
      </c>
      <c r="B41" s="108" t="s">
        <v>592</v>
      </c>
      <c r="C41" s="52"/>
      <c r="D41" s="52"/>
      <c r="E41" s="53"/>
      <c r="F41" s="53"/>
      <c r="G41" s="53"/>
      <c r="H41" s="53"/>
      <c r="I41" s="53"/>
      <c r="J41" s="53"/>
      <c r="K41" s="53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>
        <v>4</v>
      </c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6">
        <f t="shared" si="0"/>
        <v>4</v>
      </c>
      <c r="IZ41" s="56" t="s">
        <v>78</v>
      </c>
      <c r="JA41" s="80">
        <v>94.7</v>
      </c>
      <c r="JB41" s="81">
        <f>JE41+JF41+JG41+JH41+JI41+JJ41+JK41+JL41+JM41+JN41+JO41</f>
        <v>94.7</v>
      </c>
      <c r="JC41" s="81">
        <v>56.8</v>
      </c>
      <c r="JD41" s="82">
        <f t="shared" si="1"/>
        <v>0</v>
      </c>
      <c r="JE41" s="83"/>
      <c r="JF41" s="83"/>
      <c r="JG41" s="83"/>
      <c r="JH41" s="83"/>
      <c r="JI41" s="83"/>
      <c r="JJ41" s="83"/>
      <c r="JK41" s="83"/>
      <c r="JL41" s="83"/>
      <c r="JM41" s="83"/>
      <c r="JN41" s="83"/>
      <c r="JO41" s="83">
        <v>94.7</v>
      </c>
      <c r="JP41" s="83"/>
      <c r="JQ41" s="117">
        <f t="shared" si="3"/>
        <v>1.6672535211267607</v>
      </c>
    </row>
    <row r="42" spans="1:278" s="5" customFormat="1" ht="12.75" customHeight="1" x14ac:dyDescent="0.25">
      <c r="A42" s="64">
        <v>43463</v>
      </c>
      <c r="B42" s="108" t="s">
        <v>592</v>
      </c>
      <c r="C42" s="52"/>
      <c r="D42" s="52"/>
      <c r="E42" s="53"/>
      <c r="F42" s="53"/>
      <c r="G42" s="53"/>
      <c r="H42" s="53"/>
      <c r="I42" s="53"/>
      <c r="J42" s="53"/>
      <c r="K42" s="53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  <c r="BM42" s="22"/>
      <c r="BN42" s="22"/>
      <c r="BO42" s="22"/>
      <c r="BP42" s="22"/>
      <c r="BQ42" s="22"/>
      <c r="BR42" s="22"/>
      <c r="BS42" s="22"/>
      <c r="BT42" s="22"/>
      <c r="BU42" s="22"/>
      <c r="BV42" s="22"/>
      <c r="BW42" s="22"/>
      <c r="BX42" s="22"/>
      <c r="BY42" s="22"/>
      <c r="BZ42" s="22"/>
      <c r="CA42" s="22"/>
      <c r="CB42" s="22"/>
      <c r="CC42" s="22"/>
      <c r="CD42" s="22"/>
      <c r="CE42" s="22"/>
      <c r="CF42" s="22"/>
      <c r="CG42" s="22"/>
      <c r="CH42" s="22"/>
      <c r="CI42" s="22"/>
      <c r="CJ42" s="22"/>
      <c r="CK42" s="22"/>
      <c r="CL42" s="22"/>
      <c r="CM42" s="22"/>
      <c r="CN42" s="22"/>
      <c r="CO42" s="22"/>
      <c r="CP42" s="22"/>
      <c r="CQ42" s="22"/>
      <c r="CR42" s="22"/>
      <c r="CS42" s="22"/>
      <c r="CT42" s="22"/>
      <c r="CU42" s="22"/>
      <c r="CV42" s="22"/>
      <c r="CW42" s="22"/>
      <c r="CX42" s="22"/>
      <c r="CY42" s="22"/>
      <c r="CZ42" s="22"/>
      <c r="DA42" s="22"/>
      <c r="DB42" s="22"/>
      <c r="DC42" s="22"/>
      <c r="DD42" s="22"/>
      <c r="DE42" s="22"/>
      <c r="DF42" s="22"/>
      <c r="DG42" s="22"/>
      <c r="DH42" s="22"/>
      <c r="DI42" s="22"/>
      <c r="DJ42" s="22"/>
      <c r="DK42" s="22"/>
      <c r="DL42" s="22"/>
      <c r="DM42" s="22"/>
      <c r="DN42" s="22"/>
      <c r="DO42" s="22"/>
      <c r="DP42" s="22"/>
      <c r="DQ42" s="22"/>
      <c r="DR42" s="22"/>
      <c r="DS42" s="22"/>
      <c r="DT42" s="22"/>
      <c r="DU42" s="22"/>
      <c r="DV42" s="22"/>
      <c r="DW42" s="22"/>
      <c r="DX42" s="22"/>
      <c r="DY42" s="22"/>
      <c r="DZ42" s="22"/>
      <c r="EA42" s="22"/>
      <c r="EB42" s="22"/>
      <c r="EC42" s="22"/>
      <c r="ED42" s="22"/>
      <c r="EE42" s="22"/>
      <c r="EF42" s="22"/>
      <c r="EG42" s="22"/>
      <c r="EH42" s="22"/>
      <c r="EI42" s="22"/>
      <c r="EJ42" s="22"/>
      <c r="EK42" s="22"/>
      <c r="EL42" s="22"/>
      <c r="EM42" s="22"/>
      <c r="EN42" s="22"/>
      <c r="EO42" s="22"/>
      <c r="EP42" s="22"/>
      <c r="EQ42" s="22"/>
      <c r="ER42" s="22"/>
      <c r="ES42" s="22"/>
      <c r="ET42" s="22"/>
      <c r="EU42" s="22"/>
      <c r="EV42" s="22"/>
      <c r="EW42" s="22"/>
      <c r="EX42" s="22"/>
      <c r="EY42" s="22"/>
      <c r="EZ42" s="22"/>
      <c r="FA42" s="22"/>
      <c r="FB42" s="22"/>
      <c r="FC42" s="22"/>
      <c r="FD42" s="22"/>
      <c r="FE42" s="22"/>
      <c r="FF42" s="22"/>
      <c r="FG42" s="22"/>
      <c r="FH42" s="22"/>
      <c r="FI42" s="22"/>
      <c r="FJ42" s="22"/>
      <c r="FK42" s="22"/>
      <c r="FL42" s="22"/>
      <c r="FM42" s="22"/>
      <c r="FN42" s="22"/>
      <c r="FO42" s="22"/>
      <c r="FP42" s="22"/>
      <c r="FQ42" s="22"/>
      <c r="FR42" s="22"/>
      <c r="FS42" s="22"/>
      <c r="FT42" s="22"/>
      <c r="FU42" s="22"/>
      <c r="FV42" s="22"/>
      <c r="FW42" s="22"/>
      <c r="FX42" s="22"/>
      <c r="FY42" s="22"/>
      <c r="FZ42" s="22"/>
      <c r="GA42" s="22"/>
      <c r="GB42" s="22"/>
      <c r="GC42" s="22"/>
      <c r="GD42" s="22"/>
      <c r="GE42" s="22"/>
      <c r="GF42" s="22"/>
      <c r="GG42" s="22"/>
      <c r="GH42" s="22"/>
      <c r="GI42" s="22"/>
      <c r="GJ42" s="22"/>
      <c r="GK42" s="22"/>
      <c r="GL42" s="22"/>
      <c r="GM42" s="22"/>
      <c r="GN42" s="22"/>
      <c r="GO42" s="22"/>
      <c r="GP42" s="22"/>
      <c r="GQ42" s="22"/>
      <c r="GR42" s="22"/>
      <c r="GS42" s="22"/>
      <c r="GT42" s="22"/>
      <c r="GU42" s="22"/>
      <c r="GV42" s="22"/>
      <c r="GW42" s="22"/>
      <c r="GX42" s="22"/>
      <c r="GY42" s="22"/>
      <c r="GZ42" s="22"/>
      <c r="HA42" s="22"/>
      <c r="HB42" s="22"/>
      <c r="HC42" s="22"/>
      <c r="HD42" s="22"/>
      <c r="HE42" s="22"/>
      <c r="HF42" s="22"/>
      <c r="HG42" s="22"/>
      <c r="HH42" s="22"/>
      <c r="HI42" s="22"/>
      <c r="HJ42" s="22"/>
      <c r="HK42" s="22"/>
      <c r="HL42" s="22"/>
      <c r="HM42" s="22"/>
      <c r="HN42" s="22"/>
      <c r="HO42" s="22">
        <v>5</v>
      </c>
      <c r="HP42" s="22"/>
      <c r="HQ42" s="22"/>
      <c r="HR42" s="22"/>
      <c r="HS42" s="22"/>
      <c r="HT42" s="22"/>
      <c r="HU42" s="22"/>
      <c r="HV42" s="22"/>
      <c r="HW42" s="22"/>
      <c r="HX42" s="22"/>
      <c r="HY42" s="22"/>
      <c r="HZ42" s="22"/>
      <c r="IA42" s="22"/>
      <c r="IB42" s="22"/>
      <c r="IC42" s="22"/>
      <c r="ID42" s="22"/>
      <c r="IE42" s="22"/>
      <c r="IF42" s="22"/>
      <c r="IG42" s="22"/>
      <c r="IH42" s="22"/>
      <c r="II42" s="22"/>
      <c r="IJ42" s="22"/>
      <c r="IK42" s="22"/>
      <c r="IL42" s="22"/>
      <c r="IM42" s="22"/>
      <c r="IN42" s="22"/>
      <c r="IO42" s="22"/>
      <c r="IP42" s="22"/>
      <c r="IQ42" s="22"/>
      <c r="IR42" s="22"/>
      <c r="IS42" s="22"/>
      <c r="IT42" s="22"/>
      <c r="IU42" s="22"/>
      <c r="IV42" s="22"/>
      <c r="IW42" s="22"/>
      <c r="IX42" s="22"/>
      <c r="IY42" s="26">
        <f t="shared" si="0"/>
        <v>5</v>
      </c>
      <c r="IZ42" s="56" t="s">
        <v>78</v>
      </c>
      <c r="JA42" s="80">
        <v>118.56</v>
      </c>
      <c r="JB42" s="81">
        <f>JE42+JF42+JG42+JH42+JI42+JJ42+JK42+JL42+JM42+JN42+JO42+JP42</f>
        <v>118.56</v>
      </c>
      <c r="JC42" s="81">
        <v>71.650000000000006</v>
      </c>
      <c r="JD42" s="82">
        <f t="shared" si="1"/>
        <v>0</v>
      </c>
      <c r="JE42" s="83"/>
      <c r="JF42" s="83"/>
      <c r="JG42" s="83"/>
      <c r="JH42" s="83"/>
      <c r="JI42" s="83"/>
      <c r="JJ42" s="83"/>
      <c r="JK42" s="83"/>
      <c r="JL42" s="83"/>
      <c r="JM42" s="83"/>
      <c r="JN42" s="83"/>
      <c r="JO42" s="83"/>
      <c r="JP42" s="83">
        <v>118.56</v>
      </c>
      <c r="JQ42" s="117">
        <f t="shared" si="3"/>
        <v>1.6547103977669224</v>
      </c>
    </row>
    <row r="43" spans="1:278" s="5" customFormat="1" ht="12.75" customHeight="1" x14ac:dyDescent="0.25">
      <c r="A43" s="64">
        <v>43236</v>
      </c>
      <c r="B43" s="108" t="s">
        <v>375</v>
      </c>
      <c r="C43" s="52"/>
      <c r="D43" s="52"/>
      <c r="E43" s="53"/>
      <c r="F43" s="53"/>
      <c r="G43" s="53"/>
      <c r="H43" s="53"/>
      <c r="I43" s="53"/>
      <c r="J43" s="53"/>
      <c r="K43" s="53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2"/>
      <c r="CJ43" s="22"/>
      <c r="CK43" s="22"/>
      <c r="CL43" s="22"/>
      <c r="CM43" s="22"/>
      <c r="CN43" s="22"/>
      <c r="CO43" s="22"/>
      <c r="CP43" s="22"/>
      <c r="CQ43" s="22"/>
      <c r="CR43" s="22"/>
      <c r="CS43" s="22"/>
      <c r="CT43" s="22"/>
      <c r="CU43" s="22"/>
      <c r="CV43" s="22"/>
      <c r="CW43" s="22"/>
      <c r="CX43" s="22"/>
      <c r="CY43" s="22"/>
      <c r="CZ43" s="22"/>
      <c r="DA43" s="22"/>
      <c r="DB43" s="22"/>
      <c r="DC43" s="22"/>
      <c r="DD43" s="22"/>
      <c r="DE43" s="22"/>
      <c r="DF43" s="22"/>
      <c r="DG43" s="22"/>
      <c r="DH43" s="22"/>
      <c r="DI43" s="22"/>
      <c r="DJ43" s="22"/>
      <c r="DK43" s="22"/>
      <c r="DL43" s="22"/>
      <c r="DM43" s="22"/>
      <c r="DN43" s="22"/>
      <c r="DO43" s="22"/>
      <c r="DP43" s="22"/>
      <c r="DQ43" s="22">
        <v>1</v>
      </c>
      <c r="DR43" s="22"/>
      <c r="DS43" s="22"/>
      <c r="DT43" s="22"/>
      <c r="DU43" s="22"/>
      <c r="DV43" s="22"/>
      <c r="DW43" s="22"/>
      <c r="DX43" s="22"/>
      <c r="DY43" s="22"/>
      <c r="DZ43" s="22"/>
      <c r="EA43" s="22"/>
      <c r="EB43" s="22"/>
      <c r="EC43" s="22"/>
      <c r="ED43" s="22"/>
      <c r="EE43" s="22"/>
      <c r="EF43" s="22"/>
      <c r="EG43" s="22"/>
      <c r="EH43" s="22"/>
      <c r="EI43" s="22"/>
      <c r="EJ43" s="22"/>
      <c r="EK43" s="22"/>
      <c r="EL43" s="22"/>
      <c r="EM43" s="22"/>
      <c r="EN43" s="22"/>
      <c r="EO43" s="22"/>
      <c r="EP43" s="22"/>
      <c r="EQ43" s="22"/>
      <c r="ER43" s="22"/>
      <c r="ES43" s="22"/>
      <c r="ET43" s="22"/>
      <c r="EU43" s="22"/>
      <c r="EV43" s="22"/>
      <c r="EW43" s="22"/>
      <c r="EX43" s="22"/>
      <c r="EY43" s="22"/>
      <c r="EZ43" s="22"/>
      <c r="FA43" s="22"/>
      <c r="FB43" s="22"/>
      <c r="FC43" s="22"/>
      <c r="FD43" s="22"/>
      <c r="FE43" s="22"/>
      <c r="FF43" s="22"/>
      <c r="FG43" s="22"/>
      <c r="FH43" s="22"/>
      <c r="FI43" s="22"/>
      <c r="FJ43" s="22"/>
      <c r="FK43" s="22"/>
      <c r="FL43" s="22"/>
      <c r="FM43" s="22"/>
      <c r="FN43" s="22"/>
      <c r="FO43" s="22"/>
      <c r="FP43" s="22"/>
      <c r="FQ43" s="22"/>
      <c r="FR43" s="22"/>
      <c r="FS43" s="22"/>
      <c r="FT43" s="22"/>
      <c r="FU43" s="22"/>
      <c r="FV43" s="22"/>
      <c r="FW43" s="22"/>
      <c r="FX43" s="22"/>
      <c r="FY43" s="22"/>
      <c r="FZ43" s="22"/>
      <c r="GA43" s="22"/>
      <c r="GB43" s="22"/>
      <c r="GC43" s="22"/>
      <c r="GD43" s="22"/>
      <c r="GE43" s="22"/>
      <c r="GF43" s="22"/>
      <c r="GG43" s="22"/>
      <c r="GH43" s="22"/>
      <c r="GI43" s="22"/>
      <c r="GJ43" s="22"/>
      <c r="GK43" s="22"/>
      <c r="GL43" s="22"/>
      <c r="GM43" s="22"/>
      <c r="GN43" s="22"/>
      <c r="GO43" s="22"/>
      <c r="GP43" s="22"/>
      <c r="GQ43" s="22"/>
      <c r="GR43" s="22"/>
      <c r="GS43" s="22"/>
      <c r="GT43" s="22"/>
      <c r="GU43" s="22"/>
      <c r="GV43" s="22"/>
      <c r="GW43" s="22"/>
      <c r="GX43" s="22"/>
      <c r="GY43" s="22"/>
      <c r="GZ43" s="22"/>
      <c r="HA43" s="22"/>
      <c r="HB43" s="22"/>
      <c r="HC43" s="22"/>
      <c r="HD43" s="22"/>
      <c r="HE43" s="22"/>
      <c r="HF43" s="22"/>
      <c r="HG43" s="22"/>
      <c r="HH43" s="22"/>
      <c r="HI43" s="22"/>
      <c r="HJ43" s="22"/>
      <c r="HK43" s="22"/>
      <c r="HL43" s="22"/>
      <c r="HM43" s="22"/>
      <c r="HN43" s="22"/>
      <c r="HO43" s="22">
        <v>2</v>
      </c>
      <c r="HP43" s="22"/>
      <c r="HQ43" s="22"/>
      <c r="HR43" s="22"/>
      <c r="HS43" s="22"/>
      <c r="HT43" s="22"/>
      <c r="HU43" s="22"/>
      <c r="HV43" s="22"/>
      <c r="HW43" s="22"/>
      <c r="HX43" s="22"/>
      <c r="HY43" s="22"/>
      <c r="HZ43" s="22"/>
      <c r="IA43" s="22"/>
      <c r="IB43" s="22"/>
      <c r="IC43" s="22"/>
      <c r="ID43" s="22"/>
      <c r="IE43" s="22"/>
      <c r="IF43" s="22"/>
      <c r="IG43" s="22"/>
      <c r="IH43" s="22"/>
      <c r="II43" s="22"/>
      <c r="IJ43" s="22"/>
      <c r="IK43" s="22"/>
      <c r="IL43" s="22"/>
      <c r="IM43" s="22"/>
      <c r="IN43" s="22"/>
      <c r="IO43" s="22"/>
      <c r="IP43" s="22"/>
      <c r="IQ43" s="22"/>
      <c r="IR43" s="22"/>
      <c r="IS43" s="22"/>
      <c r="IT43" s="22"/>
      <c r="IU43" s="22"/>
      <c r="IV43" s="22"/>
      <c r="IW43" s="22"/>
      <c r="IX43" s="22"/>
      <c r="IY43" s="26">
        <f t="shared" si="0"/>
        <v>3</v>
      </c>
      <c r="IZ43" s="56" t="s">
        <v>78</v>
      </c>
      <c r="JA43" s="80">
        <v>75.900000000000006</v>
      </c>
      <c r="JB43" s="81">
        <f>JE43+JF43+JG43+JH43+JI43</f>
        <v>75.900000000000006</v>
      </c>
      <c r="JC43" s="81">
        <v>50.16</v>
      </c>
      <c r="JD43" s="82">
        <f t="shared" si="1"/>
        <v>0</v>
      </c>
      <c r="JE43" s="83"/>
      <c r="JF43" s="83"/>
      <c r="JG43" s="83"/>
      <c r="JH43" s="83"/>
      <c r="JI43" s="83">
        <v>75.900000000000006</v>
      </c>
      <c r="JJ43" s="83"/>
      <c r="JK43" s="83"/>
      <c r="JL43" s="83"/>
      <c r="JM43" s="83"/>
      <c r="JN43" s="83"/>
      <c r="JO43" s="83"/>
      <c r="JP43" s="83"/>
      <c r="JQ43" s="40">
        <f t="shared" si="3"/>
        <v>1.5131578947368423</v>
      </c>
    </row>
    <row r="44" spans="1:278" s="5" customFormat="1" ht="12.75" customHeight="1" x14ac:dyDescent="0.25">
      <c r="A44" s="64">
        <v>43266</v>
      </c>
      <c r="B44" s="108" t="s">
        <v>375</v>
      </c>
      <c r="C44" s="52"/>
      <c r="D44" s="52"/>
      <c r="E44" s="53"/>
      <c r="F44" s="53"/>
      <c r="G44" s="53"/>
      <c r="H44" s="53"/>
      <c r="I44" s="53"/>
      <c r="J44" s="53"/>
      <c r="K44" s="53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>
        <v>1</v>
      </c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>
        <v>0.9</v>
      </c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>
        <v>1</v>
      </c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6">
        <f t="shared" si="0"/>
        <v>2.9</v>
      </c>
      <c r="IZ44" s="56" t="s">
        <v>37</v>
      </c>
      <c r="JA44" s="80">
        <v>136.72999999999999</v>
      </c>
      <c r="JB44" s="81">
        <f>JE44+JF44+JG44+JH44+JI44+JJ44</f>
        <v>136.72999999999999</v>
      </c>
      <c r="JC44" s="81">
        <v>90.266999999999996</v>
      </c>
      <c r="JD44" s="82">
        <f t="shared" si="1"/>
        <v>0</v>
      </c>
      <c r="JE44" s="83"/>
      <c r="JF44" s="83"/>
      <c r="JG44" s="83"/>
      <c r="JH44" s="83"/>
      <c r="JI44" s="83"/>
      <c r="JJ44" s="83">
        <v>136.72999999999999</v>
      </c>
      <c r="JK44" s="83"/>
      <c r="JL44" s="83"/>
      <c r="JM44" s="83"/>
      <c r="JN44" s="83"/>
      <c r="JO44" s="83"/>
      <c r="JP44" s="83"/>
      <c r="JQ44" s="40">
        <f t="shared" si="3"/>
        <v>1.5147285275903708</v>
      </c>
    </row>
    <row r="45" spans="1:278" s="5" customFormat="1" ht="12.75" customHeight="1" x14ac:dyDescent="0.25">
      <c r="A45" s="64">
        <v>43462</v>
      </c>
      <c r="B45" s="63" t="s">
        <v>759</v>
      </c>
      <c r="C45" s="52"/>
      <c r="D45" s="52"/>
      <c r="E45" s="53"/>
      <c r="F45" s="53"/>
      <c r="G45" s="53"/>
      <c r="H45" s="53"/>
      <c r="I45" s="53"/>
      <c r="J45" s="53"/>
      <c r="K45" s="53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>
        <v>100</v>
      </c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  <c r="BM45" s="22"/>
      <c r="BN45" s="22"/>
      <c r="BO45" s="22"/>
      <c r="BP45" s="22"/>
      <c r="BQ45" s="22"/>
      <c r="BR45" s="22"/>
      <c r="BS45" s="22"/>
      <c r="BT45" s="22"/>
      <c r="BU45" s="22"/>
      <c r="BV45" s="22"/>
      <c r="BW45" s="22"/>
      <c r="BX45" s="22"/>
      <c r="BY45" s="22"/>
      <c r="BZ45" s="22"/>
      <c r="CA45" s="22"/>
      <c r="CB45" s="22"/>
      <c r="CC45" s="22"/>
      <c r="CD45" s="22"/>
      <c r="CE45" s="22"/>
      <c r="CF45" s="22"/>
      <c r="CG45" s="22"/>
      <c r="CH45" s="22"/>
      <c r="CI45" s="22"/>
      <c r="CJ45" s="22"/>
      <c r="CK45" s="22"/>
      <c r="CL45" s="22"/>
      <c r="CM45" s="22"/>
      <c r="CN45" s="22"/>
      <c r="CO45" s="22"/>
      <c r="CP45" s="22"/>
      <c r="CQ45" s="22"/>
      <c r="CR45" s="22"/>
      <c r="CS45" s="22"/>
      <c r="CT45" s="22"/>
      <c r="CU45" s="22"/>
      <c r="CV45" s="22"/>
      <c r="CW45" s="22"/>
      <c r="CX45" s="22"/>
      <c r="CY45" s="22"/>
      <c r="CZ45" s="22"/>
      <c r="DA45" s="22"/>
      <c r="DB45" s="22"/>
      <c r="DC45" s="22"/>
      <c r="DD45" s="22"/>
      <c r="DE45" s="22"/>
      <c r="DF45" s="22"/>
      <c r="DG45" s="22"/>
      <c r="DH45" s="22"/>
      <c r="DI45" s="22"/>
      <c r="DJ45" s="22"/>
      <c r="DK45" s="22"/>
      <c r="DL45" s="22"/>
      <c r="DM45" s="22"/>
      <c r="DN45" s="22"/>
      <c r="DO45" s="22"/>
      <c r="DP45" s="22"/>
      <c r="DQ45" s="22"/>
      <c r="DR45" s="22"/>
      <c r="DS45" s="22"/>
      <c r="DT45" s="22"/>
      <c r="DU45" s="22"/>
      <c r="DV45" s="22"/>
      <c r="DW45" s="22"/>
      <c r="DX45" s="22"/>
      <c r="DY45" s="22"/>
      <c r="DZ45" s="22"/>
      <c r="EA45" s="22"/>
      <c r="EB45" s="22"/>
      <c r="EC45" s="22"/>
      <c r="ED45" s="22"/>
      <c r="EE45" s="22"/>
      <c r="EF45" s="22"/>
      <c r="EG45" s="22"/>
      <c r="EH45" s="22"/>
      <c r="EI45" s="22"/>
      <c r="EJ45" s="22"/>
      <c r="EK45" s="22"/>
      <c r="EL45" s="22"/>
      <c r="EM45" s="22"/>
      <c r="EN45" s="22"/>
      <c r="EO45" s="22"/>
      <c r="EP45" s="22"/>
      <c r="EQ45" s="22"/>
      <c r="ER45" s="22"/>
      <c r="ES45" s="22"/>
      <c r="ET45" s="22"/>
      <c r="EU45" s="22"/>
      <c r="EV45" s="22"/>
      <c r="EW45" s="22"/>
      <c r="EX45" s="22"/>
      <c r="EY45" s="22"/>
      <c r="EZ45" s="22"/>
      <c r="FA45" s="22"/>
      <c r="FB45" s="22"/>
      <c r="FC45" s="22"/>
      <c r="FD45" s="22"/>
      <c r="FE45" s="22"/>
      <c r="FF45" s="22"/>
      <c r="FG45" s="22"/>
      <c r="FH45" s="22"/>
      <c r="FI45" s="22"/>
      <c r="FJ45" s="22"/>
      <c r="FK45" s="22"/>
      <c r="FL45" s="22"/>
      <c r="FM45" s="22"/>
      <c r="FN45" s="22"/>
      <c r="FO45" s="22"/>
      <c r="FP45" s="22"/>
      <c r="FQ45" s="22"/>
      <c r="FR45" s="22"/>
      <c r="FS45" s="22"/>
      <c r="FT45" s="22"/>
      <c r="FU45" s="22"/>
      <c r="FV45" s="22"/>
      <c r="FW45" s="22"/>
      <c r="FX45" s="22"/>
      <c r="FY45" s="22"/>
      <c r="FZ45" s="22"/>
      <c r="GA45" s="22"/>
      <c r="GB45" s="22"/>
      <c r="GC45" s="22"/>
      <c r="GD45" s="22"/>
      <c r="GE45" s="22"/>
      <c r="GF45" s="22"/>
      <c r="GG45" s="22"/>
      <c r="GH45" s="22"/>
      <c r="GI45" s="22"/>
      <c r="GJ45" s="22"/>
      <c r="GK45" s="22"/>
      <c r="GL45" s="22"/>
      <c r="GM45" s="22"/>
      <c r="GN45" s="22"/>
      <c r="GO45" s="22"/>
      <c r="GP45" s="22"/>
      <c r="GQ45" s="22"/>
      <c r="GR45" s="22"/>
      <c r="GS45" s="22"/>
      <c r="GT45" s="22"/>
      <c r="GU45" s="22"/>
      <c r="GV45" s="22"/>
      <c r="GW45" s="22"/>
      <c r="GX45" s="22"/>
      <c r="GY45" s="22"/>
      <c r="GZ45" s="22"/>
      <c r="HA45" s="22"/>
      <c r="HB45" s="22"/>
      <c r="HC45" s="22"/>
      <c r="HD45" s="22"/>
      <c r="HE45" s="22"/>
      <c r="HF45" s="22"/>
      <c r="HG45" s="22"/>
      <c r="HH45" s="22"/>
      <c r="HI45" s="22"/>
      <c r="HJ45" s="22"/>
      <c r="HK45" s="22"/>
      <c r="HL45" s="22"/>
      <c r="HM45" s="22"/>
      <c r="HN45" s="22"/>
      <c r="HO45" s="22"/>
      <c r="HP45" s="22"/>
      <c r="HQ45" s="22"/>
      <c r="HR45" s="22"/>
      <c r="HS45" s="22"/>
      <c r="HT45" s="22"/>
      <c r="HU45" s="22"/>
      <c r="HV45" s="22"/>
      <c r="HW45" s="22"/>
      <c r="HX45" s="22"/>
      <c r="HY45" s="22"/>
      <c r="HZ45" s="22"/>
      <c r="IA45" s="22"/>
      <c r="IB45" s="22"/>
      <c r="IC45" s="22"/>
      <c r="ID45" s="22"/>
      <c r="IE45" s="22"/>
      <c r="IF45" s="22"/>
      <c r="IG45" s="22"/>
      <c r="IH45" s="22"/>
      <c r="II45" s="22"/>
      <c r="IJ45" s="22"/>
      <c r="IK45" s="22"/>
      <c r="IL45" s="22"/>
      <c r="IM45" s="22"/>
      <c r="IN45" s="22"/>
      <c r="IO45" s="22"/>
      <c r="IP45" s="22"/>
      <c r="IQ45" s="22"/>
      <c r="IR45" s="22"/>
      <c r="IS45" s="22"/>
      <c r="IT45" s="22"/>
      <c r="IU45" s="22"/>
      <c r="IV45" s="22"/>
      <c r="IW45" s="22"/>
      <c r="IX45" s="22"/>
      <c r="IY45" s="26">
        <f t="shared" si="0"/>
        <v>100</v>
      </c>
      <c r="IZ45" s="56" t="s">
        <v>37</v>
      </c>
      <c r="JA45" s="80">
        <v>2220</v>
      </c>
      <c r="JB45" s="81">
        <f>JE45+JF45+JG45+JH45+JI45+JJ45+JK45+JL45+JM45+JN45+JO45+JP45</f>
        <v>0</v>
      </c>
      <c r="JC45" s="81">
        <v>1378</v>
      </c>
      <c r="JD45" s="82">
        <f t="shared" si="1"/>
        <v>2220</v>
      </c>
      <c r="JE45" s="83"/>
      <c r="JF45" s="83"/>
      <c r="JG45" s="83"/>
      <c r="JH45" s="83"/>
      <c r="JI45" s="83"/>
      <c r="JJ45" s="83"/>
      <c r="JK45" s="83"/>
      <c r="JL45" s="83"/>
      <c r="JM45" s="83"/>
      <c r="JN45" s="83"/>
      <c r="JO45" s="83"/>
      <c r="JP45" s="83"/>
      <c r="JQ45" s="117">
        <f t="shared" si="3"/>
        <v>1.6110304789550072</v>
      </c>
    </row>
    <row r="46" spans="1:278" s="5" customFormat="1" ht="12.75" customHeight="1" x14ac:dyDescent="0.25">
      <c r="A46" s="64">
        <v>43251</v>
      </c>
      <c r="B46" s="63" t="s">
        <v>432</v>
      </c>
      <c r="C46" s="52"/>
      <c r="D46" s="52"/>
      <c r="E46" s="53"/>
      <c r="F46" s="53"/>
      <c r="G46" s="53"/>
      <c r="H46" s="53"/>
      <c r="I46" s="53"/>
      <c r="J46" s="53"/>
      <c r="K46" s="53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  <c r="BM46" s="22"/>
      <c r="BN46" s="22"/>
      <c r="BO46" s="22"/>
      <c r="BP46" s="22"/>
      <c r="BQ46" s="22"/>
      <c r="BR46" s="22"/>
      <c r="BS46" s="22"/>
      <c r="BT46" s="22"/>
      <c r="BU46" s="22"/>
      <c r="BV46" s="22"/>
      <c r="BW46" s="22"/>
      <c r="BX46" s="22"/>
      <c r="BY46" s="22"/>
      <c r="BZ46" s="22"/>
      <c r="CA46" s="22"/>
      <c r="CB46" s="22"/>
      <c r="CC46" s="22"/>
      <c r="CD46" s="22"/>
      <c r="CE46" s="22"/>
      <c r="CF46" s="22"/>
      <c r="CG46" s="22"/>
      <c r="CH46" s="22"/>
      <c r="CI46" s="22"/>
      <c r="CJ46" s="22"/>
      <c r="CK46" s="22"/>
      <c r="CL46" s="22"/>
      <c r="CM46" s="22"/>
      <c r="CN46" s="22"/>
      <c r="CO46" s="22"/>
      <c r="CP46" s="22"/>
      <c r="CQ46" s="22"/>
      <c r="CR46" s="22"/>
      <c r="CS46" s="22"/>
      <c r="CT46" s="22"/>
      <c r="CU46" s="22"/>
      <c r="CV46" s="22"/>
      <c r="CW46" s="22"/>
      <c r="CX46" s="22"/>
      <c r="CY46" s="22"/>
      <c r="CZ46" s="22"/>
      <c r="DA46" s="22"/>
      <c r="DB46" s="22"/>
      <c r="DC46" s="22"/>
      <c r="DD46" s="22"/>
      <c r="DE46" s="22"/>
      <c r="DF46" s="22"/>
      <c r="DG46" s="22"/>
      <c r="DH46" s="22"/>
      <c r="DI46" s="22"/>
      <c r="DJ46" s="22"/>
      <c r="DK46" s="22"/>
      <c r="DL46" s="22"/>
      <c r="DM46" s="22"/>
      <c r="DN46" s="22"/>
      <c r="DO46" s="22"/>
      <c r="DP46" s="22"/>
      <c r="DQ46" s="22"/>
      <c r="DR46" s="22"/>
      <c r="DS46" s="22"/>
      <c r="DT46" s="22"/>
      <c r="DU46" s="22"/>
      <c r="DV46" s="22"/>
      <c r="DW46" s="22"/>
      <c r="DX46" s="22"/>
      <c r="DY46" s="22"/>
      <c r="DZ46" s="22"/>
      <c r="EA46" s="22">
        <v>30</v>
      </c>
      <c r="EB46" s="22"/>
      <c r="EC46" s="22"/>
      <c r="ED46" s="22"/>
      <c r="EE46" s="22"/>
      <c r="EF46" s="22"/>
      <c r="EG46" s="22"/>
      <c r="EH46" s="22"/>
      <c r="EI46" s="22"/>
      <c r="EJ46" s="22"/>
      <c r="EK46" s="22"/>
      <c r="EL46" s="22"/>
      <c r="EM46" s="22"/>
      <c r="EN46" s="22"/>
      <c r="EO46" s="22"/>
      <c r="EP46" s="22"/>
      <c r="EQ46" s="22"/>
      <c r="ER46" s="22"/>
      <c r="ES46" s="22"/>
      <c r="ET46" s="22"/>
      <c r="EU46" s="22"/>
      <c r="EV46" s="22"/>
      <c r="EW46" s="22"/>
      <c r="EX46" s="22"/>
      <c r="EY46" s="22"/>
      <c r="EZ46" s="22"/>
      <c r="FA46" s="22"/>
      <c r="FB46" s="22"/>
      <c r="FC46" s="22"/>
      <c r="FD46" s="22"/>
      <c r="FE46" s="22"/>
      <c r="FF46" s="22"/>
      <c r="FG46" s="22"/>
      <c r="FH46" s="22"/>
      <c r="FI46" s="22"/>
      <c r="FJ46" s="22"/>
      <c r="FK46" s="22"/>
      <c r="FL46" s="22"/>
      <c r="FM46" s="22"/>
      <c r="FN46" s="22"/>
      <c r="FO46" s="22"/>
      <c r="FP46" s="22"/>
      <c r="FQ46" s="22"/>
      <c r="FR46" s="22"/>
      <c r="FS46" s="22"/>
      <c r="FT46" s="22"/>
      <c r="FU46" s="22"/>
      <c r="FV46" s="22"/>
      <c r="FW46" s="22"/>
      <c r="FX46" s="22"/>
      <c r="FY46" s="22"/>
      <c r="FZ46" s="22"/>
      <c r="GA46" s="22"/>
      <c r="GB46" s="22"/>
      <c r="GC46" s="22"/>
      <c r="GD46" s="22"/>
      <c r="GE46" s="22"/>
      <c r="GF46" s="22"/>
      <c r="GG46" s="22"/>
      <c r="GH46" s="22"/>
      <c r="GI46" s="22"/>
      <c r="GJ46" s="22"/>
      <c r="GK46" s="22"/>
      <c r="GL46" s="22"/>
      <c r="GM46" s="22"/>
      <c r="GN46" s="22"/>
      <c r="GO46" s="22"/>
      <c r="GP46" s="22"/>
      <c r="GQ46" s="22"/>
      <c r="GR46" s="22"/>
      <c r="GS46" s="22"/>
      <c r="GT46" s="22"/>
      <c r="GU46" s="22"/>
      <c r="GV46" s="22"/>
      <c r="GW46" s="22"/>
      <c r="GX46" s="22"/>
      <c r="GY46" s="22"/>
      <c r="GZ46" s="22"/>
      <c r="HA46" s="22"/>
      <c r="HB46" s="22"/>
      <c r="HC46" s="22"/>
      <c r="HD46" s="22"/>
      <c r="HE46" s="22"/>
      <c r="HF46" s="22"/>
      <c r="HG46" s="22"/>
      <c r="HH46" s="22"/>
      <c r="HI46" s="22"/>
      <c r="HJ46" s="22"/>
      <c r="HK46" s="22"/>
      <c r="HL46" s="22"/>
      <c r="HM46" s="22"/>
      <c r="HN46" s="22"/>
      <c r="HO46" s="22"/>
      <c r="HP46" s="22"/>
      <c r="HQ46" s="22"/>
      <c r="HR46" s="22"/>
      <c r="HS46" s="22"/>
      <c r="HT46" s="22"/>
      <c r="HU46" s="22"/>
      <c r="HV46" s="22"/>
      <c r="HW46" s="22"/>
      <c r="HX46" s="22"/>
      <c r="HY46" s="22"/>
      <c r="HZ46" s="22"/>
      <c r="IA46" s="22"/>
      <c r="IB46" s="22"/>
      <c r="IC46" s="22"/>
      <c r="ID46" s="22"/>
      <c r="IE46" s="22"/>
      <c r="IF46" s="22"/>
      <c r="IG46" s="22"/>
      <c r="IH46" s="22"/>
      <c r="II46" s="22"/>
      <c r="IJ46" s="22"/>
      <c r="IK46" s="22"/>
      <c r="IL46" s="22"/>
      <c r="IM46" s="22"/>
      <c r="IN46" s="22"/>
      <c r="IO46" s="22"/>
      <c r="IP46" s="22"/>
      <c r="IQ46" s="22"/>
      <c r="IR46" s="22"/>
      <c r="IS46" s="22"/>
      <c r="IT46" s="22"/>
      <c r="IU46" s="22"/>
      <c r="IV46" s="22"/>
      <c r="IW46" s="22"/>
      <c r="IX46" s="22"/>
      <c r="IY46" s="26">
        <f t="shared" si="0"/>
        <v>30</v>
      </c>
      <c r="IZ46" s="56" t="s">
        <v>37</v>
      </c>
      <c r="JA46" s="80">
        <v>640.79999999999995</v>
      </c>
      <c r="JB46" s="81">
        <f>JE46+JF46+JG46+JH46+JI46</f>
        <v>640.79999999999995</v>
      </c>
      <c r="JC46" s="81">
        <v>446.09999999999997</v>
      </c>
      <c r="JD46" s="82">
        <f t="shared" si="1"/>
        <v>0</v>
      </c>
      <c r="JE46" s="83"/>
      <c r="JF46" s="83"/>
      <c r="JG46" s="83"/>
      <c r="JH46" s="83"/>
      <c r="JI46" s="83">
        <v>640.79999999999995</v>
      </c>
      <c r="JJ46" s="83"/>
      <c r="JK46" s="83"/>
      <c r="JL46" s="83"/>
      <c r="JM46" s="83"/>
      <c r="JN46" s="83"/>
      <c r="JO46" s="83"/>
      <c r="JP46" s="83"/>
      <c r="JQ46" s="40">
        <f t="shared" si="3"/>
        <v>1.4364492266308002</v>
      </c>
    </row>
    <row r="47" spans="1:278" s="5" customFormat="1" ht="12.75" customHeight="1" x14ac:dyDescent="0.25">
      <c r="A47" s="64">
        <v>43186</v>
      </c>
      <c r="B47" s="109" t="s">
        <v>330</v>
      </c>
      <c r="C47" s="52"/>
      <c r="D47" s="52"/>
      <c r="E47" s="53"/>
      <c r="F47" s="53"/>
      <c r="G47" s="53"/>
      <c r="H47" s="53"/>
      <c r="I47" s="53"/>
      <c r="J47" s="53"/>
      <c r="K47" s="53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>
        <v>1</v>
      </c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6">
        <f t="shared" si="0"/>
        <v>1</v>
      </c>
      <c r="IZ47" s="56" t="s">
        <v>78</v>
      </c>
      <c r="JA47" s="80">
        <v>61.2</v>
      </c>
      <c r="JB47" s="81">
        <f>JE47+JF47+JG47+JH47</f>
        <v>61.2</v>
      </c>
      <c r="JC47" s="81">
        <v>39.520000000000003</v>
      </c>
      <c r="JD47" s="82">
        <f t="shared" si="1"/>
        <v>0</v>
      </c>
      <c r="JE47" s="83"/>
      <c r="JF47" s="83"/>
      <c r="JG47" s="83"/>
      <c r="JH47" s="83">
        <v>61.2</v>
      </c>
      <c r="JI47" s="83"/>
      <c r="JJ47" s="83"/>
      <c r="JK47" s="83"/>
      <c r="JL47" s="83"/>
      <c r="JM47" s="83"/>
      <c r="JN47" s="83"/>
      <c r="JO47" s="83"/>
      <c r="JP47" s="83"/>
      <c r="JQ47" s="40">
        <f t="shared" si="3"/>
        <v>1.548582995951417</v>
      </c>
      <c r="JR47" s="5" t="s">
        <v>372</v>
      </c>
    </row>
    <row r="48" spans="1:278" s="5" customFormat="1" ht="12.75" customHeight="1" x14ac:dyDescent="0.25">
      <c r="A48" s="64">
        <v>43216</v>
      </c>
      <c r="B48" s="109" t="s">
        <v>330</v>
      </c>
      <c r="C48" s="52"/>
      <c r="D48" s="52"/>
      <c r="E48" s="53"/>
      <c r="F48" s="53"/>
      <c r="G48" s="53"/>
      <c r="H48" s="53"/>
      <c r="I48" s="53"/>
      <c r="J48" s="53"/>
      <c r="K48" s="53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  <c r="BM48" s="22"/>
      <c r="BN48" s="22"/>
      <c r="BO48" s="22"/>
      <c r="BP48" s="22"/>
      <c r="BQ48" s="22"/>
      <c r="BR48" s="22"/>
      <c r="BS48" s="22"/>
      <c r="BT48" s="22"/>
      <c r="BU48" s="22"/>
      <c r="BV48" s="22"/>
      <c r="BW48" s="22"/>
      <c r="BX48" s="22"/>
      <c r="BY48" s="22"/>
      <c r="BZ48" s="22"/>
      <c r="CA48" s="22"/>
      <c r="CB48" s="22"/>
      <c r="CC48" s="22"/>
      <c r="CD48" s="22"/>
      <c r="CE48" s="22"/>
      <c r="CF48" s="22"/>
      <c r="CG48" s="22"/>
      <c r="CH48" s="22"/>
      <c r="CI48" s="22"/>
      <c r="CJ48" s="22"/>
      <c r="CK48" s="22"/>
      <c r="CL48" s="22"/>
      <c r="CM48" s="22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DN48" s="22"/>
      <c r="DO48" s="22"/>
      <c r="DP48" s="22"/>
      <c r="DQ48" s="22"/>
      <c r="DR48" s="22"/>
      <c r="DS48" s="22"/>
      <c r="DT48" s="22"/>
      <c r="DU48" s="22"/>
      <c r="DV48" s="22"/>
      <c r="DW48" s="22"/>
      <c r="DX48" s="22"/>
      <c r="DY48" s="22"/>
      <c r="DZ48" s="22"/>
      <c r="EA48" s="22"/>
      <c r="EB48" s="22"/>
      <c r="EC48" s="22"/>
      <c r="ED48" s="22"/>
      <c r="EE48" s="22"/>
      <c r="EF48" s="22"/>
      <c r="EG48" s="22"/>
      <c r="EH48" s="22"/>
      <c r="EI48" s="22"/>
      <c r="EJ48" s="22"/>
      <c r="EK48" s="22"/>
      <c r="EL48" s="22"/>
      <c r="EM48" s="22"/>
      <c r="EN48" s="22"/>
      <c r="EO48" s="22"/>
      <c r="EP48" s="22"/>
      <c r="EQ48" s="22"/>
      <c r="ER48" s="22"/>
      <c r="ES48" s="22"/>
      <c r="ET48" s="22"/>
      <c r="EU48" s="22"/>
      <c r="EV48" s="22"/>
      <c r="EW48" s="22"/>
      <c r="EX48" s="22"/>
      <c r="EY48" s="22"/>
      <c r="EZ48" s="22"/>
      <c r="FA48" s="22"/>
      <c r="FB48" s="22"/>
      <c r="FC48" s="22"/>
      <c r="FD48" s="22"/>
      <c r="FE48" s="22"/>
      <c r="FF48" s="22"/>
      <c r="FG48" s="22"/>
      <c r="FH48" s="22"/>
      <c r="FI48" s="22"/>
      <c r="FJ48" s="22"/>
      <c r="FK48" s="22"/>
      <c r="FL48" s="22"/>
      <c r="FM48" s="22"/>
      <c r="FN48" s="22"/>
      <c r="FO48" s="22"/>
      <c r="FP48" s="22">
        <v>0.8</v>
      </c>
      <c r="FQ48" s="22"/>
      <c r="FR48" s="22"/>
      <c r="FS48" s="22"/>
      <c r="FT48" s="22"/>
      <c r="FU48" s="22"/>
      <c r="FV48" s="22">
        <v>5.5</v>
      </c>
      <c r="FW48" s="22"/>
      <c r="FX48" s="22"/>
      <c r="FY48" s="22"/>
      <c r="FZ48" s="22"/>
      <c r="GA48" s="22"/>
      <c r="GB48" s="22"/>
      <c r="GC48" s="22"/>
      <c r="GD48" s="22"/>
      <c r="GE48" s="22"/>
      <c r="GF48" s="22"/>
      <c r="GG48" s="22"/>
      <c r="GH48" s="22"/>
      <c r="GI48" s="22"/>
      <c r="GJ48" s="22"/>
      <c r="GK48" s="22"/>
      <c r="GL48" s="22"/>
      <c r="GM48" s="22"/>
      <c r="GN48" s="22"/>
      <c r="GO48" s="22"/>
      <c r="GP48" s="22"/>
      <c r="GQ48" s="22"/>
      <c r="GR48" s="22"/>
      <c r="GS48" s="22"/>
      <c r="GT48" s="22"/>
      <c r="GU48" s="22"/>
      <c r="GV48" s="22"/>
      <c r="GW48" s="22"/>
      <c r="GX48" s="22"/>
      <c r="GY48" s="22"/>
      <c r="GZ48" s="22"/>
      <c r="HA48" s="22"/>
      <c r="HB48" s="22"/>
      <c r="HC48" s="22"/>
      <c r="HD48" s="22"/>
      <c r="HE48" s="22"/>
      <c r="HF48" s="22"/>
      <c r="HG48" s="22"/>
      <c r="HH48" s="22"/>
      <c r="HI48" s="22"/>
      <c r="HJ48" s="22"/>
      <c r="HK48" s="22"/>
      <c r="HL48" s="22"/>
      <c r="HM48" s="22"/>
      <c r="HN48" s="22"/>
      <c r="HO48" s="22"/>
      <c r="HP48" s="22"/>
      <c r="HQ48" s="22"/>
      <c r="HR48" s="22"/>
      <c r="HS48" s="22"/>
      <c r="HT48" s="22"/>
      <c r="HU48" s="22"/>
      <c r="HV48" s="22"/>
      <c r="HW48" s="22"/>
      <c r="HX48" s="22"/>
      <c r="HY48" s="22"/>
      <c r="HZ48" s="22"/>
      <c r="IA48" s="22"/>
      <c r="IB48" s="22"/>
      <c r="IC48" s="22"/>
      <c r="ID48" s="22"/>
      <c r="IE48" s="22"/>
      <c r="IF48" s="22"/>
      <c r="IG48" s="22"/>
      <c r="IH48" s="22">
        <v>2</v>
      </c>
      <c r="II48" s="22"/>
      <c r="IJ48" s="22"/>
      <c r="IK48" s="22"/>
      <c r="IL48" s="22"/>
      <c r="IM48" s="22"/>
      <c r="IN48" s="22"/>
      <c r="IO48" s="22"/>
      <c r="IP48" s="22"/>
      <c r="IQ48" s="22"/>
      <c r="IR48" s="22"/>
      <c r="IS48" s="22"/>
      <c r="IT48" s="22"/>
      <c r="IU48" s="22"/>
      <c r="IV48" s="22"/>
      <c r="IW48" s="22"/>
      <c r="IX48" s="22"/>
      <c r="IY48" s="26">
        <f t="shared" si="0"/>
        <v>8.3000000000000007</v>
      </c>
      <c r="IZ48" s="56" t="s">
        <v>37</v>
      </c>
      <c r="JA48" s="80">
        <v>411.98</v>
      </c>
      <c r="JB48" s="81">
        <f>JE48+JF48+JG48+JH48+JI48</f>
        <v>411.98</v>
      </c>
      <c r="JC48" s="81">
        <v>267.49900000000002</v>
      </c>
      <c r="JD48" s="82">
        <f t="shared" si="1"/>
        <v>0</v>
      </c>
      <c r="JE48" s="83"/>
      <c r="JF48" s="83"/>
      <c r="JG48" s="83"/>
      <c r="JH48" s="83"/>
      <c r="JI48" s="83">
        <v>411.98</v>
      </c>
      <c r="JJ48" s="83"/>
      <c r="JK48" s="83"/>
      <c r="JL48" s="83"/>
      <c r="JM48" s="83"/>
      <c r="JN48" s="83"/>
      <c r="JO48" s="83"/>
      <c r="JP48" s="83"/>
      <c r="JQ48" s="40">
        <f t="shared" si="3"/>
        <v>1.5401179069828297</v>
      </c>
      <c r="JR48" s="5" t="s">
        <v>423</v>
      </c>
    </row>
    <row r="49" spans="1:278" s="5" customFormat="1" ht="12.75" customHeight="1" x14ac:dyDescent="0.25">
      <c r="A49" s="64">
        <v>43243</v>
      </c>
      <c r="B49" s="109" t="s">
        <v>330</v>
      </c>
      <c r="C49" s="52"/>
      <c r="D49" s="52"/>
      <c r="E49" s="53"/>
      <c r="F49" s="53"/>
      <c r="G49" s="53"/>
      <c r="H49" s="53"/>
      <c r="I49" s="53"/>
      <c r="J49" s="53"/>
      <c r="K49" s="53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  <c r="BM49" s="22"/>
      <c r="BN49" s="22"/>
      <c r="BO49" s="22"/>
      <c r="BP49" s="22"/>
      <c r="BQ49" s="22"/>
      <c r="BR49" s="22"/>
      <c r="BS49" s="22"/>
      <c r="BT49" s="22"/>
      <c r="BU49" s="22"/>
      <c r="BV49" s="22"/>
      <c r="BW49" s="22"/>
      <c r="BX49" s="22"/>
      <c r="BY49" s="22"/>
      <c r="BZ49" s="22"/>
      <c r="CA49" s="22"/>
      <c r="CB49" s="22"/>
      <c r="CC49" s="22"/>
      <c r="CD49" s="22"/>
      <c r="CE49" s="22"/>
      <c r="CF49" s="22"/>
      <c r="CG49" s="22"/>
      <c r="CH49" s="22"/>
      <c r="CI49" s="22"/>
      <c r="CJ49" s="22"/>
      <c r="CK49" s="22"/>
      <c r="CL49" s="22"/>
      <c r="CM49" s="22"/>
      <c r="CN49" s="22"/>
      <c r="CO49" s="22"/>
      <c r="CP49" s="22"/>
      <c r="CQ49" s="22"/>
      <c r="CR49" s="22"/>
      <c r="CS49" s="22"/>
      <c r="CT49" s="22"/>
      <c r="CU49" s="22"/>
      <c r="CV49" s="22"/>
      <c r="CW49" s="22"/>
      <c r="CX49" s="22"/>
      <c r="CY49" s="22"/>
      <c r="CZ49" s="22"/>
      <c r="DA49" s="22"/>
      <c r="DB49" s="22"/>
      <c r="DC49" s="22"/>
      <c r="DD49" s="22"/>
      <c r="DE49" s="22"/>
      <c r="DF49" s="22"/>
      <c r="DG49" s="22"/>
      <c r="DH49" s="22"/>
      <c r="DI49" s="22"/>
      <c r="DJ49" s="22"/>
      <c r="DK49" s="22"/>
      <c r="DL49" s="22"/>
      <c r="DM49" s="22"/>
      <c r="DN49" s="22"/>
      <c r="DO49" s="22"/>
      <c r="DP49" s="22"/>
      <c r="DQ49" s="22"/>
      <c r="DR49" s="22"/>
      <c r="DS49" s="22"/>
      <c r="DT49" s="22"/>
      <c r="DU49" s="22"/>
      <c r="DV49" s="22"/>
      <c r="DW49" s="22"/>
      <c r="DX49" s="22"/>
      <c r="DY49" s="22"/>
      <c r="DZ49" s="22"/>
      <c r="EA49" s="22"/>
      <c r="EB49" s="22"/>
      <c r="EC49" s="22"/>
      <c r="ED49" s="22"/>
      <c r="EE49" s="22"/>
      <c r="EF49" s="22"/>
      <c r="EG49" s="22"/>
      <c r="EH49" s="22"/>
      <c r="EI49" s="22"/>
      <c r="EJ49" s="22"/>
      <c r="EK49" s="22"/>
      <c r="EL49" s="22"/>
      <c r="EM49" s="22"/>
      <c r="EN49" s="22"/>
      <c r="EO49" s="22"/>
      <c r="EP49" s="22"/>
      <c r="EQ49" s="22"/>
      <c r="ER49" s="22"/>
      <c r="ES49" s="22"/>
      <c r="ET49" s="22"/>
      <c r="EU49" s="22"/>
      <c r="EV49" s="22"/>
      <c r="EW49" s="22"/>
      <c r="EX49" s="22"/>
      <c r="EY49" s="22"/>
      <c r="EZ49" s="22"/>
      <c r="FA49" s="22"/>
      <c r="FB49" s="22"/>
      <c r="FC49" s="22"/>
      <c r="FD49" s="22"/>
      <c r="FE49" s="22"/>
      <c r="FF49" s="22"/>
      <c r="FG49" s="22"/>
      <c r="FH49" s="22"/>
      <c r="FI49" s="22"/>
      <c r="FJ49" s="22"/>
      <c r="FK49" s="22"/>
      <c r="FL49" s="22"/>
      <c r="FM49" s="22"/>
      <c r="FN49" s="22"/>
      <c r="FO49" s="22"/>
      <c r="FP49" s="22"/>
      <c r="FQ49" s="22"/>
      <c r="FR49" s="22"/>
      <c r="FS49" s="22"/>
      <c r="FT49" s="22"/>
      <c r="FU49" s="22"/>
      <c r="FV49" s="22"/>
      <c r="FW49" s="22"/>
      <c r="FX49" s="22"/>
      <c r="FY49" s="22"/>
      <c r="FZ49" s="22"/>
      <c r="GA49" s="22"/>
      <c r="GB49" s="22"/>
      <c r="GC49" s="22"/>
      <c r="GD49" s="22"/>
      <c r="GE49" s="22"/>
      <c r="GF49" s="22"/>
      <c r="GG49" s="22"/>
      <c r="GH49" s="22"/>
      <c r="GI49" s="22"/>
      <c r="GJ49" s="22"/>
      <c r="GK49" s="22"/>
      <c r="GL49" s="22"/>
      <c r="GM49" s="22"/>
      <c r="GN49" s="22"/>
      <c r="GO49" s="22"/>
      <c r="GP49" s="22"/>
      <c r="GQ49" s="22"/>
      <c r="GR49" s="22"/>
      <c r="GS49" s="22"/>
      <c r="GT49" s="22"/>
      <c r="GU49" s="22"/>
      <c r="GV49" s="22"/>
      <c r="GW49" s="22"/>
      <c r="GX49" s="22"/>
      <c r="GY49" s="22"/>
      <c r="GZ49" s="22"/>
      <c r="HA49" s="22"/>
      <c r="HB49" s="22"/>
      <c r="HC49" s="22"/>
      <c r="HD49" s="22"/>
      <c r="HE49" s="22"/>
      <c r="HF49" s="22"/>
      <c r="HG49" s="22"/>
      <c r="HH49" s="22"/>
      <c r="HI49" s="22"/>
      <c r="HJ49" s="22"/>
      <c r="HK49" s="22"/>
      <c r="HL49" s="22"/>
      <c r="HM49" s="22"/>
      <c r="HN49" s="22"/>
      <c r="HO49" s="22"/>
      <c r="HP49" s="22"/>
      <c r="HQ49" s="22"/>
      <c r="HR49" s="22"/>
      <c r="HS49" s="22">
        <v>2</v>
      </c>
      <c r="HT49" s="22"/>
      <c r="HU49" s="22"/>
      <c r="HV49" s="22"/>
      <c r="HW49" s="22"/>
      <c r="HX49" s="22"/>
      <c r="HY49" s="22"/>
      <c r="HZ49" s="22"/>
      <c r="IA49" s="22"/>
      <c r="IB49" s="22"/>
      <c r="IC49" s="22"/>
      <c r="ID49" s="22"/>
      <c r="IE49" s="22"/>
      <c r="IF49" s="22"/>
      <c r="IG49" s="22"/>
      <c r="IH49" s="22"/>
      <c r="II49" s="22"/>
      <c r="IJ49" s="22"/>
      <c r="IK49" s="22"/>
      <c r="IL49" s="22"/>
      <c r="IM49" s="22"/>
      <c r="IN49" s="22"/>
      <c r="IO49" s="22"/>
      <c r="IP49" s="22"/>
      <c r="IQ49" s="22"/>
      <c r="IR49" s="22"/>
      <c r="IS49" s="22"/>
      <c r="IT49" s="22"/>
      <c r="IU49" s="22"/>
      <c r="IV49" s="22"/>
      <c r="IW49" s="22"/>
      <c r="IX49" s="22"/>
      <c r="IY49" s="26">
        <f t="shared" si="0"/>
        <v>2</v>
      </c>
      <c r="IZ49" s="56" t="s">
        <v>78</v>
      </c>
      <c r="JA49" s="80">
        <v>121.75</v>
      </c>
      <c r="JB49" s="81">
        <f>JE49+JF49+JG49+JH49+JI49+JJ49</f>
        <v>121.75</v>
      </c>
      <c r="JC49" s="81">
        <v>80.84</v>
      </c>
      <c r="JD49" s="82">
        <f t="shared" si="1"/>
        <v>0</v>
      </c>
      <c r="JE49" s="83"/>
      <c r="JF49" s="83"/>
      <c r="JG49" s="83"/>
      <c r="JH49" s="83"/>
      <c r="JI49" s="83"/>
      <c r="JJ49" s="83">
        <v>121.75</v>
      </c>
      <c r="JK49" s="83"/>
      <c r="JL49" s="83"/>
      <c r="JM49" s="83"/>
      <c r="JN49" s="83"/>
      <c r="JO49" s="83"/>
      <c r="JP49" s="83"/>
      <c r="JQ49" s="40">
        <f t="shared" si="3"/>
        <v>1.5060613557644729</v>
      </c>
      <c r="JR49" s="5" t="s">
        <v>449</v>
      </c>
    </row>
    <row r="50" spans="1:278" s="5" customFormat="1" ht="12.75" customHeight="1" x14ac:dyDescent="0.25">
      <c r="A50" s="64">
        <v>43270</v>
      </c>
      <c r="B50" s="109" t="s">
        <v>330</v>
      </c>
      <c r="C50" s="52"/>
      <c r="D50" s="52"/>
      <c r="E50" s="53"/>
      <c r="F50" s="53"/>
      <c r="G50" s="53"/>
      <c r="H50" s="53"/>
      <c r="I50" s="53"/>
      <c r="J50" s="53"/>
      <c r="K50" s="53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>
        <v>5</v>
      </c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>
        <v>5.5</v>
      </c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>
        <v>5</v>
      </c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>
        <v>2</v>
      </c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6">
        <f t="shared" si="0"/>
        <v>17.5</v>
      </c>
      <c r="IZ50" s="56" t="s">
        <v>78</v>
      </c>
      <c r="JA50" s="80">
        <v>875.58</v>
      </c>
      <c r="JB50" s="81">
        <f>JE50+JF50+JG50+JH50+JI50+JJ50</f>
        <v>875.58</v>
      </c>
      <c r="JC50" s="81">
        <v>573.1</v>
      </c>
      <c r="JD50" s="82">
        <f t="shared" si="1"/>
        <v>0</v>
      </c>
      <c r="JE50" s="83"/>
      <c r="JF50" s="83"/>
      <c r="JG50" s="83"/>
      <c r="JH50" s="83"/>
      <c r="JI50" s="83"/>
      <c r="JJ50" s="83">
        <v>875.58</v>
      </c>
      <c r="JK50" s="83"/>
      <c r="JL50" s="83"/>
      <c r="JM50" s="83"/>
      <c r="JN50" s="83"/>
      <c r="JO50" s="83"/>
      <c r="JP50" s="83"/>
      <c r="JQ50" s="40">
        <f t="shared" si="3"/>
        <v>1.5277961961263304</v>
      </c>
      <c r="JR50" s="5" t="s">
        <v>488</v>
      </c>
    </row>
    <row r="51" spans="1:278" s="5" customFormat="1" ht="12.75" customHeight="1" x14ac:dyDescent="0.25">
      <c r="A51" s="64">
        <v>43297</v>
      </c>
      <c r="B51" s="109" t="s">
        <v>330</v>
      </c>
      <c r="C51" s="52"/>
      <c r="D51" s="52"/>
      <c r="E51" s="53"/>
      <c r="F51" s="53"/>
      <c r="G51" s="53"/>
      <c r="H51" s="53"/>
      <c r="I51" s="53"/>
      <c r="J51" s="53"/>
      <c r="K51" s="53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  <c r="AU51" s="22"/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  <c r="BM51" s="22"/>
      <c r="BN51" s="22"/>
      <c r="BO51" s="22"/>
      <c r="BP51" s="22"/>
      <c r="BQ51" s="22"/>
      <c r="BR51" s="22"/>
      <c r="BS51" s="22"/>
      <c r="BT51" s="22"/>
      <c r="BU51" s="22"/>
      <c r="BV51" s="22"/>
      <c r="BW51" s="22"/>
      <c r="BX51" s="22"/>
      <c r="BY51" s="22"/>
      <c r="BZ51" s="22"/>
      <c r="CA51" s="22"/>
      <c r="CB51" s="22"/>
      <c r="CC51" s="22"/>
      <c r="CD51" s="22"/>
      <c r="CE51" s="22"/>
      <c r="CF51" s="22"/>
      <c r="CG51" s="22"/>
      <c r="CH51" s="22"/>
      <c r="CI51" s="22"/>
      <c r="CJ51" s="22"/>
      <c r="CK51" s="22"/>
      <c r="CL51" s="22"/>
      <c r="CM51" s="22"/>
      <c r="CN51" s="22"/>
      <c r="CO51" s="22"/>
      <c r="CP51" s="22"/>
      <c r="CQ51" s="22"/>
      <c r="CR51" s="22"/>
      <c r="CS51" s="22"/>
      <c r="CT51" s="22"/>
      <c r="CU51" s="22"/>
      <c r="CV51" s="22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2"/>
      <c r="DL51" s="22"/>
      <c r="DM51" s="22"/>
      <c r="DN51" s="22"/>
      <c r="DO51" s="22"/>
      <c r="DP51" s="22"/>
      <c r="DQ51" s="22"/>
      <c r="DR51" s="22"/>
      <c r="DS51" s="22"/>
      <c r="DT51" s="22"/>
      <c r="DU51" s="22"/>
      <c r="DV51" s="22"/>
      <c r="DW51" s="22"/>
      <c r="DX51" s="22"/>
      <c r="DY51" s="22"/>
      <c r="DZ51" s="22"/>
      <c r="EA51" s="22"/>
      <c r="EB51" s="22"/>
      <c r="EC51" s="22"/>
      <c r="ED51" s="22"/>
      <c r="EE51" s="22"/>
      <c r="EF51" s="22"/>
      <c r="EG51" s="22"/>
      <c r="EH51" s="22"/>
      <c r="EI51" s="22"/>
      <c r="EJ51" s="22"/>
      <c r="EK51" s="22"/>
      <c r="EL51" s="22"/>
      <c r="EM51" s="22"/>
      <c r="EN51" s="22"/>
      <c r="EO51" s="22"/>
      <c r="EP51" s="22"/>
      <c r="EQ51" s="22"/>
      <c r="ER51" s="22"/>
      <c r="ES51" s="22"/>
      <c r="ET51" s="22"/>
      <c r="EU51" s="22"/>
      <c r="EV51" s="22"/>
      <c r="EW51" s="22"/>
      <c r="EX51" s="22"/>
      <c r="EY51" s="22"/>
      <c r="EZ51" s="22"/>
      <c r="FA51" s="22"/>
      <c r="FB51" s="22"/>
      <c r="FC51" s="22"/>
      <c r="FD51" s="22"/>
      <c r="FE51" s="22"/>
      <c r="FF51" s="22"/>
      <c r="FG51" s="22"/>
      <c r="FH51" s="22"/>
      <c r="FI51" s="22"/>
      <c r="FJ51" s="22"/>
      <c r="FK51" s="22"/>
      <c r="FL51" s="22"/>
      <c r="FM51" s="22"/>
      <c r="FN51" s="22"/>
      <c r="FO51" s="22"/>
      <c r="FP51" s="22">
        <v>1.6</v>
      </c>
      <c r="FQ51" s="22"/>
      <c r="FR51" s="22"/>
      <c r="FS51" s="22"/>
      <c r="FT51" s="22"/>
      <c r="FU51" s="22"/>
      <c r="FV51" s="22"/>
      <c r="FW51" s="22"/>
      <c r="FX51" s="22"/>
      <c r="FY51" s="22"/>
      <c r="FZ51" s="22"/>
      <c r="GA51" s="22"/>
      <c r="GB51" s="22"/>
      <c r="GC51" s="22"/>
      <c r="GD51" s="22"/>
      <c r="GE51" s="22"/>
      <c r="GF51" s="22"/>
      <c r="GG51" s="22"/>
      <c r="GH51" s="22"/>
      <c r="GI51" s="22"/>
      <c r="GJ51" s="22"/>
      <c r="GK51" s="22"/>
      <c r="GL51" s="22"/>
      <c r="GM51" s="22"/>
      <c r="GN51" s="22"/>
      <c r="GO51" s="22"/>
      <c r="GP51" s="22"/>
      <c r="GQ51" s="22"/>
      <c r="GR51" s="22"/>
      <c r="GS51" s="22"/>
      <c r="GT51" s="22"/>
      <c r="GU51" s="22"/>
      <c r="GV51" s="22"/>
      <c r="GW51" s="22"/>
      <c r="GX51" s="22"/>
      <c r="GY51" s="22"/>
      <c r="GZ51" s="22"/>
      <c r="HA51" s="22"/>
      <c r="HB51" s="22"/>
      <c r="HC51" s="22"/>
      <c r="HD51" s="22"/>
      <c r="HE51" s="22"/>
      <c r="HF51" s="22"/>
      <c r="HG51" s="22"/>
      <c r="HH51" s="22"/>
      <c r="HI51" s="22"/>
      <c r="HJ51" s="22"/>
      <c r="HK51" s="22"/>
      <c r="HL51" s="22"/>
      <c r="HM51" s="22"/>
      <c r="HN51" s="22"/>
      <c r="HO51" s="22"/>
      <c r="HP51" s="22"/>
      <c r="HQ51" s="22"/>
      <c r="HR51" s="22"/>
      <c r="HS51" s="22"/>
      <c r="HT51" s="22"/>
      <c r="HU51" s="22"/>
      <c r="HV51" s="22"/>
      <c r="HW51" s="22"/>
      <c r="HX51" s="22"/>
      <c r="HY51" s="22"/>
      <c r="HZ51" s="22"/>
      <c r="IA51" s="22"/>
      <c r="IB51" s="22"/>
      <c r="IC51" s="22"/>
      <c r="ID51" s="22"/>
      <c r="IE51" s="22"/>
      <c r="IF51" s="22"/>
      <c r="IG51" s="22"/>
      <c r="IH51" s="22"/>
      <c r="II51" s="22"/>
      <c r="IJ51" s="22"/>
      <c r="IK51" s="22"/>
      <c r="IL51" s="22"/>
      <c r="IM51" s="22"/>
      <c r="IN51" s="22"/>
      <c r="IO51" s="22"/>
      <c r="IP51" s="22"/>
      <c r="IQ51" s="22"/>
      <c r="IR51" s="22"/>
      <c r="IS51" s="22"/>
      <c r="IT51" s="22"/>
      <c r="IU51" s="22"/>
      <c r="IV51" s="22"/>
      <c r="IW51" s="22"/>
      <c r="IX51" s="22"/>
      <c r="IY51" s="26">
        <f t="shared" si="0"/>
        <v>1.6</v>
      </c>
      <c r="IZ51" s="56" t="s">
        <v>37</v>
      </c>
      <c r="JA51" s="80">
        <v>73.73</v>
      </c>
      <c r="JB51" s="81">
        <f>JE51+JF51+JG51+JH51+JI51+JJ51+JK51</f>
        <v>73.73</v>
      </c>
      <c r="JC51" s="81">
        <v>46.944000000000003</v>
      </c>
      <c r="JD51" s="82">
        <f t="shared" si="1"/>
        <v>0</v>
      </c>
      <c r="JE51" s="83"/>
      <c r="JF51" s="83"/>
      <c r="JG51" s="83"/>
      <c r="JH51" s="83"/>
      <c r="JI51" s="83"/>
      <c r="JJ51" s="83"/>
      <c r="JK51" s="83">
        <v>73.73</v>
      </c>
      <c r="JL51" s="83"/>
      <c r="JM51" s="83"/>
      <c r="JN51" s="83"/>
      <c r="JO51" s="83"/>
      <c r="JP51" s="83"/>
      <c r="JQ51" s="40">
        <f t="shared" si="3"/>
        <v>1.5705947511929108</v>
      </c>
      <c r="JR51" s="5" t="s">
        <v>383</v>
      </c>
    </row>
    <row r="52" spans="1:278" s="5" customFormat="1" ht="12.75" customHeight="1" x14ac:dyDescent="0.25">
      <c r="A52" s="64">
        <v>43325</v>
      </c>
      <c r="B52" s="109" t="s">
        <v>330</v>
      </c>
      <c r="C52" s="52"/>
      <c r="D52" s="52"/>
      <c r="E52" s="53"/>
      <c r="F52" s="53"/>
      <c r="G52" s="53"/>
      <c r="H52" s="53"/>
      <c r="I52" s="53"/>
      <c r="J52" s="53"/>
      <c r="K52" s="53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  <c r="BM52" s="22"/>
      <c r="BN52" s="22"/>
      <c r="BO52" s="22"/>
      <c r="BP52" s="22"/>
      <c r="BQ52" s="22"/>
      <c r="BR52" s="22"/>
      <c r="BS52" s="22"/>
      <c r="BT52" s="22"/>
      <c r="BU52" s="22"/>
      <c r="BV52" s="22"/>
      <c r="BW52" s="22"/>
      <c r="BX52" s="22"/>
      <c r="BY52" s="22"/>
      <c r="BZ52" s="22"/>
      <c r="CA52" s="22"/>
      <c r="CB52" s="22"/>
      <c r="CC52" s="22"/>
      <c r="CD52" s="22"/>
      <c r="CE52" s="22"/>
      <c r="CF52" s="22"/>
      <c r="CG52" s="22"/>
      <c r="CH52" s="22"/>
      <c r="CI52" s="22"/>
      <c r="CJ52" s="22"/>
      <c r="CK52" s="22"/>
      <c r="CL52" s="22"/>
      <c r="CM52" s="22"/>
      <c r="CN52" s="22"/>
      <c r="CO52" s="22"/>
      <c r="CP52" s="22"/>
      <c r="CQ52" s="22"/>
      <c r="CR52" s="22"/>
      <c r="CS52" s="22"/>
      <c r="CT52" s="22"/>
      <c r="CU52" s="22"/>
      <c r="CV52" s="22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2"/>
      <c r="DL52" s="22"/>
      <c r="DM52" s="22"/>
      <c r="DN52" s="22"/>
      <c r="DO52" s="22"/>
      <c r="DP52" s="22"/>
      <c r="DQ52" s="22"/>
      <c r="DR52" s="22"/>
      <c r="DS52" s="22"/>
      <c r="DT52" s="22"/>
      <c r="DU52" s="22"/>
      <c r="DV52" s="22"/>
      <c r="DW52" s="22"/>
      <c r="DX52" s="22"/>
      <c r="DY52" s="22"/>
      <c r="DZ52" s="22"/>
      <c r="EA52" s="22"/>
      <c r="EB52" s="22"/>
      <c r="EC52" s="22"/>
      <c r="ED52" s="22"/>
      <c r="EE52" s="22"/>
      <c r="EF52" s="22"/>
      <c r="EG52" s="22"/>
      <c r="EH52" s="22"/>
      <c r="EI52" s="22"/>
      <c r="EJ52" s="22"/>
      <c r="EK52" s="22"/>
      <c r="EL52" s="22"/>
      <c r="EM52" s="22"/>
      <c r="EN52" s="22"/>
      <c r="EO52" s="22"/>
      <c r="EP52" s="22"/>
      <c r="EQ52" s="22"/>
      <c r="ER52" s="22"/>
      <c r="ES52" s="22"/>
      <c r="ET52" s="22"/>
      <c r="EU52" s="22"/>
      <c r="EV52" s="22"/>
      <c r="EW52" s="22"/>
      <c r="EX52" s="22"/>
      <c r="EY52" s="22"/>
      <c r="EZ52" s="22"/>
      <c r="FA52" s="22"/>
      <c r="FB52" s="22"/>
      <c r="FC52" s="22"/>
      <c r="FD52" s="22"/>
      <c r="FE52" s="22"/>
      <c r="FF52" s="22"/>
      <c r="FG52" s="22"/>
      <c r="FH52" s="22"/>
      <c r="FI52" s="22"/>
      <c r="FJ52" s="22"/>
      <c r="FK52" s="22"/>
      <c r="FL52" s="22"/>
      <c r="FM52" s="22"/>
      <c r="FN52" s="22"/>
      <c r="FO52" s="22"/>
      <c r="FP52" s="22"/>
      <c r="FQ52" s="22"/>
      <c r="FR52" s="22"/>
      <c r="FS52" s="22"/>
      <c r="FT52" s="22"/>
      <c r="FU52" s="22"/>
      <c r="FV52" s="22">
        <v>3.3</v>
      </c>
      <c r="FW52" s="22"/>
      <c r="FX52" s="22"/>
      <c r="FY52" s="22"/>
      <c r="FZ52" s="22"/>
      <c r="GA52" s="22"/>
      <c r="GB52" s="22"/>
      <c r="GC52" s="22"/>
      <c r="GD52" s="22"/>
      <c r="GE52" s="22"/>
      <c r="GF52" s="22"/>
      <c r="GG52" s="22"/>
      <c r="GH52" s="22"/>
      <c r="GI52" s="22"/>
      <c r="GJ52" s="22"/>
      <c r="GK52" s="22"/>
      <c r="GL52" s="22"/>
      <c r="GM52" s="22"/>
      <c r="GN52" s="22"/>
      <c r="GO52" s="22"/>
      <c r="GP52" s="22"/>
      <c r="GQ52" s="22"/>
      <c r="GR52" s="22"/>
      <c r="GS52" s="22"/>
      <c r="GT52" s="22"/>
      <c r="GU52" s="22"/>
      <c r="GV52" s="22"/>
      <c r="GW52" s="22"/>
      <c r="GX52" s="22"/>
      <c r="GY52" s="22"/>
      <c r="GZ52" s="22"/>
      <c r="HA52" s="22"/>
      <c r="HB52" s="22"/>
      <c r="HC52" s="22"/>
      <c r="HD52" s="22"/>
      <c r="HE52" s="22"/>
      <c r="HF52" s="22"/>
      <c r="HG52" s="22"/>
      <c r="HH52" s="22"/>
      <c r="HI52" s="22"/>
      <c r="HJ52" s="22"/>
      <c r="HK52" s="22"/>
      <c r="HL52" s="22"/>
      <c r="HM52" s="22"/>
      <c r="HN52" s="22"/>
      <c r="HO52" s="22"/>
      <c r="HP52" s="22"/>
      <c r="HQ52" s="22"/>
      <c r="HR52" s="22"/>
      <c r="HS52" s="22"/>
      <c r="HT52" s="22"/>
      <c r="HU52" s="22"/>
      <c r="HV52" s="22"/>
      <c r="HW52" s="22"/>
      <c r="HX52" s="22"/>
      <c r="HY52" s="22"/>
      <c r="HZ52" s="22"/>
      <c r="IA52" s="22"/>
      <c r="IB52" s="22"/>
      <c r="IC52" s="22"/>
      <c r="ID52" s="22"/>
      <c r="IE52" s="22"/>
      <c r="IF52" s="22"/>
      <c r="IG52" s="22"/>
      <c r="IH52" s="22">
        <v>2</v>
      </c>
      <c r="II52" s="22"/>
      <c r="IJ52" s="22"/>
      <c r="IK52" s="22"/>
      <c r="IL52" s="22"/>
      <c r="IM52" s="22"/>
      <c r="IN52" s="22"/>
      <c r="IO52" s="22"/>
      <c r="IP52" s="22"/>
      <c r="IQ52" s="22"/>
      <c r="IR52" s="22"/>
      <c r="IS52" s="22"/>
      <c r="IT52" s="22"/>
      <c r="IU52" s="22"/>
      <c r="IV52" s="22"/>
      <c r="IW52" s="22"/>
      <c r="IX52" s="22"/>
      <c r="IY52" s="26">
        <f t="shared" si="0"/>
        <v>5.3</v>
      </c>
      <c r="IZ52" s="56" t="s">
        <v>37</v>
      </c>
      <c r="JA52" s="80">
        <v>299.08999999999997</v>
      </c>
      <c r="JB52" s="81">
        <f>JE52+JF52+JG52+JH52+JI52+JJ52+JK52+JL52</f>
        <v>299.08999999999997</v>
      </c>
      <c r="JC52" s="81">
        <v>200.71999999999997</v>
      </c>
      <c r="JD52" s="82">
        <f t="shared" si="1"/>
        <v>0</v>
      </c>
      <c r="JE52" s="83"/>
      <c r="JF52" s="83"/>
      <c r="JG52" s="83"/>
      <c r="JH52" s="83"/>
      <c r="JI52" s="83"/>
      <c r="JJ52" s="83"/>
      <c r="JK52" s="83"/>
      <c r="JL52" s="83">
        <v>299.08999999999997</v>
      </c>
      <c r="JM52" s="83"/>
      <c r="JN52" s="83"/>
      <c r="JO52" s="83"/>
      <c r="JP52" s="83"/>
      <c r="JQ52" s="40">
        <f t="shared" si="3"/>
        <v>1.490085691510562</v>
      </c>
      <c r="JR52" s="5" t="s">
        <v>562</v>
      </c>
    </row>
    <row r="53" spans="1:278" s="5" customFormat="1" ht="12.75" customHeight="1" x14ac:dyDescent="0.25">
      <c r="A53" s="64">
        <v>43150</v>
      </c>
      <c r="B53" s="109" t="s">
        <v>201</v>
      </c>
      <c r="C53" s="52"/>
      <c r="D53" s="52"/>
      <c r="E53" s="53"/>
      <c r="F53" s="53"/>
      <c r="G53" s="53"/>
      <c r="H53" s="53"/>
      <c r="I53" s="53"/>
      <c r="J53" s="53"/>
      <c r="K53" s="53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>
        <v>1</v>
      </c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6">
        <f t="shared" si="0"/>
        <v>1</v>
      </c>
      <c r="IZ53" s="56" t="s">
        <v>37</v>
      </c>
      <c r="JA53" s="80">
        <v>86.54</v>
      </c>
      <c r="JB53" s="81">
        <f>JE53+JF53+JG53</f>
        <v>86.54</v>
      </c>
      <c r="JC53" s="81">
        <v>56.31</v>
      </c>
      <c r="JD53" s="82">
        <f t="shared" si="1"/>
        <v>0</v>
      </c>
      <c r="JE53" s="83"/>
      <c r="JF53" s="83"/>
      <c r="JG53" s="83">
        <v>86.54</v>
      </c>
      <c r="JH53" s="83"/>
      <c r="JI53" s="83"/>
      <c r="JJ53" s="83"/>
      <c r="JK53" s="83"/>
      <c r="JL53" s="83"/>
      <c r="JM53" s="83"/>
      <c r="JN53" s="83"/>
      <c r="JO53" s="83"/>
      <c r="JP53" s="83"/>
      <c r="JQ53" s="40">
        <f t="shared" si="3"/>
        <v>1.5368495826673771</v>
      </c>
    </row>
    <row r="54" spans="1:278" s="5" customFormat="1" ht="12.75" customHeight="1" x14ac:dyDescent="0.25">
      <c r="A54" s="64">
        <v>43185</v>
      </c>
      <c r="B54" s="109" t="s">
        <v>201</v>
      </c>
      <c r="C54" s="52"/>
      <c r="D54" s="52"/>
      <c r="E54" s="53"/>
      <c r="F54" s="53"/>
      <c r="G54" s="53"/>
      <c r="H54" s="53"/>
      <c r="I54" s="53"/>
      <c r="J54" s="53"/>
      <c r="K54" s="53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  <c r="BM54" s="22"/>
      <c r="BN54" s="22"/>
      <c r="BO54" s="22"/>
      <c r="BP54" s="22"/>
      <c r="BQ54" s="22"/>
      <c r="BR54" s="22"/>
      <c r="BS54" s="22"/>
      <c r="BT54" s="22"/>
      <c r="BU54" s="22"/>
      <c r="BV54" s="22"/>
      <c r="BW54" s="22"/>
      <c r="BX54" s="22"/>
      <c r="BY54" s="22"/>
      <c r="BZ54" s="22"/>
      <c r="CA54" s="22"/>
      <c r="CB54" s="22"/>
      <c r="CC54" s="22"/>
      <c r="CD54" s="22"/>
      <c r="CE54" s="22"/>
      <c r="CF54" s="22"/>
      <c r="CG54" s="22"/>
      <c r="CH54" s="22"/>
      <c r="CI54" s="22"/>
      <c r="CJ54" s="22"/>
      <c r="CK54" s="22"/>
      <c r="CL54" s="22"/>
      <c r="CM54" s="22"/>
      <c r="CN54" s="22"/>
      <c r="CO54" s="22"/>
      <c r="CP54" s="22"/>
      <c r="CQ54" s="22"/>
      <c r="CR54" s="22"/>
      <c r="CS54" s="22"/>
      <c r="CT54" s="22"/>
      <c r="CU54" s="22"/>
      <c r="CV54" s="22"/>
      <c r="CW54" s="22"/>
      <c r="CX54" s="22"/>
      <c r="CY54" s="22"/>
      <c r="CZ54" s="22"/>
      <c r="DA54" s="22"/>
      <c r="DB54" s="22"/>
      <c r="DC54" s="22"/>
      <c r="DD54" s="22"/>
      <c r="DE54" s="22"/>
      <c r="DF54" s="22"/>
      <c r="DG54" s="22"/>
      <c r="DH54" s="22"/>
      <c r="DI54" s="22"/>
      <c r="DJ54" s="22"/>
      <c r="DK54" s="22"/>
      <c r="DL54" s="22"/>
      <c r="DM54" s="22"/>
      <c r="DN54" s="22"/>
      <c r="DO54" s="22"/>
      <c r="DP54" s="22"/>
      <c r="DQ54" s="22"/>
      <c r="DR54" s="22">
        <v>6</v>
      </c>
      <c r="DS54" s="22"/>
      <c r="DT54" s="22"/>
      <c r="DU54" s="22"/>
      <c r="DV54" s="22"/>
      <c r="DW54" s="22"/>
      <c r="DX54" s="22"/>
      <c r="DY54" s="22"/>
      <c r="DZ54" s="22"/>
      <c r="EA54" s="22"/>
      <c r="EB54" s="22"/>
      <c r="EC54" s="22"/>
      <c r="ED54" s="22"/>
      <c r="EE54" s="22"/>
      <c r="EF54" s="22"/>
      <c r="EG54" s="22"/>
      <c r="EH54" s="22"/>
      <c r="EI54" s="22"/>
      <c r="EJ54" s="22"/>
      <c r="EK54" s="22"/>
      <c r="EL54" s="22"/>
      <c r="EM54" s="22"/>
      <c r="EN54" s="22"/>
      <c r="EO54" s="22"/>
      <c r="EP54" s="22"/>
      <c r="EQ54" s="22"/>
      <c r="ER54" s="22"/>
      <c r="ES54" s="22"/>
      <c r="ET54" s="22"/>
      <c r="EU54" s="22"/>
      <c r="EV54" s="22"/>
      <c r="EW54" s="22"/>
      <c r="EX54" s="22"/>
      <c r="EY54" s="22"/>
      <c r="EZ54" s="22"/>
      <c r="FA54" s="22"/>
      <c r="FB54" s="22"/>
      <c r="FC54" s="22"/>
      <c r="FD54" s="22"/>
      <c r="FE54" s="22"/>
      <c r="FF54" s="22"/>
      <c r="FG54" s="22"/>
      <c r="FH54" s="22"/>
      <c r="FI54" s="22"/>
      <c r="FJ54" s="22"/>
      <c r="FK54" s="22"/>
      <c r="FL54" s="22"/>
      <c r="FM54" s="22"/>
      <c r="FN54" s="22"/>
      <c r="FO54" s="22"/>
      <c r="FP54" s="22"/>
      <c r="FQ54" s="22"/>
      <c r="FR54" s="22"/>
      <c r="FS54" s="22"/>
      <c r="FT54" s="22"/>
      <c r="FU54" s="22"/>
      <c r="FV54" s="22"/>
      <c r="FW54" s="22"/>
      <c r="FX54" s="22"/>
      <c r="FY54" s="22"/>
      <c r="FZ54" s="22"/>
      <c r="GA54" s="22"/>
      <c r="GB54" s="22"/>
      <c r="GC54" s="22"/>
      <c r="GD54" s="22"/>
      <c r="GE54" s="22"/>
      <c r="GF54" s="22"/>
      <c r="GG54" s="22"/>
      <c r="GH54" s="22"/>
      <c r="GI54" s="22"/>
      <c r="GJ54" s="22"/>
      <c r="GK54" s="22"/>
      <c r="GL54" s="22"/>
      <c r="GM54" s="22"/>
      <c r="GN54" s="22"/>
      <c r="GO54" s="22"/>
      <c r="GP54" s="22"/>
      <c r="GQ54" s="22"/>
      <c r="GR54" s="22"/>
      <c r="GS54" s="22"/>
      <c r="GT54" s="22"/>
      <c r="GU54" s="22"/>
      <c r="GV54" s="22"/>
      <c r="GW54" s="22"/>
      <c r="GX54" s="22"/>
      <c r="GY54" s="22"/>
      <c r="GZ54" s="22"/>
      <c r="HA54" s="22"/>
      <c r="HB54" s="22"/>
      <c r="HC54" s="22"/>
      <c r="HD54" s="22"/>
      <c r="HE54" s="22"/>
      <c r="HF54" s="22"/>
      <c r="HG54" s="22"/>
      <c r="HH54" s="22"/>
      <c r="HI54" s="22"/>
      <c r="HJ54" s="22"/>
      <c r="HK54" s="22"/>
      <c r="HL54" s="22"/>
      <c r="HM54" s="22"/>
      <c r="HN54" s="22"/>
      <c r="HO54" s="22"/>
      <c r="HP54" s="22"/>
      <c r="HQ54" s="22"/>
      <c r="HR54" s="22"/>
      <c r="HS54" s="22"/>
      <c r="HT54" s="22"/>
      <c r="HU54" s="22"/>
      <c r="HV54" s="22"/>
      <c r="HW54" s="22"/>
      <c r="HX54" s="22"/>
      <c r="HY54" s="22"/>
      <c r="HZ54" s="22"/>
      <c r="IA54" s="22"/>
      <c r="IB54" s="22"/>
      <c r="IC54" s="22"/>
      <c r="ID54" s="22"/>
      <c r="IE54" s="22"/>
      <c r="IF54" s="22"/>
      <c r="IG54" s="22"/>
      <c r="IH54" s="22"/>
      <c r="II54" s="22"/>
      <c r="IJ54" s="22"/>
      <c r="IK54" s="22"/>
      <c r="IL54" s="22"/>
      <c r="IM54" s="22"/>
      <c r="IN54" s="22"/>
      <c r="IO54" s="22"/>
      <c r="IP54" s="22"/>
      <c r="IQ54" s="22"/>
      <c r="IR54" s="22"/>
      <c r="IS54" s="22"/>
      <c r="IT54" s="22"/>
      <c r="IU54" s="22"/>
      <c r="IV54" s="22"/>
      <c r="IW54" s="22"/>
      <c r="IX54" s="22"/>
      <c r="IY54" s="26">
        <f t="shared" si="0"/>
        <v>6</v>
      </c>
      <c r="IZ54" s="56" t="s">
        <v>37</v>
      </c>
      <c r="JA54" s="80">
        <v>242.42</v>
      </c>
      <c r="JB54" s="81">
        <f>JE54+JF54+JG54</f>
        <v>242.42</v>
      </c>
      <c r="JC54" s="81">
        <v>157.14000000000001</v>
      </c>
      <c r="JD54" s="82">
        <f t="shared" si="1"/>
        <v>0</v>
      </c>
      <c r="JE54" s="83"/>
      <c r="JF54" s="83"/>
      <c r="JG54" s="83">
        <v>242.42</v>
      </c>
      <c r="JH54" s="83"/>
      <c r="JI54" s="83"/>
      <c r="JJ54" s="83"/>
      <c r="JK54" s="83"/>
      <c r="JL54" s="83"/>
      <c r="JM54" s="83"/>
      <c r="JN54" s="83"/>
      <c r="JO54" s="83"/>
      <c r="JP54" s="83"/>
      <c r="JQ54" s="40">
        <f t="shared" si="3"/>
        <v>1.542700776377752</v>
      </c>
    </row>
    <row r="55" spans="1:278" s="5" customFormat="1" ht="12.75" customHeight="1" x14ac:dyDescent="0.25">
      <c r="A55" s="64">
        <v>43216</v>
      </c>
      <c r="B55" s="109" t="s">
        <v>201</v>
      </c>
      <c r="C55" s="52"/>
      <c r="D55" s="52"/>
      <c r="E55" s="53"/>
      <c r="F55" s="53"/>
      <c r="G55" s="53"/>
      <c r="H55" s="53"/>
      <c r="I55" s="53"/>
      <c r="J55" s="53"/>
      <c r="K55" s="53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  <c r="BM55" s="22"/>
      <c r="BN55" s="22"/>
      <c r="BO55" s="22"/>
      <c r="BP55" s="22"/>
      <c r="BQ55" s="22"/>
      <c r="BR55" s="22"/>
      <c r="BS55" s="22"/>
      <c r="BT55" s="22"/>
      <c r="BU55" s="22"/>
      <c r="BV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22"/>
      <c r="CP55" s="22"/>
      <c r="CQ55" s="22"/>
      <c r="CR55" s="22"/>
      <c r="CS55" s="22"/>
      <c r="CT55" s="22"/>
      <c r="CU55" s="22"/>
      <c r="CV55" s="22"/>
      <c r="CW55" s="22"/>
      <c r="CX55" s="22"/>
      <c r="CY55" s="22"/>
      <c r="CZ55" s="22"/>
      <c r="DA55" s="22"/>
      <c r="DB55" s="22"/>
      <c r="DC55" s="22"/>
      <c r="DD55" s="22"/>
      <c r="DE55" s="22"/>
      <c r="DF55" s="22"/>
      <c r="DG55" s="22"/>
      <c r="DH55" s="22"/>
      <c r="DI55" s="22"/>
      <c r="DJ55" s="22"/>
      <c r="DK55" s="22"/>
      <c r="DL55" s="22"/>
      <c r="DM55" s="22"/>
      <c r="DN55" s="22"/>
      <c r="DO55" s="22"/>
      <c r="DP55" s="22"/>
      <c r="DQ55" s="22"/>
      <c r="DR55" s="22"/>
      <c r="DS55" s="22"/>
      <c r="DT55" s="22"/>
      <c r="DU55" s="22"/>
      <c r="DV55" s="22"/>
      <c r="DW55" s="22"/>
      <c r="DX55" s="22"/>
      <c r="DY55" s="22"/>
      <c r="DZ55" s="22"/>
      <c r="EA55" s="22"/>
      <c r="EB55" s="22"/>
      <c r="EC55" s="22"/>
      <c r="ED55" s="22"/>
      <c r="EE55" s="22"/>
      <c r="EF55" s="22"/>
      <c r="EG55" s="22"/>
      <c r="EH55" s="22"/>
      <c r="EI55" s="22"/>
      <c r="EJ55" s="22"/>
      <c r="EK55" s="22"/>
      <c r="EL55" s="22"/>
      <c r="EM55" s="22"/>
      <c r="EN55" s="22"/>
      <c r="EO55" s="22"/>
      <c r="EP55" s="22"/>
      <c r="EQ55" s="22"/>
      <c r="ER55" s="22"/>
      <c r="ES55" s="22"/>
      <c r="ET55" s="22"/>
      <c r="EU55" s="22"/>
      <c r="EV55" s="22"/>
      <c r="EW55" s="22"/>
      <c r="EX55" s="22"/>
      <c r="EY55" s="22"/>
      <c r="EZ55" s="22"/>
      <c r="FA55" s="22"/>
      <c r="FB55" s="22"/>
      <c r="FC55" s="22"/>
      <c r="FD55" s="22"/>
      <c r="FE55" s="22"/>
      <c r="FF55" s="22"/>
      <c r="FG55" s="22"/>
      <c r="FH55" s="22"/>
      <c r="FI55" s="22"/>
      <c r="FJ55" s="22"/>
      <c r="FK55" s="22"/>
      <c r="FL55" s="22"/>
      <c r="FM55" s="22"/>
      <c r="FN55" s="22"/>
      <c r="FO55" s="22"/>
      <c r="FP55" s="22"/>
      <c r="FQ55" s="22"/>
      <c r="FR55" s="22"/>
      <c r="FS55" s="22"/>
      <c r="FT55" s="22"/>
      <c r="FU55" s="22"/>
      <c r="FV55" s="22"/>
      <c r="FW55" s="22"/>
      <c r="FX55" s="22"/>
      <c r="FY55" s="22"/>
      <c r="FZ55" s="22"/>
      <c r="GA55" s="22"/>
      <c r="GB55" s="22"/>
      <c r="GC55" s="22"/>
      <c r="GD55" s="22"/>
      <c r="GE55" s="22"/>
      <c r="GF55" s="22"/>
      <c r="GG55" s="22"/>
      <c r="GH55" s="22"/>
      <c r="GI55" s="22"/>
      <c r="GJ55" s="22"/>
      <c r="GK55" s="22"/>
      <c r="GL55" s="22"/>
      <c r="GM55" s="22">
        <v>1</v>
      </c>
      <c r="GN55" s="22"/>
      <c r="GO55" s="22"/>
      <c r="GP55" s="22"/>
      <c r="GQ55" s="22"/>
      <c r="GR55" s="22"/>
      <c r="GS55" s="22"/>
      <c r="GT55" s="22"/>
      <c r="GU55" s="22"/>
      <c r="GV55" s="22"/>
      <c r="GW55" s="22"/>
      <c r="GX55" s="22"/>
      <c r="GY55" s="22"/>
      <c r="GZ55" s="22"/>
      <c r="HA55" s="22"/>
      <c r="HB55" s="22"/>
      <c r="HC55" s="22"/>
      <c r="HD55" s="22"/>
      <c r="HE55" s="22"/>
      <c r="HF55" s="22"/>
      <c r="HG55" s="22"/>
      <c r="HH55" s="22"/>
      <c r="HI55" s="22"/>
      <c r="HJ55" s="22"/>
      <c r="HK55" s="22"/>
      <c r="HL55" s="22"/>
      <c r="HM55" s="22"/>
      <c r="HN55" s="22"/>
      <c r="HO55" s="22"/>
      <c r="HP55" s="22"/>
      <c r="HQ55" s="22"/>
      <c r="HR55" s="22"/>
      <c r="HS55" s="22"/>
      <c r="HT55" s="22"/>
      <c r="HU55" s="22"/>
      <c r="HV55" s="22"/>
      <c r="HW55" s="22"/>
      <c r="HX55" s="22"/>
      <c r="HY55" s="22"/>
      <c r="HZ55" s="22"/>
      <c r="IA55" s="22"/>
      <c r="IB55" s="22"/>
      <c r="IC55" s="22"/>
      <c r="ID55" s="22"/>
      <c r="IE55" s="22"/>
      <c r="IF55" s="22"/>
      <c r="IG55" s="22"/>
      <c r="IH55" s="22"/>
      <c r="II55" s="22"/>
      <c r="IJ55" s="22"/>
      <c r="IK55" s="22"/>
      <c r="IL55" s="22"/>
      <c r="IM55" s="22"/>
      <c r="IN55" s="22"/>
      <c r="IO55" s="22"/>
      <c r="IP55" s="22"/>
      <c r="IQ55" s="22"/>
      <c r="IR55" s="22"/>
      <c r="IS55" s="22"/>
      <c r="IT55" s="22"/>
      <c r="IU55" s="22"/>
      <c r="IV55" s="22"/>
      <c r="IW55" s="22"/>
      <c r="IX55" s="22"/>
      <c r="IY55" s="26">
        <f t="shared" si="0"/>
        <v>1</v>
      </c>
      <c r="IZ55" s="56" t="s">
        <v>37</v>
      </c>
      <c r="JA55" s="80">
        <v>88.46</v>
      </c>
      <c r="JB55" s="81">
        <f>JE55+JF55+JG55+JH55+JI55</f>
        <v>88.46</v>
      </c>
      <c r="JC55" s="81">
        <v>57.22</v>
      </c>
      <c r="JD55" s="82">
        <f t="shared" si="1"/>
        <v>0</v>
      </c>
      <c r="JE55" s="83"/>
      <c r="JF55" s="83"/>
      <c r="JG55" s="83"/>
      <c r="JH55" s="83"/>
      <c r="JI55" s="83">
        <v>88.46</v>
      </c>
      <c r="JJ55" s="83"/>
      <c r="JK55" s="83"/>
      <c r="JL55" s="83"/>
      <c r="JM55" s="83"/>
      <c r="JN55" s="83"/>
      <c r="JO55" s="83"/>
      <c r="JP55" s="83"/>
      <c r="JQ55" s="40">
        <f t="shared" si="3"/>
        <v>1.5459629500174763</v>
      </c>
      <c r="JR55" s="5" t="s">
        <v>381</v>
      </c>
    </row>
    <row r="56" spans="1:278" s="5" customFormat="1" ht="12.75" customHeight="1" x14ac:dyDescent="0.25">
      <c r="A56" s="64">
        <v>43242</v>
      </c>
      <c r="B56" s="109" t="s">
        <v>201</v>
      </c>
      <c r="C56" s="52"/>
      <c r="D56" s="52"/>
      <c r="E56" s="53"/>
      <c r="F56" s="53">
        <v>1</v>
      </c>
      <c r="G56" s="53"/>
      <c r="H56" s="53"/>
      <c r="I56" s="53"/>
      <c r="J56" s="53"/>
      <c r="K56" s="53"/>
      <c r="L56" s="22"/>
      <c r="M56" s="22"/>
      <c r="N56" s="22">
        <v>1</v>
      </c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>
        <v>16</v>
      </c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6">
        <f t="shared" si="0"/>
        <v>18</v>
      </c>
      <c r="IZ56" s="56" t="s">
        <v>37</v>
      </c>
      <c r="JA56" s="80">
        <v>758.3</v>
      </c>
      <c r="JB56" s="81">
        <f>JE56+JF56+JG56+JH56+JI56</f>
        <v>758.3</v>
      </c>
      <c r="JC56" s="81">
        <v>488.12000000000006</v>
      </c>
      <c r="JD56" s="82">
        <f t="shared" si="1"/>
        <v>0</v>
      </c>
      <c r="JE56" s="83"/>
      <c r="JF56" s="83"/>
      <c r="JG56" s="83"/>
      <c r="JH56" s="83"/>
      <c r="JI56" s="83">
        <v>758.3</v>
      </c>
      <c r="JJ56" s="83"/>
      <c r="JK56" s="83"/>
      <c r="JL56" s="83"/>
      <c r="JM56" s="83"/>
      <c r="JN56" s="83"/>
      <c r="JO56" s="83"/>
      <c r="JP56" s="83"/>
      <c r="JQ56" s="40">
        <f t="shared" si="3"/>
        <v>1.5535114316151764</v>
      </c>
      <c r="JR56" s="5" t="s">
        <v>428</v>
      </c>
    </row>
    <row r="57" spans="1:278" s="5" customFormat="1" ht="12.75" customHeight="1" x14ac:dyDescent="0.25">
      <c r="A57" s="64">
        <v>43270</v>
      </c>
      <c r="B57" s="109" t="s">
        <v>201</v>
      </c>
      <c r="C57" s="52"/>
      <c r="D57" s="52"/>
      <c r="E57" s="53"/>
      <c r="F57" s="53"/>
      <c r="G57" s="53"/>
      <c r="H57" s="53"/>
      <c r="I57" s="53"/>
      <c r="J57" s="53"/>
      <c r="K57" s="53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  <c r="BM57" s="22"/>
      <c r="BN57" s="22"/>
      <c r="BO57" s="22"/>
      <c r="BP57" s="22"/>
      <c r="BQ57" s="22"/>
      <c r="BR57" s="22"/>
      <c r="BS57" s="22"/>
      <c r="BT57" s="22"/>
      <c r="BU57" s="22"/>
      <c r="BV57" s="22"/>
      <c r="BW57" s="22"/>
      <c r="BX57" s="22"/>
      <c r="BY57" s="22"/>
      <c r="BZ57" s="22"/>
      <c r="CA57" s="22"/>
      <c r="CB57" s="22"/>
      <c r="CC57" s="22"/>
      <c r="CD57" s="22"/>
      <c r="CE57" s="22"/>
      <c r="CF57" s="22"/>
      <c r="CG57" s="22"/>
      <c r="CH57" s="22"/>
      <c r="CI57" s="22"/>
      <c r="CJ57" s="22"/>
      <c r="CK57" s="22"/>
      <c r="CL57" s="22"/>
      <c r="CM57" s="22"/>
      <c r="CN57" s="22"/>
      <c r="CO57" s="22"/>
      <c r="CP57" s="22"/>
      <c r="CQ57" s="22"/>
      <c r="CR57" s="22"/>
      <c r="CS57" s="22"/>
      <c r="CT57" s="22"/>
      <c r="CU57" s="22"/>
      <c r="CV57" s="22"/>
      <c r="CW57" s="22"/>
      <c r="CX57" s="22"/>
      <c r="CY57" s="22"/>
      <c r="CZ57" s="22"/>
      <c r="DA57" s="22"/>
      <c r="DB57" s="22"/>
      <c r="DC57" s="22"/>
      <c r="DD57" s="22"/>
      <c r="DE57" s="22"/>
      <c r="DF57" s="22"/>
      <c r="DG57" s="22"/>
      <c r="DH57" s="22"/>
      <c r="DI57" s="22"/>
      <c r="DJ57" s="22"/>
      <c r="DK57" s="22"/>
      <c r="DL57" s="22"/>
      <c r="DM57" s="22"/>
      <c r="DN57" s="22"/>
      <c r="DO57" s="22"/>
      <c r="DP57" s="22"/>
      <c r="DQ57" s="22"/>
      <c r="DR57" s="22">
        <v>10</v>
      </c>
      <c r="DS57" s="22"/>
      <c r="DT57" s="22"/>
      <c r="DU57" s="22"/>
      <c r="DV57" s="22"/>
      <c r="DW57" s="22"/>
      <c r="DX57" s="22"/>
      <c r="DY57" s="22"/>
      <c r="DZ57" s="22"/>
      <c r="EA57" s="22"/>
      <c r="EB57" s="22"/>
      <c r="EC57" s="22"/>
      <c r="ED57" s="22"/>
      <c r="EE57" s="22"/>
      <c r="EF57" s="22"/>
      <c r="EG57" s="22"/>
      <c r="EH57" s="22"/>
      <c r="EI57" s="22"/>
      <c r="EJ57" s="22"/>
      <c r="EK57" s="22"/>
      <c r="EL57" s="22"/>
      <c r="EM57" s="22"/>
      <c r="EN57" s="22"/>
      <c r="EO57" s="22"/>
      <c r="EP57" s="22"/>
      <c r="EQ57" s="22"/>
      <c r="ER57" s="22"/>
      <c r="ES57" s="22"/>
      <c r="ET57" s="22"/>
      <c r="EU57" s="22"/>
      <c r="EV57" s="22"/>
      <c r="EW57" s="22"/>
      <c r="EX57" s="22"/>
      <c r="EY57" s="22"/>
      <c r="EZ57" s="22"/>
      <c r="FA57" s="22"/>
      <c r="FB57" s="22"/>
      <c r="FC57" s="22"/>
      <c r="FD57" s="22"/>
      <c r="FE57" s="22"/>
      <c r="FF57" s="22"/>
      <c r="FG57" s="22"/>
      <c r="FH57" s="22"/>
      <c r="FI57" s="22"/>
      <c r="FJ57" s="22"/>
      <c r="FK57" s="22"/>
      <c r="FL57" s="22"/>
      <c r="FM57" s="22"/>
      <c r="FN57" s="22"/>
      <c r="FO57" s="22"/>
      <c r="FP57" s="22"/>
      <c r="FQ57" s="22"/>
      <c r="FR57" s="22"/>
      <c r="FS57" s="22"/>
      <c r="FT57" s="22"/>
      <c r="FU57" s="22"/>
      <c r="FV57" s="22"/>
      <c r="FW57" s="22"/>
      <c r="FX57" s="22"/>
      <c r="FY57" s="22"/>
      <c r="FZ57" s="22"/>
      <c r="GA57" s="22"/>
      <c r="GB57" s="22"/>
      <c r="GC57" s="22"/>
      <c r="GD57" s="22"/>
      <c r="GE57" s="22"/>
      <c r="GF57" s="22"/>
      <c r="GG57" s="22"/>
      <c r="GH57" s="22"/>
      <c r="GI57" s="22"/>
      <c r="GJ57" s="22"/>
      <c r="GK57" s="22"/>
      <c r="GL57" s="22"/>
      <c r="GM57" s="22"/>
      <c r="GN57" s="22"/>
      <c r="GO57" s="22"/>
      <c r="GP57" s="22"/>
      <c r="GQ57" s="22"/>
      <c r="GR57" s="22"/>
      <c r="GS57" s="22"/>
      <c r="GT57" s="22"/>
      <c r="GU57" s="22"/>
      <c r="GV57" s="22"/>
      <c r="GW57" s="22"/>
      <c r="GX57" s="22"/>
      <c r="GY57" s="22"/>
      <c r="GZ57" s="22"/>
      <c r="HA57" s="22"/>
      <c r="HB57" s="22"/>
      <c r="HC57" s="22"/>
      <c r="HD57" s="22"/>
      <c r="HE57" s="22"/>
      <c r="HF57" s="22"/>
      <c r="HG57" s="22"/>
      <c r="HH57" s="22"/>
      <c r="HI57" s="22"/>
      <c r="HJ57" s="22"/>
      <c r="HK57" s="22"/>
      <c r="HL57" s="22"/>
      <c r="HM57" s="22"/>
      <c r="HN57" s="22"/>
      <c r="HO57" s="22"/>
      <c r="HP57" s="22"/>
      <c r="HQ57" s="22"/>
      <c r="HR57" s="22"/>
      <c r="HS57" s="22"/>
      <c r="HT57" s="22"/>
      <c r="HU57" s="22"/>
      <c r="HV57" s="22"/>
      <c r="HW57" s="22"/>
      <c r="HX57" s="22"/>
      <c r="HY57" s="22"/>
      <c r="HZ57" s="22"/>
      <c r="IA57" s="22"/>
      <c r="IB57" s="22"/>
      <c r="IC57" s="22"/>
      <c r="ID57" s="22"/>
      <c r="IE57" s="22"/>
      <c r="IF57" s="22"/>
      <c r="IG57" s="22"/>
      <c r="IH57" s="22"/>
      <c r="II57" s="22"/>
      <c r="IJ57" s="22"/>
      <c r="IK57" s="22"/>
      <c r="IL57" s="22"/>
      <c r="IM57" s="22"/>
      <c r="IN57" s="22"/>
      <c r="IO57" s="22"/>
      <c r="IP57" s="22"/>
      <c r="IQ57" s="22"/>
      <c r="IR57" s="22"/>
      <c r="IS57" s="22"/>
      <c r="IT57" s="22"/>
      <c r="IU57" s="22"/>
      <c r="IV57" s="22"/>
      <c r="IW57" s="22"/>
      <c r="IX57" s="22"/>
      <c r="IY57" s="26">
        <f t="shared" si="0"/>
        <v>10</v>
      </c>
      <c r="IZ57" s="56" t="s">
        <v>37</v>
      </c>
      <c r="JA57" s="80">
        <v>416.76</v>
      </c>
      <c r="JB57" s="81">
        <f>JE57+JF57+JG57+JH57+JI57+JJ57</f>
        <v>416.76</v>
      </c>
      <c r="JC57" s="81">
        <v>269.10000000000002</v>
      </c>
      <c r="JD57" s="82">
        <f t="shared" si="1"/>
        <v>0</v>
      </c>
      <c r="JE57" s="83"/>
      <c r="JF57" s="83"/>
      <c r="JG57" s="83"/>
      <c r="JH57" s="83"/>
      <c r="JI57" s="83"/>
      <c r="JJ57" s="83">
        <v>416.76</v>
      </c>
      <c r="JK57" s="83"/>
      <c r="JL57" s="83"/>
      <c r="JM57" s="83"/>
      <c r="JN57" s="83"/>
      <c r="JO57" s="83"/>
      <c r="JP57" s="83"/>
      <c r="JQ57" s="40">
        <f t="shared" si="3"/>
        <v>1.5487179487179485</v>
      </c>
      <c r="JR57" s="5" t="s">
        <v>466</v>
      </c>
    </row>
    <row r="58" spans="1:278" s="5" customFormat="1" ht="12.75" customHeight="1" x14ac:dyDescent="0.25">
      <c r="A58" s="64">
        <v>43286</v>
      </c>
      <c r="B58" s="109" t="s">
        <v>201</v>
      </c>
      <c r="C58" s="52"/>
      <c r="D58" s="52"/>
      <c r="E58" s="53"/>
      <c r="F58" s="53"/>
      <c r="G58" s="53"/>
      <c r="H58" s="53"/>
      <c r="I58" s="53"/>
      <c r="J58" s="53"/>
      <c r="K58" s="53"/>
      <c r="L58" s="22"/>
      <c r="M58" s="22"/>
      <c r="N58" s="22">
        <v>1</v>
      </c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>
        <v>1</v>
      </c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  <c r="BM58" s="22"/>
      <c r="BN58" s="22"/>
      <c r="BO58" s="22"/>
      <c r="BP58" s="22"/>
      <c r="BQ58" s="22"/>
      <c r="BR58" s="22"/>
      <c r="BS58" s="22"/>
      <c r="BT58" s="22"/>
      <c r="BU58" s="22"/>
      <c r="BV58" s="22"/>
      <c r="BW58" s="22"/>
      <c r="BX58" s="22"/>
      <c r="BY58" s="22"/>
      <c r="BZ58" s="22"/>
      <c r="CA58" s="22"/>
      <c r="CB58" s="22"/>
      <c r="CC58" s="22"/>
      <c r="CD58" s="22"/>
      <c r="CE58" s="22"/>
      <c r="CF58" s="22"/>
      <c r="CG58" s="22"/>
      <c r="CH58" s="22"/>
      <c r="CI58" s="22"/>
      <c r="CJ58" s="22"/>
      <c r="CK58" s="22"/>
      <c r="CL58" s="22"/>
      <c r="CM58" s="22"/>
      <c r="CN58" s="22"/>
      <c r="CO58" s="22"/>
      <c r="CP58" s="22"/>
      <c r="CQ58" s="22"/>
      <c r="CR58" s="22"/>
      <c r="CS58" s="22"/>
      <c r="CT58" s="22"/>
      <c r="CU58" s="22"/>
      <c r="CV58" s="22"/>
      <c r="CW58" s="22"/>
      <c r="CX58" s="22"/>
      <c r="CY58" s="22"/>
      <c r="CZ58" s="22"/>
      <c r="DA58" s="22"/>
      <c r="DB58" s="22"/>
      <c r="DC58" s="22"/>
      <c r="DD58" s="22"/>
      <c r="DE58" s="22"/>
      <c r="DF58" s="22"/>
      <c r="DG58" s="22"/>
      <c r="DH58" s="22"/>
      <c r="DI58" s="22"/>
      <c r="DJ58" s="22"/>
      <c r="DK58" s="22"/>
      <c r="DL58" s="22"/>
      <c r="DM58" s="22"/>
      <c r="DN58" s="22"/>
      <c r="DO58" s="22"/>
      <c r="DP58" s="22"/>
      <c r="DQ58" s="22"/>
      <c r="DR58" s="22">
        <v>10</v>
      </c>
      <c r="DS58" s="22"/>
      <c r="DT58" s="22"/>
      <c r="DU58" s="22"/>
      <c r="DV58" s="22"/>
      <c r="DW58" s="22"/>
      <c r="DX58" s="22"/>
      <c r="DY58" s="22"/>
      <c r="DZ58" s="22"/>
      <c r="EA58" s="22"/>
      <c r="EB58" s="22"/>
      <c r="EC58" s="22"/>
      <c r="ED58" s="22"/>
      <c r="EE58" s="22"/>
      <c r="EF58" s="22"/>
      <c r="EG58" s="22"/>
      <c r="EH58" s="22"/>
      <c r="EI58" s="22"/>
      <c r="EJ58" s="22"/>
      <c r="EK58" s="22"/>
      <c r="EL58" s="22"/>
      <c r="EM58" s="22"/>
      <c r="EN58" s="22"/>
      <c r="EO58" s="22"/>
      <c r="EP58" s="22"/>
      <c r="EQ58" s="22"/>
      <c r="ER58" s="22"/>
      <c r="ES58" s="22"/>
      <c r="ET58" s="22"/>
      <c r="EU58" s="22"/>
      <c r="EV58" s="22"/>
      <c r="EW58" s="22"/>
      <c r="EX58" s="22"/>
      <c r="EY58" s="22"/>
      <c r="EZ58" s="22"/>
      <c r="FA58" s="22"/>
      <c r="FB58" s="22"/>
      <c r="FC58" s="22"/>
      <c r="FD58" s="22"/>
      <c r="FE58" s="22"/>
      <c r="FF58" s="22"/>
      <c r="FG58" s="22"/>
      <c r="FH58" s="22"/>
      <c r="FI58" s="22"/>
      <c r="FJ58" s="22"/>
      <c r="FK58" s="22"/>
      <c r="FL58" s="22"/>
      <c r="FM58" s="22"/>
      <c r="FN58" s="22"/>
      <c r="FO58" s="22"/>
      <c r="FP58" s="22"/>
      <c r="FQ58" s="22"/>
      <c r="FR58" s="22"/>
      <c r="FS58" s="22"/>
      <c r="FT58" s="22"/>
      <c r="FU58" s="22"/>
      <c r="FV58" s="22"/>
      <c r="FW58" s="22"/>
      <c r="FX58" s="22"/>
      <c r="FY58" s="22"/>
      <c r="FZ58" s="22"/>
      <c r="GA58" s="22"/>
      <c r="GB58" s="22"/>
      <c r="GC58" s="22"/>
      <c r="GD58" s="22"/>
      <c r="GE58" s="22"/>
      <c r="GF58" s="22"/>
      <c r="GG58" s="22"/>
      <c r="GH58" s="22"/>
      <c r="GI58" s="22"/>
      <c r="GJ58" s="22"/>
      <c r="GK58" s="22"/>
      <c r="GL58" s="22"/>
      <c r="GM58" s="22"/>
      <c r="GN58" s="22"/>
      <c r="GO58" s="22"/>
      <c r="GP58" s="22"/>
      <c r="GQ58" s="22"/>
      <c r="GR58" s="22"/>
      <c r="GS58" s="22"/>
      <c r="GT58" s="22"/>
      <c r="GU58" s="22"/>
      <c r="GV58" s="22"/>
      <c r="GW58" s="22"/>
      <c r="GX58" s="22"/>
      <c r="GY58" s="22"/>
      <c r="GZ58" s="22"/>
      <c r="HA58" s="22"/>
      <c r="HB58" s="22"/>
      <c r="HC58" s="22"/>
      <c r="HD58" s="22"/>
      <c r="HE58" s="22"/>
      <c r="HF58" s="22"/>
      <c r="HG58" s="22"/>
      <c r="HH58" s="22"/>
      <c r="HI58" s="22"/>
      <c r="HJ58" s="22"/>
      <c r="HK58" s="22"/>
      <c r="HL58" s="22"/>
      <c r="HM58" s="22"/>
      <c r="HN58" s="22"/>
      <c r="HO58" s="22"/>
      <c r="HP58" s="22"/>
      <c r="HQ58" s="22"/>
      <c r="HR58" s="22"/>
      <c r="HS58" s="22"/>
      <c r="HT58" s="22"/>
      <c r="HU58" s="22"/>
      <c r="HV58" s="22"/>
      <c r="HW58" s="22"/>
      <c r="HX58" s="22"/>
      <c r="HY58" s="22"/>
      <c r="HZ58" s="22"/>
      <c r="IA58" s="22"/>
      <c r="IB58" s="22"/>
      <c r="IC58" s="22"/>
      <c r="ID58" s="22"/>
      <c r="IE58" s="22"/>
      <c r="IF58" s="22"/>
      <c r="IG58" s="22"/>
      <c r="IH58" s="22"/>
      <c r="II58" s="22"/>
      <c r="IJ58" s="22"/>
      <c r="IK58" s="22"/>
      <c r="IL58" s="22"/>
      <c r="IM58" s="22"/>
      <c r="IN58" s="22"/>
      <c r="IO58" s="22"/>
      <c r="IP58" s="22"/>
      <c r="IQ58" s="22"/>
      <c r="IR58" s="22"/>
      <c r="IS58" s="22"/>
      <c r="IT58" s="22"/>
      <c r="IU58" s="22"/>
      <c r="IV58" s="22"/>
      <c r="IW58" s="22"/>
      <c r="IX58" s="22"/>
      <c r="IY58" s="26">
        <f t="shared" si="0"/>
        <v>12</v>
      </c>
      <c r="IZ58" s="56" t="s">
        <v>37</v>
      </c>
      <c r="JA58" s="80">
        <v>480.53</v>
      </c>
      <c r="JB58" s="81">
        <f>JE58+JF58+JG58+JH58+JI58+JJ58+JK58</f>
        <v>480.53</v>
      </c>
      <c r="JC58" s="81">
        <v>312.31</v>
      </c>
      <c r="JD58" s="82">
        <f t="shared" si="1"/>
        <v>0</v>
      </c>
      <c r="JE58" s="83"/>
      <c r="JF58" s="83"/>
      <c r="JG58" s="83"/>
      <c r="JH58" s="83"/>
      <c r="JI58" s="83"/>
      <c r="JJ58" s="83"/>
      <c r="JK58" s="83">
        <v>480.53</v>
      </c>
      <c r="JL58" s="83"/>
      <c r="JM58" s="83"/>
      <c r="JN58" s="83"/>
      <c r="JO58" s="83"/>
      <c r="JP58" s="83"/>
      <c r="JQ58" s="40">
        <f t="shared" si="3"/>
        <v>1.5386314879446703</v>
      </c>
    </row>
    <row r="59" spans="1:278" s="5" customFormat="1" ht="12.75" customHeight="1" x14ac:dyDescent="0.25">
      <c r="A59" s="64">
        <v>43294</v>
      </c>
      <c r="B59" s="109" t="s">
        <v>201</v>
      </c>
      <c r="C59" s="52"/>
      <c r="D59" s="52"/>
      <c r="E59" s="53"/>
      <c r="F59" s="53"/>
      <c r="G59" s="53"/>
      <c r="H59" s="53"/>
      <c r="I59" s="53"/>
      <c r="J59" s="53"/>
      <c r="K59" s="53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>
        <v>1</v>
      </c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6">
        <f t="shared" si="0"/>
        <v>1</v>
      </c>
      <c r="IZ59" s="56" t="s">
        <v>37</v>
      </c>
      <c r="JA59" s="80">
        <v>86.99</v>
      </c>
      <c r="JB59" s="81">
        <f>JE59+JF59+JG59+JH59+JI59+JJ59+JK59</f>
        <v>86.99</v>
      </c>
      <c r="JC59" s="81">
        <v>56.23</v>
      </c>
      <c r="JD59" s="82">
        <f t="shared" si="1"/>
        <v>0</v>
      </c>
      <c r="JE59" s="83"/>
      <c r="JF59" s="83"/>
      <c r="JG59" s="83"/>
      <c r="JH59" s="83"/>
      <c r="JI59" s="83"/>
      <c r="JJ59" s="83"/>
      <c r="JK59" s="83">
        <v>86.99</v>
      </c>
      <c r="JL59" s="83"/>
      <c r="JM59" s="83"/>
      <c r="JN59" s="83"/>
      <c r="JO59" s="83"/>
      <c r="JP59" s="83"/>
      <c r="JQ59" s="40">
        <f t="shared" si="3"/>
        <v>1.54703894718122</v>
      </c>
      <c r="JR59" s="5" t="s">
        <v>514</v>
      </c>
    </row>
    <row r="60" spans="1:278" s="5" customFormat="1" ht="12.75" customHeight="1" x14ac:dyDescent="0.25">
      <c r="A60" s="64">
        <v>43328</v>
      </c>
      <c r="B60" s="109" t="s">
        <v>201</v>
      </c>
      <c r="C60" s="52"/>
      <c r="D60" s="52"/>
      <c r="E60" s="53"/>
      <c r="F60" s="53"/>
      <c r="G60" s="53"/>
      <c r="H60" s="53"/>
      <c r="I60" s="53"/>
      <c r="J60" s="53"/>
      <c r="K60" s="53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  <c r="BM60" s="22"/>
      <c r="BN60" s="22"/>
      <c r="BO60" s="22"/>
      <c r="BP60" s="22"/>
      <c r="BQ60" s="22"/>
      <c r="BR60" s="22"/>
      <c r="BS60" s="22"/>
      <c r="BT60" s="22"/>
      <c r="BU60" s="22"/>
      <c r="BV60" s="22"/>
      <c r="BW60" s="22"/>
      <c r="BX60" s="22"/>
      <c r="BY60" s="22"/>
      <c r="BZ60" s="22"/>
      <c r="CA60" s="22"/>
      <c r="CB60" s="22"/>
      <c r="CC60" s="22"/>
      <c r="CD60" s="22"/>
      <c r="CE60" s="22"/>
      <c r="CF60" s="22"/>
      <c r="CG60" s="22"/>
      <c r="CH60" s="22"/>
      <c r="CI60" s="22"/>
      <c r="CJ60" s="22"/>
      <c r="CK60" s="22"/>
      <c r="CL60" s="22"/>
      <c r="CM60" s="22"/>
      <c r="CN60" s="22"/>
      <c r="CO60" s="22"/>
      <c r="CP60" s="22"/>
      <c r="CQ60" s="22"/>
      <c r="CR60" s="22"/>
      <c r="CS60" s="22"/>
      <c r="CT60" s="22"/>
      <c r="CU60" s="22"/>
      <c r="CV60" s="22"/>
      <c r="CW60" s="22"/>
      <c r="CX60" s="22"/>
      <c r="CY60" s="22"/>
      <c r="CZ60" s="22"/>
      <c r="DA60" s="22"/>
      <c r="DB60" s="22"/>
      <c r="DC60" s="22"/>
      <c r="DD60" s="22"/>
      <c r="DE60" s="22"/>
      <c r="DF60" s="22"/>
      <c r="DG60" s="22"/>
      <c r="DH60" s="22"/>
      <c r="DI60" s="22"/>
      <c r="DJ60" s="22"/>
      <c r="DK60" s="22"/>
      <c r="DL60" s="22"/>
      <c r="DM60" s="22"/>
      <c r="DN60" s="22"/>
      <c r="DO60" s="22"/>
      <c r="DP60" s="22"/>
      <c r="DQ60" s="22"/>
      <c r="DR60" s="22"/>
      <c r="DS60" s="22"/>
      <c r="DT60" s="22"/>
      <c r="DU60" s="22"/>
      <c r="DV60" s="22"/>
      <c r="DW60" s="22"/>
      <c r="DX60" s="22"/>
      <c r="DY60" s="22"/>
      <c r="DZ60" s="22"/>
      <c r="EA60" s="22"/>
      <c r="EB60" s="22"/>
      <c r="EC60" s="22"/>
      <c r="ED60" s="22"/>
      <c r="EE60" s="22"/>
      <c r="EF60" s="22"/>
      <c r="EG60" s="22"/>
      <c r="EH60" s="22"/>
      <c r="EI60" s="22"/>
      <c r="EJ60" s="22"/>
      <c r="EK60" s="22"/>
      <c r="EL60" s="22"/>
      <c r="EM60" s="22"/>
      <c r="EN60" s="22"/>
      <c r="EO60" s="22"/>
      <c r="EP60" s="22"/>
      <c r="EQ60" s="22"/>
      <c r="ER60" s="22"/>
      <c r="ES60" s="22"/>
      <c r="ET60" s="22"/>
      <c r="EU60" s="22"/>
      <c r="EV60" s="22"/>
      <c r="EW60" s="22"/>
      <c r="EX60" s="22"/>
      <c r="EY60" s="22"/>
      <c r="EZ60" s="22"/>
      <c r="FA60" s="22"/>
      <c r="FB60" s="22"/>
      <c r="FC60" s="22"/>
      <c r="FD60" s="22"/>
      <c r="FE60" s="22"/>
      <c r="FF60" s="22"/>
      <c r="FG60" s="22"/>
      <c r="FH60" s="22"/>
      <c r="FI60" s="22"/>
      <c r="FJ60" s="22"/>
      <c r="FK60" s="22"/>
      <c r="FL60" s="22"/>
      <c r="FM60" s="22"/>
      <c r="FN60" s="22"/>
      <c r="FO60" s="22"/>
      <c r="FP60" s="22"/>
      <c r="FQ60" s="22"/>
      <c r="FR60" s="22"/>
      <c r="FS60" s="22"/>
      <c r="FT60" s="22"/>
      <c r="FU60" s="22"/>
      <c r="FV60" s="22"/>
      <c r="FW60" s="22"/>
      <c r="FX60" s="22"/>
      <c r="FY60" s="22"/>
      <c r="FZ60" s="22"/>
      <c r="GA60" s="22"/>
      <c r="GB60" s="22"/>
      <c r="GC60" s="22"/>
      <c r="GD60" s="22"/>
      <c r="GE60" s="22"/>
      <c r="GF60" s="22"/>
      <c r="GG60" s="22"/>
      <c r="GH60" s="22"/>
      <c r="GI60" s="22"/>
      <c r="GJ60" s="22"/>
      <c r="GK60" s="22"/>
      <c r="GL60" s="22"/>
      <c r="GM60" s="22">
        <v>1</v>
      </c>
      <c r="GN60" s="22"/>
      <c r="GO60" s="22"/>
      <c r="GP60" s="22"/>
      <c r="GQ60" s="22"/>
      <c r="GR60" s="22"/>
      <c r="GS60" s="22"/>
      <c r="GT60" s="22"/>
      <c r="GU60" s="22"/>
      <c r="GV60" s="22"/>
      <c r="GW60" s="22"/>
      <c r="GX60" s="22"/>
      <c r="GY60" s="22"/>
      <c r="GZ60" s="22"/>
      <c r="HA60" s="22"/>
      <c r="HB60" s="22"/>
      <c r="HC60" s="22"/>
      <c r="HD60" s="22"/>
      <c r="HE60" s="22"/>
      <c r="HF60" s="22"/>
      <c r="HG60" s="22"/>
      <c r="HH60" s="22"/>
      <c r="HI60" s="22"/>
      <c r="HJ60" s="22"/>
      <c r="HK60" s="22"/>
      <c r="HL60" s="22"/>
      <c r="HM60" s="22"/>
      <c r="HN60" s="22"/>
      <c r="HO60" s="22"/>
      <c r="HP60" s="22"/>
      <c r="HQ60" s="22"/>
      <c r="HR60" s="22"/>
      <c r="HS60" s="22"/>
      <c r="HT60" s="22"/>
      <c r="HU60" s="22"/>
      <c r="HV60" s="22"/>
      <c r="HW60" s="22"/>
      <c r="HX60" s="22"/>
      <c r="HY60" s="22"/>
      <c r="HZ60" s="22"/>
      <c r="IA60" s="22"/>
      <c r="IB60" s="22"/>
      <c r="IC60" s="22"/>
      <c r="ID60" s="22"/>
      <c r="IE60" s="22"/>
      <c r="IF60" s="22"/>
      <c r="IG60" s="22"/>
      <c r="IH60" s="22"/>
      <c r="II60" s="22"/>
      <c r="IJ60" s="22"/>
      <c r="IK60" s="22"/>
      <c r="IL60" s="22"/>
      <c r="IM60" s="22"/>
      <c r="IN60" s="22"/>
      <c r="IO60" s="22"/>
      <c r="IP60" s="22"/>
      <c r="IQ60" s="22"/>
      <c r="IR60" s="22"/>
      <c r="IS60" s="22"/>
      <c r="IT60" s="22"/>
      <c r="IU60" s="22"/>
      <c r="IV60" s="22"/>
      <c r="IW60" s="22"/>
      <c r="IX60" s="22"/>
      <c r="IY60" s="26">
        <f t="shared" si="0"/>
        <v>1</v>
      </c>
      <c r="IZ60" s="56" t="s">
        <v>37</v>
      </c>
      <c r="JA60" s="80">
        <v>90.73</v>
      </c>
      <c r="JB60" s="81">
        <f>JE60+JF60+JG60+JH60+JI60+JJ60+JK60+JL60</f>
        <v>90.73</v>
      </c>
      <c r="JC60" s="81">
        <v>47.18</v>
      </c>
      <c r="JD60" s="82">
        <f t="shared" si="1"/>
        <v>0</v>
      </c>
      <c r="JE60" s="83"/>
      <c r="JF60" s="83"/>
      <c r="JG60" s="83"/>
      <c r="JH60" s="83"/>
      <c r="JI60" s="83"/>
      <c r="JJ60" s="83"/>
      <c r="JK60" s="83"/>
      <c r="JL60" s="83">
        <v>90.73</v>
      </c>
      <c r="JM60" s="83"/>
      <c r="JN60" s="83"/>
      <c r="JO60" s="83"/>
      <c r="JP60" s="83"/>
      <c r="JQ60" s="40">
        <f t="shared" si="3"/>
        <v>1.9230606189063164</v>
      </c>
      <c r="JR60" s="5" t="s">
        <v>555</v>
      </c>
    </row>
    <row r="61" spans="1:278" s="5" customFormat="1" ht="12.75" customHeight="1" x14ac:dyDescent="0.25">
      <c r="A61" s="64">
        <v>43336</v>
      </c>
      <c r="B61" s="109" t="s">
        <v>201</v>
      </c>
      <c r="C61" s="52"/>
      <c r="D61" s="52"/>
      <c r="E61" s="53"/>
      <c r="F61" s="53"/>
      <c r="G61" s="53"/>
      <c r="H61" s="53"/>
      <c r="I61" s="53"/>
      <c r="J61" s="53"/>
      <c r="K61" s="53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  <c r="BM61" s="22"/>
      <c r="BN61" s="22"/>
      <c r="BO61" s="22"/>
      <c r="BP61" s="22"/>
      <c r="BQ61" s="22"/>
      <c r="BR61" s="22"/>
      <c r="BS61" s="22"/>
      <c r="BT61" s="22"/>
      <c r="BU61" s="22"/>
      <c r="BV61" s="22"/>
      <c r="BW61" s="22"/>
      <c r="BX61" s="22"/>
      <c r="BY61" s="22"/>
      <c r="BZ61" s="22"/>
      <c r="CA61" s="22"/>
      <c r="CB61" s="22"/>
      <c r="CC61" s="22"/>
      <c r="CD61" s="22"/>
      <c r="CE61" s="22"/>
      <c r="CF61" s="22"/>
      <c r="CG61" s="22"/>
      <c r="CH61" s="22"/>
      <c r="CI61" s="22"/>
      <c r="CJ61" s="22"/>
      <c r="CK61" s="22"/>
      <c r="CL61" s="22"/>
      <c r="CM61" s="22"/>
      <c r="CN61" s="22"/>
      <c r="CO61" s="22"/>
      <c r="CP61" s="22"/>
      <c r="CQ61" s="22"/>
      <c r="CR61" s="22"/>
      <c r="CS61" s="22"/>
      <c r="CT61" s="22"/>
      <c r="CU61" s="22"/>
      <c r="CV61" s="22"/>
      <c r="CW61" s="22"/>
      <c r="CX61" s="22"/>
      <c r="CY61" s="22"/>
      <c r="CZ61" s="22"/>
      <c r="DA61" s="22"/>
      <c r="DB61" s="22"/>
      <c r="DC61" s="22"/>
      <c r="DD61" s="22"/>
      <c r="DE61" s="22"/>
      <c r="DF61" s="22"/>
      <c r="DG61" s="22"/>
      <c r="DH61" s="22"/>
      <c r="DI61" s="22"/>
      <c r="DJ61" s="22"/>
      <c r="DK61" s="22"/>
      <c r="DL61" s="22"/>
      <c r="DM61" s="22"/>
      <c r="DN61" s="22"/>
      <c r="DO61" s="22"/>
      <c r="DP61" s="22"/>
      <c r="DQ61" s="22"/>
      <c r="DR61" s="22">
        <v>10</v>
      </c>
      <c r="DS61" s="22"/>
      <c r="DT61" s="22"/>
      <c r="DU61" s="22"/>
      <c r="DV61" s="22"/>
      <c r="DW61" s="22"/>
      <c r="DX61" s="22"/>
      <c r="DY61" s="22"/>
      <c r="DZ61" s="22"/>
      <c r="EA61" s="22"/>
      <c r="EB61" s="22"/>
      <c r="EC61" s="22"/>
      <c r="ED61" s="22"/>
      <c r="EE61" s="22"/>
      <c r="EF61" s="22"/>
      <c r="EG61" s="22"/>
      <c r="EH61" s="22"/>
      <c r="EI61" s="22"/>
      <c r="EJ61" s="22"/>
      <c r="EK61" s="22"/>
      <c r="EL61" s="22"/>
      <c r="EM61" s="22"/>
      <c r="EN61" s="22"/>
      <c r="EO61" s="22"/>
      <c r="EP61" s="22"/>
      <c r="EQ61" s="22"/>
      <c r="ER61" s="22"/>
      <c r="ES61" s="22"/>
      <c r="ET61" s="22"/>
      <c r="EU61" s="22"/>
      <c r="EV61" s="22"/>
      <c r="EW61" s="22"/>
      <c r="EX61" s="22"/>
      <c r="EY61" s="22"/>
      <c r="EZ61" s="22"/>
      <c r="FA61" s="22"/>
      <c r="FB61" s="22"/>
      <c r="FC61" s="22"/>
      <c r="FD61" s="22"/>
      <c r="FE61" s="22"/>
      <c r="FF61" s="22"/>
      <c r="FG61" s="22"/>
      <c r="FH61" s="22"/>
      <c r="FI61" s="22"/>
      <c r="FJ61" s="22"/>
      <c r="FK61" s="22"/>
      <c r="FL61" s="22"/>
      <c r="FM61" s="22"/>
      <c r="FN61" s="22"/>
      <c r="FO61" s="22"/>
      <c r="FP61" s="22"/>
      <c r="FQ61" s="22"/>
      <c r="FR61" s="22"/>
      <c r="FS61" s="22"/>
      <c r="FT61" s="22"/>
      <c r="FU61" s="22"/>
      <c r="FV61" s="22"/>
      <c r="FW61" s="22"/>
      <c r="FX61" s="22"/>
      <c r="FY61" s="22"/>
      <c r="FZ61" s="22"/>
      <c r="GA61" s="22"/>
      <c r="GB61" s="22"/>
      <c r="GC61" s="22"/>
      <c r="GD61" s="22"/>
      <c r="GE61" s="22"/>
      <c r="GF61" s="22"/>
      <c r="GG61" s="22"/>
      <c r="GH61" s="22"/>
      <c r="GI61" s="22"/>
      <c r="GJ61" s="22"/>
      <c r="GK61" s="22"/>
      <c r="GL61" s="22"/>
      <c r="GM61" s="22"/>
      <c r="GN61" s="22"/>
      <c r="GO61" s="22"/>
      <c r="GP61" s="22"/>
      <c r="GQ61" s="22"/>
      <c r="GR61" s="22"/>
      <c r="GS61" s="22"/>
      <c r="GT61" s="22"/>
      <c r="GU61" s="22"/>
      <c r="GV61" s="22"/>
      <c r="GW61" s="22"/>
      <c r="GX61" s="22"/>
      <c r="GY61" s="22"/>
      <c r="GZ61" s="22"/>
      <c r="HA61" s="22"/>
      <c r="HB61" s="22"/>
      <c r="HC61" s="22"/>
      <c r="HD61" s="22"/>
      <c r="HE61" s="22"/>
      <c r="HF61" s="22"/>
      <c r="HG61" s="22"/>
      <c r="HH61" s="22"/>
      <c r="HI61" s="22"/>
      <c r="HJ61" s="22"/>
      <c r="HK61" s="22"/>
      <c r="HL61" s="22"/>
      <c r="HM61" s="22"/>
      <c r="HN61" s="22"/>
      <c r="HO61" s="22"/>
      <c r="HP61" s="22"/>
      <c r="HQ61" s="22"/>
      <c r="HR61" s="22"/>
      <c r="HS61" s="22"/>
      <c r="HT61" s="22"/>
      <c r="HU61" s="22"/>
      <c r="HV61" s="22"/>
      <c r="HW61" s="22"/>
      <c r="HX61" s="22"/>
      <c r="HY61" s="22"/>
      <c r="HZ61" s="22"/>
      <c r="IA61" s="22"/>
      <c r="IB61" s="22"/>
      <c r="IC61" s="22"/>
      <c r="ID61" s="22"/>
      <c r="IE61" s="22"/>
      <c r="IF61" s="22"/>
      <c r="IG61" s="22"/>
      <c r="IH61" s="22"/>
      <c r="II61" s="22"/>
      <c r="IJ61" s="22"/>
      <c r="IK61" s="22"/>
      <c r="IL61" s="22"/>
      <c r="IM61" s="22"/>
      <c r="IN61" s="22"/>
      <c r="IO61" s="22"/>
      <c r="IP61" s="22"/>
      <c r="IQ61" s="22"/>
      <c r="IR61" s="22"/>
      <c r="IS61" s="22"/>
      <c r="IT61" s="22"/>
      <c r="IU61" s="22"/>
      <c r="IV61" s="22"/>
      <c r="IW61" s="22"/>
      <c r="IX61" s="22"/>
      <c r="IY61" s="26">
        <f t="shared" si="0"/>
        <v>10</v>
      </c>
      <c r="IZ61" s="56" t="s">
        <v>37</v>
      </c>
      <c r="JA61" s="80">
        <v>426.24</v>
      </c>
      <c r="JB61" s="81">
        <f>JE61+JF61+JG61+JH61+JI61+JJ61+JK61+JL61</f>
        <v>426.24</v>
      </c>
      <c r="JC61" s="81">
        <v>264.10000000000002</v>
      </c>
      <c r="JD61" s="82">
        <f t="shared" si="1"/>
        <v>0</v>
      </c>
      <c r="JE61" s="83"/>
      <c r="JF61" s="83"/>
      <c r="JG61" s="83"/>
      <c r="JH61" s="83"/>
      <c r="JI61" s="83"/>
      <c r="JJ61" s="83"/>
      <c r="JK61" s="83"/>
      <c r="JL61" s="83">
        <v>426.24</v>
      </c>
      <c r="JM61" s="83"/>
      <c r="JN61" s="83"/>
      <c r="JO61" s="83"/>
      <c r="JP61" s="83"/>
      <c r="JQ61" s="40">
        <f t="shared" si="3"/>
        <v>1.6139341158652025</v>
      </c>
      <c r="JR61" s="5" t="s">
        <v>548</v>
      </c>
    </row>
    <row r="62" spans="1:278" s="5" customFormat="1" ht="12.75" customHeight="1" x14ac:dyDescent="0.25">
      <c r="A62" s="64">
        <v>43371</v>
      </c>
      <c r="B62" s="109" t="s">
        <v>201</v>
      </c>
      <c r="C62" s="52"/>
      <c r="D62" s="52"/>
      <c r="E62" s="53"/>
      <c r="F62" s="53"/>
      <c r="G62" s="53"/>
      <c r="H62" s="53"/>
      <c r="I62" s="53"/>
      <c r="J62" s="53"/>
      <c r="K62" s="53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>
        <v>4</v>
      </c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6">
        <f t="shared" si="0"/>
        <v>4</v>
      </c>
      <c r="IZ62" s="56" t="s">
        <v>37</v>
      </c>
      <c r="JA62" s="80">
        <v>174.86</v>
      </c>
      <c r="JB62" s="81">
        <f>JE62+JF62+JG62+JH62+JI62+JJ62+JK62+JL62+JM62+JN62</f>
        <v>174.86</v>
      </c>
      <c r="JC62" s="81">
        <v>106</v>
      </c>
      <c r="JD62" s="82">
        <f t="shared" si="1"/>
        <v>0</v>
      </c>
      <c r="JE62" s="83"/>
      <c r="JF62" s="83"/>
      <c r="JG62" s="83"/>
      <c r="JH62" s="83"/>
      <c r="JI62" s="83"/>
      <c r="JJ62" s="83"/>
      <c r="JK62" s="83"/>
      <c r="JL62" s="83"/>
      <c r="JM62" s="83"/>
      <c r="JN62" s="83">
        <v>174.86</v>
      </c>
      <c r="JO62" s="83"/>
      <c r="JP62" s="83"/>
      <c r="JQ62" s="117">
        <f t="shared" si="3"/>
        <v>1.6496226415094342</v>
      </c>
    </row>
    <row r="63" spans="1:278" s="5" customFormat="1" ht="12.75" customHeight="1" x14ac:dyDescent="0.25">
      <c r="A63" s="64">
        <v>43398</v>
      </c>
      <c r="B63" s="109" t="s">
        <v>201</v>
      </c>
      <c r="C63" s="52"/>
      <c r="D63" s="52"/>
      <c r="E63" s="53"/>
      <c r="F63" s="53"/>
      <c r="G63" s="53"/>
      <c r="H63" s="53"/>
      <c r="I63" s="53"/>
      <c r="J63" s="53"/>
      <c r="K63" s="53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>
        <v>1</v>
      </c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  <c r="BM63" s="22"/>
      <c r="BN63" s="22"/>
      <c r="BO63" s="22"/>
      <c r="BP63" s="22"/>
      <c r="BQ63" s="22"/>
      <c r="BR63" s="22"/>
      <c r="BS63" s="22"/>
      <c r="BT63" s="22"/>
      <c r="BU63" s="22"/>
      <c r="BV63" s="22"/>
      <c r="BW63" s="22"/>
      <c r="BX63" s="22"/>
      <c r="BY63" s="22"/>
      <c r="BZ63" s="22"/>
      <c r="CA63" s="22"/>
      <c r="CB63" s="22"/>
      <c r="CC63" s="22"/>
      <c r="CD63" s="22"/>
      <c r="CE63" s="22"/>
      <c r="CF63" s="22"/>
      <c r="CG63" s="22"/>
      <c r="CH63" s="22"/>
      <c r="CI63" s="22"/>
      <c r="CJ63" s="22"/>
      <c r="CK63" s="22"/>
      <c r="CL63" s="22"/>
      <c r="CM63" s="22"/>
      <c r="CN63" s="22"/>
      <c r="CO63" s="22"/>
      <c r="CP63" s="22"/>
      <c r="CQ63" s="22"/>
      <c r="CR63" s="22"/>
      <c r="CS63" s="22"/>
      <c r="CT63" s="22"/>
      <c r="CU63" s="22"/>
      <c r="CV63" s="22"/>
      <c r="CW63" s="22"/>
      <c r="CX63" s="22"/>
      <c r="CY63" s="22"/>
      <c r="CZ63" s="22"/>
      <c r="DA63" s="22"/>
      <c r="DB63" s="22"/>
      <c r="DC63" s="22"/>
      <c r="DD63" s="22"/>
      <c r="DE63" s="22"/>
      <c r="DF63" s="22"/>
      <c r="DG63" s="22"/>
      <c r="DH63" s="22"/>
      <c r="DI63" s="22"/>
      <c r="DJ63" s="22"/>
      <c r="DK63" s="22"/>
      <c r="DL63" s="22"/>
      <c r="DM63" s="22"/>
      <c r="DN63" s="22"/>
      <c r="DO63" s="22"/>
      <c r="DP63" s="22"/>
      <c r="DQ63" s="22"/>
      <c r="DR63" s="22"/>
      <c r="DS63" s="22"/>
      <c r="DT63" s="22"/>
      <c r="DU63" s="22"/>
      <c r="DV63" s="22"/>
      <c r="DW63" s="22"/>
      <c r="DX63" s="22"/>
      <c r="DY63" s="22"/>
      <c r="DZ63" s="22"/>
      <c r="EA63" s="22"/>
      <c r="EB63" s="22"/>
      <c r="EC63" s="22"/>
      <c r="ED63" s="22"/>
      <c r="EE63" s="22"/>
      <c r="EF63" s="22"/>
      <c r="EG63" s="22"/>
      <c r="EH63" s="22"/>
      <c r="EI63" s="22"/>
      <c r="EJ63" s="22"/>
      <c r="EK63" s="22"/>
      <c r="EL63" s="22"/>
      <c r="EM63" s="22"/>
      <c r="EN63" s="22"/>
      <c r="EO63" s="22"/>
      <c r="EP63" s="22"/>
      <c r="EQ63" s="22"/>
      <c r="ER63" s="22"/>
      <c r="ES63" s="22"/>
      <c r="ET63" s="22"/>
      <c r="EU63" s="22"/>
      <c r="EV63" s="22"/>
      <c r="EW63" s="22"/>
      <c r="EX63" s="22"/>
      <c r="EY63" s="22"/>
      <c r="EZ63" s="22"/>
      <c r="FA63" s="22"/>
      <c r="FB63" s="22"/>
      <c r="FC63" s="22"/>
      <c r="FD63" s="22"/>
      <c r="FE63" s="22"/>
      <c r="FF63" s="22"/>
      <c r="FG63" s="22"/>
      <c r="FH63" s="22"/>
      <c r="FI63" s="22"/>
      <c r="FJ63" s="22"/>
      <c r="FK63" s="22"/>
      <c r="FL63" s="22"/>
      <c r="FM63" s="22"/>
      <c r="FN63" s="22"/>
      <c r="FO63" s="22"/>
      <c r="FP63" s="22"/>
      <c r="FQ63" s="22"/>
      <c r="FR63" s="22"/>
      <c r="FS63" s="22"/>
      <c r="FT63" s="22"/>
      <c r="FU63" s="22"/>
      <c r="FV63" s="22"/>
      <c r="FW63" s="22"/>
      <c r="FX63" s="22"/>
      <c r="FY63" s="22"/>
      <c r="FZ63" s="22"/>
      <c r="GA63" s="22"/>
      <c r="GB63" s="22"/>
      <c r="GC63" s="22"/>
      <c r="GD63" s="22"/>
      <c r="GE63" s="22"/>
      <c r="GF63" s="22"/>
      <c r="GG63" s="22"/>
      <c r="GH63" s="22"/>
      <c r="GI63" s="22"/>
      <c r="GJ63" s="22"/>
      <c r="GK63" s="22"/>
      <c r="GL63" s="22"/>
      <c r="GM63" s="22"/>
      <c r="GN63" s="22"/>
      <c r="GO63" s="22"/>
      <c r="GP63" s="22"/>
      <c r="GQ63" s="22"/>
      <c r="GR63" s="22"/>
      <c r="GS63" s="22"/>
      <c r="GT63" s="22"/>
      <c r="GU63" s="22"/>
      <c r="GV63" s="22"/>
      <c r="GW63" s="22"/>
      <c r="GX63" s="22"/>
      <c r="GY63" s="22"/>
      <c r="GZ63" s="22"/>
      <c r="HA63" s="22"/>
      <c r="HB63" s="22"/>
      <c r="HC63" s="22"/>
      <c r="HD63" s="22"/>
      <c r="HE63" s="22"/>
      <c r="HF63" s="22"/>
      <c r="HG63" s="22"/>
      <c r="HH63" s="22"/>
      <c r="HI63" s="22"/>
      <c r="HJ63" s="22"/>
      <c r="HK63" s="22"/>
      <c r="HL63" s="22"/>
      <c r="HM63" s="22"/>
      <c r="HN63" s="22"/>
      <c r="HO63" s="22"/>
      <c r="HP63" s="22"/>
      <c r="HQ63" s="22"/>
      <c r="HR63" s="22"/>
      <c r="HS63" s="22"/>
      <c r="HT63" s="22"/>
      <c r="HU63" s="22"/>
      <c r="HV63" s="22"/>
      <c r="HW63" s="22"/>
      <c r="HX63" s="22"/>
      <c r="HY63" s="22"/>
      <c r="HZ63" s="22"/>
      <c r="IA63" s="22"/>
      <c r="IB63" s="22"/>
      <c r="IC63" s="22"/>
      <c r="ID63" s="22"/>
      <c r="IE63" s="22"/>
      <c r="IF63" s="22"/>
      <c r="IG63" s="22"/>
      <c r="IH63" s="22"/>
      <c r="II63" s="22"/>
      <c r="IJ63" s="22"/>
      <c r="IK63" s="22"/>
      <c r="IL63" s="22"/>
      <c r="IM63" s="22"/>
      <c r="IN63" s="22"/>
      <c r="IO63" s="22"/>
      <c r="IP63" s="22"/>
      <c r="IQ63" s="22"/>
      <c r="IR63" s="22"/>
      <c r="IS63" s="22"/>
      <c r="IT63" s="22"/>
      <c r="IU63" s="22"/>
      <c r="IV63" s="22"/>
      <c r="IW63" s="22"/>
      <c r="IX63" s="22"/>
      <c r="IY63" s="26">
        <f t="shared" si="0"/>
        <v>1</v>
      </c>
      <c r="IZ63" s="56" t="s">
        <v>37</v>
      </c>
      <c r="JA63" s="80">
        <v>26.27</v>
      </c>
      <c r="JB63" s="81">
        <f>JE63+JF63+JG63+JH63+JI63+JJ63+JK63+JL63+JM63+JN63+JO63</f>
        <v>26.27</v>
      </c>
      <c r="JC63" s="81">
        <v>15.69</v>
      </c>
      <c r="JD63" s="82">
        <f t="shared" si="1"/>
        <v>0</v>
      </c>
      <c r="JE63" s="83"/>
      <c r="JF63" s="83"/>
      <c r="JG63" s="83"/>
      <c r="JH63" s="83"/>
      <c r="JI63" s="83"/>
      <c r="JJ63" s="83"/>
      <c r="JK63" s="83"/>
      <c r="JL63" s="83"/>
      <c r="JM63" s="83"/>
      <c r="JN63" s="83"/>
      <c r="JO63" s="83">
        <v>26.27</v>
      </c>
      <c r="JP63" s="83"/>
      <c r="JQ63" s="117">
        <f t="shared" si="3"/>
        <v>1.674314850223072</v>
      </c>
      <c r="JR63" s="5" t="s">
        <v>634</v>
      </c>
    </row>
    <row r="64" spans="1:278" s="5" customFormat="1" ht="12.75" customHeight="1" x14ac:dyDescent="0.25">
      <c r="A64" s="64">
        <v>43410</v>
      </c>
      <c r="B64" s="109" t="s">
        <v>201</v>
      </c>
      <c r="C64" s="52"/>
      <c r="D64" s="52"/>
      <c r="E64" s="53"/>
      <c r="F64" s="53"/>
      <c r="G64" s="53"/>
      <c r="H64" s="53"/>
      <c r="I64" s="53"/>
      <c r="J64" s="53"/>
      <c r="K64" s="53"/>
      <c r="L64" s="22"/>
      <c r="M64" s="22"/>
      <c r="N64" s="22">
        <v>1</v>
      </c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  <c r="BM64" s="22"/>
      <c r="BN64" s="22"/>
      <c r="BO64" s="22"/>
      <c r="BP64" s="22"/>
      <c r="BQ64" s="22"/>
      <c r="BR64" s="22"/>
      <c r="BS64" s="22"/>
      <c r="BT64" s="22"/>
      <c r="BU64" s="22"/>
      <c r="BV64" s="22"/>
      <c r="BW64" s="22"/>
      <c r="BX64" s="22"/>
      <c r="BY64" s="22"/>
      <c r="BZ64" s="22"/>
      <c r="CA64" s="22"/>
      <c r="CB64" s="22"/>
      <c r="CC64" s="22"/>
      <c r="CD64" s="22"/>
      <c r="CE64" s="22"/>
      <c r="CF64" s="22"/>
      <c r="CG64" s="22"/>
      <c r="CH64" s="22"/>
      <c r="CI64" s="22"/>
      <c r="CJ64" s="22"/>
      <c r="CK64" s="22"/>
      <c r="CL64" s="22"/>
      <c r="CM64" s="22"/>
      <c r="CN64" s="22"/>
      <c r="CO64" s="22"/>
      <c r="CP64" s="22"/>
      <c r="CQ64" s="22"/>
      <c r="CR64" s="22"/>
      <c r="CS64" s="22"/>
      <c r="CT64" s="22"/>
      <c r="CU64" s="22"/>
      <c r="CV64" s="22"/>
      <c r="CW64" s="22"/>
      <c r="CX64" s="22"/>
      <c r="CY64" s="22"/>
      <c r="CZ64" s="22"/>
      <c r="DA64" s="22"/>
      <c r="DB64" s="22"/>
      <c r="DC64" s="22"/>
      <c r="DD64" s="22"/>
      <c r="DE64" s="22"/>
      <c r="DF64" s="22"/>
      <c r="DG64" s="22"/>
      <c r="DH64" s="22"/>
      <c r="DI64" s="22"/>
      <c r="DJ64" s="22"/>
      <c r="DK64" s="22"/>
      <c r="DL64" s="22"/>
      <c r="DM64" s="22"/>
      <c r="DN64" s="22"/>
      <c r="DO64" s="22"/>
      <c r="DP64" s="22"/>
      <c r="DQ64" s="22"/>
      <c r="DR64" s="22">
        <v>12</v>
      </c>
      <c r="DS64" s="22"/>
      <c r="DT64" s="22"/>
      <c r="DU64" s="22"/>
      <c r="DV64" s="22"/>
      <c r="DW64" s="22"/>
      <c r="DX64" s="22"/>
      <c r="DY64" s="22"/>
      <c r="DZ64" s="22"/>
      <c r="EA64" s="22"/>
      <c r="EB64" s="22"/>
      <c r="EC64" s="22"/>
      <c r="ED64" s="22"/>
      <c r="EE64" s="22"/>
      <c r="EF64" s="22"/>
      <c r="EG64" s="22"/>
      <c r="EH64" s="22"/>
      <c r="EI64" s="22"/>
      <c r="EJ64" s="22"/>
      <c r="EK64" s="22"/>
      <c r="EL64" s="22"/>
      <c r="EM64" s="22"/>
      <c r="EN64" s="22"/>
      <c r="EO64" s="22"/>
      <c r="EP64" s="22"/>
      <c r="EQ64" s="22"/>
      <c r="ER64" s="22"/>
      <c r="ES64" s="22"/>
      <c r="ET64" s="22"/>
      <c r="EU64" s="22"/>
      <c r="EV64" s="22"/>
      <c r="EW64" s="22"/>
      <c r="EX64" s="22"/>
      <c r="EY64" s="22"/>
      <c r="EZ64" s="22"/>
      <c r="FA64" s="22"/>
      <c r="FB64" s="22"/>
      <c r="FC64" s="22"/>
      <c r="FD64" s="22"/>
      <c r="FE64" s="22"/>
      <c r="FF64" s="22"/>
      <c r="FG64" s="22"/>
      <c r="FH64" s="22"/>
      <c r="FI64" s="22"/>
      <c r="FJ64" s="22"/>
      <c r="FK64" s="22"/>
      <c r="FL64" s="22"/>
      <c r="FM64" s="22"/>
      <c r="FN64" s="22"/>
      <c r="FO64" s="22"/>
      <c r="FP64" s="22"/>
      <c r="FQ64" s="22"/>
      <c r="FR64" s="22"/>
      <c r="FS64" s="22"/>
      <c r="FT64" s="22"/>
      <c r="FU64" s="22"/>
      <c r="FV64" s="22"/>
      <c r="FW64" s="22"/>
      <c r="FX64" s="22"/>
      <c r="FY64" s="22"/>
      <c r="FZ64" s="22"/>
      <c r="GA64" s="22"/>
      <c r="GB64" s="22"/>
      <c r="GC64" s="22"/>
      <c r="GD64" s="22"/>
      <c r="GE64" s="22"/>
      <c r="GF64" s="22"/>
      <c r="GG64" s="22"/>
      <c r="GH64" s="22"/>
      <c r="GI64" s="22"/>
      <c r="GJ64" s="22"/>
      <c r="GK64" s="22"/>
      <c r="GL64" s="22"/>
      <c r="GM64" s="22"/>
      <c r="GN64" s="22"/>
      <c r="GO64" s="22"/>
      <c r="GP64" s="22"/>
      <c r="GQ64" s="22"/>
      <c r="GR64" s="22"/>
      <c r="GS64" s="22"/>
      <c r="GT64" s="22"/>
      <c r="GU64" s="22"/>
      <c r="GV64" s="22"/>
      <c r="GW64" s="22"/>
      <c r="GX64" s="22"/>
      <c r="GY64" s="22"/>
      <c r="GZ64" s="22"/>
      <c r="HA64" s="22"/>
      <c r="HB64" s="22"/>
      <c r="HC64" s="22"/>
      <c r="HD64" s="22"/>
      <c r="HE64" s="22"/>
      <c r="HF64" s="22"/>
      <c r="HG64" s="22"/>
      <c r="HH64" s="22"/>
      <c r="HI64" s="22"/>
      <c r="HJ64" s="22"/>
      <c r="HK64" s="22"/>
      <c r="HL64" s="22"/>
      <c r="HM64" s="22"/>
      <c r="HN64" s="22"/>
      <c r="HO64" s="22"/>
      <c r="HP64" s="22"/>
      <c r="HQ64" s="22"/>
      <c r="HR64" s="22"/>
      <c r="HS64" s="22"/>
      <c r="HT64" s="22"/>
      <c r="HU64" s="22"/>
      <c r="HV64" s="22"/>
      <c r="HW64" s="22"/>
      <c r="HX64" s="22"/>
      <c r="HY64" s="22"/>
      <c r="HZ64" s="22"/>
      <c r="IA64" s="22"/>
      <c r="IB64" s="22"/>
      <c r="IC64" s="22"/>
      <c r="ID64" s="22"/>
      <c r="IE64" s="22"/>
      <c r="IF64" s="22"/>
      <c r="IG64" s="22"/>
      <c r="IH64" s="22"/>
      <c r="II64" s="22"/>
      <c r="IJ64" s="22"/>
      <c r="IK64" s="22"/>
      <c r="IL64" s="22"/>
      <c r="IM64" s="22"/>
      <c r="IN64" s="22"/>
      <c r="IO64" s="22"/>
      <c r="IP64" s="22"/>
      <c r="IQ64" s="22"/>
      <c r="IR64" s="22"/>
      <c r="IS64" s="22"/>
      <c r="IT64" s="22"/>
      <c r="IU64" s="22"/>
      <c r="IV64" s="22"/>
      <c r="IW64" s="22"/>
      <c r="IX64" s="22"/>
      <c r="IY64" s="26">
        <f t="shared" si="0"/>
        <v>13</v>
      </c>
      <c r="IZ64" s="56" t="s">
        <v>37</v>
      </c>
      <c r="JA64" s="80">
        <v>571.46</v>
      </c>
      <c r="JB64" s="81">
        <f>JE64+JF64+JG64+JH64+JI64+JJ64+JK64+JL64+JM64+JN64+JO64</f>
        <v>571.46</v>
      </c>
      <c r="JC64" s="81">
        <v>287.92999999999995</v>
      </c>
      <c r="JD64" s="82">
        <f t="shared" si="1"/>
        <v>0</v>
      </c>
      <c r="JE64" s="83"/>
      <c r="JF64" s="83"/>
      <c r="JG64" s="83"/>
      <c r="JH64" s="83"/>
      <c r="JI64" s="83"/>
      <c r="JJ64" s="83"/>
      <c r="JK64" s="83"/>
      <c r="JL64" s="83"/>
      <c r="JM64" s="83"/>
      <c r="JN64" s="83"/>
      <c r="JO64" s="83">
        <v>571.46</v>
      </c>
      <c r="JP64" s="83"/>
      <c r="JQ64" s="117">
        <f t="shared" si="3"/>
        <v>1.9847185079706877</v>
      </c>
    </row>
    <row r="65" spans="1:278" s="5" customFormat="1" ht="12.75" customHeight="1" x14ac:dyDescent="0.25">
      <c r="A65" s="64">
        <v>43431</v>
      </c>
      <c r="B65" s="109" t="s">
        <v>201</v>
      </c>
      <c r="C65" s="52"/>
      <c r="D65" s="52"/>
      <c r="E65" s="53"/>
      <c r="F65" s="53">
        <v>1</v>
      </c>
      <c r="G65" s="53"/>
      <c r="H65" s="53"/>
      <c r="I65" s="53"/>
      <c r="J65" s="53"/>
      <c r="K65" s="53"/>
      <c r="L65" s="22"/>
      <c r="M65" s="22"/>
      <c r="N65" s="22">
        <v>1</v>
      </c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>
        <v>18</v>
      </c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>
        <v>1</v>
      </c>
      <c r="GN65" s="22"/>
      <c r="GO65" s="22"/>
      <c r="GP65" s="22"/>
      <c r="GQ65" s="22"/>
      <c r="GR65" s="22"/>
      <c r="GS65" s="22"/>
      <c r="GT65" s="22"/>
      <c r="GU65" s="22"/>
      <c r="GV65" s="22">
        <v>1</v>
      </c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6">
        <f t="shared" si="0"/>
        <v>22</v>
      </c>
      <c r="IZ65" s="56" t="s">
        <v>37</v>
      </c>
      <c r="JA65" s="80">
        <v>1071.1300000000001</v>
      </c>
      <c r="JB65" s="81">
        <f>JE65+JF65+JG65+JH65+JI65+JJ65+JK65+JL65+JM65+JN65+JO65+JP65</f>
        <v>1071.1300000000001</v>
      </c>
      <c r="JC65" s="81">
        <v>553.5</v>
      </c>
      <c r="JD65" s="82">
        <f t="shared" si="1"/>
        <v>0</v>
      </c>
      <c r="JE65" s="83"/>
      <c r="JF65" s="83"/>
      <c r="JG65" s="83"/>
      <c r="JH65" s="83"/>
      <c r="JI65" s="83"/>
      <c r="JJ65" s="83"/>
      <c r="JK65" s="83"/>
      <c r="JL65" s="83"/>
      <c r="JM65" s="83"/>
      <c r="JN65" s="83"/>
      <c r="JO65" s="83"/>
      <c r="JP65" s="83">
        <v>1071.1300000000001</v>
      </c>
      <c r="JQ65" s="117">
        <f t="shared" si="3"/>
        <v>1.9351942186088529</v>
      </c>
      <c r="JR65" s="5" t="s">
        <v>689</v>
      </c>
    </row>
    <row r="66" spans="1:278" s="5" customFormat="1" ht="12.75" customHeight="1" x14ac:dyDescent="0.25">
      <c r="A66" s="64">
        <v>43451</v>
      </c>
      <c r="B66" s="109" t="s">
        <v>201</v>
      </c>
      <c r="C66" s="52"/>
      <c r="D66" s="52"/>
      <c r="E66" s="53"/>
      <c r="F66" s="53">
        <v>1</v>
      </c>
      <c r="G66" s="53"/>
      <c r="H66" s="53"/>
      <c r="I66" s="53"/>
      <c r="J66" s="53"/>
      <c r="K66" s="53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  <c r="BM66" s="22"/>
      <c r="BN66" s="22"/>
      <c r="BO66" s="22"/>
      <c r="BP66" s="22"/>
      <c r="BQ66" s="22"/>
      <c r="BR66" s="22"/>
      <c r="BS66" s="22"/>
      <c r="BT66" s="22"/>
      <c r="BU66" s="22"/>
      <c r="BV66" s="22"/>
      <c r="BW66" s="22"/>
      <c r="BX66" s="22"/>
      <c r="BY66" s="22"/>
      <c r="BZ66" s="22"/>
      <c r="CA66" s="22"/>
      <c r="CB66" s="22"/>
      <c r="CC66" s="22"/>
      <c r="CD66" s="22"/>
      <c r="CE66" s="22"/>
      <c r="CF66" s="22"/>
      <c r="CG66" s="22"/>
      <c r="CH66" s="22"/>
      <c r="CI66" s="22"/>
      <c r="CJ66" s="22"/>
      <c r="CK66" s="22"/>
      <c r="CL66" s="22"/>
      <c r="CM66" s="22"/>
      <c r="CN66" s="22"/>
      <c r="CO66" s="22"/>
      <c r="CP66" s="22"/>
      <c r="CQ66" s="22"/>
      <c r="CR66" s="22"/>
      <c r="CS66" s="22"/>
      <c r="CT66" s="22"/>
      <c r="CU66" s="22"/>
      <c r="CV66" s="22"/>
      <c r="CW66" s="22"/>
      <c r="CX66" s="22"/>
      <c r="CY66" s="22"/>
      <c r="CZ66" s="22"/>
      <c r="DA66" s="22"/>
      <c r="DB66" s="22"/>
      <c r="DC66" s="22"/>
      <c r="DD66" s="22"/>
      <c r="DE66" s="22"/>
      <c r="DF66" s="22"/>
      <c r="DG66" s="22"/>
      <c r="DH66" s="22"/>
      <c r="DI66" s="22"/>
      <c r="DJ66" s="22"/>
      <c r="DK66" s="22"/>
      <c r="DL66" s="22"/>
      <c r="DM66" s="22"/>
      <c r="DN66" s="22"/>
      <c r="DO66" s="22"/>
      <c r="DP66" s="22"/>
      <c r="DQ66" s="22"/>
      <c r="DR66" s="22">
        <v>10</v>
      </c>
      <c r="DS66" s="22"/>
      <c r="DT66" s="22"/>
      <c r="DU66" s="22"/>
      <c r="DV66" s="22"/>
      <c r="DW66" s="22"/>
      <c r="DX66" s="22"/>
      <c r="DY66" s="22"/>
      <c r="DZ66" s="22"/>
      <c r="EA66" s="22"/>
      <c r="EB66" s="22"/>
      <c r="EC66" s="22"/>
      <c r="ED66" s="22"/>
      <c r="EE66" s="22"/>
      <c r="EF66" s="22"/>
      <c r="EG66" s="22"/>
      <c r="EH66" s="22"/>
      <c r="EI66" s="22"/>
      <c r="EJ66" s="22"/>
      <c r="EK66" s="22"/>
      <c r="EL66" s="22"/>
      <c r="EM66" s="22"/>
      <c r="EN66" s="22"/>
      <c r="EO66" s="22"/>
      <c r="EP66" s="22"/>
      <c r="EQ66" s="22"/>
      <c r="ER66" s="22"/>
      <c r="ES66" s="22"/>
      <c r="ET66" s="22"/>
      <c r="EU66" s="22"/>
      <c r="EV66" s="22"/>
      <c r="EW66" s="22"/>
      <c r="EX66" s="22"/>
      <c r="EY66" s="22"/>
      <c r="EZ66" s="22"/>
      <c r="FA66" s="22"/>
      <c r="FB66" s="22"/>
      <c r="FC66" s="22"/>
      <c r="FD66" s="22"/>
      <c r="FE66" s="22"/>
      <c r="FF66" s="22"/>
      <c r="FG66" s="22"/>
      <c r="FH66" s="22"/>
      <c r="FI66" s="22"/>
      <c r="FJ66" s="22"/>
      <c r="FK66" s="22"/>
      <c r="FL66" s="22"/>
      <c r="FM66" s="22"/>
      <c r="FN66" s="22"/>
      <c r="FO66" s="22"/>
      <c r="FP66" s="22"/>
      <c r="FQ66" s="22"/>
      <c r="FR66" s="22"/>
      <c r="FS66" s="22"/>
      <c r="FT66" s="22"/>
      <c r="FU66" s="22"/>
      <c r="FV66" s="22"/>
      <c r="FW66" s="22"/>
      <c r="FX66" s="22"/>
      <c r="FY66" s="22"/>
      <c r="FZ66" s="22"/>
      <c r="GA66" s="22"/>
      <c r="GB66" s="22"/>
      <c r="GC66" s="22"/>
      <c r="GD66" s="22"/>
      <c r="GE66" s="22"/>
      <c r="GF66" s="22"/>
      <c r="GG66" s="22"/>
      <c r="GH66" s="22"/>
      <c r="GI66" s="22"/>
      <c r="GJ66" s="22"/>
      <c r="GK66" s="22"/>
      <c r="GL66" s="22"/>
      <c r="GM66" s="22"/>
      <c r="GN66" s="22"/>
      <c r="GO66" s="22"/>
      <c r="GP66" s="22"/>
      <c r="GQ66" s="22"/>
      <c r="GR66" s="22"/>
      <c r="GS66" s="22"/>
      <c r="GT66" s="22"/>
      <c r="GU66" s="22"/>
      <c r="GV66" s="22"/>
      <c r="GW66" s="22"/>
      <c r="GX66" s="22"/>
      <c r="GY66" s="22"/>
      <c r="GZ66" s="22"/>
      <c r="HA66" s="22"/>
      <c r="HB66" s="22"/>
      <c r="HC66" s="22"/>
      <c r="HD66" s="22"/>
      <c r="HE66" s="22"/>
      <c r="HF66" s="22"/>
      <c r="HG66" s="22"/>
      <c r="HH66" s="22"/>
      <c r="HI66" s="22"/>
      <c r="HJ66" s="22"/>
      <c r="HK66" s="22"/>
      <c r="HL66" s="22"/>
      <c r="HM66" s="22"/>
      <c r="HN66" s="22"/>
      <c r="HO66" s="22"/>
      <c r="HP66" s="22"/>
      <c r="HQ66" s="22"/>
      <c r="HR66" s="22"/>
      <c r="HS66" s="22"/>
      <c r="HT66" s="22"/>
      <c r="HU66" s="22"/>
      <c r="HV66" s="22"/>
      <c r="HW66" s="22"/>
      <c r="HX66" s="22"/>
      <c r="HY66" s="22"/>
      <c r="HZ66" s="22"/>
      <c r="IA66" s="22"/>
      <c r="IB66" s="22"/>
      <c r="IC66" s="22"/>
      <c r="ID66" s="22"/>
      <c r="IE66" s="22"/>
      <c r="IF66" s="22"/>
      <c r="IG66" s="22"/>
      <c r="IH66" s="22"/>
      <c r="II66" s="22"/>
      <c r="IJ66" s="22"/>
      <c r="IK66" s="22"/>
      <c r="IL66" s="22"/>
      <c r="IM66" s="22"/>
      <c r="IN66" s="22"/>
      <c r="IO66" s="22"/>
      <c r="IP66" s="22"/>
      <c r="IQ66" s="22"/>
      <c r="IR66" s="22"/>
      <c r="IS66" s="22"/>
      <c r="IT66" s="22"/>
      <c r="IU66" s="22"/>
      <c r="IV66" s="22"/>
      <c r="IW66" s="22"/>
      <c r="IX66" s="22"/>
      <c r="IY66" s="26">
        <f t="shared" ref="IY66:IY129" si="4">SUBTOTAL(9,C66:IX66)</f>
        <v>11</v>
      </c>
      <c r="IZ66" s="56" t="s">
        <v>37</v>
      </c>
      <c r="JA66" s="80">
        <v>494.92</v>
      </c>
      <c r="JB66" s="81">
        <f>JE66+JF66+JG66+JH66+JI66+JJ66+JK66+JL66+JM66+JN66+JO66+JP66</f>
        <v>494.92</v>
      </c>
      <c r="JC66" s="81">
        <v>245.32999999999998</v>
      </c>
      <c r="JD66" s="82">
        <f t="shared" ref="JD66:JD129" si="5">JA66-JB66</f>
        <v>0</v>
      </c>
      <c r="JE66" s="83"/>
      <c r="JF66" s="83"/>
      <c r="JG66" s="83"/>
      <c r="JH66" s="83"/>
      <c r="JI66" s="83"/>
      <c r="JJ66" s="83"/>
      <c r="JK66" s="83"/>
      <c r="JL66" s="83"/>
      <c r="JM66" s="83"/>
      <c r="JN66" s="83"/>
      <c r="JO66" s="83"/>
      <c r="JP66" s="83">
        <v>494.92</v>
      </c>
      <c r="JQ66" s="117">
        <f t="shared" si="3"/>
        <v>2.0173643663636738</v>
      </c>
      <c r="JR66" s="5" t="s">
        <v>728</v>
      </c>
    </row>
    <row r="67" spans="1:278" s="5" customFormat="1" ht="12.75" customHeight="1" x14ac:dyDescent="0.25">
      <c r="A67" s="64">
        <v>43139</v>
      </c>
      <c r="B67" s="109" t="s">
        <v>289</v>
      </c>
      <c r="C67" s="52"/>
      <c r="D67" s="52"/>
      <c r="E67" s="53"/>
      <c r="F67" s="53"/>
      <c r="G67" s="53"/>
      <c r="H67" s="53"/>
      <c r="I67" s="53"/>
      <c r="J67" s="53"/>
      <c r="K67" s="53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>
        <v>100</v>
      </c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  <c r="BM67" s="22"/>
      <c r="BN67" s="22"/>
      <c r="BO67" s="22"/>
      <c r="BP67" s="22"/>
      <c r="BQ67" s="22"/>
      <c r="BR67" s="22"/>
      <c r="BS67" s="22"/>
      <c r="BT67" s="22"/>
      <c r="BU67" s="22"/>
      <c r="BV67" s="22"/>
      <c r="BW67" s="22"/>
      <c r="BX67" s="22"/>
      <c r="BY67" s="22"/>
      <c r="BZ67" s="22"/>
      <c r="CA67" s="22"/>
      <c r="CB67" s="22"/>
      <c r="CC67" s="22"/>
      <c r="CD67" s="22"/>
      <c r="CE67" s="22"/>
      <c r="CF67" s="22"/>
      <c r="CG67" s="22"/>
      <c r="CH67" s="22"/>
      <c r="CI67" s="22"/>
      <c r="CJ67" s="22"/>
      <c r="CK67" s="22"/>
      <c r="CL67" s="22"/>
      <c r="CM67" s="22"/>
      <c r="CN67" s="22"/>
      <c r="CO67" s="22"/>
      <c r="CP67" s="22"/>
      <c r="CQ67" s="22"/>
      <c r="CR67" s="22"/>
      <c r="CS67" s="22"/>
      <c r="CT67" s="22"/>
      <c r="CU67" s="22"/>
      <c r="CV67" s="22"/>
      <c r="CW67" s="22"/>
      <c r="CX67" s="22"/>
      <c r="CY67" s="22"/>
      <c r="CZ67" s="22"/>
      <c r="DA67" s="22"/>
      <c r="DB67" s="22"/>
      <c r="DC67" s="22"/>
      <c r="DD67" s="22"/>
      <c r="DE67" s="22"/>
      <c r="DF67" s="22"/>
      <c r="DG67" s="22"/>
      <c r="DH67" s="22"/>
      <c r="DI67" s="22"/>
      <c r="DJ67" s="22"/>
      <c r="DK67" s="22"/>
      <c r="DL67" s="22"/>
      <c r="DM67" s="22"/>
      <c r="DN67" s="22"/>
      <c r="DO67" s="22"/>
      <c r="DP67" s="22"/>
      <c r="DQ67" s="22"/>
      <c r="DR67" s="22"/>
      <c r="DS67" s="22"/>
      <c r="DT67" s="22"/>
      <c r="DU67" s="22"/>
      <c r="DV67" s="22"/>
      <c r="DW67" s="22"/>
      <c r="DX67" s="22"/>
      <c r="DY67" s="22"/>
      <c r="DZ67" s="22"/>
      <c r="EA67" s="22"/>
      <c r="EB67" s="22"/>
      <c r="EC67" s="22"/>
      <c r="ED67" s="22"/>
      <c r="EE67" s="22"/>
      <c r="EF67" s="22"/>
      <c r="EG67" s="22"/>
      <c r="EH67" s="22"/>
      <c r="EI67" s="22"/>
      <c r="EJ67" s="22"/>
      <c r="EK67" s="22"/>
      <c r="EL67" s="22"/>
      <c r="EM67" s="22"/>
      <c r="EN67" s="22"/>
      <c r="EO67" s="22"/>
      <c r="EP67" s="22"/>
      <c r="EQ67" s="22"/>
      <c r="ER67" s="22"/>
      <c r="ES67" s="22"/>
      <c r="ET67" s="22"/>
      <c r="EU67" s="22"/>
      <c r="EV67" s="22"/>
      <c r="EW67" s="22"/>
      <c r="EX67" s="22"/>
      <c r="EY67" s="22"/>
      <c r="EZ67" s="22"/>
      <c r="FA67" s="22"/>
      <c r="FB67" s="22"/>
      <c r="FC67" s="22"/>
      <c r="FD67" s="22"/>
      <c r="FE67" s="22"/>
      <c r="FF67" s="22"/>
      <c r="FG67" s="22"/>
      <c r="FH67" s="22"/>
      <c r="FI67" s="22"/>
      <c r="FJ67" s="22"/>
      <c r="FK67" s="22"/>
      <c r="FL67" s="22"/>
      <c r="FM67" s="22"/>
      <c r="FN67" s="22"/>
      <c r="FO67" s="22"/>
      <c r="FP67" s="22"/>
      <c r="FQ67" s="22"/>
      <c r="FR67" s="22"/>
      <c r="FS67" s="22"/>
      <c r="FT67" s="22"/>
      <c r="FU67" s="22"/>
      <c r="FV67" s="22"/>
      <c r="FW67" s="22"/>
      <c r="FX67" s="22"/>
      <c r="FY67" s="22"/>
      <c r="FZ67" s="22"/>
      <c r="GA67" s="22"/>
      <c r="GB67" s="22"/>
      <c r="GC67" s="22"/>
      <c r="GD67" s="22"/>
      <c r="GE67" s="22"/>
      <c r="GF67" s="22"/>
      <c r="GG67" s="22"/>
      <c r="GH67" s="22"/>
      <c r="GI67" s="22"/>
      <c r="GJ67" s="22"/>
      <c r="GK67" s="22"/>
      <c r="GL67" s="22"/>
      <c r="GM67" s="22"/>
      <c r="GN67" s="22"/>
      <c r="GO67" s="22"/>
      <c r="GP67" s="22"/>
      <c r="GQ67" s="22"/>
      <c r="GR67" s="22"/>
      <c r="GS67" s="22"/>
      <c r="GT67" s="22"/>
      <c r="GU67" s="22"/>
      <c r="GV67" s="22"/>
      <c r="GW67" s="22"/>
      <c r="GX67" s="22"/>
      <c r="GY67" s="22"/>
      <c r="GZ67" s="22"/>
      <c r="HA67" s="22"/>
      <c r="HB67" s="22"/>
      <c r="HC67" s="22"/>
      <c r="HD67" s="22"/>
      <c r="HE67" s="22"/>
      <c r="HF67" s="22"/>
      <c r="HG67" s="22"/>
      <c r="HH67" s="22"/>
      <c r="HI67" s="22"/>
      <c r="HJ67" s="22"/>
      <c r="HK67" s="22"/>
      <c r="HL67" s="22"/>
      <c r="HM67" s="22"/>
      <c r="HN67" s="22"/>
      <c r="HO67" s="22"/>
      <c r="HP67" s="22"/>
      <c r="HQ67" s="22"/>
      <c r="HR67" s="22"/>
      <c r="HS67" s="22"/>
      <c r="HT67" s="22"/>
      <c r="HU67" s="22"/>
      <c r="HV67" s="22"/>
      <c r="HW67" s="22"/>
      <c r="HX67" s="22"/>
      <c r="HY67" s="22"/>
      <c r="HZ67" s="22"/>
      <c r="IA67" s="22"/>
      <c r="IB67" s="22"/>
      <c r="IC67" s="22"/>
      <c r="ID67" s="22"/>
      <c r="IE67" s="22"/>
      <c r="IF67" s="22"/>
      <c r="IG67" s="22"/>
      <c r="IH67" s="22"/>
      <c r="II67" s="22"/>
      <c r="IJ67" s="22"/>
      <c r="IK67" s="22"/>
      <c r="IL67" s="22"/>
      <c r="IM67" s="22"/>
      <c r="IN67" s="22"/>
      <c r="IO67" s="22"/>
      <c r="IP67" s="22"/>
      <c r="IQ67" s="22"/>
      <c r="IR67" s="22"/>
      <c r="IS67" s="22"/>
      <c r="IT67" s="22"/>
      <c r="IU67" s="22"/>
      <c r="IV67" s="22"/>
      <c r="IW67" s="22"/>
      <c r="IX67" s="22"/>
      <c r="IY67" s="26">
        <f t="shared" si="4"/>
        <v>100</v>
      </c>
      <c r="IZ67" s="56" t="s">
        <v>37</v>
      </c>
      <c r="JA67" s="80">
        <v>2419.1999999999998</v>
      </c>
      <c r="JB67" s="81">
        <f>JE67+JF67+JG67+JH67</f>
        <v>2419.1999999999998</v>
      </c>
      <c r="JC67" s="81">
        <v>1548</v>
      </c>
      <c r="JD67" s="82">
        <f t="shared" si="5"/>
        <v>0</v>
      </c>
      <c r="JE67" s="83"/>
      <c r="JF67" s="83"/>
      <c r="JG67" s="83">
        <v>2000</v>
      </c>
      <c r="JH67" s="83">
        <v>419.2</v>
      </c>
      <c r="JI67" s="83"/>
      <c r="JJ67" s="83"/>
      <c r="JK67" s="83"/>
      <c r="JL67" s="83"/>
      <c r="JM67" s="83"/>
      <c r="JN67" s="83"/>
      <c r="JO67" s="83"/>
      <c r="JP67" s="83"/>
      <c r="JQ67" s="40">
        <f t="shared" si="3"/>
        <v>1.5627906976744186</v>
      </c>
      <c r="JR67" s="5" t="s">
        <v>359</v>
      </c>
    </row>
    <row r="68" spans="1:278" s="5" customFormat="1" ht="12.75" customHeight="1" x14ac:dyDescent="0.25">
      <c r="A68" s="64">
        <v>43152</v>
      </c>
      <c r="B68" s="109" t="s">
        <v>289</v>
      </c>
      <c r="C68" s="52"/>
      <c r="D68" s="52"/>
      <c r="E68" s="53"/>
      <c r="F68" s="53"/>
      <c r="G68" s="53"/>
      <c r="H68" s="53"/>
      <c r="I68" s="53"/>
      <c r="J68" s="53"/>
      <c r="K68" s="53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>
        <v>90</v>
      </c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>
        <v>3</v>
      </c>
      <c r="EC68" s="22">
        <v>3</v>
      </c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6">
        <f t="shared" si="4"/>
        <v>96</v>
      </c>
      <c r="IZ68" s="56" t="s">
        <v>37</v>
      </c>
      <c r="JA68" s="80">
        <v>2368.08</v>
      </c>
      <c r="JB68" s="81">
        <f>JE68+JF68+JG68+JH68</f>
        <v>2368.08</v>
      </c>
      <c r="JC68" s="81">
        <v>1540.74</v>
      </c>
      <c r="JD68" s="82">
        <f t="shared" si="5"/>
        <v>0</v>
      </c>
      <c r="JE68" s="83"/>
      <c r="JF68" s="83"/>
      <c r="JG68" s="83"/>
      <c r="JH68" s="83">
        <v>2368.08</v>
      </c>
      <c r="JI68" s="83"/>
      <c r="JJ68" s="83"/>
      <c r="JK68" s="83"/>
      <c r="JL68" s="83"/>
      <c r="JM68" s="83"/>
      <c r="JN68" s="83"/>
      <c r="JO68" s="83"/>
      <c r="JP68" s="83"/>
      <c r="JQ68" s="40">
        <f t="shared" si="3"/>
        <v>1.5369757389306438</v>
      </c>
      <c r="JR68" s="5" t="s">
        <v>304</v>
      </c>
    </row>
    <row r="69" spans="1:278" s="5" customFormat="1" ht="12.75" customHeight="1" x14ac:dyDescent="0.25">
      <c r="A69" s="64">
        <v>43174</v>
      </c>
      <c r="B69" s="109" t="s">
        <v>289</v>
      </c>
      <c r="C69" s="52"/>
      <c r="D69" s="52"/>
      <c r="E69" s="53"/>
      <c r="F69" s="53"/>
      <c r="G69" s="53"/>
      <c r="H69" s="53"/>
      <c r="I69" s="53"/>
      <c r="J69" s="53"/>
      <c r="K69" s="53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>
        <v>50</v>
      </c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  <c r="BM69" s="22"/>
      <c r="BN69" s="22"/>
      <c r="BO69" s="22"/>
      <c r="BP69" s="22"/>
      <c r="BQ69" s="22"/>
      <c r="BR69" s="22"/>
      <c r="BS69" s="22"/>
      <c r="BT69" s="22"/>
      <c r="BU69" s="22"/>
      <c r="BV69" s="22"/>
      <c r="BW69" s="22"/>
      <c r="BX69" s="22"/>
      <c r="BY69" s="22"/>
      <c r="BZ69" s="22"/>
      <c r="CA69" s="22"/>
      <c r="CB69" s="22"/>
      <c r="CC69" s="22"/>
      <c r="CD69" s="22"/>
      <c r="CE69" s="22"/>
      <c r="CF69" s="22"/>
      <c r="CG69" s="22"/>
      <c r="CH69" s="22"/>
      <c r="CI69" s="22"/>
      <c r="CJ69" s="22"/>
      <c r="CK69" s="22"/>
      <c r="CL69" s="22"/>
      <c r="CM69" s="22"/>
      <c r="CN69" s="22"/>
      <c r="CO69" s="22"/>
      <c r="CP69" s="22"/>
      <c r="CQ69" s="22"/>
      <c r="CR69" s="22"/>
      <c r="CS69" s="22"/>
      <c r="CT69" s="22"/>
      <c r="CU69" s="22"/>
      <c r="CV69" s="22"/>
      <c r="CW69" s="22"/>
      <c r="CX69" s="22"/>
      <c r="CY69" s="22"/>
      <c r="CZ69" s="22"/>
      <c r="DA69" s="22"/>
      <c r="DB69" s="22"/>
      <c r="DC69" s="22"/>
      <c r="DD69" s="22"/>
      <c r="DE69" s="22"/>
      <c r="DF69" s="22"/>
      <c r="DG69" s="22"/>
      <c r="DH69" s="22"/>
      <c r="DI69" s="22"/>
      <c r="DJ69" s="22"/>
      <c r="DK69" s="22"/>
      <c r="DL69" s="22"/>
      <c r="DM69" s="22"/>
      <c r="DN69" s="22"/>
      <c r="DO69" s="22"/>
      <c r="DP69" s="22"/>
      <c r="DQ69" s="22"/>
      <c r="DR69" s="22"/>
      <c r="DS69" s="22"/>
      <c r="DT69" s="22"/>
      <c r="DU69" s="22"/>
      <c r="DV69" s="22"/>
      <c r="DW69" s="22"/>
      <c r="DX69" s="22"/>
      <c r="DY69" s="22"/>
      <c r="DZ69" s="22"/>
      <c r="EA69" s="22"/>
      <c r="EB69" s="22"/>
      <c r="EC69" s="22"/>
      <c r="ED69" s="22"/>
      <c r="EE69" s="22"/>
      <c r="EF69" s="22"/>
      <c r="EG69" s="22"/>
      <c r="EH69" s="22"/>
      <c r="EI69" s="22"/>
      <c r="EJ69" s="22"/>
      <c r="EK69" s="22"/>
      <c r="EL69" s="22"/>
      <c r="EM69" s="22"/>
      <c r="EN69" s="22"/>
      <c r="EO69" s="22"/>
      <c r="EP69" s="22"/>
      <c r="EQ69" s="22"/>
      <c r="ER69" s="22"/>
      <c r="ES69" s="22"/>
      <c r="ET69" s="22"/>
      <c r="EU69" s="22"/>
      <c r="EV69" s="22"/>
      <c r="EW69" s="22"/>
      <c r="EX69" s="22"/>
      <c r="EY69" s="22"/>
      <c r="EZ69" s="22"/>
      <c r="FA69" s="22"/>
      <c r="FB69" s="22"/>
      <c r="FC69" s="22"/>
      <c r="FD69" s="22"/>
      <c r="FE69" s="22"/>
      <c r="FF69" s="22"/>
      <c r="FG69" s="22"/>
      <c r="FH69" s="22"/>
      <c r="FI69" s="22"/>
      <c r="FJ69" s="22"/>
      <c r="FK69" s="22"/>
      <c r="FL69" s="22"/>
      <c r="FM69" s="22"/>
      <c r="FN69" s="22"/>
      <c r="FO69" s="22"/>
      <c r="FP69" s="22"/>
      <c r="FQ69" s="22"/>
      <c r="FR69" s="22"/>
      <c r="FS69" s="22"/>
      <c r="FT69" s="22"/>
      <c r="FU69" s="22"/>
      <c r="FV69" s="22"/>
      <c r="FW69" s="22"/>
      <c r="FX69" s="22"/>
      <c r="FY69" s="22"/>
      <c r="FZ69" s="22"/>
      <c r="GA69" s="22"/>
      <c r="GB69" s="22"/>
      <c r="GC69" s="22"/>
      <c r="GD69" s="22"/>
      <c r="GE69" s="22"/>
      <c r="GF69" s="22"/>
      <c r="GG69" s="22"/>
      <c r="GH69" s="22"/>
      <c r="GI69" s="22"/>
      <c r="GJ69" s="22"/>
      <c r="GK69" s="22"/>
      <c r="GL69" s="22"/>
      <c r="GM69" s="22"/>
      <c r="GN69" s="22"/>
      <c r="GO69" s="22"/>
      <c r="GP69" s="22"/>
      <c r="GQ69" s="22"/>
      <c r="GR69" s="22"/>
      <c r="GS69" s="22"/>
      <c r="GT69" s="22"/>
      <c r="GU69" s="22"/>
      <c r="GV69" s="22"/>
      <c r="GW69" s="22"/>
      <c r="GX69" s="22"/>
      <c r="GY69" s="22"/>
      <c r="GZ69" s="22"/>
      <c r="HA69" s="22"/>
      <c r="HB69" s="22"/>
      <c r="HC69" s="22"/>
      <c r="HD69" s="22"/>
      <c r="HE69" s="22"/>
      <c r="HF69" s="22"/>
      <c r="HG69" s="22"/>
      <c r="HH69" s="22"/>
      <c r="HI69" s="22"/>
      <c r="HJ69" s="22"/>
      <c r="HK69" s="22"/>
      <c r="HL69" s="22"/>
      <c r="HM69" s="22"/>
      <c r="HN69" s="22"/>
      <c r="HO69" s="22"/>
      <c r="HP69" s="22"/>
      <c r="HQ69" s="22"/>
      <c r="HR69" s="22"/>
      <c r="HS69" s="22"/>
      <c r="HT69" s="22"/>
      <c r="HU69" s="22"/>
      <c r="HV69" s="22"/>
      <c r="HW69" s="22"/>
      <c r="HX69" s="22"/>
      <c r="HY69" s="22"/>
      <c r="HZ69" s="22"/>
      <c r="IA69" s="22"/>
      <c r="IB69" s="22"/>
      <c r="IC69" s="22"/>
      <c r="ID69" s="22"/>
      <c r="IE69" s="22"/>
      <c r="IF69" s="22"/>
      <c r="IG69" s="22"/>
      <c r="IH69" s="22"/>
      <c r="II69" s="22"/>
      <c r="IJ69" s="22"/>
      <c r="IK69" s="22"/>
      <c r="IL69" s="22"/>
      <c r="IM69" s="22"/>
      <c r="IN69" s="22"/>
      <c r="IO69" s="22"/>
      <c r="IP69" s="22"/>
      <c r="IQ69" s="22"/>
      <c r="IR69" s="22"/>
      <c r="IS69" s="22"/>
      <c r="IT69" s="22"/>
      <c r="IU69" s="22"/>
      <c r="IV69" s="22"/>
      <c r="IW69" s="22"/>
      <c r="IX69" s="22"/>
      <c r="IY69" s="26">
        <f t="shared" si="4"/>
        <v>50</v>
      </c>
      <c r="IZ69" s="56" t="s">
        <v>37</v>
      </c>
      <c r="JA69" s="80">
        <v>1209.5999999999999</v>
      </c>
      <c r="JB69" s="81">
        <f>JE69+JF69+JG69+JH69</f>
        <v>1209.5999999999999</v>
      </c>
      <c r="JC69" s="81">
        <v>754</v>
      </c>
      <c r="JD69" s="82">
        <f t="shared" si="5"/>
        <v>0</v>
      </c>
      <c r="JE69" s="83"/>
      <c r="JF69" s="83"/>
      <c r="JG69" s="83"/>
      <c r="JH69" s="83">
        <v>1209.5999999999999</v>
      </c>
      <c r="JI69" s="83"/>
      <c r="JJ69" s="83"/>
      <c r="JK69" s="83"/>
      <c r="JL69" s="83"/>
      <c r="JM69" s="83"/>
      <c r="JN69" s="83"/>
      <c r="JO69" s="83"/>
      <c r="JP69" s="83"/>
      <c r="JQ69" s="40">
        <f t="shared" si="3"/>
        <v>1.6042440318302387</v>
      </c>
      <c r="JR69" s="5" t="s">
        <v>326</v>
      </c>
    </row>
    <row r="70" spans="1:278" s="5" customFormat="1" ht="12.75" customHeight="1" x14ac:dyDescent="0.25">
      <c r="A70" s="64">
        <v>43180</v>
      </c>
      <c r="B70" s="109" t="s">
        <v>289</v>
      </c>
      <c r="C70" s="52"/>
      <c r="D70" s="52"/>
      <c r="E70" s="53"/>
      <c r="F70" s="53"/>
      <c r="G70" s="53"/>
      <c r="H70" s="53"/>
      <c r="I70" s="53"/>
      <c r="J70" s="53"/>
      <c r="K70" s="53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>
        <v>70</v>
      </c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  <c r="BM70" s="22"/>
      <c r="BN70" s="22"/>
      <c r="BO70" s="22"/>
      <c r="BP70" s="22"/>
      <c r="BQ70" s="22"/>
      <c r="BR70" s="22"/>
      <c r="BS70" s="22"/>
      <c r="BT70" s="22"/>
      <c r="BU70" s="22"/>
      <c r="BV70" s="22"/>
      <c r="BW70" s="22"/>
      <c r="BX70" s="22"/>
      <c r="BY70" s="22"/>
      <c r="BZ70" s="22"/>
      <c r="CA70" s="22"/>
      <c r="CB70" s="22"/>
      <c r="CC70" s="22"/>
      <c r="CD70" s="22"/>
      <c r="CE70" s="22"/>
      <c r="CF70" s="22"/>
      <c r="CG70" s="22"/>
      <c r="CH70" s="22"/>
      <c r="CI70" s="22"/>
      <c r="CJ70" s="22"/>
      <c r="CK70" s="22"/>
      <c r="CL70" s="22"/>
      <c r="CM70" s="22"/>
      <c r="CN70" s="22"/>
      <c r="CO70" s="22"/>
      <c r="CP70" s="22"/>
      <c r="CQ70" s="22"/>
      <c r="CR70" s="22"/>
      <c r="CS70" s="22"/>
      <c r="CT70" s="22"/>
      <c r="CU70" s="22"/>
      <c r="CV70" s="22"/>
      <c r="CW70" s="22"/>
      <c r="CX70" s="22"/>
      <c r="CY70" s="22"/>
      <c r="CZ70" s="22"/>
      <c r="DA70" s="22"/>
      <c r="DB70" s="22"/>
      <c r="DC70" s="22"/>
      <c r="DD70" s="22"/>
      <c r="DE70" s="22"/>
      <c r="DF70" s="22"/>
      <c r="DG70" s="22"/>
      <c r="DH70" s="22"/>
      <c r="DI70" s="22"/>
      <c r="DJ70" s="22"/>
      <c r="DK70" s="22"/>
      <c r="DL70" s="22"/>
      <c r="DM70" s="22"/>
      <c r="DN70" s="22"/>
      <c r="DO70" s="22"/>
      <c r="DP70" s="22"/>
      <c r="DQ70" s="22"/>
      <c r="DR70" s="22"/>
      <c r="DS70" s="22"/>
      <c r="DT70" s="22"/>
      <c r="DU70" s="22"/>
      <c r="DV70" s="22"/>
      <c r="DW70" s="22"/>
      <c r="DX70" s="22"/>
      <c r="DY70" s="22"/>
      <c r="DZ70" s="22"/>
      <c r="EA70" s="22"/>
      <c r="EB70" s="22"/>
      <c r="EC70" s="22"/>
      <c r="ED70" s="22"/>
      <c r="EE70" s="22"/>
      <c r="EF70" s="22"/>
      <c r="EG70" s="22"/>
      <c r="EH70" s="22"/>
      <c r="EI70" s="22"/>
      <c r="EJ70" s="22"/>
      <c r="EK70" s="22"/>
      <c r="EL70" s="22"/>
      <c r="EM70" s="22"/>
      <c r="EN70" s="22"/>
      <c r="EO70" s="22"/>
      <c r="EP70" s="22"/>
      <c r="EQ70" s="22"/>
      <c r="ER70" s="22"/>
      <c r="ES70" s="22"/>
      <c r="ET70" s="22"/>
      <c r="EU70" s="22"/>
      <c r="EV70" s="22"/>
      <c r="EW70" s="22"/>
      <c r="EX70" s="22"/>
      <c r="EY70" s="22"/>
      <c r="EZ70" s="22"/>
      <c r="FA70" s="22"/>
      <c r="FB70" s="22"/>
      <c r="FC70" s="22"/>
      <c r="FD70" s="22"/>
      <c r="FE70" s="22"/>
      <c r="FF70" s="22"/>
      <c r="FG70" s="22"/>
      <c r="FH70" s="22"/>
      <c r="FI70" s="22"/>
      <c r="FJ70" s="22"/>
      <c r="FK70" s="22"/>
      <c r="FL70" s="22"/>
      <c r="FM70" s="22"/>
      <c r="FN70" s="22"/>
      <c r="FO70" s="22"/>
      <c r="FP70" s="22"/>
      <c r="FQ70" s="22"/>
      <c r="FR70" s="22"/>
      <c r="FS70" s="22"/>
      <c r="FT70" s="22"/>
      <c r="FU70" s="22"/>
      <c r="FV70" s="22"/>
      <c r="FW70" s="22"/>
      <c r="FX70" s="22"/>
      <c r="FY70" s="22"/>
      <c r="FZ70" s="22"/>
      <c r="GA70" s="22"/>
      <c r="GB70" s="22"/>
      <c r="GC70" s="22"/>
      <c r="GD70" s="22"/>
      <c r="GE70" s="22"/>
      <c r="GF70" s="22"/>
      <c r="GG70" s="22"/>
      <c r="GH70" s="22"/>
      <c r="GI70" s="22"/>
      <c r="GJ70" s="22"/>
      <c r="GK70" s="22"/>
      <c r="GL70" s="22"/>
      <c r="GM70" s="22"/>
      <c r="GN70" s="22"/>
      <c r="GO70" s="22"/>
      <c r="GP70" s="22"/>
      <c r="GQ70" s="22"/>
      <c r="GR70" s="22"/>
      <c r="GS70" s="22"/>
      <c r="GT70" s="22"/>
      <c r="GU70" s="22"/>
      <c r="GV70" s="22"/>
      <c r="GW70" s="22"/>
      <c r="GX70" s="22"/>
      <c r="GY70" s="22"/>
      <c r="GZ70" s="22"/>
      <c r="HA70" s="22"/>
      <c r="HB70" s="22"/>
      <c r="HC70" s="22"/>
      <c r="HD70" s="22"/>
      <c r="HE70" s="22"/>
      <c r="HF70" s="22"/>
      <c r="HG70" s="22"/>
      <c r="HH70" s="22"/>
      <c r="HI70" s="22"/>
      <c r="HJ70" s="22"/>
      <c r="HK70" s="22"/>
      <c r="HL70" s="22"/>
      <c r="HM70" s="22"/>
      <c r="HN70" s="22"/>
      <c r="HO70" s="22"/>
      <c r="HP70" s="22"/>
      <c r="HQ70" s="22"/>
      <c r="HR70" s="22"/>
      <c r="HS70" s="22"/>
      <c r="HT70" s="22"/>
      <c r="HU70" s="22"/>
      <c r="HV70" s="22"/>
      <c r="HW70" s="22"/>
      <c r="HX70" s="22"/>
      <c r="HY70" s="22"/>
      <c r="HZ70" s="22"/>
      <c r="IA70" s="22"/>
      <c r="IB70" s="22"/>
      <c r="IC70" s="22"/>
      <c r="ID70" s="22"/>
      <c r="IE70" s="22"/>
      <c r="IF70" s="22"/>
      <c r="IG70" s="22"/>
      <c r="IH70" s="22"/>
      <c r="II70" s="22"/>
      <c r="IJ70" s="22"/>
      <c r="IK70" s="22"/>
      <c r="IL70" s="22"/>
      <c r="IM70" s="22"/>
      <c r="IN70" s="22"/>
      <c r="IO70" s="22"/>
      <c r="IP70" s="22"/>
      <c r="IQ70" s="22"/>
      <c r="IR70" s="22"/>
      <c r="IS70" s="22"/>
      <c r="IT70" s="22"/>
      <c r="IU70" s="22"/>
      <c r="IV70" s="22"/>
      <c r="IW70" s="22"/>
      <c r="IX70" s="22"/>
      <c r="IY70" s="26">
        <f t="shared" si="4"/>
        <v>70</v>
      </c>
      <c r="IZ70" s="56" t="s">
        <v>37</v>
      </c>
      <c r="JA70" s="80">
        <v>1693.44</v>
      </c>
      <c r="JB70" s="81">
        <f>JE70+JF70+JG70+JH70+JI70</f>
        <v>1693.44</v>
      </c>
      <c r="JC70" s="81">
        <v>1055.5999999999999</v>
      </c>
      <c r="JD70" s="82">
        <f t="shared" si="5"/>
        <v>0</v>
      </c>
      <c r="JE70" s="83"/>
      <c r="JF70" s="83"/>
      <c r="JG70" s="83"/>
      <c r="JH70" s="83"/>
      <c r="JI70" s="83">
        <f>1000+693.44</f>
        <v>1693.44</v>
      </c>
      <c r="JJ70" s="83"/>
      <c r="JK70" s="83"/>
      <c r="JL70" s="83"/>
      <c r="JM70" s="83"/>
      <c r="JN70" s="83"/>
      <c r="JO70" s="83"/>
      <c r="JP70" s="83"/>
      <c r="JQ70" s="40">
        <f t="shared" si="3"/>
        <v>1.6042440318302389</v>
      </c>
      <c r="JR70" s="5" t="s">
        <v>420</v>
      </c>
    </row>
    <row r="71" spans="1:278" s="5" customFormat="1" ht="12.75" customHeight="1" x14ac:dyDescent="0.25">
      <c r="A71" s="64">
        <v>43195</v>
      </c>
      <c r="B71" s="109" t="s">
        <v>289</v>
      </c>
      <c r="C71" s="52"/>
      <c r="D71" s="52"/>
      <c r="E71" s="53"/>
      <c r="F71" s="53"/>
      <c r="G71" s="53"/>
      <c r="H71" s="53"/>
      <c r="I71" s="53"/>
      <c r="J71" s="53"/>
      <c r="K71" s="53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>
        <v>50</v>
      </c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  <c r="BM71" s="22"/>
      <c r="BN71" s="22"/>
      <c r="BO71" s="22"/>
      <c r="BP71" s="22"/>
      <c r="BQ71" s="22"/>
      <c r="BR71" s="22"/>
      <c r="BS71" s="22"/>
      <c r="BT71" s="22"/>
      <c r="BU71" s="22"/>
      <c r="BV71" s="22"/>
      <c r="BW71" s="22"/>
      <c r="BX71" s="22"/>
      <c r="BY71" s="22"/>
      <c r="BZ71" s="22"/>
      <c r="CA71" s="22"/>
      <c r="CB71" s="22"/>
      <c r="CC71" s="22"/>
      <c r="CD71" s="22"/>
      <c r="CE71" s="22"/>
      <c r="CF71" s="22"/>
      <c r="CG71" s="22"/>
      <c r="CH71" s="22"/>
      <c r="CI71" s="22"/>
      <c r="CJ71" s="22"/>
      <c r="CK71" s="22"/>
      <c r="CL71" s="22"/>
      <c r="CM71" s="22"/>
      <c r="CN71" s="22"/>
      <c r="CO71" s="22"/>
      <c r="CP71" s="22"/>
      <c r="CQ71" s="22"/>
      <c r="CR71" s="22"/>
      <c r="CS71" s="22"/>
      <c r="CT71" s="22"/>
      <c r="CU71" s="22"/>
      <c r="CV71" s="22"/>
      <c r="CW71" s="22"/>
      <c r="CX71" s="22"/>
      <c r="CY71" s="22"/>
      <c r="CZ71" s="22"/>
      <c r="DA71" s="22"/>
      <c r="DB71" s="22"/>
      <c r="DC71" s="22"/>
      <c r="DD71" s="22"/>
      <c r="DE71" s="22"/>
      <c r="DF71" s="22"/>
      <c r="DG71" s="22"/>
      <c r="DH71" s="22"/>
      <c r="DI71" s="22"/>
      <c r="DJ71" s="22"/>
      <c r="DK71" s="22"/>
      <c r="DL71" s="22"/>
      <c r="DM71" s="22"/>
      <c r="DN71" s="22"/>
      <c r="DO71" s="22"/>
      <c r="DP71" s="22"/>
      <c r="DQ71" s="22"/>
      <c r="DR71" s="22"/>
      <c r="DS71" s="22"/>
      <c r="DT71" s="22"/>
      <c r="DU71" s="22"/>
      <c r="DV71" s="22"/>
      <c r="DW71" s="22"/>
      <c r="DX71" s="22"/>
      <c r="DY71" s="22"/>
      <c r="DZ71" s="22"/>
      <c r="EA71" s="22"/>
      <c r="EB71" s="22"/>
      <c r="EC71" s="22"/>
      <c r="ED71" s="22"/>
      <c r="EE71" s="22"/>
      <c r="EF71" s="22"/>
      <c r="EG71" s="22"/>
      <c r="EH71" s="22"/>
      <c r="EI71" s="22"/>
      <c r="EJ71" s="22"/>
      <c r="EK71" s="22"/>
      <c r="EL71" s="22"/>
      <c r="EM71" s="22"/>
      <c r="EN71" s="22"/>
      <c r="EO71" s="22"/>
      <c r="EP71" s="22"/>
      <c r="EQ71" s="22"/>
      <c r="ER71" s="22"/>
      <c r="ES71" s="22"/>
      <c r="ET71" s="22"/>
      <c r="EU71" s="22"/>
      <c r="EV71" s="22"/>
      <c r="EW71" s="22"/>
      <c r="EX71" s="22"/>
      <c r="EY71" s="22"/>
      <c r="EZ71" s="22"/>
      <c r="FA71" s="22"/>
      <c r="FB71" s="22"/>
      <c r="FC71" s="22"/>
      <c r="FD71" s="22"/>
      <c r="FE71" s="22"/>
      <c r="FF71" s="22"/>
      <c r="FG71" s="22"/>
      <c r="FH71" s="22"/>
      <c r="FI71" s="22"/>
      <c r="FJ71" s="22"/>
      <c r="FK71" s="22"/>
      <c r="FL71" s="22"/>
      <c r="FM71" s="22"/>
      <c r="FN71" s="22"/>
      <c r="FO71" s="22"/>
      <c r="FP71" s="22"/>
      <c r="FQ71" s="22"/>
      <c r="FR71" s="22"/>
      <c r="FS71" s="22"/>
      <c r="FT71" s="22"/>
      <c r="FU71" s="22"/>
      <c r="FV71" s="22"/>
      <c r="FW71" s="22"/>
      <c r="FX71" s="22"/>
      <c r="FY71" s="22"/>
      <c r="FZ71" s="22"/>
      <c r="GA71" s="22"/>
      <c r="GB71" s="22"/>
      <c r="GC71" s="22"/>
      <c r="GD71" s="22"/>
      <c r="GE71" s="22"/>
      <c r="GF71" s="22"/>
      <c r="GG71" s="22"/>
      <c r="GH71" s="22"/>
      <c r="GI71" s="22"/>
      <c r="GJ71" s="22"/>
      <c r="GK71" s="22"/>
      <c r="GL71" s="22"/>
      <c r="GM71" s="22"/>
      <c r="GN71" s="22"/>
      <c r="GO71" s="22"/>
      <c r="GP71" s="22"/>
      <c r="GQ71" s="22"/>
      <c r="GR71" s="22"/>
      <c r="GS71" s="22"/>
      <c r="GT71" s="22"/>
      <c r="GU71" s="22"/>
      <c r="GV71" s="22"/>
      <c r="GW71" s="22"/>
      <c r="GX71" s="22"/>
      <c r="GY71" s="22"/>
      <c r="GZ71" s="22"/>
      <c r="HA71" s="22"/>
      <c r="HB71" s="22"/>
      <c r="HC71" s="22"/>
      <c r="HD71" s="22"/>
      <c r="HE71" s="22"/>
      <c r="HF71" s="22"/>
      <c r="HG71" s="22"/>
      <c r="HH71" s="22"/>
      <c r="HI71" s="22"/>
      <c r="HJ71" s="22"/>
      <c r="HK71" s="22"/>
      <c r="HL71" s="22"/>
      <c r="HM71" s="22"/>
      <c r="HN71" s="22"/>
      <c r="HO71" s="22"/>
      <c r="HP71" s="22"/>
      <c r="HQ71" s="22"/>
      <c r="HR71" s="22"/>
      <c r="HS71" s="22"/>
      <c r="HT71" s="22"/>
      <c r="HU71" s="22"/>
      <c r="HV71" s="22"/>
      <c r="HW71" s="22"/>
      <c r="HX71" s="22"/>
      <c r="HY71" s="22"/>
      <c r="HZ71" s="22"/>
      <c r="IA71" s="22"/>
      <c r="IB71" s="22"/>
      <c r="IC71" s="22"/>
      <c r="ID71" s="22"/>
      <c r="IE71" s="22"/>
      <c r="IF71" s="22"/>
      <c r="IG71" s="22"/>
      <c r="IH71" s="22"/>
      <c r="II71" s="22"/>
      <c r="IJ71" s="22"/>
      <c r="IK71" s="22"/>
      <c r="IL71" s="22"/>
      <c r="IM71" s="22"/>
      <c r="IN71" s="22"/>
      <c r="IO71" s="22"/>
      <c r="IP71" s="22"/>
      <c r="IQ71" s="22"/>
      <c r="IR71" s="22"/>
      <c r="IS71" s="22"/>
      <c r="IT71" s="22"/>
      <c r="IU71" s="22"/>
      <c r="IV71" s="22"/>
      <c r="IW71" s="22"/>
      <c r="IX71" s="22"/>
      <c r="IY71" s="26">
        <f t="shared" si="4"/>
        <v>50</v>
      </c>
      <c r="IZ71" s="56" t="s">
        <v>37</v>
      </c>
      <c r="JA71" s="80">
        <v>1209.5999999999999</v>
      </c>
      <c r="JB71" s="81">
        <f>JE71+JF71+JG71+JH71+JI71</f>
        <v>1209.5999999999999</v>
      </c>
      <c r="JC71" s="81">
        <v>756</v>
      </c>
      <c r="JD71" s="82">
        <f t="shared" si="5"/>
        <v>0</v>
      </c>
      <c r="JE71" s="83"/>
      <c r="JF71" s="83"/>
      <c r="JG71" s="83"/>
      <c r="JH71" s="83"/>
      <c r="JI71" s="83">
        <v>1209.5999999999999</v>
      </c>
      <c r="JJ71" s="83"/>
      <c r="JK71" s="83"/>
      <c r="JL71" s="83"/>
      <c r="JM71" s="83"/>
      <c r="JN71" s="83"/>
      <c r="JO71" s="83"/>
      <c r="JP71" s="83"/>
      <c r="JQ71" s="40">
        <f t="shared" si="3"/>
        <v>1.5999999999999999</v>
      </c>
      <c r="JR71" s="5" t="s">
        <v>356</v>
      </c>
    </row>
    <row r="72" spans="1:278" s="5" customFormat="1" ht="12.75" customHeight="1" x14ac:dyDescent="0.25">
      <c r="A72" s="64">
        <v>43216</v>
      </c>
      <c r="B72" s="109" t="s">
        <v>289</v>
      </c>
      <c r="C72" s="52"/>
      <c r="D72" s="52"/>
      <c r="E72" s="53"/>
      <c r="F72" s="53"/>
      <c r="G72" s="53"/>
      <c r="H72" s="53"/>
      <c r="I72" s="53"/>
      <c r="J72" s="53"/>
      <c r="K72" s="53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>
        <v>40</v>
      </c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  <c r="BM72" s="22"/>
      <c r="BN72" s="22"/>
      <c r="BO72" s="22"/>
      <c r="BP72" s="22"/>
      <c r="BQ72" s="22"/>
      <c r="BR72" s="22"/>
      <c r="BS72" s="22"/>
      <c r="BT72" s="22"/>
      <c r="BU72" s="22"/>
      <c r="BV72" s="22"/>
      <c r="BW72" s="22"/>
      <c r="BX72" s="22"/>
      <c r="BY72" s="22"/>
      <c r="BZ72" s="22"/>
      <c r="CA72" s="22"/>
      <c r="CB72" s="22"/>
      <c r="CC72" s="22"/>
      <c r="CD72" s="22"/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22"/>
      <c r="CP72" s="22"/>
      <c r="CQ72" s="22"/>
      <c r="CR72" s="22"/>
      <c r="CS72" s="22"/>
      <c r="CT72" s="22"/>
      <c r="CU72" s="22"/>
      <c r="CV72" s="22"/>
      <c r="CW72" s="22"/>
      <c r="CX72" s="22"/>
      <c r="CY72" s="22"/>
      <c r="CZ72" s="22"/>
      <c r="DA72" s="22"/>
      <c r="DB72" s="22"/>
      <c r="DC72" s="22"/>
      <c r="DD72" s="22"/>
      <c r="DE72" s="22"/>
      <c r="DF72" s="22"/>
      <c r="DG72" s="22"/>
      <c r="DH72" s="22"/>
      <c r="DI72" s="22"/>
      <c r="DJ72" s="22"/>
      <c r="DK72" s="22"/>
      <c r="DL72" s="22"/>
      <c r="DM72" s="22"/>
      <c r="DN72" s="22"/>
      <c r="DO72" s="22"/>
      <c r="DP72" s="22"/>
      <c r="DQ72" s="22"/>
      <c r="DR72" s="22"/>
      <c r="DS72" s="22"/>
      <c r="DT72" s="22"/>
      <c r="DU72" s="22"/>
      <c r="DV72" s="22"/>
      <c r="DW72" s="22"/>
      <c r="DX72" s="22"/>
      <c r="DY72" s="22"/>
      <c r="DZ72" s="22"/>
      <c r="EA72" s="22"/>
      <c r="EB72" s="22"/>
      <c r="EC72" s="22"/>
      <c r="ED72" s="22"/>
      <c r="EE72" s="22"/>
      <c r="EF72" s="22"/>
      <c r="EG72" s="22"/>
      <c r="EH72" s="22"/>
      <c r="EI72" s="22"/>
      <c r="EJ72" s="22"/>
      <c r="EK72" s="22"/>
      <c r="EL72" s="22"/>
      <c r="EM72" s="22"/>
      <c r="EN72" s="22"/>
      <c r="EO72" s="22"/>
      <c r="EP72" s="22"/>
      <c r="EQ72" s="22"/>
      <c r="ER72" s="22"/>
      <c r="ES72" s="22"/>
      <c r="ET72" s="22"/>
      <c r="EU72" s="22"/>
      <c r="EV72" s="22"/>
      <c r="EW72" s="22"/>
      <c r="EX72" s="22"/>
      <c r="EY72" s="22"/>
      <c r="EZ72" s="22"/>
      <c r="FA72" s="22"/>
      <c r="FB72" s="22"/>
      <c r="FC72" s="22"/>
      <c r="FD72" s="22"/>
      <c r="FE72" s="22"/>
      <c r="FF72" s="22"/>
      <c r="FG72" s="22"/>
      <c r="FH72" s="22"/>
      <c r="FI72" s="22"/>
      <c r="FJ72" s="22"/>
      <c r="FK72" s="22"/>
      <c r="FL72" s="22"/>
      <c r="FM72" s="22"/>
      <c r="FN72" s="22"/>
      <c r="FO72" s="22"/>
      <c r="FP72" s="22"/>
      <c r="FQ72" s="22"/>
      <c r="FR72" s="22"/>
      <c r="FS72" s="22"/>
      <c r="FT72" s="22"/>
      <c r="FU72" s="22"/>
      <c r="FV72" s="22"/>
      <c r="FW72" s="22"/>
      <c r="FX72" s="22"/>
      <c r="FY72" s="22"/>
      <c r="FZ72" s="22"/>
      <c r="GA72" s="22"/>
      <c r="GB72" s="22"/>
      <c r="GC72" s="22"/>
      <c r="GD72" s="22"/>
      <c r="GE72" s="22"/>
      <c r="GF72" s="22"/>
      <c r="GG72" s="22"/>
      <c r="GH72" s="22"/>
      <c r="GI72" s="22"/>
      <c r="GJ72" s="22"/>
      <c r="GK72" s="22"/>
      <c r="GL72" s="22"/>
      <c r="GM72" s="22"/>
      <c r="GN72" s="22"/>
      <c r="GO72" s="22"/>
      <c r="GP72" s="22"/>
      <c r="GQ72" s="22"/>
      <c r="GR72" s="22"/>
      <c r="GS72" s="22"/>
      <c r="GT72" s="22"/>
      <c r="GU72" s="22"/>
      <c r="GV72" s="22"/>
      <c r="GW72" s="22"/>
      <c r="GX72" s="22"/>
      <c r="GY72" s="22"/>
      <c r="GZ72" s="22"/>
      <c r="HA72" s="22"/>
      <c r="HB72" s="22"/>
      <c r="HC72" s="22"/>
      <c r="HD72" s="22"/>
      <c r="HE72" s="22"/>
      <c r="HF72" s="22"/>
      <c r="HG72" s="22"/>
      <c r="HH72" s="22"/>
      <c r="HI72" s="22"/>
      <c r="HJ72" s="22"/>
      <c r="HK72" s="22"/>
      <c r="HL72" s="22"/>
      <c r="HM72" s="22"/>
      <c r="HN72" s="22"/>
      <c r="HO72" s="22"/>
      <c r="HP72" s="22"/>
      <c r="HQ72" s="22"/>
      <c r="HR72" s="22"/>
      <c r="HS72" s="22"/>
      <c r="HT72" s="22"/>
      <c r="HU72" s="22"/>
      <c r="HV72" s="22"/>
      <c r="HW72" s="22"/>
      <c r="HX72" s="22"/>
      <c r="HY72" s="22"/>
      <c r="HZ72" s="22"/>
      <c r="IA72" s="22"/>
      <c r="IB72" s="22"/>
      <c r="IC72" s="22"/>
      <c r="ID72" s="22"/>
      <c r="IE72" s="22"/>
      <c r="IF72" s="22"/>
      <c r="IG72" s="22"/>
      <c r="IH72" s="22"/>
      <c r="II72" s="22"/>
      <c r="IJ72" s="22"/>
      <c r="IK72" s="22"/>
      <c r="IL72" s="22"/>
      <c r="IM72" s="22"/>
      <c r="IN72" s="22"/>
      <c r="IO72" s="22"/>
      <c r="IP72" s="22"/>
      <c r="IQ72" s="22"/>
      <c r="IR72" s="22"/>
      <c r="IS72" s="22"/>
      <c r="IT72" s="22"/>
      <c r="IU72" s="22"/>
      <c r="IV72" s="22"/>
      <c r="IW72" s="22"/>
      <c r="IX72" s="22"/>
      <c r="IY72" s="26">
        <f t="shared" si="4"/>
        <v>40</v>
      </c>
      <c r="IZ72" s="56" t="s">
        <v>37</v>
      </c>
      <c r="JA72" s="80">
        <v>967.68</v>
      </c>
      <c r="JB72" s="81">
        <f>JE72+JF72+JG72+JH72+JI72+JJ72</f>
        <v>967.68</v>
      </c>
      <c r="JC72" s="81">
        <v>603.20000000000005</v>
      </c>
      <c r="JD72" s="82">
        <f t="shared" si="5"/>
        <v>0</v>
      </c>
      <c r="JE72" s="83"/>
      <c r="JF72" s="83"/>
      <c r="JG72" s="83"/>
      <c r="JH72" s="83"/>
      <c r="JI72" s="83"/>
      <c r="JJ72" s="83">
        <v>967.68</v>
      </c>
      <c r="JK72" s="83"/>
      <c r="JL72" s="83"/>
      <c r="JM72" s="83"/>
      <c r="JN72" s="83"/>
      <c r="JO72" s="83"/>
      <c r="JP72" s="83"/>
      <c r="JQ72" s="40">
        <f t="shared" si="3"/>
        <v>1.6042440318302384</v>
      </c>
      <c r="JR72" s="5" t="s">
        <v>465</v>
      </c>
    </row>
    <row r="73" spans="1:278" s="5" customFormat="1" ht="12.75" customHeight="1" x14ac:dyDescent="0.25">
      <c r="A73" s="64">
        <v>43257</v>
      </c>
      <c r="B73" s="109" t="s">
        <v>289</v>
      </c>
      <c r="C73" s="52"/>
      <c r="D73" s="52"/>
      <c r="E73" s="53"/>
      <c r="F73" s="53"/>
      <c r="G73" s="53"/>
      <c r="H73" s="53"/>
      <c r="I73" s="53"/>
      <c r="J73" s="53"/>
      <c r="K73" s="53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>
        <v>60</v>
      </c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  <c r="BM73" s="22"/>
      <c r="BN73" s="22"/>
      <c r="BO73" s="22"/>
      <c r="BP73" s="22"/>
      <c r="BQ73" s="22"/>
      <c r="BR73" s="22"/>
      <c r="BS73" s="22"/>
      <c r="BT73" s="22"/>
      <c r="BU73" s="22"/>
      <c r="BV73" s="22"/>
      <c r="BW73" s="22"/>
      <c r="BX73" s="22"/>
      <c r="BY73" s="22"/>
      <c r="BZ73" s="22"/>
      <c r="CA73" s="22"/>
      <c r="CB73" s="22"/>
      <c r="CC73" s="22"/>
      <c r="CD73" s="22"/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2"/>
      <c r="CP73" s="22"/>
      <c r="CQ73" s="22"/>
      <c r="CR73" s="22"/>
      <c r="CS73" s="22"/>
      <c r="CT73" s="22"/>
      <c r="CU73" s="22"/>
      <c r="CV73" s="22"/>
      <c r="CW73" s="22"/>
      <c r="CX73" s="22"/>
      <c r="CY73" s="22"/>
      <c r="CZ73" s="22"/>
      <c r="DA73" s="22"/>
      <c r="DB73" s="22"/>
      <c r="DC73" s="22"/>
      <c r="DD73" s="22"/>
      <c r="DE73" s="22"/>
      <c r="DF73" s="22"/>
      <c r="DG73" s="22"/>
      <c r="DH73" s="22"/>
      <c r="DI73" s="22"/>
      <c r="DJ73" s="22"/>
      <c r="DK73" s="22"/>
      <c r="DL73" s="22"/>
      <c r="DM73" s="22"/>
      <c r="DN73" s="22"/>
      <c r="DO73" s="22"/>
      <c r="DP73" s="22"/>
      <c r="DQ73" s="22"/>
      <c r="DR73" s="22"/>
      <c r="DS73" s="22"/>
      <c r="DT73" s="22"/>
      <c r="DU73" s="22"/>
      <c r="DV73" s="22"/>
      <c r="DW73" s="22"/>
      <c r="DX73" s="22"/>
      <c r="DY73" s="22"/>
      <c r="DZ73" s="22"/>
      <c r="EA73" s="22"/>
      <c r="EB73" s="22"/>
      <c r="EC73" s="22"/>
      <c r="ED73" s="22"/>
      <c r="EE73" s="22"/>
      <c r="EF73" s="22"/>
      <c r="EG73" s="22"/>
      <c r="EH73" s="22"/>
      <c r="EI73" s="22"/>
      <c r="EJ73" s="22"/>
      <c r="EK73" s="22"/>
      <c r="EL73" s="22"/>
      <c r="EM73" s="22"/>
      <c r="EN73" s="22"/>
      <c r="EO73" s="22"/>
      <c r="EP73" s="22"/>
      <c r="EQ73" s="22"/>
      <c r="ER73" s="22"/>
      <c r="ES73" s="22"/>
      <c r="ET73" s="22"/>
      <c r="EU73" s="22"/>
      <c r="EV73" s="22"/>
      <c r="EW73" s="22"/>
      <c r="EX73" s="22"/>
      <c r="EY73" s="22"/>
      <c r="EZ73" s="22"/>
      <c r="FA73" s="22"/>
      <c r="FB73" s="22"/>
      <c r="FC73" s="22"/>
      <c r="FD73" s="22"/>
      <c r="FE73" s="22"/>
      <c r="FF73" s="22"/>
      <c r="FG73" s="22"/>
      <c r="FH73" s="22"/>
      <c r="FI73" s="22"/>
      <c r="FJ73" s="22"/>
      <c r="FK73" s="22"/>
      <c r="FL73" s="22"/>
      <c r="FM73" s="22"/>
      <c r="FN73" s="22"/>
      <c r="FO73" s="22"/>
      <c r="FP73" s="22"/>
      <c r="FQ73" s="22"/>
      <c r="FR73" s="22"/>
      <c r="FS73" s="22"/>
      <c r="FT73" s="22"/>
      <c r="FU73" s="22"/>
      <c r="FV73" s="22"/>
      <c r="FW73" s="22"/>
      <c r="FX73" s="22"/>
      <c r="FY73" s="22"/>
      <c r="FZ73" s="22"/>
      <c r="GA73" s="22"/>
      <c r="GB73" s="22"/>
      <c r="GC73" s="22"/>
      <c r="GD73" s="22"/>
      <c r="GE73" s="22"/>
      <c r="GF73" s="22"/>
      <c r="GG73" s="22"/>
      <c r="GH73" s="22"/>
      <c r="GI73" s="22"/>
      <c r="GJ73" s="22"/>
      <c r="GK73" s="22"/>
      <c r="GL73" s="22"/>
      <c r="GM73" s="22"/>
      <c r="GN73" s="22"/>
      <c r="GO73" s="22"/>
      <c r="GP73" s="22"/>
      <c r="GQ73" s="22"/>
      <c r="GR73" s="22"/>
      <c r="GS73" s="22"/>
      <c r="GT73" s="22"/>
      <c r="GU73" s="22"/>
      <c r="GV73" s="22"/>
      <c r="GW73" s="22"/>
      <c r="GX73" s="22"/>
      <c r="GY73" s="22"/>
      <c r="GZ73" s="22"/>
      <c r="HA73" s="22"/>
      <c r="HB73" s="22"/>
      <c r="HC73" s="22"/>
      <c r="HD73" s="22"/>
      <c r="HE73" s="22"/>
      <c r="HF73" s="22"/>
      <c r="HG73" s="22"/>
      <c r="HH73" s="22"/>
      <c r="HI73" s="22"/>
      <c r="HJ73" s="22"/>
      <c r="HK73" s="22"/>
      <c r="HL73" s="22"/>
      <c r="HM73" s="22"/>
      <c r="HN73" s="22"/>
      <c r="HO73" s="22"/>
      <c r="HP73" s="22"/>
      <c r="HQ73" s="22"/>
      <c r="HR73" s="22"/>
      <c r="HS73" s="22"/>
      <c r="HT73" s="22"/>
      <c r="HU73" s="22"/>
      <c r="HV73" s="22"/>
      <c r="HW73" s="22"/>
      <c r="HX73" s="22"/>
      <c r="HY73" s="22"/>
      <c r="HZ73" s="22"/>
      <c r="IA73" s="22"/>
      <c r="IB73" s="22"/>
      <c r="IC73" s="22"/>
      <c r="ID73" s="22"/>
      <c r="IE73" s="22"/>
      <c r="IF73" s="22"/>
      <c r="IG73" s="22"/>
      <c r="IH73" s="22"/>
      <c r="II73" s="22"/>
      <c r="IJ73" s="22"/>
      <c r="IK73" s="22"/>
      <c r="IL73" s="22"/>
      <c r="IM73" s="22"/>
      <c r="IN73" s="22"/>
      <c r="IO73" s="22"/>
      <c r="IP73" s="22"/>
      <c r="IQ73" s="22"/>
      <c r="IR73" s="22"/>
      <c r="IS73" s="22"/>
      <c r="IT73" s="22"/>
      <c r="IU73" s="22"/>
      <c r="IV73" s="22"/>
      <c r="IW73" s="22"/>
      <c r="IX73" s="22"/>
      <c r="IY73" s="26">
        <f t="shared" si="4"/>
        <v>60</v>
      </c>
      <c r="IZ73" s="56" t="s">
        <v>37</v>
      </c>
      <c r="JA73" s="80">
        <v>1451.52</v>
      </c>
      <c r="JB73" s="81">
        <f>JE73+JF73+JG73+JH73+JI73+JJ73+JK73</f>
        <v>1451.52</v>
      </c>
      <c r="JC73" s="81">
        <v>946.19999999999993</v>
      </c>
      <c r="JD73" s="82">
        <f t="shared" si="5"/>
        <v>0</v>
      </c>
      <c r="JE73" s="83"/>
      <c r="JF73" s="83"/>
      <c r="JG73" s="83"/>
      <c r="JH73" s="83"/>
      <c r="JI73" s="83"/>
      <c r="JJ73" s="83"/>
      <c r="JK73" s="83">
        <v>1451.52</v>
      </c>
      <c r="JL73" s="83"/>
      <c r="JM73" s="83"/>
      <c r="JN73" s="83"/>
      <c r="JO73" s="83"/>
      <c r="JP73" s="83"/>
      <c r="JQ73" s="40">
        <f t="shared" si="3"/>
        <v>1.5340519974635385</v>
      </c>
      <c r="JR73" s="5" t="s">
        <v>576</v>
      </c>
    </row>
    <row r="74" spans="1:278" s="5" customFormat="1" ht="12.75" customHeight="1" x14ac:dyDescent="0.25">
      <c r="A74" s="64">
        <v>43279</v>
      </c>
      <c r="B74" s="109" t="s">
        <v>289</v>
      </c>
      <c r="C74" s="52"/>
      <c r="D74" s="52"/>
      <c r="E74" s="53"/>
      <c r="F74" s="53"/>
      <c r="G74" s="53"/>
      <c r="H74" s="53"/>
      <c r="I74" s="53"/>
      <c r="J74" s="53"/>
      <c r="K74" s="53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>
        <v>50</v>
      </c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  <c r="BM74" s="22"/>
      <c r="BN74" s="22"/>
      <c r="BO74" s="22"/>
      <c r="BP74" s="22"/>
      <c r="BQ74" s="22"/>
      <c r="BR74" s="22"/>
      <c r="BS74" s="22"/>
      <c r="BT74" s="22"/>
      <c r="BU74" s="22"/>
      <c r="BV74" s="22"/>
      <c r="BW74" s="22"/>
      <c r="BX74" s="22"/>
      <c r="BY74" s="22"/>
      <c r="BZ74" s="22"/>
      <c r="CA74" s="22"/>
      <c r="CB74" s="22"/>
      <c r="CC74" s="22"/>
      <c r="CD74" s="22"/>
      <c r="CE74" s="22"/>
      <c r="CF74" s="22"/>
      <c r="CG74" s="22"/>
      <c r="CH74" s="22"/>
      <c r="CI74" s="22"/>
      <c r="CJ74" s="22"/>
      <c r="CK74" s="22"/>
      <c r="CL74" s="22"/>
      <c r="CM74" s="22"/>
      <c r="CN74" s="22"/>
      <c r="CO74" s="22"/>
      <c r="CP74" s="22"/>
      <c r="CQ74" s="22"/>
      <c r="CR74" s="22"/>
      <c r="CS74" s="22"/>
      <c r="CT74" s="22"/>
      <c r="CU74" s="22"/>
      <c r="CV74" s="22"/>
      <c r="CW74" s="22"/>
      <c r="CX74" s="22"/>
      <c r="CY74" s="22"/>
      <c r="CZ74" s="22"/>
      <c r="DA74" s="22"/>
      <c r="DB74" s="22"/>
      <c r="DC74" s="22"/>
      <c r="DD74" s="22"/>
      <c r="DE74" s="22"/>
      <c r="DF74" s="22"/>
      <c r="DG74" s="22"/>
      <c r="DH74" s="22"/>
      <c r="DI74" s="22"/>
      <c r="DJ74" s="22"/>
      <c r="DK74" s="22"/>
      <c r="DL74" s="22"/>
      <c r="DM74" s="22"/>
      <c r="DN74" s="22"/>
      <c r="DO74" s="22"/>
      <c r="DP74" s="22"/>
      <c r="DQ74" s="22"/>
      <c r="DR74" s="22"/>
      <c r="DS74" s="22"/>
      <c r="DT74" s="22"/>
      <c r="DU74" s="22"/>
      <c r="DV74" s="22"/>
      <c r="DW74" s="22"/>
      <c r="DX74" s="22"/>
      <c r="DY74" s="22"/>
      <c r="DZ74" s="22"/>
      <c r="EA74" s="22"/>
      <c r="EB74" s="22"/>
      <c r="EC74" s="22"/>
      <c r="ED74" s="22"/>
      <c r="EE74" s="22"/>
      <c r="EF74" s="22"/>
      <c r="EG74" s="22"/>
      <c r="EH74" s="22"/>
      <c r="EI74" s="22"/>
      <c r="EJ74" s="22"/>
      <c r="EK74" s="22"/>
      <c r="EL74" s="22"/>
      <c r="EM74" s="22"/>
      <c r="EN74" s="22"/>
      <c r="EO74" s="22"/>
      <c r="EP74" s="22"/>
      <c r="EQ74" s="22"/>
      <c r="ER74" s="22"/>
      <c r="ES74" s="22"/>
      <c r="ET74" s="22"/>
      <c r="EU74" s="22"/>
      <c r="EV74" s="22"/>
      <c r="EW74" s="22"/>
      <c r="EX74" s="22"/>
      <c r="EY74" s="22"/>
      <c r="EZ74" s="22"/>
      <c r="FA74" s="22"/>
      <c r="FB74" s="22"/>
      <c r="FC74" s="22"/>
      <c r="FD74" s="22"/>
      <c r="FE74" s="22"/>
      <c r="FF74" s="22"/>
      <c r="FG74" s="22"/>
      <c r="FH74" s="22"/>
      <c r="FI74" s="22"/>
      <c r="FJ74" s="22"/>
      <c r="FK74" s="22"/>
      <c r="FL74" s="22"/>
      <c r="FM74" s="22"/>
      <c r="FN74" s="22"/>
      <c r="FO74" s="22"/>
      <c r="FP74" s="22"/>
      <c r="FQ74" s="22"/>
      <c r="FR74" s="22"/>
      <c r="FS74" s="22"/>
      <c r="FT74" s="22"/>
      <c r="FU74" s="22"/>
      <c r="FV74" s="22"/>
      <c r="FW74" s="22"/>
      <c r="FX74" s="22"/>
      <c r="FY74" s="22"/>
      <c r="FZ74" s="22"/>
      <c r="GA74" s="22"/>
      <c r="GB74" s="22"/>
      <c r="GC74" s="22"/>
      <c r="GD74" s="22"/>
      <c r="GE74" s="22"/>
      <c r="GF74" s="22"/>
      <c r="GG74" s="22"/>
      <c r="GH74" s="22"/>
      <c r="GI74" s="22"/>
      <c r="GJ74" s="22"/>
      <c r="GK74" s="22"/>
      <c r="GL74" s="22"/>
      <c r="GM74" s="22"/>
      <c r="GN74" s="22"/>
      <c r="GO74" s="22"/>
      <c r="GP74" s="22"/>
      <c r="GQ74" s="22"/>
      <c r="GR74" s="22"/>
      <c r="GS74" s="22"/>
      <c r="GT74" s="22"/>
      <c r="GU74" s="22"/>
      <c r="GV74" s="22"/>
      <c r="GW74" s="22"/>
      <c r="GX74" s="22"/>
      <c r="GY74" s="22"/>
      <c r="GZ74" s="22"/>
      <c r="HA74" s="22"/>
      <c r="HB74" s="22"/>
      <c r="HC74" s="22"/>
      <c r="HD74" s="22"/>
      <c r="HE74" s="22"/>
      <c r="HF74" s="22"/>
      <c r="HG74" s="22"/>
      <c r="HH74" s="22"/>
      <c r="HI74" s="22"/>
      <c r="HJ74" s="22"/>
      <c r="HK74" s="22"/>
      <c r="HL74" s="22"/>
      <c r="HM74" s="22"/>
      <c r="HN74" s="22"/>
      <c r="HO74" s="22"/>
      <c r="HP74" s="22"/>
      <c r="HQ74" s="22"/>
      <c r="HR74" s="22"/>
      <c r="HS74" s="22"/>
      <c r="HT74" s="22"/>
      <c r="HU74" s="22"/>
      <c r="HV74" s="22"/>
      <c r="HW74" s="22"/>
      <c r="HX74" s="22"/>
      <c r="HY74" s="22"/>
      <c r="HZ74" s="22"/>
      <c r="IA74" s="22"/>
      <c r="IB74" s="22"/>
      <c r="IC74" s="22"/>
      <c r="ID74" s="22"/>
      <c r="IE74" s="22"/>
      <c r="IF74" s="22"/>
      <c r="IG74" s="22"/>
      <c r="IH74" s="22"/>
      <c r="II74" s="22"/>
      <c r="IJ74" s="22"/>
      <c r="IK74" s="22"/>
      <c r="IL74" s="22"/>
      <c r="IM74" s="22"/>
      <c r="IN74" s="22"/>
      <c r="IO74" s="22"/>
      <c r="IP74" s="22"/>
      <c r="IQ74" s="22"/>
      <c r="IR74" s="22"/>
      <c r="IS74" s="22"/>
      <c r="IT74" s="22"/>
      <c r="IU74" s="22"/>
      <c r="IV74" s="22"/>
      <c r="IW74" s="22"/>
      <c r="IX74" s="22"/>
      <c r="IY74" s="26">
        <f t="shared" si="4"/>
        <v>50</v>
      </c>
      <c r="IZ74" s="56" t="s">
        <v>37</v>
      </c>
      <c r="JA74" s="80">
        <v>1209.5999999999999</v>
      </c>
      <c r="JB74" s="81">
        <f>JE74+JF74+JG74+JH74+JI74+JJ74+JK74+JL74</f>
        <v>1209.5999999999999</v>
      </c>
      <c r="JC74" s="81">
        <v>788.5</v>
      </c>
      <c r="JD74" s="82">
        <f t="shared" si="5"/>
        <v>0</v>
      </c>
      <c r="JE74" s="83"/>
      <c r="JF74" s="83"/>
      <c r="JG74" s="83"/>
      <c r="JH74" s="83"/>
      <c r="JI74" s="83"/>
      <c r="JJ74" s="83"/>
      <c r="JK74" s="83"/>
      <c r="JL74" s="83">
        <v>1209.5999999999999</v>
      </c>
      <c r="JM74" s="83"/>
      <c r="JN74" s="83"/>
      <c r="JO74" s="83"/>
      <c r="JP74" s="83"/>
      <c r="JQ74" s="40">
        <f t="shared" si="3"/>
        <v>1.5340519974635383</v>
      </c>
      <c r="JR74" s="5" t="s">
        <v>577</v>
      </c>
    </row>
    <row r="75" spans="1:278" s="5" customFormat="1" ht="12.75" customHeight="1" x14ac:dyDescent="0.25">
      <c r="A75" s="64">
        <v>43287</v>
      </c>
      <c r="B75" s="109" t="s">
        <v>289</v>
      </c>
      <c r="C75" s="52"/>
      <c r="D75" s="52"/>
      <c r="E75" s="53"/>
      <c r="F75" s="53"/>
      <c r="G75" s="53"/>
      <c r="H75" s="53"/>
      <c r="I75" s="53"/>
      <c r="J75" s="53"/>
      <c r="K75" s="53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>
        <v>50</v>
      </c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  <c r="BM75" s="22"/>
      <c r="BN75" s="22"/>
      <c r="BO75" s="22"/>
      <c r="BP75" s="22"/>
      <c r="BQ75" s="22"/>
      <c r="BR75" s="22"/>
      <c r="BS75" s="22"/>
      <c r="BT75" s="22"/>
      <c r="BU75" s="22"/>
      <c r="BV75" s="22"/>
      <c r="BW75" s="22"/>
      <c r="BX75" s="22"/>
      <c r="BY75" s="22"/>
      <c r="BZ75" s="22"/>
      <c r="CA75" s="22"/>
      <c r="CB75" s="22"/>
      <c r="CC75" s="22"/>
      <c r="CD75" s="22"/>
      <c r="CE75" s="22"/>
      <c r="CF75" s="22"/>
      <c r="CG75" s="22"/>
      <c r="CH75" s="22"/>
      <c r="CI75" s="22"/>
      <c r="CJ75" s="22"/>
      <c r="CK75" s="22"/>
      <c r="CL75" s="22"/>
      <c r="CM75" s="22"/>
      <c r="CN75" s="22"/>
      <c r="CO75" s="22"/>
      <c r="CP75" s="22"/>
      <c r="CQ75" s="22"/>
      <c r="CR75" s="22"/>
      <c r="CS75" s="22"/>
      <c r="CT75" s="22"/>
      <c r="CU75" s="22"/>
      <c r="CV75" s="22"/>
      <c r="CW75" s="22"/>
      <c r="CX75" s="22"/>
      <c r="CY75" s="22"/>
      <c r="CZ75" s="22"/>
      <c r="DA75" s="22"/>
      <c r="DB75" s="22"/>
      <c r="DC75" s="22"/>
      <c r="DD75" s="22"/>
      <c r="DE75" s="22"/>
      <c r="DF75" s="22"/>
      <c r="DG75" s="22"/>
      <c r="DH75" s="22"/>
      <c r="DI75" s="22"/>
      <c r="DJ75" s="22"/>
      <c r="DK75" s="22"/>
      <c r="DL75" s="22"/>
      <c r="DM75" s="22"/>
      <c r="DN75" s="22"/>
      <c r="DO75" s="22"/>
      <c r="DP75" s="22"/>
      <c r="DQ75" s="22"/>
      <c r="DR75" s="22"/>
      <c r="DS75" s="22"/>
      <c r="DT75" s="22"/>
      <c r="DU75" s="22"/>
      <c r="DV75" s="22"/>
      <c r="DW75" s="22"/>
      <c r="DX75" s="22"/>
      <c r="DY75" s="22"/>
      <c r="DZ75" s="22"/>
      <c r="EA75" s="22"/>
      <c r="EB75" s="22"/>
      <c r="EC75" s="22"/>
      <c r="ED75" s="22"/>
      <c r="EE75" s="22"/>
      <c r="EF75" s="22"/>
      <c r="EG75" s="22"/>
      <c r="EH75" s="22"/>
      <c r="EI75" s="22"/>
      <c r="EJ75" s="22"/>
      <c r="EK75" s="22"/>
      <c r="EL75" s="22"/>
      <c r="EM75" s="22"/>
      <c r="EN75" s="22"/>
      <c r="EO75" s="22"/>
      <c r="EP75" s="22"/>
      <c r="EQ75" s="22"/>
      <c r="ER75" s="22"/>
      <c r="ES75" s="22"/>
      <c r="ET75" s="22"/>
      <c r="EU75" s="22"/>
      <c r="EV75" s="22"/>
      <c r="EW75" s="22"/>
      <c r="EX75" s="22"/>
      <c r="EY75" s="22"/>
      <c r="EZ75" s="22"/>
      <c r="FA75" s="22"/>
      <c r="FB75" s="22"/>
      <c r="FC75" s="22"/>
      <c r="FD75" s="22"/>
      <c r="FE75" s="22"/>
      <c r="FF75" s="22"/>
      <c r="FG75" s="22"/>
      <c r="FH75" s="22"/>
      <c r="FI75" s="22"/>
      <c r="FJ75" s="22"/>
      <c r="FK75" s="22"/>
      <c r="FL75" s="22"/>
      <c r="FM75" s="22"/>
      <c r="FN75" s="22"/>
      <c r="FO75" s="22"/>
      <c r="FP75" s="22"/>
      <c r="FQ75" s="22"/>
      <c r="FR75" s="22"/>
      <c r="FS75" s="22"/>
      <c r="FT75" s="22"/>
      <c r="FU75" s="22"/>
      <c r="FV75" s="22"/>
      <c r="FW75" s="22"/>
      <c r="FX75" s="22"/>
      <c r="FY75" s="22"/>
      <c r="FZ75" s="22"/>
      <c r="GA75" s="22"/>
      <c r="GB75" s="22"/>
      <c r="GC75" s="22"/>
      <c r="GD75" s="22"/>
      <c r="GE75" s="22"/>
      <c r="GF75" s="22"/>
      <c r="GG75" s="22"/>
      <c r="GH75" s="22"/>
      <c r="GI75" s="22"/>
      <c r="GJ75" s="22"/>
      <c r="GK75" s="22"/>
      <c r="GL75" s="22"/>
      <c r="GM75" s="22"/>
      <c r="GN75" s="22"/>
      <c r="GO75" s="22"/>
      <c r="GP75" s="22"/>
      <c r="GQ75" s="22"/>
      <c r="GR75" s="22"/>
      <c r="GS75" s="22"/>
      <c r="GT75" s="22"/>
      <c r="GU75" s="22"/>
      <c r="GV75" s="22"/>
      <c r="GW75" s="22"/>
      <c r="GX75" s="22"/>
      <c r="GY75" s="22"/>
      <c r="GZ75" s="22"/>
      <c r="HA75" s="22"/>
      <c r="HB75" s="22"/>
      <c r="HC75" s="22"/>
      <c r="HD75" s="22"/>
      <c r="HE75" s="22"/>
      <c r="HF75" s="22"/>
      <c r="HG75" s="22"/>
      <c r="HH75" s="22"/>
      <c r="HI75" s="22"/>
      <c r="HJ75" s="22"/>
      <c r="HK75" s="22"/>
      <c r="HL75" s="22"/>
      <c r="HM75" s="22"/>
      <c r="HN75" s="22"/>
      <c r="HO75" s="22"/>
      <c r="HP75" s="22"/>
      <c r="HQ75" s="22"/>
      <c r="HR75" s="22"/>
      <c r="HS75" s="22"/>
      <c r="HT75" s="22"/>
      <c r="HU75" s="22"/>
      <c r="HV75" s="22"/>
      <c r="HW75" s="22"/>
      <c r="HX75" s="22"/>
      <c r="HY75" s="22"/>
      <c r="HZ75" s="22"/>
      <c r="IA75" s="22"/>
      <c r="IB75" s="22"/>
      <c r="IC75" s="22"/>
      <c r="ID75" s="22"/>
      <c r="IE75" s="22"/>
      <c r="IF75" s="22"/>
      <c r="IG75" s="22"/>
      <c r="IH75" s="22"/>
      <c r="II75" s="22"/>
      <c r="IJ75" s="22"/>
      <c r="IK75" s="22"/>
      <c r="IL75" s="22"/>
      <c r="IM75" s="22"/>
      <c r="IN75" s="22"/>
      <c r="IO75" s="22"/>
      <c r="IP75" s="22"/>
      <c r="IQ75" s="22"/>
      <c r="IR75" s="22"/>
      <c r="IS75" s="22"/>
      <c r="IT75" s="22"/>
      <c r="IU75" s="22"/>
      <c r="IV75" s="22"/>
      <c r="IW75" s="22"/>
      <c r="IX75" s="22"/>
      <c r="IY75" s="26">
        <f t="shared" si="4"/>
        <v>50</v>
      </c>
      <c r="IZ75" s="56" t="s">
        <v>37</v>
      </c>
      <c r="JA75" s="80">
        <v>1209.5999999999999</v>
      </c>
      <c r="JB75" s="81">
        <f>JE75+JF75+JG75+JH75+JI75+JJ75+JK75+JL75</f>
        <v>1209.5999999999999</v>
      </c>
      <c r="JC75" s="81">
        <v>788.5</v>
      </c>
      <c r="JD75" s="82">
        <f t="shared" si="5"/>
        <v>0</v>
      </c>
      <c r="JE75" s="83"/>
      <c r="JF75" s="83"/>
      <c r="JG75" s="83"/>
      <c r="JH75" s="83"/>
      <c r="JI75" s="83"/>
      <c r="JJ75" s="83"/>
      <c r="JK75" s="83"/>
      <c r="JL75" s="83">
        <v>1209.5999999999999</v>
      </c>
      <c r="JM75" s="83"/>
      <c r="JN75" s="83"/>
      <c r="JO75" s="83"/>
      <c r="JP75" s="83"/>
      <c r="JQ75" s="40">
        <f t="shared" si="3"/>
        <v>1.5340519974635383</v>
      </c>
      <c r="JR75" s="5" t="s">
        <v>399</v>
      </c>
    </row>
    <row r="76" spans="1:278" s="5" customFormat="1" ht="12.75" customHeight="1" x14ac:dyDescent="0.25">
      <c r="A76" s="64">
        <v>43307</v>
      </c>
      <c r="B76" s="109" t="s">
        <v>289</v>
      </c>
      <c r="C76" s="52"/>
      <c r="D76" s="52"/>
      <c r="E76" s="53"/>
      <c r="F76" s="53"/>
      <c r="G76" s="53"/>
      <c r="H76" s="53"/>
      <c r="I76" s="53"/>
      <c r="J76" s="53"/>
      <c r="K76" s="53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>
        <v>70</v>
      </c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  <c r="BM76" s="22"/>
      <c r="BN76" s="22"/>
      <c r="BO76" s="22"/>
      <c r="BP76" s="22"/>
      <c r="BQ76" s="22"/>
      <c r="BR76" s="22"/>
      <c r="BS76" s="22"/>
      <c r="BT76" s="22"/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22"/>
      <c r="CP76" s="22"/>
      <c r="CQ76" s="22"/>
      <c r="CR76" s="22"/>
      <c r="CS76" s="22"/>
      <c r="CT76" s="22"/>
      <c r="CU76" s="22"/>
      <c r="CV76" s="22"/>
      <c r="CW76" s="22"/>
      <c r="CX76" s="22"/>
      <c r="CY76" s="22"/>
      <c r="CZ76" s="22"/>
      <c r="DA76" s="22"/>
      <c r="DB76" s="22"/>
      <c r="DC76" s="22"/>
      <c r="DD76" s="22"/>
      <c r="DE76" s="22"/>
      <c r="DF76" s="22"/>
      <c r="DG76" s="22"/>
      <c r="DH76" s="22"/>
      <c r="DI76" s="22"/>
      <c r="DJ76" s="22"/>
      <c r="DK76" s="22"/>
      <c r="DL76" s="22"/>
      <c r="DM76" s="22"/>
      <c r="DN76" s="22"/>
      <c r="DO76" s="22"/>
      <c r="DP76" s="22"/>
      <c r="DQ76" s="22"/>
      <c r="DR76" s="22"/>
      <c r="DS76" s="22"/>
      <c r="DT76" s="22"/>
      <c r="DU76" s="22"/>
      <c r="DV76" s="22"/>
      <c r="DW76" s="22"/>
      <c r="DX76" s="22"/>
      <c r="DY76" s="22"/>
      <c r="DZ76" s="22"/>
      <c r="EA76" s="22"/>
      <c r="EB76" s="22"/>
      <c r="EC76" s="22"/>
      <c r="ED76" s="22"/>
      <c r="EE76" s="22"/>
      <c r="EF76" s="22"/>
      <c r="EG76" s="22"/>
      <c r="EH76" s="22"/>
      <c r="EI76" s="22"/>
      <c r="EJ76" s="22"/>
      <c r="EK76" s="22"/>
      <c r="EL76" s="22"/>
      <c r="EM76" s="22"/>
      <c r="EN76" s="22"/>
      <c r="EO76" s="22"/>
      <c r="EP76" s="22"/>
      <c r="EQ76" s="22"/>
      <c r="ER76" s="22"/>
      <c r="ES76" s="22"/>
      <c r="ET76" s="22"/>
      <c r="EU76" s="22"/>
      <c r="EV76" s="22"/>
      <c r="EW76" s="22"/>
      <c r="EX76" s="22"/>
      <c r="EY76" s="22"/>
      <c r="EZ76" s="22"/>
      <c r="FA76" s="22"/>
      <c r="FB76" s="22"/>
      <c r="FC76" s="22"/>
      <c r="FD76" s="22"/>
      <c r="FE76" s="22"/>
      <c r="FF76" s="22"/>
      <c r="FG76" s="22"/>
      <c r="FH76" s="22"/>
      <c r="FI76" s="22"/>
      <c r="FJ76" s="22"/>
      <c r="FK76" s="22"/>
      <c r="FL76" s="22"/>
      <c r="FM76" s="22"/>
      <c r="FN76" s="22"/>
      <c r="FO76" s="22"/>
      <c r="FP76" s="22"/>
      <c r="FQ76" s="22"/>
      <c r="FR76" s="22"/>
      <c r="FS76" s="22"/>
      <c r="FT76" s="22"/>
      <c r="FU76" s="22"/>
      <c r="FV76" s="22"/>
      <c r="FW76" s="22"/>
      <c r="FX76" s="22"/>
      <c r="FY76" s="22"/>
      <c r="FZ76" s="22"/>
      <c r="GA76" s="22"/>
      <c r="GB76" s="22"/>
      <c r="GC76" s="22"/>
      <c r="GD76" s="22"/>
      <c r="GE76" s="22"/>
      <c r="GF76" s="22"/>
      <c r="GG76" s="22"/>
      <c r="GH76" s="22"/>
      <c r="GI76" s="22"/>
      <c r="GJ76" s="22"/>
      <c r="GK76" s="22"/>
      <c r="GL76" s="22"/>
      <c r="GM76" s="22"/>
      <c r="GN76" s="22"/>
      <c r="GO76" s="22"/>
      <c r="GP76" s="22"/>
      <c r="GQ76" s="22"/>
      <c r="GR76" s="22"/>
      <c r="GS76" s="22"/>
      <c r="GT76" s="22"/>
      <c r="GU76" s="22"/>
      <c r="GV76" s="22"/>
      <c r="GW76" s="22"/>
      <c r="GX76" s="22"/>
      <c r="GY76" s="22"/>
      <c r="GZ76" s="22"/>
      <c r="HA76" s="22"/>
      <c r="HB76" s="22"/>
      <c r="HC76" s="22"/>
      <c r="HD76" s="22"/>
      <c r="HE76" s="22"/>
      <c r="HF76" s="22"/>
      <c r="HG76" s="22"/>
      <c r="HH76" s="22"/>
      <c r="HI76" s="22"/>
      <c r="HJ76" s="22"/>
      <c r="HK76" s="22"/>
      <c r="HL76" s="22"/>
      <c r="HM76" s="22"/>
      <c r="HN76" s="22"/>
      <c r="HO76" s="22"/>
      <c r="HP76" s="22"/>
      <c r="HQ76" s="22"/>
      <c r="HR76" s="22"/>
      <c r="HS76" s="22"/>
      <c r="HT76" s="22"/>
      <c r="HU76" s="22"/>
      <c r="HV76" s="22"/>
      <c r="HW76" s="22"/>
      <c r="HX76" s="22"/>
      <c r="HY76" s="22"/>
      <c r="HZ76" s="22"/>
      <c r="IA76" s="22"/>
      <c r="IB76" s="22"/>
      <c r="IC76" s="22"/>
      <c r="ID76" s="22"/>
      <c r="IE76" s="22"/>
      <c r="IF76" s="22"/>
      <c r="IG76" s="22"/>
      <c r="IH76" s="22"/>
      <c r="II76" s="22"/>
      <c r="IJ76" s="22"/>
      <c r="IK76" s="22"/>
      <c r="IL76" s="22"/>
      <c r="IM76" s="22"/>
      <c r="IN76" s="22"/>
      <c r="IO76" s="22"/>
      <c r="IP76" s="22"/>
      <c r="IQ76" s="22"/>
      <c r="IR76" s="22"/>
      <c r="IS76" s="22"/>
      <c r="IT76" s="22"/>
      <c r="IU76" s="22"/>
      <c r="IV76" s="22"/>
      <c r="IW76" s="22"/>
      <c r="IX76" s="22"/>
      <c r="IY76" s="26">
        <f t="shared" si="4"/>
        <v>70</v>
      </c>
      <c r="IZ76" s="56" t="s">
        <v>37</v>
      </c>
      <c r="JA76" s="80">
        <v>1693.44</v>
      </c>
      <c r="JB76" s="81">
        <f>JE76+JF76+JG76+JH76+JI76+JJ76+JK76+JL76+JM76</f>
        <v>1693.44</v>
      </c>
      <c r="JC76" s="81">
        <v>1089.5</v>
      </c>
      <c r="JD76" s="82">
        <f t="shared" si="5"/>
        <v>0</v>
      </c>
      <c r="JE76" s="83"/>
      <c r="JF76" s="83"/>
      <c r="JG76" s="83"/>
      <c r="JH76" s="83"/>
      <c r="JI76" s="83"/>
      <c r="JJ76" s="83"/>
      <c r="JK76" s="83"/>
      <c r="JL76" s="83"/>
      <c r="JM76" s="83">
        <v>1693.44</v>
      </c>
      <c r="JN76" s="83"/>
      <c r="JO76" s="83"/>
      <c r="JP76" s="83"/>
      <c r="JQ76" s="40">
        <f t="shared" si="3"/>
        <v>1.5543276732446076</v>
      </c>
      <c r="JR76" s="5" t="s">
        <v>589</v>
      </c>
    </row>
    <row r="77" spans="1:278" s="5" customFormat="1" ht="12.75" customHeight="1" x14ac:dyDescent="0.25">
      <c r="A77" s="64">
        <v>43322</v>
      </c>
      <c r="B77" s="109" t="s">
        <v>289</v>
      </c>
      <c r="C77" s="52"/>
      <c r="D77" s="52"/>
      <c r="E77" s="53"/>
      <c r="F77" s="53"/>
      <c r="G77" s="53"/>
      <c r="H77" s="53"/>
      <c r="I77" s="53"/>
      <c r="J77" s="53"/>
      <c r="K77" s="53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>
        <v>60</v>
      </c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  <c r="BM77" s="22"/>
      <c r="BN77" s="22"/>
      <c r="BO77" s="22"/>
      <c r="BP77" s="22"/>
      <c r="BQ77" s="22"/>
      <c r="BR77" s="22"/>
      <c r="BS77" s="22"/>
      <c r="BT77" s="22"/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2"/>
      <c r="CP77" s="22"/>
      <c r="CQ77" s="22"/>
      <c r="CR77" s="22"/>
      <c r="CS77" s="22"/>
      <c r="CT77" s="22"/>
      <c r="CU77" s="22"/>
      <c r="CV77" s="22"/>
      <c r="CW77" s="22"/>
      <c r="CX77" s="22"/>
      <c r="CY77" s="22"/>
      <c r="CZ77" s="22"/>
      <c r="DA77" s="22"/>
      <c r="DB77" s="22"/>
      <c r="DC77" s="22"/>
      <c r="DD77" s="22"/>
      <c r="DE77" s="22"/>
      <c r="DF77" s="22"/>
      <c r="DG77" s="22"/>
      <c r="DH77" s="22"/>
      <c r="DI77" s="22"/>
      <c r="DJ77" s="22"/>
      <c r="DK77" s="22"/>
      <c r="DL77" s="22"/>
      <c r="DM77" s="22"/>
      <c r="DN77" s="22"/>
      <c r="DO77" s="22"/>
      <c r="DP77" s="22"/>
      <c r="DQ77" s="22"/>
      <c r="DR77" s="22"/>
      <c r="DS77" s="22"/>
      <c r="DT77" s="22"/>
      <c r="DU77" s="22"/>
      <c r="DV77" s="22"/>
      <c r="DW77" s="22"/>
      <c r="DX77" s="22"/>
      <c r="DY77" s="22"/>
      <c r="DZ77" s="22"/>
      <c r="EA77" s="22"/>
      <c r="EB77" s="22"/>
      <c r="EC77" s="22"/>
      <c r="ED77" s="22"/>
      <c r="EE77" s="22"/>
      <c r="EF77" s="22"/>
      <c r="EG77" s="22"/>
      <c r="EH77" s="22"/>
      <c r="EI77" s="22"/>
      <c r="EJ77" s="22"/>
      <c r="EK77" s="22"/>
      <c r="EL77" s="22"/>
      <c r="EM77" s="22"/>
      <c r="EN77" s="22"/>
      <c r="EO77" s="22"/>
      <c r="EP77" s="22"/>
      <c r="EQ77" s="22"/>
      <c r="ER77" s="22"/>
      <c r="ES77" s="22"/>
      <c r="ET77" s="22"/>
      <c r="EU77" s="22"/>
      <c r="EV77" s="22"/>
      <c r="EW77" s="22"/>
      <c r="EX77" s="22"/>
      <c r="EY77" s="22"/>
      <c r="EZ77" s="22"/>
      <c r="FA77" s="22"/>
      <c r="FB77" s="22"/>
      <c r="FC77" s="22"/>
      <c r="FD77" s="22"/>
      <c r="FE77" s="22"/>
      <c r="FF77" s="22"/>
      <c r="FG77" s="22"/>
      <c r="FH77" s="22"/>
      <c r="FI77" s="22"/>
      <c r="FJ77" s="22"/>
      <c r="FK77" s="22"/>
      <c r="FL77" s="22"/>
      <c r="FM77" s="22"/>
      <c r="FN77" s="22"/>
      <c r="FO77" s="22"/>
      <c r="FP77" s="22"/>
      <c r="FQ77" s="22"/>
      <c r="FR77" s="22"/>
      <c r="FS77" s="22"/>
      <c r="FT77" s="22"/>
      <c r="FU77" s="22"/>
      <c r="FV77" s="22"/>
      <c r="FW77" s="22"/>
      <c r="FX77" s="22"/>
      <c r="FY77" s="22"/>
      <c r="FZ77" s="22"/>
      <c r="GA77" s="22"/>
      <c r="GB77" s="22"/>
      <c r="GC77" s="22"/>
      <c r="GD77" s="22"/>
      <c r="GE77" s="22"/>
      <c r="GF77" s="22"/>
      <c r="GG77" s="22"/>
      <c r="GH77" s="22"/>
      <c r="GI77" s="22"/>
      <c r="GJ77" s="22"/>
      <c r="GK77" s="22"/>
      <c r="GL77" s="22"/>
      <c r="GM77" s="22"/>
      <c r="GN77" s="22"/>
      <c r="GO77" s="22"/>
      <c r="GP77" s="22"/>
      <c r="GQ77" s="22"/>
      <c r="GR77" s="22"/>
      <c r="GS77" s="22"/>
      <c r="GT77" s="22"/>
      <c r="GU77" s="22"/>
      <c r="GV77" s="22"/>
      <c r="GW77" s="22"/>
      <c r="GX77" s="22"/>
      <c r="GY77" s="22"/>
      <c r="GZ77" s="22"/>
      <c r="HA77" s="22"/>
      <c r="HB77" s="22"/>
      <c r="HC77" s="22"/>
      <c r="HD77" s="22"/>
      <c r="HE77" s="22"/>
      <c r="HF77" s="22"/>
      <c r="HG77" s="22"/>
      <c r="HH77" s="22"/>
      <c r="HI77" s="22"/>
      <c r="HJ77" s="22"/>
      <c r="HK77" s="22"/>
      <c r="HL77" s="22"/>
      <c r="HM77" s="22"/>
      <c r="HN77" s="22"/>
      <c r="HO77" s="22"/>
      <c r="HP77" s="22"/>
      <c r="HQ77" s="22"/>
      <c r="HR77" s="22"/>
      <c r="HS77" s="22"/>
      <c r="HT77" s="22"/>
      <c r="HU77" s="22"/>
      <c r="HV77" s="22"/>
      <c r="HW77" s="22"/>
      <c r="HX77" s="22"/>
      <c r="HY77" s="22"/>
      <c r="HZ77" s="22"/>
      <c r="IA77" s="22"/>
      <c r="IB77" s="22"/>
      <c r="IC77" s="22"/>
      <c r="ID77" s="22"/>
      <c r="IE77" s="22"/>
      <c r="IF77" s="22"/>
      <c r="IG77" s="22"/>
      <c r="IH77" s="22"/>
      <c r="II77" s="22"/>
      <c r="IJ77" s="22"/>
      <c r="IK77" s="22"/>
      <c r="IL77" s="22"/>
      <c r="IM77" s="22"/>
      <c r="IN77" s="22"/>
      <c r="IO77" s="22"/>
      <c r="IP77" s="22"/>
      <c r="IQ77" s="22"/>
      <c r="IR77" s="22"/>
      <c r="IS77" s="22"/>
      <c r="IT77" s="22"/>
      <c r="IU77" s="22"/>
      <c r="IV77" s="22"/>
      <c r="IW77" s="22"/>
      <c r="IX77" s="22"/>
      <c r="IY77" s="26">
        <f t="shared" si="4"/>
        <v>60</v>
      </c>
      <c r="IZ77" s="56" t="s">
        <v>37</v>
      </c>
      <c r="JA77" s="80">
        <v>1451.52</v>
      </c>
      <c r="JB77" s="81">
        <f>JE77+JF77+JG77+JH77+JI77+JJ77+JK77+JL77+JM77+JN77</f>
        <v>1451.52</v>
      </c>
      <c r="JC77" s="81">
        <v>930.69</v>
      </c>
      <c r="JD77" s="82">
        <f t="shared" si="5"/>
        <v>0</v>
      </c>
      <c r="JE77" s="83"/>
      <c r="JF77" s="83"/>
      <c r="JG77" s="83"/>
      <c r="JH77" s="83"/>
      <c r="JI77" s="83"/>
      <c r="JJ77" s="83"/>
      <c r="JK77" s="83"/>
      <c r="JL77" s="83"/>
      <c r="JM77" s="83"/>
      <c r="JN77" s="83">
        <v>1451.52</v>
      </c>
      <c r="JO77" s="83"/>
      <c r="JP77" s="83"/>
      <c r="JQ77" s="40">
        <f t="shared" si="3"/>
        <v>1.5596170583115752</v>
      </c>
      <c r="JR77" s="5" t="s">
        <v>605</v>
      </c>
    </row>
    <row r="78" spans="1:278" s="5" customFormat="1" ht="12.75" customHeight="1" x14ac:dyDescent="0.25">
      <c r="A78" s="64">
        <v>43341</v>
      </c>
      <c r="B78" s="109" t="s">
        <v>289</v>
      </c>
      <c r="C78" s="52"/>
      <c r="D78" s="52"/>
      <c r="E78" s="53"/>
      <c r="F78" s="53"/>
      <c r="G78" s="53"/>
      <c r="H78" s="53"/>
      <c r="I78" s="53"/>
      <c r="J78" s="53"/>
      <c r="K78" s="53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>
        <v>80</v>
      </c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  <c r="BM78" s="22"/>
      <c r="BN78" s="22"/>
      <c r="BO78" s="22"/>
      <c r="BP78" s="22"/>
      <c r="BQ78" s="22"/>
      <c r="BR78" s="22"/>
      <c r="BS78" s="22"/>
      <c r="BT78" s="22"/>
      <c r="BU78" s="22"/>
      <c r="BV78" s="22"/>
      <c r="BW78" s="22"/>
      <c r="BX78" s="22"/>
      <c r="BY78" s="22"/>
      <c r="BZ78" s="22"/>
      <c r="CA78" s="22"/>
      <c r="CB78" s="22"/>
      <c r="CC78" s="22"/>
      <c r="CD78" s="22"/>
      <c r="CE78" s="22"/>
      <c r="CF78" s="22"/>
      <c r="CG78" s="22"/>
      <c r="CH78" s="22"/>
      <c r="CI78" s="22"/>
      <c r="CJ78" s="22"/>
      <c r="CK78" s="22"/>
      <c r="CL78" s="22"/>
      <c r="CM78" s="22"/>
      <c r="CN78" s="22"/>
      <c r="CO78" s="22"/>
      <c r="CP78" s="22"/>
      <c r="CQ78" s="22"/>
      <c r="CR78" s="22"/>
      <c r="CS78" s="22"/>
      <c r="CT78" s="22"/>
      <c r="CU78" s="22"/>
      <c r="CV78" s="22"/>
      <c r="CW78" s="22"/>
      <c r="CX78" s="22"/>
      <c r="CY78" s="22"/>
      <c r="CZ78" s="22"/>
      <c r="DA78" s="22"/>
      <c r="DB78" s="22"/>
      <c r="DC78" s="22"/>
      <c r="DD78" s="22"/>
      <c r="DE78" s="22"/>
      <c r="DF78" s="22"/>
      <c r="DG78" s="22"/>
      <c r="DH78" s="22"/>
      <c r="DI78" s="22"/>
      <c r="DJ78" s="22"/>
      <c r="DK78" s="22"/>
      <c r="DL78" s="22"/>
      <c r="DM78" s="22"/>
      <c r="DN78" s="22"/>
      <c r="DO78" s="22"/>
      <c r="DP78" s="22"/>
      <c r="DQ78" s="22"/>
      <c r="DR78" s="22"/>
      <c r="DS78" s="22"/>
      <c r="DT78" s="22"/>
      <c r="DU78" s="22"/>
      <c r="DV78" s="22"/>
      <c r="DW78" s="22"/>
      <c r="DX78" s="22"/>
      <c r="DY78" s="22"/>
      <c r="DZ78" s="22"/>
      <c r="EA78" s="22"/>
      <c r="EB78" s="22"/>
      <c r="EC78" s="22"/>
      <c r="ED78" s="22"/>
      <c r="EE78" s="22"/>
      <c r="EF78" s="22"/>
      <c r="EG78" s="22"/>
      <c r="EH78" s="22"/>
      <c r="EI78" s="22"/>
      <c r="EJ78" s="22"/>
      <c r="EK78" s="22"/>
      <c r="EL78" s="22"/>
      <c r="EM78" s="22"/>
      <c r="EN78" s="22"/>
      <c r="EO78" s="22"/>
      <c r="EP78" s="22"/>
      <c r="EQ78" s="22"/>
      <c r="ER78" s="22"/>
      <c r="ES78" s="22"/>
      <c r="ET78" s="22"/>
      <c r="EU78" s="22"/>
      <c r="EV78" s="22"/>
      <c r="EW78" s="22"/>
      <c r="EX78" s="22"/>
      <c r="EY78" s="22"/>
      <c r="EZ78" s="22"/>
      <c r="FA78" s="22"/>
      <c r="FB78" s="22"/>
      <c r="FC78" s="22"/>
      <c r="FD78" s="22"/>
      <c r="FE78" s="22"/>
      <c r="FF78" s="22"/>
      <c r="FG78" s="22"/>
      <c r="FH78" s="22"/>
      <c r="FI78" s="22"/>
      <c r="FJ78" s="22"/>
      <c r="FK78" s="22"/>
      <c r="FL78" s="22"/>
      <c r="FM78" s="22"/>
      <c r="FN78" s="22"/>
      <c r="FO78" s="22"/>
      <c r="FP78" s="22"/>
      <c r="FQ78" s="22"/>
      <c r="FR78" s="22"/>
      <c r="FS78" s="22"/>
      <c r="FT78" s="22"/>
      <c r="FU78" s="22"/>
      <c r="FV78" s="22"/>
      <c r="FW78" s="22"/>
      <c r="FX78" s="22"/>
      <c r="FY78" s="22"/>
      <c r="FZ78" s="22"/>
      <c r="GA78" s="22"/>
      <c r="GB78" s="22"/>
      <c r="GC78" s="22"/>
      <c r="GD78" s="22"/>
      <c r="GE78" s="22"/>
      <c r="GF78" s="22"/>
      <c r="GG78" s="22"/>
      <c r="GH78" s="22"/>
      <c r="GI78" s="22"/>
      <c r="GJ78" s="22"/>
      <c r="GK78" s="22"/>
      <c r="GL78" s="22"/>
      <c r="GM78" s="22"/>
      <c r="GN78" s="22"/>
      <c r="GO78" s="22"/>
      <c r="GP78" s="22"/>
      <c r="GQ78" s="22"/>
      <c r="GR78" s="22"/>
      <c r="GS78" s="22"/>
      <c r="GT78" s="22"/>
      <c r="GU78" s="22"/>
      <c r="GV78" s="22"/>
      <c r="GW78" s="22"/>
      <c r="GX78" s="22"/>
      <c r="GY78" s="22"/>
      <c r="GZ78" s="22"/>
      <c r="HA78" s="22"/>
      <c r="HB78" s="22"/>
      <c r="HC78" s="22"/>
      <c r="HD78" s="22"/>
      <c r="HE78" s="22"/>
      <c r="HF78" s="22"/>
      <c r="HG78" s="22"/>
      <c r="HH78" s="22"/>
      <c r="HI78" s="22"/>
      <c r="HJ78" s="22"/>
      <c r="HK78" s="22"/>
      <c r="HL78" s="22"/>
      <c r="HM78" s="22"/>
      <c r="HN78" s="22"/>
      <c r="HO78" s="22"/>
      <c r="HP78" s="22"/>
      <c r="HQ78" s="22"/>
      <c r="HR78" s="22"/>
      <c r="HS78" s="22"/>
      <c r="HT78" s="22"/>
      <c r="HU78" s="22"/>
      <c r="HV78" s="22"/>
      <c r="HW78" s="22"/>
      <c r="HX78" s="22"/>
      <c r="HY78" s="22"/>
      <c r="HZ78" s="22"/>
      <c r="IA78" s="22"/>
      <c r="IB78" s="22"/>
      <c r="IC78" s="22"/>
      <c r="ID78" s="22"/>
      <c r="IE78" s="22"/>
      <c r="IF78" s="22"/>
      <c r="IG78" s="22"/>
      <c r="IH78" s="22"/>
      <c r="II78" s="22"/>
      <c r="IJ78" s="22"/>
      <c r="IK78" s="22"/>
      <c r="IL78" s="22"/>
      <c r="IM78" s="22"/>
      <c r="IN78" s="22"/>
      <c r="IO78" s="22"/>
      <c r="IP78" s="22"/>
      <c r="IQ78" s="22"/>
      <c r="IR78" s="22"/>
      <c r="IS78" s="22"/>
      <c r="IT78" s="22"/>
      <c r="IU78" s="22"/>
      <c r="IV78" s="22"/>
      <c r="IW78" s="22"/>
      <c r="IX78" s="22"/>
      <c r="IY78" s="26">
        <f t="shared" si="4"/>
        <v>80</v>
      </c>
      <c r="IZ78" s="56" t="s">
        <v>37</v>
      </c>
      <c r="JA78" s="80">
        <v>1935.36</v>
      </c>
      <c r="JB78" s="81">
        <f>JE78+JF78+JG78+JH78+JI78+JJ78+JK78+JL78+JM78+JN78</f>
        <v>1935.3600000000001</v>
      </c>
      <c r="JC78" s="81">
        <v>1256</v>
      </c>
      <c r="JD78" s="82">
        <f t="shared" si="5"/>
        <v>0</v>
      </c>
      <c r="JE78" s="83"/>
      <c r="JF78" s="83"/>
      <c r="JG78" s="83"/>
      <c r="JH78" s="83"/>
      <c r="JI78" s="83"/>
      <c r="JJ78" s="83"/>
      <c r="JK78" s="83"/>
      <c r="JL78" s="83"/>
      <c r="JM78" s="83"/>
      <c r="JN78" s="83">
        <f>548.48+1386.88</f>
        <v>1935.3600000000001</v>
      </c>
      <c r="JO78" s="83"/>
      <c r="JP78" s="83"/>
      <c r="JQ78" s="40">
        <f t="shared" si="3"/>
        <v>1.5408917197452228</v>
      </c>
      <c r="JR78" s="5" t="s">
        <v>551</v>
      </c>
    </row>
    <row r="79" spans="1:278" s="5" customFormat="1" ht="12.75" customHeight="1" x14ac:dyDescent="0.25">
      <c r="A79" s="64">
        <v>43349</v>
      </c>
      <c r="B79" s="109" t="s">
        <v>289</v>
      </c>
      <c r="C79" s="52"/>
      <c r="D79" s="52"/>
      <c r="E79" s="53"/>
      <c r="F79" s="53"/>
      <c r="G79" s="53"/>
      <c r="H79" s="53"/>
      <c r="I79" s="53"/>
      <c r="J79" s="53"/>
      <c r="K79" s="53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>
        <v>60</v>
      </c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  <c r="BM79" s="22"/>
      <c r="BN79" s="22"/>
      <c r="BO79" s="22"/>
      <c r="BP79" s="22"/>
      <c r="BQ79" s="22"/>
      <c r="BR79" s="22"/>
      <c r="BS79" s="22"/>
      <c r="BT79" s="22"/>
      <c r="BU79" s="22"/>
      <c r="BV79" s="22"/>
      <c r="BW79" s="22"/>
      <c r="BX79" s="22"/>
      <c r="BY79" s="22"/>
      <c r="BZ79" s="22"/>
      <c r="CA79" s="22"/>
      <c r="CB79" s="22"/>
      <c r="CC79" s="22"/>
      <c r="CD79" s="22"/>
      <c r="CE79" s="22"/>
      <c r="CF79" s="22"/>
      <c r="CG79" s="22"/>
      <c r="CH79" s="22"/>
      <c r="CI79" s="22"/>
      <c r="CJ79" s="22"/>
      <c r="CK79" s="22"/>
      <c r="CL79" s="22"/>
      <c r="CM79" s="22"/>
      <c r="CN79" s="22"/>
      <c r="CO79" s="22"/>
      <c r="CP79" s="22"/>
      <c r="CQ79" s="22"/>
      <c r="CR79" s="22"/>
      <c r="CS79" s="22"/>
      <c r="CT79" s="22"/>
      <c r="CU79" s="22"/>
      <c r="CV79" s="22"/>
      <c r="CW79" s="22"/>
      <c r="CX79" s="22"/>
      <c r="CY79" s="22"/>
      <c r="CZ79" s="22"/>
      <c r="DA79" s="22"/>
      <c r="DB79" s="22"/>
      <c r="DC79" s="22"/>
      <c r="DD79" s="22"/>
      <c r="DE79" s="22"/>
      <c r="DF79" s="22"/>
      <c r="DG79" s="22"/>
      <c r="DH79" s="22"/>
      <c r="DI79" s="22"/>
      <c r="DJ79" s="22"/>
      <c r="DK79" s="22"/>
      <c r="DL79" s="22"/>
      <c r="DM79" s="22"/>
      <c r="DN79" s="22"/>
      <c r="DO79" s="22"/>
      <c r="DP79" s="22"/>
      <c r="DQ79" s="22"/>
      <c r="DR79" s="22"/>
      <c r="DS79" s="22"/>
      <c r="DT79" s="22"/>
      <c r="DU79" s="22"/>
      <c r="DV79" s="22"/>
      <c r="DW79" s="22"/>
      <c r="DX79" s="22"/>
      <c r="DY79" s="22"/>
      <c r="DZ79" s="22"/>
      <c r="EA79" s="22"/>
      <c r="EB79" s="22">
        <v>2</v>
      </c>
      <c r="EC79" s="22">
        <v>2</v>
      </c>
      <c r="ED79" s="22"/>
      <c r="EE79" s="22"/>
      <c r="EF79" s="22"/>
      <c r="EG79" s="22"/>
      <c r="EH79" s="22"/>
      <c r="EI79" s="22"/>
      <c r="EJ79" s="22"/>
      <c r="EK79" s="22"/>
      <c r="EL79" s="22"/>
      <c r="EM79" s="22"/>
      <c r="EN79" s="22"/>
      <c r="EO79" s="22"/>
      <c r="EP79" s="22"/>
      <c r="EQ79" s="22"/>
      <c r="ER79" s="22"/>
      <c r="ES79" s="22"/>
      <c r="ET79" s="22"/>
      <c r="EU79" s="22"/>
      <c r="EV79" s="22"/>
      <c r="EW79" s="22"/>
      <c r="EX79" s="22"/>
      <c r="EY79" s="22"/>
      <c r="EZ79" s="22"/>
      <c r="FA79" s="22"/>
      <c r="FB79" s="22"/>
      <c r="FC79" s="22"/>
      <c r="FD79" s="22"/>
      <c r="FE79" s="22"/>
      <c r="FF79" s="22"/>
      <c r="FG79" s="22"/>
      <c r="FH79" s="22"/>
      <c r="FI79" s="22"/>
      <c r="FJ79" s="22"/>
      <c r="FK79" s="22"/>
      <c r="FL79" s="22"/>
      <c r="FM79" s="22"/>
      <c r="FN79" s="22"/>
      <c r="FO79" s="22"/>
      <c r="FP79" s="22"/>
      <c r="FQ79" s="22"/>
      <c r="FR79" s="22"/>
      <c r="FS79" s="22"/>
      <c r="FT79" s="22"/>
      <c r="FU79" s="22"/>
      <c r="FV79" s="22"/>
      <c r="FW79" s="22"/>
      <c r="FX79" s="22"/>
      <c r="FY79" s="22"/>
      <c r="FZ79" s="22"/>
      <c r="GA79" s="22"/>
      <c r="GB79" s="22"/>
      <c r="GC79" s="22"/>
      <c r="GD79" s="22"/>
      <c r="GE79" s="22"/>
      <c r="GF79" s="22"/>
      <c r="GG79" s="22"/>
      <c r="GH79" s="22"/>
      <c r="GI79" s="22"/>
      <c r="GJ79" s="22"/>
      <c r="GK79" s="22"/>
      <c r="GL79" s="22"/>
      <c r="GM79" s="22"/>
      <c r="GN79" s="22"/>
      <c r="GO79" s="22"/>
      <c r="GP79" s="22"/>
      <c r="GQ79" s="22"/>
      <c r="GR79" s="22"/>
      <c r="GS79" s="22"/>
      <c r="GT79" s="22"/>
      <c r="GU79" s="22"/>
      <c r="GV79" s="22"/>
      <c r="GW79" s="22"/>
      <c r="GX79" s="22"/>
      <c r="GY79" s="22"/>
      <c r="GZ79" s="22"/>
      <c r="HA79" s="22"/>
      <c r="HB79" s="22"/>
      <c r="HC79" s="22"/>
      <c r="HD79" s="22"/>
      <c r="HE79" s="22"/>
      <c r="HF79" s="22"/>
      <c r="HG79" s="22"/>
      <c r="HH79" s="22"/>
      <c r="HI79" s="22"/>
      <c r="HJ79" s="22"/>
      <c r="HK79" s="22"/>
      <c r="HL79" s="22"/>
      <c r="HM79" s="22"/>
      <c r="HN79" s="22"/>
      <c r="HO79" s="22"/>
      <c r="HP79" s="22"/>
      <c r="HQ79" s="22"/>
      <c r="HR79" s="22"/>
      <c r="HS79" s="22"/>
      <c r="HT79" s="22"/>
      <c r="HU79" s="22"/>
      <c r="HV79" s="22"/>
      <c r="HW79" s="22"/>
      <c r="HX79" s="22"/>
      <c r="HY79" s="22"/>
      <c r="HZ79" s="22"/>
      <c r="IA79" s="22"/>
      <c r="IB79" s="22"/>
      <c r="IC79" s="22"/>
      <c r="ID79" s="22"/>
      <c r="IE79" s="22"/>
      <c r="IF79" s="22"/>
      <c r="IG79" s="22"/>
      <c r="IH79" s="22"/>
      <c r="II79" s="22"/>
      <c r="IJ79" s="22"/>
      <c r="IK79" s="22"/>
      <c r="IL79" s="22"/>
      <c r="IM79" s="22"/>
      <c r="IN79" s="22"/>
      <c r="IO79" s="22"/>
      <c r="IP79" s="22"/>
      <c r="IQ79" s="22"/>
      <c r="IR79" s="22"/>
      <c r="IS79" s="22"/>
      <c r="IT79" s="22"/>
      <c r="IU79" s="22"/>
      <c r="IV79" s="22"/>
      <c r="IW79" s="22"/>
      <c r="IX79" s="22"/>
      <c r="IY79" s="26">
        <f t="shared" si="4"/>
        <v>64</v>
      </c>
      <c r="IZ79" s="56" t="s">
        <v>37</v>
      </c>
      <c r="JA79" s="80">
        <v>1595.93</v>
      </c>
      <c r="JB79" s="81">
        <f>JE79+JF79+JG79+JH79+JI79+JJ79+JK79+JL79+JM79+JN79</f>
        <v>1595.93</v>
      </c>
      <c r="JC79" s="81">
        <v>1066.4800000000002</v>
      </c>
      <c r="JD79" s="82">
        <f t="shared" si="5"/>
        <v>0</v>
      </c>
      <c r="JE79" s="83"/>
      <c r="JF79" s="83"/>
      <c r="JG79" s="83"/>
      <c r="JH79" s="83"/>
      <c r="JI79" s="83"/>
      <c r="JJ79" s="83"/>
      <c r="JK79" s="83"/>
      <c r="JL79" s="83"/>
      <c r="JM79" s="83"/>
      <c r="JN79" s="83">
        <v>1595.93</v>
      </c>
      <c r="JO79" s="83"/>
      <c r="JP79" s="83"/>
      <c r="JQ79" s="117">
        <f t="shared" si="3"/>
        <v>1.4964462530942912</v>
      </c>
      <c r="JR79" s="5" t="s">
        <v>581</v>
      </c>
    </row>
    <row r="80" spans="1:278" s="5" customFormat="1" ht="12.75" customHeight="1" x14ac:dyDescent="0.25">
      <c r="A80" s="64">
        <v>43383</v>
      </c>
      <c r="B80" s="109" t="s">
        <v>289</v>
      </c>
      <c r="C80" s="52"/>
      <c r="D80" s="52"/>
      <c r="E80" s="53"/>
      <c r="F80" s="53"/>
      <c r="G80" s="53"/>
      <c r="H80" s="53"/>
      <c r="I80" s="53"/>
      <c r="J80" s="53"/>
      <c r="K80" s="53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>
        <v>60</v>
      </c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  <c r="BM80" s="22"/>
      <c r="BN80" s="22"/>
      <c r="BO80" s="22"/>
      <c r="BP80" s="22"/>
      <c r="BQ80" s="22"/>
      <c r="BR80" s="22"/>
      <c r="BS80" s="22"/>
      <c r="BT80" s="22"/>
      <c r="BU80" s="22"/>
      <c r="BV80" s="22"/>
      <c r="BW80" s="22"/>
      <c r="BX80" s="22"/>
      <c r="BY80" s="22"/>
      <c r="BZ80" s="22"/>
      <c r="CA80" s="22"/>
      <c r="CB80" s="22"/>
      <c r="CC80" s="22"/>
      <c r="CD80" s="22"/>
      <c r="CE80" s="22"/>
      <c r="CF80" s="22"/>
      <c r="CG80" s="22"/>
      <c r="CH80" s="22"/>
      <c r="CI80" s="22"/>
      <c r="CJ80" s="22"/>
      <c r="CK80" s="22"/>
      <c r="CL80" s="22"/>
      <c r="CM80" s="22"/>
      <c r="CN80" s="22"/>
      <c r="CO80" s="22"/>
      <c r="CP80" s="22"/>
      <c r="CQ80" s="22"/>
      <c r="CR80" s="22"/>
      <c r="CS80" s="22"/>
      <c r="CT80" s="22"/>
      <c r="CU80" s="22"/>
      <c r="CV80" s="22"/>
      <c r="CW80" s="22"/>
      <c r="CX80" s="22"/>
      <c r="CY80" s="22"/>
      <c r="CZ80" s="22"/>
      <c r="DA80" s="22"/>
      <c r="DB80" s="22"/>
      <c r="DC80" s="22"/>
      <c r="DD80" s="22"/>
      <c r="DE80" s="22"/>
      <c r="DF80" s="22"/>
      <c r="DG80" s="22"/>
      <c r="DH80" s="22"/>
      <c r="DI80" s="22"/>
      <c r="DJ80" s="22"/>
      <c r="DK80" s="22"/>
      <c r="DL80" s="22"/>
      <c r="DM80" s="22"/>
      <c r="DN80" s="22"/>
      <c r="DO80" s="22"/>
      <c r="DP80" s="22"/>
      <c r="DQ80" s="22"/>
      <c r="DR80" s="22"/>
      <c r="DS80" s="22"/>
      <c r="DT80" s="22"/>
      <c r="DU80" s="22"/>
      <c r="DV80" s="22"/>
      <c r="DW80" s="22"/>
      <c r="DX80" s="22"/>
      <c r="DY80" s="22"/>
      <c r="DZ80" s="22"/>
      <c r="EA80" s="22"/>
      <c r="EB80" s="22"/>
      <c r="EC80" s="22"/>
      <c r="ED80" s="22"/>
      <c r="EE80" s="22"/>
      <c r="EF80" s="22"/>
      <c r="EG80" s="22"/>
      <c r="EH80" s="22"/>
      <c r="EI80" s="22"/>
      <c r="EJ80" s="22"/>
      <c r="EK80" s="22"/>
      <c r="EL80" s="22"/>
      <c r="EM80" s="22"/>
      <c r="EN80" s="22"/>
      <c r="EO80" s="22"/>
      <c r="EP80" s="22"/>
      <c r="EQ80" s="22"/>
      <c r="ER80" s="22"/>
      <c r="ES80" s="22"/>
      <c r="ET80" s="22"/>
      <c r="EU80" s="22"/>
      <c r="EV80" s="22"/>
      <c r="EW80" s="22"/>
      <c r="EX80" s="22"/>
      <c r="EY80" s="22"/>
      <c r="EZ80" s="22"/>
      <c r="FA80" s="22"/>
      <c r="FB80" s="22"/>
      <c r="FC80" s="22"/>
      <c r="FD80" s="22"/>
      <c r="FE80" s="22"/>
      <c r="FF80" s="22"/>
      <c r="FG80" s="22"/>
      <c r="FH80" s="22"/>
      <c r="FI80" s="22"/>
      <c r="FJ80" s="22"/>
      <c r="FK80" s="22"/>
      <c r="FL80" s="22"/>
      <c r="FM80" s="22"/>
      <c r="FN80" s="22"/>
      <c r="FO80" s="22"/>
      <c r="FP80" s="22"/>
      <c r="FQ80" s="22"/>
      <c r="FR80" s="22"/>
      <c r="FS80" s="22"/>
      <c r="FT80" s="22"/>
      <c r="FU80" s="22"/>
      <c r="FV80" s="22"/>
      <c r="FW80" s="22"/>
      <c r="FX80" s="22"/>
      <c r="FY80" s="22"/>
      <c r="FZ80" s="22"/>
      <c r="GA80" s="22"/>
      <c r="GB80" s="22"/>
      <c r="GC80" s="22"/>
      <c r="GD80" s="22"/>
      <c r="GE80" s="22"/>
      <c r="GF80" s="22"/>
      <c r="GG80" s="22"/>
      <c r="GH80" s="22"/>
      <c r="GI80" s="22"/>
      <c r="GJ80" s="22"/>
      <c r="GK80" s="22"/>
      <c r="GL80" s="22"/>
      <c r="GM80" s="22"/>
      <c r="GN80" s="22"/>
      <c r="GO80" s="22"/>
      <c r="GP80" s="22"/>
      <c r="GQ80" s="22"/>
      <c r="GR80" s="22"/>
      <c r="GS80" s="22"/>
      <c r="GT80" s="22"/>
      <c r="GU80" s="22"/>
      <c r="GV80" s="22"/>
      <c r="GW80" s="22"/>
      <c r="GX80" s="22"/>
      <c r="GY80" s="22"/>
      <c r="GZ80" s="22"/>
      <c r="HA80" s="22"/>
      <c r="HB80" s="22"/>
      <c r="HC80" s="22"/>
      <c r="HD80" s="22"/>
      <c r="HE80" s="22"/>
      <c r="HF80" s="22"/>
      <c r="HG80" s="22"/>
      <c r="HH80" s="22"/>
      <c r="HI80" s="22"/>
      <c r="HJ80" s="22"/>
      <c r="HK80" s="22"/>
      <c r="HL80" s="22"/>
      <c r="HM80" s="22"/>
      <c r="HN80" s="22"/>
      <c r="HO80" s="22"/>
      <c r="HP80" s="22"/>
      <c r="HQ80" s="22"/>
      <c r="HR80" s="22"/>
      <c r="HS80" s="22"/>
      <c r="HT80" s="22"/>
      <c r="HU80" s="22"/>
      <c r="HV80" s="22"/>
      <c r="HW80" s="22"/>
      <c r="HX80" s="22"/>
      <c r="HY80" s="22"/>
      <c r="HZ80" s="22"/>
      <c r="IA80" s="22"/>
      <c r="IB80" s="22"/>
      <c r="IC80" s="22"/>
      <c r="ID80" s="22"/>
      <c r="IE80" s="22"/>
      <c r="IF80" s="22"/>
      <c r="IG80" s="22"/>
      <c r="IH80" s="22"/>
      <c r="II80" s="22"/>
      <c r="IJ80" s="22"/>
      <c r="IK80" s="22"/>
      <c r="IL80" s="22"/>
      <c r="IM80" s="22"/>
      <c r="IN80" s="22"/>
      <c r="IO80" s="22"/>
      <c r="IP80" s="22"/>
      <c r="IQ80" s="22"/>
      <c r="IR80" s="22"/>
      <c r="IS80" s="22"/>
      <c r="IT80" s="22"/>
      <c r="IU80" s="22"/>
      <c r="IV80" s="22"/>
      <c r="IW80" s="22"/>
      <c r="IX80" s="22"/>
      <c r="IY80" s="26">
        <f t="shared" si="4"/>
        <v>60</v>
      </c>
      <c r="IZ80" s="56" t="s">
        <v>37</v>
      </c>
      <c r="JA80" s="80">
        <v>1596.96</v>
      </c>
      <c r="JB80" s="81">
        <f>JE80+JF80+JG80+JH80+JI80+JJ80+JK80+JL80+JM80+JN80+JO80</f>
        <v>1596.96</v>
      </c>
      <c r="JC80" s="81">
        <v>981.00000000000011</v>
      </c>
      <c r="JD80" s="82">
        <f t="shared" si="5"/>
        <v>0</v>
      </c>
      <c r="JE80" s="83"/>
      <c r="JF80" s="83"/>
      <c r="JG80" s="83"/>
      <c r="JH80" s="83"/>
      <c r="JI80" s="83"/>
      <c r="JJ80" s="83"/>
      <c r="JK80" s="83"/>
      <c r="JL80" s="83"/>
      <c r="JM80" s="83"/>
      <c r="JN80" s="83"/>
      <c r="JO80" s="83">
        <v>1596.96</v>
      </c>
      <c r="JP80" s="83"/>
      <c r="JQ80" s="117">
        <f t="shared" si="3"/>
        <v>1.6278899082568805</v>
      </c>
      <c r="JR80" s="5" t="s">
        <v>678</v>
      </c>
    </row>
    <row r="81" spans="1:278" s="5" customFormat="1" ht="12.75" customHeight="1" x14ac:dyDescent="0.25">
      <c r="A81" s="64">
        <v>43398</v>
      </c>
      <c r="B81" s="109" t="s">
        <v>289</v>
      </c>
      <c r="C81" s="52"/>
      <c r="D81" s="52"/>
      <c r="E81" s="53"/>
      <c r="F81" s="53"/>
      <c r="G81" s="53"/>
      <c r="H81" s="53"/>
      <c r="I81" s="53"/>
      <c r="J81" s="53"/>
      <c r="K81" s="53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>
        <v>80</v>
      </c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  <c r="BM81" s="22"/>
      <c r="BN81" s="22"/>
      <c r="BO81" s="22"/>
      <c r="BP81" s="22"/>
      <c r="BQ81" s="22"/>
      <c r="BR81" s="22"/>
      <c r="BS81" s="22"/>
      <c r="BT81" s="22"/>
      <c r="BU81" s="22"/>
      <c r="BV81" s="22"/>
      <c r="BW81" s="22"/>
      <c r="BX81" s="22"/>
      <c r="BY81" s="22"/>
      <c r="BZ81" s="22"/>
      <c r="CA81" s="22"/>
      <c r="CB81" s="22"/>
      <c r="CC81" s="22"/>
      <c r="CD81" s="22"/>
      <c r="CE81" s="22"/>
      <c r="CF81" s="22"/>
      <c r="CG81" s="22"/>
      <c r="CH81" s="22"/>
      <c r="CI81" s="22"/>
      <c r="CJ81" s="22"/>
      <c r="CK81" s="22"/>
      <c r="CL81" s="22"/>
      <c r="CM81" s="22"/>
      <c r="CN81" s="22"/>
      <c r="CO81" s="22"/>
      <c r="CP81" s="22"/>
      <c r="CQ81" s="22"/>
      <c r="CR81" s="22"/>
      <c r="CS81" s="22"/>
      <c r="CT81" s="22"/>
      <c r="CU81" s="22"/>
      <c r="CV81" s="22"/>
      <c r="CW81" s="22"/>
      <c r="CX81" s="22"/>
      <c r="CY81" s="22"/>
      <c r="CZ81" s="22"/>
      <c r="DA81" s="22"/>
      <c r="DB81" s="22"/>
      <c r="DC81" s="22"/>
      <c r="DD81" s="22"/>
      <c r="DE81" s="22"/>
      <c r="DF81" s="22"/>
      <c r="DG81" s="22"/>
      <c r="DH81" s="22"/>
      <c r="DI81" s="22"/>
      <c r="DJ81" s="22"/>
      <c r="DK81" s="22"/>
      <c r="DL81" s="22"/>
      <c r="DM81" s="22"/>
      <c r="DN81" s="22"/>
      <c r="DO81" s="22"/>
      <c r="DP81" s="22"/>
      <c r="DQ81" s="22"/>
      <c r="DR81" s="22"/>
      <c r="DS81" s="22"/>
      <c r="DT81" s="22"/>
      <c r="DU81" s="22"/>
      <c r="DV81" s="22"/>
      <c r="DW81" s="22"/>
      <c r="DX81" s="22"/>
      <c r="DY81" s="22"/>
      <c r="DZ81" s="22"/>
      <c r="EA81" s="22"/>
      <c r="EB81" s="22"/>
      <c r="EC81" s="22"/>
      <c r="ED81" s="22"/>
      <c r="EE81" s="22"/>
      <c r="EF81" s="22"/>
      <c r="EG81" s="22"/>
      <c r="EH81" s="22"/>
      <c r="EI81" s="22"/>
      <c r="EJ81" s="22"/>
      <c r="EK81" s="22"/>
      <c r="EL81" s="22"/>
      <c r="EM81" s="22"/>
      <c r="EN81" s="22"/>
      <c r="EO81" s="22"/>
      <c r="EP81" s="22"/>
      <c r="EQ81" s="22"/>
      <c r="ER81" s="22"/>
      <c r="ES81" s="22"/>
      <c r="ET81" s="22"/>
      <c r="EU81" s="22"/>
      <c r="EV81" s="22"/>
      <c r="EW81" s="22"/>
      <c r="EX81" s="22"/>
      <c r="EY81" s="22"/>
      <c r="EZ81" s="22"/>
      <c r="FA81" s="22"/>
      <c r="FB81" s="22"/>
      <c r="FC81" s="22"/>
      <c r="FD81" s="22"/>
      <c r="FE81" s="22"/>
      <c r="FF81" s="22"/>
      <c r="FG81" s="22"/>
      <c r="FH81" s="22"/>
      <c r="FI81" s="22"/>
      <c r="FJ81" s="22"/>
      <c r="FK81" s="22"/>
      <c r="FL81" s="22"/>
      <c r="FM81" s="22"/>
      <c r="FN81" s="22"/>
      <c r="FO81" s="22"/>
      <c r="FP81" s="22"/>
      <c r="FQ81" s="22"/>
      <c r="FR81" s="22"/>
      <c r="FS81" s="22"/>
      <c r="FT81" s="22"/>
      <c r="FU81" s="22"/>
      <c r="FV81" s="22"/>
      <c r="FW81" s="22"/>
      <c r="FX81" s="22"/>
      <c r="FY81" s="22"/>
      <c r="FZ81" s="22"/>
      <c r="GA81" s="22"/>
      <c r="GB81" s="22"/>
      <c r="GC81" s="22"/>
      <c r="GD81" s="22"/>
      <c r="GE81" s="22"/>
      <c r="GF81" s="22"/>
      <c r="GG81" s="22"/>
      <c r="GH81" s="22"/>
      <c r="GI81" s="22"/>
      <c r="GJ81" s="22"/>
      <c r="GK81" s="22"/>
      <c r="GL81" s="22"/>
      <c r="GM81" s="22"/>
      <c r="GN81" s="22"/>
      <c r="GO81" s="22"/>
      <c r="GP81" s="22"/>
      <c r="GQ81" s="22"/>
      <c r="GR81" s="22"/>
      <c r="GS81" s="22"/>
      <c r="GT81" s="22"/>
      <c r="GU81" s="22"/>
      <c r="GV81" s="22"/>
      <c r="GW81" s="22"/>
      <c r="GX81" s="22"/>
      <c r="GY81" s="22"/>
      <c r="GZ81" s="22"/>
      <c r="HA81" s="22"/>
      <c r="HB81" s="22"/>
      <c r="HC81" s="22"/>
      <c r="HD81" s="22"/>
      <c r="HE81" s="22"/>
      <c r="HF81" s="22"/>
      <c r="HG81" s="22"/>
      <c r="HH81" s="22"/>
      <c r="HI81" s="22"/>
      <c r="HJ81" s="22"/>
      <c r="HK81" s="22"/>
      <c r="HL81" s="22"/>
      <c r="HM81" s="22"/>
      <c r="HN81" s="22"/>
      <c r="HO81" s="22"/>
      <c r="HP81" s="22"/>
      <c r="HQ81" s="22"/>
      <c r="HR81" s="22"/>
      <c r="HS81" s="22"/>
      <c r="HT81" s="22"/>
      <c r="HU81" s="22"/>
      <c r="HV81" s="22"/>
      <c r="HW81" s="22"/>
      <c r="HX81" s="22"/>
      <c r="HY81" s="22"/>
      <c r="HZ81" s="22"/>
      <c r="IA81" s="22"/>
      <c r="IB81" s="22"/>
      <c r="IC81" s="22"/>
      <c r="ID81" s="22"/>
      <c r="IE81" s="22"/>
      <c r="IF81" s="22"/>
      <c r="IG81" s="22"/>
      <c r="IH81" s="22"/>
      <c r="II81" s="22"/>
      <c r="IJ81" s="22"/>
      <c r="IK81" s="22"/>
      <c r="IL81" s="22"/>
      <c r="IM81" s="22"/>
      <c r="IN81" s="22"/>
      <c r="IO81" s="22"/>
      <c r="IP81" s="22"/>
      <c r="IQ81" s="22"/>
      <c r="IR81" s="22"/>
      <c r="IS81" s="22"/>
      <c r="IT81" s="22"/>
      <c r="IU81" s="22"/>
      <c r="IV81" s="22"/>
      <c r="IW81" s="22"/>
      <c r="IX81" s="22"/>
      <c r="IY81" s="26">
        <f t="shared" si="4"/>
        <v>80</v>
      </c>
      <c r="IZ81" s="56" t="s">
        <v>37</v>
      </c>
      <c r="JA81" s="80">
        <v>2129.2800000000002</v>
      </c>
      <c r="JB81" s="81">
        <f>JE81+JF81+JG81+JH81+JI81+JJ81+JK81+JL81+JM81+JN81+JO81</f>
        <v>2129.2800000000002</v>
      </c>
      <c r="JC81" s="81">
        <v>1133.6000000000001</v>
      </c>
      <c r="JD81" s="82">
        <f t="shared" si="5"/>
        <v>0</v>
      </c>
      <c r="JE81" s="83"/>
      <c r="JF81" s="83"/>
      <c r="JG81" s="83"/>
      <c r="JH81" s="83"/>
      <c r="JI81" s="83"/>
      <c r="JJ81" s="83"/>
      <c r="JK81" s="83"/>
      <c r="JL81" s="83"/>
      <c r="JM81" s="83"/>
      <c r="JN81" s="83"/>
      <c r="JO81" s="83">
        <v>2129.2800000000002</v>
      </c>
      <c r="JP81" s="83"/>
      <c r="JQ81" s="117">
        <f t="shared" si="3"/>
        <v>1.87833450952717</v>
      </c>
      <c r="JR81" s="5" t="s">
        <v>634</v>
      </c>
    </row>
    <row r="82" spans="1:278" s="5" customFormat="1" ht="12.75" customHeight="1" x14ac:dyDescent="0.25">
      <c r="A82" s="64">
        <v>43405</v>
      </c>
      <c r="B82" s="109" t="s">
        <v>289</v>
      </c>
      <c r="C82" s="52"/>
      <c r="D82" s="52"/>
      <c r="E82" s="53"/>
      <c r="F82" s="53"/>
      <c r="G82" s="53"/>
      <c r="H82" s="53"/>
      <c r="I82" s="53"/>
      <c r="J82" s="53"/>
      <c r="K82" s="53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>
        <v>60</v>
      </c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  <c r="BM82" s="22"/>
      <c r="BN82" s="22"/>
      <c r="BO82" s="22"/>
      <c r="BP82" s="22"/>
      <c r="BQ82" s="22"/>
      <c r="BR82" s="22"/>
      <c r="BS82" s="22"/>
      <c r="BT82" s="22"/>
      <c r="BU82" s="22"/>
      <c r="BV82" s="22"/>
      <c r="BW82" s="22"/>
      <c r="BX82" s="22"/>
      <c r="BY82" s="22"/>
      <c r="BZ82" s="22"/>
      <c r="CA82" s="22"/>
      <c r="CB82" s="22"/>
      <c r="CC82" s="22"/>
      <c r="CD82" s="22"/>
      <c r="CE82" s="22"/>
      <c r="CF82" s="22"/>
      <c r="CG82" s="22"/>
      <c r="CH82" s="22"/>
      <c r="CI82" s="22"/>
      <c r="CJ82" s="22"/>
      <c r="CK82" s="22"/>
      <c r="CL82" s="22"/>
      <c r="CM82" s="22"/>
      <c r="CN82" s="22"/>
      <c r="CO82" s="22"/>
      <c r="CP82" s="22"/>
      <c r="CQ82" s="22"/>
      <c r="CR82" s="22"/>
      <c r="CS82" s="22"/>
      <c r="CT82" s="22"/>
      <c r="CU82" s="22"/>
      <c r="CV82" s="22"/>
      <c r="CW82" s="22"/>
      <c r="CX82" s="22"/>
      <c r="CY82" s="22"/>
      <c r="CZ82" s="22"/>
      <c r="DA82" s="22"/>
      <c r="DB82" s="22"/>
      <c r="DC82" s="22"/>
      <c r="DD82" s="22"/>
      <c r="DE82" s="22"/>
      <c r="DF82" s="22"/>
      <c r="DG82" s="22"/>
      <c r="DH82" s="22"/>
      <c r="DI82" s="22"/>
      <c r="DJ82" s="22"/>
      <c r="DK82" s="22"/>
      <c r="DL82" s="22"/>
      <c r="DM82" s="22"/>
      <c r="DN82" s="22"/>
      <c r="DO82" s="22"/>
      <c r="DP82" s="22"/>
      <c r="DQ82" s="22"/>
      <c r="DR82" s="22"/>
      <c r="DS82" s="22"/>
      <c r="DT82" s="22"/>
      <c r="DU82" s="22"/>
      <c r="DV82" s="22"/>
      <c r="DW82" s="22"/>
      <c r="DX82" s="22"/>
      <c r="DY82" s="22"/>
      <c r="DZ82" s="22"/>
      <c r="EA82" s="22"/>
      <c r="EB82" s="22"/>
      <c r="EC82" s="22"/>
      <c r="ED82" s="22"/>
      <c r="EE82" s="22"/>
      <c r="EF82" s="22"/>
      <c r="EG82" s="22"/>
      <c r="EH82" s="22"/>
      <c r="EI82" s="22"/>
      <c r="EJ82" s="22"/>
      <c r="EK82" s="22"/>
      <c r="EL82" s="22"/>
      <c r="EM82" s="22"/>
      <c r="EN82" s="22"/>
      <c r="EO82" s="22"/>
      <c r="EP82" s="22"/>
      <c r="EQ82" s="22"/>
      <c r="ER82" s="22"/>
      <c r="ES82" s="22"/>
      <c r="ET82" s="22"/>
      <c r="EU82" s="22"/>
      <c r="EV82" s="22"/>
      <c r="EW82" s="22"/>
      <c r="EX82" s="22"/>
      <c r="EY82" s="22"/>
      <c r="EZ82" s="22"/>
      <c r="FA82" s="22"/>
      <c r="FB82" s="22"/>
      <c r="FC82" s="22"/>
      <c r="FD82" s="22"/>
      <c r="FE82" s="22"/>
      <c r="FF82" s="22"/>
      <c r="FG82" s="22"/>
      <c r="FH82" s="22"/>
      <c r="FI82" s="22"/>
      <c r="FJ82" s="22"/>
      <c r="FK82" s="22"/>
      <c r="FL82" s="22"/>
      <c r="FM82" s="22"/>
      <c r="FN82" s="22"/>
      <c r="FO82" s="22"/>
      <c r="FP82" s="22"/>
      <c r="FQ82" s="22"/>
      <c r="FR82" s="22"/>
      <c r="FS82" s="22"/>
      <c r="FT82" s="22"/>
      <c r="FU82" s="22"/>
      <c r="FV82" s="22"/>
      <c r="FW82" s="22"/>
      <c r="FX82" s="22"/>
      <c r="FY82" s="22"/>
      <c r="FZ82" s="22"/>
      <c r="GA82" s="22"/>
      <c r="GB82" s="22"/>
      <c r="GC82" s="22"/>
      <c r="GD82" s="22"/>
      <c r="GE82" s="22"/>
      <c r="GF82" s="22"/>
      <c r="GG82" s="22"/>
      <c r="GH82" s="22"/>
      <c r="GI82" s="22"/>
      <c r="GJ82" s="22"/>
      <c r="GK82" s="22"/>
      <c r="GL82" s="22"/>
      <c r="GM82" s="22"/>
      <c r="GN82" s="22"/>
      <c r="GO82" s="22"/>
      <c r="GP82" s="22"/>
      <c r="GQ82" s="22"/>
      <c r="GR82" s="22"/>
      <c r="GS82" s="22"/>
      <c r="GT82" s="22"/>
      <c r="GU82" s="22"/>
      <c r="GV82" s="22"/>
      <c r="GW82" s="22"/>
      <c r="GX82" s="22"/>
      <c r="GY82" s="22"/>
      <c r="GZ82" s="22"/>
      <c r="HA82" s="22"/>
      <c r="HB82" s="22"/>
      <c r="HC82" s="22"/>
      <c r="HD82" s="22"/>
      <c r="HE82" s="22"/>
      <c r="HF82" s="22"/>
      <c r="HG82" s="22"/>
      <c r="HH82" s="22"/>
      <c r="HI82" s="22"/>
      <c r="HJ82" s="22"/>
      <c r="HK82" s="22"/>
      <c r="HL82" s="22"/>
      <c r="HM82" s="22"/>
      <c r="HN82" s="22"/>
      <c r="HO82" s="22"/>
      <c r="HP82" s="22"/>
      <c r="HQ82" s="22"/>
      <c r="HR82" s="22"/>
      <c r="HS82" s="22"/>
      <c r="HT82" s="22"/>
      <c r="HU82" s="22"/>
      <c r="HV82" s="22"/>
      <c r="HW82" s="22"/>
      <c r="HX82" s="22"/>
      <c r="HY82" s="22"/>
      <c r="HZ82" s="22"/>
      <c r="IA82" s="22"/>
      <c r="IB82" s="22"/>
      <c r="IC82" s="22"/>
      <c r="ID82" s="22"/>
      <c r="IE82" s="22"/>
      <c r="IF82" s="22"/>
      <c r="IG82" s="22"/>
      <c r="IH82" s="22"/>
      <c r="II82" s="22"/>
      <c r="IJ82" s="22"/>
      <c r="IK82" s="22"/>
      <c r="IL82" s="22"/>
      <c r="IM82" s="22"/>
      <c r="IN82" s="22"/>
      <c r="IO82" s="22"/>
      <c r="IP82" s="22"/>
      <c r="IQ82" s="22"/>
      <c r="IR82" s="22"/>
      <c r="IS82" s="22"/>
      <c r="IT82" s="22"/>
      <c r="IU82" s="22"/>
      <c r="IV82" s="22"/>
      <c r="IW82" s="22"/>
      <c r="IX82" s="22"/>
      <c r="IY82" s="26">
        <f t="shared" si="4"/>
        <v>60</v>
      </c>
      <c r="IZ82" s="56" t="s">
        <v>37</v>
      </c>
      <c r="JA82" s="80">
        <v>1596.96</v>
      </c>
      <c r="JB82" s="81">
        <f t="shared" ref="JB82:JB87" si="6">JE82+JF82+JG82+JH82+JI82+JJ82+JK82+JL82+JM82+JN82+JO82+JP82</f>
        <v>1596.96</v>
      </c>
      <c r="JC82" s="81">
        <v>1001.4</v>
      </c>
      <c r="JD82" s="82">
        <f t="shared" si="5"/>
        <v>0</v>
      </c>
      <c r="JE82" s="83"/>
      <c r="JF82" s="83"/>
      <c r="JG82" s="83"/>
      <c r="JH82" s="83"/>
      <c r="JI82" s="83"/>
      <c r="JJ82" s="83"/>
      <c r="JK82" s="83"/>
      <c r="JL82" s="83"/>
      <c r="JM82" s="83"/>
      <c r="JN82" s="83"/>
      <c r="JO82" s="83">
        <v>273.76</v>
      </c>
      <c r="JP82" s="83">
        <v>1323.2</v>
      </c>
      <c r="JQ82" s="117">
        <f t="shared" si="3"/>
        <v>1.5947273816656682</v>
      </c>
      <c r="JR82" s="5" t="s">
        <v>700</v>
      </c>
    </row>
    <row r="83" spans="1:278" s="5" customFormat="1" ht="12.75" customHeight="1" x14ac:dyDescent="0.25">
      <c r="A83" s="64">
        <v>43425</v>
      </c>
      <c r="B83" s="109" t="s">
        <v>289</v>
      </c>
      <c r="C83" s="52"/>
      <c r="D83" s="52"/>
      <c r="E83" s="53"/>
      <c r="F83" s="53"/>
      <c r="G83" s="53"/>
      <c r="H83" s="53"/>
      <c r="I83" s="53"/>
      <c r="J83" s="53"/>
      <c r="K83" s="53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>
        <v>60</v>
      </c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  <c r="BM83" s="22"/>
      <c r="BN83" s="22"/>
      <c r="BO83" s="22"/>
      <c r="BP83" s="22"/>
      <c r="BQ83" s="22"/>
      <c r="BR83" s="22"/>
      <c r="BS83" s="22"/>
      <c r="BT83" s="22"/>
      <c r="BU83" s="22"/>
      <c r="BV83" s="22"/>
      <c r="BW83" s="22"/>
      <c r="BX83" s="22"/>
      <c r="BY83" s="22"/>
      <c r="BZ83" s="22"/>
      <c r="CA83" s="22"/>
      <c r="CB83" s="22"/>
      <c r="CC83" s="22"/>
      <c r="CD83" s="22"/>
      <c r="CE83" s="22"/>
      <c r="CF83" s="22"/>
      <c r="CG83" s="22"/>
      <c r="CH83" s="22"/>
      <c r="CI83" s="22"/>
      <c r="CJ83" s="22"/>
      <c r="CK83" s="22"/>
      <c r="CL83" s="22"/>
      <c r="CM83" s="22"/>
      <c r="CN83" s="22"/>
      <c r="CO83" s="22"/>
      <c r="CP83" s="22"/>
      <c r="CQ83" s="22"/>
      <c r="CR83" s="22"/>
      <c r="CS83" s="22"/>
      <c r="CT83" s="22"/>
      <c r="CU83" s="22"/>
      <c r="CV83" s="22"/>
      <c r="CW83" s="22"/>
      <c r="CX83" s="22"/>
      <c r="CY83" s="22"/>
      <c r="CZ83" s="22"/>
      <c r="DA83" s="22"/>
      <c r="DB83" s="22"/>
      <c r="DC83" s="22"/>
      <c r="DD83" s="22"/>
      <c r="DE83" s="22"/>
      <c r="DF83" s="22"/>
      <c r="DG83" s="22"/>
      <c r="DH83" s="22"/>
      <c r="DI83" s="22"/>
      <c r="DJ83" s="22"/>
      <c r="DK83" s="22"/>
      <c r="DL83" s="22"/>
      <c r="DM83" s="22"/>
      <c r="DN83" s="22"/>
      <c r="DO83" s="22"/>
      <c r="DP83" s="22"/>
      <c r="DQ83" s="22"/>
      <c r="DR83" s="22"/>
      <c r="DS83" s="22"/>
      <c r="DT83" s="22"/>
      <c r="DU83" s="22"/>
      <c r="DV83" s="22"/>
      <c r="DW83" s="22"/>
      <c r="DX83" s="22"/>
      <c r="DY83" s="22"/>
      <c r="DZ83" s="22"/>
      <c r="EA83" s="22"/>
      <c r="EB83" s="22"/>
      <c r="EC83" s="22"/>
      <c r="ED83" s="22"/>
      <c r="EE83" s="22"/>
      <c r="EF83" s="22"/>
      <c r="EG83" s="22"/>
      <c r="EH83" s="22"/>
      <c r="EI83" s="22"/>
      <c r="EJ83" s="22"/>
      <c r="EK83" s="22"/>
      <c r="EL83" s="22"/>
      <c r="EM83" s="22"/>
      <c r="EN83" s="22"/>
      <c r="EO83" s="22"/>
      <c r="EP83" s="22"/>
      <c r="EQ83" s="22"/>
      <c r="ER83" s="22"/>
      <c r="ES83" s="22"/>
      <c r="ET83" s="22"/>
      <c r="EU83" s="22"/>
      <c r="EV83" s="22"/>
      <c r="EW83" s="22"/>
      <c r="EX83" s="22"/>
      <c r="EY83" s="22"/>
      <c r="EZ83" s="22"/>
      <c r="FA83" s="22"/>
      <c r="FB83" s="22"/>
      <c r="FC83" s="22"/>
      <c r="FD83" s="22"/>
      <c r="FE83" s="22"/>
      <c r="FF83" s="22"/>
      <c r="FG83" s="22"/>
      <c r="FH83" s="22"/>
      <c r="FI83" s="22"/>
      <c r="FJ83" s="22"/>
      <c r="FK83" s="22"/>
      <c r="FL83" s="22"/>
      <c r="FM83" s="22"/>
      <c r="FN83" s="22"/>
      <c r="FO83" s="22"/>
      <c r="FP83" s="22"/>
      <c r="FQ83" s="22"/>
      <c r="FR83" s="22"/>
      <c r="FS83" s="22"/>
      <c r="FT83" s="22"/>
      <c r="FU83" s="22"/>
      <c r="FV83" s="22"/>
      <c r="FW83" s="22"/>
      <c r="FX83" s="22"/>
      <c r="FY83" s="22"/>
      <c r="FZ83" s="22"/>
      <c r="GA83" s="22"/>
      <c r="GB83" s="22"/>
      <c r="GC83" s="22"/>
      <c r="GD83" s="22"/>
      <c r="GE83" s="22"/>
      <c r="GF83" s="22"/>
      <c r="GG83" s="22"/>
      <c r="GH83" s="22"/>
      <c r="GI83" s="22"/>
      <c r="GJ83" s="22"/>
      <c r="GK83" s="22"/>
      <c r="GL83" s="22"/>
      <c r="GM83" s="22"/>
      <c r="GN83" s="22"/>
      <c r="GO83" s="22"/>
      <c r="GP83" s="22"/>
      <c r="GQ83" s="22"/>
      <c r="GR83" s="22"/>
      <c r="GS83" s="22"/>
      <c r="GT83" s="22"/>
      <c r="GU83" s="22"/>
      <c r="GV83" s="22"/>
      <c r="GW83" s="22"/>
      <c r="GX83" s="22"/>
      <c r="GY83" s="22"/>
      <c r="GZ83" s="22"/>
      <c r="HA83" s="22"/>
      <c r="HB83" s="22"/>
      <c r="HC83" s="22"/>
      <c r="HD83" s="22"/>
      <c r="HE83" s="22"/>
      <c r="HF83" s="22"/>
      <c r="HG83" s="22"/>
      <c r="HH83" s="22"/>
      <c r="HI83" s="22"/>
      <c r="HJ83" s="22"/>
      <c r="HK83" s="22"/>
      <c r="HL83" s="22"/>
      <c r="HM83" s="22"/>
      <c r="HN83" s="22"/>
      <c r="HO83" s="22"/>
      <c r="HP83" s="22"/>
      <c r="HQ83" s="22"/>
      <c r="HR83" s="22"/>
      <c r="HS83" s="22"/>
      <c r="HT83" s="22"/>
      <c r="HU83" s="22"/>
      <c r="HV83" s="22"/>
      <c r="HW83" s="22"/>
      <c r="HX83" s="22"/>
      <c r="HY83" s="22"/>
      <c r="HZ83" s="22"/>
      <c r="IA83" s="22"/>
      <c r="IB83" s="22"/>
      <c r="IC83" s="22"/>
      <c r="ID83" s="22"/>
      <c r="IE83" s="22"/>
      <c r="IF83" s="22"/>
      <c r="IG83" s="22"/>
      <c r="IH83" s="22"/>
      <c r="II83" s="22"/>
      <c r="IJ83" s="22"/>
      <c r="IK83" s="22"/>
      <c r="IL83" s="22"/>
      <c r="IM83" s="22"/>
      <c r="IN83" s="22"/>
      <c r="IO83" s="22"/>
      <c r="IP83" s="22"/>
      <c r="IQ83" s="22"/>
      <c r="IR83" s="22"/>
      <c r="IS83" s="22"/>
      <c r="IT83" s="22"/>
      <c r="IU83" s="22"/>
      <c r="IV83" s="22"/>
      <c r="IW83" s="22"/>
      <c r="IX83" s="22"/>
      <c r="IY83" s="26">
        <f t="shared" si="4"/>
        <v>60</v>
      </c>
      <c r="IZ83" s="56" t="s">
        <v>37</v>
      </c>
      <c r="JA83" s="80">
        <v>1596.96</v>
      </c>
      <c r="JB83" s="81">
        <f t="shared" si="6"/>
        <v>1290.8799999999999</v>
      </c>
      <c r="JC83" s="81">
        <v>878.2</v>
      </c>
      <c r="JD83" s="82">
        <f t="shared" si="5"/>
        <v>306.08000000000015</v>
      </c>
      <c r="JE83" s="83"/>
      <c r="JF83" s="83"/>
      <c r="JG83" s="83"/>
      <c r="JH83" s="83"/>
      <c r="JI83" s="83"/>
      <c r="JJ83" s="83"/>
      <c r="JK83" s="83"/>
      <c r="JL83" s="83"/>
      <c r="JM83" s="83"/>
      <c r="JN83" s="83"/>
      <c r="JO83" s="83"/>
      <c r="JP83" s="83">
        <f>176.8+1114.08</f>
        <v>1290.8799999999999</v>
      </c>
      <c r="JQ83" s="117">
        <f t="shared" si="3"/>
        <v>1.8184468230471418</v>
      </c>
      <c r="JR83" s="5" t="s">
        <v>683</v>
      </c>
    </row>
    <row r="84" spans="1:278" s="5" customFormat="1" ht="12.75" customHeight="1" x14ac:dyDescent="0.25">
      <c r="A84" s="64">
        <v>43433</v>
      </c>
      <c r="B84" s="109" t="s">
        <v>289</v>
      </c>
      <c r="C84" s="52"/>
      <c r="D84" s="52"/>
      <c r="E84" s="53"/>
      <c r="F84" s="53"/>
      <c r="G84" s="53"/>
      <c r="H84" s="53"/>
      <c r="I84" s="53"/>
      <c r="J84" s="53"/>
      <c r="K84" s="53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>
        <v>60</v>
      </c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  <c r="BM84" s="22"/>
      <c r="BN84" s="22"/>
      <c r="BO84" s="22"/>
      <c r="BP84" s="22"/>
      <c r="BQ84" s="22"/>
      <c r="BR84" s="22"/>
      <c r="BS84" s="22"/>
      <c r="BT84" s="22"/>
      <c r="BU84" s="22"/>
      <c r="BV84" s="22"/>
      <c r="BW84" s="22"/>
      <c r="BX84" s="22"/>
      <c r="BY84" s="22"/>
      <c r="BZ84" s="22"/>
      <c r="CA84" s="22"/>
      <c r="CB84" s="22"/>
      <c r="CC84" s="22"/>
      <c r="CD84" s="22"/>
      <c r="CE84" s="22"/>
      <c r="CF84" s="22"/>
      <c r="CG84" s="22"/>
      <c r="CH84" s="22"/>
      <c r="CI84" s="22"/>
      <c r="CJ84" s="22"/>
      <c r="CK84" s="22"/>
      <c r="CL84" s="22"/>
      <c r="CM84" s="22"/>
      <c r="CN84" s="22"/>
      <c r="CO84" s="22"/>
      <c r="CP84" s="22"/>
      <c r="CQ84" s="22"/>
      <c r="CR84" s="22"/>
      <c r="CS84" s="22"/>
      <c r="CT84" s="22"/>
      <c r="CU84" s="22"/>
      <c r="CV84" s="22"/>
      <c r="CW84" s="22"/>
      <c r="CX84" s="22"/>
      <c r="CY84" s="22"/>
      <c r="CZ84" s="22"/>
      <c r="DA84" s="22"/>
      <c r="DB84" s="22"/>
      <c r="DC84" s="22"/>
      <c r="DD84" s="22"/>
      <c r="DE84" s="22"/>
      <c r="DF84" s="22"/>
      <c r="DG84" s="22"/>
      <c r="DH84" s="22"/>
      <c r="DI84" s="22"/>
      <c r="DJ84" s="22"/>
      <c r="DK84" s="22"/>
      <c r="DL84" s="22"/>
      <c r="DM84" s="22"/>
      <c r="DN84" s="22"/>
      <c r="DO84" s="22"/>
      <c r="DP84" s="22"/>
      <c r="DQ84" s="22"/>
      <c r="DR84" s="22"/>
      <c r="DS84" s="22"/>
      <c r="DT84" s="22"/>
      <c r="DU84" s="22"/>
      <c r="DV84" s="22"/>
      <c r="DW84" s="22"/>
      <c r="DX84" s="22"/>
      <c r="DY84" s="22"/>
      <c r="DZ84" s="22"/>
      <c r="EA84" s="22"/>
      <c r="EB84" s="22"/>
      <c r="EC84" s="22"/>
      <c r="ED84" s="22"/>
      <c r="EE84" s="22"/>
      <c r="EF84" s="22"/>
      <c r="EG84" s="22"/>
      <c r="EH84" s="22"/>
      <c r="EI84" s="22"/>
      <c r="EJ84" s="22"/>
      <c r="EK84" s="22"/>
      <c r="EL84" s="22"/>
      <c r="EM84" s="22"/>
      <c r="EN84" s="22"/>
      <c r="EO84" s="22"/>
      <c r="EP84" s="22"/>
      <c r="EQ84" s="22"/>
      <c r="ER84" s="22"/>
      <c r="ES84" s="22"/>
      <c r="ET84" s="22"/>
      <c r="EU84" s="22"/>
      <c r="EV84" s="22"/>
      <c r="EW84" s="22"/>
      <c r="EX84" s="22"/>
      <c r="EY84" s="22"/>
      <c r="EZ84" s="22"/>
      <c r="FA84" s="22"/>
      <c r="FB84" s="22"/>
      <c r="FC84" s="22"/>
      <c r="FD84" s="22"/>
      <c r="FE84" s="22"/>
      <c r="FF84" s="22"/>
      <c r="FG84" s="22"/>
      <c r="FH84" s="22"/>
      <c r="FI84" s="22"/>
      <c r="FJ84" s="22"/>
      <c r="FK84" s="22"/>
      <c r="FL84" s="22"/>
      <c r="FM84" s="22"/>
      <c r="FN84" s="22"/>
      <c r="FO84" s="22"/>
      <c r="FP84" s="22"/>
      <c r="FQ84" s="22"/>
      <c r="FR84" s="22"/>
      <c r="FS84" s="22"/>
      <c r="FT84" s="22"/>
      <c r="FU84" s="22"/>
      <c r="FV84" s="22"/>
      <c r="FW84" s="22"/>
      <c r="FX84" s="22"/>
      <c r="FY84" s="22"/>
      <c r="FZ84" s="22"/>
      <c r="GA84" s="22"/>
      <c r="GB84" s="22"/>
      <c r="GC84" s="22"/>
      <c r="GD84" s="22"/>
      <c r="GE84" s="22"/>
      <c r="GF84" s="22"/>
      <c r="GG84" s="22"/>
      <c r="GH84" s="22"/>
      <c r="GI84" s="22"/>
      <c r="GJ84" s="22"/>
      <c r="GK84" s="22"/>
      <c r="GL84" s="22"/>
      <c r="GM84" s="22"/>
      <c r="GN84" s="22"/>
      <c r="GO84" s="22"/>
      <c r="GP84" s="22"/>
      <c r="GQ84" s="22"/>
      <c r="GR84" s="22"/>
      <c r="GS84" s="22"/>
      <c r="GT84" s="22"/>
      <c r="GU84" s="22"/>
      <c r="GV84" s="22"/>
      <c r="GW84" s="22"/>
      <c r="GX84" s="22"/>
      <c r="GY84" s="22"/>
      <c r="GZ84" s="22"/>
      <c r="HA84" s="22"/>
      <c r="HB84" s="22"/>
      <c r="HC84" s="22"/>
      <c r="HD84" s="22"/>
      <c r="HE84" s="22"/>
      <c r="HF84" s="22"/>
      <c r="HG84" s="22"/>
      <c r="HH84" s="22"/>
      <c r="HI84" s="22"/>
      <c r="HJ84" s="22"/>
      <c r="HK84" s="22"/>
      <c r="HL84" s="22"/>
      <c r="HM84" s="22"/>
      <c r="HN84" s="22"/>
      <c r="HO84" s="22"/>
      <c r="HP84" s="22"/>
      <c r="HQ84" s="22"/>
      <c r="HR84" s="22"/>
      <c r="HS84" s="22"/>
      <c r="HT84" s="22"/>
      <c r="HU84" s="22"/>
      <c r="HV84" s="22"/>
      <c r="HW84" s="22"/>
      <c r="HX84" s="22"/>
      <c r="HY84" s="22"/>
      <c r="HZ84" s="22"/>
      <c r="IA84" s="22"/>
      <c r="IB84" s="22"/>
      <c r="IC84" s="22"/>
      <c r="ID84" s="22"/>
      <c r="IE84" s="22"/>
      <c r="IF84" s="22"/>
      <c r="IG84" s="22"/>
      <c r="IH84" s="22"/>
      <c r="II84" s="22"/>
      <c r="IJ84" s="22"/>
      <c r="IK84" s="22"/>
      <c r="IL84" s="22"/>
      <c r="IM84" s="22"/>
      <c r="IN84" s="22"/>
      <c r="IO84" s="22"/>
      <c r="IP84" s="22"/>
      <c r="IQ84" s="22"/>
      <c r="IR84" s="22"/>
      <c r="IS84" s="22"/>
      <c r="IT84" s="22"/>
      <c r="IU84" s="22"/>
      <c r="IV84" s="22"/>
      <c r="IW84" s="22"/>
      <c r="IX84" s="22"/>
      <c r="IY84" s="26">
        <f t="shared" si="4"/>
        <v>60</v>
      </c>
      <c r="IZ84" s="56" t="s">
        <v>37</v>
      </c>
      <c r="JA84" s="80">
        <v>1596.96</v>
      </c>
      <c r="JB84" s="81">
        <f t="shared" si="6"/>
        <v>0</v>
      </c>
      <c r="JC84" s="81">
        <v>816.59999999999991</v>
      </c>
      <c r="JD84" s="82">
        <f t="shared" si="5"/>
        <v>1596.96</v>
      </c>
      <c r="JE84" s="83"/>
      <c r="JF84" s="83"/>
      <c r="JG84" s="83"/>
      <c r="JH84" s="83"/>
      <c r="JI84" s="83"/>
      <c r="JJ84" s="83"/>
      <c r="JK84" s="83"/>
      <c r="JL84" s="83"/>
      <c r="JM84" s="83"/>
      <c r="JN84" s="83"/>
      <c r="JO84" s="83"/>
      <c r="JP84" s="83"/>
      <c r="JQ84" s="117">
        <f t="shared" si="3"/>
        <v>1.9556208670095521</v>
      </c>
      <c r="JR84" s="5" t="s">
        <v>702</v>
      </c>
    </row>
    <row r="85" spans="1:278" s="5" customFormat="1" ht="12.75" customHeight="1" x14ac:dyDescent="0.25">
      <c r="A85" s="64">
        <v>43439</v>
      </c>
      <c r="B85" s="109" t="s">
        <v>289</v>
      </c>
      <c r="C85" s="52"/>
      <c r="D85" s="52"/>
      <c r="E85" s="53"/>
      <c r="F85" s="53"/>
      <c r="G85" s="53"/>
      <c r="H85" s="53"/>
      <c r="I85" s="53"/>
      <c r="J85" s="53"/>
      <c r="K85" s="53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>
        <v>60</v>
      </c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  <c r="BM85" s="22"/>
      <c r="BN85" s="22"/>
      <c r="BO85" s="22"/>
      <c r="BP85" s="22"/>
      <c r="BQ85" s="22"/>
      <c r="BR85" s="22"/>
      <c r="BS85" s="22"/>
      <c r="BT85" s="22"/>
      <c r="BU85" s="22"/>
      <c r="BV85" s="22"/>
      <c r="BW85" s="22"/>
      <c r="BX85" s="22"/>
      <c r="BY85" s="22"/>
      <c r="BZ85" s="22"/>
      <c r="CA85" s="22"/>
      <c r="CB85" s="22"/>
      <c r="CC85" s="22"/>
      <c r="CD85" s="22"/>
      <c r="CE85" s="22"/>
      <c r="CF85" s="22"/>
      <c r="CG85" s="22"/>
      <c r="CH85" s="22"/>
      <c r="CI85" s="22"/>
      <c r="CJ85" s="22"/>
      <c r="CK85" s="22"/>
      <c r="CL85" s="22"/>
      <c r="CM85" s="22"/>
      <c r="CN85" s="22"/>
      <c r="CO85" s="22"/>
      <c r="CP85" s="22"/>
      <c r="CQ85" s="22"/>
      <c r="CR85" s="22"/>
      <c r="CS85" s="22"/>
      <c r="CT85" s="22"/>
      <c r="CU85" s="22"/>
      <c r="CV85" s="22"/>
      <c r="CW85" s="22"/>
      <c r="CX85" s="22"/>
      <c r="CY85" s="22"/>
      <c r="CZ85" s="22"/>
      <c r="DA85" s="22"/>
      <c r="DB85" s="22"/>
      <c r="DC85" s="22"/>
      <c r="DD85" s="22"/>
      <c r="DE85" s="22"/>
      <c r="DF85" s="22"/>
      <c r="DG85" s="22"/>
      <c r="DH85" s="22"/>
      <c r="DI85" s="22"/>
      <c r="DJ85" s="22"/>
      <c r="DK85" s="22"/>
      <c r="DL85" s="22"/>
      <c r="DM85" s="22"/>
      <c r="DN85" s="22"/>
      <c r="DO85" s="22"/>
      <c r="DP85" s="22"/>
      <c r="DQ85" s="22"/>
      <c r="DR85" s="22"/>
      <c r="DS85" s="22"/>
      <c r="DT85" s="22"/>
      <c r="DU85" s="22"/>
      <c r="DV85" s="22"/>
      <c r="DW85" s="22"/>
      <c r="DX85" s="22"/>
      <c r="DY85" s="22"/>
      <c r="DZ85" s="22"/>
      <c r="EA85" s="22"/>
      <c r="EB85" s="22"/>
      <c r="EC85" s="22"/>
      <c r="ED85" s="22"/>
      <c r="EE85" s="22"/>
      <c r="EF85" s="22"/>
      <c r="EG85" s="22"/>
      <c r="EH85" s="22"/>
      <c r="EI85" s="22"/>
      <c r="EJ85" s="22"/>
      <c r="EK85" s="22"/>
      <c r="EL85" s="22"/>
      <c r="EM85" s="22"/>
      <c r="EN85" s="22"/>
      <c r="EO85" s="22"/>
      <c r="EP85" s="22"/>
      <c r="EQ85" s="22"/>
      <c r="ER85" s="22"/>
      <c r="ES85" s="22"/>
      <c r="ET85" s="22"/>
      <c r="EU85" s="22"/>
      <c r="EV85" s="22"/>
      <c r="EW85" s="22"/>
      <c r="EX85" s="22"/>
      <c r="EY85" s="22"/>
      <c r="EZ85" s="22"/>
      <c r="FA85" s="22"/>
      <c r="FB85" s="22"/>
      <c r="FC85" s="22"/>
      <c r="FD85" s="22"/>
      <c r="FE85" s="22"/>
      <c r="FF85" s="22"/>
      <c r="FG85" s="22"/>
      <c r="FH85" s="22"/>
      <c r="FI85" s="22"/>
      <c r="FJ85" s="22"/>
      <c r="FK85" s="22"/>
      <c r="FL85" s="22"/>
      <c r="FM85" s="22"/>
      <c r="FN85" s="22"/>
      <c r="FO85" s="22"/>
      <c r="FP85" s="22"/>
      <c r="FQ85" s="22"/>
      <c r="FR85" s="22"/>
      <c r="FS85" s="22"/>
      <c r="FT85" s="22"/>
      <c r="FU85" s="22"/>
      <c r="FV85" s="22"/>
      <c r="FW85" s="22"/>
      <c r="FX85" s="22"/>
      <c r="FY85" s="22"/>
      <c r="FZ85" s="22"/>
      <c r="GA85" s="22"/>
      <c r="GB85" s="22"/>
      <c r="GC85" s="22"/>
      <c r="GD85" s="22"/>
      <c r="GE85" s="22"/>
      <c r="GF85" s="22"/>
      <c r="GG85" s="22"/>
      <c r="GH85" s="22"/>
      <c r="GI85" s="22"/>
      <c r="GJ85" s="22"/>
      <c r="GK85" s="22"/>
      <c r="GL85" s="22"/>
      <c r="GM85" s="22"/>
      <c r="GN85" s="22"/>
      <c r="GO85" s="22"/>
      <c r="GP85" s="22"/>
      <c r="GQ85" s="22"/>
      <c r="GR85" s="22"/>
      <c r="GS85" s="22"/>
      <c r="GT85" s="22"/>
      <c r="GU85" s="22"/>
      <c r="GV85" s="22"/>
      <c r="GW85" s="22"/>
      <c r="GX85" s="22"/>
      <c r="GY85" s="22"/>
      <c r="GZ85" s="22"/>
      <c r="HA85" s="22"/>
      <c r="HB85" s="22"/>
      <c r="HC85" s="22"/>
      <c r="HD85" s="22"/>
      <c r="HE85" s="22"/>
      <c r="HF85" s="22"/>
      <c r="HG85" s="22"/>
      <c r="HH85" s="22"/>
      <c r="HI85" s="22"/>
      <c r="HJ85" s="22"/>
      <c r="HK85" s="22"/>
      <c r="HL85" s="22"/>
      <c r="HM85" s="22"/>
      <c r="HN85" s="22"/>
      <c r="HO85" s="22"/>
      <c r="HP85" s="22"/>
      <c r="HQ85" s="22"/>
      <c r="HR85" s="22"/>
      <c r="HS85" s="22"/>
      <c r="HT85" s="22"/>
      <c r="HU85" s="22"/>
      <c r="HV85" s="22"/>
      <c r="HW85" s="22"/>
      <c r="HX85" s="22"/>
      <c r="HY85" s="22"/>
      <c r="HZ85" s="22"/>
      <c r="IA85" s="22"/>
      <c r="IB85" s="22"/>
      <c r="IC85" s="22"/>
      <c r="ID85" s="22"/>
      <c r="IE85" s="22"/>
      <c r="IF85" s="22"/>
      <c r="IG85" s="22"/>
      <c r="IH85" s="22"/>
      <c r="II85" s="22"/>
      <c r="IJ85" s="22"/>
      <c r="IK85" s="22"/>
      <c r="IL85" s="22"/>
      <c r="IM85" s="22"/>
      <c r="IN85" s="22"/>
      <c r="IO85" s="22"/>
      <c r="IP85" s="22"/>
      <c r="IQ85" s="22"/>
      <c r="IR85" s="22"/>
      <c r="IS85" s="22"/>
      <c r="IT85" s="22"/>
      <c r="IU85" s="22"/>
      <c r="IV85" s="22"/>
      <c r="IW85" s="22"/>
      <c r="IX85" s="22"/>
      <c r="IY85" s="26">
        <f t="shared" si="4"/>
        <v>60</v>
      </c>
      <c r="IZ85" s="56" t="s">
        <v>37</v>
      </c>
      <c r="JA85" s="80">
        <v>1596.96</v>
      </c>
      <c r="JB85" s="81">
        <f t="shared" si="6"/>
        <v>0</v>
      </c>
      <c r="JC85" s="81">
        <v>816.59999999999991</v>
      </c>
      <c r="JD85" s="82">
        <f t="shared" si="5"/>
        <v>1596.96</v>
      </c>
      <c r="JE85" s="83"/>
      <c r="JF85" s="83"/>
      <c r="JG85" s="83"/>
      <c r="JH85" s="83"/>
      <c r="JI85" s="83"/>
      <c r="JJ85" s="83"/>
      <c r="JK85" s="83"/>
      <c r="JL85" s="83"/>
      <c r="JM85" s="83"/>
      <c r="JN85" s="83"/>
      <c r="JO85" s="83"/>
      <c r="JP85" s="83"/>
      <c r="JQ85" s="117">
        <f t="shared" si="3"/>
        <v>1.9556208670095521</v>
      </c>
      <c r="JR85" s="5" t="s">
        <v>684</v>
      </c>
    </row>
    <row r="86" spans="1:278" s="5" customFormat="1" ht="12.75" customHeight="1" x14ac:dyDescent="0.25">
      <c r="A86" s="64">
        <v>43446</v>
      </c>
      <c r="B86" s="109" t="s">
        <v>289</v>
      </c>
      <c r="C86" s="52"/>
      <c r="D86" s="52"/>
      <c r="E86" s="53"/>
      <c r="F86" s="53"/>
      <c r="G86" s="53"/>
      <c r="H86" s="53"/>
      <c r="I86" s="53"/>
      <c r="J86" s="53"/>
      <c r="K86" s="53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>
        <v>60</v>
      </c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2"/>
      <c r="CJ86" s="22"/>
      <c r="CK86" s="22"/>
      <c r="CL86" s="22"/>
      <c r="CM86" s="22"/>
      <c r="CN86" s="22"/>
      <c r="CO86" s="22"/>
      <c r="CP86" s="22"/>
      <c r="CQ86" s="22"/>
      <c r="CR86" s="22"/>
      <c r="CS86" s="22"/>
      <c r="CT86" s="22"/>
      <c r="CU86" s="22"/>
      <c r="CV86" s="22"/>
      <c r="CW86" s="22"/>
      <c r="CX86" s="22"/>
      <c r="CY86" s="22"/>
      <c r="CZ86" s="22"/>
      <c r="DA86" s="22"/>
      <c r="DB86" s="22"/>
      <c r="DC86" s="22"/>
      <c r="DD86" s="22"/>
      <c r="DE86" s="22"/>
      <c r="DF86" s="22"/>
      <c r="DG86" s="22"/>
      <c r="DH86" s="22"/>
      <c r="DI86" s="22"/>
      <c r="DJ86" s="22"/>
      <c r="DK86" s="22"/>
      <c r="DL86" s="22"/>
      <c r="DM86" s="22"/>
      <c r="DN86" s="22"/>
      <c r="DO86" s="22"/>
      <c r="DP86" s="22"/>
      <c r="DQ86" s="22"/>
      <c r="DR86" s="22"/>
      <c r="DS86" s="22"/>
      <c r="DT86" s="22"/>
      <c r="DU86" s="22"/>
      <c r="DV86" s="22"/>
      <c r="DW86" s="22"/>
      <c r="DX86" s="22"/>
      <c r="DY86" s="22"/>
      <c r="DZ86" s="22"/>
      <c r="EA86" s="22"/>
      <c r="EB86" s="22"/>
      <c r="EC86" s="22"/>
      <c r="ED86" s="22"/>
      <c r="EE86" s="22"/>
      <c r="EF86" s="22"/>
      <c r="EG86" s="22"/>
      <c r="EH86" s="22"/>
      <c r="EI86" s="22"/>
      <c r="EJ86" s="22"/>
      <c r="EK86" s="22"/>
      <c r="EL86" s="22"/>
      <c r="EM86" s="22"/>
      <c r="EN86" s="22"/>
      <c r="EO86" s="22"/>
      <c r="EP86" s="22"/>
      <c r="EQ86" s="22"/>
      <c r="ER86" s="22"/>
      <c r="ES86" s="22"/>
      <c r="ET86" s="22"/>
      <c r="EU86" s="22"/>
      <c r="EV86" s="22"/>
      <c r="EW86" s="22"/>
      <c r="EX86" s="22"/>
      <c r="EY86" s="22"/>
      <c r="EZ86" s="22"/>
      <c r="FA86" s="22"/>
      <c r="FB86" s="22"/>
      <c r="FC86" s="22"/>
      <c r="FD86" s="22"/>
      <c r="FE86" s="22"/>
      <c r="FF86" s="22"/>
      <c r="FG86" s="22"/>
      <c r="FH86" s="22"/>
      <c r="FI86" s="22"/>
      <c r="FJ86" s="22"/>
      <c r="FK86" s="22"/>
      <c r="FL86" s="22"/>
      <c r="FM86" s="22"/>
      <c r="FN86" s="22"/>
      <c r="FO86" s="22"/>
      <c r="FP86" s="22"/>
      <c r="FQ86" s="22"/>
      <c r="FR86" s="22"/>
      <c r="FS86" s="22"/>
      <c r="FT86" s="22"/>
      <c r="FU86" s="22"/>
      <c r="FV86" s="22"/>
      <c r="FW86" s="22"/>
      <c r="FX86" s="22"/>
      <c r="FY86" s="22"/>
      <c r="FZ86" s="22"/>
      <c r="GA86" s="22"/>
      <c r="GB86" s="22"/>
      <c r="GC86" s="22"/>
      <c r="GD86" s="22"/>
      <c r="GE86" s="22"/>
      <c r="GF86" s="22"/>
      <c r="GG86" s="22"/>
      <c r="GH86" s="22"/>
      <c r="GI86" s="22"/>
      <c r="GJ86" s="22"/>
      <c r="GK86" s="22"/>
      <c r="GL86" s="22"/>
      <c r="GM86" s="22"/>
      <c r="GN86" s="22"/>
      <c r="GO86" s="22"/>
      <c r="GP86" s="22"/>
      <c r="GQ86" s="22"/>
      <c r="GR86" s="22"/>
      <c r="GS86" s="22"/>
      <c r="GT86" s="22"/>
      <c r="GU86" s="22"/>
      <c r="GV86" s="22"/>
      <c r="GW86" s="22"/>
      <c r="GX86" s="22"/>
      <c r="GY86" s="22"/>
      <c r="GZ86" s="22"/>
      <c r="HA86" s="22"/>
      <c r="HB86" s="22"/>
      <c r="HC86" s="22"/>
      <c r="HD86" s="22"/>
      <c r="HE86" s="22"/>
      <c r="HF86" s="22"/>
      <c r="HG86" s="22"/>
      <c r="HH86" s="22"/>
      <c r="HI86" s="22"/>
      <c r="HJ86" s="22"/>
      <c r="HK86" s="22"/>
      <c r="HL86" s="22"/>
      <c r="HM86" s="22"/>
      <c r="HN86" s="22"/>
      <c r="HO86" s="22"/>
      <c r="HP86" s="22"/>
      <c r="HQ86" s="22"/>
      <c r="HR86" s="22"/>
      <c r="HS86" s="22"/>
      <c r="HT86" s="22"/>
      <c r="HU86" s="22"/>
      <c r="HV86" s="22"/>
      <c r="HW86" s="22"/>
      <c r="HX86" s="22"/>
      <c r="HY86" s="22"/>
      <c r="HZ86" s="22"/>
      <c r="IA86" s="22"/>
      <c r="IB86" s="22"/>
      <c r="IC86" s="22"/>
      <c r="ID86" s="22"/>
      <c r="IE86" s="22"/>
      <c r="IF86" s="22"/>
      <c r="IG86" s="22"/>
      <c r="IH86" s="22"/>
      <c r="II86" s="22"/>
      <c r="IJ86" s="22"/>
      <c r="IK86" s="22"/>
      <c r="IL86" s="22"/>
      <c r="IM86" s="22"/>
      <c r="IN86" s="22"/>
      <c r="IO86" s="22"/>
      <c r="IP86" s="22"/>
      <c r="IQ86" s="22"/>
      <c r="IR86" s="22"/>
      <c r="IS86" s="22"/>
      <c r="IT86" s="22"/>
      <c r="IU86" s="22"/>
      <c r="IV86" s="22"/>
      <c r="IW86" s="22"/>
      <c r="IX86" s="22"/>
      <c r="IY86" s="26">
        <f t="shared" si="4"/>
        <v>60</v>
      </c>
      <c r="IZ86" s="56" t="s">
        <v>37</v>
      </c>
      <c r="JA86" s="80">
        <v>1596.96</v>
      </c>
      <c r="JB86" s="81">
        <f t="shared" si="6"/>
        <v>0</v>
      </c>
      <c r="JC86" s="81">
        <v>821.2</v>
      </c>
      <c r="JD86" s="82">
        <f t="shared" si="5"/>
        <v>1596.96</v>
      </c>
      <c r="JE86" s="83"/>
      <c r="JF86" s="83"/>
      <c r="JG86" s="83"/>
      <c r="JH86" s="83"/>
      <c r="JI86" s="83"/>
      <c r="JJ86" s="83"/>
      <c r="JK86" s="83"/>
      <c r="JL86" s="83"/>
      <c r="JM86" s="83"/>
      <c r="JN86" s="83"/>
      <c r="JO86" s="83"/>
      <c r="JP86" s="83"/>
      <c r="JQ86" s="117">
        <f t="shared" si="3"/>
        <v>1.9446663419386263</v>
      </c>
      <c r="JR86" s="5" t="s">
        <v>724</v>
      </c>
    </row>
    <row r="87" spans="1:278" s="5" customFormat="1" ht="12.75" customHeight="1" x14ac:dyDescent="0.25">
      <c r="A87" s="64">
        <v>43454</v>
      </c>
      <c r="B87" s="109" t="s">
        <v>289</v>
      </c>
      <c r="C87" s="52"/>
      <c r="D87" s="52"/>
      <c r="E87" s="53"/>
      <c r="F87" s="53"/>
      <c r="G87" s="53"/>
      <c r="H87" s="53"/>
      <c r="I87" s="53"/>
      <c r="J87" s="53"/>
      <c r="K87" s="53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>
        <v>160</v>
      </c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  <c r="BM87" s="22"/>
      <c r="BN87" s="22"/>
      <c r="BO87" s="22"/>
      <c r="BP87" s="22"/>
      <c r="BQ87" s="22"/>
      <c r="BR87" s="22"/>
      <c r="BS87" s="22"/>
      <c r="BT87" s="22"/>
      <c r="BU87" s="22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CH87" s="22"/>
      <c r="CI87" s="22"/>
      <c r="CJ87" s="22"/>
      <c r="CK87" s="22"/>
      <c r="CL87" s="22"/>
      <c r="CM87" s="22"/>
      <c r="CN87" s="22"/>
      <c r="CO87" s="22"/>
      <c r="CP87" s="22"/>
      <c r="CQ87" s="22"/>
      <c r="CR87" s="22"/>
      <c r="CS87" s="22"/>
      <c r="CT87" s="22"/>
      <c r="CU87" s="22"/>
      <c r="CV87" s="22"/>
      <c r="CW87" s="22"/>
      <c r="CX87" s="22"/>
      <c r="CY87" s="22"/>
      <c r="CZ87" s="22"/>
      <c r="DA87" s="22"/>
      <c r="DB87" s="22"/>
      <c r="DC87" s="22"/>
      <c r="DD87" s="22"/>
      <c r="DE87" s="22"/>
      <c r="DF87" s="22"/>
      <c r="DG87" s="22"/>
      <c r="DH87" s="22"/>
      <c r="DI87" s="22"/>
      <c r="DJ87" s="22"/>
      <c r="DK87" s="22"/>
      <c r="DL87" s="22"/>
      <c r="DM87" s="22"/>
      <c r="DN87" s="22"/>
      <c r="DO87" s="22"/>
      <c r="DP87" s="22"/>
      <c r="DQ87" s="22"/>
      <c r="DR87" s="22"/>
      <c r="DS87" s="22"/>
      <c r="DT87" s="22"/>
      <c r="DU87" s="22"/>
      <c r="DV87" s="22"/>
      <c r="DW87" s="22"/>
      <c r="DX87" s="22"/>
      <c r="DY87" s="22"/>
      <c r="DZ87" s="22"/>
      <c r="EA87" s="22"/>
      <c r="EB87" s="22"/>
      <c r="EC87" s="22"/>
      <c r="ED87" s="22"/>
      <c r="EE87" s="22"/>
      <c r="EF87" s="22"/>
      <c r="EG87" s="22"/>
      <c r="EH87" s="22"/>
      <c r="EI87" s="22"/>
      <c r="EJ87" s="22"/>
      <c r="EK87" s="22"/>
      <c r="EL87" s="22"/>
      <c r="EM87" s="22"/>
      <c r="EN87" s="22"/>
      <c r="EO87" s="22"/>
      <c r="EP87" s="22"/>
      <c r="EQ87" s="22"/>
      <c r="ER87" s="22"/>
      <c r="ES87" s="22"/>
      <c r="ET87" s="22"/>
      <c r="EU87" s="22"/>
      <c r="EV87" s="22"/>
      <c r="EW87" s="22"/>
      <c r="EX87" s="22"/>
      <c r="EY87" s="22"/>
      <c r="EZ87" s="22"/>
      <c r="FA87" s="22"/>
      <c r="FB87" s="22"/>
      <c r="FC87" s="22"/>
      <c r="FD87" s="22"/>
      <c r="FE87" s="22"/>
      <c r="FF87" s="22"/>
      <c r="FG87" s="22"/>
      <c r="FH87" s="22"/>
      <c r="FI87" s="22"/>
      <c r="FJ87" s="22"/>
      <c r="FK87" s="22"/>
      <c r="FL87" s="22"/>
      <c r="FM87" s="22"/>
      <c r="FN87" s="22"/>
      <c r="FO87" s="22"/>
      <c r="FP87" s="22"/>
      <c r="FQ87" s="22"/>
      <c r="FR87" s="22"/>
      <c r="FS87" s="22"/>
      <c r="FT87" s="22"/>
      <c r="FU87" s="22"/>
      <c r="FV87" s="22"/>
      <c r="FW87" s="22"/>
      <c r="FX87" s="22"/>
      <c r="FY87" s="22"/>
      <c r="FZ87" s="22"/>
      <c r="GA87" s="22"/>
      <c r="GB87" s="22"/>
      <c r="GC87" s="22"/>
      <c r="GD87" s="22"/>
      <c r="GE87" s="22"/>
      <c r="GF87" s="22"/>
      <c r="GG87" s="22"/>
      <c r="GH87" s="22"/>
      <c r="GI87" s="22"/>
      <c r="GJ87" s="22"/>
      <c r="GK87" s="22"/>
      <c r="GL87" s="22"/>
      <c r="GM87" s="22"/>
      <c r="GN87" s="22"/>
      <c r="GO87" s="22"/>
      <c r="GP87" s="22"/>
      <c r="GQ87" s="22"/>
      <c r="GR87" s="22"/>
      <c r="GS87" s="22"/>
      <c r="GT87" s="22"/>
      <c r="GU87" s="22"/>
      <c r="GV87" s="22"/>
      <c r="GW87" s="22"/>
      <c r="GX87" s="22"/>
      <c r="GY87" s="22"/>
      <c r="GZ87" s="22"/>
      <c r="HA87" s="22"/>
      <c r="HB87" s="22"/>
      <c r="HC87" s="22"/>
      <c r="HD87" s="22"/>
      <c r="HE87" s="22"/>
      <c r="HF87" s="22"/>
      <c r="HG87" s="22"/>
      <c r="HH87" s="22"/>
      <c r="HI87" s="22"/>
      <c r="HJ87" s="22"/>
      <c r="HK87" s="22"/>
      <c r="HL87" s="22"/>
      <c r="HM87" s="22"/>
      <c r="HN87" s="22"/>
      <c r="HO87" s="22"/>
      <c r="HP87" s="22"/>
      <c r="HQ87" s="22"/>
      <c r="HR87" s="22"/>
      <c r="HS87" s="22"/>
      <c r="HT87" s="22"/>
      <c r="HU87" s="22"/>
      <c r="HV87" s="22"/>
      <c r="HW87" s="22"/>
      <c r="HX87" s="22"/>
      <c r="HY87" s="22"/>
      <c r="HZ87" s="22"/>
      <c r="IA87" s="22"/>
      <c r="IB87" s="22"/>
      <c r="IC87" s="22"/>
      <c r="ID87" s="22"/>
      <c r="IE87" s="22"/>
      <c r="IF87" s="22"/>
      <c r="IG87" s="22"/>
      <c r="IH87" s="22"/>
      <c r="II87" s="22"/>
      <c r="IJ87" s="22"/>
      <c r="IK87" s="22"/>
      <c r="IL87" s="22"/>
      <c r="IM87" s="22"/>
      <c r="IN87" s="22"/>
      <c r="IO87" s="22"/>
      <c r="IP87" s="22"/>
      <c r="IQ87" s="22"/>
      <c r="IR87" s="22"/>
      <c r="IS87" s="22"/>
      <c r="IT87" s="22"/>
      <c r="IU87" s="22"/>
      <c r="IV87" s="22"/>
      <c r="IW87" s="22"/>
      <c r="IX87" s="22"/>
      <c r="IY87" s="26">
        <f t="shared" si="4"/>
        <v>160</v>
      </c>
      <c r="IZ87" s="56" t="s">
        <v>37</v>
      </c>
      <c r="JA87" s="80">
        <v>4258.5600000000004</v>
      </c>
      <c r="JB87" s="81">
        <f t="shared" si="6"/>
        <v>0</v>
      </c>
      <c r="JC87" s="81">
        <v>2208.9</v>
      </c>
      <c r="JD87" s="82">
        <f t="shared" si="5"/>
        <v>4258.5600000000004</v>
      </c>
      <c r="JE87" s="83"/>
      <c r="JF87" s="83"/>
      <c r="JG87" s="83"/>
      <c r="JH87" s="83"/>
      <c r="JI87" s="83"/>
      <c r="JJ87" s="83"/>
      <c r="JK87" s="83"/>
      <c r="JL87" s="83"/>
      <c r="JM87" s="83"/>
      <c r="JN87" s="83"/>
      <c r="JO87" s="83"/>
      <c r="JP87" s="83"/>
      <c r="JQ87" s="117">
        <f t="shared" si="3"/>
        <v>1.9279098193671058</v>
      </c>
    </row>
    <row r="88" spans="1:278" s="5" customFormat="1" ht="12.75" customHeight="1" x14ac:dyDescent="0.25">
      <c r="A88" s="64">
        <v>43137</v>
      </c>
      <c r="B88" s="109" t="s">
        <v>219</v>
      </c>
      <c r="C88" s="52"/>
      <c r="D88" s="52"/>
      <c r="E88" s="53"/>
      <c r="F88" s="53"/>
      <c r="G88" s="53"/>
      <c r="H88" s="53"/>
      <c r="I88" s="53"/>
      <c r="J88" s="53"/>
      <c r="K88" s="53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2"/>
      <c r="CJ88" s="22"/>
      <c r="CK88" s="22"/>
      <c r="CL88" s="22"/>
      <c r="CM88" s="22"/>
      <c r="CN88" s="22"/>
      <c r="CO88" s="22"/>
      <c r="CP88" s="22"/>
      <c r="CQ88" s="22"/>
      <c r="CR88" s="22"/>
      <c r="CS88" s="22"/>
      <c r="CT88" s="22"/>
      <c r="CU88" s="22"/>
      <c r="CV88" s="22"/>
      <c r="CW88" s="22"/>
      <c r="CX88" s="22"/>
      <c r="CY88" s="22"/>
      <c r="CZ88" s="22"/>
      <c r="DA88" s="22"/>
      <c r="DB88" s="22"/>
      <c r="DC88" s="22"/>
      <c r="DD88" s="22"/>
      <c r="DE88" s="22"/>
      <c r="DF88" s="22"/>
      <c r="DG88" s="22"/>
      <c r="DH88" s="22"/>
      <c r="DI88" s="22"/>
      <c r="DJ88" s="22"/>
      <c r="DK88" s="22"/>
      <c r="DL88" s="22"/>
      <c r="DM88" s="22"/>
      <c r="DN88" s="22"/>
      <c r="DO88" s="22"/>
      <c r="DP88" s="22"/>
      <c r="DQ88" s="22"/>
      <c r="DR88" s="22"/>
      <c r="DS88" s="22"/>
      <c r="DT88" s="22"/>
      <c r="DU88" s="22"/>
      <c r="DV88" s="22"/>
      <c r="DW88" s="22"/>
      <c r="DX88" s="22"/>
      <c r="DY88" s="22"/>
      <c r="DZ88" s="22"/>
      <c r="EA88" s="22"/>
      <c r="EB88" s="22"/>
      <c r="EC88" s="22"/>
      <c r="ED88" s="22"/>
      <c r="EE88" s="22"/>
      <c r="EF88" s="22"/>
      <c r="EG88" s="22"/>
      <c r="EH88" s="22"/>
      <c r="EI88" s="22"/>
      <c r="EJ88" s="22"/>
      <c r="EK88" s="22"/>
      <c r="EL88" s="22"/>
      <c r="EM88" s="22"/>
      <c r="EN88" s="22"/>
      <c r="EO88" s="22"/>
      <c r="EP88" s="22"/>
      <c r="EQ88" s="22"/>
      <c r="ER88" s="22"/>
      <c r="ES88" s="22"/>
      <c r="ET88" s="22"/>
      <c r="EU88" s="22"/>
      <c r="EV88" s="22"/>
      <c r="EW88" s="22"/>
      <c r="EX88" s="22"/>
      <c r="EY88" s="22"/>
      <c r="EZ88" s="22"/>
      <c r="FA88" s="22"/>
      <c r="FB88" s="22"/>
      <c r="FC88" s="22"/>
      <c r="FD88" s="22"/>
      <c r="FE88" s="22"/>
      <c r="FF88" s="22"/>
      <c r="FG88" s="22"/>
      <c r="FH88" s="22"/>
      <c r="FI88" s="22"/>
      <c r="FJ88" s="22"/>
      <c r="FK88" s="22"/>
      <c r="FL88" s="22"/>
      <c r="FM88" s="22"/>
      <c r="FN88" s="22"/>
      <c r="FO88" s="22"/>
      <c r="FP88" s="22"/>
      <c r="FQ88" s="22"/>
      <c r="FR88" s="22"/>
      <c r="FS88" s="22"/>
      <c r="FT88" s="22"/>
      <c r="FU88" s="22"/>
      <c r="FV88" s="22"/>
      <c r="FW88" s="22"/>
      <c r="FX88" s="22"/>
      <c r="FY88" s="22"/>
      <c r="FZ88" s="22"/>
      <c r="GA88" s="22"/>
      <c r="GB88" s="22"/>
      <c r="GC88" s="22"/>
      <c r="GD88" s="22"/>
      <c r="GE88" s="22"/>
      <c r="GF88" s="22"/>
      <c r="GG88" s="22"/>
      <c r="GH88" s="22"/>
      <c r="GI88" s="22"/>
      <c r="GJ88" s="22"/>
      <c r="GK88" s="22"/>
      <c r="GL88" s="22"/>
      <c r="GM88" s="22"/>
      <c r="GN88" s="22"/>
      <c r="GO88" s="22"/>
      <c r="GP88" s="22"/>
      <c r="GQ88" s="22"/>
      <c r="GR88" s="22"/>
      <c r="GS88" s="22"/>
      <c r="GT88" s="22"/>
      <c r="GU88" s="22"/>
      <c r="GV88" s="22"/>
      <c r="GW88" s="22"/>
      <c r="GX88" s="22"/>
      <c r="GY88" s="22"/>
      <c r="GZ88" s="22"/>
      <c r="HA88" s="22"/>
      <c r="HB88" s="22"/>
      <c r="HC88" s="22">
        <v>1</v>
      </c>
      <c r="HD88" s="22"/>
      <c r="HE88" s="22"/>
      <c r="HF88" s="22"/>
      <c r="HG88" s="22"/>
      <c r="HH88" s="22"/>
      <c r="HI88" s="22"/>
      <c r="HJ88" s="22"/>
      <c r="HK88" s="22"/>
      <c r="HL88" s="22"/>
      <c r="HM88" s="22"/>
      <c r="HN88" s="22"/>
      <c r="HO88" s="22"/>
      <c r="HP88" s="22">
        <v>1</v>
      </c>
      <c r="HQ88" s="22"/>
      <c r="HR88" s="22"/>
      <c r="HS88" s="22"/>
      <c r="HT88" s="22"/>
      <c r="HU88" s="22"/>
      <c r="HV88" s="22"/>
      <c r="HW88" s="22"/>
      <c r="HX88" s="22"/>
      <c r="HY88" s="22"/>
      <c r="HZ88" s="22"/>
      <c r="IA88" s="22"/>
      <c r="IB88" s="22"/>
      <c r="IC88" s="22"/>
      <c r="ID88" s="22"/>
      <c r="IE88" s="22"/>
      <c r="IF88" s="22"/>
      <c r="IG88" s="22"/>
      <c r="IH88" s="22"/>
      <c r="II88" s="22"/>
      <c r="IJ88" s="22"/>
      <c r="IK88" s="22"/>
      <c r="IL88" s="22"/>
      <c r="IM88" s="22"/>
      <c r="IN88" s="22"/>
      <c r="IO88" s="22"/>
      <c r="IP88" s="22"/>
      <c r="IQ88" s="22"/>
      <c r="IR88" s="22"/>
      <c r="IS88" s="22"/>
      <c r="IT88" s="22"/>
      <c r="IU88" s="22"/>
      <c r="IV88" s="22"/>
      <c r="IW88" s="22"/>
      <c r="IX88" s="22"/>
      <c r="IY88" s="26">
        <f t="shared" si="4"/>
        <v>2</v>
      </c>
      <c r="IZ88" s="56" t="s">
        <v>78</v>
      </c>
      <c r="JA88" s="80">
        <v>142.4</v>
      </c>
      <c r="JB88" s="81">
        <f>JE88+JF88+JG88</f>
        <v>142.4</v>
      </c>
      <c r="JC88" s="81">
        <v>97.710000000000008</v>
      </c>
      <c r="JD88" s="82">
        <f t="shared" si="5"/>
        <v>0</v>
      </c>
      <c r="JE88" s="83"/>
      <c r="JF88" s="83">
        <v>65</v>
      </c>
      <c r="JG88" s="83">
        <v>77.400000000000006</v>
      </c>
      <c r="JH88" s="83"/>
      <c r="JI88" s="83"/>
      <c r="JJ88" s="83"/>
      <c r="JK88" s="83"/>
      <c r="JL88" s="83"/>
      <c r="JM88" s="83"/>
      <c r="JN88" s="83"/>
      <c r="JO88" s="83"/>
      <c r="JP88" s="83"/>
      <c r="JQ88" s="40">
        <f t="shared" si="3"/>
        <v>1.4573738614266707</v>
      </c>
    </row>
    <row r="89" spans="1:278" s="5" customFormat="1" ht="12.75" customHeight="1" x14ac:dyDescent="0.25">
      <c r="A89" s="64">
        <v>43124</v>
      </c>
      <c r="B89" s="109" t="s">
        <v>761</v>
      </c>
      <c r="C89" s="52"/>
      <c r="D89" s="52"/>
      <c r="E89" s="53"/>
      <c r="F89" s="53"/>
      <c r="G89" s="53"/>
      <c r="H89" s="53"/>
      <c r="I89" s="53"/>
      <c r="J89" s="53"/>
      <c r="K89" s="53"/>
      <c r="L89" s="22"/>
      <c r="M89" s="22"/>
      <c r="N89" s="22"/>
      <c r="O89" s="22"/>
      <c r="P89" s="22"/>
      <c r="Q89" s="22"/>
      <c r="R89" s="22">
        <v>20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  <c r="BM89" s="22"/>
      <c r="BN89" s="22"/>
      <c r="BO89" s="22"/>
      <c r="BP89" s="22"/>
      <c r="BQ89" s="22">
        <v>10</v>
      </c>
      <c r="BR89" s="22"/>
      <c r="BS89" s="22"/>
      <c r="BT89" s="22"/>
      <c r="BU89" s="22"/>
      <c r="BV89" s="22"/>
      <c r="BW89" s="22"/>
      <c r="BX89" s="22"/>
      <c r="BY89" s="22"/>
      <c r="BZ89" s="22"/>
      <c r="CA89" s="22"/>
      <c r="CB89" s="22"/>
      <c r="CC89" s="22"/>
      <c r="CD89" s="22"/>
      <c r="CE89" s="22"/>
      <c r="CF89" s="22"/>
      <c r="CG89" s="22"/>
      <c r="CH89" s="22"/>
      <c r="CI89" s="22"/>
      <c r="CJ89" s="22"/>
      <c r="CK89" s="22"/>
      <c r="CL89" s="22"/>
      <c r="CM89" s="22"/>
      <c r="CN89" s="22"/>
      <c r="CO89" s="22"/>
      <c r="CP89" s="22"/>
      <c r="CQ89" s="22"/>
      <c r="CR89" s="22"/>
      <c r="CS89" s="22"/>
      <c r="CT89" s="22"/>
      <c r="CU89" s="22"/>
      <c r="CV89" s="22"/>
      <c r="CW89" s="22"/>
      <c r="CX89" s="22"/>
      <c r="CY89" s="22"/>
      <c r="CZ89" s="22"/>
      <c r="DA89" s="22"/>
      <c r="DB89" s="22"/>
      <c r="DC89" s="22"/>
      <c r="DD89" s="22"/>
      <c r="DE89" s="22"/>
      <c r="DF89" s="22"/>
      <c r="DG89" s="22"/>
      <c r="DH89" s="22"/>
      <c r="DI89" s="22"/>
      <c r="DJ89" s="22"/>
      <c r="DK89" s="22"/>
      <c r="DL89" s="22"/>
      <c r="DM89" s="22"/>
      <c r="DN89" s="22"/>
      <c r="DO89" s="22"/>
      <c r="DP89" s="22"/>
      <c r="DQ89" s="22"/>
      <c r="DR89" s="22"/>
      <c r="DS89" s="22"/>
      <c r="DT89" s="22"/>
      <c r="DU89" s="22"/>
      <c r="DV89" s="22"/>
      <c r="DW89" s="22"/>
      <c r="DX89" s="22"/>
      <c r="DY89" s="22"/>
      <c r="DZ89" s="22"/>
      <c r="EA89" s="22"/>
      <c r="EB89" s="22"/>
      <c r="EC89" s="22"/>
      <c r="ED89" s="22"/>
      <c r="EE89" s="22"/>
      <c r="EF89" s="22"/>
      <c r="EG89" s="22"/>
      <c r="EH89" s="22"/>
      <c r="EI89" s="22"/>
      <c r="EJ89" s="22"/>
      <c r="EK89" s="22"/>
      <c r="EL89" s="22"/>
      <c r="EM89" s="22"/>
      <c r="EN89" s="22"/>
      <c r="EO89" s="22"/>
      <c r="EP89" s="22"/>
      <c r="EQ89" s="22"/>
      <c r="ER89" s="22"/>
      <c r="ES89" s="22"/>
      <c r="ET89" s="22"/>
      <c r="EU89" s="22"/>
      <c r="EV89" s="22"/>
      <c r="EW89" s="22"/>
      <c r="EX89" s="22"/>
      <c r="EY89" s="22"/>
      <c r="EZ89" s="22"/>
      <c r="FA89" s="22"/>
      <c r="FB89" s="22"/>
      <c r="FC89" s="22"/>
      <c r="FD89" s="22"/>
      <c r="FE89" s="22"/>
      <c r="FF89" s="22"/>
      <c r="FG89" s="22"/>
      <c r="FH89" s="22"/>
      <c r="FI89" s="22"/>
      <c r="FJ89" s="22"/>
      <c r="FK89" s="22"/>
      <c r="FL89" s="22"/>
      <c r="FM89" s="22"/>
      <c r="FN89" s="22"/>
      <c r="FO89" s="22"/>
      <c r="FP89" s="22"/>
      <c r="FQ89" s="22"/>
      <c r="FR89" s="22"/>
      <c r="FS89" s="22"/>
      <c r="FT89" s="22"/>
      <c r="FU89" s="22"/>
      <c r="FV89" s="22"/>
      <c r="FW89" s="22"/>
      <c r="FX89" s="22"/>
      <c r="FY89" s="22"/>
      <c r="FZ89" s="22"/>
      <c r="GA89" s="22"/>
      <c r="GB89" s="22"/>
      <c r="GC89" s="22"/>
      <c r="GD89" s="22"/>
      <c r="GE89" s="22"/>
      <c r="GF89" s="22"/>
      <c r="GG89" s="22"/>
      <c r="GH89" s="22"/>
      <c r="GI89" s="22"/>
      <c r="GJ89" s="22"/>
      <c r="GK89" s="22"/>
      <c r="GL89" s="22"/>
      <c r="GM89" s="22"/>
      <c r="GN89" s="22"/>
      <c r="GO89" s="22"/>
      <c r="GP89" s="22"/>
      <c r="GQ89" s="22"/>
      <c r="GR89" s="22"/>
      <c r="GS89" s="22"/>
      <c r="GT89" s="22"/>
      <c r="GU89" s="22">
        <v>10</v>
      </c>
      <c r="GV89" s="22"/>
      <c r="GW89" s="22"/>
      <c r="GX89" s="22"/>
      <c r="GY89" s="22"/>
      <c r="GZ89" s="22"/>
      <c r="HA89" s="22"/>
      <c r="HB89" s="22"/>
      <c r="HC89" s="22"/>
      <c r="HD89" s="22"/>
      <c r="HE89" s="22"/>
      <c r="HF89" s="22"/>
      <c r="HG89" s="22"/>
      <c r="HH89" s="22"/>
      <c r="HI89" s="22"/>
      <c r="HJ89" s="22"/>
      <c r="HK89" s="22"/>
      <c r="HL89" s="22"/>
      <c r="HM89" s="22"/>
      <c r="HN89" s="22"/>
      <c r="HO89" s="22"/>
      <c r="HP89" s="22"/>
      <c r="HQ89" s="22"/>
      <c r="HR89" s="22"/>
      <c r="HS89" s="22"/>
      <c r="HT89" s="22"/>
      <c r="HU89" s="22"/>
      <c r="HV89" s="22"/>
      <c r="HW89" s="22"/>
      <c r="HX89" s="22"/>
      <c r="HY89" s="22"/>
      <c r="HZ89" s="22"/>
      <c r="IA89" s="22"/>
      <c r="IB89" s="22"/>
      <c r="IC89" s="22"/>
      <c r="ID89" s="22"/>
      <c r="IE89" s="22"/>
      <c r="IF89" s="22"/>
      <c r="IG89" s="22"/>
      <c r="IH89" s="22"/>
      <c r="II89" s="22"/>
      <c r="IJ89" s="22"/>
      <c r="IK89" s="22"/>
      <c r="IL89" s="22"/>
      <c r="IM89" s="22"/>
      <c r="IN89" s="22"/>
      <c r="IO89" s="22"/>
      <c r="IP89" s="22"/>
      <c r="IQ89" s="22"/>
      <c r="IR89" s="22"/>
      <c r="IS89" s="22"/>
      <c r="IT89" s="22"/>
      <c r="IU89" s="22"/>
      <c r="IV89" s="22"/>
      <c r="IW89" s="22"/>
      <c r="IX89" s="22"/>
      <c r="IY89" s="26">
        <f t="shared" si="4"/>
        <v>40</v>
      </c>
      <c r="IZ89" s="56" t="s">
        <v>37</v>
      </c>
      <c r="JA89" s="80">
        <v>1289.8800000000001</v>
      </c>
      <c r="JB89" s="81">
        <f>JE89+JF89</f>
        <v>1289.8800000000001</v>
      </c>
      <c r="JC89" s="81">
        <v>841.2</v>
      </c>
      <c r="JD89" s="82">
        <f t="shared" si="5"/>
        <v>0</v>
      </c>
      <c r="JE89" s="83"/>
      <c r="JF89" s="83">
        <v>1289.8800000000001</v>
      </c>
      <c r="JG89" s="83"/>
      <c r="JH89" s="83"/>
      <c r="JI89" s="83"/>
      <c r="JJ89" s="83"/>
      <c r="JK89" s="83"/>
      <c r="JL89" s="83"/>
      <c r="JM89" s="83"/>
      <c r="JN89" s="83"/>
      <c r="JO89" s="83"/>
      <c r="JP89" s="83"/>
      <c r="JQ89" s="40">
        <f t="shared" si="3"/>
        <v>1.5333808844507846</v>
      </c>
    </row>
    <row r="90" spans="1:278" s="5" customFormat="1" ht="12.75" customHeight="1" x14ac:dyDescent="0.25">
      <c r="A90" s="64">
        <v>43143</v>
      </c>
      <c r="B90" s="109" t="s">
        <v>761</v>
      </c>
      <c r="C90" s="52"/>
      <c r="D90" s="52"/>
      <c r="E90" s="53"/>
      <c r="F90" s="53"/>
      <c r="G90" s="53"/>
      <c r="H90" s="53"/>
      <c r="I90" s="53"/>
      <c r="J90" s="53"/>
      <c r="K90" s="53"/>
      <c r="L90" s="22"/>
      <c r="M90" s="22"/>
      <c r="N90" s="22"/>
      <c r="O90" s="22"/>
      <c r="P90" s="22"/>
      <c r="Q90" s="22"/>
      <c r="R90" s="22">
        <v>20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  <c r="BM90" s="22"/>
      <c r="BN90" s="22"/>
      <c r="BO90" s="22"/>
      <c r="BP90" s="22"/>
      <c r="BQ90" s="22"/>
      <c r="BR90" s="22"/>
      <c r="BS90" s="22"/>
      <c r="BT90" s="22"/>
      <c r="BU90" s="22"/>
      <c r="BV90" s="22"/>
      <c r="BW90" s="22"/>
      <c r="BX90" s="22"/>
      <c r="BY90" s="22"/>
      <c r="BZ90" s="22"/>
      <c r="CA90" s="22"/>
      <c r="CB90" s="22"/>
      <c r="CC90" s="22"/>
      <c r="CD90" s="22"/>
      <c r="CE90" s="22"/>
      <c r="CF90" s="22"/>
      <c r="CG90" s="22"/>
      <c r="CH90" s="22"/>
      <c r="CI90" s="22"/>
      <c r="CJ90" s="22"/>
      <c r="CK90" s="22"/>
      <c r="CL90" s="22"/>
      <c r="CM90" s="22"/>
      <c r="CN90" s="22"/>
      <c r="CO90" s="22"/>
      <c r="CP90" s="22"/>
      <c r="CQ90" s="22"/>
      <c r="CR90" s="22"/>
      <c r="CS90" s="22"/>
      <c r="CT90" s="22"/>
      <c r="CU90" s="22"/>
      <c r="CV90" s="22"/>
      <c r="CW90" s="22"/>
      <c r="CX90" s="22"/>
      <c r="CY90" s="22"/>
      <c r="CZ90" s="22"/>
      <c r="DA90" s="22"/>
      <c r="DB90" s="22"/>
      <c r="DC90" s="22"/>
      <c r="DD90" s="22"/>
      <c r="DE90" s="22"/>
      <c r="DF90" s="22"/>
      <c r="DG90" s="22"/>
      <c r="DH90" s="22"/>
      <c r="DI90" s="22"/>
      <c r="DJ90" s="22"/>
      <c r="DK90" s="22"/>
      <c r="DL90" s="22"/>
      <c r="DM90" s="22"/>
      <c r="DN90" s="22"/>
      <c r="DO90" s="22"/>
      <c r="DP90" s="22"/>
      <c r="DQ90" s="22"/>
      <c r="DR90" s="22"/>
      <c r="DS90" s="22"/>
      <c r="DT90" s="22"/>
      <c r="DU90" s="22"/>
      <c r="DV90" s="22"/>
      <c r="DW90" s="22"/>
      <c r="DX90" s="22"/>
      <c r="DY90" s="22"/>
      <c r="DZ90" s="22"/>
      <c r="EA90" s="22"/>
      <c r="EB90" s="22"/>
      <c r="EC90" s="22"/>
      <c r="ED90" s="22"/>
      <c r="EE90" s="22"/>
      <c r="EF90" s="22"/>
      <c r="EG90" s="22"/>
      <c r="EH90" s="22"/>
      <c r="EI90" s="22"/>
      <c r="EJ90" s="22"/>
      <c r="EK90" s="22"/>
      <c r="EL90" s="22"/>
      <c r="EM90" s="22"/>
      <c r="EN90" s="22"/>
      <c r="EO90" s="22"/>
      <c r="EP90" s="22"/>
      <c r="EQ90" s="22"/>
      <c r="ER90" s="22"/>
      <c r="ES90" s="22"/>
      <c r="ET90" s="22"/>
      <c r="EU90" s="22"/>
      <c r="EV90" s="22"/>
      <c r="EW90" s="22"/>
      <c r="EX90" s="22"/>
      <c r="EY90" s="22"/>
      <c r="EZ90" s="22"/>
      <c r="FA90" s="22"/>
      <c r="FB90" s="22"/>
      <c r="FC90" s="22"/>
      <c r="FD90" s="22"/>
      <c r="FE90" s="22"/>
      <c r="FF90" s="22"/>
      <c r="FG90" s="22"/>
      <c r="FH90" s="22"/>
      <c r="FI90" s="22"/>
      <c r="FJ90" s="22"/>
      <c r="FK90" s="22"/>
      <c r="FL90" s="22"/>
      <c r="FM90" s="22"/>
      <c r="FN90" s="22"/>
      <c r="FO90" s="22"/>
      <c r="FP90" s="22"/>
      <c r="FQ90" s="22"/>
      <c r="FR90" s="22"/>
      <c r="FS90" s="22"/>
      <c r="FT90" s="22"/>
      <c r="FU90" s="22"/>
      <c r="FV90" s="22"/>
      <c r="FW90" s="22"/>
      <c r="FX90" s="22"/>
      <c r="FY90" s="22"/>
      <c r="FZ90" s="22"/>
      <c r="GA90" s="22"/>
      <c r="GB90" s="22"/>
      <c r="GC90" s="22"/>
      <c r="GD90" s="22"/>
      <c r="GE90" s="22"/>
      <c r="GF90" s="22"/>
      <c r="GG90" s="22"/>
      <c r="GH90" s="22"/>
      <c r="GI90" s="22"/>
      <c r="GJ90" s="22"/>
      <c r="GK90" s="22"/>
      <c r="GL90" s="22"/>
      <c r="GM90" s="22"/>
      <c r="GN90" s="22"/>
      <c r="GO90" s="22"/>
      <c r="GP90" s="22"/>
      <c r="GQ90" s="22"/>
      <c r="GR90" s="22"/>
      <c r="GS90" s="22"/>
      <c r="GT90" s="22"/>
      <c r="GU90" s="22"/>
      <c r="GV90" s="22"/>
      <c r="GW90" s="22"/>
      <c r="GX90" s="22"/>
      <c r="GY90" s="22"/>
      <c r="GZ90" s="22"/>
      <c r="HA90" s="22"/>
      <c r="HB90" s="22"/>
      <c r="HC90" s="22"/>
      <c r="HD90" s="22"/>
      <c r="HE90" s="22"/>
      <c r="HF90" s="22"/>
      <c r="HG90" s="22"/>
      <c r="HH90" s="22"/>
      <c r="HI90" s="22"/>
      <c r="HJ90" s="22"/>
      <c r="HK90" s="22"/>
      <c r="HL90" s="22"/>
      <c r="HM90" s="22"/>
      <c r="HN90" s="22"/>
      <c r="HO90" s="22"/>
      <c r="HP90" s="22"/>
      <c r="HQ90" s="22"/>
      <c r="HR90" s="22"/>
      <c r="HS90" s="22"/>
      <c r="HT90" s="22"/>
      <c r="HU90" s="22"/>
      <c r="HV90" s="22"/>
      <c r="HW90" s="22"/>
      <c r="HX90" s="22"/>
      <c r="HY90" s="22"/>
      <c r="HZ90" s="22"/>
      <c r="IA90" s="22"/>
      <c r="IB90" s="22"/>
      <c r="IC90" s="22"/>
      <c r="ID90" s="22"/>
      <c r="IE90" s="22"/>
      <c r="IF90" s="22"/>
      <c r="IG90" s="22"/>
      <c r="IH90" s="22"/>
      <c r="II90" s="22"/>
      <c r="IJ90" s="22"/>
      <c r="IK90" s="22"/>
      <c r="IL90" s="22"/>
      <c r="IM90" s="22"/>
      <c r="IN90" s="22"/>
      <c r="IO90" s="22"/>
      <c r="IP90" s="22"/>
      <c r="IQ90" s="22"/>
      <c r="IR90" s="22"/>
      <c r="IS90" s="22"/>
      <c r="IT90" s="22"/>
      <c r="IU90" s="22"/>
      <c r="IV90" s="22"/>
      <c r="IW90" s="22"/>
      <c r="IX90" s="22"/>
      <c r="IY90" s="26">
        <f t="shared" si="4"/>
        <v>20</v>
      </c>
      <c r="IZ90" s="56" t="s">
        <v>37</v>
      </c>
      <c r="JA90" s="80">
        <v>713.28</v>
      </c>
      <c r="JB90" s="81">
        <f>JE90+JF90</f>
        <v>713.28</v>
      </c>
      <c r="JC90" s="81">
        <v>437.8</v>
      </c>
      <c r="JD90" s="82">
        <f t="shared" si="5"/>
        <v>0</v>
      </c>
      <c r="JE90" s="83"/>
      <c r="JF90" s="83">
        <v>713.28</v>
      </c>
      <c r="JG90" s="83"/>
      <c r="JH90" s="83"/>
      <c r="JI90" s="83"/>
      <c r="JJ90" s="83"/>
      <c r="JK90" s="83"/>
      <c r="JL90" s="83"/>
      <c r="JM90" s="83"/>
      <c r="JN90" s="83"/>
      <c r="JO90" s="83"/>
      <c r="JP90" s="83"/>
      <c r="JQ90" s="40">
        <f t="shared" si="3"/>
        <v>1.6292370945637276</v>
      </c>
      <c r="JR90" s="5" t="s">
        <v>293</v>
      </c>
    </row>
    <row r="91" spans="1:278" s="5" customFormat="1" ht="12.75" customHeight="1" x14ac:dyDescent="0.25">
      <c r="A91" s="64">
        <v>43154</v>
      </c>
      <c r="B91" s="109" t="s">
        <v>761</v>
      </c>
      <c r="C91" s="52"/>
      <c r="D91" s="52"/>
      <c r="E91" s="53"/>
      <c r="F91" s="53"/>
      <c r="G91" s="53"/>
      <c r="H91" s="53"/>
      <c r="I91" s="53"/>
      <c r="J91" s="53"/>
      <c r="K91" s="53"/>
      <c r="L91" s="22"/>
      <c r="M91" s="22">
        <v>9</v>
      </c>
      <c r="N91" s="22"/>
      <c r="O91" s="22"/>
      <c r="P91" s="22"/>
      <c r="Q91" s="22"/>
      <c r="R91" s="22">
        <v>20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>
        <v>10</v>
      </c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>
        <v>10</v>
      </c>
      <c r="AY91" s="22"/>
      <c r="AZ91" s="22"/>
      <c r="BA91" s="22"/>
      <c r="BB91" s="22">
        <v>10</v>
      </c>
      <c r="BC91" s="22"/>
      <c r="BD91" s="22"/>
      <c r="BE91" s="22"/>
      <c r="BF91" s="22"/>
      <c r="BG91" s="22"/>
      <c r="BH91" s="22"/>
      <c r="BI91" s="22"/>
      <c r="BJ91" s="22"/>
      <c r="BK91" s="22"/>
      <c r="BL91" s="22"/>
      <c r="BM91" s="22"/>
      <c r="BN91" s="22"/>
      <c r="BO91" s="22"/>
      <c r="BP91" s="22"/>
      <c r="BQ91" s="22">
        <v>10</v>
      </c>
      <c r="BR91" s="22"/>
      <c r="BS91" s="22"/>
      <c r="BT91" s="22"/>
      <c r="BU91" s="22"/>
      <c r="BV91" s="22"/>
      <c r="BW91" s="22"/>
      <c r="BX91" s="22"/>
      <c r="BY91" s="22"/>
      <c r="BZ91" s="22"/>
      <c r="CA91" s="22"/>
      <c r="CB91" s="22"/>
      <c r="CC91" s="22"/>
      <c r="CD91" s="22"/>
      <c r="CE91" s="22"/>
      <c r="CF91" s="22"/>
      <c r="CG91" s="22"/>
      <c r="CH91" s="22"/>
      <c r="CI91" s="22"/>
      <c r="CJ91" s="22"/>
      <c r="CK91" s="22"/>
      <c r="CL91" s="22"/>
      <c r="CM91" s="22"/>
      <c r="CN91" s="22"/>
      <c r="CO91" s="22"/>
      <c r="CP91" s="22"/>
      <c r="CQ91" s="22"/>
      <c r="CR91" s="22"/>
      <c r="CS91" s="22"/>
      <c r="CT91" s="22"/>
      <c r="CU91" s="22"/>
      <c r="CV91" s="22"/>
      <c r="CW91" s="22"/>
      <c r="CX91" s="22"/>
      <c r="CY91" s="22"/>
      <c r="CZ91" s="22"/>
      <c r="DA91" s="22"/>
      <c r="DB91" s="22"/>
      <c r="DC91" s="22"/>
      <c r="DD91" s="22"/>
      <c r="DE91" s="22"/>
      <c r="DF91" s="22"/>
      <c r="DG91" s="22"/>
      <c r="DH91" s="22"/>
      <c r="DI91" s="22"/>
      <c r="DJ91" s="22"/>
      <c r="DK91" s="22"/>
      <c r="DL91" s="22"/>
      <c r="DM91" s="22"/>
      <c r="DN91" s="22"/>
      <c r="DO91" s="22"/>
      <c r="DP91" s="22"/>
      <c r="DQ91" s="22"/>
      <c r="DR91" s="22"/>
      <c r="DS91" s="22"/>
      <c r="DT91" s="22"/>
      <c r="DU91" s="22"/>
      <c r="DV91" s="22"/>
      <c r="DW91" s="22"/>
      <c r="DX91" s="22"/>
      <c r="DY91" s="22"/>
      <c r="DZ91" s="22"/>
      <c r="EA91" s="22"/>
      <c r="EB91" s="22"/>
      <c r="EC91" s="22"/>
      <c r="ED91" s="22"/>
      <c r="EE91" s="22"/>
      <c r="EF91" s="22"/>
      <c r="EG91" s="22"/>
      <c r="EH91" s="22"/>
      <c r="EI91" s="22"/>
      <c r="EJ91" s="22"/>
      <c r="EK91" s="22"/>
      <c r="EL91" s="22"/>
      <c r="EM91" s="22"/>
      <c r="EN91" s="22"/>
      <c r="EO91" s="22"/>
      <c r="EP91" s="22"/>
      <c r="EQ91" s="22"/>
      <c r="ER91" s="22"/>
      <c r="ES91" s="22"/>
      <c r="ET91" s="22"/>
      <c r="EU91" s="22"/>
      <c r="EV91" s="22"/>
      <c r="EW91" s="22"/>
      <c r="EX91" s="22"/>
      <c r="EY91" s="22"/>
      <c r="EZ91" s="22"/>
      <c r="FA91" s="22"/>
      <c r="FB91" s="22"/>
      <c r="FC91" s="22"/>
      <c r="FD91" s="22"/>
      <c r="FE91" s="22"/>
      <c r="FF91" s="22"/>
      <c r="FG91" s="22"/>
      <c r="FH91" s="22"/>
      <c r="FI91" s="22"/>
      <c r="FJ91" s="22"/>
      <c r="FK91" s="22"/>
      <c r="FL91" s="22"/>
      <c r="FM91" s="22"/>
      <c r="FN91" s="22"/>
      <c r="FO91" s="22"/>
      <c r="FP91" s="22"/>
      <c r="FQ91" s="22"/>
      <c r="FR91" s="22"/>
      <c r="FS91" s="22"/>
      <c r="FT91" s="22"/>
      <c r="FU91" s="22"/>
      <c r="FV91" s="22"/>
      <c r="FW91" s="22"/>
      <c r="FX91" s="22"/>
      <c r="FY91" s="22"/>
      <c r="FZ91" s="22"/>
      <c r="GA91" s="22"/>
      <c r="GB91" s="22"/>
      <c r="GC91" s="22"/>
      <c r="GD91" s="22"/>
      <c r="GE91" s="22"/>
      <c r="GF91" s="22"/>
      <c r="GG91" s="22"/>
      <c r="GH91" s="22"/>
      <c r="GI91" s="22"/>
      <c r="GJ91" s="22"/>
      <c r="GK91" s="22"/>
      <c r="GL91" s="22"/>
      <c r="GM91" s="22"/>
      <c r="GN91" s="22"/>
      <c r="GO91" s="22"/>
      <c r="GP91" s="22"/>
      <c r="GQ91" s="22"/>
      <c r="GR91" s="22"/>
      <c r="GS91" s="22"/>
      <c r="GT91" s="22"/>
      <c r="GU91" s="22"/>
      <c r="GV91" s="22"/>
      <c r="GW91" s="22"/>
      <c r="GX91" s="22"/>
      <c r="GY91" s="22"/>
      <c r="GZ91" s="22"/>
      <c r="HA91" s="22"/>
      <c r="HB91" s="22"/>
      <c r="HC91" s="22"/>
      <c r="HD91" s="22"/>
      <c r="HE91" s="22"/>
      <c r="HF91" s="22"/>
      <c r="HG91" s="22"/>
      <c r="HH91" s="22"/>
      <c r="HI91" s="22"/>
      <c r="HJ91" s="22"/>
      <c r="HK91" s="22"/>
      <c r="HL91" s="22"/>
      <c r="HM91" s="22"/>
      <c r="HN91" s="22"/>
      <c r="HO91" s="22"/>
      <c r="HP91" s="22"/>
      <c r="HQ91" s="22"/>
      <c r="HR91" s="22"/>
      <c r="HS91" s="22"/>
      <c r="HT91" s="22"/>
      <c r="HU91" s="22"/>
      <c r="HV91" s="22"/>
      <c r="HW91" s="22"/>
      <c r="HX91" s="22"/>
      <c r="HY91" s="22"/>
      <c r="HZ91" s="22"/>
      <c r="IA91" s="22"/>
      <c r="IB91" s="22"/>
      <c r="IC91" s="22"/>
      <c r="ID91" s="22"/>
      <c r="IE91" s="22"/>
      <c r="IF91" s="22"/>
      <c r="IG91" s="22"/>
      <c r="IH91" s="22"/>
      <c r="II91" s="22"/>
      <c r="IJ91" s="22"/>
      <c r="IK91" s="22"/>
      <c r="IL91" s="22"/>
      <c r="IM91" s="22"/>
      <c r="IN91" s="22"/>
      <c r="IO91" s="22"/>
      <c r="IP91" s="22"/>
      <c r="IQ91" s="22"/>
      <c r="IR91" s="22"/>
      <c r="IS91" s="22"/>
      <c r="IT91" s="22"/>
      <c r="IU91" s="22"/>
      <c r="IV91" s="22"/>
      <c r="IW91" s="22"/>
      <c r="IX91" s="22"/>
      <c r="IY91" s="26">
        <f t="shared" si="4"/>
        <v>69</v>
      </c>
      <c r="IZ91" s="56" t="s">
        <v>37</v>
      </c>
      <c r="JA91" s="80">
        <v>2102.2800000000002</v>
      </c>
      <c r="JB91" s="81">
        <f>JE91+JF91+JG91</f>
        <v>2102.2800000000002</v>
      </c>
      <c r="JC91" s="81">
        <v>1364.4199999999998</v>
      </c>
      <c r="JD91" s="82">
        <f t="shared" si="5"/>
        <v>0</v>
      </c>
      <c r="JE91" s="83"/>
      <c r="JF91" s="83"/>
      <c r="JG91" s="83">
        <v>2102.2800000000002</v>
      </c>
      <c r="JH91" s="83"/>
      <c r="JI91" s="83"/>
      <c r="JJ91" s="83"/>
      <c r="JK91" s="83"/>
      <c r="JL91" s="83"/>
      <c r="JM91" s="83"/>
      <c r="JN91" s="83"/>
      <c r="JO91" s="83"/>
      <c r="JP91" s="83"/>
      <c r="JQ91" s="40">
        <f t="shared" si="3"/>
        <v>1.5407865613227603</v>
      </c>
      <c r="JR91" s="5" t="s">
        <v>292</v>
      </c>
    </row>
    <row r="92" spans="1:278" s="5" customFormat="1" ht="12.75" customHeight="1" x14ac:dyDescent="0.25">
      <c r="A92" s="64">
        <v>43201</v>
      </c>
      <c r="B92" s="109" t="s">
        <v>761</v>
      </c>
      <c r="C92" s="52"/>
      <c r="D92" s="52"/>
      <c r="E92" s="53"/>
      <c r="F92" s="53"/>
      <c r="G92" s="53"/>
      <c r="H92" s="53"/>
      <c r="I92" s="53"/>
      <c r="J92" s="53"/>
      <c r="K92" s="53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  <c r="BM92" s="22"/>
      <c r="BN92" s="22"/>
      <c r="BO92" s="22"/>
      <c r="BP92" s="22"/>
      <c r="BQ92" s="22"/>
      <c r="BR92" s="22"/>
      <c r="BS92" s="22"/>
      <c r="BT92" s="22"/>
      <c r="BU92" s="22"/>
      <c r="BV92" s="22"/>
      <c r="BW92" s="22"/>
      <c r="BX92" s="22"/>
      <c r="BY92" s="22"/>
      <c r="BZ92" s="22"/>
      <c r="CA92" s="22"/>
      <c r="CB92" s="22"/>
      <c r="CC92" s="22"/>
      <c r="CD92" s="22"/>
      <c r="CE92" s="22"/>
      <c r="CF92" s="22"/>
      <c r="CG92" s="22"/>
      <c r="CH92" s="22"/>
      <c r="CI92" s="22"/>
      <c r="CJ92" s="22"/>
      <c r="CK92" s="22"/>
      <c r="CL92" s="22"/>
      <c r="CM92" s="22"/>
      <c r="CN92" s="22"/>
      <c r="CO92" s="22"/>
      <c r="CP92" s="22"/>
      <c r="CQ92" s="22"/>
      <c r="CR92" s="22"/>
      <c r="CS92" s="22"/>
      <c r="CT92" s="22"/>
      <c r="CU92" s="22"/>
      <c r="CV92" s="22"/>
      <c r="CW92" s="22">
        <v>10</v>
      </c>
      <c r="CX92" s="22"/>
      <c r="CY92" s="22"/>
      <c r="CZ92" s="22"/>
      <c r="DA92" s="22"/>
      <c r="DB92" s="22"/>
      <c r="DC92" s="22"/>
      <c r="DD92" s="22"/>
      <c r="DE92" s="22"/>
      <c r="DF92" s="22"/>
      <c r="DG92" s="22"/>
      <c r="DH92" s="22"/>
      <c r="DI92" s="22"/>
      <c r="DJ92" s="22"/>
      <c r="DK92" s="22"/>
      <c r="DL92" s="22"/>
      <c r="DM92" s="22"/>
      <c r="DN92" s="22"/>
      <c r="DO92" s="22"/>
      <c r="DP92" s="22"/>
      <c r="DQ92" s="22"/>
      <c r="DR92" s="22"/>
      <c r="DS92" s="22"/>
      <c r="DT92" s="22"/>
      <c r="DU92" s="22"/>
      <c r="DV92" s="22"/>
      <c r="DW92" s="22"/>
      <c r="DX92" s="22"/>
      <c r="DY92" s="22"/>
      <c r="DZ92" s="22"/>
      <c r="EA92" s="22"/>
      <c r="EB92" s="22"/>
      <c r="EC92" s="22"/>
      <c r="ED92" s="22"/>
      <c r="EE92" s="22"/>
      <c r="EF92" s="22"/>
      <c r="EG92" s="22"/>
      <c r="EH92" s="22"/>
      <c r="EI92" s="22"/>
      <c r="EJ92" s="22"/>
      <c r="EK92" s="22"/>
      <c r="EL92" s="22"/>
      <c r="EM92" s="22"/>
      <c r="EN92" s="22"/>
      <c r="EO92" s="22"/>
      <c r="EP92" s="22"/>
      <c r="EQ92" s="22"/>
      <c r="ER92" s="22"/>
      <c r="ES92" s="22"/>
      <c r="ET92" s="22"/>
      <c r="EU92" s="22"/>
      <c r="EV92" s="22"/>
      <c r="EW92" s="22"/>
      <c r="EX92" s="22"/>
      <c r="EY92" s="22"/>
      <c r="EZ92" s="22"/>
      <c r="FA92" s="22"/>
      <c r="FB92" s="22"/>
      <c r="FC92" s="22"/>
      <c r="FD92" s="22"/>
      <c r="FE92" s="22"/>
      <c r="FF92" s="22"/>
      <c r="FG92" s="22"/>
      <c r="FH92" s="22"/>
      <c r="FI92" s="22"/>
      <c r="FJ92" s="22"/>
      <c r="FK92" s="22"/>
      <c r="FL92" s="22"/>
      <c r="FM92" s="22"/>
      <c r="FN92" s="22"/>
      <c r="FO92" s="22"/>
      <c r="FP92" s="22"/>
      <c r="FQ92" s="22"/>
      <c r="FR92" s="22"/>
      <c r="FS92" s="22"/>
      <c r="FT92" s="22"/>
      <c r="FU92" s="22"/>
      <c r="FV92" s="22"/>
      <c r="FW92" s="22"/>
      <c r="FX92" s="22"/>
      <c r="FY92" s="22"/>
      <c r="FZ92" s="22"/>
      <c r="GA92" s="22"/>
      <c r="GB92" s="22"/>
      <c r="GC92" s="22"/>
      <c r="GD92" s="22"/>
      <c r="GE92" s="22"/>
      <c r="GF92" s="22"/>
      <c r="GG92" s="22"/>
      <c r="GH92" s="22"/>
      <c r="GI92" s="22"/>
      <c r="GJ92" s="22"/>
      <c r="GK92" s="22"/>
      <c r="GL92" s="22"/>
      <c r="GM92" s="22"/>
      <c r="GN92" s="22"/>
      <c r="GO92" s="22"/>
      <c r="GP92" s="22"/>
      <c r="GQ92" s="22"/>
      <c r="GR92" s="22"/>
      <c r="GS92" s="22"/>
      <c r="GT92" s="22"/>
      <c r="GU92" s="22"/>
      <c r="GV92" s="22"/>
      <c r="GW92" s="22"/>
      <c r="GX92" s="22"/>
      <c r="GY92" s="22"/>
      <c r="GZ92" s="22"/>
      <c r="HA92" s="22"/>
      <c r="HB92" s="22"/>
      <c r="HC92" s="22"/>
      <c r="HD92" s="22"/>
      <c r="HE92" s="22"/>
      <c r="HF92" s="22"/>
      <c r="HG92" s="22"/>
      <c r="HH92" s="22"/>
      <c r="HI92" s="22"/>
      <c r="HJ92" s="22"/>
      <c r="HK92" s="22"/>
      <c r="HL92" s="22"/>
      <c r="HM92" s="22"/>
      <c r="HN92" s="22"/>
      <c r="HO92" s="22"/>
      <c r="HP92" s="22"/>
      <c r="HQ92" s="22"/>
      <c r="HR92" s="22"/>
      <c r="HS92" s="22"/>
      <c r="HT92" s="22"/>
      <c r="HU92" s="22"/>
      <c r="HV92" s="22"/>
      <c r="HW92" s="22"/>
      <c r="HX92" s="22"/>
      <c r="HY92" s="22"/>
      <c r="HZ92" s="22"/>
      <c r="IA92" s="22"/>
      <c r="IB92" s="22"/>
      <c r="IC92" s="22"/>
      <c r="ID92" s="22"/>
      <c r="IE92" s="22"/>
      <c r="IF92" s="22"/>
      <c r="IG92" s="22"/>
      <c r="IH92" s="22"/>
      <c r="II92" s="22"/>
      <c r="IJ92" s="22"/>
      <c r="IK92" s="22"/>
      <c r="IL92" s="22"/>
      <c r="IM92" s="22"/>
      <c r="IN92" s="22"/>
      <c r="IO92" s="22"/>
      <c r="IP92" s="22"/>
      <c r="IQ92" s="22"/>
      <c r="IR92" s="22"/>
      <c r="IS92" s="22"/>
      <c r="IT92" s="22"/>
      <c r="IU92" s="22"/>
      <c r="IV92" s="22"/>
      <c r="IW92" s="22"/>
      <c r="IX92" s="22"/>
      <c r="IY92" s="26">
        <f t="shared" si="4"/>
        <v>10</v>
      </c>
      <c r="IZ92" s="56" t="s">
        <v>37</v>
      </c>
      <c r="JA92" s="80">
        <v>459.36</v>
      </c>
      <c r="JB92" s="81">
        <f>JE92+JF92+JG92+JH92+JI92</f>
        <v>459.36</v>
      </c>
      <c r="JC92" s="81">
        <v>305.3</v>
      </c>
      <c r="JD92" s="82">
        <f t="shared" si="5"/>
        <v>0</v>
      </c>
      <c r="JE92" s="83"/>
      <c r="JF92" s="83"/>
      <c r="JG92" s="83"/>
      <c r="JH92" s="83"/>
      <c r="JI92" s="83">
        <f>459.36</f>
        <v>459.36</v>
      </c>
      <c r="JJ92" s="83"/>
      <c r="JK92" s="83"/>
      <c r="JL92" s="83"/>
      <c r="JM92" s="83"/>
      <c r="JN92" s="83"/>
      <c r="JO92" s="83"/>
      <c r="JP92" s="83"/>
      <c r="JQ92" s="40">
        <f t="shared" si="3"/>
        <v>1.5046184081231575</v>
      </c>
      <c r="JR92" s="5" t="s">
        <v>385</v>
      </c>
    </row>
    <row r="93" spans="1:278" s="5" customFormat="1" ht="12.75" customHeight="1" x14ac:dyDescent="0.25">
      <c r="A93" s="64">
        <v>43213</v>
      </c>
      <c r="B93" s="109" t="s">
        <v>761</v>
      </c>
      <c r="C93" s="52"/>
      <c r="D93" s="52"/>
      <c r="E93" s="53"/>
      <c r="F93" s="53"/>
      <c r="G93" s="53"/>
      <c r="H93" s="53"/>
      <c r="I93" s="53"/>
      <c r="J93" s="53"/>
      <c r="K93" s="53"/>
      <c r="L93" s="22"/>
      <c r="M93" s="22"/>
      <c r="N93" s="22"/>
      <c r="O93" s="22"/>
      <c r="P93" s="22"/>
      <c r="Q93" s="22"/>
      <c r="R93" s="22">
        <v>30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  <c r="BM93" s="22"/>
      <c r="BN93" s="22"/>
      <c r="BO93" s="22"/>
      <c r="BP93" s="22"/>
      <c r="BQ93" s="22"/>
      <c r="BR93" s="22"/>
      <c r="BS93" s="22"/>
      <c r="BT93" s="22"/>
      <c r="BU93" s="22"/>
      <c r="BV93" s="22"/>
      <c r="BW93" s="22"/>
      <c r="BX93" s="22"/>
      <c r="BY93" s="22"/>
      <c r="BZ93" s="22"/>
      <c r="CA93" s="22"/>
      <c r="CB93" s="22"/>
      <c r="CC93" s="22"/>
      <c r="CD93" s="22"/>
      <c r="CE93" s="22"/>
      <c r="CF93" s="22"/>
      <c r="CG93" s="22"/>
      <c r="CH93" s="22"/>
      <c r="CI93" s="22"/>
      <c r="CJ93" s="22"/>
      <c r="CK93" s="22"/>
      <c r="CL93" s="22"/>
      <c r="CM93" s="22"/>
      <c r="CN93" s="22"/>
      <c r="CO93" s="22"/>
      <c r="CP93" s="22"/>
      <c r="CQ93" s="22"/>
      <c r="CR93" s="22"/>
      <c r="CS93" s="22"/>
      <c r="CT93" s="22"/>
      <c r="CU93" s="22"/>
      <c r="CV93" s="22"/>
      <c r="CW93" s="22"/>
      <c r="CX93" s="22"/>
      <c r="CY93" s="22"/>
      <c r="CZ93" s="22"/>
      <c r="DA93" s="22"/>
      <c r="DB93" s="22"/>
      <c r="DC93" s="22"/>
      <c r="DD93" s="22"/>
      <c r="DE93" s="22"/>
      <c r="DF93" s="22"/>
      <c r="DG93" s="22"/>
      <c r="DH93" s="22"/>
      <c r="DI93" s="22"/>
      <c r="DJ93" s="22"/>
      <c r="DK93" s="22"/>
      <c r="DL93" s="22"/>
      <c r="DM93" s="22"/>
      <c r="DN93" s="22"/>
      <c r="DO93" s="22"/>
      <c r="DP93" s="22"/>
      <c r="DQ93" s="22"/>
      <c r="DR93" s="22"/>
      <c r="DS93" s="22"/>
      <c r="DT93" s="22"/>
      <c r="DU93" s="22"/>
      <c r="DV93" s="22"/>
      <c r="DW93" s="22"/>
      <c r="DX93" s="22"/>
      <c r="DY93" s="22"/>
      <c r="DZ93" s="22"/>
      <c r="EA93" s="22"/>
      <c r="EB93" s="22"/>
      <c r="EC93" s="22"/>
      <c r="ED93" s="22"/>
      <c r="EE93" s="22"/>
      <c r="EF93" s="22"/>
      <c r="EG93" s="22"/>
      <c r="EH93" s="22"/>
      <c r="EI93" s="22"/>
      <c r="EJ93" s="22"/>
      <c r="EK93" s="22"/>
      <c r="EL93" s="22"/>
      <c r="EM93" s="22"/>
      <c r="EN93" s="22"/>
      <c r="EO93" s="22"/>
      <c r="EP93" s="22"/>
      <c r="EQ93" s="22"/>
      <c r="ER93" s="22"/>
      <c r="ES93" s="22"/>
      <c r="ET93" s="22"/>
      <c r="EU93" s="22"/>
      <c r="EV93" s="22"/>
      <c r="EW93" s="22"/>
      <c r="EX93" s="22"/>
      <c r="EY93" s="22"/>
      <c r="EZ93" s="22"/>
      <c r="FA93" s="22"/>
      <c r="FB93" s="22"/>
      <c r="FC93" s="22"/>
      <c r="FD93" s="22"/>
      <c r="FE93" s="22"/>
      <c r="FF93" s="22"/>
      <c r="FG93" s="22"/>
      <c r="FH93" s="22"/>
      <c r="FI93" s="22"/>
      <c r="FJ93" s="22"/>
      <c r="FK93" s="22"/>
      <c r="FL93" s="22"/>
      <c r="FM93" s="22"/>
      <c r="FN93" s="22"/>
      <c r="FO93" s="22"/>
      <c r="FP93" s="22"/>
      <c r="FQ93" s="22"/>
      <c r="FR93" s="22"/>
      <c r="FS93" s="22"/>
      <c r="FT93" s="22"/>
      <c r="FU93" s="22"/>
      <c r="FV93" s="22"/>
      <c r="FW93" s="22"/>
      <c r="FX93" s="22"/>
      <c r="FY93" s="22"/>
      <c r="FZ93" s="22"/>
      <c r="GA93" s="22"/>
      <c r="GB93" s="22"/>
      <c r="GC93" s="22"/>
      <c r="GD93" s="22"/>
      <c r="GE93" s="22"/>
      <c r="GF93" s="22"/>
      <c r="GG93" s="22"/>
      <c r="GH93" s="22"/>
      <c r="GI93" s="22"/>
      <c r="GJ93" s="22"/>
      <c r="GK93" s="22"/>
      <c r="GL93" s="22"/>
      <c r="GM93" s="22"/>
      <c r="GN93" s="22"/>
      <c r="GO93" s="22"/>
      <c r="GP93" s="22"/>
      <c r="GQ93" s="22"/>
      <c r="GR93" s="22"/>
      <c r="GS93" s="22"/>
      <c r="GT93" s="22"/>
      <c r="GU93" s="22"/>
      <c r="GV93" s="22"/>
      <c r="GW93" s="22"/>
      <c r="GX93" s="22"/>
      <c r="GY93" s="22"/>
      <c r="GZ93" s="22"/>
      <c r="HA93" s="22"/>
      <c r="HB93" s="22"/>
      <c r="HC93" s="22"/>
      <c r="HD93" s="22"/>
      <c r="HE93" s="22"/>
      <c r="HF93" s="22"/>
      <c r="HG93" s="22"/>
      <c r="HH93" s="22"/>
      <c r="HI93" s="22"/>
      <c r="HJ93" s="22"/>
      <c r="HK93" s="22"/>
      <c r="HL93" s="22"/>
      <c r="HM93" s="22"/>
      <c r="HN93" s="22"/>
      <c r="HO93" s="22"/>
      <c r="HP93" s="22"/>
      <c r="HQ93" s="22"/>
      <c r="HR93" s="22"/>
      <c r="HS93" s="22"/>
      <c r="HT93" s="22"/>
      <c r="HU93" s="22"/>
      <c r="HV93" s="22"/>
      <c r="HW93" s="22"/>
      <c r="HX93" s="22"/>
      <c r="HY93" s="22"/>
      <c r="HZ93" s="22"/>
      <c r="IA93" s="22"/>
      <c r="IB93" s="22"/>
      <c r="IC93" s="22"/>
      <c r="ID93" s="22"/>
      <c r="IE93" s="22"/>
      <c r="IF93" s="22"/>
      <c r="IG93" s="22"/>
      <c r="IH93" s="22"/>
      <c r="II93" s="22"/>
      <c r="IJ93" s="22"/>
      <c r="IK93" s="22"/>
      <c r="IL93" s="22"/>
      <c r="IM93" s="22"/>
      <c r="IN93" s="22"/>
      <c r="IO93" s="22"/>
      <c r="IP93" s="22"/>
      <c r="IQ93" s="22"/>
      <c r="IR93" s="22"/>
      <c r="IS93" s="22"/>
      <c r="IT93" s="22"/>
      <c r="IU93" s="22"/>
      <c r="IV93" s="22"/>
      <c r="IW93" s="22"/>
      <c r="IX93" s="22"/>
      <c r="IY93" s="26">
        <f t="shared" si="4"/>
        <v>30</v>
      </c>
      <c r="IZ93" s="56" t="s">
        <v>37</v>
      </c>
      <c r="JA93" s="80">
        <v>1049.76</v>
      </c>
      <c r="JB93" s="81">
        <f>JE93+JF93+JG93+JH93+JI93</f>
        <v>1049.76</v>
      </c>
      <c r="JC93" s="81">
        <v>665.1</v>
      </c>
      <c r="JD93" s="82">
        <f t="shared" si="5"/>
        <v>0</v>
      </c>
      <c r="JE93" s="83"/>
      <c r="JF93" s="83"/>
      <c r="JG93" s="83"/>
      <c r="JH93" s="83">
        <v>349.92</v>
      </c>
      <c r="JI93" s="83">
        <v>699.84</v>
      </c>
      <c r="JJ93" s="83"/>
      <c r="JK93" s="83"/>
      <c r="JL93" s="83"/>
      <c r="JM93" s="83"/>
      <c r="JN93" s="83"/>
      <c r="JO93" s="83"/>
      <c r="JP93" s="83"/>
      <c r="JQ93" s="40">
        <f t="shared" si="3"/>
        <v>1.5783491204330176</v>
      </c>
      <c r="JR93" s="5" t="s">
        <v>379</v>
      </c>
    </row>
    <row r="94" spans="1:278" s="5" customFormat="1" ht="12.75" customHeight="1" x14ac:dyDescent="0.25">
      <c r="A94" s="64">
        <v>43235</v>
      </c>
      <c r="B94" s="109" t="s">
        <v>761</v>
      </c>
      <c r="C94" s="52"/>
      <c r="D94" s="52"/>
      <c r="E94" s="53"/>
      <c r="F94" s="53"/>
      <c r="G94" s="53"/>
      <c r="H94" s="53"/>
      <c r="I94" s="53"/>
      <c r="J94" s="53"/>
      <c r="K94" s="53"/>
      <c r="L94" s="22"/>
      <c r="M94" s="22"/>
      <c r="N94" s="22"/>
      <c r="O94" s="22"/>
      <c r="P94" s="22"/>
      <c r="Q94" s="22"/>
      <c r="R94" s="22">
        <v>40</v>
      </c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  <c r="BM94" s="22"/>
      <c r="BN94" s="22"/>
      <c r="BO94" s="22"/>
      <c r="BP94" s="22"/>
      <c r="BQ94" s="22"/>
      <c r="BR94" s="22"/>
      <c r="BS94" s="22"/>
      <c r="BT94" s="22"/>
      <c r="BU94" s="22"/>
      <c r="BV94" s="22"/>
      <c r="BW94" s="22"/>
      <c r="BX94" s="22"/>
      <c r="BY94" s="22"/>
      <c r="BZ94" s="22"/>
      <c r="CA94" s="22"/>
      <c r="CB94" s="22"/>
      <c r="CC94" s="22"/>
      <c r="CD94" s="22"/>
      <c r="CE94" s="22"/>
      <c r="CF94" s="22"/>
      <c r="CG94" s="22"/>
      <c r="CH94" s="22"/>
      <c r="CI94" s="22"/>
      <c r="CJ94" s="22"/>
      <c r="CK94" s="22"/>
      <c r="CL94" s="22"/>
      <c r="CM94" s="22"/>
      <c r="CN94" s="22"/>
      <c r="CO94" s="22"/>
      <c r="CP94" s="22"/>
      <c r="CQ94" s="22"/>
      <c r="CR94" s="22"/>
      <c r="CS94" s="22"/>
      <c r="CT94" s="22"/>
      <c r="CU94" s="22"/>
      <c r="CV94" s="22"/>
      <c r="CW94" s="22"/>
      <c r="CX94" s="22"/>
      <c r="CY94" s="22"/>
      <c r="CZ94" s="22"/>
      <c r="DA94" s="22"/>
      <c r="DB94" s="22"/>
      <c r="DC94" s="22"/>
      <c r="DD94" s="22"/>
      <c r="DE94" s="22"/>
      <c r="DF94" s="22"/>
      <c r="DG94" s="22"/>
      <c r="DH94" s="22"/>
      <c r="DI94" s="22"/>
      <c r="DJ94" s="22"/>
      <c r="DK94" s="22"/>
      <c r="DL94" s="22"/>
      <c r="DM94" s="22"/>
      <c r="DN94" s="22"/>
      <c r="DO94" s="22"/>
      <c r="DP94" s="22"/>
      <c r="DQ94" s="22"/>
      <c r="DR94" s="22"/>
      <c r="DS94" s="22"/>
      <c r="DT94" s="22"/>
      <c r="DU94" s="22"/>
      <c r="DV94" s="22"/>
      <c r="DW94" s="22"/>
      <c r="DX94" s="22"/>
      <c r="DY94" s="22"/>
      <c r="DZ94" s="22"/>
      <c r="EA94" s="22"/>
      <c r="EB94" s="22"/>
      <c r="EC94" s="22"/>
      <c r="ED94" s="22"/>
      <c r="EE94" s="22"/>
      <c r="EF94" s="22"/>
      <c r="EG94" s="22"/>
      <c r="EH94" s="22"/>
      <c r="EI94" s="22"/>
      <c r="EJ94" s="22"/>
      <c r="EK94" s="22"/>
      <c r="EL94" s="22"/>
      <c r="EM94" s="22"/>
      <c r="EN94" s="22"/>
      <c r="EO94" s="22"/>
      <c r="EP94" s="22"/>
      <c r="EQ94" s="22"/>
      <c r="ER94" s="22"/>
      <c r="ES94" s="22"/>
      <c r="ET94" s="22"/>
      <c r="EU94" s="22"/>
      <c r="EV94" s="22"/>
      <c r="EW94" s="22"/>
      <c r="EX94" s="22"/>
      <c r="EY94" s="22"/>
      <c r="EZ94" s="22"/>
      <c r="FA94" s="22"/>
      <c r="FB94" s="22"/>
      <c r="FC94" s="22"/>
      <c r="FD94" s="22"/>
      <c r="FE94" s="22"/>
      <c r="FF94" s="22"/>
      <c r="FG94" s="22"/>
      <c r="FH94" s="22"/>
      <c r="FI94" s="22"/>
      <c r="FJ94" s="22"/>
      <c r="FK94" s="22"/>
      <c r="FL94" s="22"/>
      <c r="FM94" s="22"/>
      <c r="FN94" s="22"/>
      <c r="FO94" s="22"/>
      <c r="FP94" s="22"/>
      <c r="FQ94" s="22"/>
      <c r="FR94" s="22"/>
      <c r="FS94" s="22"/>
      <c r="FT94" s="22"/>
      <c r="FU94" s="22"/>
      <c r="FV94" s="22"/>
      <c r="FW94" s="22"/>
      <c r="FX94" s="22"/>
      <c r="FY94" s="22"/>
      <c r="FZ94" s="22"/>
      <c r="GA94" s="22"/>
      <c r="GB94" s="22"/>
      <c r="GC94" s="22"/>
      <c r="GD94" s="22"/>
      <c r="GE94" s="22"/>
      <c r="GF94" s="22"/>
      <c r="GG94" s="22"/>
      <c r="GH94" s="22"/>
      <c r="GI94" s="22"/>
      <c r="GJ94" s="22"/>
      <c r="GK94" s="22"/>
      <c r="GL94" s="22"/>
      <c r="GM94" s="22"/>
      <c r="GN94" s="22"/>
      <c r="GO94" s="22"/>
      <c r="GP94" s="22"/>
      <c r="GQ94" s="22"/>
      <c r="GR94" s="22"/>
      <c r="GS94" s="22"/>
      <c r="GT94" s="22"/>
      <c r="GU94" s="22"/>
      <c r="GV94" s="22"/>
      <c r="GW94" s="22"/>
      <c r="GX94" s="22"/>
      <c r="GY94" s="22"/>
      <c r="GZ94" s="22"/>
      <c r="HA94" s="22"/>
      <c r="HB94" s="22"/>
      <c r="HC94" s="22"/>
      <c r="HD94" s="22"/>
      <c r="HE94" s="22"/>
      <c r="HF94" s="22"/>
      <c r="HG94" s="22"/>
      <c r="HH94" s="22"/>
      <c r="HI94" s="22"/>
      <c r="HJ94" s="22"/>
      <c r="HK94" s="22"/>
      <c r="HL94" s="22"/>
      <c r="HM94" s="22"/>
      <c r="HN94" s="22"/>
      <c r="HO94" s="22"/>
      <c r="HP94" s="22"/>
      <c r="HQ94" s="22"/>
      <c r="HR94" s="22"/>
      <c r="HS94" s="22"/>
      <c r="HT94" s="22"/>
      <c r="HU94" s="22"/>
      <c r="HV94" s="22"/>
      <c r="HW94" s="22"/>
      <c r="HX94" s="22"/>
      <c r="HY94" s="22"/>
      <c r="HZ94" s="22"/>
      <c r="IA94" s="22"/>
      <c r="IB94" s="22"/>
      <c r="IC94" s="22"/>
      <c r="ID94" s="22"/>
      <c r="IE94" s="22"/>
      <c r="IF94" s="22"/>
      <c r="IG94" s="22"/>
      <c r="IH94" s="22"/>
      <c r="II94" s="22"/>
      <c r="IJ94" s="22"/>
      <c r="IK94" s="22"/>
      <c r="IL94" s="22"/>
      <c r="IM94" s="22"/>
      <c r="IN94" s="22"/>
      <c r="IO94" s="22"/>
      <c r="IP94" s="22"/>
      <c r="IQ94" s="22"/>
      <c r="IR94" s="22"/>
      <c r="IS94" s="22"/>
      <c r="IT94" s="22"/>
      <c r="IU94" s="22"/>
      <c r="IV94" s="22"/>
      <c r="IW94" s="22"/>
      <c r="IX94" s="22"/>
      <c r="IY94" s="26">
        <f t="shared" si="4"/>
        <v>40</v>
      </c>
      <c r="IZ94" s="56" t="s">
        <v>37</v>
      </c>
      <c r="JA94" s="80">
        <v>1425.6</v>
      </c>
      <c r="JB94" s="81">
        <f>JE94+JF94+JG94+JH94+JI94+JJ94</f>
        <v>1425.6000000000001</v>
      </c>
      <c r="JC94" s="81">
        <v>889.40000000000009</v>
      </c>
      <c r="JD94" s="82">
        <f t="shared" si="5"/>
        <v>0</v>
      </c>
      <c r="JE94" s="83"/>
      <c r="JF94" s="83"/>
      <c r="JG94" s="83"/>
      <c r="JH94" s="83"/>
      <c r="JI94" s="83">
        <v>349.92</v>
      </c>
      <c r="JJ94" s="83">
        <v>1075.68</v>
      </c>
      <c r="JK94" s="83"/>
      <c r="JL94" s="83"/>
      <c r="JM94" s="83"/>
      <c r="JN94" s="83"/>
      <c r="JO94" s="83"/>
      <c r="JP94" s="83"/>
      <c r="JQ94" s="40">
        <f t="shared" si="3"/>
        <v>1.6028783449516526</v>
      </c>
      <c r="JR94" s="5" t="s">
        <v>425</v>
      </c>
    </row>
    <row r="95" spans="1:278" s="5" customFormat="1" ht="12.75" customHeight="1" x14ac:dyDescent="0.25">
      <c r="A95" s="64">
        <v>43256</v>
      </c>
      <c r="B95" s="109" t="s">
        <v>761</v>
      </c>
      <c r="C95" s="52"/>
      <c r="D95" s="52"/>
      <c r="E95" s="53"/>
      <c r="F95" s="53"/>
      <c r="G95" s="53"/>
      <c r="H95" s="53"/>
      <c r="I95" s="53"/>
      <c r="J95" s="53"/>
      <c r="K95" s="53"/>
      <c r="L95" s="22"/>
      <c r="M95" s="22"/>
      <c r="N95" s="22"/>
      <c r="O95" s="22"/>
      <c r="P95" s="22"/>
      <c r="Q95" s="22"/>
      <c r="R95" s="22">
        <v>10</v>
      </c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>
        <v>10</v>
      </c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  <c r="BM95" s="22"/>
      <c r="BN95" s="22"/>
      <c r="BO95" s="22"/>
      <c r="BP95" s="22"/>
      <c r="BQ95" s="22">
        <v>10</v>
      </c>
      <c r="BR95" s="22"/>
      <c r="BS95" s="22"/>
      <c r="BT95" s="22"/>
      <c r="BU95" s="22"/>
      <c r="BV95" s="22"/>
      <c r="BW95" s="22"/>
      <c r="BX95" s="22"/>
      <c r="BY95" s="22"/>
      <c r="BZ95" s="22"/>
      <c r="CA95" s="22"/>
      <c r="CB95" s="22"/>
      <c r="CC95" s="22"/>
      <c r="CD95" s="22"/>
      <c r="CE95" s="22"/>
      <c r="CF95" s="22"/>
      <c r="CG95" s="22"/>
      <c r="CH95" s="22"/>
      <c r="CI95" s="22"/>
      <c r="CJ95" s="22"/>
      <c r="CK95" s="22"/>
      <c r="CL95" s="22"/>
      <c r="CM95" s="22"/>
      <c r="CN95" s="22"/>
      <c r="CO95" s="22"/>
      <c r="CP95" s="22"/>
      <c r="CQ95" s="22"/>
      <c r="CR95" s="22"/>
      <c r="CS95" s="22"/>
      <c r="CT95" s="22"/>
      <c r="CU95" s="22"/>
      <c r="CV95" s="22"/>
      <c r="CW95" s="22">
        <v>10</v>
      </c>
      <c r="CX95" s="22"/>
      <c r="CY95" s="22"/>
      <c r="CZ95" s="22"/>
      <c r="DA95" s="22"/>
      <c r="DB95" s="22"/>
      <c r="DC95" s="22"/>
      <c r="DD95" s="22"/>
      <c r="DE95" s="22"/>
      <c r="DF95" s="22"/>
      <c r="DG95" s="22"/>
      <c r="DH95" s="22"/>
      <c r="DI95" s="22"/>
      <c r="DJ95" s="22"/>
      <c r="DK95" s="22"/>
      <c r="DL95" s="22"/>
      <c r="DM95" s="22"/>
      <c r="DN95" s="22"/>
      <c r="DO95" s="22"/>
      <c r="DP95" s="22"/>
      <c r="DQ95" s="22"/>
      <c r="DR95" s="22"/>
      <c r="DS95" s="22"/>
      <c r="DT95" s="22"/>
      <c r="DU95" s="22"/>
      <c r="DV95" s="22"/>
      <c r="DW95" s="22"/>
      <c r="DX95" s="22"/>
      <c r="DY95" s="22"/>
      <c r="DZ95" s="22"/>
      <c r="EA95" s="22"/>
      <c r="EB95" s="22"/>
      <c r="EC95" s="22"/>
      <c r="ED95" s="22"/>
      <c r="EE95" s="22"/>
      <c r="EF95" s="22"/>
      <c r="EG95" s="22"/>
      <c r="EH95" s="22"/>
      <c r="EI95" s="22"/>
      <c r="EJ95" s="22"/>
      <c r="EK95" s="22"/>
      <c r="EL95" s="22"/>
      <c r="EM95" s="22"/>
      <c r="EN95" s="22"/>
      <c r="EO95" s="22"/>
      <c r="EP95" s="22"/>
      <c r="EQ95" s="22"/>
      <c r="ER95" s="22"/>
      <c r="ES95" s="22"/>
      <c r="ET95" s="22"/>
      <c r="EU95" s="22"/>
      <c r="EV95" s="22"/>
      <c r="EW95" s="22"/>
      <c r="EX95" s="22"/>
      <c r="EY95" s="22"/>
      <c r="EZ95" s="22"/>
      <c r="FA95" s="22"/>
      <c r="FB95" s="22"/>
      <c r="FC95" s="22"/>
      <c r="FD95" s="22"/>
      <c r="FE95" s="22"/>
      <c r="FF95" s="22"/>
      <c r="FG95" s="22"/>
      <c r="FH95" s="22"/>
      <c r="FI95" s="22"/>
      <c r="FJ95" s="22"/>
      <c r="FK95" s="22"/>
      <c r="FL95" s="22"/>
      <c r="FM95" s="22"/>
      <c r="FN95" s="22"/>
      <c r="FO95" s="22"/>
      <c r="FP95" s="22"/>
      <c r="FQ95" s="22"/>
      <c r="FR95" s="22"/>
      <c r="FS95" s="22"/>
      <c r="FT95" s="22"/>
      <c r="FU95" s="22"/>
      <c r="FV95" s="22"/>
      <c r="FW95" s="22"/>
      <c r="FX95" s="22"/>
      <c r="FY95" s="22"/>
      <c r="FZ95" s="22"/>
      <c r="GA95" s="22"/>
      <c r="GB95" s="22"/>
      <c r="GC95" s="22"/>
      <c r="GD95" s="22"/>
      <c r="GE95" s="22"/>
      <c r="GF95" s="22"/>
      <c r="GG95" s="22"/>
      <c r="GH95" s="22"/>
      <c r="GI95" s="22"/>
      <c r="GJ95" s="22"/>
      <c r="GK95" s="22"/>
      <c r="GL95" s="22"/>
      <c r="GM95" s="22"/>
      <c r="GN95" s="22"/>
      <c r="GO95" s="22"/>
      <c r="GP95" s="22"/>
      <c r="GQ95" s="22"/>
      <c r="GR95" s="22"/>
      <c r="GS95" s="22"/>
      <c r="GT95" s="22"/>
      <c r="GU95" s="22"/>
      <c r="GV95" s="22"/>
      <c r="GW95" s="22"/>
      <c r="GX95" s="22"/>
      <c r="GY95" s="22"/>
      <c r="GZ95" s="22"/>
      <c r="HA95" s="22"/>
      <c r="HB95" s="22"/>
      <c r="HC95" s="22"/>
      <c r="HD95" s="22"/>
      <c r="HE95" s="22"/>
      <c r="HF95" s="22"/>
      <c r="HG95" s="22"/>
      <c r="HH95" s="22"/>
      <c r="HI95" s="22"/>
      <c r="HJ95" s="22"/>
      <c r="HK95" s="22"/>
      <c r="HL95" s="22"/>
      <c r="HM95" s="22"/>
      <c r="HN95" s="22"/>
      <c r="HO95" s="22"/>
      <c r="HP95" s="22"/>
      <c r="HQ95" s="22"/>
      <c r="HR95" s="22"/>
      <c r="HS95" s="22"/>
      <c r="HT95" s="22"/>
      <c r="HU95" s="22"/>
      <c r="HV95" s="22"/>
      <c r="HW95" s="22"/>
      <c r="HX95" s="22"/>
      <c r="HY95" s="22"/>
      <c r="HZ95" s="22"/>
      <c r="IA95" s="22"/>
      <c r="IB95" s="22"/>
      <c r="IC95" s="22"/>
      <c r="ID95" s="22"/>
      <c r="IE95" s="22"/>
      <c r="IF95" s="22"/>
      <c r="IG95" s="22"/>
      <c r="IH95" s="22"/>
      <c r="II95" s="22"/>
      <c r="IJ95" s="22"/>
      <c r="IK95" s="22"/>
      <c r="IL95" s="22"/>
      <c r="IM95" s="22"/>
      <c r="IN95" s="22"/>
      <c r="IO95" s="22"/>
      <c r="IP95" s="22"/>
      <c r="IQ95" s="22"/>
      <c r="IR95" s="22"/>
      <c r="IS95" s="22"/>
      <c r="IT95" s="22"/>
      <c r="IU95" s="22"/>
      <c r="IV95" s="22"/>
      <c r="IW95" s="22"/>
      <c r="IX95" s="22"/>
      <c r="IY95" s="26">
        <f t="shared" si="4"/>
        <v>40</v>
      </c>
      <c r="IZ95" s="56" t="s">
        <v>37</v>
      </c>
      <c r="JA95" s="80">
        <v>1341.6</v>
      </c>
      <c r="JB95" s="81">
        <f>JE95+JF95+JG95+JH95+JI95+JJ95+JK95</f>
        <v>1341.6</v>
      </c>
      <c r="JC95" s="81">
        <v>870.40000000000009</v>
      </c>
      <c r="JD95" s="82">
        <f t="shared" si="5"/>
        <v>0</v>
      </c>
      <c r="JE95" s="83"/>
      <c r="JF95" s="83"/>
      <c r="JG95" s="83"/>
      <c r="JH95" s="83"/>
      <c r="JI95" s="83"/>
      <c r="JJ95" s="83"/>
      <c r="JK95" s="83">
        <v>1341.6</v>
      </c>
      <c r="JL95" s="83"/>
      <c r="JM95" s="83"/>
      <c r="JN95" s="83"/>
      <c r="JO95" s="83"/>
      <c r="JP95" s="83"/>
      <c r="JQ95" s="40">
        <f t="shared" si="3"/>
        <v>1.5413602941176467</v>
      </c>
      <c r="JR95" s="5" t="s">
        <v>474</v>
      </c>
    </row>
    <row r="96" spans="1:278" s="5" customFormat="1" ht="12.75" customHeight="1" x14ac:dyDescent="0.25">
      <c r="A96" s="64">
        <v>43276</v>
      </c>
      <c r="B96" s="109" t="s">
        <v>761</v>
      </c>
      <c r="C96" s="52"/>
      <c r="D96" s="52"/>
      <c r="E96" s="53"/>
      <c r="F96" s="53"/>
      <c r="G96" s="53"/>
      <c r="H96" s="53"/>
      <c r="I96" s="53"/>
      <c r="J96" s="53"/>
      <c r="K96" s="53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>
        <v>5</v>
      </c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  <c r="BM96" s="22"/>
      <c r="BN96" s="22"/>
      <c r="BO96" s="22"/>
      <c r="BP96" s="22"/>
      <c r="BQ96" s="22"/>
      <c r="BR96" s="22"/>
      <c r="BS96" s="22"/>
      <c r="BT96" s="22"/>
      <c r="BU96" s="22"/>
      <c r="BV96" s="22"/>
      <c r="BW96" s="22"/>
      <c r="BX96" s="22"/>
      <c r="BY96" s="22"/>
      <c r="BZ96" s="22"/>
      <c r="CA96" s="22"/>
      <c r="CB96" s="22"/>
      <c r="CC96" s="22"/>
      <c r="CD96" s="22"/>
      <c r="CE96" s="22"/>
      <c r="CF96" s="22"/>
      <c r="CG96" s="22"/>
      <c r="CH96" s="22"/>
      <c r="CI96" s="22"/>
      <c r="CJ96" s="22"/>
      <c r="CK96" s="22"/>
      <c r="CL96" s="22"/>
      <c r="CM96" s="22"/>
      <c r="CN96" s="22"/>
      <c r="CO96" s="22"/>
      <c r="CP96" s="22"/>
      <c r="CQ96" s="22"/>
      <c r="CR96" s="22"/>
      <c r="CS96" s="22"/>
      <c r="CT96" s="22"/>
      <c r="CU96" s="22"/>
      <c r="CV96" s="22"/>
      <c r="CW96" s="22"/>
      <c r="CX96" s="22"/>
      <c r="CY96" s="22"/>
      <c r="CZ96" s="22"/>
      <c r="DA96" s="22"/>
      <c r="DB96" s="22"/>
      <c r="DC96" s="22"/>
      <c r="DD96" s="22"/>
      <c r="DE96" s="22"/>
      <c r="DF96" s="22"/>
      <c r="DG96" s="22"/>
      <c r="DH96" s="22"/>
      <c r="DI96" s="22"/>
      <c r="DJ96" s="22"/>
      <c r="DK96" s="22"/>
      <c r="DL96" s="22"/>
      <c r="DM96" s="22"/>
      <c r="DN96" s="22"/>
      <c r="DO96" s="22"/>
      <c r="DP96" s="22"/>
      <c r="DQ96" s="22"/>
      <c r="DR96" s="22"/>
      <c r="DS96" s="22"/>
      <c r="DT96" s="22"/>
      <c r="DU96" s="22"/>
      <c r="DV96" s="22"/>
      <c r="DW96" s="22"/>
      <c r="DX96" s="22"/>
      <c r="DY96" s="22"/>
      <c r="DZ96" s="22"/>
      <c r="EA96" s="22"/>
      <c r="EB96" s="22"/>
      <c r="EC96" s="22"/>
      <c r="ED96" s="22"/>
      <c r="EE96" s="22"/>
      <c r="EF96" s="22"/>
      <c r="EG96" s="22"/>
      <c r="EH96" s="22"/>
      <c r="EI96" s="22"/>
      <c r="EJ96" s="22"/>
      <c r="EK96" s="22"/>
      <c r="EL96" s="22"/>
      <c r="EM96" s="22"/>
      <c r="EN96" s="22"/>
      <c r="EO96" s="22"/>
      <c r="EP96" s="22"/>
      <c r="EQ96" s="22"/>
      <c r="ER96" s="22"/>
      <c r="ES96" s="22"/>
      <c r="ET96" s="22"/>
      <c r="EU96" s="22"/>
      <c r="EV96" s="22"/>
      <c r="EW96" s="22"/>
      <c r="EX96" s="22"/>
      <c r="EY96" s="22"/>
      <c r="EZ96" s="22"/>
      <c r="FA96" s="22"/>
      <c r="FB96" s="22"/>
      <c r="FC96" s="22"/>
      <c r="FD96" s="22"/>
      <c r="FE96" s="22"/>
      <c r="FF96" s="22"/>
      <c r="FG96" s="22"/>
      <c r="FH96" s="22"/>
      <c r="FI96" s="22"/>
      <c r="FJ96" s="22"/>
      <c r="FK96" s="22"/>
      <c r="FL96" s="22"/>
      <c r="FM96" s="22"/>
      <c r="FN96" s="22"/>
      <c r="FO96" s="22"/>
      <c r="FP96" s="22"/>
      <c r="FQ96" s="22"/>
      <c r="FR96" s="22"/>
      <c r="FS96" s="22"/>
      <c r="FT96" s="22"/>
      <c r="FU96" s="22"/>
      <c r="FV96" s="22"/>
      <c r="FW96" s="22"/>
      <c r="FX96" s="22"/>
      <c r="FY96" s="22"/>
      <c r="FZ96" s="22"/>
      <c r="GA96" s="22"/>
      <c r="GB96" s="22"/>
      <c r="GC96" s="22"/>
      <c r="GD96" s="22"/>
      <c r="GE96" s="22"/>
      <c r="GF96" s="22"/>
      <c r="GG96" s="22"/>
      <c r="GH96" s="22"/>
      <c r="GI96" s="22"/>
      <c r="GJ96" s="22"/>
      <c r="GK96" s="22"/>
      <c r="GL96" s="22"/>
      <c r="GM96" s="22"/>
      <c r="GN96" s="22"/>
      <c r="GO96" s="22"/>
      <c r="GP96" s="22"/>
      <c r="GQ96" s="22"/>
      <c r="GR96" s="22"/>
      <c r="GS96" s="22"/>
      <c r="GT96" s="22"/>
      <c r="GU96" s="22"/>
      <c r="GV96" s="22"/>
      <c r="GW96" s="22"/>
      <c r="GX96" s="22"/>
      <c r="GY96" s="22"/>
      <c r="GZ96" s="22"/>
      <c r="HA96" s="22"/>
      <c r="HB96" s="22"/>
      <c r="HC96" s="22"/>
      <c r="HD96" s="22"/>
      <c r="HE96" s="22"/>
      <c r="HF96" s="22"/>
      <c r="HG96" s="22"/>
      <c r="HH96" s="22"/>
      <c r="HI96" s="22"/>
      <c r="HJ96" s="22"/>
      <c r="HK96" s="22"/>
      <c r="HL96" s="22"/>
      <c r="HM96" s="22"/>
      <c r="HN96" s="22"/>
      <c r="HO96" s="22"/>
      <c r="HP96" s="22"/>
      <c r="HQ96" s="22"/>
      <c r="HR96" s="22"/>
      <c r="HS96" s="22"/>
      <c r="HT96" s="22"/>
      <c r="HU96" s="22"/>
      <c r="HV96" s="22"/>
      <c r="HW96" s="22"/>
      <c r="HX96" s="22"/>
      <c r="HY96" s="22"/>
      <c r="HZ96" s="22"/>
      <c r="IA96" s="22"/>
      <c r="IB96" s="22"/>
      <c r="IC96" s="22"/>
      <c r="ID96" s="22"/>
      <c r="IE96" s="22"/>
      <c r="IF96" s="22"/>
      <c r="IG96" s="22"/>
      <c r="IH96" s="22"/>
      <c r="II96" s="22"/>
      <c r="IJ96" s="22"/>
      <c r="IK96" s="22"/>
      <c r="IL96" s="22"/>
      <c r="IM96" s="22"/>
      <c r="IN96" s="22"/>
      <c r="IO96" s="22"/>
      <c r="IP96" s="22"/>
      <c r="IQ96" s="22"/>
      <c r="IR96" s="22"/>
      <c r="IS96" s="22"/>
      <c r="IT96" s="22"/>
      <c r="IU96" s="22"/>
      <c r="IV96" s="22"/>
      <c r="IW96" s="22"/>
      <c r="IX96" s="22"/>
      <c r="IY96" s="26">
        <f t="shared" si="4"/>
        <v>5</v>
      </c>
      <c r="IZ96" s="56" t="s">
        <v>37</v>
      </c>
      <c r="JA96" s="80">
        <v>172.44</v>
      </c>
      <c r="JB96" s="81">
        <f>JE96+JF96+JG96+JH96+JI96+JJ96+JK96</f>
        <v>172.44</v>
      </c>
      <c r="JC96" s="81">
        <v>112.10000000000001</v>
      </c>
      <c r="JD96" s="82">
        <f t="shared" si="5"/>
        <v>0</v>
      </c>
      <c r="JE96" s="83"/>
      <c r="JF96" s="83"/>
      <c r="JG96" s="83"/>
      <c r="JH96" s="83"/>
      <c r="JI96" s="83"/>
      <c r="JJ96" s="83"/>
      <c r="JK96" s="83">
        <v>172.44</v>
      </c>
      <c r="JL96" s="83"/>
      <c r="JM96" s="83"/>
      <c r="JN96" s="83"/>
      <c r="JO96" s="83"/>
      <c r="JP96" s="83"/>
      <c r="JQ96" s="40">
        <f t="shared" si="3"/>
        <v>1.5382694023193575</v>
      </c>
      <c r="JR96" s="5" t="s">
        <v>360</v>
      </c>
    </row>
    <row r="97" spans="1:278" s="5" customFormat="1" ht="12.75" customHeight="1" x14ac:dyDescent="0.25">
      <c r="A97" s="64">
        <v>43293</v>
      </c>
      <c r="B97" s="109" t="s">
        <v>761</v>
      </c>
      <c r="C97" s="52"/>
      <c r="D97" s="52"/>
      <c r="E97" s="53"/>
      <c r="F97" s="53"/>
      <c r="G97" s="53"/>
      <c r="H97" s="53"/>
      <c r="I97" s="53"/>
      <c r="J97" s="53"/>
      <c r="K97" s="53"/>
      <c r="L97" s="22"/>
      <c r="M97" s="22">
        <v>9</v>
      </c>
      <c r="N97" s="22"/>
      <c r="O97" s="22"/>
      <c r="P97" s="22"/>
      <c r="Q97" s="22"/>
      <c r="R97" s="22">
        <v>10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>
        <v>10</v>
      </c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2"/>
      <c r="CJ97" s="22"/>
      <c r="CK97" s="22"/>
      <c r="CL97" s="22"/>
      <c r="CM97" s="22"/>
      <c r="CN97" s="22"/>
      <c r="CO97" s="22"/>
      <c r="CP97" s="22"/>
      <c r="CQ97" s="22"/>
      <c r="CR97" s="22"/>
      <c r="CS97" s="22"/>
      <c r="CT97" s="22"/>
      <c r="CU97" s="22"/>
      <c r="CV97" s="22"/>
      <c r="CW97" s="22"/>
      <c r="CX97" s="22"/>
      <c r="CY97" s="22"/>
      <c r="CZ97" s="22"/>
      <c r="DA97" s="22"/>
      <c r="DB97" s="22"/>
      <c r="DC97" s="22"/>
      <c r="DD97" s="22"/>
      <c r="DE97" s="22"/>
      <c r="DF97" s="22"/>
      <c r="DG97" s="22"/>
      <c r="DH97" s="22"/>
      <c r="DI97" s="22"/>
      <c r="DJ97" s="22"/>
      <c r="DK97" s="22"/>
      <c r="DL97" s="22"/>
      <c r="DM97" s="22"/>
      <c r="DN97" s="22"/>
      <c r="DO97" s="22"/>
      <c r="DP97" s="22">
        <v>5</v>
      </c>
      <c r="DQ97" s="22"/>
      <c r="DR97" s="22"/>
      <c r="DS97" s="22"/>
      <c r="DT97" s="22"/>
      <c r="DU97" s="22"/>
      <c r="DV97" s="22"/>
      <c r="DW97" s="22"/>
      <c r="DX97" s="22"/>
      <c r="DY97" s="22"/>
      <c r="DZ97" s="22"/>
      <c r="EA97" s="22"/>
      <c r="EB97" s="22"/>
      <c r="EC97" s="22"/>
      <c r="ED97" s="22"/>
      <c r="EE97" s="22"/>
      <c r="EF97" s="22"/>
      <c r="EG97" s="22"/>
      <c r="EH97" s="22"/>
      <c r="EI97" s="22"/>
      <c r="EJ97" s="22"/>
      <c r="EK97" s="22"/>
      <c r="EL97" s="22"/>
      <c r="EM97" s="22"/>
      <c r="EN97" s="22"/>
      <c r="EO97" s="22"/>
      <c r="EP97" s="22"/>
      <c r="EQ97" s="22"/>
      <c r="ER97" s="22"/>
      <c r="ES97" s="22"/>
      <c r="ET97" s="22"/>
      <c r="EU97" s="22"/>
      <c r="EV97" s="22"/>
      <c r="EW97" s="22"/>
      <c r="EX97" s="22"/>
      <c r="EY97" s="22"/>
      <c r="EZ97" s="22"/>
      <c r="FA97" s="22"/>
      <c r="FB97" s="22"/>
      <c r="FC97" s="22"/>
      <c r="FD97" s="22"/>
      <c r="FE97" s="22"/>
      <c r="FF97" s="22"/>
      <c r="FG97" s="22"/>
      <c r="FH97" s="22"/>
      <c r="FI97" s="22"/>
      <c r="FJ97" s="22"/>
      <c r="FK97" s="22"/>
      <c r="FL97" s="22"/>
      <c r="FM97" s="22"/>
      <c r="FN97" s="22"/>
      <c r="FO97" s="22"/>
      <c r="FP97" s="22"/>
      <c r="FQ97" s="22"/>
      <c r="FR97" s="22"/>
      <c r="FS97" s="22"/>
      <c r="FT97" s="22"/>
      <c r="FU97" s="22"/>
      <c r="FV97" s="22"/>
      <c r="FW97" s="22"/>
      <c r="FX97" s="22"/>
      <c r="FY97" s="22"/>
      <c r="FZ97" s="22"/>
      <c r="GA97" s="22"/>
      <c r="GB97" s="22"/>
      <c r="GC97" s="22"/>
      <c r="GD97" s="22"/>
      <c r="GE97" s="22"/>
      <c r="GF97" s="22"/>
      <c r="GG97" s="22"/>
      <c r="GH97" s="22"/>
      <c r="GI97" s="22"/>
      <c r="GJ97" s="22"/>
      <c r="GK97" s="22"/>
      <c r="GL97" s="22"/>
      <c r="GM97" s="22"/>
      <c r="GN97" s="22"/>
      <c r="GO97" s="22"/>
      <c r="GP97" s="22"/>
      <c r="GQ97" s="22"/>
      <c r="GR97" s="22"/>
      <c r="GS97" s="22"/>
      <c r="GT97" s="22"/>
      <c r="GU97" s="22">
        <v>10</v>
      </c>
      <c r="GV97" s="22"/>
      <c r="GW97" s="22"/>
      <c r="GX97" s="22"/>
      <c r="GY97" s="22"/>
      <c r="GZ97" s="22"/>
      <c r="HA97" s="22"/>
      <c r="HB97" s="22"/>
      <c r="HC97" s="22"/>
      <c r="HD97" s="22"/>
      <c r="HE97" s="22"/>
      <c r="HF97" s="22"/>
      <c r="HG97" s="22"/>
      <c r="HH97" s="22"/>
      <c r="HI97" s="22"/>
      <c r="HJ97" s="22"/>
      <c r="HK97" s="22"/>
      <c r="HL97" s="22"/>
      <c r="HM97" s="22"/>
      <c r="HN97" s="22"/>
      <c r="HO97" s="22"/>
      <c r="HP97" s="22"/>
      <c r="HQ97" s="22"/>
      <c r="HR97" s="22"/>
      <c r="HS97" s="22"/>
      <c r="HT97" s="22"/>
      <c r="HU97" s="22"/>
      <c r="HV97" s="22"/>
      <c r="HW97" s="22"/>
      <c r="HX97" s="22"/>
      <c r="HY97" s="22"/>
      <c r="HZ97" s="22"/>
      <c r="IA97" s="22"/>
      <c r="IB97" s="22"/>
      <c r="IC97" s="22"/>
      <c r="ID97" s="22"/>
      <c r="IE97" s="22"/>
      <c r="IF97" s="22"/>
      <c r="IG97" s="22"/>
      <c r="IH97" s="22"/>
      <c r="II97" s="22"/>
      <c r="IJ97" s="22"/>
      <c r="IK97" s="22"/>
      <c r="IL97" s="22"/>
      <c r="IM97" s="22"/>
      <c r="IN97" s="22"/>
      <c r="IO97" s="22"/>
      <c r="IP97" s="22"/>
      <c r="IQ97" s="22"/>
      <c r="IR97" s="22"/>
      <c r="IS97" s="22"/>
      <c r="IT97" s="22"/>
      <c r="IU97" s="22"/>
      <c r="IV97" s="22"/>
      <c r="IW97" s="22"/>
      <c r="IX97" s="22"/>
      <c r="IY97" s="26">
        <f t="shared" si="4"/>
        <v>44</v>
      </c>
      <c r="IZ97" s="56" t="s">
        <v>37</v>
      </c>
      <c r="JA97" s="80">
        <v>1484.04</v>
      </c>
      <c r="JB97" s="81">
        <f>JE97+JF97+JG97+JH97+JI97+JJ97+JK97</f>
        <v>1484.04</v>
      </c>
      <c r="JC97" s="81">
        <v>968.31</v>
      </c>
      <c r="JD97" s="82">
        <f t="shared" si="5"/>
        <v>0</v>
      </c>
      <c r="JE97" s="83"/>
      <c r="JF97" s="83"/>
      <c r="JG97" s="83"/>
      <c r="JH97" s="83"/>
      <c r="JI97" s="83"/>
      <c r="JJ97" s="83"/>
      <c r="JK97" s="83">
        <v>1484.04</v>
      </c>
      <c r="JL97" s="83"/>
      <c r="JM97" s="83"/>
      <c r="JN97" s="83"/>
      <c r="JO97" s="83"/>
      <c r="JP97" s="83"/>
      <c r="JQ97" s="40">
        <f t="shared" si="3"/>
        <v>1.5326083588933297</v>
      </c>
      <c r="JR97" s="5" t="s">
        <v>519</v>
      </c>
    </row>
    <row r="98" spans="1:278" s="5" customFormat="1" ht="12.75" customHeight="1" x14ac:dyDescent="0.25">
      <c r="A98" s="64">
        <v>43313</v>
      </c>
      <c r="B98" s="109" t="s">
        <v>761</v>
      </c>
      <c r="C98" s="52"/>
      <c r="D98" s="52"/>
      <c r="E98" s="53"/>
      <c r="F98" s="53"/>
      <c r="G98" s="53"/>
      <c r="H98" s="53"/>
      <c r="I98" s="53"/>
      <c r="J98" s="53"/>
      <c r="K98" s="53"/>
      <c r="L98" s="22"/>
      <c r="M98" s="22"/>
      <c r="N98" s="22"/>
      <c r="O98" s="22"/>
      <c r="P98" s="22"/>
      <c r="Q98" s="22"/>
      <c r="R98" s="22">
        <v>20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  <c r="BM98" s="22"/>
      <c r="BN98" s="22"/>
      <c r="BO98" s="22"/>
      <c r="BP98" s="22"/>
      <c r="BQ98" s="22"/>
      <c r="BR98" s="22"/>
      <c r="BS98" s="22"/>
      <c r="BT98" s="22"/>
      <c r="BU98" s="22"/>
      <c r="BV98" s="22"/>
      <c r="BW98" s="22"/>
      <c r="BX98" s="22"/>
      <c r="BY98" s="22"/>
      <c r="BZ98" s="22"/>
      <c r="CA98" s="22"/>
      <c r="CB98" s="22"/>
      <c r="CC98" s="22"/>
      <c r="CD98" s="22"/>
      <c r="CE98" s="22"/>
      <c r="CF98" s="22"/>
      <c r="CG98" s="22"/>
      <c r="CH98" s="22"/>
      <c r="CI98" s="22"/>
      <c r="CJ98" s="22"/>
      <c r="CK98" s="22"/>
      <c r="CL98" s="22"/>
      <c r="CM98" s="22"/>
      <c r="CN98" s="22"/>
      <c r="CO98" s="22"/>
      <c r="CP98" s="22"/>
      <c r="CQ98" s="22"/>
      <c r="CR98" s="22"/>
      <c r="CS98" s="22"/>
      <c r="CT98" s="22"/>
      <c r="CU98" s="22"/>
      <c r="CV98" s="22"/>
      <c r="CW98" s="22"/>
      <c r="CX98" s="22"/>
      <c r="CY98" s="22"/>
      <c r="CZ98" s="22"/>
      <c r="DA98" s="22"/>
      <c r="DB98" s="22"/>
      <c r="DC98" s="22"/>
      <c r="DD98" s="22"/>
      <c r="DE98" s="22"/>
      <c r="DF98" s="22"/>
      <c r="DG98" s="22"/>
      <c r="DH98" s="22"/>
      <c r="DI98" s="22"/>
      <c r="DJ98" s="22"/>
      <c r="DK98" s="22"/>
      <c r="DL98" s="22"/>
      <c r="DM98" s="22"/>
      <c r="DN98" s="22"/>
      <c r="DO98" s="22"/>
      <c r="DP98" s="22"/>
      <c r="DQ98" s="22"/>
      <c r="DR98" s="22"/>
      <c r="DS98" s="22"/>
      <c r="DT98" s="22"/>
      <c r="DU98" s="22"/>
      <c r="DV98" s="22"/>
      <c r="DW98" s="22"/>
      <c r="DX98" s="22"/>
      <c r="DY98" s="22"/>
      <c r="DZ98" s="22"/>
      <c r="EA98" s="22"/>
      <c r="EB98" s="22"/>
      <c r="EC98" s="22"/>
      <c r="ED98" s="22"/>
      <c r="EE98" s="22"/>
      <c r="EF98" s="22"/>
      <c r="EG98" s="22"/>
      <c r="EH98" s="22"/>
      <c r="EI98" s="22"/>
      <c r="EJ98" s="22"/>
      <c r="EK98" s="22"/>
      <c r="EL98" s="22"/>
      <c r="EM98" s="22"/>
      <c r="EN98" s="22"/>
      <c r="EO98" s="22"/>
      <c r="EP98" s="22"/>
      <c r="EQ98" s="22"/>
      <c r="ER98" s="22"/>
      <c r="ES98" s="22"/>
      <c r="ET98" s="22"/>
      <c r="EU98" s="22"/>
      <c r="EV98" s="22"/>
      <c r="EW98" s="22"/>
      <c r="EX98" s="22"/>
      <c r="EY98" s="22"/>
      <c r="EZ98" s="22"/>
      <c r="FA98" s="22"/>
      <c r="FB98" s="22"/>
      <c r="FC98" s="22"/>
      <c r="FD98" s="22"/>
      <c r="FE98" s="22"/>
      <c r="FF98" s="22"/>
      <c r="FG98" s="22"/>
      <c r="FH98" s="22"/>
      <c r="FI98" s="22"/>
      <c r="FJ98" s="22"/>
      <c r="FK98" s="22"/>
      <c r="FL98" s="22"/>
      <c r="FM98" s="22"/>
      <c r="FN98" s="22"/>
      <c r="FO98" s="22"/>
      <c r="FP98" s="22"/>
      <c r="FQ98" s="22"/>
      <c r="FR98" s="22"/>
      <c r="FS98" s="22"/>
      <c r="FT98" s="22"/>
      <c r="FU98" s="22"/>
      <c r="FV98" s="22"/>
      <c r="FW98" s="22"/>
      <c r="FX98" s="22"/>
      <c r="FY98" s="22"/>
      <c r="FZ98" s="22"/>
      <c r="GA98" s="22"/>
      <c r="GB98" s="22"/>
      <c r="GC98" s="22"/>
      <c r="GD98" s="22"/>
      <c r="GE98" s="22"/>
      <c r="GF98" s="22"/>
      <c r="GG98" s="22"/>
      <c r="GH98" s="22"/>
      <c r="GI98" s="22"/>
      <c r="GJ98" s="22"/>
      <c r="GK98" s="22"/>
      <c r="GL98" s="22"/>
      <c r="GM98" s="22"/>
      <c r="GN98" s="22"/>
      <c r="GO98" s="22"/>
      <c r="GP98" s="22"/>
      <c r="GQ98" s="22"/>
      <c r="GR98" s="22"/>
      <c r="GS98" s="22"/>
      <c r="GT98" s="22"/>
      <c r="GU98" s="22"/>
      <c r="GV98" s="22"/>
      <c r="GW98" s="22"/>
      <c r="GX98" s="22"/>
      <c r="GY98" s="22"/>
      <c r="GZ98" s="22"/>
      <c r="HA98" s="22"/>
      <c r="HB98" s="22"/>
      <c r="HC98" s="22"/>
      <c r="HD98" s="22"/>
      <c r="HE98" s="22"/>
      <c r="HF98" s="22"/>
      <c r="HG98" s="22"/>
      <c r="HH98" s="22"/>
      <c r="HI98" s="22"/>
      <c r="HJ98" s="22"/>
      <c r="HK98" s="22"/>
      <c r="HL98" s="22"/>
      <c r="HM98" s="22"/>
      <c r="HN98" s="22"/>
      <c r="HO98" s="22"/>
      <c r="HP98" s="22"/>
      <c r="HQ98" s="22"/>
      <c r="HR98" s="22"/>
      <c r="HS98" s="22"/>
      <c r="HT98" s="22"/>
      <c r="HU98" s="22"/>
      <c r="HV98" s="22"/>
      <c r="HW98" s="22"/>
      <c r="HX98" s="22"/>
      <c r="HY98" s="22"/>
      <c r="HZ98" s="22"/>
      <c r="IA98" s="22"/>
      <c r="IB98" s="22"/>
      <c r="IC98" s="22"/>
      <c r="ID98" s="22"/>
      <c r="IE98" s="22"/>
      <c r="IF98" s="22"/>
      <c r="IG98" s="22"/>
      <c r="IH98" s="22"/>
      <c r="II98" s="22"/>
      <c r="IJ98" s="22"/>
      <c r="IK98" s="22"/>
      <c r="IL98" s="22"/>
      <c r="IM98" s="22"/>
      <c r="IN98" s="22"/>
      <c r="IO98" s="22"/>
      <c r="IP98" s="22"/>
      <c r="IQ98" s="22"/>
      <c r="IR98" s="22"/>
      <c r="IS98" s="22"/>
      <c r="IT98" s="22"/>
      <c r="IU98" s="22"/>
      <c r="IV98" s="22"/>
      <c r="IW98" s="22"/>
      <c r="IX98" s="22"/>
      <c r="IY98" s="26">
        <f t="shared" si="4"/>
        <v>20</v>
      </c>
      <c r="IZ98" s="56" t="s">
        <v>37</v>
      </c>
      <c r="JA98" s="80">
        <v>707.52</v>
      </c>
      <c r="JB98" s="81">
        <f>JE98+JF98+JG98+JH98+JI98+JJ98+JK98+JL98</f>
        <v>707.52</v>
      </c>
      <c r="JC98" s="81">
        <v>431.2</v>
      </c>
      <c r="JD98" s="82">
        <f t="shared" si="5"/>
        <v>0</v>
      </c>
      <c r="JE98" s="83"/>
      <c r="JF98" s="83"/>
      <c r="JG98" s="83"/>
      <c r="JH98" s="83"/>
      <c r="JI98" s="83"/>
      <c r="JJ98" s="83"/>
      <c r="JK98" s="83"/>
      <c r="JL98" s="83">
        <v>707.52</v>
      </c>
      <c r="JM98" s="83"/>
      <c r="JN98" s="83"/>
      <c r="JO98" s="83"/>
      <c r="JP98" s="83"/>
      <c r="JQ98" s="40">
        <f t="shared" si="3"/>
        <v>1.6408163265306122</v>
      </c>
      <c r="JR98" s="5" t="s">
        <v>533</v>
      </c>
    </row>
    <row r="99" spans="1:278" s="5" customFormat="1" ht="12.75" customHeight="1" x14ac:dyDescent="0.25">
      <c r="A99" s="64">
        <v>43332</v>
      </c>
      <c r="B99" s="109" t="s">
        <v>761</v>
      </c>
      <c r="C99" s="52"/>
      <c r="D99" s="52"/>
      <c r="E99" s="53"/>
      <c r="F99" s="53"/>
      <c r="G99" s="53"/>
      <c r="H99" s="53"/>
      <c r="I99" s="53"/>
      <c r="J99" s="53"/>
      <c r="K99" s="53"/>
      <c r="L99" s="22"/>
      <c r="M99" s="22"/>
      <c r="N99" s="22"/>
      <c r="O99" s="22"/>
      <c r="P99" s="22"/>
      <c r="Q99" s="22"/>
      <c r="R99" s="22">
        <v>20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  <c r="BM99" s="22"/>
      <c r="BN99" s="22"/>
      <c r="BO99" s="22"/>
      <c r="BP99" s="22"/>
      <c r="BQ99" s="22"/>
      <c r="BR99" s="22"/>
      <c r="BS99" s="22"/>
      <c r="BT99" s="22"/>
      <c r="BU99" s="22"/>
      <c r="BV99" s="22"/>
      <c r="BW99" s="22"/>
      <c r="BX99" s="22"/>
      <c r="BY99" s="22"/>
      <c r="BZ99" s="22"/>
      <c r="CA99" s="22"/>
      <c r="CB99" s="22"/>
      <c r="CC99" s="22"/>
      <c r="CD99" s="22"/>
      <c r="CE99" s="22"/>
      <c r="CF99" s="22"/>
      <c r="CG99" s="22"/>
      <c r="CH99" s="22"/>
      <c r="CI99" s="22"/>
      <c r="CJ99" s="22"/>
      <c r="CK99" s="22"/>
      <c r="CL99" s="22"/>
      <c r="CM99" s="22"/>
      <c r="CN99" s="22"/>
      <c r="CO99" s="22"/>
      <c r="CP99" s="22"/>
      <c r="CQ99" s="22"/>
      <c r="CR99" s="22"/>
      <c r="CS99" s="22"/>
      <c r="CT99" s="22"/>
      <c r="CU99" s="22"/>
      <c r="CV99" s="22"/>
      <c r="CW99" s="22">
        <v>10</v>
      </c>
      <c r="CX99" s="22"/>
      <c r="CY99" s="22"/>
      <c r="CZ99" s="22"/>
      <c r="DA99" s="22"/>
      <c r="DB99" s="22"/>
      <c r="DC99" s="22"/>
      <c r="DD99" s="22"/>
      <c r="DE99" s="22"/>
      <c r="DF99" s="22"/>
      <c r="DG99" s="22"/>
      <c r="DH99" s="22"/>
      <c r="DI99" s="22"/>
      <c r="DJ99" s="22"/>
      <c r="DK99" s="22"/>
      <c r="DL99" s="22"/>
      <c r="DM99" s="22"/>
      <c r="DN99" s="22"/>
      <c r="DO99" s="22"/>
      <c r="DP99" s="22">
        <v>10</v>
      </c>
      <c r="DQ99" s="22"/>
      <c r="DR99" s="22"/>
      <c r="DS99" s="22"/>
      <c r="DT99" s="22"/>
      <c r="DU99" s="22"/>
      <c r="DV99" s="22"/>
      <c r="DW99" s="22"/>
      <c r="DX99" s="22"/>
      <c r="DY99" s="22"/>
      <c r="DZ99" s="22"/>
      <c r="EA99" s="22"/>
      <c r="EB99" s="22"/>
      <c r="EC99" s="22"/>
      <c r="ED99" s="22"/>
      <c r="EE99" s="22"/>
      <c r="EF99" s="22"/>
      <c r="EG99" s="22"/>
      <c r="EH99" s="22"/>
      <c r="EI99" s="22"/>
      <c r="EJ99" s="22"/>
      <c r="EK99" s="22"/>
      <c r="EL99" s="22"/>
      <c r="EM99" s="22"/>
      <c r="EN99" s="22"/>
      <c r="EO99" s="22"/>
      <c r="EP99" s="22"/>
      <c r="EQ99" s="22"/>
      <c r="ER99" s="22"/>
      <c r="ES99" s="22"/>
      <c r="ET99" s="22"/>
      <c r="EU99" s="22"/>
      <c r="EV99" s="22"/>
      <c r="EW99" s="22"/>
      <c r="EX99" s="22"/>
      <c r="EY99" s="22"/>
      <c r="EZ99" s="22"/>
      <c r="FA99" s="22"/>
      <c r="FB99" s="22"/>
      <c r="FC99" s="22"/>
      <c r="FD99" s="22"/>
      <c r="FE99" s="22"/>
      <c r="FF99" s="22"/>
      <c r="FG99" s="22"/>
      <c r="FH99" s="22"/>
      <c r="FI99" s="22"/>
      <c r="FJ99" s="22"/>
      <c r="FK99" s="22"/>
      <c r="FL99" s="22"/>
      <c r="FM99" s="22"/>
      <c r="FN99" s="22"/>
      <c r="FO99" s="22"/>
      <c r="FP99" s="22"/>
      <c r="FQ99" s="22"/>
      <c r="FR99" s="22"/>
      <c r="FS99" s="22"/>
      <c r="FT99" s="22"/>
      <c r="FU99" s="22"/>
      <c r="FV99" s="22"/>
      <c r="FW99" s="22"/>
      <c r="FX99" s="22"/>
      <c r="FY99" s="22"/>
      <c r="FZ99" s="22"/>
      <c r="GA99" s="22"/>
      <c r="GB99" s="22"/>
      <c r="GC99" s="22"/>
      <c r="GD99" s="22"/>
      <c r="GE99" s="22"/>
      <c r="GF99" s="22"/>
      <c r="GG99" s="22"/>
      <c r="GH99" s="22"/>
      <c r="GI99" s="22"/>
      <c r="GJ99" s="22"/>
      <c r="GK99" s="22"/>
      <c r="GL99" s="22"/>
      <c r="GM99" s="22"/>
      <c r="GN99" s="22"/>
      <c r="GO99" s="22"/>
      <c r="GP99" s="22"/>
      <c r="GQ99" s="22"/>
      <c r="GR99" s="22"/>
      <c r="GS99" s="22"/>
      <c r="GT99" s="22"/>
      <c r="GU99" s="22"/>
      <c r="GV99" s="22"/>
      <c r="GW99" s="22"/>
      <c r="GX99" s="22"/>
      <c r="GY99" s="22"/>
      <c r="GZ99" s="22"/>
      <c r="HA99" s="22"/>
      <c r="HB99" s="22"/>
      <c r="HC99" s="22"/>
      <c r="HD99" s="22"/>
      <c r="HE99" s="22"/>
      <c r="HF99" s="22"/>
      <c r="HG99" s="22"/>
      <c r="HH99" s="22"/>
      <c r="HI99" s="22"/>
      <c r="HJ99" s="22"/>
      <c r="HK99" s="22"/>
      <c r="HL99" s="22"/>
      <c r="HM99" s="22"/>
      <c r="HN99" s="22"/>
      <c r="HO99" s="22"/>
      <c r="HP99" s="22"/>
      <c r="HQ99" s="22"/>
      <c r="HR99" s="22"/>
      <c r="HS99" s="22"/>
      <c r="HT99" s="22"/>
      <c r="HU99" s="22"/>
      <c r="HV99" s="22"/>
      <c r="HW99" s="22"/>
      <c r="HX99" s="22"/>
      <c r="HY99" s="22"/>
      <c r="HZ99" s="22"/>
      <c r="IA99" s="22"/>
      <c r="IB99" s="22"/>
      <c r="IC99" s="22"/>
      <c r="ID99" s="22"/>
      <c r="IE99" s="22"/>
      <c r="IF99" s="22"/>
      <c r="IG99" s="22"/>
      <c r="IH99" s="22"/>
      <c r="II99" s="22"/>
      <c r="IJ99" s="22"/>
      <c r="IK99" s="22"/>
      <c r="IL99" s="22"/>
      <c r="IM99" s="22"/>
      <c r="IN99" s="22"/>
      <c r="IO99" s="22"/>
      <c r="IP99" s="22"/>
      <c r="IQ99" s="22"/>
      <c r="IR99" s="22"/>
      <c r="IS99" s="22"/>
      <c r="IT99" s="22"/>
      <c r="IU99" s="22"/>
      <c r="IV99" s="22"/>
      <c r="IW99" s="22"/>
      <c r="IX99" s="22"/>
      <c r="IY99" s="26">
        <f t="shared" si="4"/>
        <v>40</v>
      </c>
      <c r="IZ99" s="56" t="s">
        <v>37</v>
      </c>
      <c r="JA99" s="80">
        <v>1403.28</v>
      </c>
      <c r="JB99" s="81">
        <f>JE99+JF99+JG99+JH99+JI99+JJ99+JK99+JL99+JM99</f>
        <v>1403.28</v>
      </c>
      <c r="JC99" s="81">
        <v>896</v>
      </c>
      <c r="JD99" s="82">
        <f t="shared" si="5"/>
        <v>0</v>
      </c>
      <c r="JE99" s="83"/>
      <c r="JF99" s="83"/>
      <c r="JG99" s="83"/>
      <c r="JH99" s="83"/>
      <c r="JI99" s="83"/>
      <c r="JJ99" s="83"/>
      <c r="JK99" s="83"/>
      <c r="JL99" s="83"/>
      <c r="JM99" s="83">
        <v>1403.28</v>
      </c>
      <c r="JN99" s="83"/>
      <c r="JO99" s="83"/>
      <c r="JP99" s="83"/>
      <c r="JQ99" s="40">
        <f t="shared" si="3"/>
        <v>1.5661607142857144</v>
      </c>
      <c r="JR99" s="5" t="s">
        <v>574</v>
      </c>
    </row>
    <row r="100" spans="1:278" s="5" customFormat="1" ht="12.75" customHeight="1" x14ac:dyDescent="0.25">
      <c r="A100" s="64">
        <v>43349</v>
      </c>
      <c r="B100" s="109" t="s">
        <v>761</v>
      </c>
      <c r="C100" s="52"/>
      <c r="D100" s="52"/>
      <c r="E100" s="53"/>
      <c r="F100" s="53"/>
      <c r="G100" s="53"/>
      <c r="H100" s="53"/>
      <c r="I100" s="53"/>
      <c r="J100" s="53"/>
      <c r="K100" s="53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>
        <v>10</v>
      </c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  <c r="BM100" s="22"/>
      <c r="BN100" s="22"/>
      <c r="BO100" s="22"/>
      <c r="BP100" s="22"/>
      <c r="BQ100" s="22"/>
      <c r="BR100" s="22"/>
      <c r="BS100" s="22"/>
      <c r="BT100" s="22"/>
      <c r="BU100" s="22"/>
      <c r="BV100" s="22"/>
      <c r="BW100" s="22"/>
      <c r="BX100" s="22"/>
      <c r="BY100" s="22"/>
      <c r="BZ100" s="22"/>
      <c r="CA100" s="22"/>
      <c r="CB100" s="22"/>
      <c r="CC100" s="22"/>
      <c r="CD100" s="22"/>
      <c r="CE100" s="22"/>
      <c r="CF100" s="22"/>
      <c r="CG100" s="22"/>
      <c r="CH100" s="22"/>
      <c r="CI100" s="22"/>
      <c r="CJ100" s="22"/>
      <c r="CK100" s="22"/>
      <c r="CL100" s="22"/>
      <c r="CM100" s="22"/>
      <c r="CN100" s="22"/>
      <c r="CO100" s="22"/>
      <c r="CP100" s="22"/>
      <c r="CQ100" s="22"/>
      <c r="CR100" s="22"/>
      <c r="CS100" s="22"/>
      <c r="CT100" s="22"/>
      <c r="CU100" s="22"/>
      <c r="CV100" s="22"/>
      <c r="CW100" s="22"/>
      <c r="CX100" s="22"/>
      <c r="CY100" s="22"/>
      <c r="CZ100" s="22"/>
      <c r="DA100" s="22"/>
      <c r="DB100" s="22"/>
      <c r="DC100" s="22"/>
      <c r="DD100" s="22"/>
      <c r="DE100" s="22"/>
      <c r="DF100" s="22"/>
      <c r="DG100" s="22"/>
      <c r="DH100" s="22"/>
      <c r="DI100" s="22"/>
      <c r="DJ100" s="22"/>
      <c r="DK100" s="22"/>
      <c r="DL100" s="22"/>
      <c r="DM100" s="22"/>
      <c r="DN100" s="22"/>
      <c r="DO100" s="22"/>
      <c r="DP100" s="22"/>
      <c r="DQ100" s="22"/>
      <c r="DR100" s="22"/>
      <c r="DS100" s="22"/>
      <c r="DT100" s="22"/>
      <c r="DU100" s="22"/>
      <c r="DV100" s="22"/>
      <c r="DW100" s="22"/>
      <c r="DX100" s="22"/>
      <c r="DY100" s="22"/>
      <c r="DZ100" s="22"/>
      <c r="EA100" s="22"/>
      <c r="EB100" s="22"/>
      <c r="EC100" s="22"/>
      <c r="ED100" s="22"/>
      <c r="EE100" s="22"/>
      <c r="EF100" s="22"/>
      <c r="EG100" s="22"/>
      <c r="EH100" s="22"/>
      <c r="EI100" s="22"/>
      <c r="EJ100" s="22"/>
      <c r="EK100" s="22"/>
      <c r="EL100" s="22"/>
      <c r="EM100" s="22"/>
      <c r="EN100" s="22"/>
      <c r="EO100" s="22"/>
      <c r="EP100" s="22"/>
      <c r="EQ100" s="22"/>
      <c r="ER100" s="22"/>
      <c r="ES100" s="22"/>
      <c r="ET100" s="22"/>
      <c r="EU100" s="22"/>
      <c r="EV100" s="22"/>
      <c r="EW100" s="22"/>
      <c r="EX100" s="22"/>
      <c r="EY100" s="22"/>
      <c r="EZ100" s="22"/>
      <c r="FA100" s="22"/>
      <c r="FB100" s="22"/>
      <c r="FC100" s="22"/>
      <c r="FD100" s="22"/>
      <c r="FE100" s="22"/>
      <c r="FF100" s="22"/>
      <c r="FG100" s="22"/>
      <c r="FH100" s="22"/>
      <c r="FI100" s="22"/>
      <c r="FJ100" s="22"/>
      <c r="FK100" s="22"/>
      <c r="FL100" s="22"/>
      <c r="FM100" s="22"/>
      <c r="FN100" s="22"/>
      <c r="FO100" s="22"/>
      <c r="FP100" s="22"/>
      <c r="FQ100" s="22"/>
      <c r="FR100" s="22"/>
      <c r="FS100" s="22"/>
      <c r="FT100" s="22"/>
      <c r="FU100" s="22"/>
      <c r="FV100" s="22"/>
      <c r="FW100" s="22"/>
      <c r="FX100" s="22"/>
      <c r="FY100" s="22"/>
      <c r="FZ100" s="22"/>
      <c r="GA100" s="22"/>
      <c r="GB100" s="22"/>
      <c r="GC100" s="22"/>
      <c r="GD100" s="22"/>
      <c r="GE100" s="22"/>
      <c r="GF100" s="22"/>
      <c r="GG100" s="22"/>
      <c r="GH100" s="22"/>
      <c r="GI100" s="22"/>
      <c r="GJ100" s="22"/>
      <c r="GK100" s="22"/>
      <c r="GL100" s="22"/>
      <c r="GM100" s="22"/>
      <c r="GN100" s="22"/>
      <c r="GO100" s="22"/>
      <c r="GP100" s="22"/>
      <c r="GQ100" s="22"/>
      <c r="GR100" s="22"/>
      <c r="GS100" s="22"/>
      <c r="GT100" s="22"/>
      <c r="GU100" s="22"/>
      <c r="GV100" s="22"/>
      <c r="GW100" s="22"/>
      <c r="GX100" s="22"/>
      <c r="GY100" s="22"/>
      <c r="GZ100" s="22"/>
      <c r="HA100" s="22"/>
      <c r="HB100" s="22"/>
      <c r="HC100" s="22"/>
      <c r="HD100" s="22"/>
      <c r="HE100" s="22"/>
      <c r="HF100" s="22"/>
      <c r="HG100" s="22"/>
      <c r="HH100" s="22"/>
      <c r="HI100" s="22"/>
      <c r="HJ100" s="22"/>
      <c r="HK100" s="22"/>
      <c r="HL100" s="22"/>
      <c r="HM100" s="22"/>
      <c r="HN100" s="22"/>
      <c r="HO100" s="22"/>
      <c r="HP100" s="22"/>
      <c r="HQ100" s="22"/>
      <c r="HR100" s="22"/>
      <c r="HS100" s="22"/>
      <c r="HT100" s="22"/>
      <c r="HU100" s="22"/>
      <c r="HV100" s="22"/>
      <c r="HW100" s="22"/>
      <c r="HX100" s="22"/>
      <c r="HY100" s="22"/>
      <c r="HZ100" s="22"/>
      <c r="IA100" s="22"/>
      <c r="IB100" s="22"/>
      <c r="IC100" s="22"/>
      <c r="ID100" s="22"/>
      <c r="IE100" s="22"/>
      <c r="IF100" s="22"/>
      <c r="IG100" s="22"/>
      <c r="IH100" s="22"/>
      <c r="II100" s="22"/>
      <c r="IJ100" s="22"/>
      <c r="IK100" s="22"/>
      <c r="IL100" s="22"/>
      <c r="IM100" s="22"/>
      <c r="IN100" s="22"/>
      <c r="IO100" s="22"/>
      <c r="IP100" s="22"/>
      <c r="IQ100" s="22"/>
      <c r="IR100" s="22"/>
      <c r="IS100" s="22"/>
      <c r="IT100" s="22"/>
      <c r="IU100" s="22"/>
      <c r="IV100" s="22"/>
      <c r="IW100" s="22"/>
      <c r="IX100" s="22"/>
      <c r="IY100" s="26">
        <f t="shared" si="4"/>
        <v>10</v>
      </c>
      <c r="IZ100" s="56" t="s">
        <v>37</v>
      </c>
      <c r="JA100" s="80">
        <v>327</v>
      </c>
      <c r="JB100" s="81">
        <f>JE100+JF100+JG100+JH100+JI100+JJ100+JK100+JL100+JM100</f>
        <v>327</v>
      </c>
      <c r="JC100" s="81">
        <v>207.2</v>
      </c>
      <c r="JD100" s="82">
        <f t="shared" si="5"/>
        <v>0</v>
      </c>
      <c r="JE100" s="83"/>
      <c r="JF100" s="83"/>
      <c r="JG100" s="83"/>
      <c r="JH100" s="83"/>
      <c r="JI100" s="83"/>
      <c r="JJ100" s="83"/>
      <c r="JK100" s="83"/>
      <c r="JL100" s="83"/>
      <c r="JM100" s="83">
        <v>327</v>
      </c>
      <c r="JN100" s="83"/>
      <c r="JO100" s="83"/>
      <c r="JP100" s="83"/>
      <c r="JQ100" s="117">
        <f t="shared" si="3"/>
        <v>1.5781853281853282</v>
      </c>
    </row>
    <row r="101" spans="1:278" s="5" customFormat="1" ht="12.75" customHeight="1" x14ac:dyDescent="0.25">
      <c r="A101" s="64">
        <v>43382</v>
      </c>
      <c r="B101" s="109" t="s">
        <v>761</v>
      </c>
      <c r="C101" s="52"/>
      <c r="D101" s="52"/>
      <c r="E101" s="53"/>
      <c r="F101" s="53"/>
      <c r="G101" s="53"/>
      <c r="H101" s="53"/>
      <c r="I101" s="53"/>
      <c r="J101" s="53"/>
      <c r="K101" s="53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>
        <v>10</v>
      </c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  <c r="BM101" s="22"/>
      <c r="BN101" s="22"/>
      <c r="BO101" s="22"/>
      <c r="BP101" s="22"/>
      <c r="BQ101" s="22">
        <v>10</v>
      </c>
      <c r="BR101" s="22"/>
      <c r="BS101" s="22"/>
      <c r="BT101" s="22"/>
      <c r="BU101" s="22"/>
      <c r="BV101" s="22"/>
      <c r="BW101" s="22"/>
      <c r="BX101" s="22"/>
      <c r="BY101" s="22"/>
      <c r="BZ101" s="22"/>
      <c r="CA101" s="22"/>
      <c r="CB101" s="22"/>
      <c r="CC101" s="22"/>
      <c r="CD101" s="22"/>
      <c r="CE101" s="22"/>
      <c r="CF101" s="22"/>
      <c r="CG101" s="22"/>
      <c r="CH101" s="22"/>
      <c r="CI101" s="22"/>
      <c r="CJ101" s="22"/>
      <c r="CK101" s="22"/>
      <c r="CL101" s="22"/>
      <c r="CM101" s="22"/>
      <c r="CN101" s="22"/>
      <c r="CO101" s="22"/>
      <c r="CP101" s="22"/>
      <c r="CQ101" s="22"/>
      <c r="CR101" s="22"/>
      <c r="CS101" s="22"/>
      <c r="CT101" s="22"/>
      <c r="CU101" s="22"/>
      <c r="CV101" s="22"/>
      <c r="CW101" s="22"/>
      <c r="CX101" s="22"/>
      <c r="CY101" s="22"/>
      <c r="CZ101" s="22"/>
      <c r="DA101" s="22"/>
      <c r="DB101" s="22"/>
      <c r="DC101" s="22"/>
      <c r="DD101" s="22"/>
      <c r="DE101" s="22"/>
      <c r="DF101" s="22"/>
      <c r="DG101" s="22"/>
      <c r="DH101" s="22"/>
      <c r="DI101" s="22"/>
      <c r="DJ101" s="22"/>
      <c r="DK101" s="22"/>
      <c r="DL101" s="22"/>
      <c r="DM101" s="22"/>
      <c r="DN101" s="22"/>
      <c r="DO101" s="22"/>
      <c r="DP101" s="22"/>
      <c r="DQ101" s="22"/>
      <c r="DR101" s="22"/>
      <c r="DS101" s="22"/>
      <c r="DT101" s="22"/>
      <c r="DU101" s="22"/>
      <c r="DV101" s="22"/>
      <c r="DW101" s="22"/>
      <c r="DX101" s="22"/>
      <c r="DY101" s="22"/>
      <c r="DZ101" s="22"/>
      <c r="EA101" s="22"/>
      <c r="EB101" s="22"/>
      <c r="EC101" s="22"/>
      <c r="ED101" s="22"/>
      <c r="EE101" s="22"/>
      <c r="EF101" s="22"/>
      <c r="EG101" s="22"/>
      <c r="EH101" s="22"/>
      <c r="EI101" s="22"/>
      <c r="EJ101" s="22"/>
      <c r="EK101" s="22"/>
      <c r="EL101" s="22"/>
      <c r="EM101" s="22"/>
      <c r="EN101" s="22"/>
      <c r="EO101" s="22"/>
      <c r="EP101" s="22"/>
      <c r="EQ101" s="22"/>
      <c r="ER101" s="22"/>
      <c r="ES101" s="22"/>
      <c r="ET101" s="22"/>
      <c r="EU101" s="22"/>
      <c r="EV101" s="22"/>
      <c r="EW101" s="22"/>
      <c r="EX101" s="22"/>
      <c r="EY101" s="22"/>
      <c r="EZ101" s="22"/>
      <c r="FA101" s="22"/>
      <c r="FB101" s="22"/>
      <c r="FC101" s="22"/>
      <c r="FD101" s="22"/>
      <c r="FE101" s="22"/>
      <c r="FF101" s="22"/>
      <c r="FG101" s="22"/>
      <c r="FH101" s="22"/>
      <c r="FI101" s="22"/>
      <c r="FJ101" s="22"/>
      <c r="FK101" s="22"/>
      <c r="FL101" s="22"/>
      <c r="FM101" s="22"/>
      <c r="FN101" s="22"/>
      <c r="FO101" s="22"/>
      <c r="FP101" s="22"/>
      <c r="FQ101" s="22"/>
      <c r="FR101" s="22"/>
      <c r="FS101" s="22"/>
      <c r="FT101" s="22"/>
      <c r="FU101" s="22"/>
      <c r="FV101" s="22"/>
      <c r="FW101" s="22"/>
      <c r="FX101" s="22"/>
      <c r="FY101" s="22"/>
      <c r="FZ101" s="22"/>
      <c r="GA101" s="22"/>
      <c r="GB101" s="22"/>
      <c r="GC101" s="22"/>
      <c r="GD101" s="22"/>
      <c r="GE101" s="22"/>
      <c r="GF101" s="22"/>
      <c r="GG101" s="22"/>
      <c r="GH101" s="22"/>
      <c r="GI101" s="22"/>
      <c r="GJ101" s="22"/>
      <c r="GK101" s="22"/>
      <c r="GL101" s="22"/>
      <c r="GM101" s="22"/>
      <c r="GN101" s="22"/>
      <c r="GO101" s="22"/>
      <c r="GP101" s="22"/>
      <c r="GQ101" s="22"/>
      <c r="GR101" s="22"/>
      <c r="GS101" s="22"/>
      <c r="GT101" s="22"/>
      <c r="GU101" s="22"/>
      <c r="GV101" s="22"/>
      <c r="GW101" s="22"/>
      <c r="GX101" s="22"/>
      <c r="GY101" s="22"/>
      <c r="GZ101" s="22"/>
      <c r="HA101" s="22"/>
      <c r="HB101" s="22"/>
      <c r="HC101" s="22"/>
      <c r="HD101" s="22"/>
      <c r="HE101" s="22"/>
      <c r="HF101" s="22"/>
      <c r="HG101" s="22"/>
      <c r="HH101" s="22"/>
      <c r="HI101" s="22"/>
      <c r="HJ101" s="22"/>
      <c r="HK101" s="22"/>
      <c r="HL101" s="22"/>
      <c r="HM101" s="22"/>
      <c r="HN101" s="22"/>
      <c r="HO101" s="22"/>
      <c r="HP101" s="22"/>
      <c r="HQ101" s="22"/>
      <c r="HR101" s="22"/>
      <c r="HS101" s="22"/>
      <c r="HT101" s="22"/>
      <c r="HU101" s="22"/>
      <c r="HV101" s="22"/>
      <c r="HW101" s="22"/>
      <c r="HX101" s="22"/>
      <c r="HY101" s="22"/>
      <c r="HZ101" s="22"/>
      <c r="IA101" s="22"/>
      <c r="IB101" s="22"/>
      <c r="IC101" s="22"/>
      <c r="ID101" s="22"/>
      <c r="IE101" s="22"/>
      <c r="IF101" s="22"/>
      <c r="IG101" s="22"/>
      <c r="IH101" s="22"/>
      <c r="II101" s="22"/>
      <c r="IJ101" s="22"/>
      <c r="IK101" s="22"/>
      <c r="IL101" s="22"/>
      <c r="IM101" s="22"/>
      <c r="IN101" s="22"/>
      <c r="IO101" s="22"/>
      <c r="IP101" s="22"/>
      <c r="IQ101" s="22"/>
      <c r="IR101" s="22"/>
      <c r="IS101" s="22"/>
      <c r="IT101" s="22"/>
      <c r="IU101" s="22"/>
      <c r="IV101" s="22"/>
      <c r="IW101" s="22"/>
      <c r="IX101" s="22"/>
      <c r="IY101" s="26">
        <f t="shared" si="4"/>
        <v>20</v>
      </c>
      <c r="IZ101" s="56" t="s">
        <v>37</v>
      </c>
      <c r="JA101" s="80">
        <v>542.4</v>
      </c>
      <c r="JB101" s="81">
        <f>JE101+JF101+JG101+JH101+JI101+JJ101+JK101+JL101+JM101+JN101</f>
        <v>542.4</v>
      </c>
      <c r="JC101" s="81">
        <v>360.3</v>
      </c>
      <c r="JD101" s="82">
        <f t="shared" si="5"/>
        <v>0</v>
      </c>
      <c r="JE101" s="83"/>
      <c r="JF101" s="83"/>
      <c r="JG101" s="83"/>
      <c r="JH101" s="83"/>
      <c r="JI101" s="83"/>
      <c r="JJ101" s="83"/>
      <c r="JK101" s="83"/>
      <c r="JL101" s="83"/>
      <c r="JM101" s="83"/>
      <c r="JN101" s="83">
        <v>542.4</v>
      </c>
      <c r="JO101" s="83"/>
      <c r="JP101" s="83"/>
      <c r="JQ101" s="117">
        <f t="shared" si="3"/>
        <v>1.5054121565362197</v>
      </c>
      <c r="JR101" s="5" t="s">
        <v>607</v>
      </c>
    </row>
    <row r="102" spans="1:278" s="5" customFormat="1" ht="12.75" customHeight="1" x14ac:dyDescent="0.25">
      <c r="A102" s="64">
        <v>43403</v>
      </c>
      <c r="B102" s="109" t="s">
        <v>761</v>
      </c>
      <c r="C102" s="52"/>
      <c r="D102" s="52"/>
      <c r="E102" s="53"/>
      <c r="F102" s="53"/>
      <c r="G102" s="53"/>
      <c r="H102" s="53"/>
      <c r="I102" s="53"/>
      <c r="J102" s="53"/>
      <c r="K102" s="53"/>
      <c r="L102" s="22"/>
      <c r="M102" s="22"/>
      <c r="N102" s="22"/>
      <c r="O102" s="22">
        <v>10</v>
      </c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  <c r="BM102" s="22"/>
      <c r="BN102" s="22"/>
      <c r="BO102" s="22"/>
      <c r="BP102" s="22"/>
      <c r="BQ102" s="22"/>
      <c r="BR102" s="22"/>
      <c r="BS102" s="22"/>
      <c r="BT102" s="22"/>
      <c r="BU102" s="22"/>
      <c r="BV102" s="22"/>
      <c r="BW102" s="22"/>
      <c r="BX102" s="22"/>
      <c r="BY102" s="22"/>
      <c r="BZ102" s="22"/>
      <c r="CA102" s="22"/>
      <c r="CB102" s="22"/>
      <c r="CC102" s="22"/>
      <c r="CD102" s="22"/>
      <c r="CE102" s="22"/>
      <c r="CF102" s="22"/>
      <c r="CG102" s="22"/>
      <c r="CH102" s="22"/>
      <c r="CI102" s="22"/>
      <c r="CJ102" s="22"/>
      <c r="CK102" s="22"/>
      <c r="CL102" s="22"/>
      <c r="CM102" s="22"/>
      <c r="CN102" s="22"/>
      <c r="CO102" s="22"/>
      <c r="CP102" s="22"/>
      <c r="CQ102" s="22"/>
      <c r="CR102" s="22"/>
      <c r="CS102" s="22"/>
      <c r="CT102" s="22"/>
      <c r="CU102" s="22"/>
      <c r="CV102" s="22"/>
      <c r="CW102" s="22"/>
      <c r="CX102" s="22"/>
      <c r="CY102" s="22"/>
      <c r="CZ102" s="22"/>
      <c r="DA102" s="22"/>
      <c r="DB102" s="22"/>
      <c r="DC102" s="22"/>
      <c r="DD102" s="22"/>
      <c r="DE102" s="22"/>
      <c r="DF102" s="22"/>
      <c r="DG102" s="22"/>
      <c r="DH102" s="22"/>
      <c r="DI102" s="22"/>
      <c r="DJ102" s="22"/>
      <c r="DK102" s="22"/>
      <c r="DL102" s="22"/>
      <c r="DM102" s="22"/>
      <c r="DN102" s="22"/>
      <c r="DO102" s="22"/>
      <c r="DP102" s="22">
        <v>10</v>
      </c>
      <c r="DQ102" s="22"/>
      <c r="DR102" s="22"/>
      <c r="DS102" s="22"/>
      <c r="DT102" s="22"/>
      <c r="DU102" s="22"/>
      <c r="DV102" s="22"/>
      <c r="DW102" s="22"/>
      <c r="DX102" s="22"/>
      <c r="DY102" s="22"/>
      <c r="DZ102" s="22"/>
      <c r="EA102" s="22"/>
      <c r="EB102" s="22"/>
      <c r="EC102" s="22"/>
      <c r="ED102" s="22"/>
      <c r="EE102" s="22"/>
      <c r="EF102" s="22"/>
      <c r="EG102" s="22"/>
      <c r="EH102" s="22"/>
      <c r="EI102" s="22"/>
      <c r="EJ102" s="22"/>
      <c r="EK102" s="22"/>
      <c r="EL102" s="22"/>
      <c r="EM102" s="22"/>
      <c r="EN102" s="22"/>
      <c r="EO102" s="22"/>
      <c r="EP102" s="22"/>
      <c r="EQ102" s="22"/>
      <c r="ER102" s="22"/>
      <c r="ES102" s="22"/>
      <c r="ET102" s="22"/>
      <c r="EU102" s="22"/>
      <c r="EV102" s="22"/>
      <c r="EW102" s="22"/>
      <c r="EX102" s="22"/>
      <c r="EY102" s="22"/>
      <c r="EZ102" s="22"/>
      <c r="FA102" s="22"/>
      <c r="FB102" s="22"/>
      <c r="FC102" s="22"/>
      <c r="FD102" s="22"/>
      <c r="FE102" s="22"/>
      <c r="FF102" s="22"/>
      <c r="FG102" s="22"/>
      <c r="FH102" s="22"/>
      <c r="FI102" s="22"/>
      <c r="FJ102" s="22"/>
      <c r="FK102" s="22"/>
      <c r="FL102" s="22"/>
      <c r="FM102" s="22"/>
      <c r="FN102" s="22"/>
      <c r="FO102" s="22"/>
      <c r="FP102" s="22"/>
      <c r="FQ102" s="22"/>
      <c r="FR102" s="22"/>
      <c r="FS102" s="22"/>
      <c r="FT102" s="22"/>
      <c r="FU102" s="22"/>
      <c r="FV102" s="22"/>
      <c r="FW102" s="22"/>
      <c r="FX102" s="22"/>
      <c r="FY102" s="22"/>
      <c r="FZ102" s="22"/>
      <c r="GA102" s="22"/>
      <c r="GB102" s="22"/>
      <c r="GC102" s="22"/>
      <c r="GD102" s="22"/>
      <c r="GE102" s="22"/>
      <c r="GF102" s="22"/>
      <c r="GG102" s="22"/>
      <c r="GH102" s="22"/>
      <c r="GI102" s="22"/>
      <c r="GJ102" s="22"/>
      <c r="GK102" s="22"/>
      <c r="GL102" s="22"/>
      <c r="GM102" s="22"/>
      <c r="GN102" s="22"/>
      <c r="GO102" s="22"/>
      <c r="GP102" s="22"/>
      <c r="GQ102" s="22"/>
      <c r="GR102" s="22"/>
      <c r="GS102" s="22"/>
      <c r="GT102" s="22"/>
      <c r="GU102" s="22">
        <v>10</v>
      </c>
      <c r="GV102" s="22"/>
      <c r="GW102" s="22"/>
      <c r="GX102" s="22"/>
      <c r="GY102" s="22"/>
      <c r="GZ102" s="22"/>
      <c r="HA102" s="22"/>
      <c r="HB102" s="22"/>
      <c r="HC102" s="22"/>
      <c r="HD102" s="22"/>
      <c r="HE102" s="22"/>
      <c r="HF102" s="22"/>
      <c r="HG102" s="22"/>
      <c r="HH102" s="22"/>
      <c r="HI102" s="22"/>
      <c r="HJ102" s="22"/>
      <c r="HK102" s="22"/>
      <c r="HL102" s="22"/>
      <c r="HM102" s="22"/>
      <c r="HN102" s="22"/>
      <c r="HO102" s="22"/>
      <c r="HP102" s="22"/>
      <c r="HQ102" s="22"/>
      <c r="HR102" s="22"/>
      <c r="HS102" s="22"/>
      <c r="HT102" s="22"/>
      <c r="HU102" s="22"/>
      <c r="HV102" s="22"/>
      <c r="HW102" s="22"/>
      <c r="HX102" s="22"/>
      <c r="HY102" s="22"/>
      <c r="HZ102" s="22"/>
      <c r="IA102" s="22"/>
      <c r="IB102" s="22"/>
      <c r="IC102" s="22"/>
      <c r="ID102" s="22"/>
      <c r="IE102" s="22"/>
      <c r="IF102" s="22"/>
      <c r="IG102" s="22"/>
      <c r="IH102" s="22"/>
      <c r="II102" s="22"/>
      <c r="IJ102" s="22"/>
      <c r="IK102" s="22"/>
      <c r="IL102" s="22"/>
      <c r="IM102" s="22"/>
      <c r="IN102" s="22"/>
      <c r="IO102" s="22"/>
      <c r="IP102" s="22"/>
      <c r="IQ102" s="22"/>
      <c r="IR102" s="22"/>
      <c r="IS102" s="22"/>
      <c r="IT102" s="22"/>
      <c r="IU102" s="22"/>
      <c r="IV102" s="22"/>
      <c r="IW102" s="22"/>
      <c r="IX102" s="22"/>
      <c r="IY102" s="26">
        <f t="shared" si="4"/>
        <v>30</v>
      </c>
      <c r="IZ102" s="56" t="s">
        <v>37</v>
      </c>
      <c r="JA102" s="80">
        <v>980.88</v>
      </c>
      <c r="JB102" s="81">
        <f>JE102+JF102+JG102+JH102+JI102+JJ102+JK102+JL102+JM102+JN102+JO102</f>
        <v>980.88</v>
      </c>
      <c r="JC102" s="81">
        <v>533.29999999999995</v>
      </c>
      <c r="JD102" s="82">
        <f t="shared" si="5"/>
        <v>0</v>
      </c>
      <c r="JE102" s="83"/>
      <c r="JF102" s="83"/>
      <c r="JG102" s="83"/>
      <c r="JH102" s="83"/>
      <c r="JI102" s="83"/>
      <c r="JJ102" s="83"/>
      <c r="JK102" s="83"/>
      <c r="JL102" s="83"/>
      <c r="JM102" s="83"/>
      <c r="JN102" s="83"/>
      <c r="JO102" s="83">
        <v>980.88</v>
      </c>
      <c r="JP102" s="83"/>
      <c r="JQ102" s="117">
        <f t="shared" ref="JQ102:JQ165" si="7">JA102/JC102</f>
        <v>1.8392649540596289</v>
      </c>
      <c r="JR102" s="5" t="s">
        <v>624</v>
      </c>
    </row>
    <row r="103" spans="1:278" s="5" customFormat="1" ht="12.75" customHeight="1" x14ac:dyDescent="0.25">
      <c r="A103" s="64">
        <v>43420</v>
      </c>
      <c r="B103" s="109" t="s">
        <v>761</v>
      </c>
      <c r="C103" s="52"/>
      <c r="D103" s="52"/>
      <c r="E103" s="53"/>
      <c r="F103" s="53"/>
      <c r="G103" s="53"/>
      <c r="H103" s="53"/>
      <c r="I103" s="53"/>
      <c r="J103" s="53"/>
      <c r="K103" s="53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>
        <v>10</v>
      </c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2"/>
      <c r="CJ103" s="22"/>
      <c r="CK103" s="22"/>
      <c r="CL103" s="22"/>
      <c r="CM103" s="22"/>
      <c r="CN103" s="22"/>
      <c r="CO103" s="22"/>
      <c r="CP103" s="22"/>
      <c r="CQ103" s="22"/>
      <c r="CR103" s="22"/>
      <c r="CS103" s="22"/>
      <c r="CT103" s="22"/>
      <c r="CU103" s="22"/>
      <c r="CV103" s="22"/>
      <c r="CW103" s="22"/>
      <c r="CX103" s="22"/>
      <c r="CY103" s="22"/>
      <c r="CZ103" s="22"/>
      <c r="DA103" s="22"/>
      <c r="DB103" s="22"/>
      <c r="DC103" s="22"/>
      <c r="DD103" s="22"/>
      <c r="DE103" s="22"/>
      <c r="DF103" s="22"/>
      <c r="DG103" s="22"/>
      <c r="DH103" s="22"/>
      <c r="DI103" s="22"/>
      <c r="DJ103" s="22"/>
      <c r="DK103" s="22"/>
      <c r="DL103" s="22"/>
      <c r="DM103" s="22"/>
      <c r="DN103" s="22"/>
      <c r="DO103" s="22"/>
      <c r="DP103" s="22"/>
      <c r="DQ103" s="22"/>
      <c r="DR103" s="22"/>
      <c r="DS103" s="22"/>
      <c r="DT103" s="22"/>
      <c r="DU103" s="22"/>
      <c r="DV103" s="22"/>
      <c r="DW103" s="22"/>
      <c r="DX103" s="22"/>
      <c r="DY103" s="22"/>
      <c r="DZ103" s="22"/>
      <c r="EA103" s="22"/>
      <c r="EB103" s="22"/>
      <c r="EC103" s="22"/>
      <c r="ED103" s="22"/>
      <c r="EE103" s="22"/>
      <c r="EF103" s="22"/>
      <c r="EG103" s="22"/>
      <c r="EH103" s="22"/>
      <c r="EI103" s="22"/>
      <c r="EJ103" s="22"/>
      <c r="EK103" s="22"/>
      <c r="EL103" s="22"/>
      <c r="EM103" s="22"/>
      <c r="EN103" s="22"/>
      <c r="EO103" s="22"/>
      <c r="EP103" s="22"/>
      <c r="EQ103" s="22"/>
      <c r="ER103" s="22"/>
      <c r="ES103" s="22"/>
      <c r="ET103" s="22"/>
      <c r="EU103" s="22"/>
      <c r="EV103" s="22"/>
      <c r="EW103" s="22"/>
      <c r="EX103" s="22"/>
      <c r="EY103" s="22"/>
      <c r="EZ103" s="22"/>
      <c r="FA103" s="22"/>
      <c r="FB103" s="22"/>
      <c r="FC103" s="22"/>
      <c r="FD103" s="22"/>
      <c r="FE103" s="22"/>
      <c r="FF103" s="22"/>
      <c r="FG103" s="22"/>
      <c r="FH103" s="22"/>
      <c r="FI103" s="22"/>
      <c r="FJ103" s="22"/>
      <c r="FK103" s="22"/>
      <c r="FL103" s="22"/>
      <c r="FM103" s="22"/>
      <c r="FN103" s="22"/>
      <c r="FO103" s="22"/>
      <c r="FP103" s="22"/>
      <c r="FQ103" s="22"/>
      <c r="FR103" s="22"/>
      <c r="FS103" s="22"/>
      <c r="FT103" s="22"/>
      <c r="FU103" s="22"/>
      <c r="FV103" s="22"/>
      <c r="FW103" s="22"/>
      <c r="FX103" s="22"/>
      <c r="FY103" s="22"/>
      <c r="FZ103" s="22"/>
      <c r="GA103" s="22"/>
      <c r="GB103" s="22"/>
      <c r="GC103" s="22"/>
      <c r="GD103" s="22"/>
      <c r="GE103" s="22"/>
      <c r="GF103" s="22"/>
      <c r="GG103" s="22"/>
      <c r="GH103" s="22"/>
      <c r="GI103" s="22"/>
      <c r="GJ103" s="22"/>
      <c r="GK103" s="22"/>
      <c r="GL103" s="22"/>
      <c r="GM103" s="22"/>
      <c r="GN103" s="22"/>
      <c r="GO103" s="22"/>
      <c r="GP103" s="22"/>
      <c r="GQ103" s="22"/>
      <c r="GR103" s="22"/>
      <c r="GS103" s="22"/>
      <c r="GT103" s="22"/>
      <c r="GU103" s="22"/>
      <c r="GV103" s="22"/>
      <c r="GW103" s="22"/>
      <c r="GX103" s="22"/>
      <c r="GY103" s="22"/>
      <c r="GZ103" s="22"/>
      <c r="HA103" s="22"/>
      <c r="HB103" s="22"/>
      <c r="HC103" s="22"/>
      <c r="HD103" s="22"/>
      <c r="HE103" s="22"/>
      <c r="HF103" s="22"/>
      <c r="HG103" s="22"/>
      <c r="HH103" s="22"/>
      <c r="HI103" s="22"/>
      <c r="HJ103" s="22"/>
      <c r="HK103" s="22"/>
      <c r="HL103" s="22"/>
      <c r="HM103" s="22"/>
      <c r="HN103" s="22"/>
      <c r="HO103" s="22"/>
      <c r="HP103" s="22"/>
      <c r="HQ103" s="22"/>
      <c r="HR103" s="22"/>
      <c r="HS103" s="22"/>
      <c r="HT103" s="22"/>
      <c r="HU103" s="22"/>
      <c r="HV103" s="22"/>
      <c r="HW103" s="22"/>
      <c r="HX103" s="22"/>
      <c r="HY103" s="22"/>
      <c r="HZ103" s="22"/>
      <c r="IA103" s="22"/>
      <c r="IB103" s="22"/>
      <c r="IC103" s="22"/>
      <c r="ID103" s="22"/>
      <c r="IE103" s="22"/>
      <c r="IF103" s="22"/>
      <c r="IG103" s="22"/>
      <c r="IH103" s="22"/>
      <c r="II103" s="22"/>
      <c r="IJ103" s="22"/>
      <c r="IK103" s="22"/>
      <c r="IL103" s="22"/>
      <c r="IM103" s="22"/>
      <c r="IN103" s="22"/>
      <c r="IO103" s="22"/>
      <c r="IP103" s="22"/>
      <c r="IQ103" s="22"/>
      <c r="IR103" s="22"/>
      <c r="IS103" s="22"/>
      <c r="IT103" s="22"/>
      <c r="IU103" s="22"/>
      <c r="IV103" s="22"/>
      <c r="IW103" s="22"/>
      <c r="IX103" s="22"/>
      <c r="IY103" s="26">
        <f t="shared" si="4"/>
        <v>10</v>
      </c>
      <c r="IZ103" s="56" t="s">
        <v>37</v>
      </c>
      <c r="JA103" s="80">
        <v>334.08</v>
      </c>
      <c r="JB103" s="81">
        <f>JE103+JF103+JG103+JH103+JI103+JJ103+JK103+JL103+JM103+JN103+JO103+JP103</f>
        <v>334.08</v>
      </c>
      <c r="JC103" s="81">
        <v>195.9</v>
      </c>
      <c r="JD103" s="82">
        <f t="shared" si="5"/>
        <v>0</v>
      </c>
      <c r="JE103" s="83"/>
      <c r="JF103" s="83"/>
      <c r="JG103" s="83"/>
      <c r="JH103" s="83"/>
      <c r="JI103" s="83"/>
      <c r="JJ103" s="83"/>
      <c r="JK103" s="83"/>
      <c r="JL103" s="83"/>
      <c r="JM103" s="83"/>
      <c r="JN103" s="83"/>
      <c r="JO103" s="83"/>
      <c r="JP103" s="83">
        <v>334.08</v>
      </c>
      <c r="JQ103" s="117">
        <f t="shared" si="7"/>
        <v>1.7053598774885144</v>
      </c>
      <c r="JR103" s="5" t="s">
        <v>715</v>
      </c>
    </row>
    <row r="104" spans="1:278" s="5" customFormat="1" ht="12.75" customHeight="1" x14ac:dyDescent="0.25">
      <c r="A104" s="64">
        <v>43431</v>
      </c>
      <c r="B104" s="109" t="s">
        <v>761</v>
      </c>
      <c r="C104" s="52"/>
      <c r="D104" s="52"/>
      <c r="E104" s="53"/>
      <c r="F104" s="53"/>
      <c r="G104" s="53"/>
      <c r="H104" s="53"/>
      <c r="I104" s="53"/>
      <c r="J104" s="53"/>
      <c r="K104" s="53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2"/>
      <c r="CJ104" s="22"/>
      <c r="CK104" s="22"/>
      <c r="CL104" s="22"/>
      <c r="CM104" s="22"/>
      <c r="CN104" s="22"/>
      <c r="CO104" s="22"/>
      <c r="CP104" s="22"/>
      <c r="CQ104" s="22"/>
      <c r="CR104" s="22"/>
      <c r="CS104" s="22"/>
      <c r="CT104" s="22"/>
      <c r="CU104" s="22"/>
      <c r="CV104" s="22"/>
      <c r="CW104" s="22">
        <v>3</v>
      </c>
      <c r="CX104" s="22"/>
      <c r="CY104" s="22"/>
      <c r="CZ104" s="22"/>
      <c r="DA104" s="22"/>
      <c r="DB104" s="22"/>
      <c r="DC104" s="22"/>
      <c r="DD104" s="22"/>
      <c r="DE104" s="22"/>
      <c r="DF104" s="22"/>
      <c r="DG104" s="22"/>
      <c r="DH104" s="22"/>
      <c r="DI104" s="22"/>
      <c r="DJ104" s="22"/>
      <c r="DK104" s="22"/>
      <c r="DL104" s="22">
        <v>10</v>
      </c>
      <c r="DM104" s="22"/>
      <c r="DN104" s="22"/>
      <c r="DO104" s="22"/>
      <c r="DP104" s="22"/>
      <c r="DQ104" s="22"/>
      <c r="DR104" s="22"/>
      <c r="DS104" s="22"/>
      <c r="DT104" s="22"/>
      <c r="DU104" s="22"/>
      <c r="DV104" s="22"/>
      <c r="DW104" s="22"/>
      <c r="DX104" s="22"/>
      <c r="DY104" s="22"/>
      <c r="DZ104" s="22"/>
      <c r="EA104" s="22"/>
      <c r="EB104" s="22"/>
      <c r="EC104" s="22"/>
      <c r="ED104" s="22"/>
      <c r="EE104" s="22"/>
      <c r="EF104" s="22"/>
      <c r="EG104" s="22"/>
      <c r="EH104" s="22"/>
      <c r="EI104" s="22"/>
      <c r="EJ104" s="22"/>
      <c r="EK104" s="22"/>
      <c r="EL104" s="22"/>
      <c r="EM104" s="22"/>
      <c r="EN104" s="22"/>
      <c r="EO104" s="22"/>
      <c r="EP104" s="22"/>
      <c r="EQ104" s="22"/>
      <c r="ER104" s="22"/>
      <c r="ES104" s="22"/>
      <c r="ET104" s="22"/>
      <c r="EU104" s="22"/>
      <c r="EV104" s="22"/>
      <c r="EW104" s="22"/>
      <c r="EX104" s="22"/>
      <c r="EY104" s="22"/>
      <c r="EZ104" s="22"/>
      <c r="FA104" s="22"/>
      <c r="FB104" s="22"/>
      <c r="FC104" s="22"/>
      <c r="FD104" s="22"/>
      <c r="FE104" s="22"/>
      <c r="FF104" s="22"/>
      <c r="FG104" s="22"/>
      <c r="FH104" s="22"/>
      <c r="FI104" s="22"/>
      <c r="FJ104" s="22"/>
      <c r="FK104" s="22"/>
      <c r="FL104" s="22"/>
      <c r="FM104" s="22"/>
      <c r="FN104" s="22"/>
      <c r="FO104" s="22"/>
      <c r="FP104" s="22"/>
      <c r="FQ104" s="22"/>
      <c r="FR104" s="22"/>
      <c r="FS104" s="22"/>
      <c r="FT104" s="22"/>
      <c r="FU104" s="22"/>
      <c r="FV104" s="22"/>
      <c r="FW104" s="22"/>
      <c r="FX104" s="22"/>
      <c r="FY104" s="22"/>
      <c r="FZ104" s="22"/>
      <c r="GA104" s="22"/>
      <c r="GB104" s="22"/>
      <c r="GC104" s="22"/>
      <c r="GD104" s="22"/>
      <c r="GE104" s="22"/>
      <c r="GF104" s="22"/>
      <c r="GG104" s="22"/>
      <c r="GH104" s="22"/>
      <c r="GI104" s="22"/>
      <c r="GJ104" s="22"/>
      <c r="GK104" s="22"/>
      <c r="GL104" s="22"/>
      <c r="GM104" s="22"/>
      <c r="GN104" s="22"/>
      <c r="GO104" s="22"/>
      <c r="GP104" s="22"/>
      <c r="GQ104" s="22"/>
      <c r="GR104" s="22"/>
      <c r="GS104" s="22"/>
      <c r="GT104" s="22"/>
      <c r="GU104" s="22"/>
      <c r="GV104" s="22"/>
      <c r="GW104" s="22"/>
      <c r="GX104" s="22"/>
      <c r="GY104" s="22"/>
      <c r="GZ104" s="22"/>
      <c r="HA104" s="22"/>
      <c r="HB104" s="22"/>
      <c r="HC104" s="22"/>
      <c r="HD104" s="22"/>
      <c r="HE104" s="22"/>
      <c r="HF104" s="22"/>
      <c r="HG104" s="22"/>
      <c r="HH104" s="22"/>
      <c r="HI104" s="22"/>
      <c r="HJ104" s="22"/>
      <c r="HK104" s="22"/>
      <c r="HL104" s="22"/>
      <c r="HM104" s="22"/>
      <c r="HN104" s="22"/>
      <c r="HO104" s="22"/>
      <c r="HP104" s="22"/>
      <c r="HQ104" s="22"/>
      <c r="HR104" s="22"/>
      <c r="HS104" s="22"/>
      <c r="HT104" s="22"/>
      <c r="HU104" s="22"/>
      <c r="HV104" s="22"/>
      <c r="HW104" s="22"/>
      <c r="HX104" s="22"/>
      <c r="HY104" s="22"/>
      <c r="HZ104" s="22"/>
      <c r="IA104" s="22"/>
      <c r="IB104" s="22"/>
      <c r="IC104" s="22"/>
      <c r="ID104" s="22"/>
      <c r="IE104" s="22"/>
      <c r="IF104" s="22"/>
      <c r="IG104" s="22"/>
      <c r="IH104" s="22"/>
      <c r="II104" s="22"/>
      <c r="IJ104" s="22"/>
      <c r="IK104" s="22"/>
      <c r="IL104" s="22"/>
      <c r="IM104" s="22"/>
      <c r="IN104" s="22"/>
      <c r="IO104" s="22"/>
      <c r="IP104" s="22"/>
      <c r="IQ104" s="22"/>
      <c r="IR104" s="22"/>
      <c r="IS104" s="22"/>
      <c r="IT104" s="22"/>
      <c r="IU104" s="22"/>
      <c r="IV104" s="22"/>
      <c r="IW104" s="22"/>
      <c r="IX104" s="22"/>
      <c r="IY104" s="26">
        <f t="shared" si="4"/>
        <v>13</v>
      </c>
      <c r="IZ104" s="56" t="s">
        <v>37</v>
      </c>
      <c r="JA104" s="80">
        <v>521.32000000000005</v>
      </c>
      <c r="JB104" s="81">
        <f>JE104+JF104+JG104+JH104+JI104+JJ104+JK104+JL104+JM104+JN104+JO104+JP104</f>
        <v>521.32000000000005</v>
      </c>
      <c r="JC104" s="81">
        <v>300.02</v>
      </c>
      <c r="JD104" s="82">
        <f t="shared" si="5"/>
        <v>0</v>
      </c>
      <c r="JE104" s="83"/>
      <c r="JF104" s="83"/>
      <c r="JG104" s="83"/>
      <c r="JH104" s="83"/>
      <c r="JI104" s="83"/>
      <c r="JJ104" s="83"/>
      <c r="JK104" s="83"/>
      <c r="JL104" s="83"/>
      <c r="JM104" s="83"/>
      <c r="JN104" s="83"/>
      <c r="JO104" s="83"/>
      <c r="JP104" s="83">
        <v>521.32000000000005</v>
      </c>
      <c r="JQ104" s="117">
        <f t="shared" si="7"/>
        <v>1.7376174921671892</v>
      </c>
      <c r="JR104" s="5" t="s">
        <v>716</v>
      </c>
    </row>
    <row r="105" spans="1:278" s="5" customFormat="1" ht="12.75" customHeight="1" x14ac:dyDescent="0.25">
      <c r="A105" s="64">
        <v>43447</v>
      </c>
      <c r="B105" s="109" t="s">
        <v>761</v>
      </c>
      <c r="C105" s="52"/>
      <c r="D105" s="52"/>
      <c r="E105" s="53"/>
      <c r="F105" s="53"/>
      <c r="G105" s="53"/>
      <c r="H105" s="53"/>
      <c r="I105" s="53"/>
      <c r="J105" s="53"/>
      <c r="K105" s="53"/>
      <c r="L105" s="22"/>
      <c r="M105" s="22"/>
      <c r="N105" s="22"/>
      <c r="O105" s="22"/>
      <c r="P105" s="22"/>
      <c r="Q105" s="22"/>
      <c r="R105" s="22">
        <v>20</v>
      </c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  <c r="BM105" s="22"/>
      <c r="BN105" s="22"/>
      <c r="BO105" s="22"/>
      <c r="BP105" s="22"/>
      <c r="BQ105" s="22"/>
      <c r="BR105" s="22"/>
      <c r="BS105" s="22"/>
      <c r="BT105" s="22"/>
      <c r="BU105" s="22"/>
      <c r="BV105" s="22"/>
      <c r="BW105" s="22"/>
      <c r="BX105" s="22"/>
      <c r="BY105" s="22"/>
      <c r="BZ105" s="22"/>
      <c r="CA105" s="22"/>
      <c r="CB105" s="22"/>
      <c r="CC105" s="22"/>
      <c r="CD105" s="22"/>
      <c r="CE105" s="22"/>
      <c r="CF105" s="22"/>
      <c r="CG105" s="22"/>
      <c r="CH105" s="22"/>
      <c r="CI105" s="22"/>
      <c r="CJ105" s="22"/>
      <c r="CK105" s="22"/>
      <c r="CL105" s="22"/>
      <c r="CM105" s="22"/>
      <c r="CN105" s="22"/>
      <c r="CO105" s="22"/>
      <c r="CP105" s="22"/>
      <c r="CQ105" s="22"/>
      <c r="CR105" s="22"/>
      <c r="CS105" s="22"/>
      <c r="CT105" s="22"/>
      <c r="CU105" s="22"/>
      <c r="CV105" s="22"/>
      <c r="CW105" s="22">
        <v>10</v>
      </c>
      <c r="CX105" s="22"/>
      <c r="CY105" s="22"/>
      <c r="CZ105" s="22"/>
      <c r="DA105" s="22"/>
      <c r="DB105" s="22"/>
      <c r="DC105" s="22"/>
      <c r="DD105" s="22"/>
      <c r="DE105" s="22"/>
      <c r="DF105" s="22"/>
      <c r="DG105" s="22"/>
      <c r="DH105" s="22"/>
      <c r="DI105" s="22"/>
      <c r="DJ105" s="22"/>
      <c r="DK105" s="22"/>
      <c r="DL105" s="22"/>
      <c r="DM105" s="22"/>
      <c r="DN105" s="22"/>
      <c r="DO105" s="22"/>
      <c r="DP105" s="22"/>
      <c r="DQ105" s="22"/>
      <c r="DR105" s="22"/>
      <c r="DS105" s="22"/>
      <c r="DT105" s="22"/>
      <c r="DU105" s="22"/>
      <c r="DV105" s="22"/>
      <c r="DW105" s="22"/>
      <c r="DX105" s="22"/>
      <c r="DY105" s="22"/>
      <c r="DZ105" s="22"/>
      <c r="EA105" s="22"/>
      <c r="EB105" s="22"/>
      <c r="EC105" s="22"/>
      <c r="ED105" s="22"/>
      <c r="EE105" s="22"/>
      <c r="EF105" s="22"/>
      <c r="EG105" s="22"/>
      <c r="EH105" s="22"/>
      <c r="EI105" s="22"/>
      <c r="EJ105" s="22"/>
      <c r="EK105" s="22"/>
      <c r="EL105" s="22"/>
      <c r="EM105" s="22"/>
      <c r="EN105" s="22"/>
      <c r="EO105" s="22"/>
      <c r="EP105" s="22"/>
      <c r="EQ105" s="22"/>
      <c r="ER105" s="22"/>
      <c r="ES105" s="22"/>
      <c r="ET105" s="22"/>
      <c r="EU105" s="22"/>
      <c r="EV105" s="22"/>
      <c r="EW105" s="22"/>
      <c r="EX105" s="22"/>
      <c r="EY105" s="22"/>
      <c r="EZ105" s="22"/>
      <c r="FA105" s="22"/>
      <c r="FB105" s="22"/>
      <c r="FC105" s="22"/>
      <c r="FD105" s="22"/>
      <c r="FE105" s="22"/>
      <c r="FF105" s="22"/>
      <c r="FG105" s="22"/>
      <c r="FH105" s="22"/>
      <c r="FI105" s="22"/>
      <c r="FJ105" s="22"/>
      <c r="FK105" s="22"/>
      <c r="FL105" s="22"/>
      <c r="FM105" s="22"/>
      <c r="FN105" s="22"/>
      <c r="FO105" s="22"/>
      <c r="FP105" s="22"/>
      <c r="FQ105" s="22"/>
      <c r="FR105" s="22"/>
      <c r="FS105" s="22"/>
      <c r="FT105" s="22"/>
      <c r="FU105" s="22"/>
      <c r="FV105" s="22"/>
      <c r="FW105" s="22"/>
      <c r="FX105" s="22"/>
      <c r="FY105" s="22"/>
      <c r="FZ105" s="22"/>
      <c r="GA105" s="22"/>
      <c r="GB105" s="22"/>
      <c r="GC105" s="22"/>
      <c r="GD105" s="22"/>
      <c r="GE105" s="22"/>
      <c r="GF105" s="22"/>
      <c r="GG105" s="22"/>
      <c r="GH105" s="22"/>
      <c r="GI105" s="22"/>
      <c r="GJ105" s="22"/>
      <c r="GK105" s="22"/>
      <c r="GL105" s="22"/>
      <c r="GM105" s="22"/>
      <c r="GN105" s="22"/>
      <c r="GO105" s="22"/>
      <c r="GP105" s="22"/>
      <c r="GQ105" s="22"/>
      <c r="GR105" s="22"/>
      <c r="GS105" s="22"/>
      <c r="GT105" s="22"/>
      <c r="GU105" s="22"/>
      <c r="GV105" s="22"/>
      <c r="GW105" s="22"/>
      <c r="GX105" s="22"/>
      <c r="GY105" s="22"/>
      <c r="GZ105" s="22"/>
      <c r="HA105" s="22"/>
      <c r="HB105" s="22"/>
      <c r="HC105" s="22"/>
      <c r="HD105" s="22"/>
      <c r="HE105" s="22"/>
      <c r="HF105" s="22"/>
      <c r="HG105" s="22"/>
      <c r="HH105" s="22"/>
      <c r="HI105" s="22"/>
      <c r="HJ105" s="22"/>
      <c r="HK105" s="22"/>
      <c r="HL105" s="22"/>
      <c r="HM105" s="22"/>
      <c r="HN105" s="22"/>
      <c r="HO105" s="22"/>
      <c r="HP105" s="22"/>
      <c r="HQ105" s="22"/>
      <c r="HR105" s="22"/>
      <c r="HS105" s="22"/>
      <c r="HT105" s="22"/>
      <c r="HU105" s="22"/>
      <c r="HV105" s="22"/>
      <c r="HW105" s="22"/>
      <c r="HX105" s="22"/>
      <c r="HY105" s="22"/>
      <c r="HZ105" s="22"/>
      <c r="IA105" s="22"/>
      <c r="IB105" s="22"/>
      <c r="IC105" s="22"/>
      <c r="ID105" s="22"/>
      <c r="IE105" s="22"/>
      <c r="IF105" s="22"/>
      <c r="IG105" s="22"/>
      <c r="IH105" s="22"/>
      <c r="II105" s="22"/>
      <c r="IJ105" s="22"/>
      <c r="IK105" s="22"/>
      <c r="IL105" s="22"/>
      <c r="IM105" s="22"/>
      <c r="IN105" s="22"/>
      <c r="IO105" s="22"/>
      <c r="IP105" s="22"/>
      <c r="IQ105" s="22"/>
      <c r="IR105" s="22"/>
      <c r="IS105" s="22"/>
      <c r="IT105" s="22"/>
      <c r="IU105" s="22"/>
      <c r="IV105" s="22"/>
      <c r="IW105" s="22"/>
      <c r="IX105" s="22"/>
      <c r="IY105" s="26">
        <f t="shared" si="4"/>
        <v>30</v>
      </c>
      <c r="IZ105" s="56" t="s">
        <v>37</v>
      </c>
      <c r="JA105" s="80">
        <v>1249.44</v>
      </c>
      <c r="JB105" s="81">
        <f>JE105+JF105+JG105+JH105+JI105+JJ105+JK105+JL105+JM105+JN105+JO105+JP105</f>
        <v>1249.44</v>
      </c>
      <c r="JC105" s="81">
        <v>736.40000000000009</v>
      </c>
      <c r="JD105" s="82">
        <f t="shared" si="5"/>
        <v>0</v>
      </c>
      <c r="JE105" s="83"/>
      <c r="JF105" s="83"/>
      <c r="JG105" s="83"/>
      <c r="JH105" s="83"/>
      <c r="JI105" s="83"/>
      <c r="JJ105" s="83"/>
      <c r="JK105" s="83"/>
      <c r="JL105" s="83"/>
      <c r="JM105" s="83"/>
      <c r="JN105" s="83"/>
      <c r="JO105" s="83"/>
      <c r="JP105" s="83">
        <v>1249.44</v>
      </c>
      <c r="JQ105" s="117">
        <f t="shared" si="7"/>
        <v>1.6966865833785985</v>
      </c>
      <c r="JR105" s="5" t="s">
        <v>726</v>
      </c>
    </row>
    <row r="106" spans="1:278" s="5" customFormat="1" ht="12.75" customHeight="1" x14ac:dyDescent="0.25">
      <c r="A106" s="64">
        <v>43321</v>
      </c>
      <c r="B106" s="108" t="s">
        <v>178</v>
      </c>
      <c r="C106" s="52"/>
      <c r="D106" s="52"/>
      <c r="E106" s="53"/>
      <c r="F106" s="53"/>
      <c r="G106" s="53"/>
      <c r="H106" s="53"/>
      <c r="I106" s="53"/>
      <c r="J106" s="53"/>
      <c r="K106" s="53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  <c r="BM106" s="22"/>
      <c r="BN106" s="22"/>
      <c r="BO106" s="22"/>
      <c r="BP106" s="22"/>
      <c r="BQ106" s="22"/>
      <c r="BR106" s="22"/>
      <c r="BS106" s="22"/>
      <c r="BT106" s="22"/>
      <c r="BU106" s="22"/>
      <c r="BV106" s="22"/>
      <c r="BW106" s="22"/>
      <c r="BX106" s="22"/>
      <c r="BY106" s="22"/>
      <c r="BZ106" s="22"/>
      <c r="CA106" s="22"/>
      <c r="CB106" s="22"/>
      <c r="CC106" s="22"/>
      <c r="CD106" s="22"/>
      <c r="CE106" s="22"/>
      <c r="CF106" s="22"/>
      <c r="CG106" s="22"/>
      <c r="CH106" s="22"/>
      <c r="CI106" s="22"/>
      <c r="CJ106" s="22"/>
      <c r="CK106" s="22"/>
      <c r="CL106" s="22"/>
      <c r="CM106" s="22"/>
      <c r="CN106" s="22"/>
      <c r="CO106" s="22"/>
      <c r="CP106" s="22"/>
      <c r="CQ106" s="22"/>
      <c r="CR106" s="22"/>
      <c r="CS106" s="22"/>
      <c r="CT106" s="22"/>
      <c r="CU106" s="22"/>
      <c r="CV106" s="22"/>
      <c r="CW106" s="22"/>
      <c r="CX106" s="22"/>
      <c r="CY106" s="22"/>
      <c r="CZ106" s="22"/>
      <c r="DA106" s="22"/>
      <c r="DB106" s="22"/>
      <c r="DC106" s="22"/>
      <c r="DD106" s="22"/>
      <c r="DE106" s="22"/>
      <c r="DF106" s="22"/>
      <c r="DG106" s="22"/>
      <c r="DH106" s="22"/>
      <c r="DI106" s="22"/>
      <c r="DJ106" s="22"/>
      <c r="DK106" s="22"/>
      <c r="DL106" s="22"/>
      <c r="DM106" s="22"/>
      <c r="DN106" s="22"/>
      <c r="DO106" s="22"/>
      <c r="DP106" s="22"/>
      <c r="DQ106" s="22"/>
      <c r="DR106" s="22"/>
      <c r="DS106" s="22"/>
      <c r="DT106" s="22"/>
      <c r="DU106" s="22"/>
      <c r="DV106" s="22"/>
      <c r="DW106" s="22"/>
      <c r="DX106" s="22"/>
      <c r="DY106" s="22">
        <v>1</v>
      </c>
      <c r="DZ106" s="22"/>
      <c r="EA106" s="22">
        <v>1</v>
      </c>
      <c r="EB106" s="22"/>
      <c r="EC106" s="22"/>
      <c r="ED106" s="22"/>
      <c r="EE106" s="22"/>
      <c r="EF106" s="22"/>
      <c r="EG106" s="22"/>
      <c r="EH106" s="22"/>
      <c r="EI106" s="22"/>
      <c r="EJ106" s="22"/>
      <c r="EK106" s="22"/>
      <c r="EL106" s="22"/>
      <c r="EM106" s="22"/>
      <c r="EN106" s="22"/>
      <c r="EO106" s="22"/>
      <c r="EP106" s="22"/>
      <c r="EQ106" s="22"/>
      <c r="ER106" s="22"/>
      <c r="ES106" s="22"/>
      <c r="ET106" s="22"/>
      <c r="EU106" s="22"/>
      <c r="EV106" s="22"/>
      <c r="EW106" s="22"/>
      <c r="EX106" s="22"/>
      <c r="EY106" s="22"/>
      <c r="EZ106" s="22"/>
      <c r="FA106" s="22"/>
      <c r="FB106" s="22"/>
      <c r="FC106" s="22"/>
      <c r="FD106" s="22"/>
      <c r="FE106" s="22"/>
      <c r="FF106" s="22"/>
      <c r="FG106" s="22"/>
      <c r="FH106" s="22"/>
      <c r="FI106" s="22"/>
      <c r="FJ106" s="22"/>
      <c r="FK106" s="22"/>
      <c r="FL106" s="22"/>
      <c r="FM106" s="22"/>
      <c r="FN106" s="22"/>
      <c r="FO106" s="22"/>
      <c r="FP106" s="22"/>
      <c r="FQ106" s="22"/>
      <c r="FR106" s="22"/>
      <c r="FS106" s="22"/>
      <c r="FT106" s="22"/>
      <c r="FU106" s="22"/>
      <c r="FV106" s="22"/>
      <c r="FW106" s="22"/>
      <c r="FX106" s="22"/>
      <c r="FY106" s="22"/>
      <c r="FZ106" s="22"/>
      <c r="GA106" s="22"/>
      <c r="GB106" s="22"/>
      <c r="GC106" s="22"/>
      <c r="GD106" s="22"/>
      <c r="GE106" s="22"/>
      <c r="GF106" s="22"/>
      <c r="GG106" s="22"/>
      <c r="GH106" s="22"/>
      <c r="GI106" s="22"/>
      <c r="GJ106" s="22"/>
      <c r="GK106" s="22"/>
      <c r="GL106" s="22"/>
      <c r="GM106" s="22"/>
      <c r="GN106" s="22"/>
      <c r="GO106" s="22"/>
      <c r="GP106" s="22"/>
      <c r="GQ106" s="22"/>
      <c r="GR106" s="22"/>
      <c r="GS106" s="22"/>
      <c r="GT106" s="22"/>
      <c r="GU106" s="22"/>
      <c r="GV106" s="22"/>
      <c r="GW106" s="22"/>
      <c r="GX106" s="22"/>
      <c r="GY106" s="22"/>
      <c r="GZ106" s="22"/>
      <c r="HA106" s="22"/>
      <c r="HB106" s="22"/>
      <c r="HC106" s="22"/>
      <c r="HD106" s="22"/>
      <c r="HE106" s="22"/>
      <c r="HF106" s="22"/>
      <c r="HG106" s="22"/>
      <c r="HH106" s="22"/>
      <c r="HI106" s="22"/>
      <c r="HJ106" s="22"/>
      <c r="HK106" s="22"/>
      <c r="HL106" s="22"/>
      <c r="HM106" s="22"/>
      <c r="HN106" s="22"/>
      <c r="HO106" s="22"/>
      <c r="HP106" s="22"/>
      <c r="HQ106" s="22"/>
      <c r="HR106" s="22"/>
      <c r="HS106" s="22"/>
      <c r="HT106" s="22"/>
      <c r="HU106" s="22"/>
      <c r="HV106" s="22"/>
      <c r="HW106" s="22"/>
      <c r="HX106" s="22"/>
      <c r="HY106" s="22"/>
      <c r="HZ106" s="22"/>
      <c r="IA106" s="22"/>
      <c r="IB106" s="22"/>
      <c r="IC106" s="22"/>
      <c r="ID106" s="22"/>
      <c r="IE106" s="22"/>
      <c r="IF106" s="22"/>
      <c r="IG106" s="22"/>
      <c r="IH106" s="22"/>
      <c r="II106" s="22"/>
      <c r="IJ106" s="22"/>
      <c r="IK106" s="22"/>
      <c r="IL106" s="22"/>
      <c r="IM106" s="22"/>
      <c r="IN106" s="22"/>
      <c r="IO106" s="22"/>
      <c r="IP106" s="22"/>
      <c r="IQ106" s="22"/>
      <c r="IR106" s="22"/>
      <c r="IS106" s="22"/>
      <c r="IT106" s="22"/>
      <c r="IU106" s="22"/>
      <c r="IV106" s="22"/>
      <c r="IW106" s="22"/>
      <c r="IX106" s="22"/>
      <c r="IY106" s="26">
        <f t="shared" si="4"/>
        <v>2</v>
      </c>
      <c r="IZ106" s="56" t="s">
        <v>37</v>
      </c>
      <c r="JA106" s="80">
        <v>69.510000000000005</v>
      </c>
      <c r="JB106" s="81">
        <f>JE106+JF106+JG106+JH106+JI106+JJ106+JK106+JL106+JM106</f>
        <v>69.510000000000005</v>
      </c>
      <c r="JC106" s="81">
        <v>45.05</v>
      </c>
      <c r="JD106" s="82">
        <f t="shared" si="5"/>
        <v>0</v>
      </c>
      <c r="JE106" s="83"/>
      <c r="JF106" s="83"/>
      <c r="JG106" s="83"/>
      <c r="JH106" s="83"/>
      <c r="JI106" s="83"/>
      <c r="JJ106" s="83"/>
      <c r="JK106" s="83"/>
      <c r="JL106" s="83"/>
      <c r="JM106" s="83">
        <v>69.510000000000005</v>
      </c>
      <c r="JN106" s="83"/>
      <c r="JO106" s="83"/>
      <c r="JP106" s="83"/>
      <c r="JQ106" s="40">
        <f t="shared" si="7"/>
        <v>1.5429522752497227</v>
      </c>
      <c r="JR106" s="5" t="s">
        <v>512</v>
      </c>
    </row>
    <row r="107" spans="1:278" s="5" customFormat="1" ht="12.75" customHeight="1" x14ac:dyDescent="0.25">
      <c r="A107" s="64">
        <v>43377</v>
      </c>
      <c r="B107" s="108" t="s">
        <v>178</v>
      </c>
      <c r="C107" s="52"/>
      <c r="D107" s="52"/>
      <c r="E107" s="53"/>
      <c r="F107" s="53"/>
      <c r="G107" s="53"/>
      <c r="H107" s="53"/>
      <c r="I107" s="53"/>
      <c r="J107" s="53"/>
      <c r="K107" s="53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  <c r="BM107" s="22"/>
      <c r="BN107" s="22"/>
      <c r="BO107" s="22"/>
      <c r="BP107" s="22"/>
      <c r="BQ107" s="22"/>
      <c r="BR107" s="22"/>
      <c r="BS107" s="22"/>
      <c r="BT107" s="22"/>
      <c r="BU107" s="22"/>
      <c r="BV107" s="22"/>
      <c r="BW107" s="22"/>
      <c r="BX107" s="22"/>
      <c r="BY107" s="22"/>
      <c r="BZ107" s="22"/>
      <c r="CA107" s="22"/>
      <c r="CB107" s="22"/>
      <c r="CC107" s="22"/>
      <c r="CD107" s="22"/>
      <c r="CE107" s="22"/>
      <c r="CF107" s="22"/>
      <c r="CG107" s="22"/>
      <c r="CH107" s="22"/>
      <c r="CI107" s="22"/>
      <c r="CJ107" s="22"/>
      <c r="CK107" s="22"/>
      <c r="CL107" s="22"/>
      <c r="CM107" s="22"/>
      <c r="CN107" s="22"/>
      <c r="CO107" s="22"/>
      <c r="CP107" s="22"/>
      <c r="CQ107" s="22"/>
      <c r="CR107" s="22"/>
      <c r="CS107" s="22"/>
      <c r="CT107" s="22"/>
      <c r="CU107" s="22"/>
      <c r="CV107" s="22"/>
      <c r="CW107" s="22"/>
      <c r="CX107" s="22"/>
      <c r="CY107" s="22"/>
      <c r="CZ107" s="22"/>
      <c r="DA107" s="22"/>
      <c r="DB107" s="22"/>
      <c r="DC107" s="22"/>
      <c r="DD107" s="22"/>
      <c r="DE107" s="22"/>
      <c r="DF107" s="22"/>
      <c r="DG107" s="22"/>
      <c r="DH107" s="22"/>
      <c r="DI107" s="22"/>
      <c r="DJ107" s="22"/>
      <c r="DK107" s="22"/>
      <c r="DL107" s="22"/>
      <c r="DM107" s="22"/>
      <c r="DN107" s="22"/>
      <c r="DO107" s="22"/>
      <c r="DP107" s="22"/>
      <c r="DQ107" s="22"/>
      <c r="DR107" s="22"/>
      <c r="DS107" s="22"/>
      <c r="DT107" s="22"/>
      <c r="DU107" s="22"/>
      <c r="DV107" s="22"/>
      <c r="DW107" s="22"/>
      <c r="DX107" s="22"/>
      <c r="DY107" s="22"/>
      <c r="DZ107" s="22"/>
      <c r="EA107" s="22">
        <v>2</v>
      </c>
      <c r="EB107" s="22"/>
      <c r="EC107" s="22"/>
      <c r="ED107" s="22"/>
      <c r="EE107" s="22"/>
      <c r="EF107" s="22"/>
      <c r="EG107" s="22"/>
      <c r="EH107" s="22"/>
      <c r="EI107" s="22"/>
      <c r="EJ107" s="22"/>
      <c r="EK107" s="22"/>
      <c r="EL107" s="22"/>
      <c r="EM107" s="22"/>
      <c r="EN107" s="22"/>
      <c r="EO107" s="22"/>
      <c r="EP107" s="22"/>
      <c r="EQ107" s="22"/>
      <c r="ER107" s="22"/>
      <c r="ES107" s="22"/>
      <c r="ET107" s="22"/>
      <c r="EU107" s="22"/>
      <c r="EV107" s="22"/>
      <c r="EW107" s="22"/>
      <c r="EX107" s="22"/>
      <c r="EY107" s="22"/>
      <c r="EZ107" s="22"/>
      <c r="FA107" s="22"/>
      <c r="FB107" s="22"/>
      <c r="FC107" s="22"/>
      <c r="FD107" s="22"/>
      <c r="FE107" s="22"/>
      <c r="FF107" s="22"/>
      <c r="FG107" s="22"/>
      <c r="FH107" s="22"/>
      <c r="FI107" s="22"/>
      <c r="FJ107" s="22"/>
      <c r="FK107" s="22"/>
      <c r="FL107" s="22"/>
      <c r="FM107" s="22"/>
      <c r="FN107" s="22"/>
      <c r="FO107" s="22"/>
      <c r="FP107" s="22"/>
      <c r="FQ107" s="22"/>
      <c r="FR107" s="22"/>
      <c r="FS107" s="22"/>
      <c r="FT107" s="22"/>
      <c r="FU107" s="22"/>
      <c r="FV107" s="22"/>
      <c r="FW107" s="22"/>
      <c r="FX107" s="22"/>
      <c r="FY107" s="22"/>
      <c r="FZ107" s="22"/>
      <c r="GA107" s="22"/>
      <c r="GB107" s="22"/>
      <c r="GC107" s="22"/>
      <c r="GD107" s="22"/>
      <c r="GE107" s="22"/>
      <c r="GF107" s="22"/>
      <c r="GG107" s="22"/>
      <c r="GH107" s="22"/>
      <c r="GI107" s="22"/>
      <c r="GJ107" s="22"/>
      <c r="GK107" s="22"/>
      <c r="GL107" s="22"/>
      <c r="GM107" s="22"/>
      <c r="GN107" s="22"/>
      <c r="GO107" s="22"/>
      <c r="GP107" s="22"/>
      <c r="GQ107" s="22"/>
      <c r="GR107" s="22"/>
      <c r="GS107" s="22"/>
      <c r="GT107" s="22"/>
      <c r="GU107" s="22"/>
      <c r="GV107" s="22"/>
      <c r="GW107" s="22"/>
      <c r="GX107" s="22"/>
      <c r="GY107" s="22"/>
      <c r="GZ107" s="22"/>
      <c r="HA107" s="22"/>
      <c r="HB107" s="22"/>
      <c r="HC107" s="22"/>
      <c r="HD107" s="22"/>
      <c r="HE107" s="22"/>
      <c r="HF107" s="22"/>
      <c r="HG107" s="22"/>
      <c r="HH107" s="22"/>
      <c r="HI107" s="22"/>
      <c r="HJ107" s="22"/>
      <c r="HK107" s="22"/>
      <c r="HL107" s="22"/>
      <c r="HM107" s="22"/>
      <c r="HN107" s="22"/>
      <c r="HO107" s="22"/>
      <c r="HP107" s="22"/>
      <c r="HQ107" s="22"/>
      <c r="HR107" s="22"/>
      <c r="HS107" s="22"/>
      <c r="HT107" s="22"/>
      <c r="HU107" s="22"/>
      <c r="HV107" s="22"/>
      <c r="HW107" s="22"/>
      <c r="HX107" s="22"/>
      <c r="HY107" s="22"/>
      <c r="HZ107" s="22"/>
      <c r="IA107" s="22"/>
      <c r="IB107" s="22"/>
      <c r="IC107" s="22"/>
      <c r="ID107" s="22"/>
      <c r="IE107" s="22"/>
      <c r="IF107" s="22"/>
      <c r="IG107" s="22"/>
      <c r="IH107" s="22"/>
      <c r="II107" s="22"/>
      <c r="IJ107" s="22"/>
      <c r="IK107" s="22"/>
      <c r="IL107" s="22"/>
      <c r="IM107" s="22"/>
      <c r="IN107" s="22"/>
      <c r="IO107" s="22"/>
      <c r="IP107" s="22"/>
      <c r="IQ107" s="22"/>
      <c r="IR107" s="22"/>
      <c r="IS107" s="22"/>
      <c r="IT107" s="22"/>
      <c r="IU107" s="22"/>
      <c r="IV107" s="22"/>
      <c r="IW107" s="22"/>
      <c r="IX107" s="22"/>
      <c r="IY107" s="26">
        <f t="shared" si="4"/>
        <v>2</v>
      </c>
      <c r="IZ107" s="56" t="s">
        <v>37</v>
      </c>
      <c r="JA107" s="80">
        <v>62.98</v>
      </c>
      <c r="JB107" s="81">
        <f>JE107+JF107+JG107+JH107+JI107+JJ107+JK107+JL107+JM107+JN107+JO107</f>
        <v>62.98</v>
      </c>
      <c r="JC107" s="81">
        <v>41.66</v>
      </c>
      <c r="JD107" s="82">
        <f t="shared" si="5"/>
        <v>0</v>
      </c>
      <c r="JE107" s="83"/>
      <c r="JF107" s="83"/>
      <c r="JG107" s="83"/>
      <c r="JH107" s="83"/>
      <c r="JI107" s="83"/>
      <c r="JJ107" s="83"/>
      <c r="JK107" s="83"/>
      <c r="JL107" s="83"/>
      <c r="JM107" s="83"/>
      <c r="JN107" s="83"/>
      <c r="JO107" s="83">
        <v>62.98</v>
      </c>
      <c r="JP107" s="83"/>
      <c r="JQ107" s="117">
        <f t="shared" si="7"/>
        <v>1.5117618819011043</v>
      </c>
      <c r="JR107" s="5" t="s">
        <v>677</v>
      </c>
    </row>
    <row r="108" spans="1:278" s="5" customFormat="1" ht="12.75" customHeight="1" x14ac:dyDescent="0.25">
      <c r="A108" s="64">
        <v>43186</v>
      </c>
      <c r="B108" s="109" t="s">
        <v>752</v>
      </c>
      <c r="C108" s="52"/>
      <c r="D108" s="52"/>
      <c r="E108" s="53"/>
      <c r="F108" s="53"/>
      <c r="G108" s="53"/>
      <c r="H108" s="53"/>
      <c r="I108" s="53"/>
      <c r="J108" s="53"/>
      <c r="K108" s="53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  <c r="BM108" s="22"/>
      <c r="BN108" s="22"/>
      <c r="BO108" s="22"/>
      <c r="BP108" s="22"/>
      <c r="BQ108" s="22"/>
      <c r="BR108" s="22"/>
      <c r="BS108" s="22"/>
      <c r="BT108" s="22"/>
      <c r="BU108" s="22"/>
      <c r="BV108" s="22"/>
      <c r="BW108" s="22"/>
      <c r="BX108" s="22"/>
      <c r="BY108" s="22"/>
      <c r="BZ108" s="22"/>
      <c r="CA108" s="22"/>
      <c r="CB108" s="22"/>
      <c r="CC108" s="22"/>
      <c r="CD108" s="22"/>
      <c r="CE108" s="22"/>
      <c r="CF108" s="22"/>
      <c r="CG108" s="22"/>
      <c r="CH108" s="22"/>
      <c r="CI108" s="22"/>
      <c r="CJ108" s="22"/>
      <c r="CK108" s="22"/>
      <c r="CL108" s="22"/>
      <c r="CM108" s="22"/>
      <c r="CN108" s="22"/>
      <c r="CO108" s="22"/>
      <c r="CP108" s="22"/>
      <c r="CQ108" s="22"/>
      <c r="CR108" s="22"/>
      <c r="CS108" s="22"/>
      <c r="CT108" s="22"/>
      <c r="CU108" s="22"/>
      <c r="CV108" s="22"/>
      <c r="CW108" s="22"/>
      <c r="CX108" s="22"/>
      <c r="CY108" s="22"/>
      <c r="CZ108" s="22"/>
      <c r="DA108" s="22"/>
      <c r="DB108" s="22"/>
      <c r="DC108" s="22"/>
      <c r="DD108" s="22"/>
      <c r="DE108" s="22"/>
      <c r="DF108" s="22"/>
      <c r="DG108" s="22"/>
      <c r="DH108" s="22"/>
      <c r="DI108" s="22"/>
      <c r="DJ108" s="22"/>
      <c r="DK108" s="22"/>
      <c r="DL108" s="22"/>
      <c r="DM108" s="22"/>
      <c r="DN108" s="22"/>
      <c r="DO108" s="22"/>
      <c r="DP108" s="22"/>
      <c r="DQ108" s="22"/>
      <c r="DR108" s="22"/>
      <c r="DS108" s="22"/>
      <c r="DT108" s="22"/>
      <c r="DU108" s="22"/>
      <c r="DV108" s="22"/>
      <c r="DW108" s="22"/>
      <c r="DX108" s="22"/>
      <c r="DY108" s="22"/>
      <c r="DZ108" s="22"/>
      <c r="EA108" s="22"/>
      <c r="EB108" s="22"/>
      <c r="EC108" s="22"/>
      <c r="ED108" s="22"/>
      <c r="EE108" s="22"/>
      <c r="EF108" s="22"/>
      <c r="EG108" s="22"/>
      <c r="EH108" s="22"/>
      <c r="EI108" s="22"/>
      <c r="EJ108" s="22"/>
      <c r="EK108" s="22"/>
      <c r="EL108" s="22"/>
      <c r="EM108" s="22"/>
      <c r="EN108" s="22"/>
      <c r="EO108" s="22"/>
      <c r="EP108" s="22"/>
      <c r="EQ108" s="22"/>
      <c r="ER108" s="22"/>
      <c r="ES108" s="22"/>
      <c r="ET108" s="22"/>
      <c r="EU108" s="22"/>
      <c r="EV108" s="22"/>
      <c r="EW108" s="22"/>
      <c r="EX108" s="22"/>
      <c r="EY108" s="22"/>
      <c r="EZ108" s="22"/>
      <c r="FA108" s="22"/>
      <c r="FB108" s="22"/>
      <c r="FC108" s="22"/>
      <c r="FD108" s="22"/>
      <c r="FE108" s="22"/>
      <c r="FF108" s="22"/>
      <c r="FG108" s="22"/>
      <c r="FH108" s="22"/>
      <c r="FI108" s="22"/>
      <c r="FJ108" s="22"/>
      <c r="FK108" s="22"/>
      <c r="FL108" s="22"/>
      <c r="FM108" s="22"/>
      <c r="FN108" s="22"/>
      <c r="FO108" s="22"/>
      <c r="FP108" s="22"/>
      <c r="FQ108" s="22"/>
      <c r="FR108" s="22"/>
      <c r="FS108" s="22"/>
      <c r="FT108" s="22"/>
      <c r="FU108" s="22"/>
      <c r="FV108" s="22"/>
      <c r="FW108" s="22"/>
      <c r="FX108" s="22"/>
      <c r="FY108" s="22"/>
      <c r="FZ108" s="22"/>
      <c r="GA108" s="22"/>
      <c r="GB108" s="22"/>
      <c r="GC108" s="22"/>
      <c r="GD108" s="22"/>
      <c r="GE108" s="22"/>
      <c r="GF108" s="22"/>
      <c r="GG108" s="22"/>
      <c r="GH108" s="22"/>
      <c r="GI108" s="22"/>
      <c r="GJ108" s="22"/>
      <c r="GK108" s="22"/>
      <c r="GL108" s="22"/>
      <c r="GM108" s="22"/>
      <c r="GN108" s="22"/>
      <c r="GO108" s="22"/>
      <c r="GP108" s="22"/>
      <c r="GQ108" s="22"/>
      <c r="GR108" s="22"/>
      <c r="GS108" s="22"/>
      <c r="GT108" s="22"/>
      <c r="GU108" s="22"/>
      <c r="GV108" s="22"/>
      <c r="GW108" s="22"/>
      <c r="GX108" s="22"/>
      <c r="GY108" s="22"/>
      <c r="GZ108" s="22"/>
      <c r="HA108" s="22"/>
      <c r="HB108" s="22"/>
      <c r="HC108" s="22"/>
      <c r="HD108" s="22"/>
      <c r="HE108" s="22"/>
      <c r="HF108" s="22"/>
      <c r="HG108" s="22"/>
      <c r="HH108" s="22">
        <v>1</v>
      </c>
      <c r="HI108" s="22"/>
      <c r="HJ108" s="22"/>
      <c r="HK108" s="22"/>
      <c r="HL108" s="22"/>
      <c r="HM108" s="22"/>
      <c r="HN108" s="22">
        <v>1</v>
      </c>
      <c r="HO108" s="22"/>
      <c r="HP108" s="22"/>
      <c r="HQ108" s="22"/>
      <c r="HR108" s="22"/>
      <c r="HS108" s="22"/>
      <c r="HT108" s="22"/>
      <c r="HU108" s="22"/>
      <c r="HV108" s="22"/>
      <c r="HW108" s="22"/>
      <c r="HX108" s="22"/>
      <c r="HY108" s="22"/>
      <c r="HZ108" s="22"/>
      <c r="IA108" s="22"/>
      <c r="IB108" s="22"/>
      <c r="IC108" s="22"/>
      <c r="ID108" s="22"/>
      <c r="IE108" s="22"/>
      <c r="IF108" s="22"/>
      <c r="IG108" s="22"/>
      <c r="IH108" s="22"/>
      <c r="II108" s="22"/>
      <c r="IJ108" s="22"/>
      <c r="IK108" s="22"/>
      <c r="IL108" s="22"/>
      <c r="IM108" s="22"/>
      <c r="IN108" s="22"/>
      <c r="IO108" s="22"/>
      <c r="IP108" s="22"/>
      <c r="IQ108" s="22"/>
      <c r="IR108" s="22"/>
      <c r="IS108" s="22"/>
      <c r="IT108" s="22"/>
      <c r="IU108" s="22"/>
      <c r="IV108" s="22"/>
      <c r="IW108" s="22"/>
      <c r="IX108" s="22"/>
      <c r="IY108" s="26">
        <f t="shared" si="4"/>
        <v>2</v>
      </c>
      <c r="IZ108" s="56" t="s">
        <v>37</v>
      </c>
      <c r="JA108" s="80">
        <v>63.96</v>
      </c>
      <c r="JB108" s="81">
        <f>JE108+JF108+JG108+JH108+JI108</f>
        <v>63.96</v>
      </c>
      <c r="JC108" s="81">
        <v>52.86</v>
      </c>
      <c r="JD108" s="82">
        <f t="shared" si="5"/>
        <v>0</v>
      </c>
      <c r="JE108" s="83"/>
      <c r="JF108" s="83"/>
      <c r="JG108" s="83"/>
      <c r="JH108" s="83"/>
      <c r="JI108" s="83">
        <v>63.96</v>
      </c>
      <c r="JJ108" s="83"/>
      <c r="JK108" s="83"/>
      <c r="JL108" s="83"/>
      <c r="JM108" s="83"/>
      <c r="JN108" s="83"/>
      <c r="JO108" s="83"/>
      <c r="JP108" s="83"/>
      <c r="JQ108" s="40">
        <f t="shared" si="7"/>
        <v>1.2099886492622021</v>
      </c>
      <c r="JR108" s="5" t="s">
        <v>377</v>
      </c>
    </row>
    <row r="109" spans="1:278" s="5" customFormat="1" ht="12.75" customHeight="1" x14ac:dyDescent="0.25">
      <c r="A109" s="64">
        <v>43172</v>
      </c>
      <c r="B109" s="109" t="s">
        <v>369</v>
      </c>
      <c r="C109" s="52"/>
      <c r="D109" s="52"/>
      <c r="E109" s="53"/>
      <c r="F109" s="53"/>
      <c r="G109" s="53"/>
      <c r="H109" s="53"/>
      <c r="I109" s="53"/>
      <c r="J109" s="53"/>
      <c r="K109" s="53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  <c r="BM109" s="22"/>
      <c r="BN109" s="22"/>
      <c r="BO109" s="22"/>
      <c r="BP109" s="22"/>
      <c r="BQ109" s="22"/>
      <c r="BR109" s="22"/>
      <c r="BS109" s="22"/>
      <c r="BT109" s="22"/>
      <c r="BU109" s="22"/>
      <c r="BV109" s="22"/>
      <c r="BW109" s="22"/>
      <c r="BX109" s="22"/>
      <c r="BY109" s="22"/>
      <c r="BZ109" s="22"/>
      <c r="CA109" s="22"/>
      <c r="CB109" s="22"/>
      <c r="CC109" s="22"/>
      <c r="CD109" s="22"/>
      <c r="CE109" s="22"/>
      <c r="CF109" s="22"/>
      <c r="CG109" s="22"/>
      <c r="CH109" s="22"/>
      <c r="CI109" s="22"/>
      <c r="CJ109" s="22"/>
      <c r="CK109" s="22"/>
      <c r="CL109" s="22"/>
      <c r="CM109" s="22"/>
      <c r="CN109" s="22"/>
      <c r="CO109" s="22"/>
      <c r="CP109" s="22"/>
      <c r="CQ109" s="22"/>
      <c r="CR109" s="22"/>
      <c r="CS109" s="22"/>
      <c r="CT109" s="22"/>
      <c r="CU109" s="22"/>
      <c r="CV109" s="22"/>
      <c r="CW109" s="22"/>
      <c r="CX109" s="22"/>
      <c r="CY109" s="22"/>
      <c r="CZ109" s="22"/>
      <c r="DA109" s="22"/>
      <c r="DB109" s="22"/>
      <c r="DC109" s="22"/>
      <c r="DD109" s="22"/>
      <c r="DE109" s="22"/>
      <c r="DF109" s="22"/>
      <c r="DG109" s="22"/>
      <c r="DH109" s="22"/>
      <c r="DI109" s="22"/>
      <c r="DJ109" s="22"/>
      <c r="DK109" s="22"/>
      <c r="DL109" s="22"/>
      <c r="DM109" s="22"/>
      <c r="DN109" s="22"/>
      <c r="DO109" s="22"/>
      <c r="DP109" s="22"/>
      <c r="DQ109" s="22"/>
      <c r="DR109" s="22"/>
      <c r="DS109" s="22"/>
      <c r="DT109" s="22"/>
      <c r="DU109" s="22"/>
      <c r="DV109" s="22"/>
      <c r="DW109" s="22"/>
      <c r="DX109" s="22"/>
      <c r="DY109" s="22"/>
      <c r="DZ109" s="22"/>
      <c r="EA109" s="22"/>
      <c r="EB109" s="22"/>
      <c r="EC109" s="22"/>
      <c r="ED109" s="22"/>
      <c r="EE109" s="22"/>
      <c r="EF109" s="22"/>
      <c r="EG109" s="22"/>
      <c r="EH109" s="22"/>
      <c r="EI109" s="22"/>
      <c r="EJ109" s="22"/>
      <c r="EK109" s="22"/>
      <c r="EL109" s="22"/>
      <c r="EM109" s="22"/>
      <c r="EN109" s="22"/>
      <c r="EO109" s="22"/>
      <c r="EP109" s="22"/>
      <c r="EQ109" s="22"/>
      <c r="ER109" s="22"/>
      <c r="ES109" s="22"/>
      <c r="ET109" s="22"/>
      <c r="EU109" s="22"/>
      <c r="EV109" s="22"/>
      <c r="EW109" s="22"/>
      <c r="EX109" s="22"/>
      <c r="EY109" s="22"/>
      <c r="EZ109" s="22"/>
      <c r="FA109" s="22"/>
      <c r="FB109" s="22"/>
      <c r="FC109" s="22"/>
      <c r="FD109" s="22"/>
      <c r="FE109" s="22"/>
      <c r="FF109" s="22"/>
      <c r="FG109" s="22"/>
      <c r="FH109" s="22"/>
      <c r="FI109" s="22"/>
      <c r="FJ109" s="22"/>
      <c r="FK109" s="22"/>
      <c r="FL109" s="22"/>
      <c r="FM109" s="22"/>
      <c r="FN109" s="22"/>
      <c r="FO109" s="22"/>
      <c r="FP109" s="22"/>
      <c r="FQ109" s="22"/>
      <c r="FR109" s="22"/>
      <c r="FS109" s="22"/>
      <c r="FT109" s="22"/>
      <c r="FU109" s="22"/>
      <c r="FV109" s="22"/>
      <c r="FW109" s="22"/>
      <c r="FX109" s="22"/>
      <c r="FY109" s="22"/>
      <c r="FZ109" s="22"/>
      <c r="GA109" s="22"/>
      <c r="GB109" s="22"/>
      <c r="GC109" s="22"/>
      <c r="GD109" s="22"/>
      <c r="GE109" s="22"/>
      <c r="GF109" s="22"/>
      <c r="GG109" s="22"/>
      <c r="GH109" s="22"/>
      <c r="GI109" s="22"/>
      <c r="GJ109" s="22"/>
      <c r="GK109" s="22"/>
      <c r="GL109" s="22"/>
      <c r="GM109" s="22"/>
      <c r="GN109" s="22"/>
      <c r="GO109" s="22"/>
      <c r="GP109" s="22"/>
      <c r="GQ109" s="22"/>
      <c r="GR109" s="22"/>
      <c r="GS109" s="22"/>
      <c r="GT109" s="22"/>
      <c r="GU109" s="22"/>
      <c r="GV109" s="22"/>
      <c r="GW109" s="22"/>
      <c r="GX109" s="22"/>
      <c r="GY109" s="22"/>
      <c r="GZ109" s="22"/>
      <c r="HA109" s="22"/>
      <c r="HB109" s="22"/>
      <c r="HC109" s="22"/>
      <c r="HD109" s="22"/>
      <c r="HE109" s="22"/>
      <c r="HF109" s="22"/>
      <c r="HG109" s="22"/>
      <c r="HH109" s="22"/>
      <c r="HI109" s="22"/>
      <c r="HJ109" s="22"/>
      <c r="HK109" s="22"/>
      <c r="HL109" s="22"/>
      <c r="HM109" s="22"/>
      <c r="HN109" s="22"/>
      <c r="HO109" s="22"/>
      <c r="HP109" s="22"/>
      <c r="HQ109" s="22"/>
      <c r="HR109" s="22"/>
      <c r="HS109" s="22"/>
      <c r="HT109" s="22"/>
      <c r="HU109" s="22"/>
      <c r="HV109" s="22"/>
      <c r="HW109" s="22"/>
      <c r="HX109" s="22"/>
      <c r="HY109" s="22"/>
      <c r="HZ109" s="22"/>
      <c r="IA109" s="22"/>
      <c r="IB109" s="22"/>
      <c r="IC109" s="22"/>
      <c r="ID109" s="22"/>
      <c r="IE109" s="22"/>
      <c r="IF109" s="22"/>
      <c r="IG109" s="22"/>
      <c r="IH109" s="22"/>
      <c r="II109" s="22"/>
      <c r="IJ109" s="22"/>
      <c r="IK109" s="22"/>
      <c r="IL109" s="22"/>
      <c r="IM109" s="22"/>
      <c r="IN109" s="22"/>
      <c r="IO109" s="22"/>
      <c r="IP109" s="22"/>
      <c r="IQ109" s="22"/>
      <c r="IR109" s="22"/>
      <c r="IS109" s="22"/>
      <c r="IT109" s="22"/>
      <c r="IU109" s="22">
        <v>25</v>
      </c>
      <c r="IV109" s="22"/>
      <c r="IW109" s="22"/>
      <c r="IX109" s="22"/>
      <c r="IY109" s="26">
        <f t="shared" si="4"/>
        <v>25</v>
      </c>
      <c r="IZ109" s="56" t="s">
        <v>105</v>
      </c>
      <c r="JA109" s="80">
        <v>555</v>
      </c>
      <c r="JB109" s="81">
        <f>JE109+JF109+JG109+JH109+JI109</f>
        <v>555</v>
      </c>
      <c r="JC109" s="81">
        <v>489.75</v>
      </c>
      <c r="JD109" s="82">
        <f t="shared" si="5"/>
        <v>0</v>
      </c>
      <c r="JE109" s="83"/>
      <c r="JF109" s="83"/>
      <c r="JG109" s="83"/>
      <c r="JH109" s="83"/>
      <c r="JI109" s="83">
        <v>555</v>
      </c>
      <c r="JJ109" s="83"/>
      <c r="JK109" s="83"/>
      <c r="JL109" s="83"/>
      <c r="JM109" s="83"/>
      <c r="JN109" s="83"/>
      <c r="JO109" s="83"/>
      <c r="JP109" s="83"/>
      <c r="JQ109" s="40">
        <f t="shared" si="7"/>
        <v>1.1332312404287903</v>
      </c>
      <c r="JR109" s="5" t="s">
        <v>406</v>
      </c>
    </row>
    <row r="110" spans="1:278" s="5" customFormat="1" ht="12.75" customHeight="1" x14ac:dyDescent="0.25">
      <c r="A110" s="64">
        <v>43215</v>
      </c>
      <c r="B110" s="109" t="s">
        <v>369</v>
      </c>
      <c r="C110" s="52"/>
      <c r="D110" s="52"/>
      <c r="E110" s="53"/>
      <c r="F110" s="53"/>
      <c r="G110" s="53"/>
      <c r="H110" s="53"/>
      <c r="I110" s="53"/>
      <c r="J110" s="53"/>
      <c r="K110" s="53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  <c r="BM110" s="22"/>
      <c r="BN110" s="22"/>
      <c r="BO110" s="22"/>
      <c r="BP110" s="22"/>
      <c r="BQ110" s="22"/>
      <c r="BR110" s="22"/>
      <c r="BS110" s="22"/>
      <c r="BT110" s="22"/>
      <c r="BU110" s="22"/>
      <c r="BV110" s="22"/>
      <c r="BW110" s="22"/>
      <c r="BX110" s="22"/>
      <c r="BY110" s="22"/>
      <c r="BZ110" s="22"/>
      <c r="CA110" s="22"/>
      <c r="CB110" s="22"/>
      <c r="CC110" s="22"/>
      <c r="CD110" s="22"/>
      <c r="CE110" s="22"/>
      <c r="CF110" s="22"/>
      <c r="CG110" s="22"/>
      <c r="CH110" s="22"/>
      <c r="CI110" s="22"/>
      <c r="CJ110" s="22"/>
      <c r="CK110" s="22"/>
      <c r="CL110" s="22"/>
      <c r="CM110" s="22"/>
      <c r="CN110" s="22"/>
      <c r="CO110" s="22"/>
      <c r="CP110" s="22"/>
      <c r="CQ110" s="22"/>
      <c r="CR110" s="22"/>
      <c r="CS110" s="22"/>
      <c r="CT110" s="22"/>
      <c r="CU110" s="22"/>
      <c r="CV110" s="22"/>
      <c r="CW110" s="22"/>
      <c r="CX110" s="22"/>
      <c r="CY110" s="22"/>
      <c r="CZ110" s="22"/>
      <c r="DA110" s="22"/>
      <c r="DB110" s="22"/>
      <c r="DC110" s="22"/>
      <c r="DD110" s="22"/>
      <c r="DE110" s="22"/>
      <c r="DF110" s="22"/>
      <c r="DG110" s="22"/>
      <c r="DH110" s="22"/>
      <c r="DI110" s="22"/>
      <c r="DJ110" s="22"/>
      <c r="DK110" s="22"/>
      <c r="DL110" s="22"/>
      <c r="DM110" s="22"/>
      <c r="DN110" s="22"/>
      <c r="DO110" s="22"/>
      <c r="DP110" s="22"/>
      <c r="DQ110" s="22"/>
      <c r="DR110" s="22"/>
      <c r="DS110" s="22"/>
      <c r="DT110" s="22"/>
      <c r="DU110" s="22"/>
      <c r="DV110" s="22"/>
      <c r="DW110" s="22"/>
      <c r="DX110" s="22"/>
      <c r="DY110" s="22"/>
      <c r="DZ110" s="22"/>
      <c r="EA110" s="22"/>
      <c r="EB110" s="22"/>
      <c r="EC110" s="22"/>
      <c r="ED110" s="22"/>
      <c r="EE110" s="22"/>
      <c r="EF110" s="22"/>
      <c r="EG110" s="22"/>
      <c r="EH110" s="22"/>
      <c r="EI110" s="22"/>
      <c r="EJ110" s="22"/>
      <c r="EK110" s="22"/>
      <c r="EL110" s="22"/>
      <c r="EM110" s="22"/>
      <c r="EN110" s="22"/>
      <c r="EO110" s="22"/>
      <c r="EP110" s="22"/>
      <c r="EQ110" s="22"/>
      <c r="ER110" s="22"/>
      <c r="ES110" s="22"/>
      <c r="ET110" s="22"/>
      <c r="EU110" s="22"/>
      <c r="EV110" s="22"/>
      <c r="EW110" s="22"/>
      <c r="EX110" s="22"/>
      <c r="EY110" s="22"/>
      <c r="EZ110" s="22"/>
      <c r="FA110" s="22"/>
      <c r="FB110" s="22"/>
      <c r="FC110" s="22"/>
      <c r="FD110" s="22"/>
      <c r="FE110" s="22"/>
      <c r="FF110" s="22"/>
      <c r="FG110" s="22"/>
      <c r="FH110" s="22"/>
      <c r="FI110" s="22"/>
      <c r="FJ110" s="22"/>
      <c r="FK110" s="22"/>
      <c r="FL110" s="22"/>
      <c r="FM110" s="22"/>
      <c r="FN110" s="22"/>
      <c r="FO110" s="22"/>
      <c r="FP110" s="22"/>
      <c r="FQ110" s="22"/>
      <c r="FR110" s="22"/>
      <c r="FS110" s="22"/>
      <c r="FT110" s="22"/>
      <c r="FU110" s="22"/>
      <c r="FV110" s="22"/>
      <c r="FW110" s="22"/>
      <c r="FX110" s="22"/>
      <c r="FY110" s="22"/>
      <c r="FZ110" s="22"/>
      <c r="GA110" s="22"/>
      <c r="GB110" s="22"/>
      <c r="GC110" s="22"/>
      <c r="GD110" s="22"/>
      <c r="GE110" s="22"/>
      <c r="GF110" s="22"/>
      <c r="GG110" s="22"/>
      <c r="GH110" s="22"/>
      <c r="GI110" s="22"/>
      <c r="GJ110" s="22"/>
      <c r="GK110" s="22"/>
      <c r="GL110" s="22"/>
      <c r="GM110" s="22"/>
      <c r="GN110" s="22"/>
      <c r="GO110" s="22"/>
      <c r="GP110" s="22"/>
      <c r="GQ110" s="22"/>
      <c r="GR110" s="22"/>
      <c r="GS110" s="22"/>
      <c r="GT110" s="22"/>
      <c r="GU110" s="22"/>
      <c r="GV110" s="22"/>
      <c r="GW110" s="22"/>
      <c r="GX110" s="22"/>
      <c r="GY110" s="22"/>
      <c r="GZ110" s="22"/>
      <c r="HA110" s="22"/>
      <c r="HB110" s="22"/>
      <c r="HC110" s="22"/>
      <c r="HD110" s="22"/>
      <c r="HE110" s="22"/>
      <c r="HF110" s="22"/>
      <c r="HG110" s="22"/>
      <c r="HH110" s="22"/>
      <c r="HI110" s="22"/>
      <c r="HJ110" s="22"/>
      <c r="HK110" s="22"/>
      <c r="HL110" s="22"/>
      <c r="HM110" s="22"/>
      <c r="HN110" s="22"/>
      <c r="HO110" s="22"/>
      <c r="HP110" s="22"/>
      <c r="HQ110" s="22"/>
      <c r="HR110" s="22"/>
      <c r="HS110" s="22"/>
      <c r="HT110" s="22"/>
      <c r="HU110" s="22"/>
      <c r="HV110" s="22"/>
      <c r="HW110" s="22"/>
      <c r="HX110" s="22"/>
      <c r="HY110" s="22"/>
      <c r="HZ110" s="22"/>
      <c r="IA110" s="22"/>
      <c r="IB110" s="22"/>
      <c r="IC110" s="22"/>
      <c r="ID110" s="22"/>
      <c r="IE110" s="22"/>
      <c r="IF110" s="22"/>
      <c r="IG110" s="22"/>
      <c r="IH110" s="22"/>
      <c r="II110" s="22"/>
      <c r="IJ110" s="22"/>
      <c r="IK110" s="22"/>
      <c r="IL110" s="22"/>
      <c r="IM110" s="22"/>
      <c r="IN110" s="22"/>
      <c r="IO110" s="22"/>
      <c r="IP110" s="22"/>
      <c r="IQ110" s="22"/>
      <c r="IR110" s="22"/>
      <c r="IS110" s="22"/>
      <c r="IT110" s="22"/>
      <c r="IU110" s="22">
        <v>25</v>
      </c>
      <c r="IV110" s="22"/>
      <c r="IW110" s="22"/>
      <c r="IX110" s="22"/>
      <c r="IY110" s="26">
        <f t="shared" si="4"/>
        <v>25</v>
      </c>
      <c r="IZ110" s="56" t="s">
        <v>105</v>
      </c>
      <c r="JA110" s="80">
        <v>555</v>
      </c>
      <c r="JB110" s="81">
        <f>JE110+JF110+JG110+JH110+JI110+JJ110+JK110</f>
        <v>555</v>
      </c>
      <c r="JC110" s="81">
        <v>460.75</v>
      </c>
      <c r="JD110" s="82">
        <f t="shared" si="5"/>
        <v>0</v>
      </c>
      <c r="JE110" s="83"/>
      <c r="JF110" s="83"/>
      <c r="JG110" s="83"/>
      <c r="JH110" s="83"/>
      <c r="JI110" s="83"/>
      <c r="JJ110" s="83"/>
      <c r="JK110" s="83">
        <v>555</v>
      </c>
      <c r="JL110" s="83"/>
      <c r="JM110" s="83"/>
      <c r="JN110" s="83"/>
      <c r="JO110" s="83"/>
      <c r="JP110" s="83"/>
      <c r="JQ110" s="40">
        <f t="shared" si="7"/>
        <v>1.2045577862181227</v>
      </c>
      <c r="JR110" s="5" t="s">
        <v>491</v>
      </c>
    </row>
    <row r="111" spans="1:278" s="5" customFormat="1" ht="12.75" customHeight="1" x14ac:dyDescent="0.25">
      <c r="A111" s="64">
        <v>43228</v>
      </c>
      <c r="B111" s="109" t="s">
        <v>369</v>
      </c>
      <c r="C111" s="52"/>
      <c r="D111" s="52"/>
      <c r="E111" s="53"/>
      <c r="F111" s="53"/>
      <c r="G111" s="53"/>
      <c r="H111" s="53"/>
      <c r="I111" s="53"/>
      <c r="J111" s="53"/>
      <c r="K111" s="53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  <c r="BM111" s="22"/>
      <c r="BN111" s="22"/>
      <c r="BO111" s="22"/>
      <c r="BP111" s="22"/>
      <c r="BQ111" s="22"/>
      <c r="BR111" s="22"/>
      <c r="BS111" s="22"/>
      <c r="BT111" s="22"/>
      <c r="BU111" s="22"/>
      <c r="BV111" s="22"/>
      <c r="BW111" s="22"/>
      <c r="BX111" s="22"/>
      <c r="BY111" s="22"/>
      <c r="BZ111" s="22"/>
      <c r="CA111" s="22"/>
      <c r="CB111" s="22"/>
      <c r="CC111" s="22"/>
      <c r="CD111" s="22"/>
      <c r="CE111" s="22"/>
      <c r="CF111" s="22"/>
      <c r="CG111" s="22"/>
      <c r="CH111" s="22"/>
      <c r="CI111" s="22"/>
      <c r="CJ111" s="22"/>
      <c r="CK111" s="22"/>
      <c r="CL111" s="22"/>
      <c r="CM111" s="22"/>
      <c r="CN111" s="22"/>
      <c r="CO111" s="22"/>
      <c r="CP111" s="22"/>
      <c r="CQ111" s="22"/>
      <c r="CR111" s="22"/>
      <c r="CS111" s="22"/>
      <c r="CT111" s="22"/>
      <c r="CU111" s="22"/>
      <c r="CV111" s="22"/>
      <c r="CW111" s="22"/>
      <c r="CX111" s="22"/>
      <c r="CY111" s="22"/>
      <c r="CZ111" s="22"/>
      <c r="DA111" s="22"/>
      <c r="DB111" s="22"/>
      <c r="DC111" s="22"/>
      <c r="DD111" s="22"/>
      <c r="DE111" s="22"/>
      <c r="DF111" s="22"/>
      <c r="DG111" s="22"/>
      <c r="DH111" s="22"/>
      <c r="DI111" s="22"/>
      <c r="DJ111" s="22"/>
      <c r="DK111" s="22"/>
      <c r="DL111" s="22"/>
      <c r="DM111" s="22"/>
      <c r="DN111" s="22"/>
      <c r="DO111" s="22"/>
      <c r="DP111" s="22"/>
      <c r="DQ111" s="22"/>
      <c r="DR111" s="22"/>
      <c r="DS111" s="22"/>
      <c r="DT111" s="22"/>
      <c r="DU111" s="22"/>
      <c r="DV111" s="22"/>
      <c r="DW111" s="22"/>
      <c r="DX111" s="22"/>
      <c r="DY111" s="22"/>
      <c r="DZ111" s="22"/>
      <c r="EA111" s="22"/>
      <c r="EB111" s="22"/>
      <c r="EC111" s="22"/>
      <c r="ED111" s="22"/>
      <c r="EE111" s="22"/>
      <c r="EF111" s="22"/>
      <c r="EG111" s="22"/>
      <c r="EH111" s="22"/>
      <c r="EI111" s="22"/>
      <c r="EJ111" s="22"/>
      <c r="EK111" s="22"/>
      <c r="EL111" s="22"/>
      <c r="EM111" s="22"/>
      <c r="EN111" s="22"/>
      <c r="EO111" s="22"/>
      <c r="EP111" s="22"/>
      <c r="EQ111" s="22"/>
      <c r="ER111" s="22"/>
      <c r="ES111" s="22"/>
      <c r="ET111" s="22"/>
      <c r="EU111" s="22"/>
      <c r="EV111" s="22"/>
      <c r="EW111" s="22"/>
      <c r="EX111" s="22"/>
      <c r="EY111" s="22"/>
      <c r="EZ111" s="22"/>
      <c r="FA111" s="22"/>
      <c r="FB111" s="22"/>
      <c r="FC111" s="22"/>
      <c r="FD111" s="22"/>
      <c r="FE111" s="22"/>
      <c r="FF111" s="22"/>
      <c r="FG111" s="22"/>
      <c r="FH111" s="22"/>
      <c r="FI111" s="22"/>
      <c r="FJ111" s="22"/>
      <c r="FK111" s="22"/>
      <c r="FL111" s="22"/>
      <c r="FM111" s="22"/>
      <c r="FN111" s="22"/>
      <c r="FO111" s="22"/>
      <c r="FP111" s="22"/>
      <c r="FQ111" s="22"/>
      <c r="FR111" s="22"/>
      <c r="FS111" s="22"/>
      <c r="FT111" s="22"/>
      <c r="FU111" s="22"/>
      <c r="FV111" s="22"/>
      <c r="FW111" s="22"/>
      <c r="FX111" s="22"/>
      <c r="FY111" s="22"/>
      <c r="FZ111" s="22"/>
      <c r="GA111" s="22"/>
      <c r="GB111" s="22"/>
      <c r="GC111" s="22"/>
      <c r="GD111" s="22"/>
      <c r="GE111" s="22"/>
      <c r="GF111" s="22"/>
      <c r="GG111" s="22"/>
      <c r="GH111" s="22"/>
      <c r="GI111" s="22"/>
      <c r="GJ111" s="22"/>
      <c r="GK111" s="22"/>
      <c r="GL111" s="22"/>
      <c r="GM111" s="22"/>
      <c r="GN111" s="22"/>
      <c r="GO111" s="22"/>
      <c r="GP111" s="22"/>
      <c r="GQ111" s="22"/>
      <c r="GR111" s="22"/>
      <c r="GS111" s="22"/>
      <c r="GT111" s="22"/>
      <c r="GU111" s="22"/>
      <c r="GV111" s="22"/>
      <c r="GW111" s="22"/>
      <c r="GX111" s="22"/>
      <c r="GY111" s="22"/>
      <c r="GZ111" s="22"/>
      <c r="HA111" s="22"/>
      <c r="HB111" s="22"/>
      <c r="HC111" s="22"/>
      <c r="HD111" s="22"/>
      <c r="HE111" s="22"/>
      <c r="HF111" s="22"/>
      <c r="HG111" s="22"/>
      <c r="HH111" s="22"/>
      <c r="HI111" s="22"/>
      <c r="HJ111" s="22"/>
      <c r="HK111" s="22"/>
      <c r="HL111" s="22"/>
      <c r="HM111" s="22"/>
      <c r="HN111" s="22"/>
      <c r="HO111" s="22"/>
      <c r="HP111" s="22"/>
      <c r="HQ111" s="22"/>
      <c r="HR111" s="22"/>
      <c r="HS111" s="22"/>
      <c r="HT111" s="22"/>
      <c r="HU111" s="22"/>
      <c r="HV111" s="22"/>
      <c r="HW111" s="22"/>
      <c r="HX111" s="22"/>
      <c r="HY111" s="22"/>
      <c r="HZ111" s="22"/>
      <c r="IA111" s="22"/>
      <c r="IB111" s="22"/>
      <c r="IC111" s="22"/>
      <c r="ID111" s="22"/>
      <c r="IE111" s="22"/>
      <c r="IF111" s="22"/>
      <c r="IG111" s="22"/>
      <c r="IH111" s="22"/>
      <c r="II111" s="22"/>
      <c r="IJ111" s="22"/>
      <c r="IK111" s="22"/>
      <c r="IL111" s="22"/>
      <c r="IM111" s="22"/>
      <c r="IN111" s="22"/>
      <c r="IO111" s="22"/>
      <c r="IP111" s="22"/>
      <c r="IQ111" s="22"/>
      <c r="IR111" s="22"/>
      <c r="IS111" s="22"/>
      <c r="IT111" s="22"/>
      <c r="IU111" s="22">
        <v>25</v>
      </c>
      <c r="IV111" s="22"/>
      <c r="IW111" s="22"/>
      <c r="IX111" s="22"/>
      <c r="IY111" s="26">
        <f t="shared" si="4"/>
        <v>25</v>
      </c>
      <c r="IZ111" s="56" t="s">
        <v>105</v>
      </c>
      <c r="JA111" s="80">
        <v>555</v>
      </c>
      <c r="JB111" s="81">
        <f>JE111+JF111+JG111+JH111+JI111+JJ111+JK111</f>
        <v>555</v>
      </c>
      <c r="JC111" s="81">
        <v>481.50000000000006</v>
      </c>
      <c r="JD111" s="82">
        <f t="shared" si="5"/>
        <v>0</v>
      </c>
      <c r="JE111" s="83"/>
      <c r="JF111" s="83"/>
      <c r="JG111" s="83"/>
      <c r="JH111" s="83"/>
      <c r="JI111" s="83"/>
      <c r="JJ111" s="83"/>
      <c r="JK111" s="83">
        <v>555</v>
      </c>
      <c r="JL111" s="83"/>
      <c r="JM111" s="83"/>
      <c r="JN111" s="83"/>
      <c r="JO111" s="83"/>
      <c r="JP111" s="83"/>
      <c r="JQ111" s="40">
        <f t="shared" si="7"/>
        <v>1.1526479750778815</v>
      </c>
      <c r="JR111" s="5" t="s">
        <v>496</v>
      </c>
    </row>
    <row r="112" spans="1:278" s="5" customFormat="1" ht="12.75" customHeight="1" x14ac:dyDescent="0.25">
      <c r="A112" s="64">
        <v>43270</v>
      </c>
      <c r="B112" s="109" t="s">
        <v>369</v>
      </c>
      <c r="C112" s="52"/>
      <c r="D112" s="52"/>
      <c r="E112" s="53"/>
      <c r="F112" s="53"/>
      <c r="G112" s="53"/>
      <c r="H112" s="53"/>
      <c r="I112" s="53"/>
      <c r="J112" s="53"/>
      <c r="K112" s="53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  <c r="BM112" s="22"/>
      <c r="BN112" s="22"/>
      <c r="BO112" s="22"/>
      <c r="BP112" s="22"/>
      <c r="BQ112" s="22"/>
      <c r="BR112" s="22"/>
      <c r="BS112" s="22"/>
      <c r="BT112" s="22"/>
      <c r="BU112" s="22"/>
      <c r="BV112" s="22"/>
      <c r="BW112" s="22"/>
      <c r="BX112" s="22"/>
      <c r="BY112" s="22"/>
      <c r="BZ112" s="22"/>
      <c r="CA112" s="22"/>
      <c r="CB112" s="22"/>
      <c r="CC112" s="22"/>
      <c r="CD112" s="22"/>
      <c r="CE112" s="22"/>
      <c r="CF112" s="22"/>
      <c r="CG112" s="22"/>
      <c r="CH112" s="22"/>
      <c r="CI112" s="22"/>
      <c r="CJ112" s="22"/>
      <c r="CK112" s="22"/>
      <c r="CL112" s="22"/>
      <c r="CM112" s="22"/>
      <c r="CN112" s="22"/>
      <c r="CO112" s="22"/>
      <c r="CP112" s="22"/>
      <c r="CQ112" s="22"/>
      <c r="CR112" s="22"/>
      <c r="CS112" s="22"/>
      <c r="CT112" s="22"/>
      <c r="CU112" s="22"/>
      <c r="CV112" s="22"/>
      <c r="CW112" s="22"/>
      <c r="CX112" s="22"/>
      <c r="CY112" s="22"/>
      <c r="CZ112" s="22"/>
      <c r="DA112" s="22"/>
      <c r="DB112" s="22"/>
      <c r="DC112" s="22"/>
      <c r="DD112" s="22"/>
      <c r="DE112" s="22"/>
      <c r="DF112" s="22"/>
      <c r="DG112" s="22"/>
      <c r="DH112" s="22"/>
      <c r="DI112" s="22"/>
      <c r="DJ112" s="22"/>
      <c r="DK112" s="22"/>
      <c r="DL112" s="22"/>
      <c r="DM112" s="22"/>
      <c r="DN112" s="22"/>
      <c r="DO112" s="22">
        <v>10</v>
      </c>
      <c r="DP112" s="22"/>
      <c r="DQ112" s="22"/>
      <c r="DR112" s="22"/>
      <c r="DS112" s="22"/>
      <c r="DT112" s="22"/>
      <c r="DU112" s="22"/>
      <c r="DV112" s="22"/>
      <c r="DW112" s="22"/>
      <c r="DX112" s="22"/>
      <c r="DY112" s="22"/>
      <c r="DZ112" s="22"/>
      <c r="EA112" s="22"/>
      <c r="EB112" s="22"/>
      <c r="EC112" s="22"/>
      <c r="ED112" s="22"/>
      <c r="EE112" s="22"/>
      <c r="EF112" s="22"/>
      <c r="EG112" s="22"/>
      <c r="EH112" s="22"/>
      <c r="EI112" s="22"/>
      <c r="EJ112" s="22"/>
      <c r="EK112" s="22"/>
      <c r="EL112" s="22"/>
      <c r="EM112" s="22"/>
      <c r="EN112" s="22"/>
      <c r="EO112" s="22"/>
      <c r="EP112" s="22"/>
      <c r="EQ112" s="22"/>
      <c r="ER112" s="22"/>
      <c r="ES112" s="22"/>
      <c r="ET112" s="22"/>
      <c r="EU112" s="22"/>
      <c r="EV112" s="22"/>
      <c r="EW112" s="22"/>
      <c r="EX112" s="22"/>
      <c r="EY112" s="22"/>
      <c r="EZ112" s="22"/>
      <c r="FA112" s="22"/>
      <c r="FB112" s="22"/>
      <c r="FC112" s="22"/>
      <c r="FD112" s="22"/>
      <c r="FE112" s="22"/>
      <c r="FF112" s="22"/>
      <c r="FG112" s="22"/>
      <c r="FH112" s="22"/>
      <c r="FI112" s="22"/>
      <c r="FJ112" s="22"/>
      <c r="FK112" s="22"/>
      <c r="FL112" s="22"/>
      <c r="FM112" s="22"/>
      <c r="FN112" s="22"/>
      <c r="FO112" s="22"/>
      <c r="FP112" s="22"/>
      <c r="FQ112" s="22"/>
      <c r="FR112" s="22"/>
      <c r="FS112" s="22"/>
      <c r="FT112" s="22"/>
      <c r="FU112" s="22"/>
      <c r="FV112" s="22"/>
      <c r="FW112" s="22"/>
      <c r="FX112" s="22"/>
      <c r="FY112" s="22"/>
      <c r="FZ112" s="22"/>
      <c r="GA112" s="22"/>
      <c r="GB112" s="22"/>
      <c r="GC112" s="22"/>
      <c r="GD112" s="22"/>
      <c r="GE112" s="22"/>
      <c r="GF112" s="22"/>
      <c r="GG112" s="22"/>
      <c r="GH112" s="22"/>
      <c r="GI112" s="22"/>
      <c r="GJ112" s="22"/>
      <c r="GK112" s="22"/>
      <c r="GL112" s="22"/>
      <c r="GM112" s="22"/>
      <c r="GN112" s="22"/>
      <c r="GO112" s="22"/>
      <c r="GP112" s="22"/>
      <c r="GQ112" s="22"/>
      <c r="GR112" s="22"/>
      <c r="GS112" s="22"/>
      <c r="GT112" s="22"/>
      <c r="GU112" s="22"/>
      <c r="GV112" s="22"/>
      <c r="GW112" s="22"/>
      <c r="GX112" s="22"/>
      <c r="GY112" s="22"/>
      <c r="GZ112" s="22"/>
      <c r="HA112" s="22"/>
      <c r="HB112" s="22"/>
      <c r="HC112" s="22"/>
      <c r="HD112" s="22"/>
      <c r="HE112" s="22"/>
      <c r="HF112" s="22"/>
      <c r="HG112" s="22"/>
      <c r="HH112" s="22"/>
      <c r="HI112" s="22"/>
      <c r="HJ112" s="22"/>
      <c r="HK112" s="22"/>
      <c r="HL112" s="22"/>
      <c r="HM112" s="22"/>
      <c r="HN112" s="22"/>
      <c r="HO112" s="22"/>
      <c r="HP112" s="22"/>
      <c r="HQ112" s="22"/>
      <c r="HR112" s="22"/>
      <c r="HS112" s="22"/>
      <c r="HT112" s="22"/>
      <c r="HU112" s="22"/>
      <c r="HV112" s="22"/>
      <c r="HW112" s="22"/>
      <c r="HX112" s="22"/>
      <c r="HY112" s="22"/>
      <c r="HZ112" s="22"/>
      <c r="IA112" s="22"/>
      <c r="IB112" s="22"/>
      <c r="IC112" s="22"/>
      <c r="ID112" s="22"/>
      <c r="IE112" s="22"/>
      <c r="IF112" s="22"/>
      <c r="IG112" s="22"/>
      <c r="IH112" s="22"/>
      <c r="II112" s="22"/>
      <c r="IJ112" s="22"/>
      <c r="IK112" s="22"/>
      <c r="IL112" s="22"/>
      <c r="IM112" s="22"/>
      <c r="IN112" s="22"/>
      <c r="IO112" s="22"/>
      <c r="IP112" s="22"/>
      <c r="IQ112" s="22"/>
      <c r="IR112" s="22"/>
      <c r="IS112" s="22"/>
      <c r="IT112" s="22"/>
      <c r="IU112" s="22"/>
      <c r="IV112" s="22"/>
      <c r="IW112" s="22"/>
      <c r="IX112" s="22"/>
      <c r="IY112" s="26">
        <f t="shared" si="4"/>
        <v>10</v>
      </c>
      <c r="IZ112" s="56" t="s">
        <v>37</v>
      </c>
      <c r="JA112" s="80">
        <v>345.6</v>
      </c>
      <c r="JB112" s="81">
        <f>JE112+JF112+JG112+JH112+JI112+JJ112+JK112+JL112</f>
        <v>345.6</v>
      </c>
      <c r="JC112" s="81">
        <v>224.20000000000002</v>
      </c>
      <c r="JD112" s="82">
        <f t="shared" si="5"/>
        <v>0</v>
      </c>
      <c r="JE112" s="83"/>
      <c r="JF112" s="83"/>
      <c r="JG112" s="83"/>
      <c r="JH112" s="83"/>
      <c r="JI112" s="83"/>
      <c r="JJ112" s="83"/>
      <c r="JK112" s="83"/>
      <c r="JL112" s="83">
        <v>345.6</v>
      </c>
      <c r="JM112" s="83"/>
      <c r="JN112" s="83"/>
      <c r="JO112" s="83"/>
      <c r="JP112" s="83"/>
      <c r="JQ112" s="40">
        <f t="shared" si="7"/>
        <v>1.5414808206958073</v>
      </c>
      <c r="JR112" s="5" t="s">
        <v>558</v>
      </c>
    </row>
    <row r="113" spans="1:278" s="5" customFormat="1" ht="12.75" customHeight="1" x14ac:dyDescent="0.25">
      <c r="A113" s="64">
        <v>43312</v>
      </c>
      <c r="B113" s="109" t="s">
        <v>369</v>
      </c>
      <c r="C113" s="52"/>
      <c r="D113" s="52"/>
      <c r="E113" s="53"/>
      <c r="F113" s="53"/>
      <c r="G113" s="53"/>
      <c r="H113" s="53"/>
      <c r="I113" s="53"/>
      <c r="J113" s="53"/>
      <c r="K113" s="53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  <c r="BM113" s="22"/>
      <c r="BN113" s="22"/>
      <c r="BO113" s="22"/>
      <c r="BP113" s="22"/>
      <c r="BQ113" s="22"/>
      <c r="BR113" s="22"/>
      <c r="BS113" s="22"/>
      <c r="BT113" s="22"/>
      <c r="BU113" s="22"/>
      <c r="BV113" s="22"/>
      <c r="BW113" s="22"/>
      <c r="BX113" s="22"/>
      <c r="BY113" s="22"/>
      <c r="BZ113" s="22"/>
      <c r="CA113" s="22"/>
      <c r="CB113" s="22"/>
      <c r="CC113" s="22"/>
      <c r="CD113" s="22"/>
      <c r="CE113" s="22"/>
      <c r="CF113" s="22"/>
      <c r="CG113" s="22"/>
      <c r="CH113" s="22"/>
      <c r="CI113" s="22"/>
      <c r="CJ113" s="22"/>
      <c r="CK113" s="22"/>
      <c r="CL113" s="22"/>
      <c r="CM113" s="22"/>
      <c r="CN113" s="22"/>
      <c r="CO113" s="22"/>
      <c r="CP113" s="22"/>
      <c r="CQ113" s="22"/>
      <c r="CR113" s="22"/>
      <c r="CS113" s="22"/>
      <c r="CT113" s="22"/>
      <c r="CU113" s="22"/>
      <c r="CV113" s="22"/>
      <c r="CW113" s="22"/>
      <c r="CX113" s="22"/>
      <c r="CY113" s="22"/>
      <c r="CZ113" s="22"/>
      <c r="DA113" s="22"/>
      <c r="DB113" s="22"/>
      <c r="DC113" s="22"/>
      <c r="DD113" s="22"/>
      <c r="DE113" s="22"/>
      <c r="DF113" s="22"/>
      <c r="DG113" s="22"/>
      <c r="DH113" s="22"/>
      <c r="DI113" s="22"/>
      <c r="DJ113" s="22"/>
      <c r="DK113" s="22"/>
      <c r="DL113" s="22"/>
      <c r="DM113" s="22"/>
      <c r="DN113" s="22"/>
      <c r="DO113" s="22">
        <v>10</v>
      </c>
      <c r="DP113" s="22"/>
      <c r="DQ113" s="22"/>
      <c r="DR113" s="22"/>
      <c r="DS113" s="22"/>
      <c r="DT113" s="22"/>
      <c r="DU113" s="22"/>
      <c r="DV113" s="22"/>
      <c r="DW113" s="22"/>
      <c r="DX113" s="22"/>
      <c r="DY113" s="22"/>
      <c r="DZ113" s="22"/>
      <c r="EA113" s="22"/>
      <c r="EB113" s="22"/>
      <c r="EC113" s="22"/>
      <c r="ED113" s="22"/>
      <c r="EE113" s="22"/>
      <c r="EF113" s="22"/>
      <c r="EG113" s="22"/>
      <c r="EH113" s="22"/>
      <c r="EI113" s="22"/>
      <c r="EJ113" s="22"/>
      <c r="EK113" s="22"/>
      <c r="EL113" s="22"/>
      <c r="EM113" s="22"/>
      <c r="EN113" s="22"/>
      <c r="EO113" s="22"/>
      <c r="EP113" s="22"/>
      <c r="EQ113" s="22"/>
      <c r="ER113" s="22"/>
      <c r="ES113" s="22"/>
      <c r="ET113" s="22"/>
      <c r="EU113" s="22"/>
      <c r="EV113" s="22"/>
      <c r="EW113" s="22"/>
      <c r="EX113" s="22"/>
      <c r="EY113" s="22"/>
      <c r="EZ113" s="22"/>
      <c r="FA113" s="22"/>
      <c r="FB113" s="22"/>
      <c r="FC113" s="22"/>
      <c r="FD113" s="22"/>
      <c r="FE113" s="22"/>
      <c r="FF113" s="22"/>
      <c r="FG113" s="22"/>
      <c r="FH113" s="22"/>
      <c r="FI113" s="22"/>
      <c r="FJ113" s="22"/>
      <c r="FK113" s="22"/>
      <c r="FL113" s="22"/>
      <c r="FM113" s="22"/>
      <c r="FN113" s="22"/>
      <c r="FO113" s="22"/>
      <c r="FP113" s="22"/>
      <c r="FQ113" s="22"/>
      <c r="FR113" s="22"/>
      <c r="FS113" s="22"/>
      <c r="FT113" s="22"/>
      <c r="FU113" s="22"/>
      <c r="FV113" s="22"/>
      <c r="FW113" s="22"/>
      <c r="FX113" s="22"/>
      <c r="FY113" s="22"/>
      <c r="FZ113" s="22"/>
      <c r="GA113" s="22"/>
      <c r="GB113" s="22"/>
      <c r="GC113" s="22"/>
      <c r="GD113" s="22"/>
      <c r="GE113" s="22"/>
      <c r="GF113" s="22"/>
      <c r="GG113" s="22"/>
      <c r="GH113" s="22"/>
      <c r="GI113" s="22"/>
      <c r="GJ113" s="22"/>
      <c r="GK113" s="22"/>
      <c r="GL113" s="22"/>
      <c r="GM113" s="22"/>
      <c r="GN113" s="22"/>
      <c r="GO113" s="22"/>
      <c r="GP113" s="22"/>
      <c r="GQ113" s="22"/>
      <c r="GR113" s="22"/>
      <c r="GS113" s="22"/>
      <c r="GT113" s="22"/>
      <c r="GU113" s="22"/>
      <c r="GV113" s="22"/>
      <c r="GW113" s="22"/>
      <c r="GX113" s="22"/>
      <c r="GY113" s="22"/>
      <c r="GZ113" s="22"/>
      <c r="HA113" s="22"/>
      <c r="HB113" s="22"/>
      <c r="HC113" s="22"/>
      <c r="HD113" s="22"/>
      <c r="HE113" s="22"/>
      <c r="HF113" s="22"/>
      <c r="HG113" s="22"/>
      <c r="HH113" s="22"/>
      <c r="HI113" s="22"/>
      <c r="HJ113" s="22"/>
      <c r="HK113" s="22"/>
      <c r="HL113" s="22"/>
      <c r="HM113" s="22"/>
      <c r="HN113" s="22"/>
      <c r="HO113" s="22"/>
      <c r="HP113" s="22"/>
      <c r="HQ113" s="22"/>
      <c r="HR113" s="22"/>
      <c r="HS113" s="22"/>
      <c r="HT113" s="22"/>
      <c r="HU113" s="22"/>
      <c r="HV113" s="22"/>
      <c r="HW113" s="22"/>
      <c r="HX113" s="22"/>
      <c r="HY113" s="22"/>
      <c r="HZ113" s="22"/>
      <c r="IA113" s="22"/>
      <c r="IB113" s="22"/>
      <c r="IC113" s="22"/>
      <c r="ID113" s="22"/>
      <c r="IE113" s="22"/>
      <c r="IF113" s="22"/>
      <c r="IG113" s="22"/>
      <c r="IH113" s="22"/>
      <c r="II113" s="22"/>
      <c r="IJ113" s="22"/>
      <c r="IK113" s="22"/>
      <c r="IL113" s="22"/>
      <c r="IM113" s="22"/>
      <c r="IN113" s="22"/>
      <c r="IO113" s="22"/>
      <c r="IP113" s="22"/>
      <c r="IQ113" s="22"/>
      <c r="IR113" s="22"/>
      <c r="IS113" s="22"/>
      <c r="IT113" s="22"/>
      <c r="IU113" s="22">
        <v>25</v>
      </c>
      <c r="IV113" s="22"/>
      <c r="IW113" s="22"/>
      <c r="IX113" s="22"/>
      <c r="IY113" s="26">
        <f t="shared" si="4"/>
        <v>35</v>
      </c>
      <c r="IZ113" s="56" t="s">
        <v>37</v>
      </c>
      <c r="JA113" s="80">
        <v>900.6</v>
      </c>
      <c r="JB113" s="81">
        <f>JE113+JF113+JG113+JH113+JI113+JJ113+JK113+JL113+JM113+JN113</f>
        <v>900.6</v>
      </c>
      <c r="JC113" s="81">
        <v>703.1</v>
      </c>
      <c r="JD113" s="82">
        <f t="shared" si="5"/>
        <v>0</v>
      </c>
      <c r="JE113" s="83"/>
      <c r="JF113" s="83"/>
      <c r="JG113" s="83"/>
      <c r="JH113" s="83"/>
      <c r="JI113" s="83"/>
      <c r="JJ113" s="83"/>
      <c r="JK113" s="83"/>
      <c r="JL113" s="83"/>
      <c r="JM113" s="83"/>
      <c r="JN113" s="83">
        <v>900.6</v>
      </c>
      <c r="JO113" s="83"/>
      <c r="JP113" s="83"/>
      <c r="JQ113" s="40">
        <f t="shared" si="7"/>
        <v>1.2808988764044944</v>
      </c>
      <c r="JR113" s="5" t="s">
        <v>613</v>
      </c>
    </row>
    <row r="114" spans="1:278" s="5" customFormat="1" ht="12.75" customHeight="1" x14ac:dyDescent="0.25">
      <c r="A114" s="64">
        <v>43327</v>
      </c>
      <c r="B114" s="109" t="s">
        <v>369</v>
      </c>
      <c r="C114" s="52"/>
      <c r="D114" s="52"/>
      <c r="E114" s="53"/>
      <c r="F114" s="53"/>
      <c r="G114" s="53"/>
      <c r="H114" s="53"/>
      <c r="I114" s="53"/>
      <c r="J114" s="53"/>
      <c r="K114" s="53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  <c r="BM114" s="22"/>
      <c r="BN114" s="22"/>
      <c r="BO114" s="22"/>
      <c r="BP114" s="22"/>
      <c r="BQ114" s="22"/>
      <c r="BR114" s="22"/>
      <c r="BS114" s="22"/>
      <c r="BT114" s="22"/>
      <c r="BU114" s="22"/>
      <c r="BV114" s="22"/>
      <c r="BW114" s="22"/>
      <c r="BX114" s="22"/>
      <c r="BY114" s="22"/>
      <c r="BZ114" s="22"/>
      <c r="CA114" s="22"/>
      <c r="CB114" s="22"/>
      <c r="CC114" s="22"/>
      <c r="CD114" s="22"/>
      <c r="CE114" s="22"/>
      <c r="CF114" s="22"/>
      <c r="CG114" s="22"/>
      <c r="CH114" s="22"/>
      <c r="CI114" s="22"/>
      <c r="CJ114" s="22"/>
      <c r="CK114" s="22"/>
      <c r="CL114" s="22"/>
      <c r="CM114" s="22"/>
      <c r="CN114" s="22"/>
      <c r="CO114" s="22"/>
      <c r="CP114" s="22"/>
      <c r="CQ114" s="22"/>
      <c r="CR114" s="22"/>
      <c r="CS114" s="22"/>
      <c r="CT114" s="22"/>
      <c r="CU114" s="22"/>
      <c r="CV114" s="22"/>
      <c r="CW114" s="22"/>
      <c r="CX114" s="22"/>
      <c r="CY114" s="22"/>
      <c r="CZ114" s="22"/>
      <c r="DA114" s="22"/>
      <c r="DB114" s="22"/>
      <c r="DC114" s="22"/>
      <c r="DD114" s="22"/>
      <c r="DE114" s="22"/>
      <c r="DF114" s="22"/>
      <c r="DG114" s="22"/>
      <c r="DH114" s="22"/>
      <c r="DI114" s="22"/>
      <c r="DJ114" s="22"/>
      <c r="DK114" s="22"/>
      <c r="DL114" s="22"/>
      <c r="DM114" s="22"/>
      <c r="DN114" s="22"/>
      <c r="DO114" s="22"/>
      <c r="DP114" s="22"/>
      <c r="DQ114" s="22"/>
      <c r="DR114" s="22"/>
      <c r="DS114" s="22"/>
      <c r="DT114" s="22"/>
      <c r="DU114" s="22"/>
      <c r="DV114" s="22"/>
      <c r="DW114" s="22"/>
      <c r="DX114" s="22"/>
      <c r="DY114" s="22"/>
      <c r="DZ114" s="22"/>
      <c r="EA114" s="22"/>
      <c r="EB114" s="22"/>
      <c r="EC114" s="22"/>
      <c r="ED114" s="22"/>
      <c r="EE114" s="22"/>
      <c r="EF114" s="22"/>
      <c r="EG114" s="22"/>
      <c r="EH114" s="22"/>
      <c r="EI114" s="22"/>
      <c r="EJ114" s="22"/>
      <c r="EK114" s="22"/>
      <c r="EL114" s="22"/>
      <c r="EM114" s="22"/>
      <c r="EN114" s="22"/>
      <c r="EO114" s="22"/>
      <c r="EP114" s="22"/>
      <c r="EQ114" s="22"/>
      <c r="ER114" s="22"/>
      <c r="ES114" s="22"/>
      <c r="ET114" s="22"/>
      <c r="EU114" s="22"/>
      <c r="EV114" s="22"/>
      <c r="EW114" s="22"/>
      <c r="EX114" s="22"/>
      <c r="EY114" s="22"/>
      <c r="EZ114" s="22"/>
      <c r="FA114" s="22"/>
      <c r="FB114" s="22"/>
      <c r="FC114" s="22"/>
      <c r="FD114" s="22"/>
      <c r="FE114" s="22"/>
      <c r="FF114" s="22"/>
      <c r="FG114" s="22"/>
      <c r="FH114" s="22"/>
      <c r="FI114" s="22">
        <v>10</v>
      </c>
      <c r="FJ114" s="22"/>
      <c r="FK114" s="22"/>
      <c r="FL114" s="22"/>
      <c r="FM114" s="22"/>
      <c r="FN114" s="22"/>
      <c r="FO114" s="22"/>
      <c r="FP114" s="22"/>
      <c r="FQ114" s="22"/>
      <c r="FR114" s="22"/>
      <c r="FS114" s="22"/>
      <c r="FT114" s="22"/>
      <c r="FU114" s="22"/>
      <c r="FV114" s="22"/>
      <c r="FW114" s="22"/>
      <c r="FX114" s="22"/>
      <c r="FY114" s="22"/>
      <c r="FZ114" s="22"/>
      <c r="GA114" s="22"/>
      <c r="GB114" s="22"/>
      <c r="GC114" s="22"/>
      <c r="GD114" s="22"/>
      <c r="GE114" s="22"/>
      <c r="GF114" s="22"/>
      <c r="GG114" s="22"/>
      <c r="GH114" s="22"/>
      <c r="GI114" s="22"/>
      <c r="GJ114" s="22"/>
      <c r="GK114" s="22"/>
      <c r="GL114" s="22"/>
      <c r="GM114" s="22"/>
      <c r="GN114" s="22"/>
      <c r="GO114" s="22"/>
      <c r="GP114" s="22"/>
      <c r="GQ114" s="22"/>
      <c r="GR114" s="22"/>
      <c r="GS114" s="22"/>
      <c r="GT114" s="22"/>
      <c r="GU114" s="22"/>
      <c r="GV114" s="22"/>
      <c r="GW114" s="22"/>
      <c r="GX114" s="22"/>
      <c r="GY114" s="22"/>
      <c r="GZ114" s="22"/>
      <c r="HA114" s="22"/>
      <c r="HB114" s="22"/>
      <c r="HC114" s="22"/>
      <c r="HD114" s="22"/>
      <c r="HE114" s="22"/>
      <c r="HF114" s="22"/>
      <c r="HG114" s="22"/>
      <c r="HH114" s="22"/>
      <c r="HI114" s="22"/>
      <c r="HJ114" s="22"/>
      <c r="HK114" s="22"/>
      <c r="HL114" s="22"/>
      <c r="HM114" s="22"/>
      <c r="HN114" s="22"/>
      <c r="HO114" s="22"/>
      <c r="HP114" s="22"/>
      <c r="HQ114" s="22"/>
      <c r="HR114" s="22"/>
      <c r="HS114" s="22"/>
      <c r="HT114" s="22"/>
      <c r="HU114" s="22"/>
      <c r="HV114" s="22"/>
      <c r="HW114" s="22"/>
      <c r="HX114" s="22"/>
      <c r="HY114" s="22"/>
      <c r="HZ114" s="22"/>
      <c r="IA114" s="22"/>
      <c r="IB114" s="22"/>
      <c r="IC114" s="22"/>
      <c r="ID114" s="22"/>
      <c r="IE114" s="22"/>
      <c r="IF114" s="22"/>
      <c r="IG114" s="22"/>
      <c r="IH114" s="22"/>
      <c r="II114" s="22"/>
      <c r="IJ114" s="22"/>
      <c r="IK114" s="22"/>
      <c r="IL114" s="22"/>
      <c r="IM114" s="22"/>
      <c r="IN114" s="22"/>
      <c r="IO114" s="22"/>
      <c r="IP114" s="22"/>
      <c r="IQ114" s="22"/>
      <c r="IR114" s="22"/>
      <c r="IS114" s="22"/>
      <c r="IT114" s="22"/>
      <c r="IU114" s="22">
        <v>25</v>
      </c>
      <c r="IV114" s="22"/>
      <c r="IW114" s="22"/>
      <c r="IX114" s="22"/>
      <c r="IY114" s="26">
        <f t="shared" si="4"/>
        <v>35</v>
      </c>
      <c r="IZ114" s="56" t="s">
        <v>37</v>
      </c>
      <c r="JA114" s="80">
        <v>1004.28</v>
      </c>
      <c r="JB114" s="81">
        <f>JE114+JF114+JG114+JH114+JI114+JJ114+JK114+JL114+JM114+JN114</f>
        <v>1004.28</v>
      </c>
      <c r="JC114" s="81">
        <v>772.7</v>
      </c>
      <c r="JD114" s="82">
        <f t="shared" si="5"/>
        <v>0</v>
      </c>
      <c r="JE114" s="83"/>
      <c r="JF114" s="83"/>
      <c r="JG114" s="83"/>
      <c r="JH114" s="83"/>
      <c r="JI114" s="83"/>
      <c r="JJ114" s="83"/>
      <c r="JK114" s="83"/>
      <c r="JL114" s="83"/>
      <c r="JM114" s="83"/>
      <c r="JN114" s="83">
        <v>1004.28</v>
      </c>
      <c r="JO114" s="83"/>
      <c r="JP114" s="83"/>
      <c r="JQ114" s="40">
        <f t="shared" si="7"/>
        <v>1.2997023424356153</v>
      </c>
      <c r="JR114" s="5" t="s">
        <v>628</v>
      </c>
    </row>
    <row r="115" spans="1:278" s="5" customFormat="1" ht="12.75" customHeight="1" x14ac:dyDescent="0.25">
      <c r="A115" s="64">
        <v>43382</v>
      </c>
      <c r="B115" s="109" t="s">
        <v>369</v>
      </c>
      <c r="C115" s="52"/>
      <c r="D115" s="52"/>
      <c r="E115" s="53"/>
      <c r="F115" s="53"/>
      <c r="G115" s="53"/>
      <c r="H115" s="53"/>
      <c r="I115" s="53"/>
      <c r="J115" s="53"/>
      <c r="K115" s="53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  <c r="BM115" s="22"/>
      <c r="BN115" s="22"/>
      <c r="BO115" s="22"/>
      <c r="BP115" s="22"/>
      <c r="BQ115" s="22"/>
      <c r="BR115" s="22"/>
      <c r="BS115" s="22"/>
      <c r="BT115" s="22"/>
      <c r="BU115" s="22"/>
      <c r="BV115" s="22"/>
      <c r="BW115" s="22"/>
      <c r="BX115" s="22"/>
      <c r="BY115" s="22"/>
      <c r="BZ115" s="22"/>
      <c r="CA115" s="22"/>
      <c r="CB115" s="22"/>
      <c r="CC115" s="22"/>
      <c r="CD115" s="22"/>
      <c r="CE115" s="22"/>
      <c r="CF115" s="22"/>
      <c r="CG115" s="22"/>
      <c r="CH115" s="22"/>
      <c r="CI115" s="22"/>
      <c r="CJ115" s="22"/>
      <c r="CK115" s="22"/>
      <c r="CL115" s="22"/>
      <c r="CM115" s="22"/>
      <c r="CN115" s="22"/>
      <c r="CO115" s="22"/>
      <c r="CP115" s="22"/>
      <c r="CQ115" s="22"/>
      <c r="CR115" s="22"/>
      <c r="CS115" s="22"/>
      <c r="CT115" s="22"/>
      <c r="CU115" s="22"/>
      <c r="CV115" s="22"/>
      <c r="CW115" s="22"/>
      <c r="CX115" s="22"/>
      <c r="CY115" s="22"/>
      <c r="CZ115" s="22"/>
      <c r="DA115" s="22"/>
      <c r="DB115" s="22"/>
      <c r="DC115" s="22"/>
      <c r="DD115" s="22"/>
      <c r="DE115" s="22"/>
      <c r="DF115" s="22"/>
      <c r="DG115" s="22"/>
      <c r="DH115" s="22"/>
      <c r="DI115" s="22"/>
      <c r="DJ115" s="22"/>
      <c r="DK115" s="22"/>
      <c r="DL115" s="22"/>
      <c r="DM115" s="22"/>
      <c r="DN115" s="22"/>
      <c r="DO115" s="22">
        <v>10</v>
      </c>
      <c r="DP115" s="22"/>
      <c r="DQ115" s="22"/>
      <c r="DR115" s="22"/>
      <c r="DS115" s="22"/>
      <c r="DT115" s="22"/>
      <c r="DU115" s="22"/>
      <c r="DV115" s="22"/>
      <c r="DW115" s="22"/>
      <c r="DX115" s="22"/>
      <c r="DY115" s="22"/>
      <c r="DZ115" s="22"/>
      <c r="EA115" s="22"/>
      <c r="EB115" s="22"/>
      <c r="EC115" s="22"/>
      <c r="ED115" s="22"/>
      <c r="EE115" s="22"/>
      <c r="EF115" s="22"/>
      <c r="EG115" s="22"/>
      <c r="EH115" s="22"/>
      <c r="EI115" s="22"/>
      <c r="EJ115" s="22"/>
      <c r="EK115" s="22"/>
      <c r="EL115" s="22"/>
      <c r="EM115" s="22"/>
      <c r="EN115" s="22"/>
      <c r="EO115" s="22"/>
      <c r="EP115" s="22"/>
      <c r="EQ115" s="22"/>
      <c r="ER115" s="22"/>
      <c r="ES115" s="22"/>
      <c r="ET115" s="22"/>
      <c r="EU115" s="22"/>
      <c r="EV115" s="22"/>
      <c r="EW115" s="22"/>
      <c r="EX115" s="22"/>
      <c r="EY115" s="22"/>
      <c r="EZ115" s="22"/>
      <c r="FA115" s="22"/>
      <c r="FB115" s="22"/>
      <c r="FC115" s="22"/>
      <c r="FD115" s="22"/>
      <c r="FE115" s="22"/>
      <c r="FF115" s="22"/>
      <c r="FG115" s="22"/>
      <c r="FH115" s="22"/>
      <c r="FI115" s="22">
        <v>10</v>
      </c>
      <c r="FJ115" s="22"/>
      <c r="FK115" s="22"/>
      <c r="FL115" s="22"/>
      <c r="FM115" s="22"/>
      <c r="FN115" s="22"/>
      <c r="FO115" s="22"/>
      <c r="FP115" s="22"/>
      <c r="FQ115" s="22"/>
      <c r="FR115" s="22"/>
      <c r="FS115" s="22"/>
      <c r="FT115" s="22"/>
      <c r="FU115" s="22"/>
      <c r="FV115" s="22"/>
      <c r="FW115" s="22"/>
      <c r="FX115" s="22"/>
      <c r="FY115" s="22"/>
      <c r="FZ115" s="22"/>
      <c r="GA115" s="22"/>
      <c r="GB115" s="22"/>
      <c r="GC115" s="22"/>
      <c r="GD115" s="22"/>
      <c r="GE115" s="22"/>
      <c r="GF115" s="22"/>
      <c r="GG115" s="22"/>
      <c r="GH115" s="22"/>
      <c r="GI115" s="22"/>
      <c r="GJ115" s="22"/>
      <c r="GK115" s="22"/>
      <c r="GL115" s="22"/>
      <c r="GM115" s="22"/>
      <c r="GN115" s="22"/>
      <c r="GO115" s="22"/>
      <c r="GP115" s="22"/>
      <c r="GQ115" s="22"/>
      <c r="GR115" s="22"/>
      <c r="GS115" s="22"/>
      <c r="GT115" s="22"/>
      <c r="GU115" s="22"/>
      <c r="GV115" s="22"/>
      <c r="GW115" s="22"/>
      <c r="GX115" s="22"/>
      <c r="GY115" s="22"/>
      <c r="GZ115" s="22"/>
      <c r="HA115" s="22"/>
      <c r="HB115" s="22"/>
      <c r="HC115" s="22"/>
      <c r="HD115" s="22"/>
      <c r="HE115" s="22"/>
      <c r="HF115" s="22"/>
      <c r="HG115" s="22"/>
      <c r="HH115" s="22"/>
      <c r="HI115" s="22"/>
      <c r="HJ115" s="22"/>
      <c r="HK115" s="22"/>
      <c r="HL115" s="22"/>
      <c r="HM115" s="22"/>
      <c r="HN115" s="22"/>
      <c r="HO115" s="22"/>
      <c r="HP115" s="22"/>
      <c r="HQ115" s="22"/>
      <c r="HR115" s="22"/>
      <c r="HS115" s="22"/>
      <c r="HT115" s="22"/>
      <c r="HU115" s="22"/>
      <c r="HV115" s="22"/>
      <c r="HW115" s="22"/>
      <c r="HX115" s="22"/>
      <c r="HY115" s="22"/>
      <c r="HZ115" s="22"/>
      <c r="IA115" s="22"/>
      <c r="IB115" s="22"/>
      <c r="IC115" s="22"/>
      <c r="ID115" s="22"/>
      <c r="IE115" s="22"/>
      <c r="IF115" s="22"/>
      <c r="IG115" s="22"/>
      <c r="IH115" s="22"/>
      <c r="II115" s="22"/>
      <c r="IJ115" s="22"/>
      <c r="IK115" s="22"/>
      <c r="IL115" s="22"/>
      <c r="IM115" s="22"/>
      <c r="IN115" s="22"/>
      <c r="IO115" s="22"/>
      <c r="IP115" s="22"/>
      <c r="IQ115" s="22"/>
      <c r="IR115" s="22"/>
      <c r="IS115" s="22"/>
      <c r="IT115" s="22"/>
      <c r="IU115" s="22"/>
      <c r="IV115" s="22"/>
      <c r="IW115" s="22"/>
      <c r="IX115" s="22"/>
      <c r="IY115" s="26">
        <f t="shared" si="4"/>
        <v>20</v>
      </c>
      <c r="IZ115" s="56" t="s">
        <v>37</v>
      </c>
      <c r="JA115" s="80">
        <v>794.88</v>
      </c>
      <c r="JB115" s="81">
        <f>JE115+JF115+JG115+JH115+JI115+JJ115+JK115+JL115+JM115+JN115+JO115+JP115</f>
        <v>794.88</v>
      </c>
      <c r="JC115" s="81">
        <v>529.9</v>
      </c>
      <c r="JD115" s="82">
        <f t="shared" si="5"/>
        <v>0</v>
      </c>
      <c r="JE115" s="83"/>
      <c r="JF115" s="83"/>
      <c r="JG115" s="83"/>
      <c r="JH115" s="83"/>
      <c r="JI115" s="83"/>
      <c r="JJ115" s="83"/>
      <c r="JK115" s="83"/>
      <c r="JL115" s="83"/>
      <c r="JM115" s="83"/>
      <c r="JN115" s="83"/>
      <c r="JO115" s="83"/>
      <c r="JP115" s="83">
        <v>794.88</v>
      </c>
      <c r="JQ115" s="117">
        <f t="shared" si="7"/>
        <v>1.5000566144555576</v>
      </c>
      <c r="JR115" s="5" t="s">
        <v>721</v>
      </c>
    </row>
    <row r="116" spans="1:278" s="5" customFormat="1" ht="12.75" customHeight="1" x14ac:dyDescent="0.25">
      <c r="A116" s="64">
        <v>43430</v>
      </c>
      <c r="B116" s="109" t="s">
        <v>369</v>
      </c>
      <c r="C116" s="52"/>
      <c r="D116" s="52"/>
      <c r="E116" s="53"/>
      <c r="F116" s="53"/>
      <c r="G116" s="53"/>
      <c r="H116" s="53"/>
      <c r="I116" s="53"/>
      <c r="J116" s="53"/>
      <c r="K116" s="53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  <c r="BM116" s="22"/>
      <c r="BN116" s="22"/>
      <c r="BO116" s="22"/>
      <c r="BP116" s="22"/>
      <c r="BQ116" s="22"/>
      <c r="BR116" s="22"/>
      <c r="BS116" s="22"/>
      <c r="BT116" s="22"/>
      <c r="BU116" s="22"/>
      <c r="BV116" s="22"/>
      <c r="BW116" s="22"/>
      <c r="BX116" s="22"/>
      <c r="BY116" s="22"/>
      <c r="BZ116" s="22"/>
      <c r="CA116" s="22"/>
      <c r="CB116" s="22"/>
      <c r="CC116" s="22"/>
      <c r="CD116" s="22"/>
      <c r="CE116" s="22"/>
      <c r="CF116" s="22"/>
      <c r="CG116" s="22"/>
      <c r="CH116" s="22"/>
      <c r="CI116" s="22"/>
      <c r="CJ116" s="22"/>
      <c r="CK116" s="22"/>
      <c r="CL116" s="22"/>
      <c r="CM116" s="22"/>
      <c r="CN116" s="22"/>
      <c r="CO116" s="22"/>
      <c r="CP116" s="22"/>
      <c r="CQ116" s="22"/>
      <c r="CR116" s="22"/>
      <c r="CS116" s="22"/>
      <c r="CT116" s="22"/>
      <c r="CU116" s="22"/>
      <c r="CV116" s="22"/>
      <c r="CW116" s="22"/>
      <c r="CX116" s="22"/>
      <c r="CY116" s="22"/>
      <c r="CZ116" s="22"/>
      <c r="DA116" s="22"/>
      <c r="DB116" s="22"/>
      <c r="DC116" s="22"/>
      <c r="DD116" s="22"/>
      <c r="DE116" s="22"/>
      <c r="DF116" s="22"/>
      <c r="DG116" s="22"/>
      <c r="DH116" s="22"/>
      <c r="DI116" s="22"/>
      <c r="DJ116" s="22"/>
      <c r="DK116" s="22"/>
      <c r="DL116" s="22"/>
      <c r="DM116" s="22"/>
      <c r="DN116" s="22"/>
      <c r="DO116" s="22">
        <v>10</v>
      </c>
      <c r="DP116" s="22"/>
      <c r="DQ116" s="22"/>
      <c r="DR116" s="22"/>
      <c r="DS116" s="22"/>
      <c r="DT116" s="22"/>
      <c r="DU116" s="22"/>
      <c r="DV116" s="22"/>
      <c r="DW116" s="22"/>
      <c r="DX116" s="22"/>
      <c r="DY116" s="22"/>
      <c r="DZ116" s="22"/>
      <c r="EA116" s="22"/>
      <c r="EB116" s="22"/>
      <c r="EC116" s="22"/>
      <c r="ED116" s="22"/>
      <c r="EE116" s="22"/>
      <c r="EF116" s="22"/>
      <c r="EG116" s="22"/>
      <c r="EH116" s="22"/>
      <c r="EI116" s="22"/>
      <c r="EJ116" s="22"/>
      <c r="EK116" s="22"/>
      <c r="EL116" s="22"/>
      <c r="EM116" s="22"/>
      <c r="EN116" s="22"/>
      <c r="EO116" s="22"/>
      <c r="EP116" s="22"/>
      <c r="EQ116" s="22"/>
      <c r="ER116" s="22"/>
      <c r="ES116" s="22"/>
      <c r="ET116" s="22"/>
      <c r="EU116" s="22"/>
      <c r="EV116" s="22"/>
      <c r="EW116" s="22"/>
      <c r="EX116" s="22"/>
      <c r="EY116" s="22"/>
      <c r="EZ116" s="22"/>
      <c r="FA116" s="22"/>
      <c r="FB116" s="22"/>
      <c r="FC116" s="22"/>
      <c r="FD116" s="22"/>
      <c r="FE116" s="22"/>
      <c r="FF116" s="22"/>
      <c r="FG116" s="22"/>
      <c r="FH116" s="22"/>
      <c r="FI116" s="22">
        <v>10</v>
      </c>
      <c r="FJ116" s="22"/>
      <c r="FK116" s="22"/>
      <c r="FL116" s="22"/>
      <c r="FM116" s="22"/>
      <c r="FN116" s="22"/>
      <c r="FO116" s="22"/>
      <c r="FP116" s="22"/>
      <c r="FQ116" s="22"/>
      <c r="FR116" s="22"/>
      <c r="FS116" s="22"/>
      <c r="FT116" s="22"/>
      <c r="FU116" s="22"/>
      <c r="FV116" s="22"/>
      <c r="FW116" s="22"/>
      <c r="FX116" s="22"/>
      <c r="FY116" s="22"/>
      <c r="FZ116" s="22"/>
      <c r="GA116" s="22"/>
      <c r="GB116" s="22"/>
      <c r="GC116" s="22"/>
      <c r="GD116" s="22"/>
      <c r="GE116" s="22"/>
      <c r="GF116" s="22"/>
      <c r="GG116" s="22"/>
      <c r="GH116" s="22"/>
      <c r="GI116" s="22"/>
      <c r="GJ116" s="22"/>
      <c r="GK116" s="22"/>
      <c r="GL116" s="22"/>
      <c r="GM116" s="22"/>
      <c r="GN116" s="22"/>
      <c r="GO116" s="22"/>
      <c r="GP116" s="22"/>
      <c r="GQ116" s="22"/>
      <c r="GR116" s="22"/>
      <c r="GS116" s="22"/>
      <c r="GT116" s="22"/>
      <c r="GU116" s="22"/>
      <c r="GV116" s="22"/>
      <c r="GW116" s="22"/>
      <c r="GX116" s="22"/>
      <c r="GY116" s="22"/>
      <c r="GZ116" s="22"/>
      <c r="HA116" s="22"/>
      <c r="HB116" s="22"/>
      <c r="HC116" s="22"/>
      <c r="HD116" s="22"/>
      <c r="HE116" s="22"/>
      <c r="HF116" s="22"/>
      <c r="HG116" s="22"/>
      <c r="HH116" s="22"/>
      <c r="HI116" s="22"/>
      <c r="HJ116" s="22"/>
      <c r="HK116" s="22"/>
      <c r="HL116" s="22"/>
      <c r="HM116" s="22"/>
      <c r="HN116" s="22"/>
      <c r="HO116" s="22"/>
      <c r="HP116" s="22"/>
      <c r="HQ116" s="22"/>
      <c r="HR116" s="22"/>
      <c r="HS116" s="22"/>
      <c r="HT116" s="22"/>
      <c r="HU116" s="22"/>
      <c r="HV116" s="22"/>
      <c r="HW116" s="22"/>
      <c r="HX116" s="22"/>
      <c r="HY116" s="22"/>
      <c r="HZ116" s="22"/>
      <c r="IA116" s="22"/>
      <c r="IB116" s="22"/>
      <c r="IC116" s="22"/>
      <c r="ID116" s="22"/>
      <c r="IE116" s="22"/>
      <c r="IF116" s="22"/>
      <c r="IG116" s="22"/>
      <c r="IH116" s="22"/>
      <c r="II116" s="22"/>
      <c r="IJ116" s="22"/>
      <c r="IK116" s="22"/>
      <c r="IL116" s="22"/>
      <c r="IM116" s="22"/>
      <c r="IN116" s="22"/>
      <c r="IO116" s="22"/>
      <c r="IP116" s="22"/>
      <c r="IQ116" s="22"/>
      <c r="IR116" s="22"/>
      <c r="IS116" s="22"/>
      <c r="IT116" s="22"/>
      <c r="IU116" s="22"/>
      <c r="IV116" s="22"/>
      <c r="IW116" s="22"/>
      <c r="IX116" s="22"/>
      <c r="IY116" s="26">
        <f t="shared" si="4"/>
        <v>20</v>
      </c>
      <c r="IZ116" s="56" t="s">
        <v>37</v>
      </c>
      <c r="JA116" s="80">
        <v>794.88</v>
      </c>
      <c r="JB116" s="81">
        <f>JE116+JF116+JG116+JH116+JI116+JJ116+JK116+JL116+JM116+JN116+JO116+JP116</f>
        <v>0</v>
      </c>
      <c r="JC116" s="81">
        <v>450.2</v>
      </c>
      <c r="JD116" s="82">
        <f t="shared" si="5"/>
        <v>794.88</v>
      </c>
      <c r="JE116" s="83"/>
      <c r="JF116" s="83"/>
      <c r="JG116" s="83"/>
      <c r="JH116" s="83"/>
      <c r="JI116" s="83"/>
      <c r="JJ116" s="83"/>
      <c r="JK116" s="83"/>
      <c r="JL116" s="83"/>
      <c r="JM116" s="83"/>
      <c r="JN116" s="83"/>
      <c r="JO116" s="83"/>
      <c r="JP116" s="83"/>
      <c r="JQ116" s="117">
        <f t="shared" si="7"/>
        <v>1.7656152820968458</v>
      </c>
      <c r="JR116" s="5" t="s">
        <v>269</v>
      </c>
    </row>
    <row r="117" spans="1:278" s="5" customFormat="1" ht="12.75" customHeight="1" x14ac:dyDescent="0.25">
      <c r="A117" s="64">
        <v>43444</v>
      </c>
      <c r="B117" s="109" t="s">
        <v>369</v>
      </c>
      <c r="C117" s="52"/>
      <c r="D117" s="52"/>
      <c r="E117" s="53"/>
      <c r="F117" s="53"/>
      <c r="G117" s="53"/>
      <c r="H117" s="53"/>
      <c r="I117" s="53"/>
      <c r="J117" s="53"/>
      <c r="K117" s="53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  <c r="BM117" s="22"/>
      <c r="BN117" s="22"/>
      <c r="BO117" s="22"/>
      <c r="BP117" s="22"/>
      <c r="BQ117" s="22"/>
      <c r="BR117" s="22"/>
      <c r="BS117" s="22"/>
      <c r="BT117" s="22"/>
      <c r="BU117" s="22"/>
      <c r="BV117" s="22"/>
      <c r="BW117" s="22"/>
      <c r="BX117" s="22"/>
      <c r="BY117" s="22"/>
      <c r="BZ117" s="22"/>
      <c r="CA117" s="22"/>
      <c r="CB117" s="22"/>
      <c r="CC117" s="22"/>
      <c r="CD117" s="22"/>
      <c r="CE117" s="22"/>
      <c r="CF117" s="22"/>
      <c r="CG117" s="22"/>
      <c r="CH117" s="22"/>
      <c r="CI117" s="22"/>
      <c r="CJ117" s="22"/>
      <c r="CK117" s="22"/>
      <c r="CL117" s="22"/>
      <c r="CM117" s="22"/>
      <c r="CN117" s="22"/>
      <c r="CO117" s="22"/>
      <c r="CP117" s="22"/>
      <c r="CQ117" s="22"/>
      <c r="CR117" s="22"/>
      <c r="CS117" s="22"/>
      <c r="CT117" s="22"/>
      <c r="CU117" s="22"/>
      <c r="CV117" s="22"/>
      <c r="CW117" s="22"/>
      <c r="CX117" s="22"/>
      <c r="CY117" s="22"/>
      <c r="CZ117" s="22"/>
      <c r="DA117" s="22"/>
      <c r="DB117" s="22"/>
      <c r="DC117" s="22"/>
      <c r="DD117" s="22"/>
      <c r="DE117" s="22"/>
      <c r="DF117" s="22"/>
      <c r="DG117" s="22"/>
      <c r="DH117" s="22"/>
      <c r="DI117" s="22"/>
      <c r="DJ117" s="22"/>
      <c r="DK117" s="22"/>
      <c r="DL117" s="22"/>
      <c r="DM117" s="22"/>
      <c r="DN117" s="22"/>
      <c r="DO117" s="22">
        <v>20</v>
      </c>
      <c r="DP117" s="22"/>
      <c r="DQ117" s="22"/>
      <c r="DR117" s="22"/>
      <c r="DS117" s="22"/>
      <c r="DT117" s="22"/>
      <c r="DU117" s="22"/>
      <c r="DV117" s="22"/>
      <c r="DW117" s="22"/>
      <c r="DX117" s="22"/>
      <c r="DY117" s="22"/>
      <c r="DZ117" s="22"/>
      <c r="EA117" s="22"/>
      <c r="EB117" s="22"/>
      <c r="EC117" s="22"/>
      <c r="ED117" s="22"/>
      <c r="EE117" s="22"/>
      <c r="EF117" s="22"/>
      <c r="EG117" s="22"/>
      <c r="EH117" s="22"/>
      <c r="EI117" s="22"/>
      <c r="EJ117" s="22"/>
      <c r="EK117" s="22"/>
      <c r="EL117" s="22"/>
      <c r="EM117" s="22"/>
      <c r="EN117" s="22"/>
      <c r="EO117" s="22"/>
      <c r="EP117" s="22"/>
      <c r="EQ117" s="22"/>
      <c r="ER117" s="22"/>
      <c r="ES117" s="22"/>
      <c r="ET117" s="22"/>
      <c r="EU117" s="22"/>
      <c r="EV117" s="22"/>
      <c r="EW117" s="22"/>
      <c r="EX117" s="22"/>
      <c r="EY117" s="22"/>
      <c r="EZ117" s="22"/>
      <c r="FA117" s="22"/>
      <c r="FB117" s="22"/>
      <c r="FC117" s="22"/>
      <c r="FD117" s="22"/>
      <c r="FE117" s="22"/>
      <c r="FF117" s="22"/>
      <c r="FG117" s="22"/>
      <c r="FH117" s="22"/>
      <c r="FI117" s="22">
        <v>10</v>
      </c>
      <c r="FJ117" s="22"/>
      <c r="FK117" s="22"/>
      <c r="FL117" s="22"/>
      <c r="FM117" s="22"/>
      <c r="FN117" s="22"/>
      <c r="FO117" s="22"/>
      <c r="FP117" s="22"/>
      <c r="FQ117" s="22"/>
      <c r="FR117" s="22"/>
      <c r="FS117" s="22"/>
      <c r="FT117" s="22"/>
      <c r="FU117" s="22"/>
      <c r="FV117" s="22"/>
      <c r="FW117" s="22"/>
      <c r="FX117" s="22"/>
      <c r="FY117" s="22"/>
      <c r="FZ117" s="22"/>
      <c r="GA117" s="22"/>
      <c r="GB117" s="22"/>
      <c r="GC117" s="22"/>
      <c r="GD117" s="22"/>
      <c r="GE117" s="22"/>
      <c r="GF117" s="22"/>
      <c r="GG117" s="22"/>
      <c r="GH117" s="22"/>
      <c r="GI117" s="22"/>
      <c r="GJ117" s="22"/>
      <c r="GK117" s="22"/>
      <c r="GL117" s="22"/>
      <c r="GM117" s="22"/>
      <c r="GN117" s="22"/>
      <c r="GO117" s="22"/>
      <c r="GP117" s="22"/>
      <c r="GQ117" s="22"/>
      <c r="GR117" s="22"/>
      <c r="GS117" s="22"/>
      <c r="GT117" s="22"/>
      <c r="GU117" s="22"/>
      <c r="GV117" s="22"/>
      <c r="GW117" s="22"/>
      <c r="GX117" s="22"/>
      <c r="GY117" s="22"/>
      <c r="GZ117" s="22"/>
      <c r="HA117" s="22"/>
      <c r="HB117" s="22"/>
      <c r="HC117" s="22"/>
      <c r="HD117" s="22"/>
      <c r="HE117" s="22"/>
      <c r="HF117" s="22"/>
      <c r="HG117" s="22"/>
      <c r="HH117" s="22"/>
      <c r="HI117" s="22"/>
      <c r="HJ117" s="22"/>
      <c r="HK117" s="22"/>
      <c r="HL117" s="22"/>
      <c r="HM117" s="22"/>
      <c r="HN117" s="22"/>
      <c r="HO117" s="22"/>
      <c r="HP117" s="22"/>
      <c r="HQ117" s="22"/>
      <c r="HR117" s="22"/>
      <c r="HS117" s="22"/>
      <c r="HT117" s="22"/>
      <c r="HU117" s="22"/>
      <c r="HV117" s="22"/>
      <c r="HW117" s="22"/>
      <c r="HX117" s="22"/>
      <c r="HY117" s="22"/>
      <c r="HZ117" s="22"/>
      <c r="IA117" s="22"/>
      <c r="IB117" s="22"/>
      <c r="IC117" s="22"/>
      <c r="ID117" s="22"/>
      <c r="IE117" s="22"/>
      <c r="IF117" s="22"/>
      <c r="IG117" s="22"/>
      <c r="IH117" s="22"/>
      <c r="II117" s="22"/>
      <c r="IJ117" s="22"/>
      <c r="IK117" s="22"/>
      <c r="IL117" s="22"/>
      <c r="IM117" s="22"/>
      <c r="IN117" s="22"/>
      <c r="IO117" s="22"/>
      <c r="IP117" s="22"/>
      <c r="IQ117" s="22"/>
      <c r="IR117" s="22"/>
      <c r="IS117" s="22"/>
      <c r="IT117" s="22"/>
      <c r="IU117" s="22"/>
      <c r="IV117" s="22"/>
      <c r="IW117" s="22"/>
      <c r="IX117" s="22"/>
      <c r="IY117" s="26">
        <f t="shared" si="4"/>
        <v>30</v>
      </c>
      <c r="IZ117" s="56" t="s">
        <v>37</v>
      </c>
      <c r="JA117" s="80">
        <v>1140.48</v>
      </c>
      <c r="JB117" s="81">
        <f>JE117+JF117+JG117+JH117+JI117+JJ117+JK117+JL117+JM117+JN117+JO117+JP117</f>
        <v>0</v>
      </c>
      <c r="JC117" s="81">
        <v>654.4</v>
      </c>
      <c r="JD117" s="82">
        <f t="shared" si="5"/>
        <v>1140.48</v>
      </c>
      <c r="JE117" s="83"/>
      <c r="JF117" s="83"/>
      <c r="JG117" s="83"/>
      <c r="JH117" s="83"/>
      <c r="JI117" s="83"/>
      <c r="JJ117" s="83"/>
      <c r="JK117" s="83"/>
      <c r="JL117" s="83"/>
      <c r="JM117" s="83"/>
      <c r="JN117" s="83"/>
      <c r="JO117" s="83"/>
      <c r="JP117" s="83"/>
      <c r="JQ117" s="117">
        <f t="shared" si="7"/>
        <v>1.7427872860635698</v>
      </c>
      <c r="JR117" s="5" t="s">
        <v>717</v>
      </c>
    </row>
    <row r="118" spans="1:278" s="5" customFormat="1" ht="12.75" customHeight="1" x14ac:dyDescent="0.25">
      <c r="A118" s="64">
        <v>43123</v>
      </c>
      <c r="B118" s="108" t="s">
        <v>762</v>
      </c>
      <c r="C118" s="52"/>
      <c r="D118" s="52"/>
      <c r="E118" s="53"/>
      <c r="F118" s="53"/>
      <c r="G118" s="53"/>
      <c r="H118" s="53"/>
      <c r="I118" s="53"/>
      <c r="J118" s="53"/>
      <c r="K118" s="53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  <c r="BM118" s="22"/>
      <c r="BN118" s="22"/>
      <c r="BO118" s="22"/>
      <c r="BP118" s="22"/>
      <c r="BQ118" s="22"/>
      <c r="BR118" s="22"/>
      <c r="BS118" s="22"/>
      <c r="BT118" s="22"/>
      <c r="BU118" s="22"/>
      <c r="BV118" s="22"/>
      <c r="BW118" s="22"/>
      <c r="BX118" s="22"/>
      <c r="BY118" s="22"/>
      <c r="BZ118" s="22"/>
      <c r="CA118" s="22"/>
      <c r="CB118" s="22"/>
      <c r="CC118" s="22"/>
      <c r="CD118" s="22"/>
      <c r="CE118" s="22"/>
      <c r="CF118" s="22"/>
      <c r="CG118" s="22"/>
      <c r="CH118" s="22"/>
      <c r="CI118" s="22"/>
      <c r="CJ118" s="22"/>
      <c r="CK118" s="22"/>
      <c r="CL118" s="22"/>
      <c r="CM118" s="22"/>
      <c r="CN118" s="22"/>
      <c r="CO118" s="22"/>
      <c r="CP118" s="22"/>
      <c r="CQ118" s="22"/>
      <c r="CR118" s="22"/>
      <c r="CS118" s="22"/>
      <c r="CT118" s="22"/>
      <c r="CU118" s="22"/>
      <c r="CV118" s="22"/>
      <c r="CW118" s="22"/>
      <c r="CX118" s="22"/>
      <c r="CY118" s="22"/>
      <c r="CZ118" s="22"/>
      <c r="DA118" s="22"/>
      <c r="DB118" s="22"/>
      <c r="DC118" s="22"/>
      <c r="DD118" s="22"/>
      <c r="DE118" s="22"/>
      <c r="DF118" s="22"/>
      <c r="DG118" s="22"/>
      <c r="DH118" s="22"/>
      <c r="DI118" s="22"/>
      <c r="DJ118" s="22"/>
      <c r="DK118" s="22"/>
      <c r="DL118" s="22"/>
      <c r="DM118" s="22"/>
      <c r="DN118" s="22"/>
      <c r="DO118" s="22"/>
      <c r="DP118" s="22"/>
      <c r="DQ118" s="22"/>
      <c r="DR118" s="22"/>
      <c r="DS118" s="22"/>
      <c r="DT118" s="22"/>
      <c r="DU118" s="22"/>
      <c r="DV118" s="22"/>
      <c r="DW118" s="22"/>
      <c r="DX118" s="22"/>
      <c r="DY118" s="22"/>
      <c r="DZ118" s="22"/>
      <c r="EA118" s="22"/>
      <c r="EB118" s="22"/>
      <c r="EC118" s="22"/>
      <c r="ED118" s="22"/>
      <c r="EE118" s="22"/>
      <c r="EF118" s="22"/>
      <c r="EG118" s="22"/>
      <c r="EH118" s="22"/>
      <c r="EI118" s="22"/>
      <c r="EJ118" s="22"/>
      <c r="EK118" s="22"/>
      <c r="EL118" s="22"/>
      <c r="EM118" s="22"/>
      <c r="EN118" s="22"/>
      <c r="EO118" s="22"/>
      <c r="EP118" s="22"/>
      <c r="EQ118" s="22"/>
      <c r="ER118" s="22"/>
      <c r="ES118" s="22"/>
      <c r="ET118" s="22"/>
      <c r="EU118" s="22"/>
      <c r="EV118" s="22"/>
      <c r="EW118" s="22"/>
      <c r="EX118" s="22"/>
      <c r="EY118" s="22"/>
      <c r="EZ118" s="22"/>
      <c r="FA118" s="22"/>
      <c r="FB118" s="22"/>
      <c r="FC118" s="22"/>
      <c r="FD118" s="22"/>
      <c r="FE118" s="22"/>
      <c r="FF118" s="22"/>
      <c r="FG118" s="22"/>
      <c r="FH118" s="22"/>
      <c r="FI118" s="22"/>
      <c r="FJ118" s="22"/>
      <c r="FK118" s="22"/>
      <c r="FL118" s="22"/>
      <c r="FM118" s="22"/>
      <c r="FN118" s="22"/>
      <c r="FO118" s="22"/>
      <c r="FP118" s="22"/>
      <c r="FQ118" s="22"/>
      <c r="FR118" s="22"/>
      <c r="FS118" s="22"/>
      <c r="FT118" s="22"/>
      <c r="FU118" s="22"/>
      <c r="FV118" s="22"/>
      <c r="FW118" s="22"/>
      <c r="FX118" s="22"/>
      <c r="FY118" s="22"/>
      <c r="FZ118" s="22"/>
      <c r="GA118" s="22"/>
      <c r="GB118" s="22"/>
      <c r="GC118" s="22"/>
      <c r="GD118" s="22"/>
      <c r="GE118" s="22"/>
      <c r="GF118" s="22"/>
      <c r="GG118" s="22"/>
      <c r="GH118" s="22"/>
      <c r="GI118" s="22"/>
      <c r="GJ118" s="22"/>
      <c r="GK118" s="22"/>
      <c r="GL118" s="22"/>
      <c r="GM118" s="22"/>
      <c r="GN118" s="22"/>
      <c r="GO118" s="22"/>
      <c r="GP118" s="22"/>
      <c r="GQ118" s="22"/>
      <c r="GR118" s="22"/>
      <c r="GS118" s="22"/>
      <c r="GT118" s="22"/>
      <c r="GU118" s="22"/>
      <c r="GV118" s="22"/>
      <c r="GW118" s="22"/>
      <c r="GX118" s="22"/>
      <c r="GY118" s="22"/>
      <c r="GZ118" s="22"/>
      <c r="HA118" s="22"/>
      <c r="HB118" s="22"/>
      <c r="HC118" s="22"/>
      <c r="HD118" s="22"/>
      <c r="HE118" s="22"/>
      <c r="HF118" s="22"/>
      <c r="HG118" s="22"/>
      <c r="HH118" s="22"/>
      <c r="HI118" s="22"/>
      <c r="HJ118" s="22"/>
      <c r="HK118" s="22"/>
      <c r="HL118" s="22"/>
      <c r="HM118" s="22"/>
      <c r="HN118" s="22"/>
      <c r="HO118" s="22"/>
      <c r="HP118" s="22"/>
      <c r="HQ118" s="22"/>
      <c r="HR118" s="22"/>
      <c r="HS118" s="22"/>
      <c r="HT118" s="22"/>
      <c r="HU118" s="22"/>
      <c r="HV118" s="22"/>
      <c r="HW118" s="22"/>
      <c r="HX118" s="22"/>
      <c r="HY118" s="22"/>
      <c r="HZ118" s="22"/>
      <c r="IA118" s="22"/>
      <c r="IB118" s="22"/>
      <c r="IC118" s="22"/>
      <c r="ID118" s="22"/>
      <c r="IE118" s="22"/>
      <c r="IF118" s="22"/>
      <c r="IG118" s="22"/>
      <c r="IH118" s="22"/>
      <c r="II118" s="22"/>
      <c r="IJ118" s="22"/>
      <c r="IK118" s="22"/>
      <c r="IL118" s="22"/>
      <c r="IM118" s="22"/>
      <c r="IN118" s="22"/>
      <c r="IO118" s="22">
        <v>2</v>
      </c>
      <c r="IP118" s="22"/>
      <c r="IQ118" s="22"/>
      <c r="IR118" s="22"/>
      <c r="IS118" s="22"/>
      <c r="IT118" s="22"/>
      <c r="IU118" s="22"/>
      <c r="IV118" s="22"/>
      <c r="IW118" s="22"/>
      <c r="IX118" s="22"/>
      <c r="IY118" s="26">
        <f t="shared" si="4"/>
        <v>2</v>
      </c>
      <c r="IZ118" s="56" t="s">
        <v>78</v>
      </c>
      <c r="JA118" s="80">
        <v>292.68</v>
      </c>
      <c r="JB118" s="81">
        <f>JE118+JF118</f>
        <v>292.68</v>
      </c>
      <c r="JC118" s="81">
        <v>143.52000000000001</v>
      </c>
      <c r="JD118" s="82">
        <f t="shared" si="5"/>
        <v>0</v>
      </c>
      <c r="JE118" s="83"/>
      <c r="JF118" s="83">
        <v>292.68</v>
      </c>
      <c r="JG118" s="83"/>
      <c r="JH118" s="83"/>
      <c r="JI118" s="83"/>
      <c r="JJ118" s="83"/>
      <c r="JK118" s="83"/>
      <c r="JL118" s="83"/>
      <c r="JM118" s="83"/>
      <c r="JN118" s="83"/>
      <c r="JO118" s="83"/>
      <c r="JP118" s="83"/>
      <c r="JQ118" s="40">
        <f t="shared" si="7"/>
        <v>2.0392976588628762</v>
      </c>
      <c r="JR118" s="5" t="s">
        <v>303</v>
      </c>
    </row>
    <row r="119" spans="1:278" s="5" customFormat="1" ht="12.75" customHeight="1" x14ac:dyDescent="0.25">
      <c r="A119" s="64">
        <v>43439</v>
      </c>
      <c r="B119" s="108" t="s">
        <v>762</v>
      </c>
      <c r="C119" s="52"/>
      <c r="D119" s="52"/>
      <c r="E119" s="53"/>
      <c r="F119" s="53"/>
      <c r="G119" s="53"/>
      <c r="H119" s="53"/>
      <c r="I119" s="53"/>
      <c r="J119" s="53"/>
      <c r="K119" s="53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  <c r="BM119" s="22"/>
      <c r="BN119" s="22"/>
      <c r="BO119" s="22"/>
      <c r="BP119" s="22"/>
      <c r="BQ119" s="22"/>
      <c r="BR119" s="22"/>
      <c r="BS119" s="22"/>
      <c r="BT119" s="22"/>
      <c r="BU119" s="22"/>
      <c r="BV119" s="22"/>
      <c r="BW119" s="22"/>
      <c r="BX119" s="22"/>
      <c r="BY119" s="22"/>
      <c r="BZ119" s="22"/>
      <c r="CA119" s="22"/>
      <c r="CB119" s="22"/>
      <c r="CC119" s="22"/>
      <c r="CD119" s="22"/>
      <c r="CE119" s="22"/>
      <c r="CF119" s="22"/>
      <c r="CG119" s="22"/>
      <c r="CH119" s="22"/>
      <c r="CI119" s="22"/>
      <c r="CJ119" s="22"/>
      <c r="CK119" s="22"/>
      <c r="CL119" s="22"/>
      <c r="CM119" s="22"/>
      <c r="CN119" s="22"/>
      <c r="CO119" s="22"/>
      <c r="CP119" s="22"/>
      <c r="CQ119" s="22"/>
      <c r="CR119" s="22"/>
      <c r="CS119" s="22"/>
      <c r="CT119" s="22"/>
      <c r="CU119" s="22"/>
      <c r="CV119" s="22"/>
      <c r="CW119" s="22"/>
      <c r="CX119" s="22"/>
      <c r="CY119" s="22"/>
      <c r="CZ119" s="22"/>
      <c r="DA119" s="22"/>
      <c r="DB119" s="22"/>
      <c r="DC119" s="22"/>
      <c r="DD119" s="22"/>
      <c r="DE119" s="22"/>
      <c r="DF119" s="22"/>
      <c r="DG119" s="22"/>
      <c r="DH119" s="22"/>
      <c r="DI119" s="22"/>
      <c r="DJ119" s="22"/>
      <c r="DK119" s="22"/>
      <c r="DL119" s="22"/>
      <c r="DM119" s="22"/>
      <c r="DN119" s="22"/>
      <c r="DO119" s="22"/>
      <c r="DP119" s="22"/>
      <c r="DQ119" s="22"/>
      <c r="DR119" s="22"/>
      <c r="DS119" s="22"/>
      <c r="DT119" s="22"/>
      <c r="DU119" s="22"/>
      <c r="DV119" s="22"/>
      <c r="DW119" s="22"/>
      <c r="DX119" s="22"/>
      <c r="DY119" s="22"/>
      <c r="DZ119" s="22"/>
      <c r="EA119" s="22"/>
      <c r="EB119" s="22"/>
      <c r="EC119" s="22"/>
      <c r="ED119" s="22"/>
      <c r="EE119" s="22"/>
      <c r="EF119" s="22"/>
      <c r="EG119" s="22"/>
      <c r="EH119" s="22"/>
      <c r="EI119" s="22"/>
      <c r="EJ119" s="22"/>
      <c r="EK119" s="22"/>
      <c r="EL119" s="22"/>
      <c r="EM119" s="22"/>
      <c r="EN119" s="22"/>
      <c r="EO119" s="22"/>
      <c r="EP119" s="22"/>
      <c r="EQ119" s="22"/>
      <c r="ER119" s="22"/>
      <c r="ES119" s="22"/>
      <c r="ET119" s="22"/>
      <c r="EU119" s="22"/>
      <c r="EV119" s="22"/>
      <c r="EW119" s="22"/>
      <c r="EX119" s="22"/>
      <c r="EY119" s="22"/>
      <c r="EZ119" s="22"/>
      <c r="FA119" s="22"/>
      <c r="FB119" s="22"/>
      <c r="FC119" s="22"/>
      <c r="FD119" s="22"/>
      <c r="FE119" s="22"/>
      <c r="FF119" s="22"/>
      <c r="FG119" s="22"/>
      <c r="FH119" s="22"/>
      <c r="FI119" s="22"/>
      <c r="FJ119" s="22"/>
      <c r="FK119" s="22"/>
      <c r="FL119" s="22"/>
      <c r="FM119" s="22"/>
      <c r="FN119" s="22"/>
      <c r="FO119" s="22"/>
      <c r="FP119" s="22"/>
      <c r="FQ119" s="22"/>
      <c r="FR119" s="22"/>
      <c r="FS119" s="22"/>
      <c r="FT119" s="22"/>
      <c r="FU119" s="22"/>
      <c r="FV119" s="22"/>
      <c r="FW119" s="22"/>
      <c r="FX119" s="22"/>
      <c r="FY119" s="22"/>
      <c r="FZ119" s="22"/>
      <c r="GA119" s="22"/>
      <c r="GB119" s="22"/>
      <c r="GC119" s="22"/>
      <c r="GD119" s="22"/>
      <c r="GE119" s="22"/>
      <c r="GF119" s="22"/>
      <c r="GG119" s="22"/>
      <c r="GH119" s="22"/>
      <c r="GI119" s="22"/>
      <c r="GJ119" s="22"/>
      <c r="GK119" s="22"/>
      <c r="GL119" s="22"/>
      <c r="GM119" s="22"/>
      <c r="GN119" s="22"/>
      <c r="GO119" s="22"/>
      <c r="GP119" s="22"/>
      <c r="GQ119" s="22"/>
      <c r="GR119" s="22"/>
      <c r="GS119" s="22"/>
      <c r="GT119" s="22"/>
      <c r="GU119" s="22"/>
      <c r="GV119" s="22"/>
      <c r="GW119" s="22"/>
      <c r="GX119" s="22"/>
      <c r="GY119" s="22"/>
      <c r="GZ119" s="22"/>
      <c r="HA119" s="22"/>
      <c r="HB119" s="22"/>
      <c r="HC119" s="22"/>
      <c r="HD119" s="22"/>
      <c r="HE119" s="22"/>
      <c r="HF119" s="22"/>
      <c r="HG119" s="22"/>
      <c r="HH119" s="22"/>
      <c r="HI119" s="22"/>
      <c r="HJ119" s="22"/>
      <c r="HK119" s="22"/>
      <c r="HL119" s="22"/>
      <c r="HM119" s="22"/>
      <c r="HN119" s="22"/>
      <c r="HO119" s="22"/>
      <c r="HP119" s="22"/>
      <c r="HQ119" s="22"/>
      <c r="HR119" s="22"/>
      <c r="HS119" s="22"/>
      <c r="HT119" s="22">
        <v>1</v>
      </c>
      <c r="HU119" s="22">
        <v>1</v>
      </c>
      <c r="HV119" s="22"/>
      <c r="HW119" s="22"/>
      <c r="HX119" s="22">
        <v>1</v>
      </c>
      <c r="HY119" s="22">
        <v>1</v>
      </c>
      <c r="HZ119" s="22"/>
      <c r="IA119" s="22"/>
      <c r="IB119" s="22"/>
      <c r="IC119" s="22"/>
      <c r="ID119" s="22"/>
      <c r="IE119" s="22"/>
      <c r="IF119" s="22"/>
      <c r="IG119" s="22"/>
      <c r="IH119" s="22"/>
      <c r="II119" s="22"/>
      <c r="IJ119" s="22"/>
      <c r="IK119" s="22"/>
      <c r="IL119" s="22"/>
      <c r="IM119" s="22"/>
      <c r="IN119" s="22"/>
      <c r="IO119" s="22"/>
      <c r="IP119" s="22"/>
      <c r="IQ119" s="22"/>
      <c r="IR119" s="22"/>
      <c r="IS119" s="22"/>
      <c r="IT119" s="22"/>
      <c r="IU119" s="22"/>
      <c r="IV119" s="22"/>
      <c r="IW119" s="22"/>
      <c r="IX119" s="22"/>
      <c r="IY119" s="26">
        <f t="shared" si="4"/>
        <v>4</v>
      </c>
      <c r="IZ119" s="56" t="s">
        <v>78</v>
      </c>
      <c r="JA119" s="80">
        <v>386.85</v>
      </c>
      <c r="JB119" s="81">
        <f>JE119+JF119+JG119+JH119+JI119+JJ119+JK119+JL119+JM119+JN119+JO119+JP119</f>
        <v>0</v>
      </c>
      <c r="JC119" s="81">
        <v>247.9</v>
      </c>
      <c r="JD119" s="82">
        <f t="shared" si="5"/>
        <v>386.85</v>
      </c>
      <c r="JE119" s="83"/>
      <c r="JF119" s="83"/>
      <c r="JG119" s="83"/>
      <c r="JH119" s="83"/>
      <c r="JI119" s="83"/>
      <c r="JJ119" s="83"/>
      <c r="JK119" s="83"/>
      <c r="JL119" s="83"/>
      <c r="JM119" s="83"/>
      <c r="JN119" s="83"/>
      <c r="JO119" s="83"/>
      <c r="JP119" s="83"/>
      <c r="JQ119" s="117">
        <f t="shared" si="7"/>
        <v>1.5605082694634933</v>
      </c>
      <c r="JR119" s="5" t="s">
        <v>684</v>
      </c>
    </row>
    <row r="120" spans="1:278" s="5" customFormat="1" ht="12.75" customHeight="1" x14ac:dyDescent="0.25">
      <c r="A120" s="64">
        <v>43174</v>
      </c>
      <c r="B120" s="109" t="s">
        <v>99</v>
      </c>
      <c r="C120" s="52"/>
      <c r="D120" s="52"/>
      <c r="E120" s="53"/>
      <c r="F120" s="53"/>
      <c r="G120" s="53"/>
      <c r="H120" s="53"/>
      <c r="I120" s="53"/>
      <c r="J120" s="53"/>
      <c r="K120" s="53"/>
      <c r="L120" s="22">
        <v>1.6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>
        <v>1</v>
      </c>
      <c r="AY120" s="22"/>
      <c r="AZ120" s="22"/>
      <c r="BA120" s="22"/>
      <c r="BB120" s="22"/>
      <c r="BC120" s="22"/>
      <c r="BD120" s="22"/>
      <c r="BE120" s="22"/>
      <c r="BF120" s="22">
        <v>1</v>
      </c>
      <c r="BG120" s="22"/>
      <c r="BH120" s="22"/>
      <c r="BI120" s="22"/>
      <c r="BJ120" s="22"/>
      <c r="BK120" s="22"/>
      <c r="BL120" s="22"/>
      <c r="BM120" s="22"/>
      <c r="BN120" s="22"/>
      <c r="BO120" s="22"/>
      <c r="BP120" s="22"/>
      <c r="BQ120" s="22"/>
      <c r="BR120" s="22"/>
      <c r="BS120" s="22"/>
      <c r="BT120" s="22"/>
      <c r="BU120" s="22"/>
      <c r="BV120" s="22"/>
      <c r="BW120" s="22"/>
      <c r="BX120" s="22"/>
      <c r="BY120" s="22"/>
      <c r="BZ120" s="22"/>
      <c r="CA120" s="22"/>
      <c r="CB120" s="22"/>
      <c r="CC120" s="22"/>
      <c r="CD120" s="22"/>
      <c r="CE120" s="22"/>
      <c r="CF120" s="22"/>
      <c r="CG120" s="22"/>
      <c r="CH120" s="22"/>
      <c r="CI120" s="22"/>
      <c r="CJ120" s="22"/>
      <c r="CK120" s="22"/>
      <c r="CL120" s="22"/>
      <c r="CM120" s="22"/>
      <c r="CN120" s="22"/>
      <c r="CO120" s="22"/>
      <c r="CP120" s="22"/>
      <c r="CQ120" s="22"/>
      <c r="CR120" s="22"/>
      <c r="CS120" s="22"/>
      <c r="CT120" s="22"/>
      <c r="CU120" s="22"/>
      <c r="CV120" s="22"/>
      <c r="CW120" s="22"/>
      <c r="CX120" s="22"/>
      <c r="CY120" s="22"/>
      <c r="CZ120" s="22"/>
      <c r="DA120" s="22"/>
      <c r="DB120" s="22"/>
      <c r="DC120" s="22"/>
      <c r="DD120" s="22"/>
      <c r="DE120" s="22"/>
      <c r="DF120" s="22"/>
      <c r="DG120" s="22"/>
      <c r="DH120" s="22"/>
      <c r="DI120" s="22"/>
      <c r="DJ120" s="22"/>
      <c r="DK120" s="22"/>
      <c r="DL120" s="22"/>
      <c r="DM120" s="22"/>
      <c r="DN120" s="22"/>
      <c r="DO120" s="22"/>
      <c r="DP120" s="22"/>
      <c r="DQ120" s="22"/>
      <c r="DR120" s="22"/>
      <c r="DS120" s="22"/>
      <c r="DT120" s="22"/>
      <c r="DU120" s="22"/>
      <c r="DV120" s="22"/>
      <c r="DW120" s="22"/>
      <c r="DX120" s="22"/>
      <c r="DY120" s="22"/>
      <c r="DZ120" s="22"/>
      <c r="EA120" s="22"/>
      <c r="EB120" s="22"/>
      <c r="EC120" s="22"/>
      <c r="ED120" s="22"/>
      <c r="EE120" s="22"/>
      <c r="EF120" s="22"/>
      <c r="EG120" s="22"/>
      <c r="EH120" s="22"/>
      <c r="EI120" s="22"/>
      <c r="EJ120" s="22"/>
      <c r="EK120" s="22"/>
      <c r="EL120" s="22"/>
      <c r="EM120" s="22"/>
      <c r="EN120" s="22"/>
      <c r="EO120" s="22"/>
      <c r="EP120" s="22"/>
      <c r="EQ120" s="22"/>
      <c r="ER120" s="22"/>
      <c r="ES120" s="22"/>
      <c r="ET120" s="22"/>
      <c r="EU120" s="22"/>
      <c r="EV120" s="22"/>
      <c r="EW120" s="22"/>
      <c r="EX120" s="22"/>
      <c r="EY120" s="22"/>
      <c r="EZ120" s="22"/>
      <c r="FA120" s="22"/>
      <c r="FB120" s="22"/>
      <c r="FC120" s="22"/>
      <c r="FD120" s="22"/>
      <c r="FE120" s="22"/>
      <c r="FF120" s="22"/>
      <c r="FG120" s="22"/>
      <c r="FH120" s="22"/>
      <c r="FI120" s="22"/>
      <c r="FJ120" s="22"/>
      <c r="FK120" s="22"/>
      <c r="FL120" s="22"/>
      <c r="FM120" s="22"/>
      <c r="FN120" s="22"/>
      <c r="FO120" s="22"/>
      <c r="FP120" s="22"/>
      <c r="FQ120" s="22"/>
      <c r="FR120" s="22"/>
      <c r="FS120" s="22"/>
      <c r="FT120" s="22"/>
      <c r="FU120" s="22"/>
      <c r="FV120" s="22"/>
      <c r="FW120" s="22"/>
      <c r="FX120" s="22"/>
      <c r="FY120" s="22"/>
      <c r="FZ120" s="22"/>
      <c r="GA120" s="22"/>
      <c r="GB120" s="22"/>
      <c r="GC120" s="22"/>
      <c r="GD120" s="22"/>
      <c r="GE120" s="22"/>
      <c r="GF120" s="22"/>
      <c r="GG120" s="22"/>
      <c r="GH120" s="22"/>
      <c r="GI120" s="22"/>
      <c r="GJ120" s="22"/>
      <c r="GK120" s="22"/>
      <c r="GL120" s="22"/>
      <c r="GM120" s="22"/>
      <c r="GN120" s="22"/>
      <c r="GO120" s="22">
        <v>1</v>
      </c>
      <c r="GP120" s="22"/>
      <c r="GQ120" s="22"/>
      <c r="GR120" s="22"/>
      <c r="GS120" s="22"/>
      <c r="GT120" s="22"/>
      <c r="GU120" s="22"/>
      <c r="GV120" s="22"/>
      <c r="GW120" s="22"/>
      <c r="GX120" s="22"/>
      <c r="GY120" s="22"/>
      <c r="GZ120" s="22"/>
      <c r="HA120" s="22"/>
      <c r="HB120" s="22"/>
      <c r="HC120" s="22"/>
      <c r="HD120" s="22"/>
      <c r="HE120" s="22"/>
      <c r="HF120" s="22"/>
      <c r="HG120" s="22"/>
      <c r="HH120" s="22"/>
      <c r="HI120" s="22"/>
      <c r="HJ120" s="22"/>
      <c r="HK120" s="22"/>
      <c r="HL120" s="22"/>
      <c r="HM120" s="22"/>
      <c r="HN120" s="22"/>
      <c r="HO120" s="22"/>
      <c r="HP120" s="22"/>
      <c r="HQ120" s="22"/>
      <c r="HR120" s="22"/>
      <c r="HS120" s="22"/>
      <c r="HT120" s="22"/>
      <c r="HU120" s="22"/>
      <c r="HV120" s="22"/>
      <c r="HW120" s="22"/>
      <c r="HX120" s="22"/>
      <c r="HY120" s="22"/>
      <c r="HZ120" s="22"/>
      <c r="IA120" s="22"/>
      <c r="IB120" s="22"/>
      <c r="IC120" s="22"/>
      <c r="ID120" s="22"/>
      <c r="IE120" s="22"/>
      <c r="IF120" s="22"/>
      <c r="IG120" s="22"/>
      <c r="IH120" s="22"/>
      <c r="II120" s="22"/>
      <c r="IJ120" s="22"/>
      <c r="IK120" s="22"/>
      <c r="IL120" s="22"/>
      <c r="IM120" s="22"/>
      <c r="IN120" s="22"/>
      <c r="IO120" s="22"/>
      <c r="IP120" s="22"/>
      <c r="IQ120" s="22"/>
      <c r="IR120" s="22"/>
      <c r="IS120" s="22"/>
      <c r="IT120" s="22"/>
      <c r="IU120" s="22"/>
      <c r="IV120" s="22"/>
      <c r="IW120" s="22"/>
      <c r="IX120" s="22"/>
      <c r="IY120" s="26">
        <f t="shared" si="4"/>
        <v>4.5999999999999996</v>
      </c>
      <c r="IZ120" s="56" t="s">
        <v>37</v>
      </c>
      <c r="JA120" s="80">
        <v>223.31</v>
      </c>
      <c r="JB120" s="81">
        <f>JE120+JF120+JG120+JH120+JI120</f>
        <v>223.31</v>
      </c>
      <c r="JC120" s="81">
        <v>129.13200000000001</v>
      </c>
      <c r="JD120" s="82">
        <f t="shared" si="5"/>
        <v>0</v>
      </c>
      <c r="JE120" s="83"/>
      <c r="JF120" s="83"/>
      <c r="JG120" s="83"/>
      <c r="JH120" s="83"/>
      <c r="JI120" s="83">
        <v>223.31</v>
      </c>
      <c r="JJ120" s="83"/>
      <c r="JK120" s="83"/>
      <c r="JL120" s="83"/>
      <c r="JM120" s="83"/>
      <c r="JN120" s="83"/>
      <c r="JO120" s="83"/>
      <c r="JP120" s="83"/>
      <c r="JQ120" s="40">
        <f t="shared" si="7"/>
        <v>1.7293157389338041</v>
      </c>
      <c r="JR120" s="5" t="s">
        <v>376</v>
      </c>
    </row>
    <row r="121" spans="1:278" s="5" customFormat="1" ht="12.75" customHeight="1" x14ac:dyDescent="0.25">
      <c r="A121" s="64">
        <v>43186</v>
      </c>
      <c r="B121" s="109" t="s">
        <v>99</v>
      </c>
      <c r="C121" s="52"/>
      <c r="D121" s="52"/>
      <c r="E121" s="53"/>
      <c r="F121" s="53"/>
      <c r="G121" s="53"/>
      <c r="H121" s="53"/>
      <c r="I121" s="53"/>
      <c r="J121" s="53"/>
      <c r="K121" s="53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  <c r="BM121" s="22"/>
      <c r="BN121" s="22"/>
      <c r="BO121" s="22"/>
      <c r="BP121" s="22"/>
      <c r="BQ121" s="22"/>
      <c r="BR121" s="22"/>
      <c r="BS121" s="22"/>
      <c r="BT121" s="22"/>
      <c r="BU121" s="22"/>
      <c r="BV121" s="22"/>
      <c r="BW121" s="22"/>
      <c r="BX121" s="22"/>
      <c r="BY121" s="22"/>
      <c r="BZ121" s="22"/>
      <c r="CA121" s="22"/>
      <c r="CB121" s="22"/>
      <c r="CC121" s="22"/>
      <c r="CD121" s="22"/>
      <c r="CE121" s="22"/>
      <c r="CF121" s="22"/>
      <c r="CG121" s="22"/>
      <c r="CH121" s="22"/>
      <c r="CI121" s="22"/>
      <c r="CJ121" s="22"/>
      <c r="CK121" s="22"/>
      <c r="CL121" s="22"/>
      <c r="CM121" s="22"/>
      <c r="CN121" s="22"/>
      <c r="CO121" s="22"/>
      <c r="CP121" s="22"/>
      <c r="CQ121" s="22"/>
      <c r="CR121" s="22"/>
      <c r="CS121" s="22"/>
      <c r="CT121" s="22"/>
      <c r="CU121" s="22"/>
      <c r="CV121" s="22"/>
      <c r="CW121" s="22"/>
      <c r="CX121" s="22"/>
      <c r="CY121" s="22"/>
      <c r="CZ121" s="22"/>
      <c r="DA121" s="22"/>
      <c r="DB121" s="22"/>
      <c r="DC121" s="22"/>
      <c r="DD121" s="22"/>
      <c r="DE121" s="22"/>
      <c r="DF121" s="22"/>
      <c r="DG121" s="22"/>
      <c r="DH121" s="22"/>
      <c r="DI121" s="22"/>
      <c r="DJ121" s="22"/>
      <c r="DK121" s="22"/>
      <c r="DL121" s="22"/>
      <c r="DM121" s="22"/>
      <c r="DN121" s="22"/>
      <c r="DO121" s="22"/>
      <c r="DP121" s="22"/>
      <c r="DQ121" s="22"/>
      <c r="DR121" s="22"/>
      <c r="DS121" s="22"/>
      <c r="DT121" s="22"/>
      <c r="DU121" s="22"/>
      <c r="DV121" s="22"/>
      <c r="DW121" s="22"/>
      <c r="DX121" s="22"/>
      <c r="DY121" s="22"/>
      <c r="DZ121" s="22"/>
      <c r="EA121" s="22"/>
      <c r="EB121" s="22"/>
      <c r="EC121" s="22"/>
      <c r="ED121" s="22"/>
      <c r="EE121" s="22"/>
      <c r="EF121" s="22"/>
      <c r="EG121" s="22"/>
      <c r="EH121" s="22"/>
      <c r="EI121" s="22"/>
      <c r="EJ121" s="22"/>
      <c r="EK121" s="22"/>
      <c r="EL121" s="22"/>
      <c r="EM121" s="22"/>
      <c r="EN121" s="22"/>
      <c r="EO121" s="22"/>
      <c r="EP121" s="22"/>
      <c r="EQ121" s="22"/>
      <c r="ER121" s="22"/>
      <c r="ES121" s="22"/>
      <c r="ET121" s="22"/>
      <c r="EU121" s="22"/>
      <c r="EV121" s="22"/>
      <c r="EW121" s="22">
        <v>1</v>
      </c>
      <c r="EX121" s="22"/>
      <c r="EY121" s="22"/>
      <c r="EZ121" s="22"/>
      <c r="FA121" s="22"/>
      <c r="FB121" s="22"/>
      <c r="FC121" s="22"/>
      <c r="FD121" s="22"/>
      <c r="FE121" s="22"/>
      <c r="FF121" s="22"/>
      <c r="FG121" s="22"/>
      <c r="FH121" s="22"/>
      <c r="FI121" s="22"/>
      <c r="FJ121" s="22"/>
      <c r="FK121" s="22"/>
      <c r="FL121" s="22"/>
      <c r="FM121" s="22"/>
      <c r="FN121" s="22"/>
      <c r="FO121" s="22"/>
      <c r="FP121" s="22"/>
      <c r="FQ121" s="22"/>
      <c r="FR121" s="22"/>
      <c r="FS121" s="22"/>
      <c r="FT121" s="22"/>
      <c r="FU121" s="22"/>
      <c r="FV121" s="22"/>
      <c r="FW121" s="22"/>
      <c r="FX121" s="22"/>
      <c r="FY121" s="22"/>
      <c r="FZ121" s="22"/>
      <c r="GA121" s="22"/>
      <c r="GB121" s="22"/>
      <c r="GC121" s="22"/>
      <c r="GD121" s="22"/>
      <c r="GE121" s="22"/>
      <c r="GF121" s="22"/>
      <c r="GG121" s="22"/>
      <c r="GH121" s="22"/>
      <c r="GI121" s="22"/>
      <c r="GJ121" s="22"/>
      <c r="GK121" s="22"/>
      <c r="GL121" s="22"/>
      <c r="GM121" s="22"/>
      <c r="GN121" s="22"/>
      <c r="GO121" s="22"/>
      <c r="GP121" s="22"/>
      <c r="GQ121" s="22"/>
      <c r="GR121" s="22"/>
      <c r="GS121" s="22"/>
      <c r="GT121" s="22"/>
      <c r="GU121" s="22"/>
      <c r="GV121" s="22"/>
      <c r="GW121" s="22"/>
      <c r="GX121" s="22"/>
      <c r="GY121" s="22"/>
      <c r="GZ121" s="22"/>
      <c r="HA121" s="22"/>
      <c r="HB121" s="22"/>
      <c r="HC121" s="22"/>
      <c r="HD121" s="22"/>
      <c r="HE121" s="22"/>
      <c r="HF121" s="22"/>
      <c r="HG121" s="22"/>
      <c r="HH121" s="22"/>
      <c r="HI121" s="22"/>
      <c r="HJ121" s="22"/>
      <c r="HK121" s="22"/>
      <c r="HL121" s="22"/>
      <c r="HM121" s="22"/>
      <c r="HN121" s="22"/>
      <c r="HO121" s="22"/>
      <c r="HP121" s="22"/>
      <c r="HQ121" s="22"/>
      <c r="HR121" s="22"/>
      <c r="HS121" s="22"/>
      <c r="HT121" s="22"/>
      <c r="HU121" s="22"/>
      <c r="HV121" s="22"/>
      <c r="HW121" s="22"/>
      <c r="HX121" s="22"/>
      <c r="HY121" s="22"/>
      <c r="HZ121" s="22"/>
      <c r="IA121" s="22"/>
      <c r="IB121" s="22"/>
      <c r="IC121" s="22"/>
      <c r="ID121" s="22"/>
      <c r="IE121" s="22"/>
      <c r="IF121" s="22"/>
      <c r="IG121" s="22"/>
      <c r="IH121" s="22"/>
      <c r="II121" s="22"/>
      <c r="IJ121" s="22"/>
      <c r="IK121" s="22"/>
      <c r="IL121" s="22"/>
      <c r="IM121" s="22"/>
      <c r="IN121" s="22"/>
      <c r="IO121" s="22"/>
      <c r="IP121" s="22"/>
      <c r="IQ121" s="22"/>
      <c r="IR121" s="22"/>
      <c r="IS121" s="22"/>
      <c r="IT121" s="22"/>
      <c r="IU121" s="22"/>
      <c r="IV121" s="22"/>
      <c r="IW121" s="22"/>
      <c r="IX121" s="22"/>
      <c r="IY121" s="26">
        <f t="shared" si="4"/>
        <v>1</v>
      </c>
      <c r="IZ121" s="56" t="s">
        <v>37</v>
      </c>
      <c r="JA121" s="80">
        <v>51.77</v>
      </c>
      <c r="JB121" s="81">
        <f>JE121+JF121+JG121+JH121+JI121+JJ121</f>
        <v>51.77</v>
      </c>
      <c r="JC121" s="81">
        <v>28.37</v>
      </c>
      <c r="JD121" s="82">
        <f t="shared" si="5"/>
        <v>0</v>
      </c>
      <c r="JE121" s="83"/>
      <c r="JF121" s="83"/>
      <c r="JG121" s="83"/>
      <c r="JH121" s="83"/>
      <c r="JI121" s="83">
        <v>51.74</v>
      </c>
      <c r="JJ121" s="83">
        <v>0.03</v>
      </c>
      <c r="JK121" s="83"/>
      <c r="JL121" s="83"/>
      <c r="JM121" s="83"/>
      <c r="JN121" s="83"/>
      <c r="JO121" s="83"/>
      <c r="JP121" s="83"/>
      <c r="JQ121" s="40">
        <f t="shared" si="7"/>
        <v>1.8248149453648221</v>
      </c>
      <c r="JR121" s="5" t="s">
        <v>443</v>
      </c>
    </row>
    <row r="122" spans="1:278" s="5" customFormat="1" ht="12.75" customHeight="1" x14ac:dyDescent="0.25">
      <c r="A122" s="64">
        <v>43215</v>
      </c>
      <c r="B122" s="109" t="s">
        <v>99</v>
      </c>
      <c r="C122" s="52"/>
      <c r="D122" s="52"/>
      <c r="E122" s="53"/>
      <c r="F122" s="53"/>
      <c r="G122" s="53"/>
      <c r="H122" s="53"/>
      <c r="I122" s="53"/>
      <c r="J122" s="53"/>
      <c r="K122" s="53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  <c r="BM122" s="22"/>
      <c r="BN122" s="22"/>
      <c r="BO122" s="22"/>
      <c r="BP122" s="22"/>
      <c r="BQ122" s="22"/>
      <c r="BR122" s="22"/>
      <c r="BS122" s="22"/>
      <c r="BT122" s="22"/>
      <c r="BU122" s="22"/>
      <c r="BV122" s="22"/>
      <c r="BW122" s="22"/>
      <c r="BX122" s="22"/>
      <c r="BY122" s="22"/>
      <c r="BZ122" s="22"/>
      <c r="CA122" s="22"/>
      <c r="CB122" s="22"/>
      <c r="CC122" s="22"/>
      <c r="CD122" s="22"/>
      <c r="CE122" s="22"/>
      <c r="CF122" s="22"/>
      <c r="CG122" s="22"/>
      <c r="CH122" s="22"/>
      <c r="CI122" s="22"/>
      <c r="CJ122" s="22"/>
      <c r="CK122" s="22"/>
      <c r="CL122" s="22"/>
      <c r="CM122" s="22"/>
      <c r="CN122" s="22"/>
      <c r="CO122" s="22"/>
      <c r="CP122" s="22"/>
      <c r="CQ122" s="22"/>
      <c r="CR122" s="22"/>
      <c r="CS122" s="22"/>
      <c r="CT122" s="22"/>
      <c r="CU122" s="22"/>
      <c r="CV122" s="22"/>
      <c r="CW122" s="22"/>
      <c r="CX122" s="22"/>
      <c r="CY122" s="22"/>
      <c r="CZ122" s="22"/>
      <c r="DA122" s="22"/>
      <c r="DB122" s="22"/>
      <c r="DC122" s="22"/>
      <c r="DD122" s="22"/>
      <c r="DE122" s="22"/>
      <c r="DF122" s="22"/>
      <c r="DG122" s="22"/>
      <c r="DH122" s="22"/>
      <c r="DI122" s="22"/>
      <c r="DJ122" s="22"/>
      <c r="DK122" s="22"/>
      <c r="DL122" s="22"/>
      <c r="DM122" s="22"/>
      <c r="DN122" s="22"/>
      <c r="DO122" s="22"/>
      <c r="DP122" s="22"/>
      <c r="DQ122" s="22"/>
      <c r="DR122" s="22"/>
      <c r="DS122" s="22"/>
      <c r="DT122" s="22"/>
      <c r="DU122" s="22"/>
      <c r="DV122" s="22"/>
      <c r="DW122" s="22"/>
      <c r="DX122" s="22"/>
      <c r="DY122" s="22"/>
      <c r="DZ122" s="22"/>
      <c r="EA122" s="22"/>
      <c r="EB122" s="22"/>
      <c r="EC122" s="22"/>
      <c r="ED122" s="22"/>
      <c r="EE122" s="22"/>
      <c r="EF122" s="22"/>
      <c r="EG122" s="22"/>
      <c r="EH122" s="22"/>
      <c r="EI122" s="22"/>
      <c r="EJ122" s="22"/>
      <c r="EK122" s="22"/>
      <c r="EL122" s="22"/>
      <c r="EM122" s="22"/>
      <c r="EN122" s="22"/>
      <c r="EO122" s="22"/>
      <c r="EP122" s="22"/>
      <c r="EQ122" s="22"/>
      <c r="ER122" s="22"/>
      <c r="ES122" s="22"/>
      <c r="ET122" s="22"/>
      <c r="EU122" s="22"/>
      <c r="EV122" s="22"/>
      <c r="EW122" s="22"/>
      <c r="EX122" s="22"/>
      <c r="EY122" s="22"/>
      <c r="EZ122" s="22"/>
      <c r="FA122" s="22"/>
      <c r="FB122" s="22"/>
      <c r="FC122" s="22"/>
      <c r="FD122" s="22"/>
      <c r="FE122" s="22"/>
      <c r="FF122" s="22"/>
      <c r="FG122" s="22"/>
      <c r="FH122" s="22"/>
      <c r="FI122" s="22"/>
      <c r="FJ122" s="22"/>
      <c r="FK122" s="22"/>
      <c r="FL122" s="22"/>
      <c r="FM122" s="22"/>
      <c r="FN122" s="22"/>
      <c r="FO122" s="22"/>
      <c r="FP122" s="22"/>
      <c r="FQ122" s="22"/>
      <c r="FR122" s="22"/>
      <c r="FS122" s="22"/>
      <c r="FT122" s="22"/>
      <c r="FU122" s="22"/>
      <c r="FV122" s="22"/>
      <c r="FW122" s="22"/>
      <c r="FX122" s="22"/>
      <c r="FY122" s="22"/>
      <c r="FZ122" s="22"/>
      <c r="GA122" s="22"/>
      <c r="GB122" s="22"/>
      <c r="GC122" s="22"/>
      <c r="GD122" s="22"/>
      <c r="GE122" s="22"/>
      <c r="GF122" s="22"/>
      <c r="GG122" s="22"/>
      <c r="GH122" s="22"/>
      <c r="GI122" s="22"/>
      <c r="GJ122" s="22"/>
      <c r="GK122" s="22"/>
      <c r="GL122" s="22"/>
      <c r="GM122" s="22"/>
      <c r="GN122" s="22"/>
      <c r="GO122" s="22">
        <v>2</v>
      </c>
      <c r="GP122" s="22"/>
      <c r="GQ122" s="22"/>
      <c r="GR122" s="22"/>
      <c r="GS122" s="22"/>
      <c r="GT122" s="22"/>
      <c r="GU122" s="22"/>
      <c r="GV122" s="22"/>
      <c r="GW122" s="22"/>
      <c r="GX122" s="22"/>
      <c r="GY122" s="22"/>
      <c r="GZ122" s="22"/>
      <c r="HA122" s="22"/>
      <c r="HB122" s="22"/>
      <c r="HC122" s="22"/>
      <c r="HD122" s="22"/>
      <c r="HE122" s="22"/>
      <c r="HF122" s="22"/>
      <c r="HG122" s="22"/>
      <c r="HH122" s="22"/>
      <c r="HI122" s="22"/>
      <c r="HJ122" s="22"/>
      <c r="HK122" s="22"/>
      <c r="HL122" s="22"/>
      <c r="HM122" s="22"/>
      <c r="HN122" s="22"/>
      <c r="HO122" s="22"/>
      <c r="HP122" s="22"/>
      <c r="HQ122" s="22"/>
      <c r="HR122" s="22"/>
      <c r="HS122" s="22"/>
      <c r="HT122" s="22"/>
      <c r="HU122" s="22"/>
      <c r="HV122" s="22"/>
      <c r="HW122" s="22"/>
      <c r="HX122" s="22"/>
      <c r="HY122" s="22"/>
      <c r="HZ122" s="22"/>
      <c r="IA122" s="22"/>
      <c r="IB122" s="22"/>
      <c r="IC122" s="22"/>
      <c r="ID122" s="22"/>
      <c r="IE122" s="22"/>
      <c r="IF122" s="22"/>
      <c r="IG122" s="22"/>
      <c r="IH122" s="22"/>
      <c r="II122" s="22"/>
      <c r="IJ122" s="22"/>
      <c r="IK122" s="22"/>
      <c r="IL122" s="22"/>
      <c r="IM122" s="22"/>
      <c r="IN122" s="22"/>
      <c r="IO122" s="22"/>
      <c r="IP122" s="22"/>
      <c r="IQ122" s="22"/>
      <c r="IR122" s="22"/>
      <c r="IS122" s="22"/>
      <c r="IT122" s="22"/>
      <c r="IU122" s="22"/>
      <c r="IV122" s="22"/>
      <c r="IW122" s="22"/>
      <c r="IX122" s="22"/>
      <c r="IY122" s="26">
        <f t="shared" si="4"/>
        <v>2</v>
      </c>
      <c r="IZ122" s="56" t="s">
        <v>37</v>
      </c>
      <c r="JA122" s="80">
        <v>86.54</v>
      </c>
      <c r="JB122" s="81">
        <f>JE122+JF122+JG122+JH122+JI122+JJ122</f>
        <v>86.54</v>
      </c>
      <c r="JC122" s="81">
        <v>53.74</v>
      </c>
      <c r="JD122" s="82">
        <f t="shared" si="5"/>
        <v>0</v>
      </c>
      <c r="JE122" s="83"/>
      <c r="JF122" s="83"/>
      <c r="JG122" s="83"/>
      <c r="JH122" s="83"/>
      <c r="JI122" s="83"/>
      <c r="JJ122" s="83">
        <v>86.54</v>
      </c>
      <c r="JK122" s="83"/>
      <c r="JL122" s="83"/>
      <c r="JM122" s="83"/>
      <c r="JN122" s="83"/>
      <c r="JO122" s="83"/>
      <c r="JP122" s="83"/>
      <c r="JQ122" s="40">
        <f t="shared" si="7"/>
        <v>1.6103461109043544</v>
      </c>
      <c r="JR122" s="5" t="s">
        <v>444</v>
      </c>
    </row>
    <row r="123" spans="1:278" s="5" customFormat="1" ht="12.75" customHeight="1" x14ac:dyDescent="0.25">
      <c r="A123" s="64">
        <v>43227</v>
      </c>
      <c r="B123" s="109" t="s">
        <v>99</v>
      </c>
      <c r="C123" s="52"/>
      <c r="D123" s="52"/>
      <c r="E123" s="53"/>
      <c r="F123" s="53"/>
      <c r="G123" s="53"/>
      <c r="H123" s="53"/>
      <c r="I123" s="53"/>
      <c r="J123" s="53"/>
      <c r="K123" s="53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>
        <v>3</v>
      </c>
      <c r="BG123" s="22"/>
      <c r="BH123" s="22"/>
      <c r="BI123" s="22"/>
      <c r="BJ123" s="22"/>
      <c r="BK123" s="22"/>
      <c r="BL123" s="22"/>
      <c r="BM123" s="22"/>
      <c r="BN123" s="22"/>
      <c r="BO123" s="22"/>
      <c r="BP123" s="22"/>
      <c r="BQ123" s="22"/>
      <c r="BR123" s="22"/>
      <c r="BS123" s="22"/>
      <c r="BT123" s="22"/>
      <c r="BU123" s="22"/>
      <c r="BV123" s="22"/>
      <c r="BW123" s="22"/>
      <c r="BX123" s="22"/>
      <c r="BY123" s="22"/>
      <c r="BZ123" s="22"/>
      <c r="CA123" s="22"/>
      <c r="CB123" s="22"/>
      <c r="CC123" s="22"/>
      <c r="CD123" s="22"/>
      <c r="CE123" s="22"/>
      <c r="CF123" s="22"/>
      <c r="CG123" s="22"/>
      <c r="CH123" s="22"/>
      <c r="CI123" s="22"/>
      <c r="CJ123" s="22"/>
      <c r="CK123" s="22"/>
      <c r="CL123" s="22"/>
      <c r="CM123" s="22"/>
      <c r="CN123" s="22"/>
      <c r="CO123" s="22"/>
      <c r="CP123" s="22"/>
      <c r="CQ123" s="22"/>
      <c r="CR123" s="22"/>
      <c r="CS123" s="22"/>
      <c r="CT123" s="22"/>
      <c r="CU123" s="22"/>
      <c r="CV123" s="22"/>
      <c r="CW123" s="22"/>
      <c r="CX123" s="22"/>
      <c r="CY123" s="22"/>
      <c r="CZ123" s="22">
        <v>0.8</v>
      </c>
      <c r="DA123" s="22"/>
      <c r="DB123" s="22"/>
      <c r="DC123" s="22"/>
      <c r="DD123" s="22"/>
      <c r="DE123" s="22"/>
      <c r="DF123" s="22"/>
      <c r="DG123" s="22"/>
      <c r="DH123" s="22"/>
      <c r="DI123" s="22"/>
      <c r="DJ123" s="22"/>
      <c r="DK123" s="22"/>
      <c r="DL123" s="22"/>
      <c r="DM123" s="22"/>
      <c r="DN123" s="22"/>
      <c r="DO123" s="22"/>
      <c r="DP123" s="22"/>
      <c r="DQ123" s="22"/>
      <c r="DR123" s="22"/>
      <c r="DS123" s="22"/>
      <c r="DT123" s="22"/>
      <c r="DU123" s="22"/>
      <c r="DV123" s="22"/>
      <c r="DW123" s="22"/>
      <c r="DX123" s="22"/>
      <c r="DY123" s="22"/>
      <c r="DZ123" s="22"/>
      <c r="EA123" s="22"/>
      <c r="EB123" s="22"/>
      <c r="EC123" s="22"/>
      <c r="ED123" s="22"/>
      <c r="EE123" s="22"/>
      <c r="EF123" s="22"/>
      <c r="EG123" s="22"/>
      <c r="EH123" s="22"/>
      <c r="EI123" s="22"/>
      <c r="EJ123" s="22"/>
      <c r="EK123" s="22"/>
      <c r="EL123" s="22"/>
      <c r="EM123" s="22"/>
      <c r="EN123" s="22"/>
      <c r="EO123" s="22"/>
      <c r="EP123" s="22"/>
      <c r="EQ123" s="22"/>
      <c r="ER123" s="22"/>
      <c r="ES123" s="22"/>
      <c r="ET123" s="22"/>
      <c r="EU123" s="22"/>
      <c r="EV123" s="22"/>
      <c r="EW123" s="22"/>
      <c r="EX123" s="22"/>
      <c r="EY123" s="22"/>
      <c r="EZ123" s="22"/>
      <c r="FA123" s="22"/>
      <c r="FB123" s="22"/>
      <c r="FC123" s="22"/>
      <c r="FD123" s="22"/>
      <c r="FE123" s="22"/>
      <c r="FF123" s="22"/>
      <c r="FG123" s="22"/>
      <c r="FH123" s="22"/>
      <c r="FI123" s="22"/>
      <c r="FJ123" s="22"/>
      <c r="FK123" s="22"/>
      <c r="FL123" s="22"/>
      <c r="FM123" s="22"/>
      <c r="FN123" s="22"/>
      <c r="FO123" s="22"/>
      <c r="FP123" s="22"/>
      <c r="FQ123" s="22"/>
      <c r="FR123" s="22"/>
      <c r="FS123" s="22"/>
      <c r="FT123" s="22"/>
      <c r="FU123" s="22"/>
      <c r="FV123" s="22"/>
      <c r="FW123" s="22"/>
      <c r="FX123" s="22"/>
      <c r="FY123" s="22"/>
      <c r="FZ123" s="22"/>
      <c r="GA123" s="22"/>
      <c r="GB123" s="22"/>
      <c r="GC123" s="22"/>
      <c r="GD123" s="22"/>
      <c r="GE123" s="22"/>
      <c r="GF123" s="22"/>
      <c r="GG123" s="22"/>
      <c r="GH123" s="22"/>
      <c r="GI123" s="22"/>
      <c r="GJ123" s="22"/>
      <c r="GK123" s="22"/>
      <c r="GL123" s="22"/>
      <c r="GM123" s="22"/>
      <c r="GN123" s="22"/>
      <c r="GO123" s="22"/>
      <c r="GP123" s="22"/>
      <c r="GQ123" s="22"/>
      <c r="GR123" s="22"/>
      <c r="GS123" s="22"/>
      <c r="GT123" s="22"/>
      <c r="GU123" s="22"/>
      <c r="GV123" s="22"/>
      <c r="GW123" s="22"/>
      <c r="GX123" s="22"/>
      <c r="GY123" s="22"/>
      <c r="GZ123" s="22"/>
      <c r="HA123" s="22"/>
      <c r="HB123" s="22"/>
      <c r="HC123" s="22"/>
      <c r="HD123" s="22"/>
      <c r="HE123" s="22"/>
      <c r="HF123" s="22"/>
      <c r="HG123" s="22"/>
      <c r="HH123" s="22"/>
      <c r="HI123" s="22"/>
      <c r="HJ123" s="22"/>
      <c r="HK123" s="22"/>
      <c r="HL123" s="22"/>
      <c r="HM123" s="22"/>
      <c r="HN123" s="22"/>
      <c r="HO123" s="22"/>
      <c r="HP123" s="22"/>
      <c r="HQ123" s="22"/>
      <c r="HR123" s="22"/>
      <c r="HS123" s="22"/>
      <c r="HT123" s="22"/>
      <c r="HU123" s="22"/>
      <c r="HV123" s="22"/>
      <c r="HW123" s="22"/>
      <c r="HX123" s="22"/>
      <c r="HY123" s="22"/>
      <c r="HZ123" s="22"/>
      <c r="IA123" s="22"/>
      <c r="IB123" s="22"/>
      <c r="IC123" s="22"/>
      <c r="ID123" s="22"/>
      <c r="IE123" s="22"/>
      <c r="IF123" s="22"/>
      <c r="IG123" s="22"/>
      <c r="IH123" s="22"/>
      <c r="II123" s="22"/>
      <c r="IJ123" s="22"/>
      <c r="IK123" s="22"/>
      <c r="IL123" s="22"/>
      <c r="IM123" s="22"/>
      <c r="IN123" s="22"/>
      <c r="IO123" s="22"/>
      <c r="IP123" s="22"/>
      <c r="IQ123" s="22"/>
      <c r="IR123" s="22"/>
      <c r="IS123" s="22"/>
      <c r="IT123" s="22"/>
      <c r="IU123" s="22"/>
      <c r="IV123" s="22"/>
      <c r="IW123" s="22"/>
      <c r="IX123" s="22"/>
      <c r="IY123" s="26">
        <f t="shared" si="4"/>
        <v>3.8</v>
      </c>
      <c r="IZ123" s="56" t="s">
        <v>37</v>
      </c>
      <c r="JA123" s="80">
        <v>146.91999999999999</v>
      </c>
      <c r="JB123" s="81">
        <f>JE123+JF123+JG123+JH123+JI123+JJ123</f>
        <v>146.91999999999999</v>
      </c>
      <c r="JC123" s="81">
        <v>77.341999999999999</v>
      </c>
      <c r="JD123" s="82">
        <f t="shared" si="5"/>
        <v>0</v>
      </c>
      <c r="JE123" s="83"/>
      <c r="JF123" s="83"/>
      <c r="JG123" s="83"/>
      <c r="JH123" s="83"/>
      <c r="JI123" s="83"/>
      <c r="JJ123" s="83">
        <v>146.91999999999999</v>
      </c>
      <c r="JK123" s="83"/>
      <c r="JL123" s="83"/>
      <c r="JM123" s="83"/>
      <c r="JN123" s="83"/>
      <c r="JO123" s="83"/>
      <c r="JP123" s="83"/>
      <c r="JQ123" s="40">
        <f t="shared" si="7"/>
        <v>1.8996146983527706</v>
      </c>
      <c r="JR123" s="5" t="s">
        <v>404</v>
      </c>
    </row>
    <row r="124" spans="1:278" s="5" customFormat="1" ht="12.75" customHeight="1" x14ac:dyDescent="0.25">
      <c r="A124" s="64">
        <v>43259</v>
      </c>
      <c r="B124" s="109" t="s">
        <v>99</v>
      </c>
      <c r="C124" s="52"/>
      <c r="D124" s="52"/>
      <c r="E124" s="53"/>
      <c r="F124" s="53"/>
      <c r="G124" s="53"/>
      <c r="H124" s="53"/>
      <c r="I124" s="53"/>
      <c r="J124" s="53"/>
      <c r="K124" s="53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  <c r="BM124" s="22"/>
      <c r="BN124" s="22"/>
      <c r="BO124" s="22"/>
      <c r="BP124" s="22"/>
      <c r="BQ124" s="22"/>
      <c r="BR124" s="22"/>
      <c r="BS124" s="22"/>
      <c r="BT124" s="22"/>
      <c r="BU124" s="22"/>
      <c r="BV124" s="22"/>
      <c r="BW124" s="22"/>
      <c r="BX124" s="22"/>
      <c r="BY124" s="22"/>
      <c r="BZ124" s="22"/>
      <c r="CA124" s="22"/>
      <c r="CB124" s="22"/>
      <c r="CC124" s="22"/>
      <c r="CD124" s="22"/>
      <c r="CE124" s="22"/>
      <c r="CF124" s="22"/>
      <c r="CG124" s="22"/>
      <c r="CH124" s="22"/>
      <c r="CI124" s="22"/>
      <c r="CJ124" s="22"/>
      <c r="CK124" s="22"/>
      <c r="CL124" s="22"/>
      <c r="CM124" s="22"/>
      <c r="CN124" s="22"/>
      <c r="CO124" s="22"/>
      <c r="CP124" s="22"/>
      <c r="CQ124" s="22"/>
      <c r="CR124" s="22"/>
      <c r="CS124" s="22"/>
      <c r="CT124" s="22"/>
      <c r="CU124" s="22"/>
      <c r="CV124" s="22"/>
      <c r="CW124" s="22"/>
      <c r="CX124" s="22"/>
      <c r="CY124" s="22"/>
      <c r="CZ124" s="22">
        <v>0.8</v>
      </c>
      <c r="DA124" s="22"/>
      <c r="DB124" s="22"/>
      <c r="DC124" s="22"/>
      <c r="DD124" s="22"/>
      <c r="DE124" s="22"/>
      <c r="DF124" s="22"/>
      <c r="DG124" s="22"/>
      <c r="DH124" s="22"/>
      <c r="DI124" s="22"/>
      <c r="DJ124" s="22"/>
      <c r="DK124" s="22"/>
      <c r="DL124" s="22"/>
      <c r="DM124" s="22"/>
      <c r="DN124" s="22"/>
      <c r="DO124" s="22"/>
      <c r="DP124" s="22"/>
      <c r="DQ124" s="22"/>
      <c r="DR124" s="22"/>
      <c r="DS124" s="22"/>
      <c r="DT124" s="22"/>
      <c r="DU124" s="22"/>
      <c r="DV124" s="22"/>
      <c r="DW124" s="22"/>
      <c r="DX124" s="22"/>
      <c r="DY124" s="22"/>
      <c r="DZ124" s="22"/>
      <c r="EA124" s="22"/>
      <c r="EB124" s="22"/>
      <c r="EC124" s="22"/>
      <c r="ED124" s="22"/>
      <c r="EE124" s="22"/>
      <c r="EF124" s="22"/>
      <c r="EG124" s="22"/>
      <c r="EH124" s="22"/>
      <c r="EI124" s="22"/>
      <c r="EJ124" s="22"/>
      <c r="EK124" s="22"/>
      <c r="EL124" s="22"/>
      <c r="EM124" s="22"/>
      <c r="EN124" s="22"/>
      <c r="EO124" s="22"/>
      <c r="EP124" s="22"/>
      <c r="EQ124" s="22"/>
      <c r="ER124" s="22"/>
      <c r="ES124" s="22"/>
      <c r="ET124" s="22"/>
      <c r="EU124" s="22"/>
      <c r="EV124" s="22"/>
      <c r="EW124" s="22"/>
      <c r="EX124" s="22"/>
      <c r="EY124" s="22"/>
      <c r="EZ124" s="22"/>
      <c r="FA124" s="22"/>
      <c r="FB124" s="22"/>
      <c r="FC124" s="22"/>
      <c r="FD124" s="22"/>
      <c r="FE124" s="22"/>
      <c r="FF124" s="22"/>
      <c r="FG124" s="22"/>
      <c r="FH124" s="22"/>
      <c r="FI124" s="22"/>
      <c r="FJ124" s="22"/>
      <c r="FK124" s="22"/>
      <c r="FL124" s="22"/>
      <c r="FM124" s="22"/>
      <c r="FN124" s="22"/>
      <c r="FO124" s="22"/>
      <c r="FP124" s="22"/>
      <c r="FQ124" s="22"/>
      <c r="FR124" s="22"/>
      <c r="FS124" s="22"/>
      <c r="FT124" s="22"/>
      <c r="FU124" s="22"/>
      <c r="FV124" s="22"/>
      <c r="FW124" s="22"/>
      <c r="FX124" s="22"/>
      <c r="FY124" s="22"/>
      <c r="FZ124" s="22"/>
      <c r="GA124" s="22"/>
      <c r="GB124" s="22"/>
      <c r="GC124" s="22"/>
      <c r="GD124" s="22"/>
      <c r="GE124" s="22"/>
      <c r="GF124" s="22"/>
      <c r="GG124" s="22"/>
      <c r="GH124" s="22"/>
      <c r="GI124" s="22"/>
      <c r="GJ124" s="22"/>
      <c r="GK124" s="22"/>
      <c r="GL124" s="22"/>
      <c r="GM124" s="22"/>
      <c r="GN124" s="22"/>
      <c r="GO124" s="22">
        <v>3</v>
      </c>
      <c r="GP124" s="22"/>
      <c r="GQ124" s="22"/>
      <c r="GR124" s="22"/>
      <c r="GS124" s="22"/>
      <c r="GT124" s="22"/>
      <c r="GU124" s="22"/>
      <c r="GV124" s="22"/>
      <c r="GW124" s="22"/>
      <c r="GX124" s="22"/>
      <c r="GY124" s="22"/>
      <c r="GZ124" s="22"/>
      <c r="HA124" s="22"/>
      <c r="HB124" s="22"/>
      <c r="HC124" s="22"/>
      <c r="HD124" s="22"/>
      <c r="HE124" s="22"/>
      <c r="HF124" s="22"/>
      <c r="HG124" s="22"/>
      <c r="HH124" s="22"/>
      <c r="HI124" s="22"/>
      <c r="HJ124" s="22"/>
      <c r="HK124" s="22"/>
      <c r="HL124" s="22"/>
      <c r="HM124" s="22"/>
      <c r="HN124" s="22"/>
      <c r="HO124" s="22"/>
      <c r="HP124" s="22"/>
      <c r="HQ124" s="22"/>
      <c r="HR124" s="22"/>
      <c r="HS124" s="22"/>
      <c r="HT124" s="22"/>
      <c r="HU124" s="22"/>
      <c r="HV124" s="22"/>
      <c r="HW124" s="22"/>
      <c r="HX124" s="22"/>
      <c r="HY124" s="22"/>
      <c r="HZ124" s="22"/>
      <c r="IA124" s="22"/>
      <c r="IB124" s="22"/>
      <c r="IC124" s="22"/>
      <c r="ID124" s="22"/>
      <c r="IE124" s="22"/>
      <c r="IF124" s="22"/>
      <c r="IG124" s="22"/>
      <c r="IH124" s="22"/>
      <c r="II124" s="22"/>
      <c r="IJ124" s="22"/>
      <c r="IK124" s="22"/>
      <c r="IL124" s="22"/>
      <c r="IM124" s="22"/>
      <c r="IN124" s="22"/>
      <c r="IO124" s="22"/>
      <c r="IP124" s="22"/>
      <c r="IQ124" s="22"/>
      <c r="IR124" s="22"/>
      <c r="IS124" s="22"/>
      <c r="IT124" s="22"/>
      <c r="IU124" s="22"/>
      <c r="IV124" s="22"/>
      <c r="IW124" s="22"/>
      <c r="IX124" s="22"/>
      <c r="IY124" s="26">
        <f t="shared" si="4"/>
        <v>3.8</v>
      </c>
      <c r="IZ124" s="56" t="s">
        <v>37</v>
      </c>
      <c r="JA124" s="80">
        <v>175.19</v>
      </c>
      <c r="JB124" s="81">
        <f>JE124+JF124+JG124+JH124+JI124+JJ124+JK124+JL124</f>
        <v>175.19</v>
      </c>
      <c r="JC124" s="81">
        <v>103.05600000000001</v>
      </c>
      <c r="JD124" s="82">
        <f t="shared" si="5"/>
        <v>0</v>
      </c>
      <c r="JE124" s="83"/>
      <c r="JF124" s="83"/>
      <c r="JG124" s="83"/>
      <c r="JH124" s="83"/>
      <c r="JI124" s="83"/>
      <c r="JJ124" s="83"/>
      <c r="JK124" s="83"/>
      <c r="JL124" s="83">
        <v>175.19</v>
      </c>
      <c r="JM124" s="83"/>
      <c r="JN124" s="83"/>
      <c r="JO124" s="83"/>
      <c r="JP124" s="83"/>
      <c r="JQ124" s="40">
        <f t="shared" si="7"/>
        <v>1.6999495419965842</v>
      </c>
      <c r="JR124" s="5" t="s">
        <v>528</v>
      </c>
    </row>
    <row r="125" spans="1:278" s="5" customFormat="1" ht="12.75" customHeight="1" x14ac:dyDescent="0.25">
      <c r="A125" s="64">
        <v>43313</v>
      </c>
      <c r="B125" s="109" t="s">
        <v>99</v>
      </c>
      <c r="C125" s="52"/>
      <c r="D125" s="52"/>
      <c r="E125" s="53"/>
      <c r="F125" s="53"/>
      <c r="G125" s="53"/>
      <c r="H125" s="53"/>
      <c r="I125" s="53"/>
      <c r="J125" s="53"/>
      <c r="K125" s="53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  <c r="BM125" s="22"/>
      <c r="BN125" s="22"/>
      <c r="BO125" s="22"/>
      <c r="BP125" s="22"/>
      <c r="BQ125" s="22"/>
      <c r="BR125" s="22"/>
      <c r="BS125" s="22"/>
      <c r="BT125" s="22"/>
      <c r="BU125" s="22"/>
      <c r="BV125" s="22"/>
      <c r="BW125" s="22"/>
      <c r="BX125" s="22"/>
      <c r="BY125" s="22"/>
      <c r="BZ125" s="22"/>
      <c r="CA125" s="22"/>
      <c r="CB125" s="22"/>
      <c r="CC125" s="22"/>
      <c r="CD125" s="22"/>
      <c r="CE125" s="22"/>
      <c r="CF125" s="22"/>
      <c r="CG125" s="22"/>
      <c r="CH125" s="22"/>
      <c r="CI125" s="22"/>
      <c r="CJ125" s="22"/>
      <c r="CK125" s="22"/>
      <c r="CL125" s="22"/>
      <c r="CM125" s="22"/>
      <c r="CN125" s="22"/>
      <c r="CO125" s="22"/>
      <c r="CP125" s="22"/>
      <c r="CQ125" s="22"/>
      <c r="CR125" s="22"/>
      <c r="CS125" s="22"/>
      <c r="CT125" s="22"/>
      <c r="CU125" s="22"/>
      <c r="CV125" s="22"/>
      <c r="CW125" s="22"/>
      <c r="CX125" s="22"/>
      <c r="CY125" s="22"/>
      <c r="CZ125" s="22"/>
      <c r="DA125" s="22"/>
      <c r="DB125" s="22"/>
      <c r="DC125" s="22"/>
      <c r="DD125" s="22"/>
      <c r="DE125" s="22"/>
      <c r="DF125" s="22"/>
      <c r="DG125" s="22"/>
      <c r="DH125" s="22"/>
      <c r="DI125" s="22"/>
      <c r="DJ125" s="22"/>
      <c r="DK125" s="22"/>
      <c r="DL125" s="22"/>
      <c r="DM125" s="22"/>
      <c r="DN125" s="22"/>
      <c r="DO125" s="22"/>
      <c r="DP125" s="22"/>
      <c r="DQ125" s="22"/>
      <c r="DR125" s="22"/>
      <c r="DS125" s="22"/>
      <c r="DT125" s="22"/>
      <c r="DU125" s="22"/>
      <c r="DV125" s="22"/>
      <c r="DW125" s="22"/>
      <c r="DX125" s="22"/>
      <c r="DY125" s="22"/>
      <c r="DZ125" s="22"/>
      <c r="EA125" s="22"/>
      <c r="EB125" s="22"/>
      <c r="EC125" s="22"/>
      <c r="ED125" s="22"/>
      <c r="EE125" s="22"/>
      <c r="EF125" s="22"/>
      <c r="EG125" s="22"/>
      <c r="EH125" s="22"/>
      <c r="EI125" s="22"/>
      <c r="EJ125" s="22"/>
      <c r="EK125" s="22"/>
      <c r="EL125" s="22"/>
      <c r="EM125" s="22"/>
      <c r="EN125" s="22"/>
      <c r="EO125" s="22"/>
      <c r="EP125" s="22"/>
      <c r="EQ125" s="22"/>
      <c r="ER125" s="22"/>
      <c r="ES125" s="22"/>
      <c r="ET125" s="22"/>
      <c r="EU125" s="22"/>
      <c r="EV125" s="22"/>
      <c r="EW125" s="22"/>
      <c r="EX125" s="22"/>
      <c r="EY125" s="22"/>
      <c r="EZ125" s="22"/>
      <c r="FA125" s="22"/>
      <c r="FB125" s="22"/>
      <c r="FC125" s="22"/>
      <c r="FD125" s="22"/>
      <c r="FE125" s="22"/>
      <c r="FF125" s="22"/>
      <c r="FG125" s="22"/>
      <c r="FH125" s="22"/>
      <c r="FI125" s="22"/>
      <c r="FJ125" s="22"/>
      <c r="FK125" s="22"/>
      <c r="FL125" s="22"/>
      <c r="FM125" s="22"/>
      <c r="FN125" s="22"/>
      <c r="FO125" s="22"/>
      <c r="FP125" s="22"/>
      <c r="FQ125" s="22"/>
      <c r="FR125" s="22"/>
      <c r="FS125" s="22"/>
      <c r="FT125" s="22"/>
      <c r="FU125" s="22"/>
      <c r="FV125" s="22"/>
      <c r="FW125" s="22"/>
      <c r="FX125" s="22"/>
      <c r="FY125" s="22"/>
      <c r="FZ125" s="22"/>
      <c r="GA125" s="22"/>
      <c r="GB125" s="22"/>
      <c r="GC125" s="22"/>
      <c r="GD125" s="22"/>
      <c r="GE125" s="22"/>
      <c r="GF125" s="22"/>
      <c r="GG125" s="22"/>
      <c r="GH125" s="22"/>
      <c r="GI125" s="22"/>
      <c r="GJ125" s="22"/>
      <c r="GK125" s="22"/>
      <c r="GL125" s="22"/>
      <c r="GM125" s="22"/>
      <c r="GN125" s="22"/>
      <c r="GO125" s="22"/>
      <c r="GP125" s="22">
        <v>1</v>
      </c>
      <c r="GQ125" s="22"/>
      <c r="GR125" s="22"/>
      <c r="GS125" s="22"/>
      <c r="GT125" s="22"/>
      <c r="GU125" s="22"/>
      <c r="GV125" s="22"/>
      <c r="GW125" s="22"/>
      <c r="GX125" s="22"/>
      <c r="GY125" s="22"/>
      <c r="GZ125" s="22"/>
      <c r="HA125" s="22"/>
      <c r="HB125" s="22"/>
      <c r="HC125" s="22"/>
      <c r="HD125" s="22"/>
      <c r="HE125" s="22"/>
      <c r="HF125" s="22"/>
      <c r="HG125" s="22"/>
      <c r="HH125" s="22"/>
      <c r="HI125" s="22"/>
      <c r="HJ125" s="22"/>
      <c r="HK125" s="22"/>
      <c r="HL125" s="22"/>
      <c r="HM125" s="22"/>
      <c r="HN125" s="22"/>
      <c r="HO125" s="22"/>
      <c r="HP125" s="22"/>
      <c r="HQ125" s="22"/>
      <c r="HR125" s="22"/>
      <c r="HS125" s="22"/>
      <c r="HT125" s="22"/>
      <c r="HU125" s="22"/>
      <c r="HV125" s="22"/>
      <c r="HW125" s="22"/>
      <c r="HX125" s="22"/>
      <c r="HY125" s="22"/>
      <c r="HZ125" s="22"/>
      <c r="IA125" s="22"/>
      <c r="IB125" s="22"/>
      <c r="IC125" s="22"/>
      <c r="ID125" s="22"/>
      <c r="IE125" s="22"/>
      <c r="IF125" s="22"/>
      <c r="IG125" s="22"/>
      <c r="IH125" s="22"/>
      <c r="II125" s="22"/>
      <c r="IJ125" s="22"/>
      <c r="IK125" s="22"/>
      <c r="IL125" s="22"/>
      <c r="IM125" s="22"/>
      <c r="IN125" s="22"/>
      <c r="IO125" s="22"/>
      <c r="IP125" s="22"/>
      <c r="IQ125" s="22"/>
      <c r="IR125" s="22"/>
      <c r="IS125" s="22"/>
      <c r="IT125" s="22"/>
      <c r="IU125" s="22"/>
      <c r="IV125" s="22"/>
      <c r="IW125" s="22"/>
      <c r="IX125" s="22"/>
      <c r="IY125" s="26">
        <f t="shared" si="4"/>
        <v>1</v>
      </c>
      <c r="IZ125" s="56" t="s">
        <v>37</v>
      </c>
      <c r="JA125" s="80">
        <v>48.38</v>
      </c>
      <c r="JB125" s="81">
        <f>JE125+JF125+JG125+JH125+JI125+JJ125+JK125+JL125+JM125</f>
        <v>48.38</v>
      </c>
      <c r="JC125" s="81">
        <v>31.02</v>
      </c>
      <c r="JD125" s="82">
        <f t="shared" si="5"/>
        <v>0</v>
      </c>
      <c r="JE125" s="83"/>
      <c r="JF125" s="83"/>
      <c r="JG125" s="83"/>
      <c r="JH125" s="83"/>
      <c r="JI125" s="83"/>
      <c r="JJ125" s="83"/>
      <c r="JK125" s="83"/>
      <c r="JL125" s="83"/>
      <c r="JM125" s="83">
        <v>48.38</v>
      </c>
      <c r="JN125" s="83"/>
      <c r="JO125" s="83"/>
      <c r="JP125" s="83"/>
      <c r="JQ125" s="40">
        <f t="shared" si="7"/>
        <v>1.5596389426176662</v>
      </c>
      <c r="JR125" s="5" t="s">
        <v>573</v>
      </c>
    </row>
    <row r="126" spans="1:278" s="5" customFormat="1" ht="12.75" customHeight="1" x14ac:dyDescent="0.25">
      <c r="A126" s="64">
        <v>43347</v>
      </c>
      <c r="B126" s="109" t="s">
        <v>99</v>
      </c>
      <c r="C126" s="52"/>
      <c r="D126" s="52"/>
      <c r="E126" s="53"/>
      <c r="F126" s="53"/>
      <c r="G126" s="53"/>
      <c r="H126" s="53"/>
      <c r="I126" s="53"/>
      <c r="J126" s="53"/>
      <c r="K126" s="53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>
        <v>3</v>
      </c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  <c r="BM126" s="22"/>
      <c r="BN126" s="22"/>
      <c r="BO126" s="22"/>
      <c r="BP126" s="22"/>
      <c r="BQ126" s="22"/>
      <c r="BR126" s="22"/>
      <c r="BS126" s="22"/>
      <c r="BT126" s="22"/>
      <c r="BU126" s="22"/>
      <c r="BV126" s="22"/>
      <c r="BW126" s="22"/>
      <c r="BX126" s="22"/>
      <c r="BY126" s="22"/>
      <c r="BZ126" s="22"/>
      <c r="CA126" s="22"/>
      <c r="CB126" s="22"/>
      <c r="CC126" s="22"/>
      <c r="CD126" s="22"/>
      <c r="CE126" s="22"/>
      <c r="CF126" s="22"/>
      <c r="CG126" s="22"/>
      <c r="CH126" s="22"/>
      <c r="CI126" s="22"/>
      <c r="CJ126" s="22"/>
      <c r="CK126" s="22"/>
      <c r="CL126" s="22"/>
      <c r="CM126" s="22"/>
      <c r="CN126" s="22"/>
      <c r="CO126" s="22"/>
      <c r="CP126" s="22"/>
      <c r="CQ126" s="22"/>
      <c r="CR126" s="22"/>
      <c r="CS126" s="22"/>
      <c r="CT126" s="22"/>
      <c r="CU126" s="22"/>
      <c r="CV126" s="22"/>
      <c r="CW126" s="22"/>
      <c r="CX126" s="22"/>
      <c r="CY126" s="22"/>
      <c r="CZ126" s="22"/>
      <c r="DA126" s="22"/>
      <c r="DB126" s="22"/>
      <c r="DC126" s="22"/>
      <c r="DD126" s="22"/>
      <c r="DE126" s="22"/>
      <c r="DF126" s="22"/>
      <c r="DG126" s="22"/>
      <c r="DH126" s="22"/>
      <c r="DI126" s="22"/>
      <c r="DJ126" s="22"/>
      <c r="DK126" s="22"/>
      <c r="DL126" s="22"/>
      <c r="DM126" s="22"/>
      <c r="DN126" s="22"/>
      <c r="DO126" s="22"/>
      <c r="DP126" s="22"/>
      <c r="DQ126" s="22"/>
      <c r="DR126" s="22"/>
      <c r="DS126" s="22"/>
      <c r="DT126" s="22"/>
      <c r="DU126" s="22"/>
      <c r="DV126" s="22"/>
      <c r="DW126" s="22"/>
      <c r="DX126" s="22"/>
      <c r="DY126" s="22"/>
      <c r="DZ126" s="22"/>
      <c r="EA126" s="22"/>
      <c r="EB126" s="22"/>
      <c r="EC126" s="22"/>
      <c r="ED126" s="22"/>
      <c r="EE126" s="22"/>
      <c r="EF126" s="22"/>
      <c r="EG126" s="22"/>
      <c r="EH126" s="22"/>
      <c r="EI126" s="22"/>
      <c r="EJ126" s="22"/>
      <c r="EK126" s="22"/>
      <c r="EL126" s="22"/>
      <c r="EM126" s="22"/>
      <c r="EN126" s="22"/>
      <c r="EO126" s="22"/>
      <c r="EP126" s="22"/>
      <c r="EQ126" s="22"/>
      <c r="ER126" s="22"/>
      <c r="ES126" s="22"/>
      <c r="ET126" s="22"/>
      <c r="EU126" s="22"/>
      <c r="EV126" s="22"/>
      <c r="EW126" s="22"/>
      <c r="EX126" s="22"/>
      <c r="EY126" s="22"/>
      <c r="EZ126" s="22"/>
      <c r="FA126" s="22"/>
      <c r="FB126" s="22"/>
      <c r="FC126" s="22"/>
      <c r="FD126" s="22"/>
      <c r="FE126" s="22"/>
      <c r="FF126" s="22"/>
      <c r="FG126" s="22"/>
      <c r="FH126" s="22"/>
      <c r="FI126" s="22"/>
      <c r="FJ126" s="22"/>
      <c r="FK126" s="22"/>
      <c r="FL126" s="22"/>
      <c r="FM126" s="22"/>
      <c r="FN126" s="22"/>
      <c r="FO126" s="22"/>
      <c r="FP126" s="22"/>
      <c r="FQ126" s="22"/>
      <c r="FR126" s="22"/>
      <c r="FS126" s="22"/>
      <c r="FT126" s="22"/>
      <c r="FU126" s="22"/>
      <c r="FV126" s="22"/>
      <c r="FW126" s="22"/>
      <c r="FX126" s="22"/>
      <c r="FY126" s="22"/>
      <c r="FZ126" s="22"/>
      <c r="GA126" s="22"/>
      <c r="GB126" s="22"/>
      <c r="GC126" s="22"/>
      <c r="GD126" s="22"/>
      <c r="GE126" s="22"/>
      <c r="GF126" s="22"/>
      <c r="GG126" s="22"/>
      <c r="GH126" s="22"/>
      <c r="GI126" s="22"/>
      <c r="GJ126" s="22"/>
      <c r="GK126" s="22"/>
      <c r="GL126" s="22"/>
      <c r="GM126" s="22"/>
      <c r="GN126" s="22"/>
      <c r="GO126" s="22"/>
      <c r="GP126" s="22"/>
      <c r="GQ126" s="22"/>
      <c r="GR126" s="22"/>
      <c r="GS126" s="22"/>
      <c r="GT126" s="22"/>
      <c r="GU126" s="22"/>
      <c r="GV126" s="22"/>
      <c r="GW126" s="22"/>
      <c r="GX126" s="22"/>
      <c r="GY126" s="22"/>
      <c r="GZ126" s="22"/>
      <c r="HA126" s="22"/>
      <c r="HB126" s="22"/>
      <c r="HC126" s="22"/>
      <c r="HD126" s="22"/>
      <c r="HE126" s="22"/>
      <c r="HF126" s="22"/>
      <c r="HG126" s="22"/>
      <c r="HH126" s="22"/>
      <c r="HI126" s="22"/>
      <c r="HJ126" s="22"/>
      <c r="HK126" s="22"/>
      <c r="HL126" s="22"/>
      <c r="HM126" s="22"/>
      <c r="HN126" s="22"/>
      <c r="HO126" s="22"/>
      <c r="HP126" s="22"/>
      <c r="HQ126" s="22"/>
      <c r="HR126" s="22"/>
      <c r="HS126" s="22"/>
      <c r="HT126" s="22"/>
      <c r="HU126" s="22"/>
      <c r="HV126" s="22"/>
      <c r="HW126" s="22"/>
      <c r="HX126" s="22"/>
      <c r="HY126" s="22"/>
      <c r="HZ126" s="22"/>
      <c r="IA126" s="22"/>
      <c r="IB126" s="22"/>
      <c r="IC126" s="22"/>
      <c r="ID126" s="22"/>
      <c r="IE126" s="22"/>
      <c r="IF126" s="22"/>
      <c r="IG126" s="22"/>
      <c r="IH126" s="22"/>
      <c r="II126" s="22"/>
      <c r="IJ126" s="22"/>
      <c r="IK126" s="22"/>
      <c r="IL126" s="22"/>
      <c r="IM126" s="22"/>
      <c r="IN126" s="22"/>
      <c r="IO126" s="22"/>
      <c r="IP126" s="22"/>
      <c r="IQ126" s="22"/>
      <c r="IR126" s="22"/>
      <c r="IS126" s="22"/>
      <c r="IT126" s="22"/>
      <c r="IU126" s="22"/>
      <c r="IV126" s="22"/>
      <c r="IW126" s="22"/>
      <c r="IX126" s="22"/>
      <c r="IY126" s="26">
        <f t="shared" si="4"/>
        <v>3</v>
      </c>
      <c r="IZ126" s="56" t="s">
        <v>37</v>
      </c>
      <c r="JA126" s="80">
        <v>114.88</v>
      </c>
      <c r="JB126" s="81">
        <f>JE126+JF126+JG126+JH126+JI126+JJ126+JK126+JL126+JM126+JN126</f>
        <v>114.88</v>
      </c>
      <c r="JC126" s="81">
        <v>62.16</v>
      </c>
      <c r="JD126" s="82">
        <f t="shared" si="5"/>
        <v>0</v>
      </c>
      <c r="JE126" s="83"/>
      <c r="JF126" s="83"/>
      <c r="JG126" s="83"/>
      <c r="JH126" s="83"/>
      <c r="JI126" s="83"/>
      <c r="JJ126" s="83"/>
      <c r="JK126" s="83"/>
      <c r="JL126" s="83"/>
      <c r="JM126" s="83"/>
      <c r="JN126" s="83">
        <v>114.88</v>
      </c>
      <c r="JO126" s="83"/>
      <c r="JP126" s="83"/>
      <c r="JQ126" s="117">
        <f t="shared" si="7"/>
        <v>1.8481338481338481</v>
      </c>
      <c r="JR126" s="5" t="s">
        <v>622</v>
      </c>
    </row>
    <row r="127" spans="1:278" s="5" customFormat="1" ht="12.75" customHeight="1" x14ac:dyDescent="0.25">
      <c r="A127" s="64">
        <v>43398</v>
      </c>
      <c r="B127" s="109" t="s">
        <v>99</v>
      </c>
      <c r="C127" s="52"/>
      <c r="D127" s="52"/>
      <c r="E127" s="53"/>
      <c r="F127" s="53"/>
      <c r="G127" s="53"/>
      <c r="H127" s="53"/>
      <c r="I127" s="53"/>
      <c r="J127" s="53"/>
      <c r="K127" s="53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  <c r="BM127" s="22"/>
      <c r="BN127" s="22"/>
      <c r="BO127" s="22"/>
      <c r="BP127" s="22"/>
      <c r="BQ127" s="22"/>
      <c r="BR127" s="22"/>
      <c r="BS127" s="22"/>
      <c r="BT127" s="22"/>
      <c r="BU127" s="22"/>
      <c r="BV127" s="22"/>
      <c r="BW127" s="22"/>
      <c r="BX127" s="22"/>
      <c r="BY127" s="22"/>
      <c r="BZ127" s="22"/>
      <c r="CA127" s="22"/>
      <c r="CB127" s="22"/>
      <c r="CC127" s="22"/>
      <c r="CD127" s="22">
        <v>1</v>
      </c>
      <c r="CE127" s="22"/>
      <c r="CF127" s="22"/>
      <c r="CG127" s="22"/>
      <c r="CH127" s="22"/>
      <c r="CI127" s="22"/>
      <c r="CJ127" s="22"/>
      <c r="CK127" s="22"/>
      <c r="CL127" s="22"/>
      <c r="CM127" s="22"/>
      <c r="CN127" s="22"/>
      <c r="CO127" s="22"/>
      <c r="CP127" s="22"/>
      <c r="CQ127" s="22"/>
      <c r="CR127" s="22"/>
      <c r="CS127" s="22"/>
      <c r="CT127" s="22"/>
      <c r="CU127" s="22"/>
      <c r="CV127" s="22"/>
      <c r="CW127" s="22"/>
      <c r="CX127" s="22"/>
      <c r="CY127" s="22"/>
      <c r="CZ127" s="22">
        <v>0.8</v>
      </c>
      <c r="DA127" s="22"/>
      <c r="DB127" s="22"/>
      <c r="DC127" s="22"/>
      <c r="DD127" s="22"/>
      <c r="DE127" s="22"/>
      <c r="DF127" s="22"/>
      <c r="DG127" s="22"/>
      <c r="DH127" s="22"/>
      <c r="DI127" s="22"/>
      <c r="DJ127" s="22"/>
      <c r="DK127" s="22"/>
      <c r="DL127" s="22"/>
      <c r="DM127" s="22"/>
      <c r="DN127" s="22"/>
      <c r="DO127" s="22"/>
      <c r="DP127" s="22"/>
      <c r="DQ127" s="22"/>
      <c r="DR127" s="22"/>
      <c r="DS127" s="22"/>
      <c r="DT127" s="22"/>
      <c r="DU127" s="22"/>
      <c r="DV127" s="22"/>
      <c r="DW127" s="22"/>
      <c r="DX127" s="22"/>
      <c r="DY127" s="22"/>
      <c r="DZ127" s="22"/>
      <c r="EA127" s="22"/>
      <c r="EB127" s="22"/>
      <c r="EC127" s="22"/>
      <c r="ED127" s="22"/>
      <c r="EE127" s="22"/>
      <c r="EF127" s="22"/>
      <c r="EG127" s="22"/>
      <c r="EH127" s="22"/>
      <c r="EI127" s="22"/>
      <c r="EJ127" s="22"/>
      <c r="EK127" s="22"/>
      <c r="EL127" s="22"/>
      <c r="EM127" s="22"/>
      <c r="EN127" s="22"/>
      <c r="EO127" s="22"/>
      <c r="EP127" s="22"/>
      <c r="EQ127" s="22"/>
      <c r="ER127" s="22"/>
      <c r="ES127" s="22"/>
      <c r="ET127" s="22"/>
      <c r="EU127" s="22"/>
      <c r="EV127" s="22"/>
      <c r="EW127" s="22"/>
      <c r="EX127" s="22"/>
      <c r="EY127" s="22"/>
      <c r="EZ127" s="22"/>
      <c r="FA127" s="22"/>
      <c r="FB127" s="22"/>
      <c r="FC127" s="22"/>
      <c r="FD127" s="22"/>
      <c r="FE127" s="22"/>
      <c r="FF127" s="22"/>
      <c r="FG127" s="22"/>
      <c r="FH127" s="22"/>
      <c r="FI127" s="22"/>
      <c r="FJ127" s="22"/>
      <c r="FK127" s="22"/>
      <c r="FL127" s="22"/>
      <c r="FM127" s="22"/>
      <c r="FN127" s="22"/>
      <c r="FO127" s="22"/>
      <c r="FP127" s="22"/>
      <c r="FQ127" s="22"/>
      <c r="FR127" s="22"/>
      <c r="FS127" s="22"/>
      <c r="FT127" s="22"/>
      <c r="FU127" s="22"/>
      <c r="FV127" s="22"/>
      <c r="FW127" s="22"/>
      <c r="FX127" s="22"/>
      <c r="FY127" s="22"/>
      <c r="FZ127" s="22"/>
      <c r="GA127" s="22"/>
      <c r="GB127" s="22"/>
      <c r="GC127" s="22"/>
      <c r="GD127" s="22"/>
      <c r="GE127" s="22"/>
      <c r="GF127" s="22"/>
      <c r="GG127" s="22"/>
      <c r="GH127" s="22"/>
      <c r="GI127" s="22"/>
      <c r="GJ127" s="22"/>
      <c r="GK127" s="22"/>
      <c r="GL127" s="22"/>
      <c r="GM127" s="22"/>
      <c r="GN127" s="22"/>
      <c r="GO127" s="22">
        <v>2</v>
      </c>
      <c r="GP127" s="22"/>
      <c r="GQ127" s="22"/>
      <c r="GR127" s="22"/>
      <c r="GS127" s="22"/>
      <c r="GT127" s="22"/>
      <c r="GU127" s="22"/>
      <c r="GV127" s="22"/>
      <c r="GW127" s="22"/>
      <c r="GX127" s="22"/>
      <c r="GY127" s="22"/>
      <c r="GZ127" s="22"/>
      <c r="HA127" s="22"/>
      <c r="HB127" s="22"/>
      <c r="HC127" s="22"/>
      <c r="HD127" s="22"/>
      <c r="HE127" s="22"/>
      <c r="HF127" s="22"/>
      <c r="HG127" s="22"/>
      <c r="HH127" s="22"/>
      <c r="HI127" s="22"/>
      <c r="HJ127" s="22"/>
      <c r="HK127" s="22"/>
      <c r="HL127" s="22"/>
      <c r="HM127" s="22"/>
      <c r="HN127" s="22"/>
      <c r="HO127" s="22"/>
      <c r="HP127" s="22"/>
      <c r="HQ127" s="22"/>
      <c r="HR127" s="22"/>
      <c r="HS127" s="22"/>
      <c r="HT127" s="22"/>
      <c r="HU127" s="22"/>
      <c r="HV127" s="22"/>
      <c r="HW127" s="22"/>
      <c r="HX127" s="22"/>
      <c r="HY127" s="22"/>
      <c r="HZ127" s="22"/>
      <c r="IA127" s="22"/>
      <c r="IB127" s="22"/>
      <c r="IC127" s="22"/>
      <c r="ID127" s="22"/>
      <c r="IE127" s="22"/>
      <c r="IF127" s="22"/>
      <c r="IG127" s="22"/>
      <c r="IH127" s="22"/>
      <c r="II127" s="22"/>
      <c r="IJ127" s="22"/>
      <c r="IK127" s="22"/>
      <c r="IL127" s="22"/>
      <c r="IM127" s="22"/>
      <c r="IN127" s="22"/>
      <c r="IO127" s="22"/>
      <c r="IP127" s="22"/>
      <c r="IQ127" s="22"/>
      <c r="IR127" s="22"/>
      <c r="IS127" s="22"/>
      <c r="IT127" s="22"/>
      <c r="IU127" s="22"/>
      <c r="IV127" s="22"/>
      <c r="IW127" s="22"/>
      <c r="IX127" s="22"/>
      <c r="IY127" s="26">
        <f t="shared" si="4"/>
        <v>3.8</v>
      </c>
      <c r="IZ127" s="56" t="s">
        <v>37</v>
      </c>
      <c r="JA127" s="80">
        <v>214.87</v>
      </c>
      <c r="JB127" s="81">
        <f>JE127+JF127+JG127+JH127+JI127+JJ127+JK127+JL127+JM127+JN127+JO127</f>
        <v>214.87</v>
      </c>
      <c r="JC127" s="81">
        <v>112.18800000000002</v>
      </c>
      <c r="JD127" s="82">
        <f t="shared" si="5"/>
        <v>0</v>
      </c>
      <c r="JE127" s="83"/>
      <c r="JF127" s="83"/>
      <c r="JG127" s="83"/>
      <c r="JH127" s="83"/>
      <c r="JI127" s="83"/>
      <c r="JJ127" s="83"/>
      <c r="JK127" s="83"/>
      <c r="JL127" s="83"/>
      <c r="JM127" s="83"/>
      <c r="JN127" s="83"/>
      <c r="JO127" s="83">
        <v>214.87</v>
      </c>
      <c r="JP127" s="83"/>
      <c r="JQ127" s="117">
        <f t="shared" si="7"/>
        <v>1.9152672300067741</v>
      </c>
      <c r="JR127" s="5" t="s">
        <v>634</v>
      </c>
    </row>
    <row r="128" spans="1:278" s="5" customFormat="1" ht="12.75" customHeight="1" x14ac:dyDescent="0.25">
      <c r="A128" s="64">
        <v>43410</v>
      </c>
      <c r="B128" s="109" t="s">
        <v>99</v>
      </c>
      <c r="C128" s="52"/>
      <c r="D128" s="52"/>
      <c r="E128" s="53"/>
      <c r="F128" s="53"/>
      <c r="G128" s="53"/>
      <c r="H128" s="53"/>
      <c r="I128" s="53"/>
      <c r="J128" s="53"/>
      <c r="K128" s="53"/>
      <c r="L128" s="22">
        <v>1.6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>
        <v>3</v>
      </c>
      <c r="BG128" s="22"/>
      <c r="BH128" s="22"/>
      <c r="BI128" s="22"/>
      <c r="BJ128" s="22">
        <v>1</v>
      </c>
      <c r="BK128" s="22"/>
      <c r="BL128" s="22"/>
      <c r="BM128" s="22"/>
      <c r="BN128" s="22"/>
      <c r="BO128" s="22"/>
      <c r="BP128" s="22"/>
      <c r="BQ128" s="22"/>
      <c r="BR128" s="22"/>
      <c r="BS128" s="22"/>
      <c r="BT128" s="22"/>
      <c r="BU128" s="22"/>
      <c r="BV128" s="22"/>
      <c r="BW128" s="22"/>
      <c r="BX128" s="22"/>
      <c r="BY128" s="22"/>
      <c r="BZ128" s="22"/>
      <c r="CA128" s="22"/>
      <c r="CB128" s="22"/>
      <c r="CC128" s="22"/>
      <c r="CD128" s="22"/>
      <c r="CE128" s="22"/>
      <c r="CF128" s="22"/>
      <c r="CG128" s="22"/>
      <c r="CH128" s="22"/>
      <c r="CI128" s="22"/>
      <c r="CJ128" s="22"/>
      <c r="CK128" s="22"/>
      <c r="CL128" s="22"/>
      <c r="CM128" s="22"/>
      <c r="CN128" s="22"/>
      <c r="CO128" s="22"/>
      <c r="CP128" s="22"/>
      <c r="CQ128" s="22"/>
      <c r="CR128" s="22"/>
      <c r="CS128" s="22"/>
      <c r="CT128" s="22"/>
      <c r="CU128" s="22"/>
      <c r="CV128" s="22"/>
      <c r="CW128" s="22"/>
      <c r="CX128" s="22"/>
      <c r="CY128" s="22"/>
      <c r="CZ128" s="22">
        <v>0.8</v>
      </c>
      <c r="DA128" s="22"/>
      <c r="DB128" s="22"/>
      <c r="DC128" s="22"/>
      <c r="DD128" s="22"/>
      <c r="DE128" s="22"/>
      <c r="DF128" s="22"/>
      <c r="DG128" s="22"/>
      <c r="DH128" s="22"/>
      <c r="DI128" s="22"/>
      <c r="DJ128" s="22"/>
      <c r="DK128" s="22"/>
      <c r="DL128" s="22"/>
      <c r="DM128" s="22"/>
      <c r="DN128" s="22"/>
      <c r="DO128" s="22"/>
      <c r="DP128" s="22"/>
      <c r="DQ128" s="22"/>
      <c r="DR128" s="22"/>
      <c r="DS128" s="22"/>
      <c r="DT128" s="22"/>
      <c r="DU128" s="22"/>
      <c r="DV128" s="22"/>
      <c r="DW128" s="22"/>
      <c r="DX128" s="22"/>
      <c r="DY128" s="22"/>
      <c r="DZ128" s="22"/>
      <c r="EA128" s="22"/>
      <c r="EB128" s="22"/>
      <c r="EC128" s="22"/>
      <c r="ED128" s="22"/>
      <c r="EE128" s="22"/>
      <c r="EF128" s="22"/>
      <c r="EG128" s="22"/>
      <c r="EH128" s="22"/>
      <c r="EI128" s="22"/>
      <c r="EJ128" s="22"/>
      <c r="EK128" s="22"/>
      <c r="EL128" s="22"/>
      <c r="EM128" s="22"/>
      <c r="EN128" s="22"/>
      <c r="EO128" s="22"/>
      <c r="EP128" s="22"/>
      <c r="EQ128" s="22"/>
      <c r="ER128" s="22">
        <v>0.9</v>
      </c>
      <c r="ES128" s="22"/>
      <c r="ET128" s="22"/>
      <c r="EU128" s="22"/>
      <c r="EV128" s="22"/>
      <c r="EW128" s="22">
        <v>3</v>
      </c>
      <c r="EX128" s="22"/>
      <c r="EY128" s="22"/>
      <c r="EZ128" s="22"/>
      <c r="FA128" s="22"/>
      <c r="FB128" s="22"/>
      <c r="FC128" s="22"/>
      <c r="FD128" s="22"/>
      <c r="FE128" s="22"/>
      <c r="FF128" s="22"/>
      <c r="FG128" s="22"/>
      <c r="FH128" s="22"/>
      <c r="FI128" s="22"/>
      <c r="FJ128" s="22"/>
      <c r="FK128" s="22"/>
      <c r="FL128" s="22"/>
      <c r="FM128" s="22"/>
      <c r="FN128" s="22"/>
      <c r="FO128" s="22"/>
      <c r="FP128" s="22"/>
      <c r="FQ128" s="22"/>
      <c r="FR128" s="22"/>
      <c r="FS128" s="22"/>
      <c r="FT128" s="22"/>
      <c r="FU128" s="22"/>
      <c r="FV128" s="22"/>
      <c r="FW128" s="22"/>
      <c r="FX128" s="22"/>
      <c r="FY128" s="22"/>
      <c r="FZ128" s="22"/>
      <c r="GA128" s="22"/>
      <c r="GB128" s="22"/>
      <c r="GC128" s="22"/>
      <c r="GD128" s="22"/>
      <c r="GE128" s="22"/>
      <c r="GF128" s="22"/>
      <c r="GG128" s="22"/>
      <c r="GH128" s="22"/>
      <c r="GI128" s="22"/>
      <c r="GJ128" s="22"/>
      <c r="GK128" s="22"/>
      <c r="GL128" s="22"/>
      <c r="GM128" s="22"/>
      <c r="GN128" s="22"/>
      <c r="GO128" s="22">
        <v>2</v>
      </c>
      <c r="GP128" s="22"/>
      <c r="GQ128" s="22"/>
      <c r="GR128" s="22"/>
      <c r="GS128" s="22"/>
      <c r="GT128" s="22"/>
      <c r="GU128" s="22"/>
      <c r="GV128" s="22"/>
      <c r="GW128" s="22"/>
      <c r="GX128" s="22"/>
      <c r="GY128" s="22"/>
      <c r="GZ128" s="22"/>
      <c r="HA128" s="22"/>
      <c r="HB128" s="22"/>
      <c r="HC128" s="22"/>
      <c r="HD128" s="22"/>
      <c r="HE128" s="22"/>
      <c r="HF128" s="22"/>
      <c r="HG128" s="22"/>
      <c r="HH128" s="22"/>
      <c r="HI128" s="22"/>
      <c r="HJ128" s="22"/>
      <c r="HK128" s="22"/>
      <c r="HL128" s="22"/>
      <c r="HM128" s="22"/>
      <c r="HN128" s="22"/>
      <c r="HO128" s="22"/>
      <c r="HP128" s="22"/>
      <c r="HQ128" s="22"/>
      <c r="HR128" s="22"/>
      <c r="HS128" s="22"/>
      <c r="HT128" s="22"/>
      <c r="HU128" s="22"/>
      <c r="HV128" s="22"/>
      <c r="HW128" s="22"/>
      <c r="HX128" s="22"/>
      <c r="HY128" s="22"/>
      <c r="HZ128" s="22"/>
      <c r="IA128" s="22"/>
      <c r="IB128" s="22"/>
      <c r="IC128" s="22"/>
      <c r="ID128" s="22"/>
      <c r="IE128" s="22"/>
      <c r="IF128" s="22"/>
      <c r="IG128" s="22"/>
      <c r="IH128" s="22"/>
      <c r="II128" s="22"/>
      <c r="IJ128" s="22"/>
      <c r="IK128" s="22"/>
      <c r="IL128" s="22"/>
      <c r="IM128" s="22"/>
      <c r="IN128" s="22"/>
      <c r="IO128" s="22"/>
      <c r="IP128" s="22"/>
      <c r="IQ128" s="22"/>
      <c r="IR128" s="22"/>
      <c r="IS128" s="22"/>
      <c r="IT128" s="22"/>
      <c r="IU128" s="22"/>
      <c r="IV128" s="22"/>
      <c r="IW128" s="22"/>
      <c r="IX128" s="22"/>
      <c r="IY128" s="26">
        <f t="shared" si="4"/>
        <v>12.3</v>
      </c>
      <c r="IZ128" s="56" t="s">
        <v>37</v>
      </c>
      <c r="JA128" s="80">
        <v>621.63</v>
      </c>
      <c r="JB128" s="81">
        <f>JE128+JF128+JG128+JH128+JI128+JJ128+JK128+JL128+JM128+JN128+JO128+JP128</f>
        <v>621.63</v>
      </c>
      <c r="JC128" s="81">
        <v>318.90999999999997</v>
      </c>
      <c r="JD128" s="82">
        <f t="shared" si="5"/>
        <v>0</v>
      </c>
      <c r="JE128" s="83"/>
      <c r="JF128" s="83"/>
      <c r="JG128" s="83"/>
      <c r="JH128" s="83"/>
      <c r="JI128" s="83"/>
      <c r="JJ128" s="83"/>
      <c r="JK128" s="83"/>
      <c r="JL128" s="83"/>
      <c r="JM128" s="83"/>
      <c r="JN128" s="83"/>
      <c r="JO128" s="83"/>
      <c r="JP128" s="83">
        <f>500+121.63</f>
        <v>621.63</v>
      </c>
      <c r="JQ128" s="117">
        <f t="shared" si="7"/>
        <v>1.9492333260167447</v>
      </c>
      <c r="JR128" s="5" t="s">
        <v>714</v>
      </c>
    </row>
    <row r="129" spans="1:278" s="5" customFormat="1" ht="12.75" customHeight="1" x14ac:dyDescent="0.25">
      <c r="A129" s="64">
        <v>43420</v>
      </c>
      <c r="B129" s="109" t="s">
        <v>99</v>
      </c>
      <c r="C129" s="52"/>
      <c r="D129" s="52"/>
      <c r="E129" s="53"/>
      <c r="F129" s="53"/>
      <c r="G129" s="53"/>
      <c r="H129" s="53"/>
      <c r="I129" s="53"/>
      <c r="J129" s="53"/>
      <c r="K129" s="53"/>
      <c r="L129" s="22">
        <v>1.6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>
        <v>3</v>
      </c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  <c r="BM129" s="22"/>
      <c r="BN129" s="22"/>
      <c r="BO129" s="22"/>
      <c r="BP129" s="22"/>
      <c r="BQ129" s="22"/>
      <c r="BR129" s="22"/>
      <c r="BS129" s="22"/>
      <c r="BT129" s="22"/>
      <c r="BU129" s="22"/>
      <c r="BV129" s="22"/>
      <c r="BW129" s="22"/>
      <c r="BX129" s="22"/>
      <c r="BY129" s="22"/>
      <c r="BZ129" s="22"/>
      <c r="CA129" s="22"/>
      <c r="CB129" s="22"/>
      <c r="CC129" s="22"/>
      <c r="CD129" s="22">
        <v>1</v>
      </c>
      <c r="CE129" s="22"/>
      <c r="CF129" s="22"/>
      <c r="CG129" s="22"/>
      <c r="CH129" s="22"/>
      <c r="CI129" s="22"/>
      <c r="CJ129" s="22"/>
      <c r="CK129" s="22"/>
      <c r="CL129" s="22"/>
      <c r="CM129" s="22"/>
      <c r="CN129" s="22"/>
      <c r="CO129" s="22"/>
      <c r="CP129" s="22"/>
      <c r="CQ129" s="22"/>
      <c r="CR129" s="22"/>
      <c r="CS129" s="22"/>
      <c r="CT129" s="22"/>
      <c r="CU129" s="22"/>
      <c r="CV129" s="22"/>
      <c r="CW129" s="22"/>
      <c r="CX129" s="22"/>
      <c r="CY129" s="22"/>
      <c r="CZ129" s="22"/>
      <c r="DA129" s="22"/>
      <c r="DB129" s="22"/>
      <c r="DC129" s="22"/>
      <c r="DD129" s="22"/>
      <c r="DE129" s="22"/>
      <c r="DF129" s="22"/>
      <c r="DG129" s="22"/>
      <c r="DH129" s="22"/>
      <c r="DI129" s="22"/>
      <c r="DJ129" s="22"/>
      <c r="DK129" s="22"/>
      <c r="DL129" s="22"/>
      <c r="DM129" s="22"/>
      <c r="DN129" s="22"/>
      <c r="DO129" s="22"/>
      <c r="DP129" s="22"/>
      <c r="DQ129" s="22"/>
      <c r="DR129" s="22"/>
      <c r="DS129" s="22"/>
      <c r="DT129" s="22"/>
      <c r="DU129" s="22"/>
      <c r="DV129" s="22"/>
      <c r="DW129" s="22"/>
      <c r="DX129" s="22"/>
      <c r="DY129" s="22"/>
      <c r="DZ129" s="22"/>
      <c r="EA129" s="22"/>
      <c r="EB129" s="22"/>
      <c r="EC129" s="22"/>
      <c r="ED129" s="22"/>
      <c r="EE129" s="22"/>
      <c r="EF129" s="22"/>
      <c r="EG129" s="22"/>
      <c r="EH129" s="22"/>
      <c r="EI129" s="22"/>
      <c r="EJ129" s="22"/>
      <c r="EK129" s="22"/>
      <c r="EL129" s="22"/>
      <c r="EM129" s="22"/>
      <c r="EN129" s="22"/>
      <c r="EO129" s="22"/>
      <c r="EP129" s="22"/>
      <c r="EQ129" s="22"/>
      <c r="ER129" s="22"/>
      <c r="ES129" s="22"/>
      <c r="ET129" s="22"/>
      <c r="EU129" s="22"/>
      <c r="EV129" s="22"/>
      <c r="EW129" s="22"/>
      <c r="EX129" s="22"/>
      <c r="EY129" s="22"/>
      <c r="EZ129" s="22"/>
      <c r="FA129" s="22"/>
      <c r="FB129" s="22"/>
      <c r="FC129" s="22"/>
      <c r="FD129" s="22"/>
      <c r="FE129" s="22"/>
      <c r="FF129" s="22"/>
      <c r="FG129" s="22"/>
      <c r="FH129" s="22"/>
      <c r="FI129" s="22"/>
      <c r="FJ129" s="22"/>
      <c r="FK129" s="22"/>
      <c r="FL129" s="22"/>
      <c r="FM129" s="22"/>
      <c r="FN129" s="22"/>
      <c r="FO129" s="22"/>
      <c r="FP129" s="22"/>
      <c r="FQ129" s="22"/>
      <c r="FR129" s="22"/>
      <c r="FS129" s="22"/>
      <c r="FT129" s="22"/>
      <c r="FU129" s="22"/>
      <c r="FV129" s="22"/>
      <c r="FW129" s="22"/>
      <c r="FX129" s="22"/>
      <c r="FY129" s="22"/>
      <c r="FZ129" s="22"/>
      <c r="GA129" s="22"/>
      <c r="GB129" s="22"/>
      <c r="GC129" s="22"/>
      <c r="GD129" s="22"/>
      <c r="GE129" s="22"/>
      <c r="GF129" s="22"/>
      <c r="GG129" s="22"/>
      <c r="GH129" s="22"/>
      <c r="GI129" s="22"/>
      <c r="GJ129" s="22"/>
      <c r="GK129" s="22"/>
      <c r="GL129" s="22"/>
      <c r="GM129" s="22"/>
      <c r="GN129" s="22"/>
      <c r="GO129" s="22">
        <v>3</v>
      </c>
      <c r="GP129" s="22"/>
      <c r="GQ129" s="22"/>
      <c r="GR129" s="22"/>
      <c r="GS129" s="22"/>
      <c r="GT129" s="22"/>
      <c r="GU129" s="22"/>
      <c r="GV129" s="22"/>
      <c r="GW129" s="22"/>
      <c r="GX129" s="22"/>
      <c r="GY129" s="22"/>
      <c r="GZ129" s="22"/>
      <c r="HA129" s="22"/>
      <c r="HB129" s="22"/>
      <c r="HC129" s="22"/>
      <c r="HD129" s="22"/>
      <c r="HE129" s="22"/>
      <c r="HF129" s="22"/>
      <c r="HG129" s="22"/>
      <c r="HH129" s="22"/>
      <c r="HI129" s="22"/>
      <c r="HJ129" s="22"/>
      <c r="HK129" s="22"/>
      <c r="HL129" s="22"/>
      <c r="HM129" s="22"/>
      <c r="HN129" s="22"/>
      <c r="HO129" s="22"/>
      <c r="HP129" s="22"/>
      <c r="HQ129" s="22"/>
      <c r="HR129" s="22"/>
      <c r="HS129" s="22"/>
      <c r="HT129" s="22"/>
      <c r="HU129" s="22"/>
      <c r="HV129" s="22"/>
      <c r="HW129" s="22"/>
      <c r="HX129" s="22"/>
      <c r="HY129" s="22"/>
      <c r="HZ129" s="22"/>
      <c r="IA129" s="22"/>
      <c r="IB129" s="22"/>
      <c r="IC129" s="22"/>
      <c r="ID129" s="22"/>
      <c r="IE129" s="22"/>
      <c r="IF129" s="22"/>
      <c r="IG129" s="22"/>
      <c r="IH129" s="22"/>
      <c r="II129" s="22"/>
      <c r="IJ129" s="22"/>
      <c r="IK129" s="22"/>
      <c r="IL129" s="22"/>
      <c r="IM129" s="22"/>
      <c r="IN129" s="22"/>
      <c r="IO129" s="22"/>
      <c r="IP129" s="22"/>
      <c r="IQ129" s="22"/>
      <c r="IR129" s="22"/>
      <c r="IS129" s="22"/>
      <c r="IT129" s="22"/>
      <c r="IU129" s="22"/>
      <c r="IV129" s="22"/>
      <c r="IW129" s="22"/>
      <c r="IX129" s="22"/>
      <c r="IY129" s="26">
        <f t="shared" si="4"/>
        <v>8.6</v>
      </c>
      <c r="IZ129" s="56" t="s">
        <v>37</v>
      </c>
      <c r="JA129" s="80">
        <v>477.47</v>
      </c>
      <c r="JB129" s="81">
        <f>JE129+JF129+JG129+JH129+JI129+JJ129+JK129+JL129+JM129+JN129+JO129+JP129</f>
        <v>0</v>
      </c>
      <c r="JC129" s="81">
        <v>235.89</v>
      </c>
      <c r="JD129" s="82">
        <f t="shared" si="5"/>
        <v>477.47</v>
      </c>
      <c r="JE129" s="83"/>
      <c r="JF129" s="83"/>
      <c r="JG129" s="83"/>
      <c r="JH129" s="83"/>
      <c r="JI129" s="83"/>
      <c r="JJ129" s="83"/>
      <c r="JK129" s="83"/>
      <c r="JL129" s="83"/>
      <c r="JM129" s="83"/>
      <c r="JN129" s="83"/>
      <c r="JO129" s="83"/>
      <c r="JP129" s="83"/>
      <c r="JQ129" s="117">
        <f t="shared" si="7"/>
        <v>2.0241214125227862</v>
      </c>
      <c r="JR129" s="5" t="s">
        <v>749</v>
      </c>
    </row>
    <row r="130" spans="1:278" s="5" customFormat="1" ht="12.75" customHeight="1" x14ac:dyDescent="0.25">
      <c r="A130" s="64">
        <v>43446</v>
      </c>
      <c r="B130" s="109" t="s">
        <v>99</v>
      </c>
      <c r="C130" s="52"/>
      <c r="D130" s="52"/>
      <c r="E130" s="53"/>
      <c r="F130" s="53"/>
      <c r="G130" s="53"/>
      <c r="H130" s="53"/>
      <c r="I130" s="53"/>
      <c r="J130" s="53"/>
      <c r="K130" s="53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>
        <v>1</v>
      </c>
      <c r="AY130" s="22"/>
      <c r="AZ130" s="22"/>
      <c r="BA130" s="22"/>
      <c r="BB130" s="22"/>
      <c r="BC130" s="22"/>
      <c r="BD130" s="22"/>
      <c r="BE130" s="22"/>
      <c r="BF130" s="22">
        <v>3</v>
      </c>
      <c r="BG130" s="22"/>
      <c r="BH130" s="22"/>
      <c r="BI130" s="22"/>
      <c r="BJ130" s="22">
        <v>1</v>
      </c>
      <c r="BK130" s="22"/>
      <c r="BL130" s="22"/>
      <c r="BM130" s="22"/>
      <c r="BN130" s="22"/>
      <c r="BO130" s="22"/>
      <c r="BP130" s="22"/>
      <c r="BQ130" s="22"/>
      <c r="BR130" s="22"/>
      <c r="BS130" s="22"/>
      <c r="BT130" s="22"/>
      <c r="BU130" s="22"/>
      <c r="BV130" s="22"/>
      <c r="BW130" s="22"/>
      <c r="BX130" s="22"/>
      <c r="BY130" s="22"/>
      <c r="BZ130" s="22"/>
      <c r="CA130" s="22"/>
      <c r="CB130" s="22"/>
      <c r="CC130" s="22"/>
      <c r="CD130" s="22"/>
      <c r="CE130" s="22"/>
      <c r="CF130" s="22"/>
      <c r="CG130" s="22"/>
      <c r="CH130" s="22"/>
      <c r="CI130" s="22"/>
      <c r="CJ130" s="22"/>
      <c r="CK130" s="22"/>
      <c r="CL130" s="22"/>
      <c r="CM130" s="22"/>
      <c r="CN130" s="22"/>
      <c r="CO130" s="22"/>
      <c r="CP130" s="22"/>
      <c r="CQ130" s="22"/>
      <c r="CR130" s="22"/>
      <c r="CS130" s="22"/>
      <c r="CT130" s="22"/>
      <c r="CU130" s="22"/>
      <c r="CV130" s="22"/>
      <c r="CW130" s="22"/>
      <c r="CX130" s="22"/>
      <c r="CY130" s="22"/>
      <c r="CZ130" s="22"/>
      <c r="DA130" s="22"/>
      <c r="DB130" s="22"/>
      <c r="DC130" s="22"/>
      <c r="DD130" s="22"/>
      <c r="DE130" s="22"/>
      <c r="DF130" s="22"/>
      <c r="DG130" s="22"/>
      <c r="DH130" s="22"/>
      <c r="DI130" s="22"/>
      <c r="DJ130" s="22"/>
      <c r="DK130" s="22"/>
      <c r="DL130" s="22"/>
      <c r="DM130" s="22"/>
      <c r="DN130" s="22"/>
      <c r="DO130" s="22"/>
      <c r="DP130" s="22"/>
      <c r="DQ130" s="22"/>
      <c r="DR130" s="22"/>
      <c r="DS130" s="22"/>
      <c r="DT130" s="22"/>
      <c r="DU130" s="22"/>
      <c r="DV130" s="22"/>
      <c r="DW130" s="22"/>
      <c r="DX130" s="22"/>
      <c r="DY130" s="22"/>
      <c r="DZ130" s="22"/>
      <c r="EA130" s="22"/>
      <c r="EB130" s="22"/>
      <c r="EC130" s="22"/>
      <c r="ED130" s="22"/>
      <c r="EE130" s="22"/>
      <c r="EF130" s="22"/>
      <c r="EG130" s="22"/>
      <c r="EH130" s="22"/>
      <c r="EI130" s="22"/>
      <c r="EJ130" s="22"/>
      <c r="EK130" s="22"/>
      <c r="EL130" s="22"/>
      <c r="EM130" s="22"/>
      <c r="EN130" s="22"/>
      <c r="EO130" s="22"/>
      <c r="EP130" s="22"/>
      <c r="EQ130" s="22"/>
      <c r="ER130" s="22">
        <v>0.9</v>
      </c>
      <c r="ES130" s="22"/>
      <c r="ET130" s="22"/>
      <c r="EU130" s="22"/>
      <c r="EV130" s="22"/>
      <c r="EW130" s="22"/>
      <c r="EX130" s="22"/>
      <c r="EY130" s="22"/>
      <c r="EZ130" s="22"/>
      <c r="FA130" s="22"/>
      <c r="FB130" s="22"/>
      <c r="FC130" s="22"/>
      <c r="FD130" s="22"/>
      <c r="FE130" s="22"/>
      <c r="FF130" s="22"/>
      <c r="FG130" s="22"/>
      <c r="FH130" s="22"/>
      <c r="FI130" s="22"/>
      <c r="FJ130" s="22"/>
      <c r="FK130" s="22"/>
      <c r="FL130" s="22"/>
      <c r="FM130" s="22"/>
      <c r="FN130" s="22"/>
      <c r="FO130" s="22"/>
      <c r="FP130" s="22"/>
      <c r="FQ130" s="22"/>
      <c r="FR130" s="22"/>
      <c r="FS130" s="22"/>
      <c r="FT130" s="22"/>
      <c r="FU130" s="22"/>
      <c r="FV130" s="22"/>
      <c r="FW130" s="22"/>
      <c r="FX130" s="22"/>
      <c r="FY130" s="22"/>
      <c r="FZ130" s="22"/>
      <c r="GA130" s="22"/>
      <c r="GB130" s="22"/>
      <c r="GC130" s="22"/>
      <c r="GD130" s="22"/>
      <c r="GE130" s="22"/>
      <c r="GF130" s="22"/>
      <c r="GG130" s="22"/>
      <c r="GH130" s="22"/>
      <c r="GI130" s="22"/>
      <c r="GJ130" s="22"/>
      <c r="GK130" s="22"/>
      <c r="GL130" s="22"/>
      <c r="GM130" s="22"/>
      <c r="GN130" s="22"/>
      <c r="GO130" s="22">
        <v>7</v>
      </c>
      <c r="GP130" s="22"/>
      <c r="GQ130" s="22"/>
      <c r="GR130" s="22"/>
      <c r="GS130" s="22"/>
      <c r="GT130" s="22"/>
      <c r="GU130" s="22"/>
      <c r="GV130" s="22"/>
      <c r="GW130" s="22"/>
      <c r="GX130" s="22"/>
      <c r="GY130" s="22"/>
      <c r="GZ130" s="22"/>
      <c r="HA130" s="22"/>
      <c r="HB130" s="22"/>
      <c r="HC130" s="22"/>
      <c r="HD130" s="22"/>
      <c r="HE130" s="22"/>
      <c r="HF130" s="22"/>
      <c r="HG130" s="22"/>
      <c r="HH130" s="22"/>
      <c r="HI130" s="22"/>
      <c r="HJ130" s="22"/>
      <c r="HK130" s="22"/>
      <c r="HL130" s="22"/>
      <c r="HM130" s="22"/>
      <c r="HN130" s="22"/>
      <c r="HO130" s="22"/>
      <c r="HP130" s="22"/>
      <c r="HQ130" s="22"/>
      <c r="HR130" s="22"/>
      <c r="HS130" s="22"/>
      <c r="HT130" s="22"/>
      <c r="HU130" s="22"/>
      <c r="HV130" s="22"/>
      <c r="HW130" s="22"/>
      <c r="HX130" s="22"/>
      <c r="HY130" s="22"/>
      <c r="HZ130" s="22"/>
      <c r="IA130" s="22"/>
      <c r="IB130" s="22"/>
      <c r="IC130" s="22"/>
      <c r="ID130" s="22"/>
      <c r="IE130" s="22"/>
      <c r="IF130" s="22"/>
      <c r="IG130" s="22"/>
      <c r="IH130" s="22"/>
      <c r="II130" s="22"/>
      <c r="IJ130" s="22"/>
      <c r="IK130" s="22"/>
      <c r="IL130" s="22"/>
      <c r="IM130" s="22"/>
      <c r="IN130" s="22"/>
      <c r="IO130" s="22"/>
      <c r="IP130" s="22"/>
      <c r="IQ130" s="22"/>
      <c r="IR130" s="22"/>
      <c r="IS130" s="22"/>
      <c r="IT130" s="22"/>
      <c r="IU130" s="22"/>
      <c r="IV130" s="22"/>
      <c r="IW130" s="22"/>
      <c r="IX130" s="22"/>
      <c r="IY130" s="26">
        <f t="shared" ref="IY130:IY193" si="8">SUBTOTAL(9,C130:IX130)</f>
        <v>12.9</v>
      </c>
      <c r="IZ130" s="56" t="s">
        <v>37</v>
      </c>
      <c r="JA130" s="80">
        <v>546.45000000000005</v>
      </c>
      <c r="JB130" s="81">
        <f>JE130+JF130+JG130+JH130+JI130+JJ130+JK130+JL130+JM130+JN130+JO130+JP130</f>
        <v>0</v>
      </c>
      <c r="JC130" s="81">
        <v>268.238</v>
      </c>
      <c r="JD130" s="82">
        <f t="shared" ref="JD130:JD193" si="9">JA130-JB130</f>
        <v>546.45000000000005</v>
      </c>
      <c r="JE130" s="83"/>
      <c r="JF130" s="83"/>
      <c r="JG130" s="83"/>
      <c r="JH130" s="83"/>
      <c r="JI130" s="83"/>
      <c r="JJ130" s="83"/>
      <c r="JK130" s="83"/>
      <c r="JL130" s="83"/>
      <c r="JM130" s="83"/>
      <c r="JN130" s="83"/>
      <c r="JO130" s="83"/>
      <c r="JP130" s="83"/>
      <c r="JQ130" s="117">
        <f t="shared" si="7"/>
        <v>2.0371833968341551</v>
      </c>
      <c r="JR130" s="5" t="s">
        <v>724</v>
      </c>
    </row>
    <row r="131" spans="1:278" s="5" customFormat="1" ht="12.75" customHeight="1" x14ac:dyDescent="0.25">
      <c r="A131" s="64">
        <v>43462</v>
      </c>
      <c r="B131" s="109" t="s">
        <v>99</v>
      </c>
      <c r="C131" s="52"/>
      <c r="D131" s="52"/>
      <c r="E131" s="53"/>
      <c r="F131" s="53"/>
      <c r="G131" s="53"/>
      <c r="H131" s="53"/>
      <c r="I131" s="53"/>
      <c r="J131" s="53"/>
      <c r="K131" s="53"/>
      <c r="L131" s="22">
        <v>1.6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>
        <v>1</v>
      </c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  <c r="BM131" s="22"/>
      <c r="BN131" s="22"/>
      <c r="BO131" s="22"/>
      <c r="BP131" s="22"/>
      <c r="BQ131" s="22"/>
      <c r="BR131" s="22"/>
      <c r="BS131" s="22"/>
      <c r="BT131" s="22"/>
      <c r="BU131" s="22"/>
      <c r="BV131" s="22"/>
      <c r="BW131" s="22"/>
      <c r="BX131" s="22"/>
      <c r="BY131" s="22"/>
      <c r="BZ131" s="22"/>
      <c r="CA131" s="22"/>
      <c r="CB131" s="22"/>
      <c r="CC131" s="22"/>
      <c r="CD131" s="22"/>
      <c r="CE131" s="22"/>
      <c r="CF131" s="22"/>
      <c r="CG131" s="22"/>
      <c r="CH131" s="22"/>
      <c r="CI131" s="22"/>
      <c r="CJ131" s="22"/>
      <c r="CK131" s="22"/>
      <c r="CL131" s="22"/>
      <c r="CM131" s="22"/>
      <c r="CN131" s="22"/>
      <c r="CO131" s="22"/>
      <c r="CP131" s="22"/>
      <c r="CQ131" s="22"/>
      <c r="CR131" s="22"/>
      <c r="CS131" s="22"/>
      <c r="CT131" s="22"/>
      <c r="CU131" s="22"/>
      <c r="CV131" s="22"/>
      <c r="CW131" s="22"/>
      <c r="CX131" s="22"/>
      <c r="CY131" s="22"/>
      <c r="CZ131" s="22"/>
      <c r="DA131" s="22"/>
      <c r="DB131" s="22"/>
      <c r="DC131" s="22"/>
      <c r="DD131" s="22"/>
      <c r="DE131" s="22"/>
      <c r="DF131" s="22"/>
      <c r="DG131" s="22"/>
      <c r="DH131" s="22"/>
      <c r="DI131" s="22"/>
      <c r="DJ131" s="22"/>
      <c r="DK131" s="22"/>
      <c r="DL131" s="22"/>
      <c r="DM131" s="22"/>
      <c r="DN131" s="22"/>
      <c r="DO131" s="22"/>
      <c r="DP131" s="22"/>
      <c r="DQ131" s="22"/>
      <c r="DR131" s="22"/>
      <c r="DS131" s="22"/>
      <c r="DT131" s="22"/>
      <c r="DU131" s="22"/>
      <c r="DV131" s="22"/>
      <c r="DW131" s="22"/>
      <c r="DX131" s="22"/>
      <c r="DY131" s="22"/>
      <c r="DZ131" s="22"/>
      <c r="EA131" s="22"/>
      <c r="EB131" s="22"/>
      <c r="EC131" s="22"/>
      <c r="ED131" s="22"/>
      <c r="EE131" s="22"/>
      <c r="EF131" s="22"/>
      <c r="EG131" s="22"/>
      <c r="EH131" s="22"/>
      <c r="EI131" s="22"/>
      <c r="EJ131" s="22"/>
      <c r="EK131" s="22"/>
      <c r="EL131" s="22"/>
      <c r="EM131" s="22"/>
      <c r="EN131" s="22"/>
      <c r="EO131" s="22"/>
      <c r="EP131" s="22"/>
      <c r="EQ131" s="22"/>
      <c r="ER131" s="22"/>
      <c r="ES131" s="22"/>
      <c r="ET131" s="22"/>
      <c r="EU131" s="22"/>
      <c r="EV131" s="22"/>
      <c r="EW131" s="22"/>
      <c r="EX131" s="22"/>
      <c r="EY131" s="22"/>
      <c r="EZ131" s="22"/>
      <c r="FA131" s="22"/>
      <c r="FB131" s="22"/>
      <c r="FC131" s="22"/>
      <c r="FD131" s="22"/>
      <c r="FE131" s="22"/>
      <c r="FF131" s="22"/>
      <c r="FG131" s="22"/>
      <c r="FH131" s="22"/>
      <c r="FI131" s="22"/>
      <c r="FJ131" s="22"/>
      <c r="FK131" s="22"/>
      <c r="FL131" s="22"/>
      <c r="FM131" s="22"/>
      <c r="FN131" s="22"/>
      <c r="FO131" s="22"/>
      <c r="FP131" s="22"/>
      <c r="FQ131" s="22"/>
      <c r="FR131" s="22"/>
      <c r="FS131" s="22"/>
      <c r="FT131" s="22">
        <v>2</v>
      </c>
      <c r="FU131" s="22"/>
      <c r="FV131" s="22"/>
      <c r="FW131" s="22"/>
      <c r="FX131" s="22"/>
      <c r="FY131" s="22"/>
      <c r="FZ131" s="22"/>
      <c r="GA131" s="22"/>
      <c r="GB131" s="22"/>
      <c r="GC131" s="22"/>
      <c r="GD131" s="22"/>
      <c r="GE131" s="22"/>
      <c r="GF131" s="22"/>
      <c r="GG131" s="22"/>
      <c r="GH131" s="22"/>
      <c r="GI131" s="22"/>
      <c r="GJ131" s="22"/>
      <c r="GK131" s="22"/>
      <c r="GL131" s="22"/>
      <c r="GM131" s="22"/>
      <c r="GN131" s="22"/>
      <c r="GO131" s="22">
        <v>4</v>
      </c>
      <c r="GP131" s="22"/>
      <c r="GQ131" s="22"/>
      <c r="GR131" s="22"/>
      <c r="GS131" s="22"/>
      <c r="GT131" s="22"/>
      <c r="GU131" s="22"/>
      <c r="GV131" s="22"/>
      <c r="GW131" s="22"/>
      <c r="GX131" s="22"/>
      <c r="GY131" s="22"/>
      <c r="GZ131" s="22"/>
      <c r="HA131" s="22"/>
      <c r="HB131" s="22"/>
      <c r="HC131" s="22"/>
      <c r="HD131" s="22"/>
      <c r="HE131" s="22"/>
      <c r="HF131" s="22"/>
      <c r="HG131" s="22"/>
      <c r="HH131" s="22"/>
      <c r="HI131" s="22"/>
      <c r="HJ131" s="22"/>
      <c r="HK131" s="22"/>
      <c r="HL131" s="22"/>
      <c r="HM131" s="22"/>
      <c r="HN131" s="22"/>
      <c r="HO131" s="22"/>
      <c r="HP131" s="22"/>
      <c r="HQ131" s="22"/>
      <c r="HR131" s="22"/>
      <c r="HS131" s="22"/>
      <c r="HT131" s="22"/>
      <c r="HU131" s="22"/>
      <c r="HV131" s="22"/>
      <c r="HW131" s="22"/>
      <c r="HX131" s="22"/>
      <c r="HY131" s="22"/>
      <c r="HZ131" s="22"/>
      <c r="IA131" s="22"/>
      <c r="IB131" s="22"/>
      <c r="IC131" s="22"/>
      <c r="ID131" s="22"/>
      <c r="IE131" s="22"/>
      <c r="IF131" s="22"/>
      <c r="IG131" s="22"/>
      <c r="IH131" s="22"/>
      <c r="II131" s="22"/>
      <c r="IJ131" s="22"/>
      <c r="IK131" s="22"/>
      <c r="IL131" s="22"/>
      <c r="IM131" s="22"/>
      <c r="IN131" s="22"/>
      <c r="IO131" s="22"/>
      <c r="IP131" s="22"/>
      <c r="IQ131" s="22"/>
      <c r="IR131" s="22"/>
      <c r="IS131" s="22"/>
      <c r="IT131" s="22"/>
      <c r="IU131" s="22"/>
      <c r="IV131" s="22"/>
      <c r="IW131" s="22"/>
      <c r="IX131" s="22"/>
      <c r="IY131" s="26">
        <f t="shared" si="8"/>
        <v>8.6</v>
      </c>
      <c r="IZ131" s="56" t="s">
        <v>37</v>
      </c>
      <c r="JA131" s="80">
        <v>476.78</v>
      </c>
      <c r="JB131" s="81">
        <f>JE131+JF131+JG131+JH131+JI131+JJ131+JK131+JL131+JM131+JN131+JO131+JP131</f>
        <v>0</v>
      </c>
      <c r="JC131" s="81">
        <v>238.61</v>
      </c>
      <c r="JD131" s="82">
        <f t="shared" si="9"/>
        <v>476.78</v>
      </c>
      <c r="JE131" s="83"/>
      <c r="JF131" s="83"/>
      <c r="JG131" s="83"/>
      <c r="JH131" s="83"/>
      <c r="JI131" s="83"/>
      <c r="JJ131" s="83"/>
      <c r="JK131" s="83"/>
      <c r="JL131" s="83"/>
      <c r="JM131" s="83"/>
      <c r="JN131" s="83"/>
      <c r="JO131" s="83"/>
      <c r="JP131" s="83"/>
      <c r="JQ131" s="117">
        <f t="shared" si="7"/>
        <v>1.9981559867566319</v>
      </c>
    </row>
    <row r="132" spans="1:278" s="5" customFormat="1" ht="12.75" customHeight="1" x14ac:dyDescent="0.25">
      <c r="A132" s="64">
        <v>43151</v>
      </c>
      <c r="B132" s="109" t="s">
        <v>297</v>
      </c>
      <c r="C132" s="52"/>
      <c r="D132" s="52"/>
      <c r="E132" s="53"/>
      <c r="F132" s="53"/>
      <c r="G132" s="53"/>
      <c r="H132" s="53"/>
      <c r="I132" s="53"/>
      <c r="J132" s="53"/>
      <c r="K132" s="53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  <c r="BM132" s="22"/>
      <c r="BN132" s="22"/>
      <c r="BO132" s="22"/>
      <c r="BP132" s="22"/>
      <c r="BQ132" s="22"/>
      <c r="BR132" s="22"/>
      <c r="BS132" s="22"/>
      <c r="BT132" s="22"/>
      <c r="BU132" s="22"/>
      <c r="BV132" s="22"/>
      <c r="BW132" s="22"/>
      <c r="BX132" s="22"/>
      <c r="BY132" s="22"/>
      <c r="BZ132" s="22"/>
      <c r="CA132" s="22"/>
      <c r="CB132" s="22"/>
      <c r="CC132" s="22"/>
      <c r="CD132" s="22"/>
      <c r="CE132" s="22"/>
      <c r="CF132" s="22"/>
      <c r="CG132" s="22"/>
      <c r="CH132" s="22"/>
      <c r="CI132" s="22"/>
      <c r="CJ132" s="22"/>
      <c r="CK132" s="22"/>
      <c r="CL132" s="22"/>
      <c r="CM132" s="22"/>
      <c r="CN132" s="22"/>
      <c r="CO132" s="22"/>
      <c r="CP132" s="22"/>
      <c r="CQ132" s="22"/>
      <c r="CR132" s="22"/>
      <c r="CS132" s="22"/>
      <c r="CT132" s="22"/>
      <c r="CU132" s="22"/>
      <c r="CV132" s="22"/>
      <c r="CW132" s="22"/>
      <c r="CX132" s="22"/>
      <c r="CY132" s="22"/>
      <c r="CZ132" s="22"/>
      <c r="DA132" s="22"/>
      <c r="DB132" s="22"/>
      <c r="DC132" s="22"/>
      <c r="DD132" s="22"/>
      <c r="DE132" s="22"/>
      <c r="DF132" s="22"/>
      <c r="DG132" s="22"/>
      <c r="DH132" s="22"/>
      <c r="DI132" s="22"/>
      <c r="DJ132" s="22"/>
      <c r="DK132" s="22"/>
      <c r="DL132" s="22"/>
      <c r="DM132" s="22"/>
      <c r="DN132" s="22"/>
      <c r="DO132" s="22"/>
      <c r="DP132" s="22"/>
      <c r="DQ132" s="22"/>
      <c r="DR132" s="22"/>
      <c r="DS132" s="22">
        <v>10</v>
      </c>
      <c r="DT132" s="22"/>
      <c r="DU132" s="22"/>
      <c r="DV132" s="22"/>
      <c r="DW132" s="22"/>
      <c r="DX132" s="22"/>
      <c r="DY132" s="22"/>
      <c r="DZ132" s="22"/>
      <c r="EA132" s="22"/>
      <c r="EB132" s="22"/>
      <c r="EC132" s="22"/>
      <c r="ED132" s="22"/>
      <c r="EE132" s="22"/>
      <c r="EF132" s="22"/>
      <c r="EG132" s="22"/>
      <c r="EH132" s="22"/>
      <c r="EI132" s="22"/>
      <c r="EJ132" s="22"/>
      <c r="EK132" s="22"/>
      <c r="EL132" s="22"/>
      <c r="EM132" s="22"/>
      <c r="EN132" s="22"/>
      <c r="EO132" s="22"/>
      <c r="EP132" s="22"/>
      <c r="EQ132" s="22"/>
      <c r="ER132" s="22"/>
      <c r="ES132" s="22"/>
      <c r="ET132" s="22"/>
      <c r="EU132" s="22"/>
      <c r="EV132" s="22"/>
      <c r="EW132" s="22"/>
      <c r="EX132" s="22"/>
      <c r="EY132" s="22"/>
      <c r="EZ132" s="22"/>
      <c r="FA132" s="22"/>
      <c r="FB132" s="22"/>
      <c r="FC132" s="22"/>
      <c r="FD132" s="22"/>
      <c r="FE132" s="22"/>
      <c r="FF132" s="22"/>
      <c r="FG132" s="22"/>
      <c r="FH132" s="22"/>
      <c r="FI132" s="22"/>
      <c r="FJ132" s="22"/>
      <c r="FK132" s="22"/>
      <c r="FL132" s="22"/>
      <c r="FM132" s="22"/>
      <c r="FN132" s="22"/>
      <c r="FO132" s="22"/>
      <c r="FP132" s="22"/>
      <c r="FQ132" s="22"/>
      <c r="FR132" s="22"/>
      <c r="FS132" s="22"/>
      <c r="FT132" s="22"/>
      <c r="FU132" s="22"/>
      <c r="FV132" s="22"/>
      <c r="FW132" s="22"/>
      <c r="FX132" s="22"/>
      <c r="FY132" s="22"/>
      <c r="FZ132" s="22"/>
      <c r="GA132" s="22"/>
      <c r="GB132" s="22"/>
      <c r="GC132" s="22"/>
      <c r="GD132" s="22"/>
      <c r="GE132" s="22"/>
      <c r="GF132" s="22"/>
      <c r="GG132" s="22"/>
      <c r="GH132" s="22"/>
      <c r="GI132" s="22"/>
      <c r="GJ132" s="22"/>
      <c r="GK132" s="22"/>
      <c r="GL132" s="22"/>
      <c r="GM132" s="22"/>
      <c r="GN132" s="22"/>
      <c r="GO132" s="22"/>
      <c r="GP132" s="22"/>
      <c r="GQ132" s="22"/>
      <c r="GR132" s="22"/>
      <c r="GS132" s="22"/>
      <c r="GT132" s="22"/>
      <c r="GU132" s="22"/>
      <c r="GV132" s="22"/>
      <c r="GW132" s="22"/>
      <c r="GX132" s="22"/>
      <c r="GY132" s="22"/>
      <c r="GZ132" s="22"/>
      <c r="HA132" s="22"/>
      <c r="HB132" s="22"/>
      <c r="HC132" s="22"/>
      <c r="HD132" s="22"/>
      <c r="HE132" s="22"/>
      <c r="HF132" s="22"/>
      <c r="HG132" s="22"/>
      <c r="HH132" s="22"/>
      <c r="HI132" s="22"/>
      <c r="HJ132" s="22"/>
      <c r="HK132" s="22"/>
      <c r="HL132" s="22"/>
      <c r="HM132" s="22"/>
      <c r="HN132" s="22"/>
      <c r="HO132" s="22"/>
      <c r="HP132" s="22"/>
      <c r="HQ132" s="22"/>
      <c r="HR132" s="22"/>
      <c r="HS132" s="22"/>
      <c r="HT132" s="22"/>
      <c r="HU132" s="22"/>
      <c r="HV132" s="22"/>
      <c r="HW132" s="22"/>
      <c r="HX132" s="22"/>
      <c r="HY132" s="22"/>
      <c r="HZ132" s="22"/>
      <c r="IA132" s="22"/>
      <c r="IB132" s="22"/>
      <c r="IC132" s="22"/>
      <c r="ID132" s="22"/>
      <c r="IE132" s="22"/>
      <c r="IF132" s="22"/>
      <c r="IG132" s="22"/>
      <c r="IH132" s="22"/>
      <c r="II132" s="22"/>
      <c r="IJ132" s="22"/>
      <c r="IK132" s="22"/>
      <c r="IL132" s="22"/>
      <c r="IM132" s="22"/>
      <c r="IN132" s="22"/>
      <c r="IO132" s="22"/>
      <c r="IP132" s="22"/>
      <c r="IQ132" s="22"/>
      <c r="IR132" s="22"/>
      <c r="IS132" s="22"/>
      <c r="IT132" s="22"/>
      <c r="IU132" s="22"/>
      <c r="IV132" s="22"/>
      <c r="IW132" s="22"/>
      <c r="IX132" s="22"/>
      <c r="IY132" s="26">
        <f t="shared" si="8"/>
        <v>10</v>
      </c>
      <c r="IZ132" s="56" t="s">
        <v>37</v>
      </c>
      <c r="JA132" s="80">
        <v>1132.68</v>
      </c>
      <c r="JB132" s="81">
        <f>JE132+JF132+JG132</f>
        <v>1132.68</v>
      </c>
      <c r="JC132" s="81">
        <v>683.1</v>
      </c>
      <c r="JD132" s="82">
        <f t="shared" si="9"/>
        <v>0</v>
      </c>
      <c r="JE132" s="83"/>
      <c r="JF132" s="83"/>
      <c r="JG132" s="83">
        <v>1132.68</v>
      </c>
      <c r="JH132" s="83"/>
      <c r="JI132" s="83"/>
      <c r="JJ132" s="83"/>
      <c r="JK132" s="83"/>
      <c r="JL132" s="83"/>
      <c r="JM132" s="83"/>
      <c r="JN132" s="83"/>
      <c r="JO132" s="83"/>
      <c r="JP132" s="83"/>
      <c r="JQ132" s="40">
        <f t="shared" si="7"/>
        <v>1.6581466842336408</v>
      </c>
      <c r="JR132" s="5" t="s">
        <v>323</v>
      </c>
    </row>
    <row r="133" spans="1:278" s="5" customFormat="1" ht="12.75" customHeight="1" x14ac:dyDescent="0.25">
      <c r="A133" s="64">
        <v>43171</v>
      </c>
      <c r="B133" s="109" t="s">
        <v>297</v>
      </c>
      <c r="C133" s="52"/>
      <c r="D133" s="52"/>
      <c r="E133" s="53"/>
      <c r="F133" s="53"/>
      <c r="G133" s="53"/>
      <c r="H133" s="53"/>
      <c r="I133" s="53"/>
      <c r="J133" s="53"/>
      <c r="K133" s="53"/>
      <c r="L133" s="22"/>
      <c r="M133" s="22"/>
      <c r="N133" s="22"/>
      <c r="O133" s="22"/>
      <c r="P133" s="22"/>
      <c r="Q133" s="22">
        <v>4.8</v>
      </c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  <c r="BM133" s="22"/>
      <c r="BN133" s="22"/>
      <c r="BO133" s="22"/>
      <c r="BP133" s="22"/>
      <c r="BQ133" s="22"/>
      <c r="BR133" s="22"/>
      <c r="BS133" s="22"/>
      <c r="BT133" s="22"/>
      <c r="BU133" s="22"/>
      <c r="BV133" s="22"/>
      <c r="BW133" s="22"/>
      <c r="BX133" s="22"/>
      <c r="BY133" s="22"/>
      <c r="BZ133" s="22"/>
      <c r="CA133" s="22"/>
      <c r="CB133" s="22"/>
      <c r="CC133" s="22"/>
      <c r="CD133" s="22"/>
      <c r="CE133" s="22"/>
      <c r="CF133" s="22"/>
      <c r="CG133" s="22"/>
      <c r="CH133" s="22"/>
      <c r="CI133" s="22"/>
      <c r="CJ133" s="22"/>
      <c r="CK133" s="22"/>
      <c r="CL133" s="22"/>
      <c r="CM133" s="22"/>
      <c r="CN133" s="22"/>
      <c r="CO133" s="22"/>
      <c r="CP133" s="22"/>
      <c r="CQ133" s="22"/>
      <c r="CR133" s="22"/>
      <c r="CS133" s="22"/>
      <c r="CT133" s="22"/>
      <c r="CU133" s="22"/>
      <c r="CV133" s="22"/>
      <c r="CW133" s="22"/>
      <c r="CX133" s="22"/>
      <c r="CY133" s="22"/>
      <c r="CZ133" s="22"/>
      <c r="DA133" s="22"/>
      <c r="DB133" s="22"/>
      <c r="DC133" s="22"/>
      <c r="DD133" s="22"/>
      <c r="DE133" s="22"/>
      <c r="DF133" s="22"/>
      <c r="DG133" s="22"/>
      <c r="DH133" s="22"/>
      <c r="DI133" s="22"/>
      <c r="DJ133" s="22"/>
      <c r="DK133" s="22"/>
      <c r="DL133" s="22"/>
      <c r="DM133" s="22"/>
      <c r="DN133" s="22"/>
      <c r="DO133" s="22"/>
      <c r="DP133" s="22"/>
      <c r="DQ133" s="22"/>
      <c r="DR133" s="22"/>
      <c r="DS133" s="22">
        <v>25</v>
      </c>
      <c r="DT133" s="22"/>
      <c r="DU133" s="22"/>
      <c r="DV133" s="22"/>
      <c r="DW133" s="22"/>
      <c r="DX133" s="22"/>
      <c r="DY133" s="22"/>
      <c r="DZ133" s="22"/>
      <c r="EA133" s="22"/>
      <c r="EB133" s="22"/>
      <c r="EC133" s="22"/>
      <c r="ED133" s="22"/>
      <c r="EE133" s="22"/>
      <c r="EF133" s="22"/>
      <c r="EG133" s="22"/>
      <c r="EH133" s="22"/>
      <c r="EI133" s="22"/>
      <c r="EJ133" s="22"/>
      <c r="EK133" s="22"/>
      <c r="EL133" s="22"/>
      <c r="EM133" s="22"/>
      <c r="EN133" s="22"/>
      <c r="EO133" s="22"/>
      <c r="EP133" s="22"/>
      <c r="EQ133" s="22"/>
      <c r="ER133" s="22"/>
      <c r="ES133" s="22"/>
      <c r="ET133" s="22"/>
      <c r="EU133" s="22"/>
      <c r="EV133" s="22"/>
      <c r="EW133" s="22"/>
      <c r="EX133" s="22"/>
      <c r="EY133" s="22"/>
      <c r="EZ133" s="22"/>
      <c r="FA133" s="22"/>
      <c r="FB133" s="22"/>
      <c r="FC133" s="22"/>
      <c r="FD133" s="22"/>
      <c r="FE133" s="22"/>
      <c r="FF133" s="22"/>
      <c r="FG133" s="22"/>
      <c r="FH133" s="22"/>
      <c r="FI133" s="22"/>
      <c r="FJ133" s="22"/>
      <c r="FK133" s="22"/>
      <c r="FL133" s="22"/>
      <c r="FM133" s="22"/>
      <c r="FN133" s="22"/>
      <c r="FO133" s="22"/>
      <c r="FP133" s="22"/>
      <c r="FQ133" s="22"/>
      <c r="FR133" s="22"/>
      <c r="FS133" s="22"/>
      <c r="FT133" s="22"/>
      <c r="FU133" s="22"/>
      <c r="FV133" s="22"/>
      <c r="FW133" s="22"/>
      <c r="FX133" s="22"/>
      <c r="FY133" s="22"/>
      <c r="FZ133" s="22"/>
      <c r="GA133" s="22"/>
      <c r="GB133" s="22"/>
      <c r="GC133" s="22"/>
      <c r="GD133" s="22"/>
      <c r="GE133" s="22"/>
      <c r="GF133" s="22"/>
      <c r="GG133" s="22"/>
      <c r="GH133" s="22"/>
      <c r="GI133" s="22"/>
      <c r="GJ133" s="22"/>
      <c r="GK133" s="22"/>
      <c r="GL133" s="22"/>
      <c r="GM133" s="22"/>
      <c r="GN133" s="22"/>
      <c r="GO133" s="22"/>
      <c r="GP133" s="22"/>
      <c r="GQ133" s="22"/>
      <c r="GR133" s="22"/>
      <c r="GS133" s="22"/>
      <c r="GT133" s="22"/>
      <c r="GU133" s="22"/>
      <c r="GV133" s="22"/>
      <c r="GW133" s="22"/>
      <c r="GX133" s="22"/>
      <c r="GY133" s="22"/>
      <c r="GZ133" s="22"/>
      <c r="HA133" s="22"/>
      <c r="HB133" s="22"/>
      <c r="HC133" s="22"/>
      <c r="HD133" s="22"/>
      <c r="HE133" s="22"/>
      <c r="HF133" s="22"/>
      <c r="HG133" s="22"/>
      <c r="HH133" s="22"/>
      <c r="HI133" s="22"/>
      <c r="HJ133" s="22"/>
      <c r="HK133" s="22"/>
      <c r="HL133" s="22"/>
      <c r="HM133" s="22"/>
      <c r="HN133" s="22"/>
      <c r="HO133" s="22"/>
      <c r="HP133" s="22"/>
      <c r="HQ133" s="22"/>
      <c r="HR133" s="22"/>
      <c r="HS133" s="22"/>
      <c r="HT133" s="22"/>
      <c r="HU133" s="22"/>
      <c r="HV133" s="22"/>
      <c r="HW133" s="22"/>
      <c r="HX133" s="22"/>
      <c r="HY133" s="22"/>
      <c r="HZ133" s="22"/>
      <c r="IA133" s="22"/>
      <c r="IB133" s="22"/>
      <c r="IC133" s="22"/>
      <c r="ID133" s="22"/>
      <c r="IE133" s="22"/>
      <c r="IF133" s="22"/>
      <c r="IG133" s="22"/>
      <c r="IH133" s="22"/>
      <c r="II133" s="22"/>
      <c r="IJ133" s="22"/>
      <c r="IK133" s="22"/>
      <c r="IL133" s="22"/>
      <c r="IM133" s="22"/>
      <c r="IN133" s="22"/>
      <c r="IO133" s="22"/>
      <c r="IP133" s="22"/>
      <c r="IQ133" s="22"/>
      <c r="IR133" s="22"/>
      <c r="IS133" s="22"/>
      <c r="IT133" s="22"/>
      <c r="IU133" s="22"/>
      <c r="IV133" s="22"/>
      <c r="IW133" s="22"/>
      <c r="IX133" s="22"/>
      <c r="IY133" s="26">
        <f t="shared" si="8"/>
        <v>29.8</v>
      </c>
      <c r="IZ133" s="56" t="s">
        <v>37</v>
      </c>
      <c r="JA133" s="80">
        <v>3089.6</v>
      </c>
      <c r="JB133" s="81">
        <f>JE133+JF133+JG133+JH133</f>
        <v>3089.6</v>
      </c>
      <c r="JC133" s="81">
        <v>1917.76</v>
      </c>
      <c r="JD133" s="82">
        <f t="shared" si="9"/>
        <v>0</v>
      </c>
      <c r="JE133" s="83"/>
      <c r="JF133" s="83"/>
      <c r="JG133" s="83"/>
      <c r="JH133" s="83">
        <v>3089.6</v>
      </c>
      <c r="JI133" s="83"/>
      <c r="JJ133" s="83"/>
      <c r="JK133" s="83"/>
      <c r="JL133" s="83"/>
      <c r="JM133" s="83"/>
      <c r="JN133" s="83"/>
      <c r="JO133" s="83"/>
      <c r="JP133" s="83"/>
      <c r="JQ133" s="40">
        <f t="shared" si="7"/>
        <v>1.611046220590689</v>
      </c>
      <c r="JR133" s="5" t="s">
        <v>325</v>
      </c>
    </row>
    <row r="134" spans="1:278" s="5" customFormat="1" ht="12.75" customHeight="1" x14ac:dyDescent="0.25">
      <c r="A134" s="64">
        <v>43248</v>
      </c>
      <c r="B134" s="109" t="s">
        <v>297</v>
      </c>
      <c r="C134" s="52"/>
      <c r="D134" s="52"/>
      <c r="E134" s="53"/>
      <c r="F134" s="53"/>
      <c r="G134" s="53"/>
      <c r="H134" s="53"/>
      <c r="I134" s="53"/>
      <c r="J134" s="53"/>
      <c r="K134" s="53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  <c r="BM134" s="22"/>
      <c r="BN134" s="22"/>
      <c r="BO134" s="22"/>
      <c r="BP134" s="22"/>
      <c r="BQ134" s="22"/>
      <c r="BR134" s="22"/>
      <c r="BS134" s="22"/>
      <c r="BT134" s="22"/>
      <c r="BU134" s="22"/>
      <c r="BV134" s="22"/>
      <c r="BW134" s="22"/>
      <c r="BX134" s="22"/>
      <c r="BY134" s="22"/>
      <c r="BZ134" s="22"/>
      <c r="CA134" s="22"/>
      <c r="CB134" s="22"/>
      <c r="CC134" s="22"/>
      <c r="CD134" s="22"/>
      <c r="CE134" s="22"/>
      <c r="CF134" s="22"/>
      <c r="CG134" s="22"/>
      <c r="CH134" s="22"/>
      <c r="CI134" s="22"/>
      <c r="CJ134" s="22"/>
      <c r="CK134" s="22"/>
      <c r="CL134" s="22"/>
      <c r="CM134" s="22"/>
      <c r="CN134" s="22"/>
      <c r="CO134" s="22"/>
      <c r="CP134" s="22"/>
      <c r="CQ134" s="22"/>
      <c r="CR134" s="22"/>
      <c r="CS134" s="22"/>
      <c r="CT134" s="22"/>
      <c r="CU134" s="22"/>
      <c r="CV134" s="22"/>
      <c r="CW134" s="22"/>
      <c r="CX134" s="22"/>
      <c r="CY134" s="22"/>
      <c r="CZ134" s="22"/>
      <c r="DA134" s="22"/>
      <c r="DB134" s="22"/>
      <c r="DC134" s="22"/>
      <c r="DD134" s="22"/>
      <c r="DE134" s="22"/>
      <c r="DF134" s="22"/>
      <c r="DG134" s="22"/>
      <c r="DH134" s="22"/>
      <c r="DI134" s="22"/>
      <c r="DJ134" s="22"/>
      <c r="DK134" s="22"/>
      <c r="DL134" s="22"/>
      <c r="DM134" s="22"/>
      <c r="DN134" s="22"/>
      <c r="DO134" s="22"/>
      <c r="DP134" s="22"/>
      <c r="DQ134" s="22"/>
      <c r="DR134" s="22"/>
      <c r="DS134" s="22">
        <v>10</v>
      </c>
      <c r="DT134" s="22"/>
      <c r="DU134" s="22"/>
      <c r="DV134" s="22"/>
      <c r="DW134" s="22"/>
      <c r="DX134" s="22"/>
      <c r="DY134" s="22"/>
      <c r="DZ134" s="22"/>
      <c r="EA134" s="22"/>
      <c r="EB134" s="22"/>
      <c r="EC134" s="22"/>
      <c r="ED134" s="22"/>
      <c r="EE134" s="22"/>
      <c r="EF134" s="22"/>
      <c r="EG134" s="22"/>
      <c r="EH134" s="22"/>
      <c r="EI134" s="22"/>
      <c r="EJ134" s="22"/>
      <c r="EK134" s="22"/>
      <c r="EL134" s="22"/>
      <c r="EM134" s="22"/>
      <c r="EN134" s="22"/>
      <c r="EO134" s="22"/>
      <c r="EP134" s="22"/>
      <c r="EQ134" s="22"/>
      <c r="ER134" s="22"/>
      <c r="ES134" s="22"/>
      <c r="ET134" s="22"/>
      <c r="EU134" s="22"/>
      <c r="EV134" s="22"/>
      <c r="EW134" s="22"/>
      <c r="EX134" s="22"/>
      <c r="EY134" s="22"/>
      <c r="EZ134" s="22"/>
      <c r="FA134" s="22"/>
      <c r="FB134" s="22"/>
      <c r="FC134" s="22"/>
      <c r="FD134" s="22"/>
      <c r="FE134" s="22"/>
      <c r="FF134" s="22"/>
      <c r="FG134" s="22"/>
      <c r="FH134" s="22"/>
      <c r="FI134" s="22"/>
      <c r="FJ134" s="22"/>
      <c r="FK134" s="22"/>
      <c r="FL134" s="22"/>
      <c r="FM134" s="22"/>
      <c r="FN134" s="22"/>
      <c r="FO134" s="22"/>
      <c r="FP134" s="22"/>
      <c r="FQ134" s="22"/>
      <c r="FR134" s="22"/>
      <c r="FS134" s="22"/>
      <c r="FT134" s="22"/>
      <c r="FU134" s="22"/>
      <c r="FV134" s="22"/>
      <c r="FW134" s="22"/>
      <c r="FX134" s="22"/>
      <c r="FY134" s="22"/>
      <c r="FZ134" s="22"/>
      <c r="GA134" s="22"/>
      <c r="GB134" s="22"/>
      <c r="GC134" s="22"/>
      <c r="GD134" s="22"/>
      <c r="GE134" s="22"/>
      <c r="GF134" s="22"/>
      <c r="GG134" s="22"/>
      <c r="GH134" s="22"/>
      <c r="GI134" s="22"/>
      <c r="GJ134" s="22"/>
      <c r="GK134" s="22"/>
      <c r="GL134" s="22"/>
      <c r="GM134" s="22"/>
      <c r="GN134" s="22"/>
      <c r="GO134" s="22"/>
      <c r="GP134" s="22"/>
      <c r="GQ134" s="22"/>
      <c r="GR134" s="22"/>
      <c r="GS134" s="22"/>
      <c r="GT134" s="22"/>
      <c r="GU134" s="22"/>
      <c r="GV134" s="22"/>
      <c r="GW134" s="22"/>
      <c r="GX134" s="22"/>
      <c r="GY134" s="22"/>
      <c r="GZ134" s="22"/>
      <c r="HA134" s="22"/>
      <c r="HB134" s="22"/>
      <c r="HC134" s="22"/>
      <c r="HD134" s="22"/>
      <c r="HE134" s="22"/>
      <c r="HF134" s="22"/>
      <c r="HG134" s="22"/>
      <c r="HH134" s="22"/>
      <c r="HI134" s="22"/>
      <c r="HJ134" s="22"/>
      <c r="HK134" s="22"/>
      <c r="HL134" s="22"/>
      <c r="HM134" s="22"/>
      <c r="HN134" s="22"/>
      <c r="HO134" s="22"/>
      <c r="HP134" s="22"/>
      <c r="HQ134" s="22"/>
      <c r="HR134" s="22"/>
      <c r="HS134" s="22"/>
      <c r="HT134" s="22"/>
      <c r="HU134" s="22"/>
      <c r="HV134" s="22"/>
      <c r="HW134" s="22"/>
      <c r="HX134" s="22"/>
      <c r="HY134" s="22"/>
      <c r="HZ134" s="22"/>
      <c r="IA134" s="22"/>
      <c r="IB134" s="22"/>
      <c r="IC134" s="22"/>
      <c r="ID134" s="22"/>
      <c r="IE134" s="22"/>
      <c r="IF134" s="22"/>
      <c r="IG134" s="22"/>
      <c r="IH134" s="22"/>
      <c r="II134" s="22"/>
      <c r="IJ134" s="22"/>
      <c r="IK134" s="22"/>
      <c r="IL134" s="22"/>
      <c r="IM134" s="22"/>
      <c r="IN134" s="22"/>
      <c r="IO134" s="22"/>
      <c r="IP134" s="22"/>
      <c r="IQ134" s="22"/>
      <c r="IR134" s="22"/>
      <c r="IS134" s="22"/>
      <c r="IT134" s="22"/>
      <c r="IU134" s="22"/>
      <c r="IV134" s="22"/>
      <c r="IW134" s="22"/>
      <c r="IX134" s="22"/>
      <c r="IY134" s="26">
        <f t="shared" si="8"/>
        <v>10</v>
      </c>
      <c r="IZ134" s="56" t="s">
        <v>37</v>
      </c>
      <c r="JA134" s="80">
        <v>1144.8</v>
      </c>
      <c r="JB134" s="81">
        <f>JE134+JF134+JG134+JH134+JI134+JJ134</f>
        <v>1144.8</v>
      </c>
      <c r="JC134" s="81">
        <v>689.4</v>
      </c>
      <c r="JD134" s="82">
        <f t="shared" si="9"/>
        <v>0</v>
      </c>
      <c r="JE134" s="83"/>
      <c r="JF134" s="83"/>
      <c r="JG134" s="83"/>
      <c r="JH134" s="83"/>
      <c r="JI134" s="83"/>
      <c r="JJ134" s="83">
        <v>1144.8</v>
      </c>
      <c r="JK134" s="83"/>
      <c r="JL134" s="83"/>
      <c r="JM134" s="83"/>
      <c r="JN134" s="83"/>
      <c r="JO134" s="83"/>
      <c r="JP134" s="83"/>
      <c r="JQ134" s="40">
        <f t="shared" si="7"/>
        <v>1.6605744125326372</v>
      </c>
      <c r="JR134" s="5" t="s">
        <v>481</v>
      </c>
    </row>
    <row r="135" spans="1:278" s="5" customFormat="1" ht="12.75" customHeight="1" x14ac:dyDescent="0.25">
      <c r="A135" s="64">
        <v>43293</v>
      </c>
      <c r="B135" s="109" t="s">
        <v>297</v>
      </c>
      <c r="C135" s="52"/>
      <c r="D135" s="52"/>
      <c r="E135" s="53"/>
      <c r="F135" s="53"/>
      <c r="G135" s="53"/>
      <c r="H135" s="53"/>
      <c r="I135" s="53"/>
      <c r="J135" s="53"/>
      <c r="K135" s="53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  <c r="BM135" s="22"/>
      <c r="BN135" s="22"/>
      <c r="BO135" s="22"/>
      <c r="BP135" s="22"/>
      <c r="BQ135" s="22"/>
      <c r="BR135" s="22"/>
      <c r="BS135" s="22"/>
      <c r="BT135" s="22"/>
      <c r="BU135" s="22"/>
      <c r="BV135" s="22"/>
      <c r="BW135" s="22"/>
      <c r="BX135" s="22"/>
      <c r="BY135" s="22"/>
      <c r="BZ135" s="22"/>
      <c r="CA135" s="22"/>
      <c r="CB135" s="22"/>
      <c r="CC135" s="22"/>
      <c r="CD135" s="22"/>
      <c r="CE135" s="22"/>
      <c r="CF135" s="22"/>
      <c r="CG135" s="22"/>
      <c r="CH135" s="22"/>
      <c r="CI135" s="22"/>
      <c r="CJ135" s="22"/>
      <c r="CK135" s="22"/>
      <c r="CL135" s="22"/>
      <c r="CM135" s="22"/>
      <c r="CN135" s="22"/>
      <c r="CO135" s="22"/>
      <c r="CP135" s="22"/>
      <c r="CQ135" s="22"/>
      <c r="CR135" s="22"/>
      <c r="CS135" s="22"/>
      <c r="CT135" s="22"/>
      <c r="CU135" s="22"/>
      <c r="CV135" s="22"/>
      <c r="CW135" s="22"/>
      <c r="CX135" s="22"/>
      <c r="CY135" s="22"/>
      <c r="CZ135" s="22"/>
      <c r="DA135" s="22"/>
      <c r="DB135" s="22"/>
      <c r="DC135" s="22"/>
      <c r="DD135" s="22"/>
      <c r="DE135" s="22"/>
      <c r="DF135" s="22"/>
      <c r="DG135" s="22"/>
      <c r="DH135" s="22"/>
      <c r="DI135" s="22"/>
      <c r="DJ135" s="22"/>
      <c r="DK135" s="22"/>
      <c r="DL135" s="22"/>
      <c r="DM135" s="22"/>
      <c r="DN135" s="22"/>
      <c r="DO135" s="22"/>
      <c r="DP135" s="22"/>
      <c r="DQ135" s="22"/>
      <c r="DR135" s="22"/>
      <c r="DS135" s="22">
        <v>10</v>
      </c>
      <c r="DT135" s="22"/>
      <c r="DU135" s="22"/>
      <c r="DV135" s="22"/>
      <c r="DW135" s="22"/>
      <c r="DX135" s="22"/>
      <c r="DY135" s="22"/>
      <c r="DZ135" s="22"/>
      <c r="EA135" s="22"/>
      <c r="EB135" s="22"/>
      <c r="EC135" s="22"/>
      <c r="ED135" s="22"/>
      <c r="EE135" s="22"/>
      <c r="EF135" s="22"/>
      <c r="EG135" s="22"/>
      <c r="EH135" s="22"/>
      <c r="EI135" s="22"/>
      <c r="EJ135" s="22"/>
      <c r="EK135" s="22"/>
      <c r="EL135" s="22"/>
      <c r="EM135" s="22"/>
      <c r="EN135" s="22"/>
      <c r="EO135" s="22"/>
      <c r="EP135" s="22"/>
      <c r="EQ135" s="22"/>
      <c r="ER135" s="22"/>
      <c r="ES135" s="22"/>
      <c r="ET135" s="22"/>
      <c r="EU135" s="22"/>
      <c r="EV135" s="22"/>
      <c r="EW135" s="22"/>
      <c r="EX135" s="22"/>
      <c r="EY135" s="22"/>
      <c r="EZ135" s="22"/>
      <c r="FA135" s="22"/>
      <c r="FB135" s="22"/>
      <c r="FC135" s="22"/>
      <c r="FD135" s="22"/>
      <c r="FE135" s="22"/>
      <c r="FF135" s="22"/>
      <c r="FG135" s="22"/>
      <c r="FH135" s="22"/>
      <c r="FI135" s="22"/>
      <c r="FJ135" s="22"/>
      <c r="FK135" s="22"/>
      <c r="FL135" s="22"/>
      <c r="FM135" s="22"/>
      <c r="FN135" s="22"/>
      <c r="FO135" s="22"/>
      <c r="FP135" s="22"/>
      <c r="FQ135" s="22"/>
      <c r="FR135" s="22"/>
      <c r="FS135" s="22"/>
      <c r="FT135" s="22"/>
      <c r="FU135" s="22"/>
      <c r="FV135" s="22"/>
      <c r="FW135" s="22"/>
      <c r="FX135" s="22"/>
      <c r="FY135" s="22"/>
      <c r="FZ135" s="22"/>
      <c r="GA135" s="22"/>
      <c r="GB135" s="22"/>
      <c r="GC135" s="22"/>
      <c r="GD135" s="22"/>
      <c r="GE135" s="22"/>
      <c r="GF135" s="22"/>
      <c r="GG135" s="22"/>
      <c r="GH135" s="22"/>
      <c r="GI135" s="22"/>
      <c r="GJ135" s="22"/>
      <c r="GK135" s="22"/>
      <c r="GL135" s="22"/>
      <c r="GM135" s="22"/>
      <c r="GN135" s="22"/>
      <c r="GO135" s="22"/>
      <c r="GP135" s="22"/>
      <c r="GQ135" s="22"/>
      <c r="GR135" s="22"/>
      <c r="GS135" s="22"/>
      <c r="GT135" s="22"/>
      <c r="GU135" s="22"/>
      <c r="GV135" s="22"/>
      <c r="GW135" s="22"/>
      <c r="GX135" s="22"/>
      <c r="GY135" s="22"/>
      <c r="GZ135" s="22"/>
      <c r="HA135" s="22"/>
      <c r="HB135" s="22"/>
      <c r="HC135" s="22"/>
      <c r="HD135" s="22"/>
      <c r="HE135" s="22"/>
      <c r="HF135" s="22"/>
      <c r="HG135" s="22"/>
      <c r="HH135" s="22"/>
      <c r="HI135" s="22"/>
      <c r="HJ135" s="22"/>
      <c r="HK135" s="22"/>
      <c r="HL135" s="22"/>
      <c r="HM135" s="22"/>
      <c r="HN135" s="22"/>
      <c r="HO135" s="22"/>
      <c r="HP135" s="22"/>
      <c r="HQ135" s="22"/>
      <c r="HR135" s="22"/>
      <c r="HS135" s="22"/>
      <c r="HT135" s="22"/>
      <c r="HU135" s="22"/>
      <c r="HV135" s="22"/>
      <c r="HW135" s="22"/>
      <c r="HX135" s="22"/>
      <c r="HY135" s="22"/>
      <c r="HZ135" s="22"/>
      <c r="IA135" s="22"/>
      <c r="IB135" s="22"/>
      <c r="IC135" s="22"/>
      <c r="ID135" s="22"/>
      <c r="IE135" s="22"/>
      <c r="IF135" s="22"/>
      <c r="IG135" s="22"/>
      <c r="IH135" s="22"/>
      <c r="II135" s="22"/>
      <c r="IJ135" s="22"/>
      <c r="IK135" s="22"/>
      <c r="IL135" s="22"/>
      <c r="IM135" s="22"/>
      <c r="IN135" s="22"/>
      <c r="IO135" s="22"/>
      <c r="IP135" s="22"/>
      <c r="IQ135" s="22"/>
      <c r="IR135" s="22"/>
      <c r="IS135" s="22"/>
      <c r="IT135" s="22"/>
      <c r="IU135" s="22"/>
      <c r="IV135" s="22"/>
      <c r="IW135" s="22"/>
      <c r="IX135" s="22"/>
      <c r="IY135" s="26">
        <f t="shared" si="8"/>
        <v>10</v>
      </c>
      <c r="IZ135" s="56" t="s">
        <v>37</v>
      </c>
      <c r="JA135" s="80">
        <v>1126.2</v>
      </c>
      <c r="JB135" s="81">
        <f>JE135+JF135+JG135+JH135+JI135+JJ135+JK135+JL135</f>
        <v>1126.2</v>
      </c>
      <c r="JC135" s="81">
        <v>682.09999999999991</v>
      </c>
      <c r="JD135" s="82">
        <f t="shared" si="9"/>
        <v>0</v>
      </c>
      <c r="JE135" s="83"/>
      <c r="JF135" s="83"/>
      <c r="JG135" s="83"/>
      <c r="JH135" s="83"/>
      <c r="JI135" s="83"/>
      <c r="JJ135" s="83"/>
      <c r="JK135" s="83"/>
      <c r="JL135" s="83">
        <v>1126.2</v>
      </c>
      <c r="JM135" s="83"/>
      <c r="JN135" s="83"/>
      <c r="JO135" s="83"/>
      <c r="JP135" s="83"/>
      <c r="JQ135" s="40">
        <f t="shared" si="7"/>
        <v>1.6510775546107612</v>
      </c>
      <c r="JR135" s="5" t="s">
        <v>513</v>
      </c>
    </row>
    <row r="136" spans="1:278" s="5" customFormat="1" ht="12.75" customHeight="1" x14ac:dyDescent="0.25">
      <c r="A136" s="64">
        <v>43375</v>
      </c>
      <c r="B136" s="109" t="s">
        <v>297</v>
      </c>
      <c r="C136" s="52"/>
      <c r="D136" s="52"/>
      <c r="E136" s="53"/>
      <c r="F136" s="53"/>
      <c r="G136" s="53"/>
      <c r="H136" s="53"/>
      <c r="I136" s="53"/>
      <c r="J136" s="53"/>
      <c r="K136" s="53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  <c r="BM136" s="22"/>
      <c r="BN136" s="22"/>
      <c r="BO136" s="22"/>
      <c r="BP136" s="22"/>
      <c r="BQ136" s="22"/>
      <c r="BR136" s="22"/>
      <c r="BS136" s="22"/>
      <c r="BT136" s="22"/>
      <c r="BU136" s="22"/>
      <c r="BV136" s="22"/>
      <c r="BW136" s="22"/>
      <c r="BX136" s="22"/>
      <c r="BY136" s="22"/>
      <c r="BZ136" s="22"/>
      <c r="CA136" s="22"/>
      <c r="CB136" s="22"/>
      <c r="CC136" s="22"/>
      <c r="CD136" s="22"/>
      <c r="CE136" s="22"/>
      <c r="CF136" s="22"/>
      <c r="CG136" s="22"/>
      <c r="CH136" s="22"/>
      <c r="CI136" s="22"/>
      <c r="CJ136" s="22"/>
      <c r="CK136" s="22"/>
      <c r="CL136" s="22"/>
      <c r="CM136" s="22"/>
      <c r="CN136" s="22"/>
      <c r="CO136" s="22"/>
      <c r="CP136" s="22"/>
      <c r="CQ136" s="22"/>
      <c r="CR136" s="22"/>
      <c r="CS136" s="22"/>
      <c r="CT136" s="22"/>
      <c r="CU136" s="22"/>
      <c r="CV136" s="22"/>
      <c r="CW136" s="22"/>
      <c r="CX136" s="22"/>
      <c r="CY136" s="22"/>
      <c r="CZ136" s="22"/>
      <c r="DA136" s="22"/>
      <c r="DB136" s="22"/>
      <c r="DC136" s="22"/>
      <c r="DD136" s="22"/>
      <c r="DE136" s="22"/>
      <c r="DF136" s="22"/>
      <c r="DG136" s="22"/>
      <c r="DH136" s="22"/>
      <c r="DI136" s="22"/>
      <c r="DJ136" s="22"/>
      <c r="DK136" s="22"/>
      <c r="DL136" s="22"/>
      <c r="DM136" s="22"/>
      <c r="DN136" s="22"/>
      <c r="DO136" s="22"/>
      <c r="DP136" s="22"/>
      <c r="DQ136" s="22"/>
      <c r="DR136" s="22"/>
      <c r="DS136" s="22">
        <v>5</v>
      </c>
      <c r="DT136" s="22"/>
      <c r="DU136" s="22"/>
      <c r="DV136" s="22"/>
      <c r="DW136" s="22"/>
      <c r="DX136" s="22"/>
      <c r="DY136" s="22"/>
      <c r="DZ136" s="22"/>
      <c r="EA136" s="22"/>
      <c r="EB136" s="22"/>
      <c r="EC136" s="22"/>
      <c r="ED136" s="22"/>
      <c r="EE136" s="22"/>
      <c r="EF136" s="22"/>
      <c r="EG136" s="22"/>
      <c r="EH136" s="22"/>
      <c r="EI136" s="22"/>
      <c r="EJ136" s="22"/>
      <c r="EK136" s="22"/>
      <c r="EL136" s="22"/>
      <c r="EM136" s="22"/>
      <c r="EN136" s="22"/>
      <c r="EO136" s="22"/>
      <c r="EP136" s="22"/>
      <c r="EQ136" s="22"/>
      <c r="ER136" s="22"/>
      <c r="ES136" s="22"/>
      <c r="ET136" s="22"/>
      <c r="EU136" s="22"/>
      <c r="EV136" s="22"/>
      <c r="EW136" s="22"/>
      <c r="EX136" s="22"/>
      <c r="EY136" s="22"/>
      <c r="EZ136" s="22"/>
      <c r="FA136" s="22"/>
      <c r="FB136" s="22"/>
      <c r="FC136" s="22"/>
      <c r="FD136" s="22"/>
      <c r="FE136" s="22"/>
      <c r="FF136" s="22"/>
      <c r="FG136" s="22"/>
      <c r="FH136" s="22"/>
      <c r="FI136" s="22"/>
      <c r="FJ136" s="22"/>
      <c r="FK136" s="22"/>
      <c r="FL136" s="22"/>
      <c r="FM136" s="22"/>
      <c r="FN136" s="22"/>
      <c r="FO136" s="22"/>
      <c r="FP136" s="22"/>
      <c r="FQ136" s="22"/>
      <c r="FR136" s="22"/>
      <c r="FS136" s="22"/>
      <c r="FT136" s="22"/>
      <c r="FU136" s="22"/>
      <c r="FV136" s="22"/>
      <c r="FW136" s="22"/>
      <c r="FX136" s="22"/>
      <c r="FY136" s="22"/>
      <c r="FZ136" s="22"/>
      <c r="GA136" s="22"/>
      <c r="GB136" s="22"/>
      <c r="GC136" s="22"/>
      <c r="GD136" s="22"/>
      <c r="GE136" s="22"/>
      <c r="GF136" s="22"/>
      <c r="GG136" s="22"/>
      <c r="GH136" s="22"/>
      <c r="GI136" s="22"/>
      <c r="GJ136" s="22"/>
      <c r="GK136" s="22"/>
      <c r="GL136" s="22"/>
      <c r="GM136" s="22"/>
      <c r="GN136" s="22"/>
      <c r="GO136" s="22"/>
      <c r="GP136" s="22"/>
      <c r="GQ136" s="22"/>
      <c r="GR136" s="22"/>
      <c r="GS136" s="22"/>
      <c r="GT136" s="22"/>
      <c r="GU136" s="22"/>
      <c r="GV136" s="22"/>
      <c r="GW136" s="22"/>
      <c r="GX136" s="22"/>
      <c r="GY136" s="22"/>
      <c r="GZ136" s="22"/>
      <c r="HA136" s="22"/>
      <c r="HB136" s="22"/>
      <c r="HC136" s="22"/>
      <c r="HD136" s="22"/>
      <c r="HE136" s="22"/>
      <c r="HF136" s="22"/>
      <c r="HG136" s="22"/>
      <c r="HH136" s="22"/>
      <c r="HI136" s="22"/>
      <c r="HJ136" s="22"/>
      <c r="HK136" s="22"/>
      <c r="HL136" s="22"/>
      <c r="HM136" s="22"/>
      <c r="HN136" s="22"/>
      <c r="HO136" s="22"/>
      <c r="HP136" s="22"/>
      <c r="HQ136" s="22"/>
      <c r="HR136" s="22"/>
      <c r="HS136" s="22"/>
      <c r="HT136" s="22"/>
      <c r="HU136" s="22"/>
      <c r="HV136" s="22"/>
      <c r="HW136" s="22"/>
      <c r="HX136" s="22"/>
      <c r="HY136" s="22"/>
      <c r="HZ136" s="22"/>
      <c r="IA136" s="22"/>
      <c r="IB136" s="22"/>
      <c r="IC136" s="22"/>
      <c r="ID136" s="22"/>
      <c r="IE136" s="22"/>
      <c r="IF136" s="22"/>
      <c r="IG136" s="22"/>
      <c r="IH136" s="22"/>
      <c r="II136" s="22"/>
      <c r="IJ136" s="22"/>
      <c r="IK136" s="22"/>
      <c r="IL136" s="22"/>
      <c r="IM136" s="22"/>
      <c r="IN136" s="22"/>
      <c r="IO136" s="22"/>
      <c r="IP136" s="22"/>
      <c r="IQ136" s="22"/>
      <c r="IR136" s="22"/>
      <c r="IS136" s="22"/>
      <c r="IT136" s="22"/>
      <c r="IU136" s="22"/>
      <c r="IV136" s="22"/>
      <c r="IW136" s="22"/>
      <c r="IX136" s="22"/>
      <c r="IY136" s="26">
        <f t="shared" si="8"/>
        <v>5</v>
      </c>
      <c r="IZ136" s="56" t="s">
        <v>37</v>
      </c>
      <c r="JA136" s="80">
        <v>604.98</v>
      </c>
      <c r="JB136" s="81">
        <f>JE136+JF136+JG136+JH136+JI136+JJ136+JK136+JL136+JM136+JN136</f>
        <v>604.98</v>
      </c>
      <c r="JC136" s="81">
        <v>363.15</v>
      </c>
      <c r="JD136" s="82">
        <f t="shared" si="9"/>
        <v>0</v>
      </c>
      <c r="JE136" s="83"/>
      <c r="JF136" s="83"/>
      <c r="JG136" s="83"/>
      <c r="JH136" s="83"/>
      <c r="JI136" s="83"/>
      <c r="JJ136" s="83"/>
      <c r="JK136" s="83"/>
      <c r="JL136" s="83"/>
      <c r="JM136" s="83"/>
      <c r="JN136" s="83">
        <v>604.98</v>
      </c>
      <c r="JO136" s="83"/>
      <c r="JP136" s="83"/>
      <c r="JQ136" s="117">
        <f t="shared" si="7"/>
        <v>1.6659231722428749</v>
      </c>
      <c r="JR136" s="5" t="s">
        <v>615</v>
      </c>
    </row>
    <row r="137" spans="1:278" s="5" customFormat="1" ht="12.75" customHeight="1" x14ac:dyDescent="0.25">
      <c r="A137" s="64">
        <v>43136</v>
      </c>
      <c r="B137" s="110" t="s">
        <v>46</v>
      </c>
      <c r="C137" s="52"/>
      <c r="D137" s="52"/>
      <c r="E137" s="53"/>
      <c r="F137" s="53"/>
      <c r="G137" s="53"/>
      <c r="H137" s="53"/>
      <c r="I137" s="53"/>
      <c r="J137" s="53"/>
      <c r="K137" s="53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  <c r="BM137" s="22"/>
      <c r="BN137" s="22"/>
      <c r="BO137" s="22"/>
      <c r="BP137" s="22"/>
      <c r="BQ137" s="22"/>
      <c r="BR137" s="22"/>
      <c r="BS137" s="22"/>
      <c r="BT137" s="22"/>
      <c r="BU137" s="22"/>
      <c r="BV137" s="22"/>
      <c r="BW137" s="22"/>
      <c r="BX137" s="22"/>
      <c r="BY137" s="22"/>
      <c r="BZ137" s="22"/>
      <c r="CA137" s="22"/>
      <c r="CB137" s="22"/>
      <c r="CC137" s="22"/>
      <c r="CD137" s="22"/>
      <c r="CE137" s="22"/>
      <c r="CF137" s="22"/>
      <c r="CG137" s="22"/>
      <c r="CH137" s="22"/>
      <c r="CI137" s="22"/>
      <c r="CJ137" s="22"/>
      <c r="CK137" s="22"/>
      <c r="CL137" s="22"/>
      <c r="CM137" s="22"/>
      <c r="CN137" s="22"/>
      <c r="CO137" s="22"/>
      <c r="CP137" s="22"/>
      <c r="CQ137" s="22"/>
      <c r="CR137" s="22"/>
      <c r="CS137" s="22"/>
      <c r="CT137" s="22"/>
      <c r="CU137" s="22"/>
      <c r="CV137" s="22"/>
      <c r="CW137" s="22"/>
      <c r="CX137" s="22"/>
      <c r="CY137" s="22"/>
      <c r="CZ137" s="22"/>
      <c r="DA137" s="22"/>
      <c r="DB137" s="22"/>
      <c r="DC137" s="22"/>
      <c r="DD137" s="22"/>
      <c r="DE137" s="22"/>
      <c r="DF137" s="22"/>
      <c r="DG137" s="22"/>
      <c r="DH137" s="22"/>
      <c r="DI137" s="22"/>
      <c r="DJ137" s="22"/>
      <c r="DK137" s="22"/>
      <c r="DL137" s="22"/>
      <c r="DM137" s="22"/>
      <c r="DN137" s="22"/>
      <c r="DO137" s="22"/>
      <c r="DP137" s="22"/>
      <c r="DQ137" s="22"/>
      <c r="DR137" s="22"/>
      <c r="DS137" s="22"/>
      <c r="DT137" s="22">
        <v>15</v>
      </c>
      <c r="DU137" s="22"/>
      <c r="DV137" s="22"/>
      <c r="DW137" s="22"/>
      <c r="DX137" s="22"/>
      <c r="DY137" s="22"/>
      <c r="DZ137" s="22"/>
      <c r="EA137" s="22"/>
      <c r="EB137" s="22"/>
      <c r="EC137" s="22"/>
      <c r="ED137" s="22"/>
      <c r="EE137" s="22"/>
      <c r="EF137" s="22"/>
      <c r="EG137" s="22"/>
      <c r="EH137" s="22"/>
      <c r="EI137" s="22"/>
      <c r="EJ137" s="22"/>
      <c r="EK137" s="22"/>
      <c r="EL137" s="22"/>
      <c r="EM137" s="22"/>
      <c r="EN137" s="22"/>
      <c r="EO137" s="22"/>
      <c r="EP137" s="22"/>
      <c r="EQ137" s="22"/>
      <c r="ER137" s="22"/>
      <c r="ES137" s="22"/>
      <c r="ET137" s="22"/>
      <c r="EU137" s="22"/>
      <c r="EV137" s="22"/>
      <c r="EW137" s="22"/>
      <c r="EX137" s="22"/>
      <c r="EY137" s="22"/>
      <c r="EZ137" s="22"/>
      <c r="FA137" s="22"/>
      <c r="FB137" s="22"/>
      <c r="FC137" s="22"/>
      <c r="FD137" s="22"/>
      <c r="FE137" s="22"/>
      <c r="FF137" s="22"/>
      <c r="FG137" s="22"/>
      <c r="FH137" s="22"/>
      <c r="FI137" s="22"/>
      <c r="FJ137" s="22"/>
      <c r="FK137" s="22"/>
      <c r="FL137" s="22"/>
      <c r="FM137" s="22"/>
      <c r="FN137" s="22"/>
      <c r="FO137" s="22"/>
      <c r="FP137" s="22"/>
      <c r="FQ137" s="22"/>
      <c r="FR137" s="22"/>
      <c r="FS137" s="22"/>
      <c r="FT137" s="22"/>
      <c r="FU137" s="22"/>
      <c r="FV137" s="22"/>
      <c r="FW137" s="22"/>
      <c r="FX137" s="22"/>
      <c r="FY137" s="22"/>
      <c r="FZ137" s="22"/>
      <c r="GA137" s="22"/>
      <c r="GB137" s="22"/>
      <c r="GC137" s="22"/>
      <c r="GD137" s="22"/>
      <c r="GE137" s="22"/>
      <c r="GF137" s="22"/>
      <c r="GG137" s="22"/>
      <c r="GH137" s="22"/>
      <c r="GI137" s="22"/>
      <c r="GJ137" s="22"/>
      <c r="GK137" s="22"/>
      <c r="GL137" s="22"/>
      <c r="GM137" s="22"/>
      <c r="GN137" s="22"/>
      <c r="GO137" s="22"/>
      <c r="GP137" s="22"/>
      <c r="GQ137" s="22"/>
      <c r="GR137" s="22"/>
      <c r="GS137" s="22"/>
      <c r="GT137" s="22"/>
      <c r="GU137" s="22"/>
      <c r="GV137" s="22"/>
      <c r="GW137" s="22"/>
      <c r="GX137" s="22"/>
      <c r="GY137" s="22"/>
      <c r="GZ137" s="22"/>
      <c r="HA137" s="22"/>
      <c r="HB137" s="22"/>
      <c r="HC137" s="22"/>
      <c r="HD137" s="22"/>
      <c r="HE137" s="22"/>
      <c r="HF137" s="22"/>
      <c r="HG137" s="22"/>
      <c r="HH137" s="22"/>
      <c r="HI137" s="22"/>
      <c r="HJ137" s="22"/>
      <c r="HK137" s="22"/>
      <c r="HL137" s="22"/>
      <c r="HM137" s="22"/>
      <c r="HN137" s="22"/>
      <c r="HO137" s="22"/>
      <c r="HP137" s="22"/>
      <c r="HQ137" s="22"/>
      <c r="HR137" s="22"/>
      <c r="HS137" s="22"/>
      <c r="HT137" s="22"/>
      <c r="HU137" s="22"/>
      <c r="HV137" s="22"/>
      <c r="HW137" s="22"/>
      <c r="HX137" s="22"/>
      <c r="HY137" s="22"/>
      <c r="HZ137" s="22"/>
      <c r="IA137" s="22"/>
      <c r="IB137" s="22"/>
      <c r="IC137" s="22"/>
      <c r="ID137" s="22"/>
      <c r="IE137" s="22"/>
      <c r="IF137" s="22"/>
      <c r="IG137" s="22"/>
      <c r="IH137" s="22"/>
      <c r="II137" s="22"/>
      <c r="IJ137" s="22"/>
      <c r="IK137" s="22"/>
      <c r="IL137" s="22"/>
      <c r="IM137" s="22"/>
      <c r="IN137" s="22"/>
      <c r="IO137" s="22"/>
      <c r="IP137" s="22"/>
      <c r="IQ137" s="22"/>
      <c r="IR137" s="22"/>
      <c r="IS137" s="22"/>
      <c r="IT137" s="22"/>
      <c r="IU137" s="22"/>
      <c r="IV137" s="22"/>
      <c r="IW137" s="22"/>
      <c r="IX137" s="22"/>
      <c r="IY137" s="26">
        <f t="shared" si="8"/>
        <v>15</v>
      </c>
      <c r="IZ137" s="56" t="s">
        <v>37</v>
      </c>
      <c r="JA137" s="80">
        <v>1622.7</v>
      </c>
      <c r="JB137" s="81">
        <f>JE137+JF137+JG137+JH137</f>
        <v>1622.7</v>
      </c>
      <c r="JC137" s="81">
        <v>571.19999999999993</v>
      </c>
      <c r="JD137" s="82">
        <f t="shared" si="9"/>
        <v>0</v>
      </c>
      <c r="JE137" s="83"/>
      <c r="JF137" s="83"/>
      <c r="JG137" s="83"/>
      <c r="JH137" s="83">
        <v>1622.7</v>
      </c>
      <c r="JI137" s="83"/>
      <c r="JJ137" s="83"/>
      <c r="JK137" s="83"/>
      <c r="JL137" s="83"/>
      <c r="JM137" s="83"/>
      <c r="JN137" s="83"/>
      <c r="JO137" s="83"/>
      <c r="JP137" s="83"/>
      <c r="JQ137" s="40">
        <f t="shared" si="7"/>
        <v>2.8408613445378155</v>
      </c>
    </row>
    <row r="138" spans="1:278" s="5" customFormat="1" ht="12.75" customHeight="1" x14ac:dyDescent="0.25">
      <c r="A138" s="64">
        <v>43150</v>
      </c>
      <c r="B138" s="110" t="s">
        <v>46</v>
      </c>
      <c r="C138" s="52"/>
      <c r="D138" s="52"/>
      <c r="E138" s="53"/>
      <c r="F138" s="53"/>
      <c r="G138" s="53"/>
      <c r="H138" s="53"/>
      <c r="I138" s="53"/>
      <c r="J138" s="53"/>
      <c r="K138" s="53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  <c r="BM138" s="22"/>
      <c r="BN138" s="22"/>
      <c r="BO138" s="22"/>
      <c r="BP138" s="22"/>
      <c r="BQ138" s="22"/>
      <c r="BR138" s="22"/>
      <c r="BS138" s="22"/>
      <c r="BT138" s="22"/>
      <c r="BU138" s="22"/>
      <c r="BV138" s="22"/>
      <c r="BW138" s="22"/>
      <c r="BX138" s="22"/>
      <c r="BY138" s="22"/>
      <c r="BZ138" s="22"/>
      <c r="CA138" s="22"/>
      <c r="CB138" s="22"/>
      <c r="CC138" s="22"/>
      <c r="CD138" s="22"/>
      <c r="CE138" s="22"/>
      <c r="CF138" s="22"/>
      <c r="CG138" s="22"/>
      <c r="CH138" s="22"/>
      <c r="CI138" s="22"/>
      <c r="CJ138" s="22"/>
      <c r="CK138" s="22"/>
      <c r="CL138" s="22"/>
      <c r="CM138" s="22"/>
      <c r="CN138" s="22"/>
      <c r="CO138" s="22"/>
      <c r="CP138" s="22"/>
      <c r="CQ138" s="22"/>
      <c r="CR138" s="22"/>
      <c r="CS138" s="22"/>
      <c r="CT138" s="22"/>
      <c r="CU138" s="22"/>
      <c r="CV138" s="22"/>
      <c r="CW138" s="22"/>
      <c r="CX138" s="22"/>
      <c r="CY138" s="22"/>
      <c r="CZ138" s="22"/>
      <c r="DA138" s="22"/>
      <c r="DB138" s="22"/>
      <c r="DC138" s="22"/>
      <c r="DD138" s="22"/>
      <c r="DE138" s="22"/>
      <c r="DF138" s="22"/>
      <c r="DG138" s="22"/>
      <c r="DH138" s="22"/>
      <c r="DI138" s="22"/>
      <c r="DJ138" s="22"/>
      <c r="DK138" s="22"/>
      <c r="DL138" s="22"/>
      <c r="DM138" s="22"/>
      <c r="DN138" s="22"/>
      <c r="DO138" s="22"/>
      <c r="DP138" s="22"/>
      <c r="DQ138" s="22"/>
      <c r="DR138" s="22"/>
      <c r="DS138" s="22"/>
      <c r="DT138" s="22">
        <v>25</v>
      </c>
      <c r="DU138" s="22"/>
      <c r="DV138" s="22">
        <v>20</v>
      </c>
      <c r="DW138" s="22"/>
      <c r="DX138" s="22"/>
      <c r="DY138" s="22"/>
      <c r="DZ138" s="22"/>
      <c r="EA138" s="22"/>
      <c r="EB138" s="22"/>
      <c r="EC138" s="22"/>
      <c r="ED138" s="22"/>
      <c r="EE138" s="22"/>
      <c r="EF138" s="22"/>
      <c r="EG138" s="22"/>
      <c r="EH138" s="22"/>
      <c r="EI138" s="22"/>
      <c r="EJ138" s="22"/>
      <c r="EK138" s="22"/>
      <c r="EL138" s="22"/>
      <c r="EM138" s="22"/>
      <c r="EN138" s="22"/>
      <c r="EO138" s="22"/>
      <c r="EP138" s="22"/>
      <c r="EQ138" s="22"/>
      <c r="ER138" s="22"/>
      <c r="ES138" s="22"/>
      <c r="ET138" s="22"/>
      <c r="EU138" s="22"/>
      <c r="EV138" s="22"/>
      <c r="EW138" s="22"/>
      <c r="EX138" s="22"/>
      <c r="EY138" s="22"/>
      <c r="EZ138" s="22"/>
      <c r="FA138" s="22"/>
      <c r="FB138" s="22"/>
      <c r="FC138" s="22"/>
      <c r="FD138" s="22"/>
      <c r="FE138" s="22"/>
      <c r="FF138" s="22"/>
      <c r="FG138" s="22"/>
      <c r="FH138" s="22"/>
      <c r="FI138" s="22"/>
      <c r="FJ138" s="22"/>
      <c r="FK138" s="22"/>
      <c r="FL138" s="22"/>
      <c r="FM138" s="22"/>
      <c r="FN138" s="22"/>
      <c r="FO138" s="22"/>
      <c r="FP138" s="22"/>
      <c r="FQ138" s="22"/>
      <c r="FR138" s="22"/>
      <c r="FS138" s="22">
        <v>30</v>
      </c>
      <c r="FT138" s="22"/>
      <c r="FU138" s="22"/>
      <c r="FV138" s="22"/>
      <c r="FW138" s="22"/>
      <c r="FX138" s="22"/>
      <c r="FY138" s="22"/>
      <c r="FZ138" s="22"/>
      <c r="GA138" s="22"/>
      <c r="GB138" s="22"/>
      <c r="GC138" s="22"/>
      <c r="GD138" s="22"/>
      <c r="GE138" s="22"/>
      <c r="GF138" s="22"/>
      <c r="GG138" s="22"/>
      <c r="GH138" s="22"/>
      <c r="GI138" s="22"/>
      <c r="GJ138" s="22"/>
      <c r="GK138" s="22"/>
      <c r="GL138" s="22"/>
      <c r="GM138" s="22"/>
      <c r="GN138" s="22"/>
      <c r="GO138" s="22"/>
      <c r="GP138" s="22"/>
      <c r="GQ138" s="22"/>
      <c r="GR138" s="22"/>
      <c r="GS138" s="22"/>
      <c r="GT138" s="22"/>
      <c r="GU138" s="22"/>
      <c r="GV138" s="22"/>
      <c r="GW138" s="22"/>
      <c r="GX138" s="22"/>
      <c r="GY138" s="22"/>
      <c r="GZ138" s="22"/>
      <c r="HA138" s="22"/>
      <c r="HB138" s="22"/>
      <c r="HC138" s="22"/>
      <c r="HD138" s="22"/>
      <c r="HE138" s="22"/>
      <c r="HF138" s="22"/>
      <c r="HG138" s="22"/>
      <c r="HH138" s="22"/>
      <c r="HI138" s="22"/>
      <c r="HJ138" s="22"/>
      <c r="HK138" s="22"/>
      <c r="HL138" s="22"/>
      <c r="HM138" s="22"/>
      <c r="HN138" s="22"/>
      <c r="HO138" s="22"/>
      <c r="HP138" s="22"/>
      <c r="HQ138" s="22"/>
      <c r="HR138" s="22"/>
      <c r="HS138" s="22"/>
      <c r="HT138" s="22"/>
      <c r="HU138" s="22"/>
      <c r="HV138" s="22"/>
      <c r="HW138" s="22"/>
      <c r="HX138" s="22"/>
      <c r="HY138" s="22"/>
      <c r="HZ138" s="22"/>
      <c r="IA138" s="22"/>
      <c r="IB138" s="22"/>
      <c r="IC138" s="22"/>
      <c r="ID138" s="22"/>
      <c r="IE138" s="22"/>
      <c r="IF138" s="22"/>
      <c r="IG138" s="22"/>
      <c r="IH138" s="22"/>
      <c r="II138" s="22"/>
      <c r="IJ138" s="22"/>
      <c r="IK138" s="22"/>
      <c r="IL138" s="22"/>
      <c r="IM138" s="22"/>
      <c r="IN138" s="22"/>
      <c r="IO138" s="22"/>
      <c r="IP138" s="22"/>
      <c r="IQ138" s="22"/>
      <c r="IR138" s="22"/>
      <c r="IS138" s="22"/>
      <c r="IT138" s="22"/>
      <c r="IU138" s="22"/>
      <c r="IV138" s="22"/>
      <c r="IW138" s="22"/>
      <c r="IX138" s="22"/>
      <c r="IY138" s="26">
        <f t="shared" si="8"/>
        <v>75</v>
      </c>
      <c r="IZ138" s="56" t="s">
        <v>37</v>
      </c>
      <c r="JA138" s="80">
        <v>4461.3</v>
      </c>
      <c r="JB138" s="81">
        <f>JE138+JF138+JG138+JH138</f>
        <v>4461.3</v>
      </c>
      <c r="JC138" s="81">
        <v>2161.8500000000004</v>
      </c>
      <c r="JD138" s="82">
        <f t="shared" si="9"/>
        <v>0</v>
      </c>
      <c r="JE138" s="83"/>
      <c r="JF138" s="83"/>
      <c r="JG138" s="83"/>
      <c r="JH138" s="83">
        <f>2461.3+1000+1000</f>
        <v>4461.3</v>
      </c>
      <c r="JI138" s="83"/>
      <c r="JJ138" s="83"/>
      <c r="JK138" s="83"/>
      <c r="JL138" s="83"/>
      <c r="JM138" s="83"/>
      <c r="JN138" s="83"/>
      <c r="JO138" s="83"/>
      <c r="JP138" s="83"/>
      <c r="JQ138" s="40">
        <f t="shared" si="7"/>
        <v>2.0636491893517124</v>
      </c>
    </row>
    <row r="139" spans="1:278" s="5" customFormat="1" ht="12.75" customHeight="1" x14ac:dyDescent="0.25">
      <c r="A139" s="64">
        <v>43171</v>
      </c>
      <c r="B139" s="110" t="s">
        <v>46</v>
      </c>
      <c r="C139" s="52"/>
      <c r="D139" s="52"/>
      <c r="E139" s="53"/>
      <c r="F139" s="53"/>
      <c r="G139" s="53"/>
      <c r="H139" s="53"/>
      <c r="I139" s="53"/>
      <c r="J139" s="53"/>
      <c r="K139" s="53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  <c r="BM139" s="22"/>
      <c r="BN139" s="22"/>
      <c r="BO139" s="22"/>
      <c r="BP139" s="22"/>
      <c r="BQ139" s="22"/>
      <c r="BR139" s="22"/>
      <c r="BS139" s="22"/>
      <c r="BT139" s="22"/>
      <c r="BU139" s="22"/>
      <c r="BV139" s="22"/>
      <c r="BW139" s="22"/>
      <c r="BX139" s="22"/>
      <c r="BY139" s="22"/>
      <c r="BZ139" s="22"/>
      <c r="CA139" s="22"/>
      <c r="CB139" s="22"/>
      <c r="CC139" s="22"/>
      <c r="CD139" s="22"/>
      <c r="CE139" s="22"/>
      <c r="CF139" s="22"/>
      <c r="CG139" s="22"/>
      <c r="CH139" s="22"/>
      <c r="CI139" s="22"/>
      <c r="CJ139" s="22"/>
      <c r="CK139" s="22"/>
      <c r="CL139" s="22"/>
      <c r="CM139" s="22"/>
      <c r="CN139" s="22"/>
      <c r="CO139" s="22"/>
      <c r="CP139" s="22"/>
      <c r="CQ139" s="22"/>
      <c r="CR139" s="22"/>
      <c r="CS139" s="22"/>
      <c r="CT139" s="22"/>
      <c r="CU139" s="22"/>
      <c r="CV139" s="22"/>
      <c r="CW139" s="22"/>
      <c r="CX139" s="22"/>
      <c r="CY139" s="22"/>
      <c r="CZ139" s="22"/>
      <c r="DA139" s="22"/>
      <c r="DB139" s="22"/>
      <c r="DC139" s="22"/>
      <c r="DD139" s="22"/>
      <c r="DE139" s="22"/>
      <c r="DF139" s="22"/>
      <c r="DG139" s="22"/>
      <c r="DH139" s="22"/>
      <c r="DI139" s="22"/>
      <c r="DJ139" s="22"/>
      <c r="DK139" s="22"/>
      <c r="DL139" s="22"/>
      <c r="DM139" s="22"/>
      <c r="DN139" s="22"/>
      <c r="DO139" s="22"/>
      <c r="DP139" s="22"/>
      <c r="DQ139" s="22"/>
      <c r="DR139" s="22"/>
      <c r="DS139" s="22"/>
      <c r="DT139" s="22">
        <v>20</v>
      </c>
      <c r="DU139" s="22"/>
      <c r="DV139" s="22"/>
      <c r="DW139" s="22"/>
      <c r="DX139" s="22"/>
      <c r="DY139" s="22"/>
      <c r="DZ139" s="22"/>
      <c r="EA139" s="22"/>
      <c r="EB139" s="22"/>
      <c r="EC139" s="22"/>
      <c r="ED139" s="22"/>
      <c r="EE139" s="22"/>
      <c r="EF139" s="22"/>
      <c r="EG139" s="22"/>
      <c r="EH139" s="22"/>
      <c r="EI139" s="22"/>
      <c r="EJ139" s="22"/>
      <c r="EK139" s="22"/>
      <c r="EL139" s="22"/>
      <c r="EM139" s="22"/>
      <c r="EN139" s="22"/>
      <c r="EO139" s="22"/>
      <c r="EP139" s="22"/>
      <c r="EQ139" s="22"/>
      <c r="ER139" s="22"/>
      <c r="ES139" s="22"/>
      <c r="ET139" s="22"/>
      <c r="EU139" s="22"/>
      <c r="EV139" s="22"/>
      <c r="EW139" s="22"/>
      <c r="EX139" s="22"/>
      <c r="EY139" s="22"/>
      <c r="EZ139" s="22"/>
      <c r="FA139" s="22"/>
      <c r="FB139" s="22"/>
      <c r="FC139" s="22"/>
      <c r="FD139" s="22"/>
      <c r="FE139" s="22"/>
      <c r="FF139" s="22"/>
      <c r="FG139" s="22"/>
      <c r="FH139" s="22"/>
      <c r="FI139" s="22"/>
      <c r="FJ139" s="22"/>
      <c r="FK139" s="22"/>
      <c r="FL139" s="22"/>
      <c r="FM139" s="22"/>
      <c r="FN139" s="22"/>
      <c r="FO139" s="22"/>
      <c r="FP139" s="22"/>
      <c r="FQ139" s="22"/>
      <c r="FR139" s="22"/>
      <c r="FS139" s="22">
        <v>9</v>
      </c>
      <c r="FT139" s="22"/>
      <c r="FU139" s="22"/>
      <c r="FV139" s="22"/>
      <c r="FW139" s="22"/>
      <c r="FX139" s="22"/>
      <c r="FY139" s="22"/>
      <c r="FZ139" s="22"/>
      <c r="GA139" s="22"/>
      <c r="GB139" s="22"/>
      <c r="GC139" s="22"/>
      <c r="GD139" s="22"/>
      <c r="GE139" s="22"/>
      <c r="GF139" s="22"/>
      <c r="GG139" s="22"/>
      <c r="GH139" s="22"/>
      <c r="GI139" s="22"/>
      <c r="GJ139" s="22"/>
      <c r="GK139" s="22"/>
      <c r="GL139" s="22"/>
      <c r="GM139" s="22"/>
      <c r="GN139" s="22"/>
      <c r="GO139" s="22"/>
      <c r="GP139" s="22"/>
      <c r="GQ139" s="22"/>
      <c r="GR139" s="22"/>
      <c r="GS139" s="22"/>
      <c r="GT139" s="22"/>
      <c r="GU139" s="22"/>
      <c r="GV139" s="22"/>
      <c r="GW139" s="22"/>
      <c r="GX139" s="22"/>
      <c r="GY139" s="22"/>
      <c r="GZ139" s="22"/>
      <c r="HA139" s="22"/>
      <c r="HB139" s="22"/>
      <c r="HC139" s="22"/>
      <c r="HD139" s="22"/>
      <c r="HE139" s="22"/>
      <c r="HF139" s="22"/>
      <c r="HG139" s="22"/>
      <c r="HH139" s="22"/>
      <c r="HI139" s="22"/>
      <c r="HJ139" s="22"/>
      <c r="HK139" s="22"/>
      <c r="HL139" s="22"/>
      <c r="HM139" s="22"/>
      <c r="HN139" s="22"/>
      <c r="HO139" s="22"/>
      <c r="HP139" s="22"/>
      <c r="HQ139" s="22"/>
      <c r="HR139" s="22"/>
      <c r="HS139" s="22"/>
      <c r="HT139" s="22"/>
      <c r="HU139" s="22"/>
      <c r="HV139" s="22"/>
      <c r="HW139" s="22"/>
      <c r="HX139" s="22"/>
      <c r="HY139" s="22"/>
      <c r="HZ139" s="22"/>
      <c r="IA139" s="22"/>
      <c r="IB139" s="22"/>
      <c r="IC139" s="22"/>
      <c r="ID139" s="22"/>
      <c r="IE139" s="22"/>
      <c r="IF139" s="22"/>
      <c r="IG139" s="22"/>
      <c r="IH139" s="22"/>
      <c r="II139" s="22"/>
      <c r="IJ139" s="22"/>
      <c r="IK139" s="22"/>
      <c r="IL139" s="22"/>
      <c r="IM139" s="22"/>
      <c r="IN139" s="22"/>
      <c r="IO139" s="22"/>
      <c r="IP139" s="22"/>
      <c r="IQ139" s="22"/>
      <c r="IR139" s="22"/>
      <c r="IS139" s="22"/>
      <c r="IT139" s="22"/>
      <c r="IU139" s="22"/>
      <c r="IV139" s="22"/>
      <c r="IW139" s="22"/>
      <c r="IX139" s="22"/>
      <c r="IY139" s="26">
        <f t="shared" si="8"/>
        <v>29</v>
      </c>
      <c r="IZ139" s="56" t="s">
        <v>37</v>
      </c>
      <c r="JA139" s="80">
        <v>2493</v>
      </c>
      <c r="JB139" s="81">
        <f>JE139+JF139+JG139+JH139+JI139</f>
        <v>2493</v>
      </c>
      <c r="JC139" s="81">
        <v>1009.8499999999999</v>
      </c>
      <c r="JD139" s="82">
        <f t="shared" si="9"/>
        <v>0</v>
      </c>
      <c r="JE139" s="83"/>
      <c r="JF139" s="83"/>
      <c r="JG139" s="83"/>
      <c r="JH139" s="83"/>
      <c r="JI139" s="83">
        <v>2493</v>
      </c>
      <c r="JJ139" s="83"/>
      <c r="JK139" s="83"/>
      <c r="JL139" s="83"/>
      <c r="JM139" s="83"/>
      <c r="JN139" s="83"/>
      <c r="JO139" s="83"/>
      <c r="JP139" s="83"/>
      <c r="JQ139" s="40">
        <f t="shared" si="7"/>
        <v>2.4686834678417591</v>
      </c>
    </row>
    <row r="140" spans="1:278" s="5" customFormat="1" ht="12.75" customHeight="1" x14ac:dyDescent="0.25">
      <c r="A140" s="64">
        <v>43186</v>
      </c>
      <c r="B140" s="110" t="s">
        <v>46</v>
      </c>
      <c r="C140" s="52"/>
      <c r="D140" s="52"/>
      <c r="E140" s="53"/>
      <c r="F140" s="53"/>
      <c r="G140" s="53"/>
      <c r="H140" s="53"/>
      <c r="I140" s="53"/>
      <c r="J140" s="53"/>
      <c r="K140" s="53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  <c r="BM140" s="22"/>
      <c r="BN140" s="22"/>
      <c r="BO140" s="22"/>
      <c r="BP140" s="22"/>
      <c r="BQ140" s="22"/>
      <c r="BR140" s="22"/>
      <c r="BS140" s="22"/>
      <c r="BT140" s="22"/>
      <c r="BU140" s="22"/>
      <c r="BV140" s="22"/>
      <c r="BW140" s="22"/>
      <c r="BX140" s="22"/>
      <c r="BY140" s="22"/>
      <c r="BZ140" s="22"/>
      <c r="CA140" s="22"/>
      <c r="CB140" s="22"/>
      <c r="CC140" s="22"/>
      <c r="CD140" s="22"/>
      <c r="CE140" s="22"/>
      <c r="CF140" s="22"/>
      <c r="CG140" s="22"/>
      <c r="CH140" s="22"/>
      <c r="CI140" s="22"/>
      <c r="CJ140" s="22"/>
      <c r="CK140" s="22"/>
      <c r="CL140" s="22"/>
      <c r="CM140" s="22"/>
      <c r="CN140" s="22"/>
      <c r="CO140" s="22"/>
      <c r="CP140" s="22"/>
      <c r="CQ140" s="22"/>
      <c r="CR140" s="22"/>
      <c r="CS140" s="22"/>
      <c r="CT140" s="22"/>
      <c r="CU140" s="22"/>
      <c r="CV140" s="22"/>
      <c r="CW140" s="22"/>
      <c r="CX140" s="22"/>
      <c r="CY140" s="22"/>
      <c r="CZ140" s="22"/>
      <c r="DA140" s="22"/>
      <c r="DB140" s="22"/>
      <c r="DC140" s="22"/>
      <c r="DD140" s="22"/>
      <c r="DE140" s="22"/>
      <c r="DF140" s="22"/>
      <c r="DG140" s="22"/>
      <c r="DH140" s="22"/>
      <c r="DI140" s="22"/>
      <c r="DJ140" s="22"/>
      <c r="DK140" s="22"/>
      <c r="DL140" s="22"/>
      <c r="DM140" s="22"/>
      <c r="DN140" s="22"/>
      <c r="DO140" s="22"/>
      <c r="DP140" s="22"/>
      <c r="DQ140" s="22"/>
      <c r="DR140" s="22"/>
      <c r="DS140" s="22"/>
      <c r="DT140" s="22">
        <v>15</v>
      </c>
      <c r="DU140" s="22"/>
      <c r="DV140" s="22">
        <v>10</v>
      </c>
      <c r="DW140" s="22"/>
      <c r="DX140" s="22"/>
      <c r="DY140" s="22"/>
      <c r="DZ140" s="22"/>
      <c r="EA140" s="22"/>
      <c r="EB140" s="22"/>
      <c r="EC140" s="22"/>
      <c r="ED140" s="22"/>
      <c r="EE140" s="22"/>
      <c r="EF140" s="22"/>
      <c r="EG140" s="22"/>
      <c r="EH140" s="22"/>
      <c r="EI140" s="22"/>
      <c r="EJ140" s="22"/>
      <c r="EK140" s="22"/>
      <c r="EL140" s="22"/>
      <c r="EM140" s="22"/>
      <c r="EN140" s="22"/>
      <c r="EO140" s="22"/>
      <c r="EP140" s="22"/>
      <c r="EQ140" s="22"/>
      <c r="ER140" s="22"/>
      <c r="ES140" s="22"/>
      <c r="ET140" s="22"/>
      <c r="EU140" s="22"/>
      <c r="EV140" s="22"/>
      <c r="EW140" s="22"/>
      <c r="EX140" s="22"/>
      <c r="EY140" s="22"/>
      <c r="EZ140" s="22"/>
      <c r="FA140" s="22">
        <v>11</v>
      </c>
      <c r="FB140" s="22"/>
      <c r="FC140" s="22"/>
      <c r="FD140" s="22"/>
      <c r="FE140" s="22"/>
      <c r="FF140" s="22"/>
      <c r="FG140" s="22"/>
      <c r="FH140" s="22"/>
      <c r="FI140" s="22"/>
      <c r="FJ140" s="22"/>
      <c r="FK140" s="22"/>
      <c r="FL140" s="22"/>
      <c r="FM140" s="22"/>
      <c r="FN140" s="22"/>
      <c r="FO140" s="22"/>
      <c r="FP140" s="22"/>
      <c r="FQ140" s="22"/>
      <c r="FR140" s="22"/>
      <c r="FS140" s="22"/>
      <c r="FT140" s="22"/>
      <c r="FU140" s="22"/>
      <c r="FV140" s="22"/>
      <c r="FW140" s="22"/>
      <c r="FX140" s="22"/>
      <c r="FY140" s="22"/>
      <c r="FZ140" s="22"/>
      <c r="GA140" s="22"/>
      <c r="GB140" s="22"/>
      <c r="GC140" s="22"/>
      <c r="GD140" s="22"/>
      <c r="GE140" s="22"/>
      <c r="GF140" s="22"/>
      <c r="GG140" s="22"/>
      <c r="GH140" s="22"/>
      <c r="GI140" s="22"/>
      <c r="GJ140" s="22"/>
      <c r="GK140" s="22"/>
      <c r="GL140" s="22"/>
      <c r="GM140" s="22"/>
      <c r="GN140" s="22"/>
      <c r="GO140" s="22"/>
      <c r="GP140" s="22"/>
      <c r="GQ140" s="22">
        <v>50</v>
      </c>
      <c r="GR140" s="22"/>
      <c r="GS140" s="22"/>
      <c r="GT140" s="22"/>
      <c r="GU140" s="22"/>
      <c r="GV140" s="22"/>
      <c r="GW140" s="22"/>
      <c r="GX140" s="22"/>
      <c r="GY140" s="22"/>
      <c r="GZ140" s="22"/>
      <c r="HA140" s="22"/>
      <c r="HB140" s="22"/>
      <c r="HC140" s="22"/>
      <c r="HD140" s="22"/>
      <c r="HE140" s="22"/>
      <c r="HF140" s="22"/>
      <c r="HG140" s="22"/>
      <c r="HH140" s="22"/>
      <c r="HI140" s="22"/>
      <c r="HJ140" s="22"/>
      <c r="HK140" s="22"/>
      <c r="HL140" s="22"/>
      <c r="HM140" s="22"/>
      <c r="HN140" s="22"/>
      <c r="HO140" s="22"/>
      <c r="HP140" s="22"/>
      <c r="HQ140" s="22"/>
      <c r="HR140" s="22"/>
      <c r="HS140" s="22"/>
      <c r="HT140" s="22"/>
      <c r="HU140" s="22"/>
      <c r="HV140" s="22"/>
      <c r="HW140" s="22"/>
      <c r="HX140" s="22"/>
      <c r="HY140" s="22"/>
      <c r="HZ140" s="22"/>
      <c r="IA140" s="22"/>
      <c r="IB140" s="22"/>
      <c r="IC140" s="22"/>
      <c r="ID140" s="22"/>
      <c r="IE140" s="22"/>
      <c r="IF140" s="22"/>
      <c r="IG140" s="22"/>
      <c r="IH140" s="22"/>
      <c r="II140" s="22"/>
      <c r="IJ140" s="22"/>
      <c r="IK140" s="22"/>
      <c r="IL140" s="22"/>
      <c r="IM140" s="22"/>
      <c r="IN140" s="22"/>
      <c r="IO140" s="22"/>
      <c r="IP140" s="22"/>
      <c r="IQ140" s="22"/>
      <c r="IR140" s="22"/>
      <c r="IS140" s="22"/>
      <c r="IT140" s="22"/>
      <c r="IU140" s="22"/>
      <c r="IV140" s="22"/>
      <c r="IW140" s="22"/>
      <c r="IX140" s="22"/>
      <c r="IY140" s="26">
        <f t="shared" si="8"/>
        <v>86</v>
      </c>
      <c r="IZ140" s="56" t="s">
        <v>37</v>
      </c>
      <c r="JA140" s="80">
        <v>4038.3</v>
      </c>
      <c r="JB140" s="81">
        <f>JE140+JF140+JG140+JH140+JI140</f>
        <v>4038.3</v>
      </c>
      <c r="JC140" s="81">
        <v>2383.85</v>
      </c>
      <c r="JD140" s="82">
        <f t="shared" si="9"/>
        <v>0</v>
      </c>
      <c r="JE140" s="83"/>
      <c r="JF140" s="83"/>
      <c r="JG140" s="83"/>
      <c r="JH140" s="83"/>
      <c r="JI140" s="83">
        <f>2038.3+2000</f>
        <v>4038.3</v>
      </c>
      <c r="JJ140" s="83"/>
      <c r="JK140" s="83"/>
      <c r="JL140" s="83"/>
      <c r="JM140" s="83"/>
      <c r="JN140" s="83"/>
      <c r="JO140" s="83"/>
      <c r="JP140" s="83"/>
      <c r="JQ140" s="40">
        <f t="shared" si="7"/>
        <v>1.6940243723388637</v>
      </c>
    </row>
    <row r="141" spans="1:278" s="5" customFormat="1" ht="12.75" customHeight="1" x14ac:dyDescent="0.25">
      <c r="A141" s="64">
        <v>43196</v>
      </c>
      <c r="B141" s="110" t="s">
        <v>46</v>
      </c>
      <c r="C141" s="52"/>
      <c r="D141" s="52"/>
      <c r="E141" s="53"/>
      <c r="F141" s="53"/>
      <c r="G141" s="53"/>
      <c r="H141" s="53"/>
      <c r="I141" s="53"/>
      <c r="J141" s="53"/>
      <c r="K141" s="53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  <c r="BM141" s="22"/>
      <c r="BN141" s="22"/>
      <c r="BO141" s="22"/>
      <c r="BP141" s="22"/>
      <c r="BQ141" s="22"/>
      <c r="BR141" s="22"/>
      <c r="BS141" s="22"/>
      <c r="BT141" s="22"/>
      <c r="BU141" s="22"/>
      <c r="BV141" s="22"/>
      <c r="BW141" s="22"/>
      <c r="BX141" s="22"/>
      <c r="BY141" s="22"/>
      <c r="BZ141" s="22"/>
      <c r="CA141" s="22"/>
      <c r="CB141" s="22"/>
      <c r="CC141" s="22"/>
      <c r="CD141" s="22"/>
      <c r="CE141" s="22"/>
      <c r="CF141" s="22"/>
      <c r="CG141" s="22"/>
      <c r="CH141" s="22"/>
      <c r="CI141" s="22"/>
      <c r="CJ141" s="22"/>
      <c r="CK141" s="22"/>
      <c r="CL141" s="22"/>
      <c r="CM141" s="22"/>
      <c r="CN141" s="22"/>
      <c r="CO141" s="22"/>
      <c r="CP141" s="22"/>
      <c r="CQ141" s="22"/>
      <c r="CR141" s="22"/>
      <c r="CS141" s="22"/>
      <c r="CT141" s="22"/>
      <c r="CU141" s="22"/>
      <c r="CV141" s="22"/>
      <c r="CW141" s="22"/>
      <c r="CX141" s="22"/>
      <c r="CY141" s="22"/>
      <c r="CZ141" s="22"/>
      <c r="DA141" s="22"/>
      <c r="DB141" s="22"/>
      <c r="DC141" s="22"/>
      <c r="DD141" s="22"/>
      <c r="DE141" s="22"/>
      <c r="DF141" s="22"/>
      <c r="DG141" s="22"/>
      <c r="DH141" s="22"/>
      <c r="DI141" s="22"/>
      <c r="DJ141" s="22"/>
      <c r="DK141" s="22"/>
      <c r="DL141" s="22"/>
      <c r="DM141" s="22"/>
      <c r="DN141" s="22"/>
      <c r="DO141" s="22"/>
      <c r="DP141" s="22"/>
      <c r="DQ141" s="22"/>
      <c r="DR141" s="22"/>
      <c r="DS141" s="22"/>
      <c r="DT141" s="22">
        <v>15</v>
      </c>
      <c r="DU141" s="22"/>
      <c r="DV141" s="22">
        <v>10</v>
      </c>
      <c r="DW141" s="22"/>
      <c r="DX141" s="22"/>
      <c r="DY141" s="22"/>
      <c r="DZ141" s="22">
        <v>10</v>
      </c>
      <c r="EA141" s="22"/>
      <c r="EB141" s="22"/>
      <c r="EC141" s="22"/>
      <c r="ED141" s="22"/>
      <c r="EE141" s="22"/>
      <c r="EF141" s="22"/>
      <c r="EG141" s="22"/>
      <c r="EH141" s="22"/>
      <c r="EI141" s="22"/>
      <c r="EJ141" s="22"/>
      <c r="EK141" s="22"/>
      <c r="EL141" s="22"/>
      <c r="EM141" s="22"/>
      <c r="EN141" s="22"/>
      <c r="EO141" s="22"/>
      <c r="EP141" s="22"/>
      <c r="EQ141" s="22"/>
      <c r="ER141" s="22"/>
      <c r="ES141" s="22"/>
      <c r="ET141" s="22"/>
      <c r="EU141" s="22"/>
      <c r="EV141" s="22"/>
      <c r="EW141" s="22"/>
      <c r="EX141" s="22"/>
      <c r="EY141" s="22"/>
      <c r="EZ141" s="22"/>
      <c r="FA141" s="22">
        <v>22</v>
      </c>
      <c r="FB141" s="22"/>
      <c r="FC141" s="22"/>
      <c r="FD141" s="22"/>
      <c r="FE141" s="22"/>
      <c r="FF141" s="22"/>
      <c r="FG141" s="22"/>
      <c r="FH141" s="22"/>
      <c r="FI141" s="22"/>
      <c r="FJ141" s="22"/>
      <c r="FK141" s="22"/>
      <c r="FL141" s="22"/>
      <c r="FM141" s="22"/>
      <c r="FN141" s="22"/>
      <c r="FO141" s="22"/>
      <c r="FP141" s="22"/>
      <c r="FQ141" s="22"/>
      <c r="FR141" s="22"/>
      <c r="FS141" s="22"/>
      <c r="FT141" s="22"/>
      <c r="FU141" s="22"/>
      <c r="FV141" s="22"/>
      <c r="FW141" s="22"/>
      <c r="FX141" s="22"/>
      <c r="FY141" s="22"/>
      <c r="FZ141" s="22"/>
      <c r="GA141" s="22"/>
      <c r="GB141" s="22"/>
      <c r="GC141" s="22"/>
      <c r="GD141" s="22"/>
      <c r="GE141" s="22"/>
      <c r="GF141" s="22"/>
      <c r="GG141" s="22"/>
      <c r="GH141" s="22"/>
      <c r="GI141" s="22"/>
      <c r="GJ141" s="22"/>
      <c r="GK141" s="22"/>
      <c r="GL141" s="22"/>
      <c r="GM141" s="22"/>
      <c r="GN141" s="22"/>
      <c r="GO141" s="22"/>
      <c r="GP141" s="22"/>
      <c r="GQ141" s="22"/>
      <c r="GR141" s="22"/>
      <c r="GS141" s="22"/>
      <c r="GT141" s="22"/>
      <c r="GU141" s="22"/>
      <c r="GV141" s="22"/>
      <c r="GW141" s="22"/>
      <c r="GX141" s="22"/>
      <c r="GY141" s="22"/>
      <c r="GZ141" s="22"/>
      <c r="HA141" s="22"/>
      <c r="HB141" s="22"/>
      <c r="HC141" s="22"/>
      <c r="HD141" s="22"/>
      <c r="HE141" s="22"/>
      <c r="HF141" s="22"/>
      <c r="HG141" s="22"/>
      <c r="HH141" s="22"/>
      <c r="HI141" s="22"/>
      <c r="HJ141" s="22"/>
      <c r="HK141" s="22"/>
      <c r="HL141" s="22"/>
      <c r="HM141" s="22"/>
      <c r="HN141" s="22"/>
      <c r="HO141" s="22"/>
      <c r="HP141" s="22"/>
      <c r="HQ141" s="22"/>
      <c r="HR141" s="22"/>
      <c r="HS141" s="22"/>
      <c r="HT141" s="22"/>
      <c r="HU141" s="22"/>
      <c r="HV141" s="22"/>
      <c r="HW141" s="22"/>
      <c r="HX141" s="22"/>
      <c r="HY141" s="22"/>
      <c r="HZ141" s="22"/>
      <c r="IA141" s="22"/>
      <c r="IB141" s="22"/>
      <c r="IC141" s="22"/>
      <c r="ID141" s="22"/>
      <c r="IE141" s="22"/>
      <c r="IF141" s="22"/>
      <c r="IG141" s="22"/>
      <c r="IH141" s="22"/>
      <c r="II141" s="22"/>
      <c r="IJ141" s="22"/>
      <c r="IK141" s="22"/>
      <c r="IL141" s="22"/>
      <c r="IM141" s="22"/>
      <c r="IN141" s="22"/>
      <c r="IO141" s="22"/>
      <c r="IP141" s="22"/>
      <c r="IQ141" s="22"/>
      <c r="IR141" s="22"/>
      <c r="IS141" s="22"/>
      <c r="IT141" s="22"/>
      <c r="IU141" s="22"/>
      <c r="IV141" s="22"/>
      <c r="IW141" s="22"/>
      <c r="IX141" s="22"/>
      <c r="IY141" s="26">
        <f t="shared" si="8"/>
        <v>57</v>
      </c>
      <c r="IZ141" s="56" t="s">
        <v>37</v>
      </c>
      <c r="JA141" s="80">
        <v>3205.09</v>
      </c>
      <c r="JB141" s="81">
        <f>JE141+JF141+JG141+JH141+JI141</f>
        <v>3205.09</v>
      </c>
      <c r="JC141" s="81">
        <v>1586.56</v>
      </c>
      <c r="JD141" s="82">
        <f t="shared" si="9"/>
        <v>0</v>
      </c>
      <c r="JE141" s="83"/>
      <c r="JF141" s="83"/>
      <c r="JG141" s="83"/>
      <c r="JH141" s="83"/>
      <c r="JI141" s="83">
        <v>3205.09</v>
      </c>
      <c r="JJ141" s="83"/>
      <c r="JK141" s="83"/>
      <c r="JL141" s="83"/>
      <c r="JM141" s="83"/>
      <c r="JN141" s="83"/>
      <c r="JO141" s="83"/>
      <c r="JP141" s="83"/>
      <c r="JQ141" s="40">
        <f t="shared" si="7"/>
        <v>2.0201505143202905</v>
      </c>
    </row>
    <row r="142" spans="1:278" s="5" customFormat="1" ht="12.75" customHeight="1" x14ac:dyDescent="0.25">
      <c r="A142" s="64">
        <v>43213</v>
      </c>
      <c r="B142" s="110" t="s">
        <v>46</v>
      </c>
      <c r="C142" s="52"/>
      <c r="D142" s="52"/>
      <c r="E142" s="53"/>
      <c r="F142" s="53"/>
      <c r="G142" s="53"/>
      <c r="H142" s="53"/>
      <c r="I142" s="53"/>
      <c r="J142" s="53"/>
      <c r="K142" s="53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2"/>
      <c r="CJ142" s="22"/>
      <c r="CK142" s="22"/>
      <c r="CL142" s="22"/>
      <c r="CM142" s="22"/>
      <c r="CN142" s="22"/>
      <c r="CO142" s="22"/>
      <c r="CP142" s="22"/>
      <c r="CQ142" s="22"/>
      <c r="CR142" s="22"/>
      <c r="CS142" s="22"/>
      <c r="CT142" s="22"/>
      <c r="CU142" s="22"/>
      <c r="CV142" s="22"/>
      <c r="CW142" s="22"/>
      <c r="CX142" s="22"/>
      <c r="CY142" s="22"/>
      <c r="CZ142" s="22"/>
      <c r="DA142" s="22"/>
      <c r="DB142" s="22"/>
      <c r="DC142" s="22"/>
      <c r="DD142" s="22"/>
      <c r="DE142" s="22"/>
      <c r="DF142" s="22"/>
      <c r="DG142" s="22"/>
      <c r="DH142" s="22"/>
      <c r="DI142" s="22"/>
      <c r="DJ142" s="22"/>
      <c r="DK142" s="22"/>
      <c r="DL142" s="22"/>
      <c r="DM142" s="22"/>
      <c r="DN142" s="22"/>
      <c r="DO142" s="22"/>
      <c r="DP142" s="22"/>
      <c r="DQ142" s="22"/>
      <c r="DR142" s="22"/>
      <c r="DS142" s="22"/>
      <c r="DT142" s="22">
        <v>20</v>
      </c>
      <c r="DU142" s="22"/>
      <c r="DV142" s="22">
        <v>10</v>
      </c>
      <c r="DW142" s="22"/>
      <c r="DX142" s="22"/>
      <c r="DY142" s="22"/>
      <c r="DZ142" s="22"/>
      <c r="EA142" s="22"/>
      <c r="EB142" s="22"/>
      <c r="EC142" s="22"/>
      <c r="ED142" s="22"/>
      <c r="EE142" s="22"/>
      <c r="EF142" s="22"/>
      <c r="EG142" s="22"/>
      <c r="EH142" s="22"/>
      <c r="EI142" s="22"/>
      <c r="EJ142" s="22"/>
      <c r="EK142" s="22"/>
      <c r="EL142" s="22"/>
      <c r="EM142" s="22"/>
      <c r="EN142" s="22"/>
      <c r="EO142" s="22"/>
      <c r="EP142" s="22"/>
      <c r="EQ142" s="22"/>
      <c r="ER142" s="22"/>
      <c r="ES142" s="22"/>
      <c r="ET142" s="22"/>
      <c r="EU142" s="22"/>
      <c r="EV142" s="22"/>
      <c r="EW142" s="22"/>
      <c r="EX142" s="22"/>
      <c r="EY142" s="22"/>
      <c r="EZ142" s="22"/>
      <c r="FA142" s="22"/>
      <c r="FB142" s="22"/>
      <c r="FC142" s="22"/>
      <c r="FD142" s="22"/>
      <c r="FE142" s="22"/>
      <c r="FF142" s="22"/>
      <c r="FG142" s="22"/>
      <c r="FH142" s="22"/>
      <c r="FI142" s="22"/>
      <c r="FJ142" s="22"/>
      <c r="FK142" s="22"/>
      <c r="FL142" s="22"/>
      <c r="FM142" s="22"/>
      <c r="FN142" s="22"/>
      <c r="FO142" s="22"/>
      <c r="FP142" s="22"/>
      <c r="FQ142" s="22"/>
      <c r="FR142" s="22"/>
      <c r="FS142" s="22"/>
      <c r="FT142" s="22"/>
      <c r="FU142" s="22"/>
      <c r="FV142" s="22"/>
      <c r="FW142" s="22"/>
      <c r="FX142" s="22"/>
      <c r="FY142" s="22"/>
      <c r="FZ142" s="22"/>
      <c r="GA142" s="22"/>
      <c r="GB142" s="22"/>
      <c r="GC142" s="22"/>
      <c r="GD142" s="22"/>
      <c r="GE142" s="22"/>
      <c r="GF142" s="22"/>
      <c r="GG142" s="22"/>
      <c r="GH142" s="22"/>
      <c r="GI142" s="22"/>
      <c r="GJ142" s="22"/>
      <c r="GK142" s="22"/>
      <c r="GL142" s="22"/>
      <c r="GM142" s="22"/>
      <c r="GN142" s="22"/>
      <c r="GO142" s="22"/>
      <c r="GP142" s="22"/>
      <c r="GQ142" s="22">
        <v>40</v>
      </c>
      <c r="GR142" s="22"/>
      <c r="GS142" s="22"/>
      <c r="GT142" s="22"/>
      <c r="GU142" s="22"/>
      <c r="GV142" s="22"/>
      <c r="GW142" s="22"/>
      <c r="GX142" s="22"/>
      <c r="GY142" s="22"/>
      <c r="GZ142" s="22"/>
      <c r="HA142" s="22"/>
      <c r="HB142" s="22"/>
      <c r="HC142" s="22"/>
      <c r="HD142" s="22"/>
      <c r="HE142" s="22"/>
      <c r="HF142" s="22"/>
      <c r="HG142" s="22"/>
      <c r="HH142" s="22"/>
      <c r="HI142" s="22"/>
      <c r="HJ142" s="22"/>
      <c r="HK142" s="22"/>
      <c r="HL142" s="22"/>
      <c r="HM142" s="22"/>
      <c r="HN142" s="22"/>
      <c r="HO142" s="22"/>
      <c r="HP142" s="22"/>
      <c r="HQ142" s="22"/>
      <c r="HR142" s="22"/>
      <c r="HS142" s="22"/>
      <c r="HT142" s="22"/>
      <c r="HU142" s="22"/>
      <c r="HV142" s="22"/>
      <c r="HW142" s="22"/>
      <c r="HX142" s="22"/>
      <c r="HY142" s="22"/>
      <c r="HZ142" s="22"/>
      <c r="IA142" s="22"/>
      <c r="IB142" s="22"/>
      <c r="IC142" s="22"/>
      <c r="ID142" s="22"/>
      <c r="IE142" s="22"/>
      <c r="IF142" s="22"/>
      <c r="IG142" s="22"/>
      <c r="IH142" s="22"/>
      <c r="II142" s="22"/>
      <c r="IJ142" s="22"/>
      <c r="IK142" s="22"/>
      <c r="IL142" s="22"/>
      <c r="IM142" s="22"/>
      <c r="IN142" s="22"/>
      <c r="IO142" s="22"/>
      <c r="IP142" s="22"/>
      <c r="IQ142" s="22"/>
      <c r="IR142" s="22"/>
      <c r="IS142" s="22"/>
      <c r="IT142" s="22"/>
      <c r="IU142" s="22"/>
      <c r="IV142" s="22"/>
      <c r="IW142" s="22"/>
      <c r="IX142" s="22"/>
      <c r="IY142" s="26">
        <f t="shared" si="8"/>
        <v>70</v>
      </c>
      <c r="IZ142" s="56" t="s">
        <v>37</v>
      </c>
      <c r="JA142" s="80">
        <v>3759.6</v>
      </c>
      <c r="JB142" s="81">
        <f>JE142+JF142+JG142+JH142+JI142+JJ142+JK142</f>
        <v>3759.6</v>
      </c>
      <c r="JC142" s="81">
        <v>2025.2</v>
      </c>
      <c r="JD142" s="82">
        <f t="shared" si="9"/>
        <v>0</v>
      </c>
      <c r="JE142" s="83"/>
      <c r="JF142" s="83"/>
      <c r="JG142" s="83"/>
      <c r="JH142" s="83"/>
      <c r="JI142" s="83"/>
      <c r="JJ142" s="83"/>
      <c r="JK142" s="83">
        <f>3482.4+277.2</f>
        <v>3759.6</v>
      </c>
      <c r="JL142" s="83"/>
      <c r="JM142" s="83"/>
      <c r="JN142" s="83"/>
      <c r="JO142" s="83"/>
      <c r="JP142" s="83"/>
      <c r="JQ142" s="40">
        <f t="shared" si="7"/>
        <v>1.8564092435315029</v>
      </c>
    </row>
    <row r="143" spans="1:278" s="5" customFormat="1" ht="12.75" customHeight="1" x14ac:dyDescent="0.25">
      <c r="A143" s="64">
        <v>43227</v>
      </c>
      <c r="B143" s="110" t="s">
        <v>46</v>
      </c>
      <c r="C143" s="52"/>
      <c r="D143" s="52"/>
      <c r="E143" s="53"/>
      <c r="F143" s="53"/>
      <c r="G143" s="53"/>
      <c r="H143" s="53"/>
      <c r="I143" s="53"/>
      <c r="J143" s="53"/>
      <c r="K143" s="53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  <c r="BM143" s="22"/>
      <c r="BN143" s="22"/>
      <c r="BO143" s="22"/>
      <c r="BP143" s="22"/>
      <c r="BQ143" s="22"/>
      <c r="BR143" s="22"/>
      <c r="BS143" s="22"/>
      <c r="BT143" s="22"/>
      <c r="BU143" s="22"/>
      <c r="BV143" s="22"/>
      <c r="BW143" s="22"/>
      <c r="BX143" s="22"/>
      <c r="BY143" s="22"/>
      <c r="BZ143" s="22"/>
      <c r="CA143" s="22"/>
      <c r="CB143" s="22"/>
      <c r="CC143" s="22"/>
      <c r="CD143" s="22"/>
      <c r="CE143" s="22"/>
      <c r="CF143" s="22"/>
      <c r="CG143" s="22"/>
      <c r="CH143" s="22"/>
      <c r="CI143" s="22"/>
      <c r="CJ143" s="22"/>
      <c r="CK143" s="22"/>
      <c r="CL143" s="22"/>
      <c r="CM143" s="22"/>
      <c r="CN143" s="22"/>
      <c r="CO143" s="22"/>
      <c r="CP143" s="22"/>
      <c r="CQ143" s="22"/>
      <c r="CR143" s="22"/>
      <c r="CS143" s="22"/>
      <c r="CT143" s="22"/>
      <c r="CU143" s="22"/>
      <c r="CV143" s="22"/>
      <c r="CW143" s="22"/>
      <c r="CX143" s="22"/>
      <c r="CY143" s="22"/>
      <c r="CZ143" s="22"/>
      <c r="DA143" s="22"/>
      <c r="DB143" s="22"/>
      <c r="DC143" s="22"/>
      <c r="DD143" s="22"/>
      <c r="DE143" s="22"/>
      <c r="DF143" s="22"/>
      <c r="DG143" s="22"/>
      <c r="DH143" s="22"/>
      <c r="DI143" s="22"/>
      <c r="DJ143" s="22"/>
      <c r="DK143" s="22"/>
      <c r="DL143" s="22"/>
      <c r="DM143" s="22"/>
      <c r="DN143" s="22"/>
      <c r="DO143" s="22"/>
      <c r="DP143" s="22"/>
      <c r="DQ143" s="22"/>
      <c r="DR143" s="22"/>
      <c r="DS143" s="22"/>
      <c r="DT143" s="22"/>
      <c r="DU143" s="22"/>
      <c r="DV143" s="22">
        <v>30</v>
      </c>
      <c r="DW143" s="22"/>
      <c r="DX143" s="22"/>
      <c r="DY143" s="22"/>
      <c r="DZ143" s="22">
        <v>20</v>
      </c>
      <c r="EA143" s="22"/>
      <c r="EB143" s="22"/>
      <c r="EC143" s="22"/>
      <c r="ED143" s="22"/>
      <c r="EE143" s="22"/>
      <c r="EF143" s="22"/>
      <c r="EG143" s="22"/>
      <c r="EH143" s="22"/>
      <c r="EI143" s="22"/>
      <c r="EJ143" s="22"/>
      <c r="EK143" s="22"/>
      <c r="EL143" s="22"/>
      <c r="EM143" s="22"/>
      <c r="EN143" s="22"/>
      <c r="EO143" s="22"/>
      <c r="EP143" s="22"/>
      <c r="EQ143" s="22"/>
      <c r="ER143" s="22"/>
      <c r="ES143" s="22"/>
      <c r="ET143" s="22"/>
      <c r="EU143" s="22"/>
      <c r="EV143" s="22"/>
      <c r="EW143" s="22"/>
      <c r="EX143" s="22"/>
      <c r="EY143" s="22"/>
      <c r="EZ143" s="22"/>
      <c r="FA143" s="22">
        <v>22</v>
      </c>
      <c r="FB143" s="22"/>
      <c r="FC143" s="22"/>
      <c r="FD143" s="22"/>
      <c r="FE143" s="22"/>
      <c r="FF143" s="22"/>
      <c r="FG143" s="22"/>
      <c r="FH143" s="22"/>
      <c r="FI143" s="22"/>
      <c r="FJ143" s="22"/>
      <c r="FK143" s="22"/>
      <c r="FL143" s="22"/>
      <c r="FM143" s="22"/>
      <c r="FN143" s="22"/>
      <c r="FO143" s="22"/>
      <c r="FP143" s="22"/>
      <c r="FQ143" s="22"/>
      <c r="FR143" s="22"/>
      <c r="FS143" s="22">
        <v>30</v>
      </c>
      <c r="FT143" s="22"/>
      <c r="FU143" s="22"/>
      <c r="FV143" s="22"/>
      <c r="FW143" s="22"/>
      <c r="FX143" s="22"/>
      <c r="FY143" s="22"/>
      <c r="FZ143" s="22"/>
      <c r="GA143" s="22"/>
      <c r="GB143" s="22"/>
      <c r="GC143" s="22"/>
      <c r="GD143" s="22"/>
      <c r="GE143" s="22"/>
      <c r="GF143" s="22"/>
      <c r="GG143" s="22"/>
      <c r="GH143" s="22"/>
      <c r="GI143" s="22"/>
      <c r="GJ143" s="22"/>
      <c r="GK143" s="22"/>
      <c r="GL143" s="22"/>
      <c r="GM143" s="22"/>
      <c r="GN143" s="22"/>
      <c r="GO143" s="22"/>
      <c r="GP143" s="22"/>
      <c r="GQ143" s="22"/>
      <c r="GR143" s="22"/>
      <c r="GS143" s="22"/>
      <c r="GT143" s="22"/>
      <c r="GU143" s="22"/>
      <c r="GV143" s="22"/>
      <c r="GW143" s="22"/>
      <c r="GX143" s="22"/>
      <c r="GY143" s="22"/>
      <c r="GZ143" s="22"/>
      <c r="HA143" s="22"/>
      <c r="HB143" s="22"/>
      <c r="HC143" s="22"/>
      <c r="HD143" s="22"/>
      <c r="HE143" s="22"/>
      <c r="HF143" s="22"/>
      <c r="HG143" s="22"/>
      <c r="HH143" s="22"/>
      <c r="HI143" s="22"/>
      <c r="HJ143" s="22"/>
      <c r="HK143" s="22"/>
      <c r="HL143" s="22"/>
      <c r="HM143" s="22"/>
      <c r="HN143" s="22"/>
      <c r="HO143" s="22"/>
      <c r="HP143" s="22"/>
      <c r="HQ143" s="22"/>
      <c r="HR143" s="22"/>
      <c r="HS143" s="22"/>
      <c r="HT143" s="22"/>
      <c r="HU143" s="22"/>
      <c r="HV143" s="22"/>
      <c r="HW143" s="22"/>
      <c r="HX143" s="22"/>
      <c r="HY143" s="22"/>
      <c r="HZ143" s="22"/>
      <c r="IA143" s="22"/>
      <c r="IB143" s="22"/>
      <c r="IC143" s="22"/>
      <c r="ID143" s="22"/>
      <c r="IE143" s="22"/>
      <c r="IF143" s="22"/>
      <c r="IG143" s="22"/>
      <c r="IH143" s="22"/>
      <c r="II143" s="22"/>
      <c r="IJ143" s="22"/>
      <c r="IK143" s="22"/>
      <c r="IL143" s="22"/>
      <c r="IM143" s="22"/>
      <c r="IN143" s="22"/>
      <c r="IO143" s="22"/>
      <c r="IP143" s="22"/>
      <c r="IQ143" s="22"/>
      <c r="IR143" s="22"/>
      <c r="IS143" s="22"/>
      <c r="IT143" s="22"/>
      <c r="IU143" s="22"/>
      <c r="IV143" s="22"/>
      <c r="IW143" s="22"/>
      <c r="IX143" s="22"/>
      <c r="IY143" s="26">
        <f t="shared" si="8"/>
        <v>102</v>
      </c>
      <c r="IZ143" s="56" t="s">
        <v>37</v>
      </c>
      <c r="JA143" s="80">
        <v>3781.2</v>
      </c>
      <c r="JB143" s="81">
        <f>JE143+JF143+JG143+JH143+JI143+JJ143+JK143</f>
        <v>3781.2</v>
      </c>
      <c r="JC143" s="81">
        <v>2418.2000000000003</v>
      </c>
      <c r="JD143" s="82">
        <f t="shared" si="9"/>
        <v>0</v>
      </c>
      <c r="JE143" s="83"/>
      <c r="JF143" s="83"/>
      <c r="JG143" s="83"/>
      <c r="JH143" s="83"/>
      <c r="JI143" s="83"/>
      <c r="JJ143" s="83"/>
      <c r="JK143" s="83">
        <f>1781.2+2000</f>
        <v>3781.2</v>
      </c>
      <c r="JL143" s="83"/>
      <c r="JM143" s="83"/>
      <c r="JN143" s="83"/>
      <c r="JO143" s="83"/>
      <c r="JP143" s="83"/>
      <c r="JQ143" s="40">
        <f t="shared" si="7"/>
        <v>1.5636423786287319</v>
      </c>
    </row>
    <row r="144" spans="1:278" s="5" customFormat="1" ht="12.75" customHeight="1" x14ac:dyDescent="0.25">
      <c r="A144" s="64">
        <v>43236</v>
      </c>
      <c r="B144" s="110" t="s">
        <v>46</v>
      </c>
      <c r="C144" s="52"/>
      <c r="D144" s="52"/>
      <c r="E144" s="53"/>
      <c r="F144" s="53"/>
      <c r="G144" s="53"/>
      <c r="H144" s="53"/>
      <c r="I144" s="53"/>
      <c r="J144" s="53"/>
      <c r="K144" s="53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  <c r="BM144" s="22"/>
      <c r="BN144" s="22"/>
      <c r="BO144" s="22"/>
      <c r="BP144" s="22"/>
      <c r="BQ144" s="22"/>
      <c r="BR144" s="22"/>
      <c r="BS144" s="22"/>
      <c r="BT144" s="22"/>
      <c r="BU144" s="22"/>
      <c r="BV144" s="22"/>
      <c r="BW144" s="22"/>
      <c r="BX144" s="22"/>
      <c r="BY144" s="22"/>
      <c r="BZ144" s="22"/>
      <c r="CA144" s="22"/>
      <c r="CB144" s="22"/>
      <c r="CC144" s="22"/>
      <c r="CD144" s="22"/>
      <c r="CE144" s="22"/>
      <c r="CF144" s="22"/>
      <c r="CG144" s="22"/>
      <c r="CH144" s="22"/>
      <c r="CI144" s="22"/>
      <c r="CJ144" s="22"/>
      <c r="CK144" s="22"/>
      <c r="CL144" s="22"/>
      <c r="CM144" s="22"/>
      <c r="CN144" s="22"/>
      <c r="CO144" s="22"/>
      <c r="CP144" s="22"/>
      <c r="CQ144" s="22"/>
      <c r="CR144" s="22"/>
      <c r="CS144" s="22"/>
      <c r="CT144" s="22"/>
      <c r="CU144" s="22"/>
      <c r="CV144" s="22"/>
      <c r="CW144" s="22"/>
      <c r="CX144" s="22"/>
      <c r="CY144" s="22"/>
      <c r="CZ144" s="22"/>
      <c r="DA144" s="22"/>
      <c r="DB144" s="22"/>
      <c r="DC144" s="22"/>
      <c r="DD144" s="22"/>
      <c r="DE144" s="22"/>
      <c r="DF144" s="22"/>
      <c r="DG144" s="22"/>
      <c r="DH144" s="22"/>
      <c r="DI144" s="22"/>
      <c r="DJ144" s="22"/>
      <c r="DK144" s="22"/>
      <c r="DL144" s="22"/>
      <c r="DM144" s="22"/>
      <c r="DN144" s="22"/>
      <c r="DO144" s="22"/>
      <c r="DP144" s="22"/>
      <c r="DQ144" s="22"/>
      <c r="DR144" s="22"/>
      <c r="DS144" s="22"/>
      <c r="DT144" s="22"/>
      <c r="DU144" s="22"/>
      <c r="DV144" s="22"/>
      <c r="DW144" s="22"/>
      <c r="DX144" s="22"/>
      <c r="DY144" s="22"/>
      <c r="DZ144" s="22"/>
      <c r="EA144" s="22"/>
      <c r="EB144" s="22"/>
      <c r="EC144" s="22"/>
      <c r="ED144" s="22"/>
      <c r="EE144" s="22"/>
      <c r="EF144" s="22"/>
      <c r="EG144" s="22"/>
      <c r="EH144" s="22"/>
      <c r="EI144" s="22"/>
      <c r="EJ144" s="22"/>
      <c r="EK144" s="22"/>
      <c r="EL144" s="22"/>
      <c r="EM144" s="22"/>
      <c r="EN144" s="22"/>
      <c r="EO144" s="22"/>
      <c r="EP144" s="22"/>
      <c r="EQ144" s="22"/>
      <c r="ER144" s="22"/>
      <c r="ES144" s="22"/>
      <c r="ET144" s="22"/>
      <c r="EU144" s="22"/>
      <c r="EV144" s="22"/>
      <c r="EW144" s="22"/>
      <c r="EX144" s="22"/>
      <c r="EY144" s="22"/>
      <c r="EZ144" s="22"/>
      <c r="FA144" s="22"/>
      <c r="FB144" s="22"/>
      <c r="FC144" s="22"/>
      <c r="FD144" s="22"/>
      <c r="FE144" s="22"/>
      <c r="FF144" s="22"/>
      <c r="FG144" s="22"/>
      <c r="FH144" s="22"/>
      <c r="FI144" s="22"/>
      <c r="FJ144" s="22"/>
      <c r="FK144" s="22"/>
      <c r="FL144" s="22"/>
      <c r="FM144" s="22"/>
      <c r="FN144" s="22"/>
      <c r="FO144" s="22"/>
      <c r="FP144" s="22"/>
      <c r="FQ144" s="22"/>
      <c r="FR144" s="22"/>
      <c r="FS144" s="22">
        <v>20</v>
      </c>
      <c r="FT144" s="22"/>
      <c r="FU144" s="22"/>
      <c r="FV144" s="22"/>
      <c r="FW144" s="22"/>
      <c r="FX144" s="22"/>
      <c r="FY144" s="22"/>
      <c r="FZ144" s="22"/>
      <c r="GA144" s="22"/>
      <c r="GB144" s="22"/>
      <c r="GC144" s="22"/>
      <c r="GD144" s="22"/>
      <c r="GE144" s="22"/>
      <c r="GF144" s="22"/>
      <c r="GG144" s="22"/>
      <c r="GH144" s="22"/>
      <c r="GI144" s="22"/>
      <c r="GJ144" s="22"/>
      <c r="GK144" s="22"/>
      <c r="GL144" s="22"/>
      <c r="GM144" s="22"/>
      <c r="GN144" s="22"/>
      <c r="GO144" s="22"/>
      <c r="GP144" s="22"/>
      <c r="GQ144" s="22">
        <v>40</v>
      </c>
      <c r="GR144" s="22"/>
      <c r="GS144" s="22"/>
      <c r="GT144" s="22"/>
      <c r="GU144" s="22"/>
      <c r="GV144" s="22"/>
      <c r="GW144" s="22"/>
      <c r="GX144" s="22"/>
      <c r="GY144" s="22"/>
      <c r="GZ144" s="22"/>
      <c r="HA144" s="22"/>
      <c r="HB144" s="22"/>
      <c r="HC144" s="22"/>
      <c r="HD144" s="22"/>
      <c r="HE144" s="22"/>
      <c r="HF144" s="22"/>
      <c r="HG144" s="22"/>
      <c r="HH144" s="22"/>
      <c r="HI144" s="22"/>
      <c r="HJ144" s="22"/>
      <c r="HK144" s="22"/>
      <c r="HL144" s="22"/>
      <c r="HM144" s="22"/>
      <c r="HN144" s="22"/>
      <c r="HO144" s="22"/>
      <c r="HP144" s="22"/>
      <c r="HQ144" s="22"/>
      <c r="HR144" s="22"/>
      <c r="HS144" s="22"/>
      <c r="HT144" s="22"/>
      <c r="HU144" s="22"/>
      <c r="HV144" s="22"/>
      <c r="HW144" s="22"/>
      <c r="HX144" s="22"/>
      <c r="HY144" s="22"/>
      <c r="HZ144" s="22"/>
      <c r="IA144" s="22"/>
      <c r="IB144" s="22"/>
      <c r="IC144" s="22"/>
      <c r="ID144" s="22"/>
      <c r="IE144" s="22"/>
      <c r="IF144" s="22"/>
      <c r="IG144" s="22"/>
      <c r="IH144" s="22"/>
      <c r="II144" s="22"/>
      <c r="IJ144" s="22"/>
      <c r="IK144" s="22"/>
      <c r="IL144" s="22"/>
      <c r="IM144" s="22"/>
      <c r="IN144" s="22"/>
      <c r="IO144" s="22"/>
      <c r="IP144" s="22"/>
      <c r="IQ144" s="22"/>
      <c r="IR144" s="22"/>
      <c r="IS144" s="22"/>
      <c r="IT144" s="22"/>
      <c r="IU144" s="22"/>
      <c r="IV144" s="22"/>
      <c r="IW144" s="22"/>
      <c r="IX144" s="22"/>
      <c r="IY144" s="26">
        <f t="shared" si="8"/>
        <v>60</v>
      </c>
      <c r="IZ144" s="56" t="s">
        <v>37</v>
      </c>
      <c r="JA144" s="80">
        <v>2004</v>
      </c>
      <c r="JB144" s="81">
        <f>JE144+JF144+JG144+JH144+JI144+JJ144+JK144</f>
        <v>2004</v>
      </c>
      <c r="JC144" s="81">
        <v>1625.4</v>
      </c>
      <c r="JD144" s="82">
        <f t="shared" si="9"/>
        <v>0</v>
      </c>
      <c r="JE144" s="83"/>
      <c r="JF144" s="83"/>
      <c r="JG144" s="83"/>
      <c r="JH144" s="83"/>
      <c r="JI144" s="83"/>
      <c r="JJ144" s="83"/>
      <c r="JK144" s="83">
        <v>2004</v>
      </c>
      <c r="JL144" s="83"/>
      <c r="JM144" s="83"/>
      <c r="JN144" s="83"/>
      <c r="JO144" s="83"/>
      <c r="JP144" s="83"/>
      <c r="JQ144" s="40">
        <f t="shared" si="7"/>
        <v>1.2329272794389072</v>
      </c>
    </row>
    <row r="145" spans="1:277" s="5" customFormat="1" ht="12.75" customHeight="1" x14ac:dyDescent="0.25">
      <c r="A145" s="64">
        <v>43244</v>
      </c>
      <c r="B145" s="110" t="s">
        <v>46</v>
      </c>
      <c r="C145" s="52"/>
      <c r="D145" s="52"/>
      <c r="E145" s="53"/>
      <c r="F145" s="53"/>
      <c r="G145" s="53"/>
      <c r="H145" s="53"/>
      <c r="I145" s="53"/>
      <c r="J145" s="53"/>
      <c r="K145" s="53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  <c r="BM145" s="22"/>
      <c r="BN145" s="22"/>
      <c r="BO145" s="22"/>
      <c r="BP145" s="22"/>
      <c r="BQ145" s="22"/>
      <c r="BR145" s="22"/>
      <c r="BS145" s="22"/>
      <c r="BT145" s="22"/>
      <c r="BU145" s="22"/>
      <c r="BV145" s="22"/>
      <c r="BW145" s="22"/>
      <c r="BX145" s="22"/>
      <c r="BY145" s="22"/>
      <c r="BZ145" s="22"/>
      <c r="CA145" s="22"/>
      <c r="CB145" s="22"/>
      <c r="CC145" s="22"/>
      <c r="CD145" s="22"/>
      <c r="CE145" s="22"/>
      <c r="CF145" s="22"/>
      <c r="CG145" s="22"/>
      <c r="CH145" s="22"/>
      <c r="CI145" s="22"/>
      <c r="CJ145" s="22"/>
      <c r="CK145" s="22"/>
      <c r="CL145" s="22"/>
      <c r="CM145" s="22"/>
      <c r="CN145" s="22"/>
      <c r="CO145" s="22"/>
      <c r="CP145" s="22"/>
      <c r="CQ145" s="22"/>
      <c r="CR145" s="22"/>
      <c r="CS145" s="22"/>
      <c r="CT145" s="22"/>
      <c r="CU145" s="22"/>
      <c r="CV145" s="22"/>
      <c r="CW145" s="22"/>
      <c r="CX145" s="22"/>
      <c r="CY145" s="22"/>
      <c r="CZ145" s="22"/>
      <c r="DA145" s="22"/>
      <c r="DB145" s="22"/>
      <c r="DC145" s="22"/>
      <c r="DD145" s="22"/>
      <c r="DE145" s="22"/>
      <c r="DF145" s="22"/>
      <c r="DG145" s="22"/>
      <c r="DH145" s="22"/>
      <c r="DI145" s="22"/>
      <c r="DJ145" s="22"/>
      <c r="DK145" s="22"/>
      <c r="DL145" s="22"/>
      <c r="DM145" s="22"/>
      <c r="DN145" s="22"/>
      <c r="DO145" s="22"/>
      <c r="DP145" s="22"/>
      <c r="DQ145" s="22"/>
      <c r="DR145" s="22"/>
      <c r="DS145" s="22"/>
      <c r="DT145" s="22"/>
      <c r="DU145" s="22"/>
      <c r="DV145" s="22"/>
      <c r="DW145" s="22"/>
      <c r="DX145" s="22"/>
      <c r="DY145" s="22"/>
      <c r="DZ145" s="22"/>
      <c r="EA145" s="22"/>
      <c r="EB145" s="22"/>
      <c r="EC145" s="22"/>
      <c r="ED145" s="22"/>
      <c r="EE145" s="22"/>
      <c r="EF145" s="22"/>
      <c r="EG145" s="22"/>
      <c r="EH145" s="22"/>
      <c r="EI145" s="22"/>
      <c r="EJ145" s="22"/>
      <c r="EK145" s="22"/>
      <c r="EL145" s="22"/>
      <c r="EM145" s="22"/>
      <c r="EN145" s="22"/>
      <c r="EO145" s="22"/>
      <c r="EP145" s="22"/>
      <c r="EQ145" s="22"/>
      <c r="ER145" s="22"/>
      <c r="ES145" s="22"/>
      <c r="ET145" s="22"/>
      <c r="EU145" s="22"/>
      <c r="EV145" s="22"/>
      <c r="EW145" s="22"/>
      <c r="EX145" s="22"/>
      <c r="EY145" s="22"/>
      <c r="EZ145" s="22"/>
      <c r="FA145" s="22"/>
      <c r="FB145" s="22"/>
      <c r="FC145" s="22"/>
      <c r="FD145" s="22"/>
      <c r="FE145" s="22"/>
      <c r="FF145" s="22"/>
      <c r="FG145" s="22"/>
      <c r="FH145" s="22"/>
      <c r="FI145" s="22"/>
      <c r="FJ145" s="22"/>
      <c r="FK145" s="22"/>
      <c r="FL145" s="22"/>
      <c r="FM145" s="22"/>
      <c r="FN145" s="22"/>
      <c r="FO145" s="22"/>
      <c r="FP145" s="22"/>
      <c r="FQ145" s="22"/>
      <c r="FR145" s="22"/>
      <c r="FS145" s="22"/>
      <c r="FT145" s="22"/>
      <c r="FU145" s="22"/>
      <c r="FV145" s="22"/>
      <c r="FW145" s="22"/>
      <c r="FX145" s="22"/>
      <c r="FY145" s="22"/>
      <c r="FZ145" s="22"/>
      <c r="GA145" s="22"/>
      <c r="GB145" s="22"/>
      <c r="GC145" s="22"/>
      <c r="GD145" s="22"/>
      <c r="GE145" s="22"/>
      <c r="GF145" s="22"/>
      <c r="GG145" s="22"/>
      <c r="GH145" s="22"/>
      <c r="GI145" s="22"/>
      <c r="GJ145" s="22"/>
      <c r="GK145" s="22"/>
      <c r="GL145" s="22"/>
      <c r="GM145" s="22"/>
      <c r="GN145" s="22"/>
      <c r="GO145" s="22"/>
      <c r="GP145" s="22"/>
      <c r="GQ145" s="22">
        <v>40</v>
      </c>
      <c r="GR145" s="22"/>
      <c r="GS145" s="22"/>
      <c r="GT145" s="22"/>
      <c r="GU145" s="22"/>
      <c r="GV145" s="22"/>
      <c r="GW145" s="22"/>
      <c r="GX145" s="22"/>
      <c r="GY145" s="22"/>
      <c r="GZ145" s="22"/>
      <c r="HA145" s="22"/>
      <c r="HB145" s="22"/>
      <c r="HC145" s="22"/>
      <c r="HD145" s="22"/>
      <c r="HE145" s="22"/>
      <c r="HF145" s="22"/>
      <c r="HG145" s="22"/>
      <c r="HH145" s="22"/>
      <c r="HI145" s="22"/>
      <c r="HJ145" s="22"/>
      <c r="HK145" s="22"/>
      <c r="HL145" s="22"/>
      <c r="HM145" s="22"/>
      <c r="HN145" s="22"/>
      <c r="HO145" s="22"/>
      <c r="HP145" s="22"/>
      <c r="HQ145" s="22"/>
      <c r="HR145" s="22"/>
      <c r="HS145" s="22"/>
      <c r="HT145" s="22"/>
      <c r="HU145" s="22"/>
      <c r="HV145" s="22"/>
      <c r="HW145" s="22"/>
      <c r="HX145" s="22"/>
      <c r="HY145" s="22"/>
      <c r="HZ145" s="22"/>
      <c r="IA145" s="22"/>
      <c r="IB145" s="22"/>
      <c r="IC145" s="22"/>
      <c r="ID145" s="22"/>
      <c r="IE145" s="22"/>
      <c r="IF145" s="22"/>
      <c r="IG145" s="22"/>
      <c r="IH145" s="22"/>
      <c r="II145" s="22"/>
      <c r="IJ145" s="22"/>
      <c r="IK145" s="22"/>
      <c r="IL145" s="22"/>
      <c r="IM145" s="22"/>
      <c r="IN145" s="22"/>
      <c r="IO145" s="22"/>
      <c r="IP145" s="22"/>
      <c r="IQ145" s="22"/>
      <c r="IR145" s="22"/>
      <c r="IS145" s="22"/>
      <c r="IT145" s="22"/>
      <c r="IU145" s="22"/>
      <c r="IV145" s="22"/>
      <c r="IW145" s="22"/>
      <c r="IX145" s="22"/>
      <c r="IY145" s="26">
        <f t="shared" si="8"/>
        <v>40</v>
      </c>
      <c r="IZ145" s="56" t="s">
        <v>37</v>
      </c>
      <c r="JA145" s="80">
        <v>1272</v>
      </c>
      <c r="JB145" s="81">
        <f>JE145+JF145+JG145+JH145+JI145+JJ145+JK145</f>
        <v>1272</v>
      </c>
      <c r="JC145" s="81">
        <v>1067.6000000000001</v>
      </c>
      <c r="JD145" s="82">
        <f t="shared" si="9"/>
        <v>0</v>
      </c>
      <c r="JE145" s="83"/>
      <c r="JF145" s="83"/>
      <c r="JG145" s="83"/>
      <c r="JH145" s="83"/>
      <c r="JI145" s="83"/>
      <c r="JJ145" s="83"/>
      <c r="JK145" s="83">
        <v>1272</v>
      </c>
      <c r="JL145" s="83"/>
      <c r="JM145" s="83"/>
      <c r="JN145" s="83"/>
      <c r="JO145" s="83"/>
      <c r="JP145" s="83"/>
      <c r="JQ145" s="40">
        <f t="shared" si="7"/>
        <v>1.1914574747096289</v>
      </c>
    </row>
    <row r="146" spans="1:277" s="5" customFormat="1" ht="12.75" customHeight="1" x14ac:dyDescent="0.25">
      <c r="A146" s="64">
        <v>43285</v>
      </c>
      <c r="B146" s="110" t="s">
        <v>46</v>
      </c>
      <c r="C146" s="52"/>
      <c r="D146" s="52"/>
      <c r="E146" s="53"/>
      <c r="F146" s="53"/>
      <c r="G146" s="53"/>
      <c r="H146" s="53"/>
      <c r="I146" s="53"/>
      <c r="J146" s="53"/>
      <c r="K146" s="53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  <c r="BM146" s="22"/>
      <c r="BN146" s="22"/>
      <c r="BO146" s="22"/>
      <c r="BP146" s="22"/>
      <c r="BQ146" s="22"/>
      <c r="BR146" s="22"/>
      <c r="BS146" s="22"/>
      <c r="BT146" s="22"/>
      <c r="BU146" s="22"/>
      <c r="BV146" s="22"/>
      <c r="BW146" s="22"/>
      <c r="BX146" s="22"/>
      <c r="BY146" s="22"/>
      <c r="BZ146" s="22"/>
      <c r="CA146" s="22"/>
      <c r="CB146" s="22"/>
      <c r="CC146" s="22"/>
      <c r="CD146" s="22"/>
      <c r="CE146" s="22"/>
      <c r="CF146" s="22"/>
      <c r="CG146" s="22"/>
      <c r="CH146" s="22"/>
      <c r="CI146" s="22"/>
      <c r="CJ146" s="22"/>
      <c r="CK146" s="22"/>
      <c r="CL146" s="22"/>
      <c r="CM146" s="22"/>
      <c r="CN146" s="22"/>
      <c r="CO146" s="22"/>
      <c r="CP146" s="22"/>
      <c r="CQ146" s="22"/>
      <c r="CR146" s="22"/>
      <c r="CS146" s="22"/>
      <c r="CT146" s="22"/>
      <c r="CU146" s="22"/>
      <c r="CV146" s="22"/>
      <c r="CW146" s="22"/>
      <c r="CX146" s="22"/>
      <c r="CY146" s="22"/>
      <c r="CZ146" s="22"/>
      <c r="DA146" s="22"/>
      <c r="DB146" s="22"/>
      <c r="DC146" s="22"/>
      <c r="DD146" s="22"/>
      <c r="DE146" s="22"/>
      <c r="DF146" s="22"/>
      <c r="DG146" s="22"/>
      <c r="DH146" s="22"/>
      <c r="DI146" s="22"/>
      <c r="DJ146" s="22"/>
      <c r="DK146" s="22"/>
      <c r="DL146" s="22"/>
      <c r="DM146" s="22"/>
      <c r="DN146" s="22"/>
      <c r="DO146" s="22"/>
      <c r="DP146" s="22"/>
      <c r="DQ146" s="22"/>
      <c r="DR146" s="22"/>
      <c r="DS146" s="22"/>
      <c r="DT146" s="22">
        <v>20</v>
      </c>
      <c r="DU146" s="22"/>
      <c r="DV146" s="22"/>
      <c r="DW146" s="22"/>
      <c r="DX146" s="22"/>
      <c r="DY146" s="22"/>
      <c r="DZ146" s="22"/>
      <c r="EA146" s="22"/>
      <c r="EB146" s="22"/>
      <c r="EC146" s="22"/>
      <c r="ED146" s="22"/>
      <c r="EE146" s="22"/>
      <c r="EF146" s="22"/>
      <c r="EG146" s="22"/>
      <c r="EH146" s="22"/>
      <c r="EI146" s="22"/>
      <c r="EJ146" s="22"/>
      <c r="EK146" s="22"/>
      <c r="EL146" s="22"/>
      <c r="EM146" s="22"/>
      <c r="EN146" s="22"/>
      <c r="EO146" s="22"/>
      <c r="EP146" s="22"/>
      <c r="EQ146" s="22"/>
      <c r="ER146" s="22"/>
      <c r="ES146" s="22"/>
      <c r="ET146" s="22"/>
      <c r="EU146" s="22"/>
      <c r="EV146" s="22"/>
      <c r="EW146" s="22"/>
      <c r="EX146" s="22"/>
      <c r="EY146" s="22"/>
      <c r="EZ146" s="22"/>
      <c r="FA146" s="22"/>
      <c r="FB146" s="22"/>
      <c r="FC146" s="22"/>
      <c r="FD146" s="22"/>
      <c r="FE146" s="22"/>
      <c r="FF146" s="22"/>
      <c r="FG146" s="22"/>
      <c r="FH146" s="22"/>
      <c r="FI146" s="22"/>
      <c r="FJ146" s="22"/>
      <c r="FK146" s="22"/>
      <c r="FL146" s="22"/>
      <c r="FM146" s="22"/>
      <c r="FN146" s="22"/>
      <c r="FO146" s="22"/>
      <c r="FP146" s="22"/>
      <c r="FQ146" s="22"/>
      <c r="FR146" s="22"/>
      <c r="FS146" s="22"/>
      <c r="FT146" s="22"/>
      <c r="FU146" s="22"/>
      <c r="FV146" s="22"/>
      <c r="FW146" s="22"/>
      <c r="FX146" s="22"/>
      <c r="FY146" s="22"/>
      <c r="FZ146" s="22"/>
      <c r="GA146" s="22"/>
      <c r="GB146" s="22"/>
      <c r="GC146" s="22"/>
      <c r="GD146" s="22"/>
      <c r="GE146" s="22"/>
      <c r="GF146" s="22"/>
      <c r="GG146" s="22"/>
      <c r="GH146" s="22"/>
      <c r="GI146" s="22"/>
      <c r="GJ146" s="22"/>
      <c r="GK146" s="22"/>
      <c r="GL146" s="22"/>
      <c r="GM146" s="22"/>
      <c r="GN146" s="22"/>
      <c r="GO146" s="22"/>
      <c r="GP146" s="22"/>
      <c r="GQ146" s="22"/>
      <c r="GR146" s="22"/>
      <c r="GS146" s="22"/>
      <c r="GT146" s="22"/>
      <c r="GU146" s="22"/>
      <c r="GV146" s="22"/>
      <c r="GW146" s="22"/>
      <c r="GX146" s="22"/>
      <c r="GY146" s="22"/>
      <c r="GZ146" s="22"/>
      <c r="HA146" s="22"/>
      <c r="HB146" s="22"/>
      <c r="HC146" s="22"/>
      <c r="HD146" s="22"/>
      <c r="HE146" s="22"/>
      <c r="HF146" s="22"/>
      <c r="HG146" s="22"/>
      <c r="HH146" s="22"/>
      <c r="HI146" s="22"/>
      <c r="HJ146" s="22"/>
      <c r="HK146" s="22"/>
      <c r="HL146" s="22"/>
      <c r="HM146" s="22"/>
      <c r="HN146" s="22"/>
      <c r="HO146" s="22"/>
      <c r="HP146" s="22"/>
      <c r="HQ146" s="22"/>
      <c r="HR146" s="22"/>
      <c r="HS146" s="22"/>
      <c r="HT146" s="22"/>
      <c r="HU146" s="22"/>
      <c r="HV146" s="22"/>
      <c r="HW146" s="22"/>
      <c r="HX146" s="22"/>
      <c r="HY146" s="22"/>
      <c r="HZ146" s="22"/>
      <c r="IA146" s="22"/>
      <c r="IB146" s="22"/>
      <c r="IC146" s="22"/>
      <c r="ID146" s="22"/>
      <c r="IE146" s="22"/>
      <c r="IF146" s="22"/>
      <c r="IG146" s="22"/>
      <c r="IH146" s="22"/>
      <c r="II146" s="22"/>
      <c r="IJ146" s="22"/>
      <c r="IK146" s="22"/>
      <c r="IL146" s="22"/>
      <c r="IM146" s="22"/>
      <c r="IN146" s="22"/>
      <c r="IO146" s="22"/>
      <c r="IP146" s="22"/>
      <c r="IQ146" s="22"/>
      <c r="IR146" s="22"/>
      <c r="IS146" s="22"/>
      <c r="IT146" s="22"/>
      <c r="IU146" s="22"/>
      <c r="IV146" s="22"/>
      <c r="IW146" s="22"/>
      <c r="IX146" s="22"/>
      <c r="IY146" s="26">
        <f t="shared" si="8"/>
        <v>20</v>
      </c>
      <c r="IZ146" s="56" t="s">
        <v>37</v>
      </c>
      <c r="JA146" s="80">
        <v>2163.6</v>
      </c>
      <c r="JB146" s="81">
        <f>JE146+JF146+JG146+JH146+JI146+JJ146+JK146+JL146+JM146</f>
        <v>2163.6</v>
      </c>
      <c r="JC146" s="81">
        <v>771.2</v>
      </c>
      <c r="JD146" s="82">
        <f t="shared" si="9"/>
        <v>0</v>
      </c>
      <c r="JE146" s="83"/>
      <c r="JF146" s="83"/>
      <c r="JG146" s="83"/>
      <c r="JH146" s="83"/>
      <c r="JI146" s="83"/>
      <c r="JJ146" s="83"/>
      <c r="JK146" s="83"/>
      <c r="JL146" s="83"/>
      <c r="JM146" s="83">
        <v>2163.6</v>
      </c>
      <c r="JN146" s="83"/>
      <c r="JO146" s="83"/>
      <c r="JP146" s="83"/>
      <c r="JQ146" s="40">
        <f t="shared" si="7"/>
        <v>2.8054979253112031</v>
      </c>
    </row>
    <row r="147" spans="1:277" s="5" customFormat="1" ht="12.75" customHeight="1" x14ac:dyDescent="0.25">
      <c r="A147" s="64">
        <v>43291</v>
      </c>
      <c r="B147" s="110" t="s">
        <v>46</v>
      </c>
      <c r="C147" s="52"/>
      <c r="D147" s="52"/>
      <c r="E147" s="53"/>
      <c r="F147" s="53"/>
      <c r="G147" s="53"/>
      <c r="H147" s="53"/>
      <c r="I147" s="53"/>
      <c r="J147" s="53"/>
      <c r="K147" s="53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  <c r="BM147" s="22"/>
      <c r="BN147" s="22"/>
      <c r="BO147" s="22"/>
      <c r="BP147" s="22"/>
      <c r="BQ147" s="22"/>
      <c r="BR147" s="22"/>
      <c r="BS147" s="22"/>
      <c r="BT147" s="22"/>
      <c r="BU147" s="22"/>
      <c r="BV147" s="22"/>
      <c r="BW147" s="22"/>
      <c r="BX147" s="22"/>
      <c r="BY147" s="22"/>
      <c r="BZ147" s="22"/>
      <c r="CA147" s="22"/>
      <c r="CB147" s="22"/>
      <c r="CC147" s="22"/>
      <c r="CD147" s="22"/>
      <c r="CE147" s="22"/>
      <c r="CF147" s="22"/>
      <c r="CG147" s="22"/>
      <c r="CH147" s="22"/>
      <c r="CI147" s="22"/>
      <c r="CJ147" s="22"/>
      <c r="CK147" s="22"/>
      <c r="CL147" s="22"/>
      <c r="CM147" s="22"/>
      <c r="CN147" s="22"/>
      <c r="CO147" s="22"/>
      <c r="CP147" s="22"/>
      <c r="CQ147" s="22"/>
      <c r="CR147" s="22"/>
      <c r="CS147" s="22"/>
      <c r="CT147" s="22"/>
      <c r="CU147" s="22"/>
      <c r="CV147" s="22"/>
      <c r="CW147" s="22"/>
      <c r="CX147" s="22"/>
      <c r="CY147" s="22"/>
      <c r="CZ147" s="22"/>
      <c r="DA147" s="22"/>
      <c r="DB147" s="22"/>
      <c r="DC147" s="22"/>
      <c r="DD147" s="22"/>
      <c r="DE147" s="22"/>
      <c r="DF147" s="22"/>
      <c r="DG147" s="22"/>
      <c r="DH147" s="22"/>
      <c r="DI147" s="22"/>
      <c r="DJ147" s="22"/>
      <c r="DK147" s="22"/>
      <c r="DL147" s="22"/>
      <c r="DM147" s="22"/>
      <c r="DN147" s="22"/>
      <c r="DO147" s="22"/>
      <c r="DP147" s="22"/>
      <c r="DQ147" s="22"/>
      <c r="DR147" s="22"/>
      <c r="DS147" s="22"/>
      <c r="DT147" s="22"/>
      <c r="DU147" s="22"/>
      <c r="DV147" s="22">
        <v>20</v>
      </c>
      <c r="DW147" s="22"/>
      <c r="DX147" s="22"/>
      <c r="DY147" s="22"/>
      <c r="DZ147" s="22"/>
      <c r="EA147" s="22"/>
      <c r="EB147" s="22"/>
      <c r="EC147" s="22"/>
      <c r="ED147" s="22"/>
      <c r="EE147" s="22"/>
      <c r="EF147" s="22"/>
      <c r="EG147" s="22"/>
      <c r="EH147" s="22"/>
      <c r="EI147" s="22"/>
      <c r="EJ147" s="22"/>
      <c r="EK147" s="22"/>
      <c r="EL147" s="22"/>
      <c r="EM147" s="22"/>
      <c r="EN147" s="22"/>
      <c r="EO147" s="22"/>
      <c r="EP147" s="22"/>
      <c r="EQ147" s="22"/>
      <c r="ER147" s="22"/>
      <c r="ES147" s="22"/>
      <c r="ET147" s="22"/>
      <c r="EU147" s="22"/>
      <c r="EV147" s="22"/>
      <c r="EW147" s="22"/>
      <c r="EX147" s="22"/>
      <c r="EY147" s="22"/>
      <c r="EZ147" s="22"/>
      <c r="FA147" s="22">
        <v>22</v>
      </c>
      <c r="FB147" s="22"/>
      <c r="FC147" s="22"/>
      <c r="FD147" s="22"/>
      <c r="FE147" s="22"/>
      <c r="FF147" s="22"/>
      <c r="FG147" s="22"/>
      <c r="FH147" s="22"/>
      <c r="FI147" s="22"/>
      <c r="FJ147" s="22"/>
      <c r="FK147" s="22"/>
      <c r="FL147" s="22"/>
      <c r="FM147" s="22"/>
      <c r="FN147" s="22"/>
      <c r="FO147" s="22"/>
      <c r="FP147" s="22"/>
      <c r="FQ147" s="22"/>
      <c r="FR147" s="22"/>
      <c r="FS147" s="22">
        <v>50</v>
      </c>
      <c r="FT147" s="22"/>
      <c r="FU147" s="22"/>
      <c r="FV147" s="22"/>
      <c r="FW147" s="22"/>
      <c r="FX147" s="22"/>
      <c r="FY147" s="22"/>
      <c r="FZ147" s="22"/>
      <c r="GA147" s="22"/>
      <c r="GB147" s="22"/>
      <c r="GC147" s="22"/>
      <c r="GD147" s="22"/>
      <c r="GE147" s="22"/>
      <c r="GF147" s="22"/>
      <c r="GG147" s="22"/>
      <c r="GH147" s="22"/>
      <c r="GI147" s="22"/>
      <c r="GJ147" s="22"/>
      <c r="GK147" s="22"/>
      <c r="GL147" s="22"/>
      <c r="GM147" s="22"/>
      <c r="GN147" s="22"/>
      <c r="GO147" s="22"/>
      <c r="GP147" s="22"/>
      <c r="GQ147" s="22">
        <v>30</v>
      </c>
      <c r="GR147" s="22"/>
      <c r="GS147" s="22"/>
      <c r="GT147" s="22"/>
      <c r="GU147" s="22"/>
      <c r="GV147" s="22"/>
      <c r="GW147" s="22"/>
      <c r="GX147" s="22"/>
      <c r="GY147" s="22"/>
      <c r="GZ147" s="22"/>
      <c r="HA147" s="22"/>
      <c r="HB147" s="22"/>
      <c r="HC147" s="22"/>
      <c r="HD147" s="22"/>
      <c r="HE147" s="22"/>
      <c r="HF147" s="22"/>
      <c r="HG147" s="22"/>
      <c r="HH147" s="22"/>
      <c r="HI147" s="22"/>
      <c r="HJ147" s="22"/>
      <c r="HK147" s="22"/>
      <c r="HL147" s="22"/>
      <c r="HM147" s="22"/>
      <c r="HN147" s="22"/>
      <c r="HO147" s="22"/>
      <c r="HP147" s="22"/>
      <c r="HQ147" s="22"/>
      <c r="HR147" s="22"/>
      <c r="HS147" s="22"/>
      <c r="HT147" s="22"/>
      <c r="HU147" s="22"/>
      <c r="HV147" s="22"/>
      <c r="HW147" s="22"/>
      <c r="HX147" s="22"/>
      <c r="HY147" s="22"/>
      <c r="HZ147" s="22"/>
      <c r="IA147" s="22"/>
      <c r="IB147" s="22"/>
      <c r="IC147" s="22"/>
      <c r="ID147" s="22"/>
      <c r="IE147" s="22"/>
      <c r="IF147" s="22"/>
      <c r="IG147" s="22"/>
      <c r="IH147" s="22"/>
      <c r="II147" s="22"/>
      <c r="IJ147" s="22"/>
      <c r="IK147" s="22"/>
      <c r="IL147" s="22"/>
      <c r="IM147" s="22"/>
      <c r="IN147" s="22"/>
      <c r="IO147" s="22"/>
      <c r="IP147" s="22"/>
      <c r="IQ147" s="22"/>
      <c r="IR147" s="22"/>
      <c r="IS147" s="22"/>
      <c r="IT147" s="22"/>
      <c r="IU147" s="22"/>
      <c r="IV147" s="22"/>
      <c r="IW147" s="22"/>
      <c r="IX147" s="22"/>
      <c r="IY147" s="26">
        <f t="shared" si="8"/>
        <v>122</v>
      </c>
      <c r="IZ147" s="56" t="s">
        <v>37</v>
      </c>
      <c r="JA147" s="80">
        <v>4435.2</v>
      </c>
      <c r="JB147" s="81">
        <f>JE147+JF147+JG147+JH147+JI147+JJ147+JK147+JL147+JM147</f>
        <v>4435.2</v>
      </c>
      <c r="JC147" s="81">
        <v>3219.9</v>
      </c>
      <c r="JD147" s="82">
        <f t="shared" si="9"/>
        <v>0</v>
      </c>
      <c r="JE147" s="83"/>
      <c r="JF147" s="83"/>
      <c r="JG147" s="83"/>
      <c r="JH147" s="83"/>
      <c r="JI147" s="83"/>
      <c r="JJ147" s="83"/>
      <c r="JK147" s="83"/>
      <c r="JL147" s="83"/>
      <c r="JM147" s="83">
        <v>4435.2</v>
      </c>
      <c r="JN147" s="83"/>
      <c r="JO147" s="83"/>
      <c r="JP147" s="83"/>
      <c r="JQ147" s="40">
        <f t="shared" si="7"/>
        <v>1.3774340818037827</v>
      </c>
    </row>
    <row r="148" spans="1:277" s="5" customFormat="1" ht="12.75" customHeight="1" x14ac:dyDescent="0.25">
      <c r="A148" s="64">
        <v>43300</v>
      </c>
      <c r="B148" s="110" t="s">
        <v>46</v>
      </c>
      <c r="C148" s="52"/>
      <c r="D148" s="52"/>
      <c r="E148" s="53"/>
      <c r="F148" s="53"/>
      <c r="G148" s="53"/>
      <c r="H148" s="53"/>
      <c r="I148" s="53"/>
      <c r="J148" s="53"/>
      <c r="K148" s="53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  <c r="BM148" s="22"/>
      <c r="BN148" s="22"/>
      <c r="BO148" s="22"/>
      <c r="BP148" s="22"/>
      <c r="BQ148" s="22"/>
      <c r="BR148" s="22"/>
      <c r="BS148" s="22"/>
      <c r="BT148" s="22"/>
      <c r="BU148" s="22"/>
      <c r="BV148" s="22"/>
      <c r="BW148" s="22"/>
      <c r="BX148" s="22"/>
      <c r="BY148" s="22"/>
      <c r="BZ148" s="22"/>
      <c r="CA148" s="22"/>
      <c r="CB148" s="22"/>
      <c r="CC148" s="22"/>
      <c r="CD148" s="22"/>
      <c r="CE148" s="22"/>
      <c r="CF148" s="22"/>
      <c r="CG148" s="22"/>
      <c r="CH148" s="22"/>
      <c r="CI148" s="22"/>
      <c r="CJ148" s="22"/>
      <c r="CK148" s="22"/>
      <c r="CL148" s="22"/>
      <c r="CM148" s="22"/>
      <c r="CN148" s="22"/>
      <c r="CO148" s="22"/>
      <c r="CP148" s="22"/>
      <c r="CQ148" s="22"/>
      <c r="CR148" s="22"/>
      <c r="CS148" s="22"/>
      <c r="CT148" s="22"/>
      <c r="CU148" s="22"/>
      <c r="CV148" s="22"/>
      <c r="CW148" s="22"/>
      <c r="CX148" s="22"/>
      <c r="CY148" s="22"/>
      <c r="CZ148" s="22"/>
      <c r="DA148" s="22"/>
      <c r="DB148" s="22"/>
      <c r="DC148" s="22"/>
      <c r="DD148" s="22"/>
      <c r="DE148" s="22"/>
      <c r="DF148" s="22"/>
      <c r="DG148" s="22"/>
      <c r="DH148" s="22"/>
      <c r="DI148" s="22"/>
      <c r="DJ148" s="22"/>
      <c r="DK148" s="22"/>
      <c r="DL148" s="22"/>
      <c r="DM148" s="22"/>
      <c r="DN148" s="22"/>
      <c r="DO148" s="22"/>
      <c r="DP148" s="22"/>
      <c r="DQ148" s="22"/>
      <c r="DR148" s="22"/>
      <c r="DS148" s="22"/>
      <c r="DT148" s="22">
        <v>20</v>
      </c>
      <c r="DU148" s="22"/>
      <c r="DV148" s="22"/>
      <c r="DW148" s="22"/>
      <c r="DX148" s="22"/>
      <c r="DY148" s="22"/>
      <c r="DZ148" s="22"/>
      <c r="EA148" s="22"/>
      <c r="EB148" s="22"/>
      <c r="EC148" s="22"/>
      <c r="ED148" s="22"/>
      <c r="EE148" s="22"/>
      <c r="EF148" s="22"/>
      <c r="EG148" s="22"/>
      <c r="EH148" s="22"/>
      <c r="EI148" s="22"/>
      <c r="EJ148" s="22"/>
      <c r="EK148" s="22"/>
      <c r="EL148" s="22"/>
      <c r="EM148" s="22"/>
      <c r="EN148" s="22"/>
      <c r="EO148" s="22"/>
      <c r="EP148" s="22"/>
      <c r="EQ148" s="22"/>
      <c r="ER148" s="22"/>
      <c r="ES148" s="22"/>
      <c r="ET148" s="22"/>
      <c r="EU148" s="22"/>
      <c r="EV148" s="22"/>
      <c r="EW148" s="22"/>
      <c r="EX148" s="22"/>
      <c r="EY148" s="22"/>
      <c r="EZ148" s="22"/>
      <c r="FA148" s="22"/>
      <c r="FB148" s="22"/>
      <c r="FC148" s="22"/>
      <c r="FD148" s="22"/>
      <c r="FE148" s="22"/>
      <c r="FF148" s="22"/>
      <c r="FG148" s="22"/>
      <c r="FH148" s="22"/>
      <c r="FI148" s="22"/>
      <c r="FJ148" s="22"/>
      <c r="FK148" s="22"/>
      <c r="FL148" s="22"/>
      <c r="FM148" s="22"/>
      <c r="FN148" s="22"/>
      <c r="FO148" s="22"/>
      <c r="FP148" s="22"/>
      <c r="FQ148" s="22"/>
      <c r="FR148" s="22"/>
      <c r="FS148" s="22"/>
      <c r="FT148" s="22"/>
      <c r="FU148" s="22"/>
      <c r="FV148" s="22"/>
      <c r="FW148" s="22"/>
      <c r="FX148" s="22"/>
      <c r="FY148" s="22"/>
      <c r="FZ148" s="22"/>
      <c r="GA148" s="22"/>
      <c r="GB148" s="22"/>
      <c r="GC148" s="22"/>
      <c r="GD148" s="22"/>
      <c r="GE148" s="22"/>
      <c r="GF148" s="22"/>
      <c r="GG148" s="22"/>
      <c r="GH148" s="22"/>
      <c r="GI148" s="22"/>
      <c r="GJ148" s="22"/>
      <c r="GK148" s="22"/>
      <c r="GL148" s="22"/>
      <c r="GM148" s="22"/>
      <c r="GN148" s="22"/>
      <c r="GO148" s="22"/>
      <c r="GP148" s="22"/>
      <c r="GQ148" s="22">
        <v>30</v>
      </c>
      <c r="GR148" s="22"/>
      <c r="GS148" s="22"/>
      <c r="GT148" s="22"/>
      <c r="GU148" s="22"/>
      <c r="GV148" s="22"/>
      <c r="GW148" s="22"/>
      <c r="GX148" s="22"/>
      <c r="GY148" s="22"/>
      <c r="GZ148" s="22"/>
      <c r="HA148" s="22"/>
      <c r="HB148" s="22"/>
      <c r="HC148" s="22"/>
      <c r="HD148" s="22"/>
      <c r="HE148" s="22"/>
      <c r="HF148" s="22"/>
      <c r="HG148" s="22"/>
      <c r="HH148" s="22"/>
      <c r="HI148" s="22"/>
      <c r="HJ148" s="22"/>
      <c r="HK148" s="22"/>
      <c r="HL148" s="22"/>
      <c r="HM148" s="22"/>
      <c r="HN148" s="22"/>
      <c r="HO148" s="22"/>
      <c r="HP148" s="22"/>
      <c r="HQ148" s="22"/>
      <c r="HR148" s="22"/>
      <c r="HS148" s="22"/>
      <c r="HT148" s="22"/>
      <c r="HU148" s="22"/>
      <c r="HV148" s="22"/>
      <c r="HW148" s="22"/>
      <c r="HX148" s="22"/>
      <c r="HY148" s="22"/>
      <c r="HZ148" s="22"/>
      <c r="IA148" s="22"/>
      <c r="IB148" s="22"/>
      <c r="IC148" s="22"/>
      <c r="ID148" s="22"/>
      <c r="IE148" s="22"/>
      <c r="IF148" s="22"/>
      <c r="IG148" s="22"/>
      <c r="IH148" s="22"/>
      <c r="II148" s="22"/>
      <c r="IJ148" s="22"/>
      <c r="IK148" s="22"/>
      <c r="IL148" s="22"/>
      <c r="IM148" s="22"/>
      <c r="IN148" s="22"/>
      <c r="IO148" s="22"/>
      <c r="IP148" s="22"/>
      <c r="IQ148" s="22"/>
      <c r="IR148" s="22"/>
      <c r="IS148" s="22"/>
      <c r="IT148" s="22"/>
      <c r="IU148" s="22"/>
      <c r="IV148" s="22"/>
      <c r="IW148" s="22"/>
      <c r="IX148" s="22"/>
      <c r="IY148" s="26">
        <f t="shared" si="8"/>
        <v>50</v>
      </c>
      <c r="IZ148" s="56" t="s">
        <v>37</v>
      </c>
      <c r="JA148" s="80">
        <v>3117.6</v>
      </c>
      <c r="JB148" s="81">
        <f>JE148+JF148+JG148+JH148+JI148+JJ148+JK148+JL148+JM148</f>
        <v>3117.6</v>
      </c>
      <c r="JC148" s="81">
        <v>1533.9</v>
      </c>
      <c r="JD148" s="82">
        <f t="shared" si="9"/>
        <v>0</v>
      </c>
      <c r="JE148" s="83"/>
      <c r="JF148" s="83"/>
      <c r="JG148" s="83"/>
      <c r="JH148" s="83"/>
      <c r="JI148" s="83"/>
      <c r="JJ148" s="83"/>
      <c r="JK148" s="83"/>
      <c r="JL148" s="83"/>
      <c r="JM148" s="83">
        <f>1117.6+2000</f>
        <v>3117.6</v>
      </c>
      <c r="JN148" s="83"/>
      <c r="JO148" s="83"/>
      <c r="JP148" s="83"/>
      <c r="JQ148" s="40">
        <f t="shared" si="7"/>
        <v>2.0324662624682182</v>
      </c>
    </row>
    <row r="149" spans="1:277" s="5" customFormat="1" ht="12.75" customHeight="1" x14ac:dyDescent="0.25">
      <c r="A149" s="64">
        <v>43312</v>
      </c>
      <c r="B149" s="110" t="s">
        <v>46</v>
      </c>
      <c r="C149" s="52"/>
      <c r="D149" s="52"/>
      <c r="E149" s="53"/>
      <c r="F149" s="53"/>
      <c r="G149" s="53"/>
      <c r="H149" s="53"/>
      <c r="I149" s="53"/>
      <c r="J149" s="53"/>
      <c r="K149" s="53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2"/>
      <c r="CJ149" s="22"/>
      <c r="CK149" s="22"/>
      <c r="CL149" s="22"/>
      <c r="CM149" s="22"/>
      <c r="CN149" s="22"/>
      <c r="CO149" s="22"/>
      <c r="CP149" s="22"/>
      <c r="CQ149" s="22"/>
      <c r="CR149" s="22"/>
      <c r="CS149" s="22"/>
      <c r="CT149" s="22"/>
      <c r="CU149" s="22"/>
      <c r="CV149" s="22"/>
      <c r="CW149" s="22"/>
      <c r="CX149" s="22"/>
      <c r="CY149" s="22"/>
      <c r="CZ149" s="22"/>
      <c r="DA149" s="22"/>
      <c r="DB149" s="22"/>
      <c r="DC149" s="22"/>
      <c r="DD149" s="22"/>
      <c r="DE149" s="22"/>
      <c r="DF149" s="22"/>
      <c r="DG149" s="22"/>
      <c r="DH149" s="22"/>
      <c r="DI149" s="22"/>
      <c r="DJ149" s="22"/>
      <c r="DK149" s="22"/>
      <c r="DL149" s="22"/>
      <c r="DM149" s="22"/>
      <c r="DN149" s="22"/>
      <c r="DO149" s="22"/>
      <c r="DP149" s="22"/>
      <c r="DQ149" s="22"/>
      <c r="DR149" s="22"/>
      <c r="DS149" s="22"/>
      <c r="DT149" s="22">
        <v>10</v>
      </c>
      <c r="DU149" s="22"/>
      <c r="DV149" s="22"/>
      <c r="DW149" s="22"/>
      <c r="DX149" s="22"/>
      <c r="DY149" s="22"/>
      <c r="DZ149" s="22"/>
      <c r="EA149" s="22"/>
      <c r="EB149" s="22"/>
      <c r="EC149" s="22"/>
      <c r="ED149" s="22"/>
      <c r="EE149" s="22"/>
      <c r="EF149" s="22"/>
      <c r="EG149" s="22"/>
      <c r="EH149" s="22"/>
      <c r="EI149" s="22"/>
      <c r="EJ149" s="22"/>
      <c r="EK149" s="22"/>
      <c r="EL149" s="22"/>
      <c r="EM149" s="22"/>
      <c r="EN149" s="22"/>
      <c r="EO149" s="22"/>
      <c r="EP149" s="22"/>
      <c r="EQ149" s="22"/>
      <c r="ER149" s="22"/>
      <c r="ES149" s="22"/>
      <c r="ET149" s="22"/>
      <c r="EU149" s="22"/>
      <c r="EV149" s="22"/>
      <c r="EW149" s="22"/>
      <c r="EX149" s="22"/>
      <c r="EY149" s="22"/>
      <c r="EZ149" s="22"/>
      <c r="FA149" s="22">
        <v>22</v>
      </c>
      <c r="FB149" s="22"/>
      <c r="FC149" s="22"/>
      <c r="FD149" s="22"/>
      <c r="FE149" s="22"/>
      <c r="FF149" s="22"/>
      <c r="FG149" s="22"/>
      <c r="FH149" s="22"/>
      <c r="FI149" s="22"/>
      <c r="FJ149" s="22"/>
      <c r="FK149" s="22"/>
      <c r="FL149" s="22"/>
      <c r="FM149" s="22"/>
      <c r="FN149" s="22"/>
      <c r="FO149" s="22"/>
      <c r="FP149" s="22"/>
      <c r="FQ149" s="22"/>
      <c r="FR149" s="22"/>
      <c r="FS149" s="22"/>
      <c r="FT149" s="22"/>
      <c r="FU149" s="22"/>
      <c r="FV149" s="22"/>
      <c r="FW149" s="22"/>
      <c r="FX149" s="22"/>
      <c r="FY149" s="22"/>
      <c r="FZ149" s="22"/>
      <c r="GA149" s="22"/>
      <c r="GB149" s="22"/>
      <c r="GC149" s="22"/>
      <c r="GD149" s="22"/>
      <c r="GE149" s="22"/>
      <c r="GF149" s="22"/>
      <c r="GG149" s="22"/>
      <c r="GH149" s="22"/>
      <c r="GI149" s="22"/>
      <c r="GJ149" s="22"/>
      <c r="GK149" s="22"/>
      <c r="GL149" s="22"/>
      <c r="GM149" s="22"/>
      <c r="GN149" s="22"/>
      <c r="GO149" s="22"/>
      <c r="GP149" s="22"/>
      <c r="GQ149" s="22">
        <v>50</v>
      </c>
      <c r="GR149" s="22"/>
      <c r="GS149" s="22"/>
      <c r="GT149" s="22"/>
      <c r="GU149" s="22"/>
      <c r="GV149" s="22"/>
      <c r="GW149" s="22"/>
      <c r="GX149" s="22"/>
      <c r="GY149" s="22"/>
      <c r="GZ149" s="22"/>
      <c r="HA149" s="22"/>
      <c r="HB149" s="22"/>
      <c r="HC149" s="22"/>
      <c r="HD149" s="22"/>
      <c r="HE149" s="22"/>
      <c r="HF149" s="22"/>
      <c r="HG149" s="22"/>
      <c r="HH149" s="22"/>
      <c r="HI149" s="22"/>
      <c r="HJ149" s="22"/>
      <c r="HK149" s="22"/>
      <c r="HL149" s="22"/>
      <c r="HM149" s="22"/>
      <c r="HN149" s="22"/>
      <c r="HO149" s="22"/>
      <c r="HP149" s="22"/>
      <c r="HQ149" s="22"/>
      <c r="HR149" s="22"/>
      <c r="HS149" s="22"/>
      <c r="HT149" s="22"/>
      <c r="HU149" s="22"/>
      <c r="HV149" s="22"/>
      <c r="HW149" s="22"/>
      <c r="HX149" s="22"/>
      <c r="HY149" s="22"/>
      <c r="HZ149" s="22"/>
      <c r="IA149" s="22"/>
      <c r="IB149" s="22"/>
      <c r="IC149" s="22"/>
      <c r="ID149" s="22"/>
      <c r="IE149" s="22"/>
      <c r="IF149" s="22"/>
      <c r="IG149" s="22"/>
      <c r="IH149" s="22"/>
      <c r="II149" s="22"/>
      <c r="IJ149" s="22"/>
      <c r="IK149" s="22"/>
      <c r="IL149" s="22"/>
      <c r="IM149" s="22"/>
      <c r="IN149" s="22"/>
      <c r="IO149" s="22"/>
      <c r="IP149" s="22"/>
      <c r="IQ149" s="22"/>
      <c r="IR149" s="22"/>
      <c r="IS149" s="22"/>
      <c r="IT149" s="22"/>
      <c r="IU149" s="22"/>
      <c r="IV149" s="22"/>
      <c r="IW149" s="22"/>
      <c r="IX149" s="22"/>
      <c r="IY149" s="26">
        <f t="shared" si="8"/>
        <v>82</v>
      </c>
      <c r="IZ149" s="56" t="s">
        <v>37</v>
      </c>
      <c r="JA149" s="80">
        <v>3675</v>
      </c>
      <c r="JB149" s="81">
        <f>JE149+JF149+JG149+JH149+JI149+JJ149+JK149+JL149+JM149</f>
        <v>3675</v>
      </c>
      <c r="JC149" s="81">
        <v>2393.54</v>
      </c>
      <c r="JD149" s="82">
        <f t="shared" si="9"/>
        <v>0</v>
      </c>
      <c r="JE149" s="83"/>
      <c r="JF149" s="83"/>
      <c r="JG149" s="83"/>
      <c r="JH149" s="83"/>
      <c r="JI149" s="83"/>
      <c r="JJ149" s="83"/>
      <c r="JK149" s="83"/>
      <c r="JL149" s="83">
        <v>318</v>
      </c>
      <c r="JM149" s="83">
        <v>3357</v>
      </c>
      <c r="JN149" s="83"/>
      <c r="JO149" s="83"/>
      <c r="JP149" s="83"/>
      <c r="JQ149" s="40">
        <f t="shared" si="7"/>
        <v>1.535382738537898</v>
      </c>
    </row>
    <row r="150" spans="1:277" s="5" customFormat="1" ht="12.75" customHeight="1" x14ac:dyDescent="0.25">
      <c r="A150" s="64">
        <v>43320</v>
      </c>
      <c r="B150" s="110" t="s">
        <v>46</v>
      </c>
      <c r="C150" s="52"/>
      <c r="D150" s="52"/>
      <c r="E150" s="53"/>
      <c r="F150" s="53"/>
      <c r="G150" s="53"/>
      <c r="H150" s="53"/>
      <c r="I150" s="53"/>
      <c r="J150" s="53"/>
      <c r="K150" s="53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  <c r="BM150" s="22"/>
      <c r="BN150" s="22"/>
      <c r="BO150" s="22"/>
      <c r="BP150" s="22"/>
      <c r="BQ150" s="22"/>
      <c r="BR150" s="22"/>
      <c r="BS150" s="22"/>
      <c r="BT150" s="22"/>
      <c r="BU150" s="22"/>
      <c r="BV150" s="22"/>
      <c r="BW150" s="22"/>
      <c r="BX150" s="22"/>
      <c r="BY150" s="22"/>
      <c r="BZ150" s="22"/>
      <c r="CA150" s="22"/>
      <c r="CB150" s="22"/>
      <c r="CC150" s="22"/>
      <c r="CD150" s="22"/>
      <c r="CE150" s="22"/>
      <c r="CF150" s="22"/>
      <c r="CG150" s="22"/>
      <c r="CH150" s="22"/>
      <c r="CI150" s="22"/>
      <c r="CJ150" s="22"/>
      <c r="CK150" s="22"/>
      <c r="CL150" s="22"/>
      <c r="CM150" s="22"/>
      <c r="CN150" s="22"/>
      <c r="CO150" s="22"/>
      <c r="CP150" s="22"/>
      <c r="CQ150" s="22"/>
      <c r="CR150" s="22"/>
      <c r="CS150" s="22"/>
      <c r="CT150" s="22"/>
      <c r="CU150" s="22"/>
      <c r="CV150" s="22"/>
      <c r="CW150" s="22"/>
      <c r="CX150" s="22"/>
      <c r="CY150" s="22"/>
      <c r="CZ150" s="22"/>
      <c r="DA150" s="22"/>
      <c r="DB150" s="22"/>
      <c r="DC150" s="22"/>
      <c r="DD150" s="22"/>
      <c r="DE150" s="22"/>
      <c r="DF150" s="22"/>
      <c r="DG150" s="22"/>
      <c r="DH150" s="22"/>
      <c r="DI150" s="22"/>
      <c r="DJ150" s="22"/>
      <c r="DK150" s="22"/>
      <c r="DL150" s="22"/>
      <c r="DM150" s="22"/>
      <c r="DN150" s="22"/>
      <c r="DO150" s="22"/>
      <c r="DP150" s="22"/>
      <c r="DQ150" s="22"/>
      <c r="DR150" s="22"/>
      <c r="DS150" s="22"/>
      <c r="DT150" s="22"/>
      <c r="DU150" s="22"/>
      <c r="DV150" s="22"/>
      <c r="DW150" s="22"/>
      <c r="DX150" s="22"/>
      <c r="DY150" s="22"/>
      <c r="DZ150" s="22"/>
      <c r="EA150" s="22"/>
      <c r="EB150" s="22"/>
      <c r="EC150" s="22"/>
      <c r="ED150" s="22"/>
      <c r="EE150" s="22"/>
      <c r="EF150" s="22"/>
      <c r="EG150" s="22"/>
      <c r="EH150" s="22"/>
      <c r="EI150" s="22"/>
      <c r="EJ150" s="22"/>
      <c r="EK150" s="22"/>
      <c r="EL150" s="22"/>
      <c r="EM150" s="22"/>
      <c r="EN150" s="22"/>
      <c r="EO150" s="22"/>
      <c r="EP150" s="22"/>
      <c r="EQ150" s="22"/>
      <c r="ER150" s="22"/>
      <c r="ES150" s="22"/>
      <c r="ET150" s="22"/>
      <c r="EU150" s="22"/>
      <c r="EV150" s="22"/>
      <c r="EW150" s="22"/>
      <c r="EX150" s="22"/>
      <c r="EY150" s="22"/>
      <c r="EZ150" s="22"/>
      <c r="FA150" s="22"/>
      <c r="FB150" s="22"/>
      <c r="FC150" s="22"/>
      <c r="FD150" s="22"/>
      <c r="FE150" s="22"/>
      <c r="FF150" s="22"/>
      <c r="FG150" s="22"/>
      <c r="FH150" s="22"/>
      <c r="FI150" s="22"/>
      <c r="FJ150" s="22"/>
      <c r="FK150" s="22"/>
      <c r="FL150" s="22"/>
      <c r="FM150" s="22"/>
      <c r="FN150" s="22"/>
      <c r="FO150" s="22"/>
      <c r="FP150" s="22"/>
      <c r="FQ150" s="22"/>
      <c r="FR150" s="22"/>
      <c r="FS150" s="22"/>
      <c r="FT150" s="22"/>
      <c r="FU150" s="22"/>
      <c r="FV150" s="22"/>
      <c r="FW150" s="22"/>
      <c r="FX150" s="22"/>
      <c r="FY150" s="22"/>
      <c r="FZ150" s="22"/>
      <c r="GA150" s="22"/>
      <c r="GB150" s="22"/>
      <c r="GC150" s="22"/>
      <c r="GD150" s="22"/>
      <c r="GE150" s="22"/>
      <c r="GF150" s="22"/>
      <c r="GG150" s="22"/>
      <c r="GH150" s="22"/>
      <c r="GI150" s="22"/>
      <c r="GJ150" s="22"/>
      <c r="GK150" s="22"/>
      <c r="GL150" s="22"/>
      <c r="GM150" s="22"/>
      <c r="GN150" s="22"/>
      <c r="GO150" s="22"/>
      <c r="GP150" s="22"/>
      <c r="GQ150" s="22">
        <v>60</v>
      </c>
      <c r="GR150" s="22"/>
      <c r="GS150" s="22"/>
      <c r="GT150" s="22"/>
      <c r="GU150" s="22"/>
      <c r="GV150" s="22"/>
      <c r="GW150" s="22"/>
      <c r="GX150" s="22"/>
      <c r="GY150" s="22"/>
      <c r="GZ150" s="22"/>
      <c r="HA150" s="22"/>
      <c r="HB150" s="22"/>
      <c r="HC150" s="22"/>
      <c r="HD150" s="22"/>
      <c r="HE150" s="22"/>
      <c r="HF150" s="22"/>
      <c r="HG150" s="22"/>
      <c r="HH150" s="22"/>
      <c r="HI150" s="22"/>
      <c r="HJ150" s="22"/>
      <c r="HK150" s="22"/>
      <c r="HL150" s="22"/>
      <c r="HM150" s="22"/>
      <c r="HN150" s="22"/>
      <c r="HO150" s="22"/>
      <c r="HP150" s="22"/>
      <c r="HQ150" s="22"/>
      <c r="HR150" s="22"/>
      <c r="HS150" s="22"/>
      <c r="HT150" s="22"/>
      <c r="HU150" s="22"/>
      <c r="HV150" s="22"/>
      <c r="HW150" s="22"/>
      <c r="HX150" s="22"/>
      <c r="HY150" s="22"/>
      <c r="HZ150" s="22"/>
      <c r="IA150" s="22"/>
      <c r="IB150" s="22"/>
      <c r="IC150" s="22"/>
      <c r="ID150" s="22"/>
      <c r="IE150" s="22"/>
      <c r="IF150" s="22"/>
      <c r="IG150" s="22"/>
      <c r="IH150" s="22"/>
      <c r="II150" s="22"/>
      <c r="IJ150" s="22"/>
      <c r="IK150" s="22"/>
      <c r="IL150" s="22"/>
      <c r="IM150" s="22"/>
      <c r="IN150" s="22"/>
      <c r="IO150" s="22"/>
      <c r="IP150" s="22"/>
      <c r="IQ150" s="22"/>
      <c r="IR150" s="22"/>
      <c r="IS150" s="22"/>
      <c r="IT150" s="22"/>
      <c r="IU150" s="22"/>
      <c r="IV150" s="22"/>
      <c r="IW150" s="22"/>
      <c r="IX150" s="22"/>
      <c r="IY150" s="26">
        <f t="shared" si="8"/>
        <v>60</v>
      </c>
      <c r="IZ150" s="56" t="s">
        <v>37</v>
      </c>
      <c r="JA150" s="80">
        <v>1908</v>
      </c>
      <c r="JB150" s="81">
        <f>JE150+JF150+JG150+JH150+JI150+JJ150+JK150+JL150+JM150+JN150</f>
        <v>1908</v>
      </c>
      <c r="JC150" s="81">
        <v>1612.8</v>
      </c>
      <c r="JD150" s="82">
        <f t="shared" si="9"/>
        <v>0</v>
      </c>
      <c r="JE150" s="83"/>
      <c r="JF150" s="83"/>
      <c r="JG150" s="83"/>
      <c r="JH150" s="83"/>
      <c r="JI150" s="83"/>
      <c r="JJ150" s="83"/>
      <c r="JK150" s="83"/>
      <c r="JL150" s="83"/>
      <c r="JM150" s="83"/>
      <c r="JN150" s="83">
        <v>1908</v>
      </c>
      <c r="JO150" s="83"/>
      <c r="JP150" s="83"/>
      <c r="JQ150" s="40">
        <f t="shared" si="7"/>
        <v>1.1830357142857144</v>
      </c>
    </row>
    <row r="151" spans="1:277" s="5" customFormat="1" ht="12.75" customHeight="1" x14ac:dyDescent="0.25">
      <c r="A151" s="64">
        <v>43334</v>
      </c>
      <c r="B151" s="110" t="s">
        <v>46</v>
      </c>
      <c r="C151" s="52"/>
      <c r="D151" s="52"/>
      <c r="E151" s="53"/>
      <c r="F151" s="53"/>
      <c r="G151" s="53"/>
      <c r="H151" s="53"/>
      <c r="I151" s="53"/>
      <c r="J151" s="53"/>
      <c r="K151" s="53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  <c r="BM151" s="22"/>
      <c r="BN151" s="22"/>
      <c r="BO151" s="22"/>
      <c r="BP151" s="22"/>
      <c r="BQ151" s="22"/>
      <c r="BR151" s="22"/>
      <c r="BS151" s="22"/>
      <c r="BT151" s="22"/>
      <c r="BU151" s="22"/>
      <c r="BV151" s="22"/>
      <c r="BW151" s="22"/>
      <c r="BX151" s="22"/>
      <c r="BY151" s="22"/>
      <c r="BZ151" s="22"/>
      <c r="CA151" s="22"/>
      <c r="CB151" s="22"/>
      <c r="CC151" s="22"/>
      <c r="CD151" s="22"/>
      <c r="CE151" s="22"/>
      <c r="CF151" s="22"/>
      <c r="CG151" s="22"/>
      <c r="CH151" s="22"/>
      <c r="CI151" s="22"/>
      <c r="CJ151" s="22"/>
      <c r="CK151" s="22"/>
      <c r="CL151" s="22"/>
      <c r="CM151" s="22"/>
      <c r="CN151" s="22"/>
      <c r="CO151" s="22"/>
      <c r="CP151" s="22"/>
      <c r="CQ151" s="22"/>
      <c r="CR151" s="22"/>
      <c r="CS151" s="22"/>
      <c r="CT151" s="22"/>
      <c r="CU151" s="22"/>
      <c r="CV151" s="22"/>
      <c r="CW151" s="22"/>
      <c r="CX151" s="22"/>
      <c r="CY151" s="22"/>
      <c r="CZ151" s="22"/>
      <c r="DA151" s="22"/>
      <c r="DB151" s="22"/>
      <c r="DC151" s="22"/>
      <c r="DD151" s="22"/>
      <c r="DE151" s="22"/>
      <c r="DF151" s="22"/>
      <c r="DG151" s="22"/>
      <c r="DH151" s="22"/>
      <c r="DI151" s="22"/>
      <c r="DJ151" s="22"/>
      <c r="DK151" s="22"/>
      <c r="DL151" s="22"/>
      <c r="DM151" s="22"/>
      <c r="DN151" s="22"/>
      <c r="DO151" s="22"/>
      <c r="DP151" s="22"/>
      <c r="DQ151" s="22"/>
      <c r="DR151" s="22"/>
      <c r="DS151" s="22"/>
      <c r="DT151" s="22">
        <v>20</v>
      </c>
      <c r="DU151" s="22"/>
      <c r="DV151" s="22"/>
      <c r="DW151" s="22"/>
      <c r="DX151" s="22"/>
      <c r="DY151" s="22"/>
      <c r="DZ151" s="22">
        <v>10</v>
      </c>
      <c r="EA151" s="22"/>
      <c r="EB151" s="22"/>
      <c r="EC151" s="22"/>
      <c r="ED151" s="22"/>
      <c r="EE151" s="22"/>
      <c r="EF151" s="22"/>
      <c r="EG151" s="22"/>
      <c r="EH151" s="22"/>
      <c r="EI151" s="22"/>
      <c r="EJ151" s="22"/>
      <c r="EK151" s="22"/>
      <c r="EL151" s="22"/>
      <c r="EM151" s="22"/>
      <c r="EN151" s="22"/>
      <c r="EO151" s="22"/>
      <c r="EP151" s="22"/>
      <c r="EQ151" s="22"/>
      <c r="ER151" s="22"/>
      <c r="ES151" s="22"/>
      <c r="ET151" s="22"/>
      <c r="EU151" s="22"/>
      <c r="EV151" s="22"/>
      <c r="EW151" s="22"/>
      <c r="EX151" s="22"/>
      <c r="EY151" s="22"/>
      <c r="EZ151" s="22"/>
      <c r="FA151" s="22"/>
      <c r="FB151" s="22"/>
      <c r="FC151" s="22"/>
      <c r="FD151" s="22"/>
      <c r="FE151" s="22"/>
      <c r="FF151" s="22"/>
      <c r="FG151" s="22"/>
      <c r="FH151" s="22"/>
      <c r="FI151" s="22"/>
      <c r="FJ151" s="22"/>
      <c r="FK151" s="22"/>
      <c r="FL151" s="22"/>
      <c r="FM151" s="22"/>
      <c r="FN151" s="22"/>
      <c r="FO151" s="22"/>
      <c r="FP151" s="22"/>
      <c r="FQ151" s="22"/>
      <c r="FR151" s="22"/>
      <c r="FS151" s="22">
        <v>20</v>
      </c>
      <c r="FT151" s="22"/>
      <c r="FU151" s="22"/>
      <c r="FV151" s="22"/>
      <c r="FW151" s="22"/>
      <c r="FX151" s="22"/>
      <c r="FY151" s="22"/>
      <c r="FZ151" s="22"/>
      <c r="GA151" s="22"/>
      <c r="GB151" s="22"/>
      <c r="GC151" s="22"/>
      <c r="GD151" s="22"/>
      <c r="GE151" s="22"/>
      <c r="GF151" s="22"/>
      <c r="GG151" s="22"/>
      <c r="GH151" s="22"/>
      <c r="GI151" s="22"/>
      <c r="GJ151" s="22"/>
      <c r="GK151" s="22"/>
      <c r="GL151" s="22"/>
      <c r="GM151" s="22"/>
      <c r="GN151" s="22"/>
      <c r="GO151" s="22"/>
      <c r="GP151" s="22"/>
      <c r="GQ151" s="22"/>
      <c r="GR151" s="22"/>
      <c r="GS151" s="22"/>
      <c r="GT151" s="22"/>
      <c r="GU151" s="22"/>
      <c r="GV151" s="22"/>
      <c r="GW151" s="22"/>
      <c r="GX151" s="22"/>
      <c r="GY151" s="22"/>
      <c r="GZ151" s="22"/>
      <c r="HA151" s="22"/>
      <c r="HB151" s="22"/>
      <c r="HC151" s="22"/>
      <c r="HD151" s="22"/>
      <c r="HE151" s="22"/>
      <c r="HF151" s="22"/>
      <c r="HG151" s="22"/>
      <c r="HH151" s="22"/>
      <c r="HI151" s="22"/>
      <c r="HJ151" s="22"/>
      <c r="HK151" s="22"/>
      <c r="HL151" s="22"/>
      <c r="HM151" s="22"/>
      <c r="HN151" s="22"/>
      <c r="HO151" s="22"/>
      <c r="HP151" s="22"/>
      <c r="HQ151" s="22"/>
      <c r="HR151" s="22"/>
      <c r="HS151" s="22"/>
      <c r="HT151" s="22"/>
      <c r="HU151" s="22"/>
      <c r="HV151" s="22"/>
      <c r="HW151" s="22"/>
      <c r="HX151" s="22"/>
      <c r="HY151" s="22"/>
      <c r="HZ151" s="22"/>
      <c r="IA151" s="22"/>
      <c r="IB151" s="22"/>
      <c r="IC151" s="22"/>
      <c r="ID151" s="22"/>
      <c r="IE151" s="22"/>
      <c r="IF151" s="22"/>
      <c r="IG151" s="22"/>
      <c r="IH151" s="22"/>
      <c r="II151" s="22"/>
      <c r="IJ151" s="22"/>
      <c r="IK151" s="22"/>
      <c r="IL151" s="22"/>
      <c r="IM151" s="22"/>
      <c r="IN151" s="22"/>
      <c r="IO151" s="22"/>
      <c r="IP151" s="22"/>
      <c r="IQ151" s="22"/>
      <c r="IR151" s="22"/>
      <c r="IS151" s="22"/>
      <c r="IT151" s="22"/>
      <c r="IU151" s="22"/>
      <c r="IV151" s="22"/>
      <c r="IW151" s="22"/>
      <c r="IX151" s="22"/>
      <c r="IY151" s="26">
        <f t="shared" si="8"/>
        <v>50</v>
      </c>
      <c r="IZ151" s="56" t="s">
        <v>37</v>
      </c>
      <c r="JA151" s="80">
        <v>3249.6</v>
      </c>
      <c r="JB151" s="81">
        <f>JE151+JF151+JG151+JH151+JI151+JJ151+JK151+JL151+JM151+JN151</f>
        <v>3249.6</v>
      </c>
      <c r="JC151" s="81">
        <v>1533</v>
      </c>
      <c r="JD151" s="82">
        <f t="shared" si="9"/>
        <v>0</v>
      </c>
      <c r="JE151" s="83"/>
      <c r="JF151" s="83"/>
      <c r="JG151" s="83"/>
      <c r="JH151" s="83"/>
      <c r="JI151" s="83"/>
      <c r="JJ151" s="83"/>
      <c r="JK151" s="83"/>
      <c r="JL151" s="83"/>
      <c r="JM151" s="83"/>
      <c r="JN151" s="83">
        <v>3249.6</v>
      </c>
      <c r="JO151" s="83"/>
      <c r="JP151" s="83"/>
      <c r="JQ151" s="40">
        <f t="shared" si="7"/>
        <v>2.1197651663405086</v>
      </c>
    </row>
    <row r="152" spans="1:277" s="5" customFormat="1" ht="12.75" customHeight="1" x14ac:dyDescent="0.25">
      <c r="A152" s="64">
        <v>43349</v>
      </c>
      <c r="B152" s="110" t="s">
        <v>46</v>
      </c>
      <c r="C152" s="52"/>
      <c r="D152" s="52"/>
      <c r="E152" s="53"/>
      <c r="F152" s="53"/>
      <c r="G152" s="53"/>
      <c r="H152" s="53"/>
      <c r="I152" s="53"/>
      <c r="J152" s="53"/>
      <c r="K152" s="53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  <c r="BM152" s="22"/>
      <c r="BN152" s="22"/>
      <c r="BO152" s="22"/>
      <c r="BP152" s="22"/>
      <c r="BQ152" s="22"/>
      <c r="BR152" s="22"/>
      <c r="BS152" s="22"/>
      <c r="BT152" s="22"/>
      <c r="BU152" s="22"/>
      <c r="BV152" s="22"/>
      <c r="BW152" s="22"/>
      <c r="BX152" s="22"/>
      <c r="BY152" s="22"/>
      <c r="BZ152" s="22"/>
      <c r="CA152" s="22"/>
      <c r="CB152" s="22"/>
      <c r="CC152" s="22"/>
      <c r="CD152" s="22"/>
      <c r="CE152" s="22"/>
      <c r="CF152" s="22"/>
      <c r="CG152" s="22"/>
      <c r="CH152" s="22"/>
      <c r="CI152" s="22"/>
      <c r="CJ152" s="22"/>
      <c r="CK152" s="22"/>
      <c r="CL152" s="22"/>
      <c r="CM152" s="22"/>
      <c r="CN152" s="22"/>
      <c r="CO152" s="22"/>
      <c r="CP152" s="22"/>
      <c r="CQ152" s="22"/>
      <c r="CR152" s="22"/>
      <c r="CS152" s="22"/>
      <c r="CT152" s="22"/>
      <c r="CU152" s="22"/>
      <c r="CV152" s="22"/>
      <c r="CW152" s="22"/>
      <c r="CX152" s="22"/>
      <c r="CY152" s="22"/>
      <c r="CZ152" s="22"/>
      <c r="DA152" s="22"/>
      <c r="DB152" s="22"/>
      <c r="DC152" s="22"/>
      <c r="DD152" s="22"/>
      <c r="DE152" s="22"/>
      <c r="DF152" s="22"/>
      <c r="DG152" s="22"/>
      <c r="DH152" s="22"/>
      <c r="DI152" s="22"/>
      <c r="DJ152" s="22"/>
      <c r="DK152" s="22"/>
      <c r="DL152" s="22"/>
      <c r="DM152" s="22"/>
      <c r="DN152" s="22"/>
      <c r="DO152" s="22"/>
      <c r="DP152" s="22"/>
      <c r="DQ152" s="22"/>
      <c r="DR152" s="22"/>
      <c r="DS152" s="22"/>
      <c r="DT152" s="22">
        <v>10</v>
      </c>
      <c r="DU152" s="22"/>
      <c r="DV152" s="22">
        <v>20</v>
      </c>
      <c r="DW152" s="22"/>
      <c r="DX152" s="22"/>
      <c r="DY152" s="22"/>
      <c r="DZ152" s="22">
        <v>9</v>
      </c>
      <c r="EA152" s="22"/>
      <c r="EB152" s="22"/>
      <c r="EC152" s="22"/>
      <c r="ED152" s="22"/>
      <c r="EE152" s="22"/>
      <c r="EF152" s="22"/>
      <c r="EG152" s="22"/>
      <c r="EH152" s="22"/>
      <c r="EI152" s="22"/>
      <c r="EJ152" s="22"/>
      <c r="EK152" s="22"/>
      <c r="EL152" s="22"/>
      <c r="EM152" s="22"/>
      <c r="EN152" s="22"/>
      <c r="EO152" s="22"/>
      <c r="EP152" s="22"/>
      <c r="EQ152" s="22"/>
      <c r="ER152" s="22"/>
      <c r="ES152" s="22"/>
      <c r="ET152" s="22"/>
      <c r="EU152" s="22"/>
      <c r="EV152" s="22"/>
      <c r="EW152" s="22"/>
      <c r="EX152" s="22"/>
      <c r="EY152" s="22"/>
      <c r="EZ152" s="22"/>
      <c r="FA152" s="22">
        <v>22</v>
      </c>
      <c r="FB152" s="22"/>
      <c r="FC152" s="22"/>
      <c r="FD152" s="22"/>
      <c r="FE152" s="22"/>
      <c r="FF152" s="22"/>
      <c r="FG152" s="22"/>
      <c r="FH152" s="22"/>
      <c r="FI152" s="22"/>
      <c r="FJ152" s="22"/>
      <c r="FK152" s="22"/>
      <c r="FL152" s="22"/>
      <c r="FM152" s="22"/>
      <c r="FN152" s="22"/>
      <c r="FO152" s="22"/>
      <c r="FP152" s="22"/>
      <c r="FQ152" s="22"/>
      <c r="FR152" s="22"/>
      <c r="FS152" s="22"/>
      <c r="FT152" s="22"/>
      <c r="FU152" s="22"/>
      <c r="FV152" s="22"/>
      <c r="FW152" s="22"/>
      <c r="FX152" s="22"/>
      <c r="FY152" s="22"/>
      <c r="FZ152" s="22"/>
      <c r="GA152" s="22"/>
      <c r="GB152" s="22"/>
      <c r="GC152" s="22"/>
      <c r="GD152" s="22"/>
      <c r="GE152" s="22"/>
      <c r="GF152" s="22"/>
      <c r="GG152" s="22"/>
      <c r="GH152" s="22"/>
      <c r="GI152" s="22"/>
      <c r="GJ152" s="22"/>
      <c r="GK152" s="22"/>
      <c r="GL152" s="22"/>
      <c r="GM152" s="22"/>
      <c r="GN152" s="22"/>
      <c r="GO152" s="22"/>
      <c r="GP152" s="22"/>
      <c r="GQ152" s="22">
        <v>40</v>
      </c>
      <c r="GR152" s="22"/>
      <c r="GS152" s="22"/>
      <c r="GT152" s="22"/>
      <c r="GU152" s="22"/>
      <c r="GV152" s="22"/>
      <c r="GW152" s="22"/>
      <c r="GX152" s="22"/>
      <c r="GY152" s="22"/>
      <c r="GZ152" s="22"/>
      <c r="HA152" s="22"/>
      <c r="HB152" s="22"/>
      <c r="HC152" s="22"/>
      <c r="HD152" s="22"/>
      <c r="HE152" s="22"/>
      <c r="HF152" s="22"/>
      <c r="HG152" s="22"/>
      <c r="HH152" s="22"/>
      <c r="HI152" s="22"/>
      <c r="HJ152" s="22"/>
      <c r="HK152" s="22"/>
      <c r="HL152" s="22"/>
      <c r="HM152" s="22"/>
      <c r="HN152" s="22"/>
      <c r="HO152" s="22"/>
      <c r="HP152" s="22"/>
      <c r="HQ152" s="22"/>
      <c r="HR152" s="22"/>
      <c r="HS152" s="22"/>
      <c r="HT152" s="22"/>
      <c r="HU152" s="22"/>
      <c r="HV152" s="22"/>
      <c r="HW152" s="22"/>
      <c r="HX152" s="22"/>
      <c r="HY152" s="22"/>
      <c r="HZ152" s="22"/>
      <c r="IA152" s="22"/>
      <c r="IB152" s="22"/>
      <c r="IC152" s="22"/>
      <c r="ID152" s="22"/>
      <c r="IE152" s="22"/>
      <c r="IF152" s="22"/>
      <c r="IG152" s="22"/>
      <c r="IH152" s="22"/>
      <c r="II152" s="22"/>
      <c r="IJ152" s="22"/>
      <c r="IK152" s="22"/>
      <c r="IL152" s="22"/>
      <c r="IM152" s="22"/>
      <c r="IN152" s="22"/>
      <c r="IO152" s="22"/>
      <c r="IP152" s="22"/>
      <c r="IQ152" s="22"/>
      <c r="IR152" s="22"/>
      <c r="IS152" s="22"/>
      <c r="IT152" s="22"/>
      <c r="IU152" s="22"/>
      <c r="IV152" s="22"/>
      <c r="IW152" s="22"/>
      <c r="IX152" s="22"/>
      <c r="IY152" s="26">
        <f t="shared" si="8"/>
        <v>101</v>
      </c>
      <c r="IZ152" s="56" t="s">
        <v>37</v>
      </c>
      <c r="JA152" s="80">
        <v>4323.6000000000004</v>
      </c>
      <c r="JB152" s="81">
        <f>JE152+JF152+JG152+JH152+JI152+JJ152+JK152+JL152+JM152+JN152</f>
        <v>4323.6000000000004</v>
      </c>
      <c r="JC152" s="81">
        <v>2746.29</v>
      </c>
      <c r="JD152" s="82">
        <f t="shared" si="9"/>
        <v>0</v>
      </c>
      <c r="JE152" s="83"/>
      <c r="JF152" s="83"/>
      <c r="JG152" s="83"/>
      <c r="JH152" s="83"/>
      <c r="JI152" s="83"/>
      <c r="JJ152" s="83"/>
      <c r="JK152" s="83"/>
      <c r="JL152" s="83"/>
      <c r="JM152" s="83"/>
      <c r="JN152" s="83">
        <f>1323.6+3000</f>
        <v>4323.6000000000004</v>
      </c>
      <c r="JO152" s="83"/>
      <c r="JP152" s="83"/>
      <c r="JQ152" s="117">
        <f t="shared" si="7"/>
        <v>1.5743421124498871</v>
      </c>
    </row>
    <row r="153" spans="1:277" s="5" customFormat="1" ht="12.75" customHeight="1" x14ac:dyDescent="0.25">
      <c r="A153" s="64">
        <v>43360</v>
      </c>
      <c r="B153" s="110" t="s">
        <v>46</v>
      </c>
      <c r="C153" s="52"/>
      <c r="D153" s="52"/>
      <c r="E153" s="53"/>
      <c r="F153" s="53"/>
      <c r="G153" s="53"/>
      <c r="H153" s="53"/>
      <c r="I153" s="53"/>
      <c r="J153" s="53"/>
      <c r="K153" s="53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  <c r="BM153" s="22"/>
      <c r="BN153" s="22"/>
      <c r="BO153" s="22"/>
      <c r="BP153" s="22"/>
      <c r="BQ153" s="22"/>
      <c r="BR153" s="22"/>
      <c r="BS153" s="22"/>
      <c r="BT153" s="22"/>
      <c r="BU153" s="22"/>
      <c r="BV153" s="22"/>
      <c r="BW153" s="22"/>
      <c r="BX153" s="22"/>
      <c r="BY153" s="22"/>
      <c r="BZ153" s="22"/>
      <c r="CA153" s="22"/>
      <c r="CB153" s="22"/>
      <c r="CC153" s="22"/>
      <c r="CD153" s="22"/>
      <c r="CE153" s="22"/>
      <c r="CF153" s="22"/>
      <c r="CG153" s="22"/>
      <c r="CH153" s="22"/>
      <c r="CI153" s="22"/>
      <c r="CJ153" s="22"/>
      <c r="CK153" s="22"/>
      <c r="CL153" s="22"/>
      <c r="CM153" s="22"/>
      <c r="CN153" s="22"/>
      <c r="CO153" s="22"/>
      <c r="CP153" s="22"/>
      <c r="CQ153" s="22"/>
      <c r="CR153" s="22"/>
      <c r="CS153" s="22"/>
      <c r="CT153" s="22"/>
      <c r="CU153" s="22"/>
      <c r="CV153" s="22"/>
      <c r="CW153" s="22"/>
      <c r="CX153" s="22"/>
      <c r="CY153" s="22"/>
      <c r="CZ153" s="22"/>
      <c r="DA153" s="22"/>
      <c r="DB153" s="22"/>
      <c r="DC153" s="22"/>
      <c r="DD153" s="22"/>
      <c r="DE153" s="22"/>
      <c r="DF153" s="22"/>
      <c r="DG153" s="22"/>
      <c r="DH153" s="22"/>
      <c r="DI153" s="22"/>
      <c r="DJ153" s="22"/>
      <c r="DK153" s="22"/>
      <c r="DL153" s="22"/>
      <c r="DM153" s="22"/>
      <c r="DN153" s="22"/>
      <c r="DO153" s="22"/>
      <c r="DP153" s="22"/>
      <c r="DQ153" s="22"/>
      <c r="DR153" s="22"/>
      <c r="DS153" s="22"/>
      <c r="DT153" s="22"/>
      <c r="DU153" s="22"/>
      <c r="DV153" s="22"/>
      <c r="DW153" s="22"/>
      <c r="DX153" s="22"/>
      <c r="DY153" s="22"/>
      <c r="DZ153" s="22"/>
      <c r="EA153" s="22"/>
      <c r="EB153" s="22"/>
      <c r="EC153" s="22"/>
      <c r="ED153" s="22"/>
      <c r="EE153" s="22"/>
      <c r="EF153" s="22"/>
      <c r="EG153" s="22"/>
      <c r="EH153" s="22"/>
      <c r="EI153" s="22"/>
      <c r="EJ153" s="22"/>
      <c r="EK153" s="22"/>
      <c r="EL153" s="22"/>
      <c r="EM153" s="22"/>
      <c r="EN153" s="22"/>
      <c r="EO153" s="22"/>
      <c r="EP153" s="22"/>
      <c r="EQ153" s="22"/>
      <c r="ER153" s="22"/>
      <c r="ES153" s="22"/>
      <c r="ET153" s="22"/>
      <c r="EU153" s="22"/>
      <c r="EV153" s="22"/>
      <c r="EW153" s="22"/>
      <c r="EX153" s="22"/>
      <c r="EY153" s="22"/>
      <c r="EZ153" s="22"/>
      <c r="FA153" s="22"/>
      <c r="FB153" s="22"/>
      <c r="FC153" s="22"/>
      <c r="FD153" s="22"/>
      <c r="FE153" s="22"/>
      <c r="FF153" s="22"/>
      <c r="FG153" s="22"/>
      <c r="FH153" s="22"/>
      <c r="FI153" s="22"/>
      <c r="FJ153" s="22"/>
      <c r="FK153" s="22"/>
      <c r="FL153" s="22"/>
      <c r="FM153" s="22"/>
      <c r="FN153" s="22"/>
      <c r="FO153" s="22"/>
      <c r="FP153" s="22"/>
      <c r="FQ153" s="22"/>
      <c r="FR153" s="22"/>
      <c r="FS153" s="22"/>
      <c r="FT153" s="22"/>
      <c r="FU153" s="22"/>
      <c r="FV153" s="22"/>
      <c r="FW153" s="22"/>
      <c r="FX153" s="22"/>
      <c r="FY153" s="22"/>
      <c r="FZ153" s="22"/>
      <c r="GA153" s="22"/>
      <c r="GB153" s="22"/>
      <c r="GC153" s="22"/>
      <c r="GD153" s="22"/>
      <c r="GE153" s="22"/>
      <c r="GF153" s="22"/>
      <c r="GG153" s="22"/>
      <c r="GH153" s="22"/>
      <c r="GI153" s="22"/>
      <c r="GJ153" s="22"/>
      <c r="GK153" s="22"/>
      <c r="GL153" s="22"/>
      <c r="GM153" s="22"/>
      <c r="GN153" s="22"/>
      <c r="GO153" s="22"/>
      <c r="GP153" s="22"/>
      <c r="GQ153" s="22">
        <v>12</v>
      </c>
      <c r="GR153" s="22"/>
      <c r="GS153" s="22"/>
      <c r="GT153" s="22"/>
      <c r="GU153" s="22"/>
      <c r="GV153" s="22"/>
      <c r="GW153" s="22"/>
      <c r="GX153" s="22"/>
      <c r="GY153" s="22"/>
      <c r="GZ153" s="22"/>
      <c r="HA153" s="22"/>
      <c r="HB153" s="22"/>
      <c r="HC153" s="22"/>
      <c r="HD153" s="22"/>
      <c r="HE153" s="22"/>
      <c r="HF153" s="22"/>
      <c r="HG153" s="22"/>
      <c r="HH153" s="22"/>
      <c r="HI153" s="22"/>
      <c r="HJ153" s="22"/>
      <c r="HK153" s="22"/>
      <c r="HL153" s="22"/>
      <c r="HM153" s="22"/>
      <c r="HN153" s="22"/>
      <c r="HO153" s="22"/>
      <c r="HP153" s="22"/>
      <c r="HQ153" s="22"/>
      <c r="HR153" s="22"/>
      <c r="HS153" s="22"/>
      <c r="HT153" s="22"/>
      <c r="HU153" s="22"/>
      <c r="HV153" s="22"/>
      <c r="HW153" s="22"/>
      <c r="HX153" s="22"/>
      <c r="HY153" s="22"/>
      <c r="HZ153" s="22"/>
      <c r="IA153" s="22"/>
      <c r="IB153" s="22"/>
      <c r="IC153" s="22"/>
      <c r="ID153" s="22"/>
      <c r="IE153" s="22"/>
      <c r="IF153" s="22"/>
      <c r="IG153" s="22"/>
      <c r="IH153" s="22"/>
      <c r="II153" s="22"/>
      <c r="IJ153" s="22"/>
      <c r="IK153" s="22"/>
      <c r="IL153" s="22"/>
      <c r="IM153" s="22"/>
      <c r="IN153" s="22"/>
      <c r="IO153" s="22"/>
      <c r="IP153" s="22"/>
      <c r="IQ153" s="22"/>
      <c r="IR153" s="22"/>
      <c r="IS153" s="22"/>
      <c r="IT153" s="22"/>
      <c r="IU153" s="22"/>
      <c r="IV153" s="22"/>
      <c r="IW153" s="22"/>
      <c r="IX153" s="22"/>
      <c r="IY153" s="26">
        <f t="shared" si="8"/>
        <v>12</v>
      </c>
      <c r="IZ153" s="56" t="s">
        <v>37</v>
      </c>
      <c r="JA153" s="80">
        <v>419.76</v>
      </c>
      <c r="JB153" s="81">
        <f>JE153+JF153+JG153+JH153+JI153+JJ153+JK153+JL153+JM153+JN153+JO153</f>
        <v>419.76</v>
      </c>
      <c r="JC153" s="81">
        <v>343.32</v>
      </c>
      <c r="JD153" s="82">
        <f t="shared" si="9"/>
        <v>0</v>
      </c>
      <c r="JE153" s="83"/>
      <c r="JF153" s="83"/>
      <c r="JG153" s="83"/>
      <c r="JH153" s="83"/>
      <c r="JI153" s="83"/>
      <c r="JJ153" s="83"/>
      <c r="JK153" s="83"/>
      <c r="JL153" s="83"/>
      <c r="JM153" s="83"/>
      <c r="JN153" s="83"/>
      <c r="JO153" s="83">
        <v>419.76</v>
      </c>
      <c r="JP153" s="83"/>
      <c r="JQ153" s="117">
        <f t="shared" si="7"/>
        <v>1.2226494232785738</v>
      </c>
    </row>
    <row r="154" spans="1:277" s="5" customFormat="1" ht="12.75" customHeight="1" x14ac:dyDescent="0.25">
      <c r="A154" s="64">
        <v>43374</v>
      </c>
      <c r="B154" s="110" t="s">
        <v>46</v>
      </c>
      <c r="C154" s="52"/>
      <c r="D154" s="52"/>
      <c r="E154" s="53"/>
      <c r="F154" s="53"/>
      <c r="G154" s="53"/>
      <c r="H154" s="53"/>
      <c r="I154" s="53"/>
      <c r="J154" s="53"/>
      <c r="K154" s="53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  <c r="BM154" s="22"/>
      <c r="BN154" s="22"/>
      <c r="BO154" s="22"/>
      <c r="BP154" s="22"/>
      <c r="BQ154" s="22"/>
      <c r="BR154" s="22"/>
      <c r="BS154" s="22"/>
      <c r="BT154" s="22"/>
      <c r="BU154" s="22"/>
      <c r="BV154" s="22"/>
      <c r="BW154" s="22"/>
      <c r="BX154" s="22"/>
      <c r="BY154" s="22"/>
      <c r="BZ154" s="22"/>
      <c r="CA154" s="22"/>
      <c r="CB154" s="22"/>
      <c r="CC154" s="22"/>
      <c r="CD154" s="22"/>
      <c r="CE154" s="22"/>
      <c r="CF154" s="22"/>
      <c r="CG154" s="22"/>
      <c r="CH154" s="22"/>
      <c r="CI154" s="22"/>
      <c r="CJ154" s="22"/>
      <c r="CK154" s="22"/>
      <c r="CL154" s="22"/>
      <c r="CM154" s="22"/>
      <c r="CN154" s="22"/>
      <c r="CO154" s="22"/>
      <c r="CP154" s="22"/>
      <c r="CQ154" s="22"/>
      <c r="CR154" s="22"/>
      <c r="CS154" s="22"/>
      <c r="CT154" s="22"/>
      <c r="CU154" s="22"/>
      <c r="CV154" s="22"/>
      <c r="CW154" s="22"/>
      <c r="CX154" s="22"/>
      <c r="CY154" s="22"/>
      <c r="CZ154" s="22"/>
      <c r="DA154" s="22"/>
      <c r="DB154" s="22"/>
      <c r="DC154" s="22"/>
      <c r="DD154" s="22"/>
      <c r="DE154" s="22"/>
      <c r="DF154" s="22"/>
      <c r="DG154" s="22"/>
      <c r="DH154" s="22"/>
      <c r="DI154" s="22"/>
      <c r="DJ154" s="22"/>
      <c r="DK154" s="22"/>
      <c r="DL154" s="22"/>
      <c r="DM154" s="22"/>
      <c r="DN154" s="22"/>
      <c r="DO154" s="22"/>
      <c r="DP154" s="22"/>
      <c r="DQ154" s="22"/>
      <c r="DR154" s="22"/>
      <c r="DS154" s="22"/>
      <c r="DT154" s="22">
        <v>20</v>
      </c>
      <c r="DU154" s="22"/>
      <c r="DV154" s="22">
        <v>10</v>
      </c>
      <c r="DW154" s="22"/>
      <c r="DX154" s="22"/>
      <c r="DY154" s="22"/>
      <c r="DZ154" s="22">
        <v>20</v>
      </c>
      <c r="EA154" s="22"/>
      <c r="EB154" s="22"/>
      <c r="EC154" s="22"/>
      <c r="ED154" s="22"/>
      <c r="EE154" s="22"/>
      <c r="EF154" s="22"/>
      <c r="EG154" s="22"/>
      <c r="EH154" s="22"/>
      <c r="EI154" s="22"/>
      <c r="EJ154" s="22"/>
      <c r="EK154" s="22"/>
      <c r="EL154" s="22"/>
      <c r="EM154" s="22"/>
      <c r="EN154" s="22"/>
      <c r="EO154" s="22"/>
      <c r="EP154" s="22"/>
      <c r="EQ154" s="22"/>
      <c r="ER154" s="22"/>
      <c r="ES154" s="22"/>
      <c r="ET154" s="22"/>
      <c r="EU154" s="22"/>
      <c r="EV154" s="22"/>
      <c r="EW154" s="22"/>
      <c r="EX154" s="22"/>
      <c r="EY154" s="22"/>
      <c r="EZ154" s="22"/>
      <c r="FA154" s="22">
        <v>33</v>
      </c>
      <c r="FB154" s="22"/>
      <c r="FC154" s="22"/>
      <c r="FD154" s="22"/>
      <c r="FE154" s="22"/>
      <c r="FF154" s="22"/>
      <c r="FG154" s="22"/>
      <c r="FH154" s="22"/>
      <c r="FI154" s="22"/>
      <c r="FJ154" s="22"/>
      <c r="FK154" s="22"/>
      <c r="FL154" s="22"/>
      <c r="FM154" s="22"/>
      <c r="FN154" s="22"/>
      <c r="FO154" s="22"/>
      <c r="FP154" s="22"/>
      <c r="FQ154" s="22"/>
      <c r="FR154" s="22"/>
      <c r="FS154" s="22">
        <v>30</v>
      </c>
      <c r="FT154" s="22"/>
      <c r="FU154" s="22"/>
      <c r="FV154" s="22"/>
      <c r="FW154" s="22"/>
      <c r="FX154" s="22"/>
      <c r="FY154" s="22"/>
      <c r="FZ154" s="22"/>
      <c r="GA154" s="22"/>
      <c r="GB154" s="22"/>
      <c r="GC154" s="22"/>
      <c r="GD154" s="22"/>
      <c r="GE154" s="22"/>
      <c r="GF154" s="22"/>
      <c r="GG154" s="22"/>
      <c r="GH154" s="22"/>
      <c r="GI154" s="22"/>
      <c r="GJ154" s="22"/>
      <c r="GK154" s="22"/>
      <c r="GL154" s="22"/>
      <c r="GM154" s="22"/>
      <c r="GN154" s="22"/>
      <c r="GO154" s="22"/>
      <c r="GP154" s="22"/>
      <c r="GQ154" s="22"/>
      <c r="GR154" s="22"/>
      <c r="GS154" s="22"/>
      <c r="GT154" s="22"/>
      <c r="GU154" s="22"/>
      <c r="GV154" s="22"/>
      <c r="GW154" s="22"/>
      <c r="GX154" s="22"/>
      <c r="GY154" s="22"/>
      <c r="GZ154" s="22"/>
      <c r="HA154" s="22"/>
      <c r="HB154" s="22"/>
      <c r="HC154" s="22"/>
      <c r="HD154" s="22"/>
      <c r="HE154" s="22"/>
      <c r="HF154" s="22"/>
      <c r="HG154" s="22"/>
      <c r="HH154" s="22"/>
      <c r="HI154" s="22"/>
      <c r="HJ154" s="22"/>
      <c r="HK154" s="22"/>
      <c r="HL154" s="22"/>
      <c r="HM154" s="22"/>
      <c r="HN154" s="22"/>
      <c r="HO154" s="22"/>
      <c r="HP154" s="22"/>
      <c r="HQ154" s="22"/>
      <c r="HR154" s="22"/>
      <c r="HS154" s="22"/>
      <c r="HT154" s="22"/>
      <c r="HU154" s="22"/>
      <c r="HV154" s="22"/>
      <c r="HW154" s="22"/>
      <c r="HX154" s="22"/>
      <c r="HY154" s="22"/>
      <c r="HZ154" s="22"/>
      <c r="IA154" s="22"/>
      <c r="IB154" s="22"/>
      <c r="IC154" s="22"/>
      <c r="ID154" s="22"/>
      <c r="IE154" s="22"/>
      <c r="IF154" s="22"/>
      <c r="IG154" s="22"/>
      <c r="IH154" s="22"/>
      <c r="II154" s="22"/>
      <c r="IJ154" s="22"/>
      <c r="IK154" s="22"/>
      <c r="IL154" s="22"/>
      <c r="IM154" s="22"/>
      <c r="IN154" s="22"/>
      <c r="IO154" s="22"/>
      <c r="IP154" s="22"/>
      <c r="IQ154" s="22"/>
      <c r="IR154" s="22"/>
      <c r="IS154" s="22"/>
      <c r="IT154" s="22"/>
      <c r="IU154" s="22"/>
      <c r="IV154" s="22"/>
      <c r="IW154" s="22"/>
      <c r="IX154" s="22"/>
      <c r="IY154" s="26">
        <f t="shared" si="8"/>
        <v>113</v>
      </c>
      <c r="IZ154" s="56" t="s">
        <v>37</v>
      </c>
      <c r="JA154" s="80">
        <v>6227.64</v>
      </c>
      <c r="JB154" s="81">
        <f t="shared" ref="JB154:JB160" si="10">JE154+JF154+JG154+JH154+JI154+JJ154+JK154+JL154+JM154+JN154+JO154+JP154</f>
        <v>6227.64</v>
      </c>
      <c r="JC154" s="81">
        <v>3370.63</v>
      </c>
      <c r="JD154" s="82">
        <f t="shared" si="9"/>
        <v>0</v>
      </c>
      <c r="JE154" s="83"/>
      <c r="JF154" s="83"/>
      <c r="JG154" s="83"/>
      <c r="JH154" s="83"/>
      <c r="JI154" s="83"/>
      <c r="JJ154" s="83"/>
      <c r="JK154" s="83"/>
      <c r="JL154" s="83"/>
      <c r="JM154" s="83"/>
      <c r="JN154" s="83"/>
      <c r="JO154" s="83">
        <f>3026.04+3000</f>
        <v>6026.04</v>
      </c>
      <c r="JP154" s="83">
        <v>201.6</v>
      </c>
      <c r="JQ154" s="117">
        <f t="shared" si="7"/>
        <v>1.8476189911084873</v>
      </c>
    </row>
    <row r="155" spans="1:277" s="5" customFormat="1" ht="12.75" customHeight="1" x14ac:dyDescent="0.25">
      <c r="A155" s="64">
        <v>43382</v>
      </c>
      <c r="B155" s="110" t="s">
        <v>46</v>
      </c>
      <c r="C155" s="52"/>
      <c r="D155" s="52"/>
      <c r="E155" s="53"/>
      <c r="F155" s="53"/>
      <c r="G155" s="53"/>
      <c r="H155" s="53"/>
      <c r="I155" s="53"/>
      <c r="J155" s="53"/>
      <c r="K155" s="53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  <c r="BM155" s="22"/>
      <c r="BN155" s="22"/>
      <c r="BO155" s="22"/>
      <c r="BP155" s="22"/>
      <c r="BQ155" s="22"/>
      <c r="BR155" s="22"/>
      <c r="BS155" s="22"/>
      <c r="BT155" s="22"/>
      <c r="BU155" s="22"/>
      <c r="BV155" s="22"/>
      <c r="BW155" s="22"/>
      <c r="BX155" s="22"/>
      <c r="BY155" s="22"/>
      <c r="BZ155" s="22"/>
      <c r="CA155" s="22"/>
      <c r="CB155" s="22"/>
      <c r="CC155" s="22"/>
      <c r="CD155" s="22"/>
      <c r="CE155" s="22"/>
      <c r="CF155" s="22"/>
      <c r="CG155" s="22"/>
      <c r="CH155" s="22"/>
      <c r="CI155" s="22"/>
      <c r="CJ155" s="22"/>
      <c r="CK155" s="22"/>
      <c r="CL155" s="22"/>
      <c r="CM155" s="22"/>
      <c r="CN155" s="22"/>
      <c r="CO155" s="22"/>
      <c r="CP155" s="22"/>
      <c r="CQ155" s="22"/>
      <c r="CR155" s="22"/>
      <c r="CS155" s="22"/>
      <c r="CT155" s="22"/>
      <c r="CU155" s="22"/>
      <c r="CV155" s="22"/>
      <c r="CW155" s="22"/>
      <c r="CX155" s="22"/>
      <c r="CY155" s="22"/>
      <c r="CZ155" s="22"/>
      <c r="DA155" s="22"/>
      <c r="DB155" s="22"/>
      <c r="DC155" s="22"/>
      <c r="DD155" s="22"/>
      <c r="DE155" s="22"/>
      <c r="DF155" s="22"/>
      <c r="DG155" s="22"/>
      <c r="DH155" s="22"/>
      <c r="DI155" s="22"/>
      <c r="DJ155" s="22"/>
      <c r="DK155" s="22"/>
      <c r="DL155" s="22"/>
      <c r="DM155" s="22"/>
      <c r="DN155" s="22"/>
      <c r="DO155" s="22"/>
      <c r="DP155" s="22"/>
      <c r="DQ155" s="22"/>
      <c r="DR155" s="22"/>
      <c r="DS155" s="22"/>
      <c r="DT155" s="22"/>
      <c r="DU155" s="22"/>
      <c r="DV155" s="22"/>
      <c r="DW155" s="22"/>
      <c r="DX155" s="22"/>
      <c r="DY155" s="22"/>
      <c r="DZ155" s="22"/>
      <c r="EA155" s="22"/>
      <c r="EB155" s="22"/>
      <c r="EC155" s="22"/>
      <c r="ED155" s="22"/>
      <c r="EE155" s="22"/>
      <c r="EF155" s="22"/>
      <c r="EG155" s="22"/>
      <c r="EH155" s="22"/>
      <c r="EI155" s="22"/>
      <c r="EJ155" s="22"/>
      <c r="EK155" s="22"/>
      <c r="EL155" s="22"/>
      <c r="EM155" s="22"/>
      <c r="EN155" s="22"/>
      <c r="EO155" s="22"/>
      <c r="EP155" s="22"/>
      <c r="EQ155" s="22"/>
      <c r="ER155" s="22"/>
      <c r="ES155" s="22"/>
      <c r="ET155" s="22"/>
      <c r="EU155" s="22"/>
      <c r="EV155" s="22"/>
      <c r="EW155" s="22"/>
      <c r="EX155" s="22"/>
      <c r="EY155" s="22"/>
      <c r="EZ155" s="22"/>
      <c r="FA155" s="22"/>
      <c r="FB155" s="22"/>
      <c r="FC155" s="22"/>
      <c r="FD155" s="22"/>
      <c r="FE155" s="22"/>
      <c r="FF155" s="22"/>
      <c r="FG155" s="22"/>
      <c r="FH155" s="22"/>
      <c r="FI155" s="22"/>
      <c r="FJ155" s="22"/>
      <c r="FK155" s="22"/>
      <c r="FL155" s="22"/>
      <c r="FM155" s="22"/>
      <c r="FN155" s="22"/>
      <c r="FO155" s="22"/>
      <c r="FP155" s="22"/>
      <c r="FQ155" s="22"/>
      <c r="FR155" s="22"/>
      <c r="FS155" s="22"/>
      <c r="FT155" s="22"/>
      <c r="FU155" s="22"/>
      <c r="FV155" s="22"/>
      <c r="FW155" s="22"/>
      <c r="FX155" s="22"/>
      <c r="FY155" s="22"/>
      <c r="FZ155" s="22"/>
      <c r="GA155" s="22"/>
      <c r="GB155" s="22"/>
      <c r="GC155" s="22"/>
      <c r="GD155" s="22"/>
      <c r="GE155" s="22"/>
      <c r="GF155" s="22"/>
      <c r="GG155" s="22"/>
      <c r="GH155" s="22"/>
      <c r="GI155" s="22"/>
      <c r="GJ155" s="22"/>
      <c r="GK155" s="22"/>
      <c r="GL155" s="22"/>
      <c r="GM155" s="22"/>
      <c r="GN155" s="22"/>
      <c r="GO155" s="22"/>
      <c r="GP155" s="22"/>
      <c r="GQ155" s="22">
        <v>80</v>
      </c>
      <c r="GR155" s="22"/>
      <c r="GS155" s="22"/>
      <c r="GT155" s="22"/>
      <c r="GU155" s="22"/>
      <c r="GV155" s="22"/>
      <c r="GW155" s="22"/>
      <c r="GX155" s="22"/>
      <c r="GY155" s="22"/>
      <c r="GZ155" s="22"/>
      <c r="HA155" s="22"/>
      <c r="HB155" s="22"/>
      <c r="HC155" s="22"/>
      <c r="HD155" s="22"/>
      <c r="HE155" s="22"/>
      <c r="HF155" s="22"/>
      <c r="HG155" s="22"/>
      <c r="HH155" s="22"/>
      <c r="HI155" s="22"/>
      <c r="HJ155" s="22"/>
      <c r="HK155" s="22"/>
      <c r="HL155" s="22"/>
      <c r="HM155" s="22"/>
      <c r="HN155" s="22"/>
      <c r="HO155" s="22"/>
      <c r="HP155" s="22"/>
      <c r="HQ155" s="22"/>
      <c r="HR155" s="22"/>
      <c r="HS155" s="22"/>
      <c r="HT155" s="22"/>
      <c r="HU155" s="22"/>
      <c r="HV155" s="22"/>
      <c r="HW155" s="22"/>
      <c r="HX155" s="22"/>
      <c r="HY155" s="22"/>
      <c r="HZ155" s="22"/>
      <c r="IA155" s="22"/>
      <c r="IB155" s="22"/>
      <c r="IC155" s="22"/>
      <c r="ID155" s="22"/>
      <c r="IE155" s="22"/>
      <c r="IF155" s="22"/>
      <c r="IG155" s="22"/>
      <c r="IH155" s="22"/>
      <c r="II155" s="22"/>
      <c r="IJ155" s="22"/>
      <c r="IK155" s="22"/>
      <c r="IL155" s="22"/>
      <c r="IM155" s="22"/>
      <c r="IN155" s="22"/>
      <c r="IO155" s="22"/>
      <c r="IP155" s="22"/>
      <c r="IQ155" s="22"/>
      <c r="IR155" s="22"/>
      <c r="IS155" s="22"/>
      <c r="IT155" s="22"/>
      <c r="IU155" s="22"/>
      <c r="IV155" s="22"/>
      <c r="IW155" s="22"/>
      <c r="IX155" s="22"/>
      <c r="IY155" s="26">
        <f t="shared" si="8"/>
        <v>80</v>
      </c>
      <c r="IZ155" s="56" t="s">
        <v>37</v>
      </c>
      <c r="JA155" s="80">
        <v>2798.4</v>
      </c>
      <c r="JB155" s="81">
        <f t="shared" si="10"/>
        <v>2798.4</v>
      </c>
      <c r="JC155" s="81">
        <v>2298.4</v>
      </c>
      <c r="JD155" s="82">
        <f t="shared" si="9"/>
        <v>0</v>
      </c>
      <c r="JE155" s="83"/>
      <c r="JF155" s="83"/>
      <c r="JG155" s="83"/>
      <c r="JH155" s="83"/>
      <c r="JI155" s="83"/>
      <c r="JJ155" s="83"/>
      <c r="JK155" s="83"/>
      <c r="JL155" s="83"/>
      <c r="JM155" s="83"/>
      <c r="JN155" s="83"/>
      <c r="JO155" s="83"/>
      <c r="JP155" s="83">
        <v>2798.4</v>
      </c>
      <c r="JQ155" s="117">
        <f t="shared" si="7"/>
        <v>1.217542638357118</v>
      </c>
    </row>
    <row r="156" spans="1:277" s="5" customFormat="1" ht="12.75" customHeight="1" x14ac:dyDescent="0.25">
      <c r="A156" s="64">
        <v>43396</v>
      </c>
      <c r="B156" s="110" t="s">
        <v>46</v>
      </c>
      <c r="C156" s="52"/>
      <c r="D156" s="52"/>
      <c r="E156" s="53"/>
      <c r="F156" s="53"/>
      <c r="G156" s="53"/>
      <c r="H156" s="53"/>
      <c r="I156" s="53"/>
      <c r="J156" s="53"/>
      <c r="K156" s="53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  <c r="BM156" s="22"/>
      <c r="BN156" s="22"/>
      <c r="BO156" s="22"/>
      <c r="BP156" s="22"/>
      <c r="BQ156" s="22"/>
      <c r="BR156" s="22"/>
      <c r="BS156" s="22"/>
      <c r="BT156" s="22"/>
      <c r="BU156" s="22"/>
      <c r="BV156" s="22"/>
      <c r="BW156" s="22"/>
      <c r="BX156" s="22"/>
      <c r="BY156" s="22"/>
      <c r="BZ156" s="22"/>
      <c r="CA156" s="22"/>
      <c r="CB156" s="22"/>
      <c r="CC156" s="22"/>
      <c r="CD156" s="22"/>
      <c r="CE156" s="22"/>
      <c r="CF156" s="22"/>
      <c r="CG156" s="22"/>
      <c r="CH156" s="22"/>
      <c r="CI156" s="22"/>
      <c r="CJ156" s="22"/>
      <c r="CK156" s="22"/>
      <c r="CL156" s="22"/>
      <c r="CM156" s="22"/>
      <c r="CN156" s="22"/>
      <c r="CO156" s="22"/>
      <c r="CP156" s="22"/>
      <c r="CQ156" s="22"/>
      <c r="CR156" s="22"/>
      <c r="CS156" s="22"/>
      <c r="CT156" s="22"/>
      <c r="CU156" s="22"/>
      <c r="CV156" s="22"/>
      <c r="CW156" s="22"/>
      <c r="CX156" s="22"/>
      <c r="CY156" s="22"/>
      <c r="CZ156" s="22"/>
      <c r="DA156" s="22"/>
      <c r="DB156" s="22"/>
      <c r="DC156" s="22"/>
      <c r="DD156" s="22"/>
      <c r="DE156" s="22"/>
      <c r="DF156" s="22"/>
      <c r="DG156" s="22"/>
      <c r="DH156" s="22"/>
      <c r="DI156" s="22"/>
      <c r="DJ156" s="22"/>
      <c r="DK156" s="22"/>
      <c r="DL156" s="22"/>
      <c r="DM156" s="22"/>
      <c r="DN156" s="22"/>
      <c r="DO156" s="22"/>
      <c r="DP156" s="22"/>
      <c r="DQ156" s="22"/>
      <c r="DR156" s="22"/>
      <c r="DS156" s="22"/>
      <c r="DT156" s="22">
        <v>10</v>
      </c>
      <c r="DU156" s="22"/>
      <c r="DV156" s="22"/>
      <c r="DW156" s="22"/>
      <c r="DX156" s="22"/>
      <c r="DY156" s="22"/>
      <c r="DZ156" s="22">
        <v>10</v>
      </c>
      <c r="EA156" s="22"/>
      <c r="EB156" s="22"/>
      <c r="EC156" s="22"/>
      <c r="ED156" s="22"/>
      <c r="EE156" s="22"/>
      <c r="EF156" s="22"/>
      <c r="EG156" s="22"/>
      <c r="EH156" s="22"/>
      <c r="EI156" s="22"/>
      <c r="EJ156" s="22"/>
      <c r="EK156" s="22"/>
      <c r="EL156" s="22"/>
      <c r="EM156" s="22"/>
      <c r="EN156" s="22"/>
      <c r="EO156" s="22"/>
      <c r="EP156" s="22"/>
      <c r="EQ156" s="22"/>
      <c r="ER156" s="22"/>
      <c r="ES156" s="22"/>
      <c r="ET156" s="22"/>
      <c r="EU156" s="22"/>
      <c r="EV156" s="22"/>
      <c r="EW156" s="22"/>
      <c r="EX156" s="22"/>
      <c r="EY156" s="22"/>
      <c r="EZ156" s="22"/>
      <c r="FA156" s="22">
        <v>11</v>
      </c>
      <c r="FB156" s="22"/>
      <c r="FC156" s="22"/>
      <c r="FD156" s="22"/>
      <c r="FE156" s="22"/>
      <c r="FF156" s="22"/>
      <c r="FG156" s="22"/>
      <c r="FH156" s="22"/>
      <c r="FI156" s="22"/>
      <c r="FJ156" s="22"/>
      <c r="FK156" s="22"/>
      <c r="FL156" s="22"/>
      <c r="FM156" s="22"/>
      <c r="FN156" s="22"/>
      <c r="FO156" s="22"/>
      <c r="FP156" s="22"/>
      <c r="FQ156" s="22"/>
      <c r="FR156" s="22"/>
      <c r="FS156" s="22">
        <v>20</v>
      </c>
      <c r="FT156" s="22"/>
      <c r="FU156" s="22"/>
      <c r="FV156" s="22"/>
      <c r="FW156" s="22">
        <v>10</v>
      </c>
      <c r="FX156" s="22"/>
      <c r="FY156" s="22"/>
      <c r="FZ156" s="22"/>
      <c r="GA156" s="22"/>
      <c r="GB156" s="22"/>
      <c r="GC156" s="22"/>
      <c r="GD156" s="22"/>
      <c r="GE156" s="22"/>
      <c r="GF156" s="22"/>
      <c r="GG156" s="22"/>
      <c r="GH156" s="22"/>
      <c r="GI156" s="22"/>
      <c r="GJ156" s="22"/>
      <c r="GK156" s="22"/>
      <c r="GL156" s="22"/>
      <c r="GM156" s="22"/>
      <c r="GN156" s="22"/>
      <c r="GO156" s="22"/>
      <c r="GP156" s="22"/>
      <c r="GQ156" s="22">
        <v>20</v>
      </c>
      <c r="GR156" s="22"/>
      <c r="GS156" s="22"/>
      <c r="GT156" s="22"/>
      <c r="GU156" s="22"/>
      <c r="GV156" s="22"/>
      <c r="GW156" s="22"/>
      <c r="GX156" s="22"/>
      <c r="GY156" s="22"/>
      <c r="GZ156" s="22"/>
      <c r="HA156" s="22"/>
      <c r="HB156" s="22"/>
      <c r="HC156" s="22"/>
      <c r="HD156" s="22"/>
      <c r="HE156" s="22"/>
      <c r="HF156" s="22"/>
      <c r="HG156" s="22"/>
      <c r="HH156" s="22"/>
      <c r="HI156" s="22"/>
      <c r="HJ156" s="22"/>
      <c r="HK156" s="22"/>
      <c r="HL156" s="22"/>
      <c r="HM156" s="22"/>
      <c r="HN156" s="22"/>
      <c r="HO156" s="22"/>
      <c r="HP156" s="22"/>
      <c r="HQ156" s="22"/>
      <c r="HR156" s="22"/>
      <c r="HS156" s="22"/>
      <c r="HT156" s="22"/>
      <c r="HU156" s="22"/>
      <c r="HV156" s="22"/>
      <c r="HW156" s="22"/>
      <c r="HX156" s="22"/>
      <c r="HY156" s="22"/>
      <c r="HZ156" s="22"/>
      <c r="IA156" s="22"/>
      <c r="IB156" s="22"/>
      <c r="IC156" s="22"/>
      <c r="ID156" s="22"/>
      <c r="IE156" s="22"/>
      <c r="IF156" s="22"/>
      <c r="IG156" s="22"/>
      <c r="IH156" s="22"/>
      <c r="II156" s="22"/>
      <c r="IJ156" s="22"/>
      <c r="IK156" s="22"/>
      <c r="IL156" s="22"/>
      <c r="IM156" s="22"/>
      <c r="IN156" s="22"/>
      <c r="IO156" s="22"/>
      <c r="IP156" s="22"/>
      <c r="IQ156" s="22"/>
      <c r="IR156" s="22"/>
      <c r="IS156" s="22"/>
      <c r="IT156" s="22"/>
      <c r="IU156" s="22"/>
      <c r="IV156" s="22"/>
      <c r="IW156" s="22"/>
      <c r="IX156" s="22"/>
      <c r="IY156" s="26">
        <f t="shared" si="8"/>
        <v>81</v>
      </c>
      <c r="IZ156" s="56" t="s">
        <v>37</v>
      </c>
      <c r="JA156" s="80">
        <v>4030.56</v>
      </c>
      <c r="JB156" s="81">
        <f t="shared" si="10"/>
        <v>4030.56</v>
      </c>
      <c r="JC156" s="81">
        <v>2286.71</v>
      </c>
      <c r="JD156" s="82">
        <f t="shared" si="9"/>
        <v>0</v>
      </c>
      <c r="JE156" s="83"/>
      <c r="JF156" s="83"/>
      <c r="JG156" s="83"/>
      <c r="JH156" s="83"/>
      <c r="JI156" s="83"/>
      <c r="JJ156" s="83"/>
      <c r="JK156" s="83"/>
      <c r="JL156" s="83"/>
      <c r="JM156" s="83"/>
      <c r="JN156" s="83"/>
      <c r="JO156" s="83"/>
      <c r="JP156" s="83">
        <f>2030.56+2000</f>
        <v>4030.56</v>
      </c>
      <c r="JQ156" s="117">
        <f t="shared" si="7"/>
        <v>1.7626021664312483</v>
      </c>
    </row>
    <row r="157" spans="1:277" s="5" customFormat="1" ht="12.75" customHeight="1" x14ac:dyDescent="0.25">
      <c r="A157" s="64">
        <v>43420</v>
      </c>
      <c r="B157" s="110" t="s">
        <v>46</v>
      </c>
      <c r="C157" s="52"/>
      <c r="D157" s="52"/>
      <c r="E157" s="53"/>
      <c r="F157" s="53"/>
      <c r="G157" s="53"/>
      <c r="H157" s="53"/>
      <c r="I157" s="53"/>
      <c r="J157" s="53"/>
      <c r="K157" s="53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2"/>
      <c r="CJ157" s="22"/>
      <c r="CK157" s="22"/>
      <c r="CL157" s="22"/>
      <c r="CM157" s="22"/>
      <c r="CN157" s="22"/>
      <c r="CO157" s="22"/>
      <c r="CP157" s="22"/>
      <c r="CQ157" s="22"/>
      <c r="CR157" s="22"/>
      <c r="CS157" s="22"/>
      <c r="CT157" s="22"/>
      <c r="CU157" s="22"/>
      <c r="CV157" s="22"/>
      <c r="CW157" s="22"/>
      <c r="CX157" s="22"/>
      <c r="CY157" s="22"/>
      <c r="CZ157" s="22"/>
      <c r="DA157" s="22"/>
      <c r="DB157" s="22"/>
      <c r="DC157" s="22"/>
      <c r="DD157" s="22"/>
      <c r="DE157" s="22"/>
      <c r="DF157" s="22"/>
      <c r="DG157" s="22"/>
      <c r="DH157" s="22"/>
      <c r="DI157" s="22"/>
      <c r="DJ157" s="22"/>
      <c r="DK157" s="22"/>
      <c r="DL157" s="22"/>
      <c r="DM157" s="22"/>
      <c r="DN157" s="22"/>
      <c r="DO157" s="22"/>
      <c r="DP157" s="22"/>
      <c r="DQ157" s="22"/>
      <c r="DR157" s="22"/>
      <c r="DS157" s="22"/>
      <c r="DT157" s="22">
        <v>20</v>
      </c>
      <c r="DU157" s="22"/>
      <c r="DV157" s="22">
        <v>10</v>
      </c>
      <c r="DW157" s="22"/>
      <c r="DX157" s="22"/>
      <c r="DY157" s="22"/>
      <c r="DZ157" s="22"/>
      <c r="EA157" s="22"/>
      <c r="EB157" s="22"/>
      <c r="EC157" s="22"/>
      <c r="ED157" s="22"/>
      <c r="EE157" s="22"/>
      <c r="EF157" s="22"/>
      <c r="EG157" s="22"/>
      <c r="EH157" s="22"/>
      <c r="EI157" s="22"/>
      <c r="EJ157" s="22"/>
      <c r="EK157" s="22"/>
      <c r="EL157" s="22"/>
      <c r="EM157" s="22"/>
      <c r="EN157" s="22"/>
      <c r="EO157" s="22"/>
      <c r="EP157" s="22"/>
      <c r="EQ157" s="22"/>
      <c r="ER157" s="22"/>
      <c r="ES157" s="22"/>
      <c r="ET157" s="22"/>
      <c r="EU157" s="22"/>
      <c r="EV157" s="22"/>
      <c r="EW157" s="22"/>
      <c r="EX157" s="22"/>
      <c r="EY157" s="22"/>
      <c r="EZ157" s="22"/>
      <c r="FA157" s="22">
        <v>22</v>
      </c>
      <c r="FB157" s="22"/>
      <c r="FC157" s="22"/>
      <c r="FD157" s="22"/>
      <c r="FE157" s="22"/>
      <c r="FF157" s="22"/>
      <c r="FG157" s="22"/>
      <c r="FH157" s="22"/>
      <c r="FI157" s="22"/>
      <c r="FJ157" s="22"/>
      <c r="FK157" s="22"/>
      <c r="FL157" s="22"/>
      <c r="FM157" s="22"/>
      <c r="FN157" s="22"/>
      <c r="FO157" s="22"/>
      <c r="FP157" s="22"/>
      <c r="FQ157" s="22"/>
      <c r="FR157" s="22"/>
      <c r="FS157" s="22"/>
      <c r="FT157" s="22"/>
      <c r="FU157" s="22"/>
      <c r="FV157" s="22"/>
      <c r="FW157" s="22"/>
      <c r="FX157" s="22"/>
      <c r="FY157" s="22"/>
      <c r="FZ157" s="22"/>
      <c r="GA157" s="22"/>
      <c r="GB157" s="22"/>
      <c r="GC157" s="22"/>
      <c r="GD157" s="22"/>
      <c r="GE157" s="22"/>
      <c r="GF157" s="22"/>
      <c r="GG157" s="22"/>
      <c r="GH157" s="22"/>
      <c r="GI157" s="22"/>
      <c r="GJ157" s="22"/>
      <c r="GK157" s="22"/>
      <c r="GL157" s="22"/>
      <c r="GM157" s="22"/>
      <c r="GN157" s="22"/>
      <c r="GO157" s="22"/>
      <c r="GP157" s="22"/>
      <c r="GQ157" s="22">
        <v>80</v>
      </c>
      <c r="GR157" s="22"/>
      <c r="GS157" s="22"/>
      <c r="GT157" s="22"/>
      <c r="GU157" s="22"/>
      <c r="GV157" s="22"/>
      <c r="GW157" s="22"/>
      <c r="GX157" s="22"/>
      <c r="GY157" s="22"/>
      <c r="GZ157" s="22"/>
      <c r="HA157" s="22"/>
      <c r="HB157" s="22"/>
      <c r="HC157" s="22"/>
      <c r="HD157" s="22"/>
      <c r="HE157" s="22"/>
      <c r="HF157" s="22"/>
      <c r="HG157" s="22"/>
      <c r="HH157" s="22"/>
      <c r="HI157" s="22"/>
      <c r="HJ157" s="22"/>
      <c r="HK157" s="22"/>
      <c r="HL157" s="22"/>
      <c r="HM157" s="22"/>
      <c r="HN157" s="22"/>
      <c r="HO157" s="22"/>
      <c r="HP157" s="22"/>
      <c r="HQ157" s="22"/>
      <c r="HR157" s="22"/>
      <c r="HS157" s="22"/>
      <c r="HT157" s="22"/>
      <c r="HU157" s="22"/>
      <c r="HV157" s="22"/>
      <c r="HW157" s="22"/>
      <c r="HX157" s="22"/>
      <c r="HY157" s="22"/>
      <c r="HZ157" s="22"/>
      <c r="IA157" s="22"/>
      <c r="IB157" s="22"/>
      <c r="IC157" s="22"/>
      <c r="ID157" s="22"/>
      <c r="IE157" s="22"/>
      <c r="IF157" s="22"/>
      <c r="IG157" s="22"/>
      <c r="IH157" s="22"/>
      <c r="II157" s="22"/>
      <c r="IJ157" s="22"/>
      <c r="IK157" s="22"/>
      <c r="IL157" s="22"/>
      <c r="IM157" s="22"/>
      <c r="IN157" s="22"/>
      <c r="IO157" s="22"/>
      <c r="IP157" s="22"/>
      <c r="IQ157" s="22"/>
      <c r="IR157" s="22"/>
      <c r="IS157" s="22"/>
      <c r="IT157" s="22"/>
      <c r="IU157" s="22"/>
      <c r="IV157" s="22"/>
      <c r="IW157" s="22"/>
      <c r="IX157" s="22"/>
      <c r="IY157" s="26">
        <f t="shared" si="8"/>
        <v>132</v>
      </c>
      <c r="IZ157" s="56" t="s">
        <v>37</v>
      </c>
      <c r="JA157" s="80">
        <v>6537.84</v>
      </c>
      <c r="JB157" s="81">
        <f t="shared" si="10"/>
        <v>0</v>
      </c>
      <c r="JC157" s="81">
        <v>3298.76</v>
      </c>
      <c r="JD157" s="82">
        <f t="shared" si="9"/>
        <v>6537.84</v>
      </c>
      <c r="JE157" s="83"/>
      <c r="JF157" s="83"/>
      <c r="JG157" s="83"/>
      <c r="JH157" s="83"/>
      <c r="JI157" s="83"/>
      <c r="JJ157" s="83"/>
      <c r="JK157" s="83"/>
      <c r="JL157" s="83"/>
      <c r="JM157" s="83"/>
      <c r="JN157" s="83"/>
      <c r="JO157" s="83"/>
      <c r="JP157" s="83"/>
      <c r="JQ157" s="117">
        <f t="shared" si="7"/>
        <v>1.9819083534418993</v>
      </c>
    </row>
    <row r="158" spans="1:277" s="5" customFormat="1" ht="12.75" customHeight="1" x14ac:dyDescent="0.25">
      <c r="A158" s="64">
        <v>43445</v>
      </c>
      <c r="B158" s="110" t="s">
        <v>46</v>
      </c>
      <c r="C158" s="52"/>
      <c r="D158" s="52"/>
      <c r="E158" s="53"/>
      <c r="F158" s="53"/>
      <c r="G158" s="53"/>
      <c r="H158" s="53"/>
      <c r="I158" s="53"/>
      <c r="J158" s="53"/>
      <c r="K158" s="53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  <c r="BM158" s="22"/>
      <c r="BN158" s="22"/>
      <c r="BO158" s="22"/>
      <c r="BP158" s="22"/>
      <c r="BQ158" s="22"/>
      <c r="BR158" s="22"/>
      <c r="BS158" s="22"/>
      <c r="BT158" s="22"/>
      <c r="BU158" s="22"/>
      <c r="BV158" s="22"/>
      <c r="BW158" s="22"/>
      <c r="BX158" s="22"/>
      <c r="BY158" s="22"/>
      <c r="BZ158" s="22"/>
      <c r="CA158" s="22"/>
      <c r="CB158" s="22"/>
      <c r="CC158" s="22"/>
      <c r="CD158" s="22"/>
      <c r="CE158" s="22"/>
      <c r="CF158" s="22"/>
      <c r="CG158" s="22"/>
      <c r="CH158" s="22"/>
      <c r="CI158" s="22"/>
      <c r="CJ158" s="22"/>
      <c r="CK158" s="22"/>
      <c r="CL158" s="22"/>
      <c r="CM158" s="22"/>
      <c r="CN158" s="22"/>
      <c r="CO158" s="22"/>
      <c r="CP158" s="22"/>
      <c r="CQ158" s="22"/>
      <c r="CR158" s="22"/>
      <c r="CS158" s="22"/>
      <c r="CT158" s="22"/>
      <c r="CU158" s="22"/>
      <c r="CV158" s="22"/>
      <c r="CW158" s="22"/>
      <c r="CX158" s="22"/>
      <c r="CY158" s="22"/>
      <c r="CZ158" s="22"/>
      <c r="DA158" s="22"/>
      <c r="DB158" s="22"/>
      <c r="DC158" s="22"/>
      <c r="DD158" s="22"/>
      <c r="DE158" s="22"/>
      <c r="DF158" s="22"/>
      <c r="DG158" s="22"/>
      <c r="DH158" s="22"/>
      <c r="DI158" s="22"/>
      <c r="DJ158" s="22"/>
      <c r="DK158" s="22"/>
      <c r="DL158" s="22"/>
      <c r="DM158" s="22"/>
      <c r="DN158" s="22"/>
      <c r="DO158" s="22"/>
      <c r="DP158" s="22"/>
      <c r="DQ158" s="22"/>
      <c r="DR158" s="22"/>
      <c r="DS158" s="22"/>
      <c r="DT158" s="22">
        <v>30</v>
      </c>
      <c r="DU158" s="22"/>
      <c r="DV158" s="22">
        <v>20</v>
      </c>
      <c r="DW158" s="22"/>
      <c r="DX158" s="22"/>
      <c r="DY158" s="22"/>
      <c r="DZ158" s="22"/>
      <c r="EA158" s="22"/>
      <c r="EB158" s="22"/>
      <c r="EC158" s="22"/>
      <c r="ED158" s="22"/>
      <c r="EE158" s="22"/>
      <c r="EF158" s="22"/>
      <c r="EG158" s="22"/>
      <c r="EH158" s="22"/>
      <c r="EI158" s="22"/>
      <c r="EJ158" s="22"/>
      <c r="EK158" s="22"/>
      <c r="EL158" s="22"/>
      <c r="EM158" s="22"/>
      <c r="EN158" s="22"/>
      <c r="EO158" s="22"/>
      <c r="EP158" s="22"/>
      <c r="EQ158" s="22"/>
      <c r="ER158" s="22"/>
      <c r="ES158" s="22"/>
      <c r="ET158" s="22"/>
      <c r="EU158" s="22"/>
      <c r="EV158" s="22"/>
      <c r="EW158" s="22"/>
      <c r="EX158" s="22"/>
      <c r="EY158" s="22"/>
      <c r="EZ158" s="22"/>
      <c r="FA158" s="22">
        <v>22</v>
      </c>
      <c r="FB158" s="22"/>
      <c r="FC158" s="22"/>
      <c r="FD158" s="22"/>
      <c r="FE158" s="22"/>
      <c r="FF158" s="22"/>
      <c r="FG158" s="22"/>
      <c r="FH158" s="22"/>
      <c r="FI158" s="22"/>
      <c r="FJ158" s="22"/>
      <c r="FK158" s="22"/>
      <c r="FL158" s="22"/>
      <c r="FM158" s="22"/>
      <c r="FN158" s="22"/>
      <c r="FO158" s="22"/>
      <c r="FP158" s="22"/>
      <c r="FQ158" s="22"/>
      <c r="FR158" s="22"/>
      <c r="FS158" s="22">
        <v>20</v>
      </c>
      <c r="FT158" s="22"/>
      <c r="FU158" s="22"/>
      <c r="FV158" s="22"/>
      <c r="FW158" s="22"/>
      <c r="FX158" s="22"/>
      <c r="FY158" s="22"/>
      <c r="FZ158" s="22"/>
      <c r="GA158" s="22"/>
      <c r="GB158" s="22"/>
      <c r="GC158" s="22"/>
      <c r="GD158" s="22"/>
      <c r="GE158" s="22"/>
      <c r="GF158" s="22"/>
      <c r="GG158" s="22"/>
      <c r="GH158" s="22"/>
      <c r="GI158" s="22"/>
      <c r="GJ158" s="22"/>
      <c r="GK158" s="22"/>
      <c r="GL158" s="22"/>
      <c r="GM158" s="22"/>
      <c r="GN158" s="22"/>
      <c r="GO158" s="22"/>
      <c r="GP158" s="22"/>
      <c r="GQ158" s="22">
        <v>80</v>
      </c>
      <c r="GR158" s="22"/>
      <c r="GS158" s="22"/>
      <c r="GT158" s="22"/>
      <c r="GU158" s="22"/>
      <c r="GV158" s="22"/>
      <c r="GW158" s="22"/>
      <c r="GX158" s="22"/>
      <c r="GY158" s="22"/>
      <c r="GZ158" s="22"/>
      <c r="HA158" s="22"/>
      <c r="HB158" s="22"/>
      <c r="HC158" s="22"/>
      <c r="HD158" s="22"/>
      <c r="HE158" s="22"/>
      <c r="HF158" s="22"/>
      <c r="HG158" s="22"/>
      <c r="HH158" s="22"/>
      <c r="HI158" s="22"/>
      <c r="HJ158" s="22"/>
      <c r="HK158" s="22"/>
      <c r="HL158" s="22"/>
      <c r="HM158" s="22"/>
      <c r="HN158" s="22"/>
      <c r="HO158" s="22"/>
      <c r="HP158" s="22"/>
      <c r="HQ158" s="22"/>
      <c r="HR158" s="22"/>
      <c r="HS158" s="22"/>
      <c r="HT158" s="22"/>
      <c r="HU158" s="22"/>
      <c r="HV158" s="22"/>
      <c r="HW158" s="22"/>
      <c r="HX158" s="22"/>
      <c r="HY158" s="22"/>
      <c r="HZ158" s="22"/>
      <c r="IA158" s="22"/>
      <c r="IB158" s="22"/>
      <c r="IC158" s="22"/>
      <c r="ID158" s="22"/>
      <c r="IE158" s="22"/>
      <c r="IF158" s="22"/>
      <c r="IG158" s="22"/>
      <c r="IH158" s="22"/>
      <c r="II158" s="22"/>
      <c r="IJ158" s="22"/>
      <c r="IK158" s="22"/>
      <c r="IL158" s="22"/>
      <c r="IM158" s="22"/>
      <c r="IN158" s="22"/>
      <c r="IO158" s="22"/>
      <c r="IP158" s="22"/>
      <c r="IQ158" s="22"/>
      <c r="IR158" s="22"/>
      <c r="IS158" s="22"/>
      <c r="IT158" s="22"/>
      <c r="IU158" s="22"/>
      <c r="IV158" s="22"/>
      <c r="IW158" s="22"/>
      <c r="IX158" s="22"/>
      <c r="IY158" s="26">
        <f t="shared" si="8"/>
        <v>172</v>
      </c>
      <c r="IZ158" s="56" t="s">
        <v>37</v>
      </c>
      <c r="JA158" s="80">
        <v>8889.36</v>
      </c>
      <c r="JB158" s="81">
        <f t="shared" si="10"/>
        <v>0</v>
      </c>
      <c r="JC158" s="81">
        <v>4388.4000000000005</v>
      </c>
      <c r="JD158" s="82">
        <f t="shared" si="9"/>
        <v>8889.36</v>
      </c>
      <c r="JE158" s="83"/>
      <c r="JF158" s="83"/>
      <c r="JG158" s="83"/>
      <c r="JH158" s="83"/>
      <c r="JI158" s="83"/>
      <c r="JJ158" s="83"/>
      <c r="JK158" s="83"/>
      <c r="JL158" s="83"/>
      <c r="JM158" s="83"/>
      <c r="JN158" s="83"/>
      <c r="JO158" s="83"/>
      <c r="JP158" s="83"/>
      <c r="JQ158" s="117">
        <f t="shared" si="7"/>
        <v>2.0256494394312279</v>
      </c>
    </row>
    <row r="159" spans="1:277" s="5" customFormat="1" ht="12.75" customHeight="1" x14ac:dyDescent="0.25">
      <c r="A159" s="64">
        <v>43461</v>
      </c>
      <c r="B159" s="108" t="s">
        <v>46</v>
      </c>
      <c r="C159" s="52"/>
      <c r="D159" s="52"/>
      <c r="E159" s="53"/>
      <c r="F159" s="53"/>
      <c r="G159" s="53"/>
      <c r="H159" s="53"/>
      <c r="I159" s="53"/>
      <c r="J159" s="53"/>
      <c r="K159" s="53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  <c r="BM159" s="22"/>
      <c r="BN159" s="22"/>
      <c r="BO159" s="22"/>
      <c r="BP159" s="22"/>
      <c r="BQ159" s="22"/>
      <c r="BR159" s="22"/>
      <c r="BS159" s="22"/>
      <c r="BT159" s="22"/>
      <c r="BU159" s="22"/>
      <c r="BV159" s="22"/>
      <c r="BW159" s="22"/>
      <c r="BX159" s="22"/>
      <c r="BY159" s="22"/>
      <c r="BZ159" s="22"/>
      <c r="CA159" s="22"/>
      <c r="CB159" s="22"/>
      <c r="CC159" s="22"/>
      <c r="CD159" s="22"/>
      <c r="CE159" s="22"/>
      <c r="CF159" s="22"/>
      <c r="CG159" s="22"/>
      <c r="CH159" s="22"/>
      <c r="CI159" s="22"/>
      <c r="CJ159" s="22"/>
      <c r="CK159" s="22"/>
      <c r="CL159" s="22"/>
      <c r="CM159" s="22"/>
      <c r="CN159" s="22"/>
      <c r="CO159" s="22"/>
      <c r="CP159" s="22"/>
      <c r="CQ159" s="22"/>
      <c r="CR159" s="22"/>
      <c r="CS159" s="22"/>
      <c r="CT159" s="22"/>
      <c r="CU159" s="22"/>
      <c r="CV159" s="22"/>
      <c r="CW159" s="22"/>
      <c r="CX159" s="22"/>
      <c r="CY159" s="22"/>
      <c r="CZ159" s="22"/>
      <c r="DA159" s="22"/>
      <c r="DB159" s="22"/>
      <c r="DC159" s="22"/>
      <c r="DD159" s="22"/>
      <c r="DE159" s="22"/>
      <c r="DF159" s="22"/>
      <c r="DG159" s="22"/>
      <c r="DH159" s="22"/>
      <c r="DI159" s="22"/>
      <c r="DJ159" s="22"/>
      <c r="DK159" s="22"/>
      <c r="DL159" s="22"/>
      <c r="DM159" s="22"/>
      <c r="DN159" s="22"/>
      <c r="DO159" s="22"/>
      <c r="DP159" s="22"/>
      <c r="DQ159" s="22"/>
      <c r="DR159" s="22"/>
      <c r="DS159" s="22"/>
      <c r="DT159" s="22"/>
      <c r="DU159" s="22"/>
      <c r="DV159" s="22">
        <v>10</v>
      </c>
      <c r="DW159" s="22"/>
      <c r="DX159" s="22"/>
      <c r="DY159" s="22"/>
      <c r="DZ159" s="22"/>
      <c r="EA159" s="22"/>
      <c r="EB159" s="22"/>
      <c r="EC159" s="22"/>
      <c r="ED159" s="22"/>
      <c r="EE159" s="22"/>
      <c r="EF159" s="22"/>
      <c r="EG159" s="22"/>
      <c r="EH159" s="22"/>
      <c r="EI159" s="22"/>
      <c r="EJ159" s="22"/>
      <c r="EK159" s="22"/>
      <c r="EL159" s="22"/>
      <c r="EM159" s="22"/>
      <c r="EN159" s="22"/>
      <c r="EO159" s="22"/>
      <c r="EP159" s="22"/>
      <c r="EQ159" s="22"/>
      <c r="ER159" s="22"/>
      <c r="ES159" s="22"/>
      <c r="ET159" s="22"/>
      <c r="EU159" s="22"/>
      <c r="EV159" s="22"/>
      <c r="EW159" s="22"/>
      <c r="EX159" s="22"/>
      <c r="EY159" s="22"/>
      <c r="EZ159" s="22"/>
      <c r="FA159" s="22"/>
      <c r="FB159" s="22"/>
      <c r="FC159" s="22"/>
      <c r="FD159" s="22"/>
      <c r="FE159" s="22"/>
      <c r="FF159" s="22"/>
      <c r="FG159" s="22"/>
      <c r="FH159" s="22"/>
      <c r="FI159" s="22"/>
      <c r="FJ159" s="22"/>
      <c r="FK159" s="22"/>
      <c r="FL159" s="22"/>
      <c r="FM159" s="22"/>
      <c r="FN159" s="22"/>
      <c r="FO159" s="22"/>
      <c r="FP159" s="22"/>
      <c r="FQ159" s="22"/>
      <c r="FR159" s="22"/>
      <c r="FS159" s="22">
        <v>10</v>
      </c>
      <c r="FT159" s="22"/>
      <c r="FU159" s="22"/>
      <c r="FV159" s="22"/>
      <c r="FW159" s="22">
        <v>10</v>
      </c>
      <c r="FX159" s="22"/>
      <c r="FY159" s="22"/>
      <c r="FZ159" s="22"/>
      <c r="GA159" s="22"/>
      <c r="GB159" s="22"/>
      <c r="GC159" s="22"/>
      <c r="GD159" s="22"/>
      <c r="GE159" s="22"/>
      <c r="GF159" s="22"/>
      <c r="GG159" s="22"/>
      <c r="GH159" s="22"/>
      <c r="GI159" s="22"/>
      <c r="GJ159" s="22"/>
      <c r="GK159" s="22"/>
      <c r="GL159" s="22"/>
      <c r="GM159" s="22"/>
      <c r="GN159" s="22"/>
      <c r="GO159" s="22"/>
      <c r="GP159" s="22"/>
      <c r="GQ159" s="22"/>
      <c r="GR159" s="22"/>
      <c r="GS159" s="22"/>
      <c r="GT159" s="22"/>
      <c r="GU159" s="22"/>
      <c r="GV159" s="22"/>
      <c r="GW159" s="22"/>
      <c r="GX159" s="22"/>
      <c r="GY159" s="22"/>
      <c r="GZ159" s="22"/>
      <c r="HA159" s="22"/>
      <c r="HB159" s="22"/>
      <c r="HC159" s="22"/>
      <c r="HD159" s="22"/>
      <c r="HE159" s="22"/>
      <c r="HF159" s="22"/>
      <c r="HG159" s="22"/>
      <c r="HH159" s="22"/>
      <c r="HI159" s="22"/>
      <c r="HJ159" s="22"/>
      <c r="HK159" s="22"/>
      <c r="HL159" s="22"/>
      <c r="HM159" s="22"/>
      <c r="HN159" s="22"/>
      <c r="HO159" s="22"/>
      <c r="HP159" s="22"/>
      <c r="HQ159" s="22"/>
      <c r="HR159" s="22"/>
      <c r="HS159" s="22"/>
      <c r="HT159" s="22"/>
      <c r="HU159" s="22"/>
      <c r="HV159" s="22"/>
      <c r="HW159" s="22"/>
      <c r="HX159" s="22"/>
      <c r="HY159" s="22"/>
      <c r="HZ159" s="22"/>
      <c r="IA159" s="22"/>
      <c r="IB159" s="22"/>
      <c r="IC159" s="22"/>
      <c r="ID159" s="22"/>
      <c r="IE159" s="22"/>
      <c r="IF159" s="22"/>
      <c r="IG159" s="22"/>
      <c r="IH159" s="22"/>
      <c r="II159" s="22"/>
      <c r="IJ159" s="22"/>
      <c r="IK159" s="22"/>
      <c r="IL159" s="22"/>
      <c r="IM159" s="22"/>
      <c r="IN159" s="22"/>
      <c r="IO159" s="22"/>
      <c r="IP159" s="22"/>
      <c r="IQ159" s="22"/>
      <c r="IR159" s="22"/>
      <c r="IS159" s="22"/>
      <c r="IT159" s="22"/>
      <c r="IU159" s="22"/>
      <c r="IV159" s="22"/>
      <c r="IW159" s="22"/>
      <c r="IX159" s="22"/>
      <c r="IY159" s="26">
        <f t="shared" si="8"/>
        <v>30</v>
      </c>
      <c r="IZ159" s="56" t="s">
        <v>37</v>
      </c>
      <c r="JA159" s="80">
        <v>1211.4000000000001</v>
      </c>
      <c r="JB159" s="81">
        <f t="shared" si="10"/>
        <v>0</v>
      </c>
      <c r="JC159" s="81">
        <v>625.20000000000005</v>
      </c>
      <c r="JD159" s="82">
        <f t="shared" si="9"/>
        <v>1211.4000000000001</v>
      </c>
      <c r="JE159" s="83"/>
      <c r="JF159" s="83"/>
      <c r="JG159" s="83"/>
      <c r="JH159" s="83"/>
      <c r="JI159" s="83"/>
      <c r="JJ159" s="83"/>
      <c r="JK159" s="83"/>
      <c r="JL159" s="83"/>
      <c r="JM159" s="83"/>
      <c r="JN159" s="83"/>
      <c r="JO159" s="83"/>
      <c r="JP159" s="83"/>
      <c r="JQ159" s="117">
        <f t="shared" si="7"/>
        <v>1.937619961612284</v>
      </c>
    </row>
    <row r="160" spans="1:277" s="5" customFormat="1" ht="12.75" customHeight="1" x14ac:dyDescent="0.25">
      <c r="A160" s="64">
        <v>43462</v>
      </c>
      <c r="B160" s="110" t="s">
        <v>46</v>
      </c>
      <c r="C160" s="52"/>
      <c r="D160" s="52"/>
      <c r="E160" s="53"/>
      <c r="F160" s="53"/>
      <c r="G160" s="53"/>
      <c r="H160" s="53"/>
      <c r="I160" s="53"/>
      <c r="J160" s="53"/>
      <c r="K160" s="53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  <c r="BM160" s="22"/>
      <c r="BN160" s="22"/>
      <c r="BO160" s="22"/>
      <c r="BP160" s="22"/>
      <c r="BQ160" s="22"/>
      <c r="BR160" s="22"/>
      <c r="BS160" s="22"/>
      <c r="BT160" s="22"/>
      <c r="BU160" s="22"/>
      <c r="BV160" s="22"/>
      <c r="BW160" s="22"/>
      <c r="BX160" s="22"/>
      <c r="BY160" s="22"/>
      <c r="BZ160" s="22"/>
      <c r="CA160" s="22"/>
      <c r="CB160" s="22"/>
      <c r="CC160" s="22"/>
      <c r="CD160" s="22"/>
      <c r="CE160" s="22"/>
      <c r="CF160" s="22"/>
      <c r="CG160" s="22"/>
      <c r="CH160" s="22"/>
      <c r="CI160" s="22"/>
      <c r="CJ160" s="22"/>
      <c r="CK160" s="22"/>
      <c r="CL160" s="22"/>
      <c r="CM160" s="22"/>
      <c r="CN160" s="22"/>
      <c r="CO160" s="22"/>
      <c r="CP160" s="22"/>
      <c r="CQ160" s="22"/>
      <c r="CR160" s="22"/>
      <c r="CS160" s="22"/>
      <c r="CT160" s="22"/>
      <c r="CU160" s="22"/>
      <c r="CV160" s="22"/>
      <c r="CW160" s="22"/>
      <c r="CX160" s="22"/>
      <c r="CY160" s="22"/>
      <c r="CZ160" s="22"/>
      <c r="DA160" s="22"/>
      <c r="DB160" s="22"/>
      <c r="DC160" s="22"/>
      <c r="DD160" s="22"/>
      <c r="DE160" s="22"/>
      <c r="DF160" s="22"/>
      <c r="DG160" s="22"/>
      <c r="DH160" s="22"/>
      <c r="DI160" s="22"/>
      <c r="DJ160" s="22"/>
      <c r="DK160" s="22"/>
      <c r="DL160" s="22"/>
      <c r="DM160" s="22"/>
      <c r="DN160" s="22"/>
      <c r="DO160" s="22"/>
      <c r="DP160" s="22"/>
      <c r="DQ160" s="22"/>
      <c r="DR160" s="22"/>
      <c r="DS160" s="22"/>
      <c r="DT160" s="22">
        <v>20</v>
      </c>
      <c r="DU160" s="22"/>
      <c r="DV160" s="22"/>
      <c r="DW160" s="22"/>
      <c r="DX160" s="22"/>
      <c r="DY160" s="22"/>
      <c r="DZ160" s="22">
        <v>20</v>
      </c>
      <c r="EA160" s="22"/>
      <c r="EB160" s="22"/>
      <c r="EC160" s="22"/>
      <c r="ED160" s="22"/>
      <c r="EE160" s="22"/>
      <c r="EF160" s="22"/>
      <c r="EG160" s="22"/>
      <c r="EH160" s="22"/>
      <c r="EI160" s="22"/>
      <c r="EJ160" s="22"/>
      <c r="EK160" s="22"/>
      <c r="EL160" s="22"/>
      <c r="EM160" s="22"/>
      <c r="EN160" s="22"/>
      <c r="EO160" s="22"/>
      <c r="EP160" s="22"/>
      <c r="EQ160" s="22"/>
      <c r="ER160" s="22"/>
      <c r="ES160" s="22"/>
      <c r="ET160" s="22"/>
      <c r="EU160" s="22"/>
      <c r="EV160" s="22"/>
      <c r="EW160" s="22"/>
      <c r="EX160" s="22"/>
      <c r="EY160" s="22"/>
      <c r="EZ160" s="22"/>
      <c r="FA160" s="22">
        <v>22</v>
      </c>
      <c r="FB160" s="22"/>
      <c r="FC160" s="22"/>
      <c r="FD160" s="22"/>
      <c r="FE160" s="22"/>
      <c r="FF160" s="22"/>
      <c r="FG160" s="22"/>
      <c r="FH160" s="22"/>
      <c r="FI160" s="22"/>
      <c r="FJ160" s="22"/>
      <c r="FK160" s="22"/>
      <c r="FL160" s="22"/>
      <c r="FM160" s="22"/>
      <c r="FN160" s="22"/>
      <c r="FO160" s="22"/>
      <c r="FP160" s="22"/>
      <c r="FQ160" s="22"/>
      <c r="FR160" s="22"/>
      <c r="FS160" s="22"/>
      <c r="FT160" s="22"/>
      <c r="FU160" s="22"/>
      <c r="FV160" s="22"/>
      <c r="FW160" s="22"/>
      <c r="FX160" s="22"/>
      <c r="FY160" s="22"/>
      <c r="FZ160" s="22"/>
      <c r="GA160" s="22"/>
      <c r="GB160" s="22"/>
      <c r="GC160" s="22"/>
      <c r="GD160" s="22"/>
      <c r="GE160" s="22"/>
      <c r="GF160" s="22"/>
      <c r="GG160" s="22"/>
      <c r="GH160" s="22"/>
      <c r="GI160" s="22"/>
      <c r="GJ160" s="22"/>
      <c r="GK160" s="22"/>
      <c r="GL160" s="22"/>
      <c r="GM160" s="22"/>
      <c r="GN160" s="22"/>
      <c r="GO160" s="22"/>
      <c r="GP160" s="22"/>
      <c r="GQ160" s="22"/>
      <c r="GR160" s="22"/>
      <c r="GS160" s="22"/>
      <c r="GT160" s="22"/>
      <c r="GU160" s="22"/>
      <c r="GV160" s="22"/>
      <c r="GW160" s="22"/>
      <c r="GX160" s="22"/>
      <c r="GY160" s="22"/>
      <c r="GZ160" s="22"/>
      <c r="HA160" s="22"/>
      <c r="HB160" s="22"/>
      <c r="HC160" s="22"/>
      <c r="HD160" s="22"/>
      <c r="HE160" s="22"/>
      <c r="HF160" s="22"/>
      <c r="HG160" s="22"/>
      <c r="HH160" s="22"/>
      <c r="HI160" s="22"/>
      <c r="HJ160" s="22"/>
      <c r="HK160" s="22"/>
      <c r="HL160" s="22"/>
      <c r="HM160" s="22"/>
      <c r="HN160" s="22"/>
      <c r="HO160" s="22"/>
      <c r="HP160" s="22"/>
      <c r="HQ160" s="22"/>
      <c r="HR160" s="22"/>
      <c r="HS160" s="22"/>
      <c r="HT160" s="22"/>
      <c r="HU160" s="22"/>
      <c r="HV160" s="22"/>
      <c r="HW160" s="22"/>
      <c r="HX160" s="22"/>
      <c r="HY160" s="22"/>
      <c r="HZ160" s="22"/>
      <c r="IA160" s="22"/>
      <c r="IB160" s="22"/>
      <c r="IC160" s="22"/>
      <c r="ID160" s="22"/>
      <c r="IE160" s="22"/>
      <c r="IF160" s="22"/>
      <c r="IG160" s="22"/>
      <c r="IH160" s="22"/>
      <c r="II160" s="22"/>
      <c r="IJ160" s="22"/>
      <c r="IK160" s="22"/>
      <c r="IL160" s="22"/>
      <c r="IM160" s="22"/>
      <c r="IN160" s="22"/>
      <c r="IO160" s="22"/>
      <c r="IP160" s="22"/>
      <c r="IQ160" s="22"/>
      <c r="IR160" s="22"/>
      <c r="IS160" s="22"/>
      <c r="IT160" s="22"/>
      <c r="IU160" s="22"/>
      <c r="IV160" s="22"/>
      <c r="IW160" s="22"/>
      <c r="IX160" s="22"/>
      <c r="IY160" s="26">
        <f t="shared" si="8"/>
        <v>62</v>
      </c>
      <c r="IZ160" s="56" t="s">
        <v>37</v>
      </c>
      <c r="JA160" s="80">
        <v>4161.84</v>
      </c>
      <c r="JB160" s="81">
        <f t="shared" si="10"/>
        <v>0</v>
      </c>
      <c r="JC160" s="81">
        <v>1655.1000000000001</v>
      </c>
      <c r="JD160" s="82">
        <f t="shared" si="9"/>
        <v>4161.84</v>
      </c>
      <c r="JE160" s="83"/>
      <c r="JF160" s="83"/>
      <c r="JG160" s="83"/>
      <c r="JH160" s="83"/>
      <c r="JI160" s="83"/>
      <c r="JJ160" s="83"/>
      <c r="JK160" s="83"/>
      <c r="JL160" s="83"/>
      <c r="JM160" s="83"/>
      <c r="JN160" s="83"/>
      <c r="JO160" s="83"/>
      <c r="JP160" s="83"/>
      <c r="JQ160" s="117">
        <f t="shared" si="7"/>
        <v>2.5145550117817654</v>
      </c>
    </row>
    <row r="161" spans="1:278" s="5" customFormat="1" ht="12.75" customHeight="1" x14ac:dyDescent="0.25">
      <c r="A161" s="64">
        <v>43130</v>
      </c>
      <c r="B161" s="108" t="s">
        <v>281</v>
      </c>
      <c r="C161" s="52"/>
      <c r="D161" s="52"/>
      <c r="E161" s="53"/>
      <c r="F161" s="53"/>
      <c r="G161" s="53"/>
      <c r="H161" s="53"/>
      <c r="I161" s="53"/>
      <c r="J161" s="53"/>
      <c r="K161" s="53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  <c r="BM161" s="22"/>
      <c r="BN161" s="22"/>
      <c r="BO161" s="22"/>
      <c r="BP161" s="22"/>
      <c r="BQ161" s="22"/>
      <c r="BR161" s="22"/>
      <c r="BS161" s="22"/>
      <c r="BT161" s="22"/>
      <c r="BU161" s="22"/>
      <c r="BV161" s="22"/>
      <c r="BW161" s="22"/>
      <c r="BX161" s="22"/>
      <c r="BY161" s="22"/>
      <c r="BZ161" s="22"/>
      <c r="CA161" s="22"/>
      <c r="CB161" s="22"/>
      <c r="CC161" s="22"/>
      <c r="CD161" s="22"/>
      <c r="CE161" s="22"/>
      <c r="CF161" s="22"/>
      <c r="CG161" s="22"/>
      <c r="CH161" s="22"/>
      <c r="CI161" s="22"/>
      <c r="CJ161" s="22"/>
      <c r="CK161" s="22"/>
      <c r="CL161" s="22"/>
      <c r="CM161" s="22"/>
      <c r="CN161" s="22"/>
      <c r="CO161" s="22"/>
      <c r="CP161" s="22"/>
      <c r="CQ161" s="22"/>
      <c r="CR161" s="22"/>
      <c r="CS161" s="22"/>
      <c r="CT161" s="22"/>
      <c r="CU161" s="22"/>
      <c r="CV161" s="22"/>
      <c r="CW161" s="22"/>
      <c r="CX161" s="22"/>
      <c r="CY161" s="22"/>
      <c r="CZ161" s="22"/>
      <c r="DA161" s="22"/>
      <c r="DB161" s="22"/>
      <c r="DC161" s="22"/>
      <c r="DD161" s="22"/>
      <c r="DE161" s="22"/>
      <c r="DF161" s="22"/>
      <c r="DG161" s="22"/>
      <c r="DH161" s="22"/>
      <c r="DI161" s="22"/>
      <c r="DJ161" s="22"/>
      <c r="DK161" s="22"/>
      <c r="DL161" s="22"/>
      <c r="DM161" s="22"/>
      <c r="DN161" s="22"/>
      <c r="DO161" s="22"/>
      <c r="DP161" s="22">
        <v>1</v>
      </c>
      <c r="DQ161" s="22"/>
      <c r="DR161" s="22"/>
      <c r="DS161" s="22"/>
      <c r="DT161" s="22"/>
      <c r="DU161" s="22"/>
      <c r="DV161" s="22"/>
      <c r="DW161" s="22"/>
      <c r="DX161" s="22"/>
      <c r="DY161" s="22"/>
      <c r="DZ161" s="22"/>
      <c r="EA161" s="22"/>
      <c r="EB161" s="22"/>
      <c r="EC161" s="22"/>
      <c r="ED161" s="22"/>
      <c r="EE161" s="22"/>
      <c r="EF161" s="22"/>
      <c r="EG161" s="22"/>
      <c r="EH161" s="22"/>
      <c r="EI161" s="22"/>
      <c r="EJ161" s="22"/>
      <c r="EK161" s="22"/>
      <c r="EL161" s="22"/>
      <c r="EM161" s="22"/>
      <c r="EN161" s="22"/>
      <c r="EO161" s="22"/>
      <c r="EP161" s="22"/>
      <c r="EQ161" s="22"/>
      <c r="ER161" s="22"/>
      <c r="ES161" s="22"/>
      <c r="ET161" s="22"/>
      <c r="EU161" s="22"/>
      <c r="EV161" s="22"/>
      <c r="EW161" s="22"/>
      <c r="EX161" s="22"/>
      <c r="EY161" s="22"/>
      <c r="EZ161" s="22"/>
      <c r="FA161" s="22"/>
      <c r="FB161" s="22"/>
      <c r="FC161" s="22"/>
      <c r="FD161" s="22"/>
      <c r="FE161" s="22"/>
      <c r="FF161" s="22"/>
      <c r="FG161" s="22"/>
      <c r="FH161" s="22"/>
      <c r="FI161" s="22"/>
      <c r="FJ161" s="22"/>
      <c r="FK161" s="22"/>
      <c r="FL161" s="22"/>
      <c r="FM161" s="22"/>
      <c r="FN161" s="22"/>
      <c r="FO161" s="22"/>
      <c r="FP161" s="22"/>
      <c r="FQ161" s="22"/>
      <c r="FR161" s="22"/>
      <c r="FS161" s="22"/>
      <c r="FT161" s="22"/>
      <c r="FU161" s="22"/>
      <c r="FV161" s="22"/>
      <c r="FW161" s="22"/>
      <c r="FX161" s="22"/>
      <c r="FY161" s="22"/>
      <c r="FZ161" s="22"/>
      <c r="GA161" s="22"/>
      <c r="GB161" s="22"/>
      <c r="GC161" s="22"/>
      <c r="GD161" s="22"/>
      <c r="GE161" s="22"/>
      <c r="GF161" s="22"/>
      <c r="GG161" s="22"/>
      <c r="GH161" s="22"/>
      <c r="GI161" s="22"/>
      <c r="GJ161" s="22"/>
      <c r="GK161" s="22"/>
      <c r="GL161" s="22"/>
      <c r="GM161" s="22"/>
      <c r="GN161" s="22"/>
      <c r="GO161" s="22"/>
      <c r="GP161" s="22"/>
      <c r="GQ161" s="22"/>
      <c r="GR161" s="22"/>
      <c r="GS161" s="22"/>
      <c r="GT161" s="22"/>
      <c r="GU161" s="22"/>
      <c r="GV161" s="22"/>
      <c r="GW161" s="22"/>
      <c r="GX161" s="22"/>
      <c r="GY161" s="22"/>
      <c r="GZ161" s="22"/>
      <c r="HA161" s="22"/>
      <c r="HB161" s="22"/>
      <c r="HC161" s="22"/>
      <c r="HD161" s="22"/>
      <c r="HE161" s="22"/>
      <c r="HF161" s="22"/>
      <c r="HG161" s="22"/>
      <c r="HH161" s="22"/>
      <c r="HI161" s="22"/>
      <c r="HJ161" s="22"/>
      <c r="HK161" s="22"/>
      <c r="HL161" s="22"/>
      <c r="HM161" s="22"/>
      <c r="HN161" s="22"/>
      <c r="HO161" s="22"/>
      <c r="HP161" s="22"/>
      <c r="HQ161" s="22"/>
      <c r="HR161" s="22"/>
      <c r="HS161" s="22"/>
      <c r="HT161" s="22"/>
      <c r="HU161" s="22"/>
      <c r="HV161" s="22"/>
      <c r="HW161" s="22"/>
      <c r="HX161" s="22"/>
      <c r="HY161" s="22"/>
      <c r="HZ161" s="22"/>
      <c r="IA161" s="22"/>
      <c r="IB161" s="22"/>
      <c r="IC161" s="22"/>
      <c r="ID161" s="22"/>
      <c r="IE161" s="22"/>
      <c r="IF161" s="22"/>
      <c r="IG161" s="22"/>
      <c r="IH161" s="22"/>
      <c r="II161" s="22"/>
      <c r="IJ161" s="22"/>
      <c r="IK161" s="22"/>
      <c r="IL161" s="22"/>
      <c r="IM161" s="22"/>
      <c r="IN161" s="22"/>
      <c r="IO161" s="22"/>
      <c r="IP161" s="22"/>
      <c r="IQ161" s="22"/>
      <c r="IR161" s="22"/>
      <c r="IS161" s="22"/>
      <c r="IT161" s="22"/>
      <c r="IU161" s="22"/>
      <c r="IV161" s="22"/>
      <c r="IW161" s="22"/>
      <c r="IX161" s="22"/>
      <c r="IY161" s="26">
        <f t="shared" si="8"/>
        <v>1</v>
      </c>
      <c r="IZ161" s="56" t="s">
        <v>37</v>
      </c>
      <c r="JA161" s="80">
        <v>33.229999999999997</v>
      </c>
      <c r="JB161" s="81">
        <f>JE161</f>
        <v>33.229999999999997</v>
      </c>
      <c r="JC161" s="81">
        <v>17.98</v>
      </c>
      <c r="JD161" s="82">
        <f t="shared" si="9"/>
        <v>0</v>
      </c>
      <c r="JE161" s="83">
        <v>33.229999999999997</v>
      </c>
      <c r="JF161" s="83"/>
      <c r="JG161" s="83"/>
      <c r="JH161" s="83"/>
      <c r="JI161" s="83"/>
      <c r="JJ161" s="83"/>
      <c r="JK161" s="83"/>
      <c r="JL161" s="83"/>
      <c r="JM161" s="83"/>
      <c r="JN161" s="83"/>
      <c r="JO161" s="83"/>
      <c r="JP161" s="83"/>
      <c r="JQ161" s="40">
        <f t="shared" si="7"/>
        <v>1.8481646273637373</v>
      </c>
    </row>
    <row r="162" spans="1:278" s="5" customFormat="1" ht="12.75" customHeight="1" x14ac:dyDescent="0.25">
      <c r="A162" s="64">
        <v>43172</v>
      </c>
      <c r="B162" s="108" t="s">
        <v>281</v>
      </c>
      <c r="C162" s="52"/>
      <c r="D162" s="52"/>
      <c r="E162" s="53"/>
      <c r="F162" s="53"/>
      <c r="G162" s="53"/>
      <c r="H162" s="53"/>
      <c r="I162" s="53"/>
      <c r="J162" s="53"/>
      <c r="K162" s="53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2"/>
      <c r="CJ162" s="22"/>
      <c r="CK162" s="22"/>
      <c r="CL162" s="22"/>
      <c r="CM162" s="22"/>
      <c r="CN162" s="22"/>
      <c r="CO162" s="22"/>
      <c r="CP162" s="22"/>
      <c r="CQ162" s="22"/>
      <c r="CR162" s="22"/>
      <c r="CS162" s="22"/>
      <c r="CT162" s="22"/>
      <c r="CU162" s="22"/>
      <c r="CV162" s="22"/>
      <c r="CW162" s="22"/>
      <c r="CX162" s="22"/>
      <c r="CY162" s="22"/>
      <c r="CZ162" s="22"/>
      <c r="DA162" s="22"/>
      <c r="DB162" s="22"/>
      <c r="DC162" s="22"/>
      <c r="DD162" s="22"/>
      <c r="DE162" s="22"/>
      <c r="DF162" s="22"/>
      <c r="DG162" s="22"/>
      <c r="DH162" s="22"/>
      <c r="DI162" s="22"/>
      <c r="DJ162" s="22"/>
      <c r="DK162" s="22"/>
      <c r="DL162" s="22"/>
      <c r="DM162" s="22"/>
      <c r="DN162" s="22"/>
      <c r="DO162" s="22"/>
      <c r="DP162" s="22">
        <v>2</v>
      </c>
      <c r="DQ162" s="22"/>
      <c r="DR162" s="22"/>
      <c r="DS162" s="22"/>
      <c r="DT162" s="22"/>
      <c r="DU162" s="22"/>
      <c r="DV162" s="22"/>
      <c r="DW162" s="22"/>
      <c r="DX162" s="22"/>
      <c r="DY162" s="22"/>
      <c r="DZ162" s="22"/>
      <c r="EA162" s="22"/>
      <c r="EB162" s="22"/>
      <c r="EC162" s="22"/>
      <c r="ED162" s="22"/>
      <c r="EE162" s="22">
        <v>1.8</v>
      </c>
      <c r="EF162" s="22"/>
      <c r="EG162" s="22"/>
      <c r="EH162" s="22"/>
      <c r="EI162" s="22"/>
      <c r="EJ162" s="22"/>
      <c r="EK162" s="22"/>
      <c r="EL162" s="22"/>
      <c r="EM162" s="22"/>
      <c r="EN162" s="22"/>
      <c r="EO162" s="22"/>
      <c r="EP162" s="22"/>
      <c r="EQ162" s="22"/>
      <c r="ER162" s="22"/>
      <c r="ES162" s="22"/>
      <c r="ET162" s="22"/>
      <c r="EU162" s="22"/>
      <c r="EV162" s="22"/>
      <c r="EW162" s="22"/>
      <c r="EX162" s="22"/>
      <c r="EY162" s="22"/>
      <c r="EZ162" s="22"/>
      <c r="FA162" s="22"/>
      <c r="FB162" s="22"/>
      <c r="FC162" s="22"/>
      <c r="FD162" s="22"/>
      <c r="FE162" s="22"/>
      <c r="FF162" s="22"/>
      <c r="FG162" s="22"/>
      <c r="FH162" s="22"/>
      <c r="FI162" s="22"/>
      <c r="FJ162" s="22"/>
      <c r="FK162" s="22"/>
      <c r="FL162" s="22"/>
      <c r="FM162" s="22"/>
      <c r="FN162" s="22"/>
      <c r="FO162" s="22"/>
      <c r="FP162" s="22"/>
      <c r="FQ162" s="22"/>
      <c r="FR162" s="22"/>
      <c r="FS162" s="22"/>
      <c r="FT162" s="22"/>
      <c r="FU162" s="22"/>
      <c r="FV162" s="22"/>
      <c r="FW162" s="22"/>
      <c r="FX162" s="22"/>
      <c r="FY162" s="22"/>
      <c r="FZ162" s="22"/>
      <c r="GA162" s="22"/>
      <c r="GB162" s="22"/>
      <c r="GC162" s="22"/>
      <c r="GD162" s="22"/>
      <c r="GE162" s="22"/>
      <c r="GF162" s="22"/>
      <c r="GG162" s="22"/>
      <c r="GH162" s="22"/>
      <c r="GI162" s="22"/>
      <c r="GJ162" s="22"/>
      <c r="GK162" s="22"/>
      <c r="GL162" s="22"/>
      <c r="GM162" s="22"/>
      <c r="GN162" s="22"/>
      <c r="GO162" s="22"/>
      <c r="GP162" s="22"/>
      <c r="GQ162" s="22"/>
      <c r="GR162" s="22"/>
      <c r="GS162" s="22"/>
      <c r="GT162" s="22"/>
      <c r="GU162" s="22"/>
      <c r="GV162" s="22"/>
      <c r="GW162" s="22"/>
      <c r="GX162" s="22"/>
      <c r="GY162" s="22"/>
      <c r="GZ162" s="22"/>
      <c r="HA162" s="22"/>
      <c r="HB162" s="22"/>
      <c r="HC162" s="22"/>
      <c r="HD162" s="22"/>
      <c r="HE162" s="22"/>
      <c r="HF162" s="22"/>
      <c r="HG162" s="22"/>
      <c r="HH162" s="22"/>
      <c r="HI162" s="22"/>
      <c r="HJ162" s="22"/>
      <c r="HK162" s="22"/>
      <c r="HL162" s="22"/>
      <c r="HM162" s="22"/>
      <c r="HN162" s="22"/>
      <c r="HO162" s="22"/>
      <c r="HP162" s="22"/>
      <c r="HQ162" s="22"/>
      <c r="HR162" s="22"/>
      <c r="HS162" s="22"/>
      <c r="HT162" s="22"/>
      <c r="HU162" s="22"/>
      <c r="HV162" s="22"/>
      <c r="HW162" s="22"/>
      <c r="HX162" s="22"/>
      <c r="HY162" s="22"/>
      <c r="HZ162" s="22"/>
      <c r="IA162" s="22"/>
      <c r="IB162" s="22"/>
      <c r="IC162" s="22"/>
      <c r="ID162" s="22"/>
      <c r="IE162" s="22"/>
      <c r="IF162" s="22"/>
      <c r="IG162" s="22"/>
      <c r="IH162" s="22"/>
      <c r="II162" s="22"/>
      <c r="IJ162" s="22"/>
      <c r="IK162" s="22"/>
      <c r="IL162" s="22"/>
      <c r="IM162" s="22"/>
      <c r="IN162" s="22"/>
      <c r="IO162" s="22"/>
      <c r="IP162" s="22"/>
      <c r="IQ162" s="22"/>
      <c r="IR162" s="22"/>
      <c r="IS162" s="22"/>
      <c r="IT162" s="22"/>
      <c r="IU162" s="22"/>
      <c r="IV162" s="22"/>
      <c r="IW162" s="22"/>
      <c r="IX162" s="22"/>
      <c r="IY162" s="26">
        <f t="shared" si="8"/>
        <v>3.8</v>
      </c>
      <c r="IZ162" s="56" t="s">
        <v>37</v>
      </c>
      <c r="JA162" s="80">
        <v>181.82</v>
      </c>
      <c r="JB162" s="81">
        <f>JE162+JF162+JG162</f>
        <v>181.82</v>
      </c>
      <c r="JC162" s="81">
        <v>109.864</v>
      </c>
      <c r="JD162" s="82">
        <f t="shared" si="9"/>
        <v>0</v>
      </c>
      <c r="JE162" s="83"/>
      <c r="JF162" s="83"/>
      <c r="JG162" s="83">
        <v>181.82</v>
      </c>
      <c r="JH162" s="83"/>
      <c r="JI162" s="83"/>
      <c r="JJ162" s="83"/>
      <c r="JK162" s="83"/>
      <c r="JL162" s="83"/>
      <c r="JM162" s="83"/>
      <c r="JN162" s="83"/>
      <c r="JO162" s="83"/>
      <c r="JP162" s="83"/>
      <c r="JQ162" s="40">
        <f t="shared" si="7"/>
        <v>1.6549552173596445</v>
      </c>
    </row>
    <row r="163" spans="1:278" s="5" customFormat="1" ht="12.75" customHeight="1" x14ac:dyDescent="0.25">
      <c r="A163" s="64">
        <v>43200</v>
      </c>
      <c r="B163" s="108" t="s">
        <v>281</v>
      </c>
      <c r="C163" s="52"/>
      <c r="D163" s="52"/>
      <c r="E163" s="53"/>
      <c r="F163" s="53"/>
      <c r="G163" s="53"/>
      <c r="H163" s="53"/>
      <c r="I163" s="53"/>
      <c r="J163" s="53"/>
      <c r="K163" s="53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2"/>
      <c r="CJ163" s="22"/>
      <c r="CK163" s="22"/>
      <c r="CL163" s="22"/>
      <c r="CM163" s="22"/>
      <c r="CN163" s="22"/>
      <c r="CO163" s="22"/>
      <c r="CP163" s="22"/>
      <c r="CQ163" s="22"/>
      <c r="CR163" s="22"/>
      <c r="CS163" s="22"/>
      <c r="CT163" s="22"/>
      <c r="CU163" s="22"/>
      <c r="CV163" s="22"/>
      <c r="CW163" s="22"/>
      <c r="CX163" s="22"/>
      <c r="CY163" s="22"/>
      <c r="CZ163" s="22"/>
      <c r="DA163" s="22"/>
      <c r="DB163" s="22"/>
      <c r="DC163" s="22"/>
      <c r="DD163" s="22"/>
      <c r="DE163" s="22"/>
      <c r="DF163" s="22"/>
      <c r="DG163" s="22"/>
      <c r="DH163" s="22"/>
      <c r="DI163" s="22"/>
      <c r="DJ163" s="22"/>
      <c r="DK163" s="22"/>
      <c r="DL163" s="22"/>
      <c r="DM163" s="22"/>
      <c r="DN163" s="22"/>
      <c r="DO163" s="22"/>
      <c r="DP163" s="22"/>
      <c r="DQ163" s="22"/>
      <c r="DR163" s="22"/>
      <c r="DS163" s="22"/>
      <c r="DT163" s="22"/>
      <c r="DU163" s="22"/>
      <c r="DV163" s="22"/>
      <c r="DW163" s="22"/>
      <c r="DX163" s="22"/>
      <c r="DY163" s="22"/>
      <c r="DZ163" s="22"/>
      <c r="EA163" s="22"/>
      <c r="EB163" s="22"/>
      <c r="EC163" s="22"/>
      <c r="ED163" s="22"/>
      <c r="EE163" s="22">
        <v>0.9</v>
      </c>
      <c r="EF163" s="22"/>
      <c r="EG163" s="22"/>
      <c r="EH163" s="22"/>
      <c r="EI163" s="22"/>
      <c r="EJ163" s="22"/>
      <c r="EK163" s="22"/>
      <c r="EL163" s="22"/>
      <c r="EM163" s="22"/>
      <c r="EN163" s="22"/>
      <c r="EO163" s="22"/>
      <c r="EP163" s="22"/>
      <c r="EQ163" s="22"/>
      <c r="ER163" s="22"/>
      <c r="ES163" s="22"/>
      <c r="ET163" s="22"/>
      <c r="EU163" s="22"/>
      <c r="EV163" s="22"/>
      <c r="EW163" s="22"/>
      <c r="EX163" s="22"/>
      <c r="EY163" s="22"/>
      <c r="EZ163" s="22"/>
      <c r="FA163" s="22"/>
      <c r="FB163" s="22"/>
      <c r="FC163" s="22"/>
      <c r="FD163" s="22"/>
      <c r="FE163" s="22"/>
      <c r="FF163" s="22"/>
      <c r="FG163" s="22"/>
      <c r="FH163" s="22"/>
      <c r="FI163" s="22"/>
      <c r="FJ163" s="22"/>
      <c r="FK163" s="22"/>
      <c r="FL163" s="22"/>
      <c r="FM163" s="22"/>
      <c r="FN163" s="22"/>
      <c r="FO163" s="22"/>
      <c r="FP163" s="22"/>
      <c r="FQ163" s="22"/>
      <c r="FR163" s="22"/>
      <c r="FS163" s="22"/>
      <c r="FT163" s="22"/>
      <c r="FU163" s="22"/>
      <c r="FV163" s="22"/>
      <c r="FW163" s="22"/>
      <c r="FX163" s="22"/>
      <c r="FY163" s="22"/>
      <c r="FZ163" s="22"/>
      <c r="GA163" s="22"/>
      <c r="GB163" s="22"/>
      <c r="GC163" s="22"/>
      <c r="GD163" s="22"/>
      <c r="GE163" s="22"/>
      <c r="GF163" s="22"/>
      <c r="GG163" s="22"/>
      <c r="GH163" s="22"/>
      <c r="GI163" s="22"/>
      <c r="GJ163" s="22"/>
      <c r="GK163" s="22"/>
      <c r="GL163" s="22"/>
      <c r="GM163" s="22"/>
      <c r="GN163" s="22"/>
      <c r="GO163" s="22"/>
      <c r="GP163" s="22"/>
      <c r="GQ163" s="22"/>
      <c r="GR163" s="22"/>
      <c r="GS163" s="22"/>
      <c r="GT163" s="22"/>
      <c r="GU163" s="22"/>
      <c r="GV163" s="22"/>
      <c r="GW163" s="22"/>
      <c r="GX163" s="22"/>
      <c r="GY163" s="22"/>
      <c r="GZ163" s="22"/>
      <c r="HA163" s="22"/>
      <c r="HB163" s="22"/>
      <c r="HC163" s="22"/>
      <c r="HD163" s="22"/>
      <c r="HE163" s="22"/>
      <c r="HF163" s="22"/>
      <c r="HG163" s="22"/>
      <c r="HH163" s="22"/>
      <c r="HI163" s="22"/>
      <c r="HJ163" s="22"/>
      <c r="HK163" s="22"/>
      <c r="HL163" s="22"/>
      <c r="HM163" s="22"/>
      <c r="HN163" s="22"/>
      <c r="HO163" s="22"/>
      <c r="HP163" s="22"/>
      <c r="HQ163" s="22"/>
      <c r="HR163" s="22"/>
      <c r="HS163" s="22"/>
      <c r="HT163" s="22"/>
      <c r="HU163" s="22"/>
      <c r="HV163" s="22"/>
      <c r="HW163" s="22"/>
      <c r="HX163" s="22"/>
      <c r="HY163" s="22"/>
      <c r="HZ163" s="22"/>
      <c r="IA163" s="22"/>
      <c r="IB163" s="22"/>
      <c r="IC163" s="22"/>
      <c r="ID163" s="22"/>
      <c r="IE163" s="22"/>
      <c r="IF163" s="22"/>
      <c r="IG163" s="22"/>
      <c r="IH163" s="22"/>
      <c r="II163" s="22"/>
      <c r="IJ163" s="22"/>
      <c r="IK163" s="22"/>
      <c r="IL163" s="22"/>
      <c r="IM163" s="22"/>
      <c r="IN163" s="22"/>
      <c r="IO163" s="22"/>
      <c r="IP163" s="22"/>
      <c r="IQ163" s="22"/>
      <c r="IR163" s="22"/>
      <c r="IS163" s="22"/>
      <c r="IT163" s="22"/>
      <c r="IU163" s="22"/>
      <c r="IV163" s="22"/>
      <c r="IW163" s="22"/>
      <c r="IX163" s="22"/>
      <c r="IY163" s="26">
        <f t="shared" si="8"/>
        <v>0.9</v>
      </c>
      <c r="IZ163" s="56" t="s">
        <v>37</v>
      </c>
      <c r="JA163" s="80">
        <v>59.21</v>
      </c>
      <c r="JB163" s="81">
        <f>JE163+JF163+JG163+JH163</f>
        <v>59.21</v>
      </c>
      <c r="JC163" s="81">
        <v>37.286999999999999</v>
      </c>
      <c r="JD163" s="82">
        <f t="shared" si="9"/>
        <v>0</v>
      </c>
      <c r="JE163" s="83"/>
      <c r="JF163" s="83"/>
      <c r="JG163" s="83"/>
      <c r="JH163" s="83">
        <v>59.21</v>
      </c>
      <c r="JI163" s="83"/>
      <c r="JJ163" s="83"/>
      <c r="JK163" s="83"/>
      <c r="JL163" s="83"/>
      <c r="JM163" s="83"/>
      <c r="JN163" s="83"/>
      <c r="JO163" s="83"/>
      <c r="JP163" s="83"/>
      <c r="JQ163" s="40">
        <f t="shared" si="7"/>
        <v>1.587952905838496</v>
      </c>
    </row>
    <row r="164" spans="1:278" s="5" customFormat="1" ht="12.75" customHeight="1" x14ac:dyDescent="0.25">
      <c r="A164" s="64">
        <v>43277</v>
      </c>
      <c r="B164" s="108" t="s">
        <v>281</v>
      </c>
      <c r="C164" s="52"/>
      <c r="D164" s="52"/>
      <c r="E164" s="53"/>
      <c r="F164" s="53"/>
      <c r="G164" s="53"/>
      <c r="H164" s="53"/>
      <c r="I164" s="53"/>
      <c r="J164" s="53"/>
      <c r="K164" s="53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2"/>
      <c r="CJ164" s="22"/>
      <c r="CK164" s="22"/>
      <c r="CL164" s="22"/>
      <c r="CM164" s="22"/>
      <c r="CN164" s="22"/>
      <c r="CO164" s="22"/>
      <c r="CP164" s="22"/>
      <c r="CQ164" s="22"/>
      <c r="CR164" s="22"/>
      <c r="CS164" s="22"/>
      <c r="CT164" s="22"/>
      <c r="CU164" s="22"/>
      <c r="CV164" s="22"/>
      <c r="CW164" s="22"/>
      <c r="CX164" s="22"/>
      <c r="CY164" s="22"/>
      <c r="CZ164" s="22"/>
      <c r="DA164" s="22"/>
      <c r="DB164" s="22"/>
      <c r="DC164" s="22"/>
      <c r="DD164" s="22"/>
      <c r="DE164" s="22"/>
      <c r="DF164" s="22"/>
      <c r="DG164" s="22"/>
      <c r="DH164" s="22"/>
      <c r="DI164" s="22"/>
      <c r="DJ164" s="22"/>
      <c r="DK164" s="22"/>
      <c r="DL164" s="22"/>
      <c r="DM164" s="22"/>
      <c r="DN164" s="22"/>
      <c r="DO164" s="22"/>
      <c r="DP164" s="22"/>
      <c r="DQ164" s="22"/>
      <c r="DR164" s="22"/>
      <c r="DS164" s="22"/>
      <c r="DT164" s="22"/>
      <c r="DU164" s="22"/>
      <c r="DV164" s="22"/>
      <c r="DW164" s="22"/>
      <c r="DX164" s="22"/>
      <c r="DY164" s="22"/>
      <c r="DZ164" s="22"/>
      <c r="EA164" s="22"/>
      <c r="EB164" s="22"/>
      <c r="EC164" s="22"/>
      <c r="ED164" s="22"/>
      <c r="EE164" s="22">
        <v>0.9</v>
      </c>
      <c r="EF164" s="22"/>
      <c r="EG164" s="22"/>
      <c r="EH164" s="22"/>
      <c r="EI164" s="22"/>
      <c r="EJ164" s="22"/>
      <c r="EK164" s="22"/>
      <c r="EL164" s="22"/>
      <c r="EM164" s="22"/>
      <c r="EN164" s="22"/>
      <c r="EO164" s="22"/>
      <c r="EP164" s="22"/>
      <c r="EQ164" s="22"/>
      <c r="ER164" s="22"/>
      <c r="ES164" s="22"/>
      <c r="ET164" s="22"/>
      <c r="EU164" s="22"/>
      <c r="EV164" s="22"/>
      <c r="EW164" s="22"/>
      <c r="EX164" s="22"/>
      <c r="EY164" s="22"/>
      <c r="EZ164" s="22"/>
      <c r="FA164" s="22"/>
      <c r="FB164" s="22"/>
      <c r="FC164" s="22"/>
      <c r="FD164" s="22"/>
      <c r="FE164" s="22"/>
      <c r="FF164" s="22"/>
      <c r="FG164" s="22"/>
      <c r="FH164" s="22"/>
      <c r="FI164" s="22"/>
      <c r="FJ164" s="22"/>
      <c r="FK164" s="22"/>
      <c r="FL164" s="22"/>
      <c r="FM164" s="22"/>
      <c r="FN164" s="22"/>
      <c r="FO164" s="22"/>
      <c r="FP164" s="22"/>
      <c r="FQ164" s="22"/>
      <c r="FR164" s="22"/>
      <c r="FS164" s="22"/>
      <c r="FT164" s="22"/>
      <c r="FU164" s="22"/>
      <c r="FV164" s="22"/>
      <c r="FW164" s="22"/>
      <c r="FX164" s="22"/>
      <c r="FY164" s="22"/>
      <c r="FZ164" s="22"/>
      <c r="GA164" s="22"/>
      <c r="GB164" s="22"/>
      <c r="GC164" s="22"/>
      <c r="GD164" s="22"/>
      <c r="GE164" s="22"/>
      <c r="GF164" s="22"/>
      <c r="GG164" s="22"/>
      <c r="GH164" s="22"/>
      <c r="GI164" s="22"/>
      <c r="GJ164" s="22"/>
      <c r="GK164" s="22"/>
      <c r="GL164" s="22"/>
      <c r="GM164" s="22"/>
      <c r="GN164" s="22"/>
      <c r="GO164" s="22"/>
      <c r="GP164" s="22"/>
      <c r="GQ164" s="22"/>
      <c r="GR164" s="22"/>
      <c r="GS164" s="22"/>
      <c r="GT164" s="22"/>
      <c r="GU164" s="22"/>
      <c r="GV164" s="22"/>
      <c r="GW164" s="22"/>
      <c r="GX164" s="22"/>
      <c r="GY164" s="22"/>
      <c r="GZ164" s="22"/>
      <c r="HA164" s="22"/>
      <c r="HB164" s="22"/>
      <c r="HC164" s="22"/>
      <c r="HD164" s="22"/>
      <c r="HE164" s="22"/>
      <c r="HF164" s="22"/>
      <c r="HG164" s="22"/>
      <c r="HH164" s="22"/>
      <c r="HI164" s="22"/>
      <c r="HJ164" s="22"/>
      <c r="HK164" s="22"/>
      <c r="HL164" s="22"/>
      <c r="HM164" s="22"/>
      <c r="HN164" s="22"/>
      <c r="HO164" s="22"/>
      <c r="HP164" s="22"/>
      <c r="HQ164" s="22"/>
      <c r="HR164" s="22"/>
      <c r="HS164" s="22"/>
      <c r="HT164" s="22"/>
      <c r="HU164" s="22"/>
      <c r="HV164" s="22"/>
      <c r="HW164" s="22"/>
      <c r="HX164" s="22"/>
      <c r="HY164" s="22"/>
      <c r="HZ164" s="22"/>
      <c r="IA164" s="22"/>
      <c r="IB164" s="22"/>
      <c r="IC164" s="22"/>
      <c r="ID164" s="22"/>
      <c r="IE164" s="22"/>
      <c r="IF164" s="22"/>
      <c r="IG164" s="22"/>
      <c r="IH164" s="22"/>
      <c r="II164" s="22"/>
      <c r="IJ164" s="22"/>
      <c r="IK164" s="22"/>
      <c r="IL164" s="22"/>
      <c r="IM164" s="22"/>
      <c r="IN164" s="22"/>
      <c r="IO164" s="22"/>
      <c r="IP164" s="22"/>
      <c r="IQ164" s="22"/>
      <c r="IR164" s="22"/>
      <c r="IS164" s="22"/>
      <c r="IT164" s="22"/>
      <c r="IU164" s="22"/>
      <c r="IV164" s="22"/>
      <c r="IW164" s="22"/>
      <c r="IX164" s="22"/>
      <c r="IY164" s="26">
        <f t="shared" si="8"/>
        <v>0.9</v>
      </c>
      <c r="IZ164" s="56" t="s">
        <v>37</v>
      </c>
      <c r="JA164" s="80">
        <v>59.21</v>
      </c>
      <c r="JB164" s="81">
        <f>JE164+JF164+JG164+JH164+JI164+JJ164</f>
        <v>59.21</v>
      </c>
      <c r="JC164" s="81">
        <v>38.079000000000001</v>
      </c>
      <c r="JD164" s="82">
        <f t="shared" si="9"/>
        <v>0</v>
      </c>
      <c r="JE164" s="83"/>
      <c r="JF164" s="83"/>
      <c r="JG164" s="83"/>
      <c r="JH164" s="83"/>
      <c r="JI164" s="83"/>
      <c r="JJ164" s="83">
        <v>59.21</v>
      </c>
      <c r="JK164" s="83"/>
      <c r="JL164" s="83"/>
      <c r="JM164" s="83"/>
      <c r="JN164" s="83"/>
      <c r="JO164" s="83"/>
      <c r="JP164" s="83"/>
      <c r="JQ164" s="40">
        <f t="shared" si="7"/>
        <v>1.5549252869035426</v>
      </c>
      <c r="JR164" s="5" t="s">
        <v>486</v>
      </c>
    </row>
    <row r="165" spans="1:278" s="5" customFormat="1" ht="12.75" customHeight="1" x14ac:dyDescent="0.25">
      <c r="A165" s="64">
        <v>43299</v>
      </c>
      <c r="B165" s="108" t="s">
        <v>281</v>
      </c>
      <c r="C165" s="52"/>
      <c r="D165" s="52"/>
      <c r="E165" s="53"/>
      <c r="F165" s="53"/>
      <c r="G165" s="53"/>
      <c r="H165" s="53"/>
      <c r="I165" s="53"/>
      <c r="J165" s="53"/>
      <c r="K165" s="53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2"/>
      <c r="CJ165" s="22"/>
      <c r="CK165" s="22"/>
      <c r="CL165" s="22"/>
      <c r="CM165" s="22"/>
      <c r="CN165" s="22"/>
      <c r="CO165" s="22"/>
      <c r="CP165" s="22"/>
      <c r="CQ165" s="22"/>
      <c r="CR165" s="22"/>
      <c r="CS165" s="22"/>
      <c r="CT165" s="22"/>
      <c r="CU165" s="22"/>
      <c r="CV165" s="22"/>
      <c r="CW165" s="22"/>
      <c r="CX165" s="22"/>
      <c r="CY165" s="22"/>
      <c r="CZ165" s="22"/>
      <c r="DA165" s="22"/>
      <c r="DB165" s="22"/>
      <c r="DC165" s="22"/>
      <c r="DD165" s="22"/>
      <c r="DE165" s="22"/>
      <c r="DF165" s="22"/>
      <c r="DG165" s="22"/>
      <c r="DH165" s="22"/>
      <c r="DI165" s="22"/>
      <c r="DJ165" s="22"/>
      <c r="DK165" s="22"/>
      <c r="DL165" s="22"/>
      <c r="DM165" s="22"/>
      <c r="DN165" s="22"/>
      <c r="DO165" s="22"/>
      <c r="DP165" s="22">
        <v>1</v>
      </c>
      <c r="DQ165" s="22"/>
      <c r="DR165" s="22"/>
      <c r="DS165" s="22"/>
      <c r="DT165" s="22"/>
      <c r="DU165" s="22"/>
      <c r="DV165" s="22"/>
      <c r="DW165" s="22"/>
      <c r="DX165" s="22"/>
      <c r="DY165" s="22"/>
      <c r="DZ165" s="22"/>
      <c r="EA165" s="22"/>
      <c r="EB165" s="22"/>
      <c r="EC165" s="22"/>
      <c r="ED165" s="22"/>
      <c r="EE165" s="22"/>
      <c r="EF165" s="22"/>
      <c r="EG165" s="22"/>
      <c r="EH165" s="22"/>
      <c r="EI165" s="22"/>
      <c r="EJ165" s="22"/>
      <c r="EK165" s="22"/>
      <c r="EL165" s="22"/>
      <c r="EM165" s="22"/>
      <c r="EN165" s="22"/>
      <c r="EO165" s="22"/>
      <c r="EP165" s="22"/>
      <c r="EQ165" s="22"/>
      <c r="ER165" s="22"/>
      <c r="ES165" s="22"/>
      <c r="ET165" s="22"/>
      <c r="EU165" s="22"/>
      <c r="EV165" s="22"/>
      <c r="EW165" s="22"/>
      <c r="EX165" s="22"/>
      <c r="EY165" s="22"/>
      <c r="EZ165" s="22"/>
      <c r="FA165" s="22"/>
      <c r="FB165" s="22"/>
      <c r="FC165" s="22"/>
      <c r="FD165" s="22"/>
      <c r="FE165" s="22"/>
      <c r="FF165" s="22"/>
      <c r="FG165" s="22"/>
      <c r="FH165" s="22"/>
      <c r="FI165" s="22"/>
      <c r="FJ165" s="22"/>
      <c r="FK165" s="22"/>
      <c r="FL165" s="22"/>
      <c r="FM165" s="22"/>
      <c r="FN165" s="22"/>
      <c r="FO165" s="22"/>
      <c r="FP165" s="22"/>
      <c r="FQ165" s="22"/>
      <c r="FR165" s="22"/>
      <c r="FS165" s="22"/>
      <c r="FT165" s="22"/>
      <c r="FU165" s="22"/>
      <c r="FV165" s="22"/>
      <c r="FW165" s="22"/>
      <c r="FX165" s="22"/>
      <c r="FY165" s="22"/>
      <c r="FZ165" s="22"/>
      <c r="GA165" s="22"/>
      <c r="GB165" s="22"/>
      <c r="GC165" s="22"/>
      <c r="GD165" s="22"/>
      <c r="GE165" s="22"/>
      <c r="GF165" s="22"/>
      <c r="GG165" s="22"/>
      <c r="GH165" s="22"/>
      <c r="GI165" s="22"/>
      <c r="GJ165" s="22"/>
      <c r="GK165" s="22"/>
      <c r="GL165" s="22"/>
      <c r="GM165" s="22"/>
      <c r="GN165" s="22"/>
      <c r="GO165" s="22"/>
      <c r="GP165" s="22"/>
      <c r="GQ165" s="22"/>
      <c r="GR165" s="22"/>
      <c r="GS165" s="22"/>
      <c r="GT165" s="22"/>
      <c r="GU165" s="22"/>
      <c r="GV165" s="22"/>
      <c r="GW165" s="22"/>
      <c r="GX165" s="22"/>
      <c r="GY165" s="22"/>
      <c r="GZ165" s="22"/>
      <c r="HA165" s="22"/>
      <c r="HB165" s="22"/>
      <c r="HC165" s="22"/>
      <c r="HD165" s="22"/>
      <c r="HE165" s="22"/>
      <c r="HF165" s="22"/>
      <c r="HG165" s="22"/>
      <c r="HH165" s="22"/>
      <c r="HI165" s="22"/>
      <c r="HJ165" s="22"/>
      <c r="HK165" s="22"/>
      <c r="HL165" s="22"/>
      <c r="HM165" s="22"/>
      <c r="HN165" s="22"/>
      <c r="HO165" s="22"/>
      <c r="HP165" s="22"/>
      <c r="HQ165" s="22"/>
      <c r="HR165" s="22"/>
      <c r="HS165" s="22"/>
      <c r="HT165" s="22"/>
      <c r="HU165" s="22"/>
      <c r="HV165" s="22"/>
      <c r="HW165" s="22"/>
      <c r="HX165" s="22"/>
      <c r="HY165" s="22"/>
      <c r="HZ165" s="22"/>
      <c r="IA165" s="22"/>
      <c r="IB165" s="22"/>
      <c r="IC165" s="22"/>
      <c r="ID165" s="22"/>
      <c r="IE165" s="22"/>
      <c r="IF165" s="22"/>
      <c r="IG165" s="22"/>
      <c r="IH165" s="22"/>
      <c r="II165" s="22"/>
      <c r="IJ165" s="22"/>
      <c r="IK165" s="22"/>
      <c r="IL165" s="22"/>
      <c r="IM165" s="22"/>
      <c r="IN165" s="22"/>
      <c r="IO165" s="22"/>
      <c r="IP165" s="22"/>
      <c r="IQ165" s="22"/>
      <c r="IR165" s="22"/>
      <c r="IS165" s="22"/>
      <c r="IT165" s="22"/>
      <c r="IU165" s="22"/>
      <c r="IV165" s="22"/>
      <c r="IW165" s="22"/>
      <c r="IX165" s="22"/>
      <c r="IY165" s="26">
        <f t="shared" si="8"/>
        <v>1</v>
      </c>
      <c r="IZ165" s="56" t="s">
        <v>37</v>
      </c>
      <c r="JA165" s="80">
        <v>33</v>
      </c>
      <c r="JB165" s="81">
        <f>JE165+JF165+JG165+JH165+JI165+JJ165+JK165+JL165</f>
        <v>33</v>
      </c>
      <c r="JC165" s="81">
        <v>17.61</v>
      </c>
      <c r="JD165" s="82">
        <f t="shared" si="9"/>
        <v>0</v>
      </c>
      <c r="JE165" s="83">
        <v>0.73</v>
      </c>
      <c r="JF165" s="83"/>
      <c r="JG165" s="83">
        <v>0.03</v>
      </c>
      <c r="JH165" s="83"/>
      <c r="JI165" s="83"/>
      <c r="JJ165" s="83"/>
      <c r="JK165" s="83">
        <v>21</v>
      </c>
      <c r="JL165" s="83">
        <v>11.24</v>
      </c>
      <c r="JM165" s="83"/>
      <c r="JN165" s="83"/>
      <c r="JO165" s="83"/>
      <c r="JP165" s="83"/>
      <c r="JQ165" s="40">
        <f t="shared" si="7"/>
        <v>1.8739352640545146</v>
      </c>
    </row>
    <row r="166" spans="1:278" s="5" customFormat="1" ht="12.75" customHeight="1" x14ac:dyDescent="0.25">
      <c r="A166" s="64">
        <v>43335</v>
      </c>
      <c r="B166" s="108" t="s">
        <v>281</v>
      </c>
      <c r="C166" s="52"/>
      <c r="D166" s="52"/>
      <c r="E166" s="53"/>
      <c r="F166" s="53"/>
      <c r="G166" s="53"/>
      <c r="H166" s="53"/>
      <c r="I166" s="53"/>
      <c r="J166" s="53"/>
      <c r="K166" s="53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2"/>
      <c r="CJ166" s="22"/>
      <c r="CK166" s="22"/>
      <c r="CL166" s="22"/>
      <c r="CM166" s="22"/>
      <c r="CN166" s="22"/>
      <c r="CO166" s="22"/>
      <c r="CP166" s="22"/>
      <c r="CQ166" s="22"/>
      <c r="CR166" s="22"/>
      <c r="CS166" s="22"/>
      <c r="CT166" s="22"/>
      <c r="CU166" s="22"/>
      <c r="CV166" s="22"/>
      <c r="CW166" s="22"/>
      <c r="CX166" s="22"/>
      <c r="CY166" s="22"/>
      <c r="CZ166" s="22"/>
      <c r="DA166" s="22"/>
      <c r="DB166" s="22"/>
      <c r="DC166" s="22"/>
      <c r="DD166" s="22"/>
      <c r="DE166" s="22"/>
      <c r="DF166" s="22"/>
      <c r="DG166" s="22"/>
      <c r="DH166" s="22"/>
      <c r="DI166" s="22"/>
      <c r="DJ166" s="22"/>
      <c r="DK166" s="22"/>
      <c r="DL166" s="22"/>
      <c r="DM166" s="22"/>
      <c r="DN166" s="22"/>
      <c r="DO166" s="22"/>
      <c r="DP166" s="22"/>
      <c r="DQ166" s="22"/>
      <c r="DR166" s="22"/>
      <c r="DS166" s="22"/>
      <c r="DT166" s="22"/>
      <c r="DU166" s="22"/>
      <c r="DV166" s="22"/>
      <c r="DW166" s="22"/>
      <c r="DX166" s="22"/>
      <c r="DY166" s="22"/>
      <c r="DZ166" s="22"/>
      <c r="EA166" s="22"/>
      <c r="EB166" s="22"/>
      <c r="EC166" s="22"/>
      <c r="ED166" s="22"/>
      <c r="EE166" s="22">
        <v>1.8</v>
      </c>
      <c r="EF166" s="22"/>
      <c r="EG166" s="22"/>
      <c r="EH166" s="22"/>
      <c r="EI166" s="22"/>
      <c r="EJ166" s="22"/>
      <c r="EK166" s="22"/>
      <c r="EL166" s="22"/>
      <c r="EM166" s="22"/>
      <c r="EN166" s="22"/>
      <c r="EO166" s="22"/>
      <c r="EP166" s="22"/>
      <c r="EQ166" s="22"/>
      <c r="ER166" s="22"/>
      <c r="ES166" s="22"/>
      <c r="ET166" s="22"/>
      <c r="EU166" s="22"/>
      <c r="EV166" s="22"/>
      <c r="EW166" s="22"/>
      <c r="EX166" s="22"/>
      <c r="EY166" s="22"/>
      <c r="EZ166" s="22"/>
      <c r="FA166" s="22"/>
      <c r="FB166" s="22"/>
      <c r="FC166" s="22"/>
      <c r="FD166" s="22"/>
      <c r="FE166" s="22"/>
      <c r="FF166" s="22"/>
      <c r="FG166" s="22"/>
      <c r="FH166" s="22"/>
      <c r="FI166" s="22"/>
      <c r="FJ166" s="22"/>
      <c r="FK166" s="22"/>
      <c r="FL166" s="22"/>
      <c r="FM166" s="22"/>
      <c r="FN166" s="22"/>
      <c r="FO166" s="22"/>
      <c r="FP166" s="22"/>
      <c r="FQ166" s="22"/>
      <c r="FR166" s="22"/>
      <c r="FS166" s="22"/>
      <c r="FT166" s="22"/>
      <c r="FU166" s="22"/>
      <c r="FV166" s="22"/>
      <c r="FW166" s="22"/>
      <c r="FX166" s="22"/>
      <c r="FY166" s="22"/>
      <c r="FZ166" s="22"/>
      <c r="GA166" s="22"/>
      <c r="GB166" s="22"/>
      <c r="GC166" s="22"/>
      <c r="GD166" s="22"/>
      <c r="GE166" s="22"/>
      <c r="GF166" s="22"/>
      <c r="GG166" s="22"/>
      <c r="GH166" s="22"/>
      <c r="GI166" s="22"/>
      <c r="GJ166" s="22"/>
      <c r="GK166" s="22"/>
      <c r="GL166" s="22"/>
      <c r="GM166" s="22"/>
      <c r="GN166" s="22"/>
      <c r="GO166" s="22"/>
      <c r="GP166" s="22"/>
      <c r="GQ166" s="22"/>
      <c r="GR166" s="22"/>
      <c r="GS166" s="22"/>
      <c r="GT166" s="22"/>
      <c r="GU166" s="22"/>
      <c r="GV166" s="22"/>
      <c r="GW166" s="22"/>
      <c r="GX166" s="22"/>
      <c r="GY166" s="22"/>
      <c r="GZ166" s="22"/>
      <c r="HA166" s="22"/>
      <c r="HB166" s="22"/>
      <c r="HC166" s="22"/>
      <c r="HD166" s="22"/>
      <c r="HE166" s="22"/>
      <c r="HF166" s="22"/>
      <c r="HG166" s="22"/>
      <c r="HH166" s="22"/>
      <c r="HI166" s="22"/>
      <c r="HJ166" s="22"/>
      <c r="HK166" s="22"/>
      <c r="HL166" s="22"/>
      <c r="HM166" s="22"/>
      <c r="HN166" s="22"/>
      <c r="HO166" s="22"/>
      <c r="HP166" s="22"/>
      <c r="HQ166" s="22"/>
      <c r="HR166" s="22"/>
      <c r="HS166" s="22"/>
      <c r="HT166" s="22"/>
      <c r="HU166" s="22"/>
      <c r="HV166" s="22"/>
      <c r="HW166" s="22"/>
      <c r="HX166" s="22"/>
      <c r="HY166" s="22"/>
      <c r="HZ166" s="22"/>
      <c r="IA166" s="22"/>
      <c r="IB166" s="22"/>
      <c r="IC166" s="22"/>
      <c r="ID166" s="22"/>
      <c r="IE166" s="22"/>
      <c r="IF166" s="22"/>
      <c r="IG166" s="22"/>
      <c r="IH166" s="22"/>
      <c r="II166" s="22"/>
      <c r="IJ166" s="22"/>
      <c r="IK166" s="22"/>
      <c r="IL166" s="22"/>
      <c r="IM166" s="22"/>
      <c r="IN166" s="22"/>
      <c r="IO166" s="22"/>
      <c r="IP166" s="22"/>
      <c r="IQ166" s="22"/>
      <c r="IR166" s="22"/>
      <c r="IS166" s="22"/>
      <c r="IT166" s="22"/>
      <c r="IU166" s="22"/>
      <c r="IV166" s="22"/>
      <c r="IW166" s="22"/>
      <c r="IX166" s="22"/>
      <c r="IY166" s="26">
        <f t="shared" si="8"/>
        <v>1.8</v>
      </c>
      <c r="IZ166" s="56" t="s">
        <v>37</v>
      </c>
      <c r="JA166" s="80">
        <v>118.42</v>
      </c>
      <c r="JB166" s="81">
        <f>JE166+JF166+JG166+JH166+JI166+JJ166+JK166+JL166</f>
        <v>118.42</v>
      </c>
      <c r="JC166" s="81">
        <v>76.608000000000004</v>
      </c>
      <c r="JD166" s="82">
        <f t="shared" si="9"/>
        <v>0</v>
      </c>
      <c r="JE166" s="83"/>
      <c r="JF166" s="83"/>
      <c r="JG166" s="83"/>
      <c r="JH166" s="83"/>
      <c r="JI166" s="83"/>
      <c r="JJ166" s="83"/>
      <c r="JK166" s="83"/>
      <c r="JL166" s="83">
        <v>118.42</v>
      </c>
      <c r="JM166" s="83"/>
      <c r="JN166" s="83"/>
      <c r="JO166" s="83"/>
      <c r="JP166" s="83"/>
      <c r="JQ166" s="40">
        <f t="shared" ref="JQ166:JQ229" si="11">JA166/JC166</f>
        <v>1.5457915622389307</v>
      </c>
    </row>
    <row r="167" spans="1:278" s="5" customFormat="1" ht="12.75" customHeight="1" x14ac:dyDescent="0.25">
      <c r="A167" s="64">
        <v>43348</v>
      </c>
      <c r="B167" s="108" t="s">
        <v>281</v>
      </c>
      <c r="C167" s="52"/>
      <c r="D167" s="52"/>
      <c r="E167" s="53"/>
      <c r="F167" s="53"/>
      <c r="G167" s="53"/>
      <c r="H167" s="53"/>
      <c r="I167" s="53"/>
      <c r="J167" s="53"/>
      <c r="K167" s="53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2"/>
      <c r="CJ167" s="22"/>
      <c r="CK167" s="22"/>
      <c r="CL167" s="22"/>
      <c r="CM167" s="22"/>
      <c r="CN167" s="22"/>
      <c r="CO167" s="22"/>
      <c r="CP167" s="22"/>
      <c r="CQ167" s="22"/>
      <c r="CR167" s="22"/>
      <c r="CS167" s="22"/>
      <c r="CT167" s="22"/>
      <c r="CU167" s="22"/>
      <c r="CV167" s="22"/>
      <c r="CW167" s="22"/>
      <c r="CX167" s="22"/>
      <c r="CY167" s="22"/>
      <c r="CZ167" s="22"/>
      <c r="DA167" s="22"/>
      <c r="DB167" s="22"/>
      <c r="DC167" s="22"/>
      <c r="DD167" s="22"/>
      <c r="DE167" s="22"/>
      <c r="DF167" s="22"/>
      <c r="DG167" s="22"/>
      <c r="DH167" s="22"/>
      <c r="DI167" s="22"/>
      <c r="DJ167" s="22"/>
      <c r="DK167" s="22"/>
      <c r="DL167" s="22"/>
      <c r="DM167" s="22"/>
      <c r="DN167" s="22"/>
      <c r="DO167" s="22"/>
      <c r="DP167" s="22">
        <v>1</v>
      </c>
      <c r="DQ167" s="22"/>
      <c r="DR167" s="22"/>
      <c r="DS167" s="22"/>
      <c r="DT167" s="22"/>
      <c r="DU167" s="22"/>
      <c r="DV167" s="22"/>
      <c r="DW167" s="22"/>
      <c r="DX167" s="22"/>
      <c r="DY167" s="22"/>
      <c r="DZ167" s="22"/>
      <c r="EA167" s="22"/>
      <c r="EB167" s="22"/>
      <c r="EC167" s="22"/>
      <c r="ED167" s="22"/>
      <c r="EE167" s="22"/>
      <c r="EF167" s="22"/>
      <c r="EG167" s="22"/>
      <c r="EH167" s="22"/>
      <c r="EI167" s="22"/>
      <c r="EJ167" s="22"/>
      <c r="EK167" s="22"/>
      <c r="EL167" s="22"/>
      <c r="EM167" s="22"/>
      <c r="EN167" s="22"/>
      <c r="EO167" s="22"/>
      <c r="EP167" s="22"/>
      <c r="EQ167" s="22"/>
      <c r="ER167" s="22"/>
      <c r="ES167" s="22"/>
      <c r="ET167" s="22"/>
      <c r="EU167" s="22"/>
      <c r="EV167" s="22"/>
      <c r="EW167" s="22"/>
      <c r="EX167" s="22"/>
      <c r="EY167" s="22"/>
      <c r="EZ167" s="22"/>
      <c r="FA167" s="22"/>
      <c r="FB167" s="22"/>
      <c r="FC167" s="22"/>
      <c r="FD167" s="22"/>
      <c r="FE167" s="22"/>
      <c r="FF167" s="22"/>
      <c r="FG167" s="22"/>
      <c r="FH167" s="22"/>
      <c r="FI167" s="22"/>
      <c r="FJ167" s="22"/>
      <c r="FK167" s="22"/>
      <c r="FL167" s="22"/>
      <c r="FM167" s="22"/>
      <c r="FN167" s="22"/>
      <c r="FO167" s="22"/>
      <c r="FP167" s="22"/>
      <c r="FQ167" s="22"/>
      <c r="FR167" s="22"/>
      <c r="FS167" s="22"/>
      <c r="FT167" s="22"/>
      <c r="FU167" s="22"/>
      <c r="FV167" s="22"/>
      <c r="FW167" s="22"/>
      <c r="FX167" s="22"/>
      <c r="FY167" s="22"/>
      <c r="FZ167" s="22"/>
      <c r="GA167" s="22"/>
      <c r="GB167" s="22"/>
      <c r="GC167" s="22"/>
      <c r="GD167" s="22"/>
      <c r="GE167" s="22"/>
      <c r="GF167" s="22"/>
      <c r="GG167" s="22"/>
      <c r="GH167" s="22"/>
      <c r="GI167" s="22"/>
      <c r="GJ167" s="22"/>
      <c r="GK167" s="22"/>
      <c r="GL167" s="22"/>
      <c r="GM167" s="22"/>
      <c r="GN167" s="22"/>
      <c r="GO167" s="22"/>
      <c r="GP167" s="22"/>
      <c r="GQ167" s="22"/>
      <c r="GR167" s="22"/>
      <c r="GS167" s="22"/>
      <c r="GT167" s="22"/>
      <c r="GU167" s="22"/>
      <c r="GV167" s="22"/>
      <c r="GW167" s="22"/>
      <c r="GX167" s="22"/>
      <c r="GY167" s="22"/>
      <c r="GZ167" s="22"/>
      <c r="HA167" s="22"/>
      <c r="HB167" s="22"/>
      <c r="HC167" s="22"/>
      <c r="HD167" s="22"/>
      <c r="HE167" s="22"/>
      <c r="HF167" s="22"/>
      <c r="HG167" s="22"/>
      <c r="HH167" s="22"/>
      <c r="HI167" s="22"/>
      <c r="HJ167" s="22"/>
      <c r="HK167" s="22"/>
      <c r="HL167" s="22"/>
      <c r="HM167" s="22"/>
      <c r="HN167" s="22"/>
      <c r="HO167" s="22"/>
      <c r="HP167" s="22"/>
      <c r="HQ167" s="22"/>
      <c r="HR167" s="22"/>
      <c r="HS167" s="22"/>
      <c r="HT167" s="22"/>
      <c r="HU167" s="22"/>
      <c r="HV167" s="22"/>
      <c r="HW167" s="22"/>
      <c r="HX167" s="22"/>
      <c r="HY167" s="22"/>
      <c r="HZ167" s="22"/>
      <c r="IA167" s="22"/>
      <c r="IB167" s="22"/>
      <c r="IC167" s="22"/>
      <c r="ID167" s="22"/>
      <c r="IE167" s="22"/>
      <c r="IF167" s="22"/>
      <c r="IG167" s="22"/>
      <c r="IH167" s="22"/>
      <c r="II167" s="22"/>
      <c r="IJ167" s="22"/>
      <c r="IK167" s="22"/>
      <c r="IL167" s="22"/>
      <c r="IM167" s="22"/>
      <c r="IN167" s="22"/>
      <c r="IO167" s="22"/>
      <c r="IP167" s="22"/>
      <c r="IQ167" s="22"/>
      <c r="IR167" s="22"/>
      <c r="IS167" s="22"/>
      <c r="IT167" s="22"/>
      <c r="IU167" s="22"/>
      <c r="IV167" s="22"/>
      <c r="IW167" s="22"/>
      <c r="IX167" s="22"/>
      <c r="IY167" s="26">
        <f t="shared" si="8"/>
        <v>1</v>
      </c>
      <c r="IZ167" s="56" t="s">
        <v>37</v>
      </c>
      <c r="JA167" s="80">
        <v>33</v>
      </c>
      <c r="JB167" s="81">
        <f>JE167+JF167+JG167+JH167+JI167+JJ167+JK167+JL167+JM167</f>
        <v>33</v>
      </c>
      <c r="JC167" s="81">
        <v>18.420000000000002</v>
      </c>
      <c r="JD167" s="82">
        <f t="shared" si="9"/>
        <v>0</v>
      </c>
      <c r="JE167" s="83"/>
      <c r="JF167" s="83"/>
      <c r="JG167" s="83"/>
      <c r="JH167" s="83"/>
      <c r="JI167" s="83"/>
      <c r="JJ167" s="83"/>
      <c r="JK167" s="83"/>
      <c r="JL167" s="83"/>
      <c r="JM167" s="83">
        <v>33</v>
      </c>
      <c r="JN167" s="83"/>
      <c r="JO167" s="83"/>
      <c r="JP167" s="83"/>
      <c r="JQ167" s="117">
        <f t="shared" si="11"/>
        <v>1.7915309446254071</v>
      </c>
    </row>
    <row r="168" spans="1:278" s="5" customFormat="1" ht="12.75" customHeight="1" x14ac:dyDescent="0.25">
      <c r="A168" s="64">
        <v>43432</v>
      </c>
      <c r="B168" s="108" t="s">
        <v>499</v>
      </c>
      <c r="C168" s="52"/>
      <c r="D168" s="52"/>
      <c r="E168" s="53"/>
      <c r="F168" s="53"/>
      <c r="G168" s="53"/>
      <c r="H168" s="53"/>
      <c r="I168" s="53"/>
      <c r="J168" s="53"/>
      <c r="K168" s="53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>
        <v>1</v>
      </c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  <c r="BM168" s="22"/>
      <c r="BN168" s="22"/>
      <c r="BO168" s="22"/>
      <c r="BP168" s="22"/>
      <c r="BQ168" s="22"/>
      <c r="BR168" s="22"/>
      <c r="BS168" s="22"/>
      <c r="BT168" s="22"/>
      <c r="BU168" s="22"/>
      <c r="BV168" s="22"/>
      <c r="BW168" s="22"/>
      <c r="BX168" s="22"/>
      <c r="BY168" s="22"/>
      <c r="BZ168" s="22"/>
      <c r="CA168" s="22"/>
      <c r="CB168" s="22"/>
      <c r="CC168" s="22"/>
      <c r="CD168" s="22"/>
      <c r="CE168" s="22"/>
      <c r="CF168" s="22"/>
      <c r="CG168" s="22"/>
      <c r="CH168" s="22"/>
      <c r="CI168" s="22"/>
      <c r="CJ168" s="22"/>
      <c r="CK168" s="22"/>
      <c r="CL168" s="22"/>
      <c r="CM168" s="22"/>
      <c r="CN168" s="22"/>
      <c r="CO168" s="22"/>
      <c r="CP168" s="22"/>
      <c r="CQ168" s="22"/>
      <c r="CR168" s="22"/>
      <c r="CS168" s="22"/>
      <c r="CT168" s="22"/>
      <c r="CU168" s="22"/>
      <c r="CV168" s="22"/>
      <c r="CW168" s="22"/>
      <c r="CX168" s="22"/>
      <c r="CY168" s="22"/>
      <c r="CZ168" s="22"/>
      <c r="DA168" s="22"/>
      <c r="DB168" s="22"/>
      <c r="DC168" s="22"/>
      <c r="DD168" s="22"/>
      <c r="DE168" s="22"/>
      <c r="DF168" s="22"/>
      <c r="DG168" s="22"/>
      <c r="DH168" s="22"/>
      <c r="DI168" s="22"/>
      <c r="DJ168" s="22"/>
      <c r="DK168" s="22"/>
      <c r="DL168" s="22"/>
      <c r="DM168" s="22"/>
      <c r="DN168" s="22"/>
      <c r="DO168" s="22"/>
      <c r="DP168" s="22"/>
      <c r="DQ168" s="22"/>
      <c r="DR168" s="22"/>
      <c r="DS168" s="22"/>
      <c r="DT168" s="22"/>
      <c r="DU168" s="22"/>
      <c r="DV168" s="22"/>
      <c r="DW168" s="22"/>
      <c r="DX168" s="22"/>
      <c r="DY168" s="22"/>
      <c r="DZ168" s="22"/>
      <c r="EA168" s="22"/>
      <c r="EB168" s="22"/>
      <c r="EC168" s="22"/>
      <c r="ED168" s="22"/>
      <c r="EE168" s="22"/>
      <c r="EF168" s="22"/>
      <c r="EG168" s="22"/>
      <c r="EH168" s="22"/>
      <c r="EI168" s="22"/>
      <c r="EJ168" s="22"/>
      <c r="EK168" s="22"/>
      <c r="EL168" s="22"/>
      <c r="EM168" s="22"/>
      <c r="EN168" s="22"/>
      <c r="EO168" s="22"/>
      <c r="EP168" s="22"/>
      <c r="EQ168" s="22"/>
      <c r="ER168" s="22"/>
      <c r="ES168" s="22"/>
      <c r="ET168" s="22"/>
      <c r="EU168" s="22"/>
      <c r="EV168" s="22"/>
      <c r="EW168" s="22"/>
      <c r="EX168" s="22"/>
      <c r="EY168" s="22"/>
      <c r="EZ168" s="22"/>
      <c r="FA168" s="22"/>
      <c r="FB168" s="22"/>
      <c r="FC168" s="22"/>
      <c r="FD168" s="22"/>
      <c r="FE168" s="22"/>
      <c r="FF168" s="22"/>
      <c r="FG168" s="22"/>
      <c r="FH168" s="22"/>
      <c r="FI168" s="22"/>
      <c r="FJ168" s="22"/>
      <c r="FK168" s="22"/>
      <c r="FL168" s="22"/>
      <c r="FM168" s="22"/>
      <c r="FN168" s="22"/>
      <c r="FO168" s="22"/>
      <c r="FP168" s="22"/>
      <c r="FQ168" s="22"/>
      <c r="FR168" s="22"/>
      <c r="FS168" s="22"/>
      <c r="FT168" s="22"/>
      <c r="FU168" s="22"/>
      <c r="FV168" s="22"/>
      <c r="FW168" s="22"/>
      <c r="FX168" s="22"/>
      <c r="FY168" s="22"/>
      <c r="FZ168" s="22"/>
      <c r="GA168" s="22"/>
      <c r="GB168" s="22"/>
      <c r="GC168" s="22">
        <v>1</v>
      </c>
      <c r="GD168" s="22"/>
      <c r="GE168" s="22"/>
      <c r="GF168" s="22"/>
      <c r="GG168" s="22"/>
      <c r="GH168" s="22"/>
      <c r="GI168" s="22"/>
      <c r="GJ168" s="22"/>
      <c r="GK168" s="22"/>
      <c r="GL168" s="22"/>
      <c r="GM168" s="22"/>
      <c r="GN168" s="22"/>
      <c r="GO168" s="22"/>
      <c r="GP168" s="22"/>
      <c r="GQ168" s="22"/>
      <c r="GR168" s="22"/>
      <c r="GS168" s="22"/>
      <c r="GT168" s="22"/>
      <c r="GU168" s="22"/>
      <c r="GV168" s="22"/>
      <c r="GW168" s="22"/>
      <c r="GX168" s="22"/>
      <c r="GY168" s="22"/>
      <c r="GZ168" s="22"/>
      <c r="HA168" s="22"/>
      <c r="HB168" s="22"/>
      <c r="HC168" s="22"/>
      <c r="HD168" s="22"/>
      <c r="HE168" s="22"/>
      <c r="HF168" s="22"/>
      <c r="HG168" s="22"/>
      <c r="HH168" s="22"/>
      <c r="HI168" s="22"/>
      <c r="HJ168" s="22"/>
      <c r="HK168" s="22"/>
      <c r="HL168" s="22"/>
      <c r="HM168" s="22"/>
      <c r="HN168" s="22"/>
      <c r="HO168" s="22"/>
      <c r="HP168" s="22"/>
      <c r="HQ168" s="22"/>
      <c r="HR168" s="22"/>
      <c r="HS168" s="22"/>
      <c r="HT168" s="22"/>
      <c r="HU168" s="22"/>
      <c r="HV168" s="22"/>
      <c r="HW168" s="22"/>
      <c r="HX168" s="22"/>
      <c r="HY168" s="22"/>
      <c r="HZ168" s="22"/>
      <c r="IA168" s="22"/>
      <c r="IB168" s="22"/>
      <c r="IC168" s="22"/>
      <c r="ID168" s="22"/>
      <c r="IE168" s="22"/>
      <c r="IF168" s="22"/>
      <c r="IG168" s="22"/>
      <c r="IH168" s="22"/>
      <c r="II168" s="22"/>
      <c r="IJ168" s="22"/>
      <c r="IK168" s="22"/>
      <c r="IL168" s="22"/>
      <c r="IM168" s="22"/>
      <c r="IN168" s="22"/>
      <c r="IO168" s="22"/>
      <c r="IP168" s="22"/>
      <c r="IQ168" s="22"/>
      <c r="IR168" s="22">
        <v>25</v>
      </c>
      <c r="IS168" s="22"/>
      <c r="IT168" s="22"/>
      <c r="IU168" s="22"/>
      <c r="IV168" s="22"/>
      <c r="IW168" s="22"/>
      <c r="IX168" s="22"/>
      <c r="IY168" s="26">
        <f t="shared" si="8"/>
        <v>27</v>
      </c>
      <c r="IZ168" s="56" t="s">
        <v>105</v>
      </c>
      <c r="JA168" s="80">
        <v>660.57</v>
      </c>
      <c r="JB168" s="81">
        <f>JE168+JF168+JG168+JH168+JI168+JJ168+JK168+JL168+JM168+JN168+JO168</f>
        <v>660.56999999999994</v>
      </c>
      <c r="JC168" s="81">
        <v>409.17</v>
      </c>
      <c r="JD168" s="82">
        <f t="shared" si="9"/>
        <v>0</v>
      </c>
      <c r="JE168" s="83"/>
      <c r="JF168" s="83"/>
      <c r="JG168" s="83"/>
      <c r="JH168" s="83"/>
      <c r="JI168" s="83"/>
      <c r="JJ168" s="83"/>
      <c r="JK168" s="83"/>
      <c r="JL168" s="83"/>
      <c r="JM168" s="83"/>
      <c r="JN168" s="83"/>
      <c r="JO168" s="83">
        <f>300+360.57</f>
        <v>660.56999999999994</v>
      </c>
      <c r="JP168" s="83"/>
      <c r="JQ168" s="117">
        <f t="shared" si="11"/>
        <v>1.614414546521006</v>
      </c>
    </row>
    <row r="169" spans="1:278" s="5" customFormat="1" ht="12.75" customHeight="1" x14ac:dyDescent="0.25">
      <c r="A169" s="64">
        <v>43410</v>
      </c>
      <c r="B169" s="108" t="s">
        <v>646</v>
      </c>
      <c r="C169" s="52"/>
      <c r="D169" s="52"/>
      <c r="E169" s="53"/>
      <c r="F169" s="53"/>
      <c r="G169" s="53"/>
      <c r="H169" s="53"/>
      <c r="I169" s="53"/>
      <c r="J169" s="53"/>
      <c r="K169" s="53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2"/>
      <c r="CJ169" s="22"/>
      <c r="CK169" s="22"/>
      <c r="CL169" s="22"/>
      <c r="CM169" s="22"/>
      <c r="CN169" s="22"/>
      <c r="CO169" s="22"/>
      <c r="CP169" s="22"/>
      <c r="CQ169" s="22"/>
      <c r="CR169" s="22"/>
      <c r="CS169" s="22"/>
      <c r="CT169" s="22"/>
      <c r="CU169" s="22"/>
      <c r="CV169" s="22"/>
      <c r="CW169" s="22"/>
      <c r="CX169" s="22"/>
      <c r="CY169" s="22"/>
      <c r="CZ169" s="22">
        <v>0.8</v>
      </c>
      <c r="DA169" s="22"/>
      <c r="DB169" s="22"/>
      <c r="DC169" s="22"/>
      <c r="DD169" s="22"/>
      <c r="DE169" s="22"/>
      <c r="DF169" s="22"/>
      <c r="DG169" s="22"/>
      <c r="DH169" s="22"/>
      <c r="DI169" s="22"/>
      <c r="DJ169" s="22"/>
      <c r="DK169" s="22"/>
      <c r="DL169" s="22"/>
      <c r="DM169" s="22"/>
      <c r="DN169" s="22"/>
      <c r="DO169" s="22"/>
      <c r="DP169" s="22"/>
      <c r="DQ169" s="22"/>
      <c r="DR169" s="22"/>
      <c r="DS169" s="22"/>
      <c r="DT169" s="22"/>
      <c r="DU169" s="22"/>
      <c r="DV169" s="22"/>
      <c r="DW169" s="22"/>
      <c r="DX169" s="22"/>
      <c r="DY169" s="22"/>
      <c r="DZ169" s="22"/>
      <c r="EA169" s="22"/>
      <c r="EB169" s="22"/>
      <c r="EC169" s="22"/>
      <c r="ED169" s="22"/>
      <c r="EE169" s="22"/>
      <c r="EF169" s="22"/>
      <c r="EG169" s="22"/>
      <c r="EH169" s="22"/>
      <c r="EI169" s="22"/>
      <c r="EJ169" s="22"/>
      <c r="EK169" s="22"/>
      <c r="EL169" s="22"/>
      <c r="EM169" s="22"/>
      <c r="EN169" s="22"/>
      <c r="EO169" s="22"/>
      <c r="EP169" s="22"/>
      <c r="EQ169" s="22"/>
      <c r="ER169" s="22"/>
      <c r="ES169" s="22"/>
      <c r="ET169" s="22"/>
      <c r="EU169" s="22"/>
      <c r="EV169" s="22"/>
      <c r="EW169" s="22"/>
      <c r="EX169" s="22"/>
      <c r="EY169" s="22"/>
      <c r="EZ169" s="22"/>
      <c r="FA169" s="22"/>
      <c r="FB169" s="22"/>
      <c r="FC169" s="22"/>
      <c r="FD169" s="22"/>
      <c r="FE169" s="22"/>
      <c r="FF169" s="22"/>
      <c r="FG169" s="22"/>
      <c r="FH169" s="22"/>
      <c r="FI169" s="22"/>
      <c r="FJ169" s="22"/>
      <c r="FK169" s="22"/>
      <c r="FL169" s="22"/>
      <c r="FM169" s="22"/>
      <c r="FN169" s="22"/>
      <c r="FO169" s="22"/>
      <c r="FP169" s="22"/>
      <c r="FQ169" s="22"/>
      <c r="FR169" s="22"/>
      <c r="FS169" s="22"/>
      <c r="FT169" s="22"/>
      <c r="FU169" s="22"/>
      <c r="FV169" s="22"/>
      <c r="FW169" s="22"/>
      <c r="FX169" s="22"/>
      <c r="FY169" s="22"/>
      <c r="FZ169" s="22"/>
      <c r="GA169" s="22"/>
      <c r="GB169" s="22"/>
      <c r="GC169" s="22"/>
      <c r="GD169" s="22"/>
      <c r="GE169" s="22"/>
      <c r="GF169" s="22"/>
      <c r="GG169" s="22"/>
      <c r="GH169" s="22"/>
      <c r="GI169" s="22"/>
      <c r="GJ169" s="22"/>
      <c r="GK169" s="22"/>
      <c r="GL169" s="22"/>
      <c r="GM169" s="22"/>
      <c r="GN169" s="22"/>
      <c r="GO169" s="22"/>
      <c r="GP169" s="22"/>
      <c r="GQ169" s="22"/>
      <c r="GR169" s="22"/>
      <c r="GS169" s="22"/>
      <c r="GT169" s="22"/>
      <c r="GU169" s="22"/>
      <c r="GV169" s="22"/>
      <c r="GW169" s="22"/>
      <c r="GX169" s="22"/>
      <c r="GY169" s="22"/>
      <c r="GZ169" s="22"/>
      <c r="HA169" s="22"/>
      <c r="HB169" s="22"/>
      <c r="HC169" s="22"/>
      <c r="HD169" s="22"/>
      <c r="HE169" s="22"/>
      <c r="HF169" s="22"/>
      <c r="HG169" s="22"/>
      <c r="HH169" s="22"/>
      <c r="HI169" s="22"/>
      <c r="HJ169" s="22"/>
      <c r="HK169" s="22"/>
      <c r="HL169" s="22"/>
      <c r="HM169" s="22"/>
      <c r="HN169" s="22"/>
      <c r="HO169" s="22"/>
      <c r="HP169" s="22"/>
      <c r="HQ169" s="22"/>
      <c r="HR169" s="22"/>
      <c r="HS169" s="22"/>
      <c r="HT169" s="22"/>
      <c r="HU169" s="22"/>
      <c r="HV169" s="22"/>
      <c r="HW169" s="22"/>
      <c r="HX169" s="22"/>
      <c r="HY169" s="22"/>
      <c r="HZ169" s="22"/>
      <c r="IA169" s="22"/>
      <c r="IB169" s="22"/>
      <c r="IC169" s="22"/>
      <c r="ID169" s="22"/>
      <c r="IE169" s="22"/>
      <c r="IF169" s="22"/>
      <c r="IG169" s="22"/>
      <c r="IH169" s="22"/>
      <c r="II169" s="22"/>
      <c r="IJ169" s="22"/>
      <c r="IK169" s="22"/>
      <c r="IL169" s="22"/>
      <c r="IM169" s="22"/>
      <c r="IN169" s="22"/>
      <c r="IO169" s="22"/>
      <c r="IP169" s="22"/>
      <c r="IQ169" s="22"/>
      <c r="IR169" s="22"/>
      <c r="IS169" s="22"/>
      <c r="IT169" s="22"/>
      <c r="IU169" s="22"/>
      <c r="IV169" s="22"/>
      <c r="IW169" s="22"/>
      <c r="IX169" s="22"/>
      <c r="IY169" s="26">
        <f t="shared" si="8"/>
        <v>0.8</v>
      </c>
      <c r="IZ169" s="56" t="s">
        <v>37</v>
      </c>
      <c r="JA169" s="80">
        <v>49.25</v>
      </c>
      <c r="JB169" s="81">
        <f>JE169+JF169+JG169+JH169+JI169+JJ169+JK169+JL169+JM169+JN169+JO169</f>
        <v>49.25</v>
      </c>
      <c r="JC169" s="81">
        <v>29.727999999999998</v>
      </c>
      <c r="JD169" s="82">
        <f t="shared" si="9"/>
        <v>0</v>
      </c>
      <c r="JE169" s="83"/>
      <c r="JF169" s="83"/>
      <c r="JG169" s="83"/>
      <c r="JH169" s="83"/>
      <c r="JI169" s="83"/>
      <c r="JJ169" s="83"/>
      <c r="JK169" s="83"/>
      <c r="JL169" s="83"/>
      <c r="JM169" s="83"/>
      <c r="JN169" s="83">
        <v>49.25</v>
      </c>
      <c r="JO169" s="83"/>
      <c r="JP169" s="83"/>
      <c r="JQ169" s="117">
        <f t="shared" si="11"/>
        <v>1.6566872981700755</v>
      </c>
    </row>
    <row r="170" spans="1:278" s="5" customFormat="1" ht="12.75" customHeight="1" x14ac:dyDescent="0.25">
      <c r="A170" s="64">
        <v>43123</v>
      </c>
      <c r="B170" s="109" t="s">
        <v>144</v>
      </c>
      <c r="C170" s="52"/>
      <c r="D170" s="52"/>
      <c r="E170" s="53"/>
      <c r="F170" s="53"/>
      <c r="G170" s="53"/>
      <c r="H170" s="53"/>
      <c r="I170" s="53"/>
      <c r="J170" s="53"/>
      <c r="K170" s="53"/>
      <c r="L170" s="22"/>
      <c r="M170" s="22"/>
      <c r="N170" s="22"/>
      <c r="O170" s="22"/>
      <c r="P170" s="22">
        <v>1.6</v>
      </c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  <c r="BM170" s="22"/>
      <c r="BN170" s="22"/>
      <c r="BO170" s="22"/>
      <c r="BP170" s="22"/>
      <c r="BQ170" s="22"/>
      <c r="BR170" s="22"/>
      <c r="BS170" s="22"/>
      <c r="BT170" s="22"/>
      <c r="BU170" s="22"/>
      <c r="BV170" s="22"/>
      <c r="BW170" s="22"/>
      <c r="BX170" s="22"/>
      <c r="BY170" s="22"/>
      <c r="BZ170" s="22"/>
      <c r="CA170" s="22"/>
      <c r="CB170" s="22"/>
      <c r="CC170" s="22"/>
      <c r="CD170" s="22"/>
      <c r="CE170" s="22"/>
      <c r="CF170" s="22"/>
      <c r="CG170" s="22"/>
      <c r="CH170" s="22"/>
      <c r="CI170" s="22"/>
      <c r="CJ170" s="22"/>
      <c r="CK170" s="22"/>
      <c r="CL170" s="22"/>
      <c r="CM170" s="22"/>
      <c r="CN170" s="22"/>
      <c r="CO170" s="22"/>
      <c r="CP170" s="22"/>
      <c r="CQ170" s="22"/>
      <c r="CR170" s="22"/>
      <c r="CS170" s="22"/>
      <c r="CT170" s="22"/>
      <c r="CU170" s="22"/>
      <c r="CV170" s="22"/>
      <c r="CW170" s="22"/>
      <c r="CX170" s="22"/>
      <c r="CY170" s="22"/>
      <c r="CZ170" s="22"/>
      <c r="DA170" s="22"/>
      <c r="DB170" s="22"/>
      <c r="DC170" s="22"/>
      <c r="DD170" s="22"/>
      <c r="DE170" s="22"/>
      <c r="DF170" s="22"/>
      <c r="DG170" s="22"/>
      <c r="DH170" s="22"/>
      <c r="DI170" s="22"/>
      <c r="DJ170" s="22"/>
      <c r="DK170" s="22"/>
      <c r="DL170" s="22"/>
      <c r="DM170" s="22"/>
      <c r="DN170" s="22"/>
      <c r="DO170" s="22"/>
      <c r="DP170" s="22"/>
      <c r="DQ170" s="22"/>
      <c r="DR170" s="22"/>
      <c r="DS170" s="22"/>
      <c r="DT170" s="22"/>
      <c r="DU170" s="22"/>
      <c r="DV170" s="22"/>
      <c r="DW170" s="22"/>
      <c r="DX170" s="22"/>
      <c r="DY170" s="22"/>
      <c r="DZ170" s="22"/>
      <c r="EA170" s="22"/>
      <c r="EB170" s="22"/>
      <c r="EC170" s="22"/>
      <c r="ED170" s="22"/>
      <c r="EE170" s="22"/>
      <c r="EF170" s="22"/>
      <c r="EG170" s="22"/>
      <c r="EH170" s="22"/>
      <c r="EI170" s="22"/>
      <c r="EJ170" s="22"/>
      <c r="EK170" s="22"/>
      <c r="EL170" s="22"/>
      <c r="EM170" s="22"/>
      <c r="EN170" s="22"/>
      <c r="EO170" s="22"/>
      <c r="EP170" s="22"/>
      <c r="EQ170" s="22"/>
      <c r="ER170" s="22"/>
      <c r="ES170" s="22"/>
      <c r="ET170" s="22"/>
      <c r="EU170" s="22"/>
      <c r="EV170" s="22"/>
      <c r="EW170" s="22"/>
      <c r="EX170" s="22"/>
      <c r="EY170" s="22"/>
      <c r="EZ170" s="22"/>
      <c r="FA170" s="22"/>
      <c r="FB170" s="22"/>
      <c r="FC170" s="22"/>
      <c r="FD170" s="22"/>
      <c r="FE170" s="22"/>
      <c r="FF170" s="22"/>
      <c r="FG170" s="22"/>
      <c r="FH170" s="22"/>
      <c r="FI170" s="22"/>
      <c r="FJ170" s="22"/>
      <c r="FK170" s="22"/>
      <c r="FL170" s="22"/>
      <c r="FM170" s="22"/>
      <c r="FN170" s="22"/>
      <c r="FO170" s="22"/>
      <c r="FP170" s="22"/>
      <c r="FQ170" s="22"/>
      <c r="FR170" s="22"/>
      <c r="FS170" s="22"/>
      <c r="FT170" s="22"/>
      <c r="FU170" s="22"/>
      <c r="FV170" s="22"/>
      <c r="FW170" s="22"/>
      <c r="FX170" s="22"/>
      <c r="FY170" s="22"/>
      <c r="FZ170" s="22"/>
      <c r="GA170" s="22"/>
      <c r="GB170" s="22"/>
      <c r="GC170" s="22"/>
      <c r="GD170" s="22"/>
      <c r="GE170" s="22"/>
      <c r="GF170" s="22"/>
      <c r="GG170" s="22"/>
      <c r="GH170" s="22"/>
      <c r="GI170" s="22"/>
      <c r="GJ170" s="22"/>
      <c r="GK170" s="22"/>
      <c r="GL170" s="22"/>
      <c r="GM170" s="22"/>
      <c r="GN170" s="22"/>
      <c r="GO170" s="22"/>
      <c r="GP170" s="22"/>
      <c r="GQ170" s="22"/>
      <c r="GR170" s="22"/>
      <c r="GS170" s="22"/>
      <c r="GT170" s="22"/>
      <c r="GU170" s="22"/>
      <c r="GV170" s="22"/>
      <c r="GW170" s="22"/>
      <c r="GX170" s="22"/>
      <c r="GY170" s="22"/>
      <c r="GZ170" s="22"/>
      <c r="HA170" s="22"/>
      <c r="HB170" s="22"/>
      <c r="HC170" s="22"/>
      <c r="HD170" s="22"/>
      <c r="HE170" s="22"/>
      <c r="HF170" s="22"/>
      <c r="HG170" s="22"/>
      <c r="HH170" s="22"/>
      <c r="HI170" s="22"/>
      <c r="HJ170" s="22"/>
      <c r="HK170" s="22"/>
      <c r="HL170" s="22"/>
      <c r="HM170" s="22"/>
      <c r="HN170" s="22"/>
      <c r="HO170" s="22"/>
      <c r="HP170" s="22"/>
      <c r="HQ170" s="22"/>
      <c r="HR170" s="22"/>
      <c r="HS170" s="22"/>
      <c r="HT170" s="22"/>
      <c r="HU170" s="22"/>
      <c r="HV170" s="22"/>
      <c r="HW170" s="22"/>
      <c r="HX170" s="22"/>
      <c r="HY170" s="22"/>
      <c r="HZ170" s="22"/>
      <c r="IA170" s="22"/>
      <c r="IB170" s="22"/>
      <c r="IC170" s="22"/>
      <c r="ID170" s="22"/>
      <c r="IE170" s="22"/>
      <c r="IF170" s="22"/>
      <c r="IG170" s="22"/>
      <c r="IH170" s="22">
        <v>1</v>
      </c>
      <c r="II170" s="22"/>
      <c r="IJ170" s="22"/>
      <c r="IK170" s="22"/>
      <c r="IL170" s="22"/>
      <c r="IM170" s="22"/>
      <c r="IN170" s="22"/>
      <c r="IO170" s="22"/>
      <c r="IP170" s="22"/>
      <c r="IQ170" s="22"/>
      <c r="IR170" s="22"/>
      <c r="IS170" s="22"/>
      <c r="IT170" s="22"/>
      <c r="IU170" s="22"/>
      <c r="IV170" s="22"/>
      <c r="IW170" s="22"/>
      <c r="IX170" s="22"/>
      <c r="IY170" s="26">
        <f t="shared" si="8"/>
        <v>2.6</v>
      </c>
      <c r="IZ170" s="56" t="s">
        <v>78</v>
      </c>
      <c r="JA170" s="80">
        <v>231.01</v>
      </c>
      <c r="JB170" s="81">
        <f>JE170+JF170</f>
        <v>231.01</v>
      </c>
      <c r="JC170" s="81">
        <v>148.50399999999999</v>
      </c>
      <c r="JD170" s="82">
        <f t="shared" si="9"/>
        <v>0</v>
      </c>
      <c r="JE170" s="83"/>
      <c r="JF170" s="83">
        <f>150+81.01</f>
        <v>231.01</v>
      </c>
      <c r="JG170" s="83"/>
      <c r="JH170" s="83"/>
      <c r="JI170" s="83"/>
      <c r="JJ170" s="83"/>
      <c r="JK170" s="83"/>
      <c r="JL170" s="83"/>
      <c r="JM170" s="83"/>
      <c r="JN170" s="83"/>
      <c r="JO170" s="83"/>
      <c r="JP170" s="83"/>
      <c r="JQ170" s="40">
        <f t="shared" si="11"/>
        <v>1.5555809944513279</v>
      </c>
      <c r="JR170" s="5" t="s">
        <v>291</v>
      </c>
    </row>
    <row r="171" spans="1:278" s="5" customFormat="1" ht="12.75" customHeight="1" x14ac:dyDescent="0.25">
      <c r="A171" s="64">
        <v>43144</v>
      </c>
      <c r="B171" s="109" t="s">
        <v>144</v>
      </c>
      <c r="C171" s="52"/>
      <c r="D171" s="52"/>
      <c r="E171" s="53"/>
      <c r="F171" s="53"/>
      <c r="G171" s="53"/>
      <c r="H171" s="53"/>
      <c r="I171" s="53"/>
      <c r="J171" s="53"/>
      <c r="K171" s="53"/>
      <c r="L171" s="22"/>
      <c r="M171" s="22"/>
      <c r="N171" s="22"/>
      <c r="O171" s="22"/>
      <c r="P171" s="22">
        <v>0.8</v>
      </c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  <c r="BM171" s="22"/>
      <c r="BN171" s="22"/>
      <c r="BO171" s="22"/>
      <c r="BP171" s="22"/>
      <c r="BQ171" s="22"/>
      <c r="BR171" s="22"/>
      <c r="BS171" s="22"/>
      <c r="BT171" s="22"/>
      <c r="BU171" s="22"/>
      <c r="BV171" s="22"/>
      <c r="BW171" s="22"/>
      <c r="BX171" s="22"/>
      <c r="BY171" s="22"/>
      <c r="BZ171" s="22"/>
      <c r="CA171" s="22"/>
      <c r="CB171" s="22"/>
      <c r="CC171" s="22"/>
      <c r="CD171" s="22"/>
      <c r="CE171" s="22"/>
      <c r="CF171" s="22"/>
      <c r="CG171" s="22"/>
      <c r="CH171" s="22"/>
      <c r="CI171" s="22"/>
      <c r="CJ171" s="22"/>
      <c r="CK171" s="22"/>
      <c r="CL171" s="22"/>
      <c r="CM171" s="22"/>
      <c r="CN171" s="22"/>
      <c r="CO171" s="22"/>
      <c r="CP171" s="22"/>
      <c r="CQ171" s="22"/>
      <c r="CR171" s="22"/>
      <c r="CS171" s="22"/>
      <c r="CT171" s="22"/>
      <c r="CU171" s="22"/>
      <c r="CV171" s="22"/>
      <c r="CW171" s="22"/>
      <c r="CX171" s="22"/>
      <c r="CY171" s="22"/>
      <c r="CZ171" s="22"/>
      <c r="DA171" s="22"/>
      <c r="DB171" s="22"/>
      <c r="DC171" s="22"/>
      <c r="DD171" s="22"/>
      <c r="DE171" s="22"/>
      <c r="DF171" s="22"/>
      <c r="DG171" s="22"/>
      <c r="DH171" s="22"/>
      <c r="DI171" s="22"/>
      <c r="DJ171" s="22"/>
      <c r="DK171" s="22"/>
      <c r="DL171" s="22"/>
      <c r="DM171" s="22"/>
      <c r="DN171" s="22"/>
      <c r="DO171" s="22"/>
      <c r="DP171" s="22"/>
      <c r="DQ171" s="22"/>
      <c r="DR171" s="22"/>
      <c r="DS171" s="22"/>
      <c r="DT171" s="22"/>
      <c r="DU171" s="22"/>
      <c r="DV171" s="22"/>
      <c r="DW171" s="22"/>
      <c r="DX171" s="22"/>
      <c r="DY171" s="22"/>
      <c r="DZ171" s="22"/>
      <c r="EA171" s="22"/>
      <c r="EB171" s="22"/>
      <c r="EC171" s="22"/>
      <c r="ED171" s="22"/>
      <c r="EE171" s="22"/>
      <c r="EF171" s="22"/>
      <c r="EG171" s="22"/>
      <c r="EH171" s="22"/>
      <c r="EI171" s="22"/>
      <c r="EJ171" s="22"/>
      <c r="EK171" s="22"/>
      <c r="EL171" s="22"/>
      <c r="EM171" s="22"/>
      <c r="EN171" s="22"/>
      <c r="EO171" s="22"/>
      <c r="EP171" s="22"/>
      <c r="EQ171" s="22"/>
      <c r="ER171" s="22"/>
      <c r="ES171" s="22"/>
      <c r="ET171" s="22"/>
      <c r="EU171" s="22"/>
      <c r="EV171" s="22"/>
      <c r="EW171" s="22"/>
      <c r="EX171" s="22"/>
      <c r="EY171" s="22"/>
      <c r="EZ171" s="22"/>
      <c r="FA171" s="22"/>
      <c r="FB171" s="22"/>
      <c r="FC171" s="22"/>
      <c r="FD171" s="22"/>
      <c r="FE171" s="22"/>
      <c r="FF171" s="22"/>
      <c r="FG171" s="22"/>
      <c r="FH171" s="22"/>
      <c r="FI171" s="22"/>
      <c r="FJ171" s="22"/>
      <c r="FK171" s="22"/>
      <c r="FL171" s="22"/>
      <c r="FM171" s="22"/>
      <c r="FN171" s="22"/>
      <c r="FO171" s="22"/>
      <c r="FP171" s="22"/>
      <c r="FQ171" s="22"/>
      <c r="FR171" s="22"/>
      <c r="FS171" s="22"/>
      <c r="FT171" s="22"/>
      <c r="FU171" s="22"/>
      <c r="FV171" s="22"/>
      <c r="FW171" s="22"/>
      <c r="FX171" s="22"/>
      <c r="FY171" s="22"/>
      <c r="FZ171" s="22"/>
      <c r="GA171" s="22"/>
      <c r="GB171" s="22"/>
      <c r="GC171" s="22"/>
      <c r="GD171" s="22"/>
      <c r="GE171" s="22"/>
      <c r="GF171" s="22"/>
      <c r="GG171" s="22"/>
      <c r="GH171" s="22"/>
      <c r="GI171" s="22"/>
      <c r="GJ171" s="22"/>
      <c r="GK171" s="22"/>
      <c r="GL171" s="22"/>
      <c r="GM171" s="22"/>
      <c r="GN171" s="22"/>
      <c r="GO171" s="22"/>
      <c r="GP171" s="22"/>
      <c r="GQ171" s="22"/>
      <c r="GR171" s="22"/>
      <c r="GS171" s="22"/>
      <c r="GT171" s="22"/>
      <c r="GU171" s="22"/>
      <c r="GV171" s="22"/>
      <c r="GW171" s="22"/>
      <c r="GX171" s="22"/>
      <c r="GY171" s="22"/>
      <c r="GZ171" s="22"/>
      <c r="HA171" s="22"/>
      <c r="HB171" s="22"/>
      <c r="HC171" s="22"/>
      <c r="HD171" s="22"/>
      <c r="HE171" s="22"/>
      <c r="HF171" s="22"/>
      <c r="HG171" s="22"/>
      <c r="HH171" s="22"/>
      <c r="HI171" s="22"/>
      <c r="HJ171" s="22"/>
      <c r="HK171" s="22"/>
      <c r="HL171" s="22"/>
      <c r="HM171" s="22"/>
      <c r="HN171" s="22"/>
      <c r="HO171" s="22"/>
      <c r="HP171" s="22"/>
      <c r="HQ171" s="22"/>
      <c r="HR171" s="22"/>
      <c r="HS171" s="22"/>
      <c r="HT171" s="22"/>
      <c r="HU171" s="22"/>
      <c r="HV171" s="22"/>
      <c r="HW171" s="22"/>
      <c r="HX171" s="22"/>
      <c r="HY171" s="22"/>
      <c r="HZ171" s="22"/>
      <c r="IA171" s="22"/>
      <c r="IB171" s="22"/>
      <c r="IC171" s="22"/>
      <c r="ID171" s="22"/>
      <c r="IE171" s="22"/>
      <c r="IF171" s="22"/>
      <c r="IG171" s="22"/>
      <c r="IH171" s="22">
        <v>1</v>
      </c>
      <c r="II171" s="22"/>
      <c r="IJ171" s="22"/>
      <c r="IK171" s="22"/>
      <c r="IL171" s="22"/>
      <c r="IM171" s="22"/>
      <c r="IN171" s="22"/>
      <c r="IO171" s="22"/>
      <c r="IP171" s="22"/>
      <c r="IQ171" s="22"/>
      <c r="IR171" s="22"/>
      <c r="IS171" s="22"/>
      <c r="IT171" s="22"/>
      <c r="IU171" s="22"/>
      <c r="IV171" s="22"/>
      <c r="IW171" s="22"/>
      <c r="IX171" s="22"/>
      <c r="IY171" s="26">
        <f t="shared" si="8"/>
        <v>1.8</v>
      </c>
      <c r="IZ171" s="56" t="s">
        <v>37</v>
      </c>
      <c r="JA171" s="80">
        <v>164.95</v>
      </c>
      <c r="JB171" s="81">
        <f>JE171+JF171+JG171</f>
        <v>164.95</v>
      </c>
      <c r="JC171" s="81">
        <v>106.38</v>
      </c>
      <c r="JD171" s="82">
        <f t="shared" si="9"/>
        <v>0</v>
      </c>
      <c r="JE171" s="83"/>
      <c r="JF171" s="83"/>
      <c r="JG171" s="83">
        <v>164.95</v>
      </c>
      <c r="JH171" s="83"/>
      <c r="JI171" s="83"/>
      <c r="JJ171" s="83"/>
      <c r="JK171" s="83"/>
      <c r="JL171" s="83"/>
      <c r="JM171" s="83"/>
      <c r="JN171" s="83"/>
      <c r="JO171" s="83"/>
      <c r="JP171" s="83"/>
      <c r="JQ171" s="40">
        <f t="shared" si="11"/>
        <v>1.5505734160556495</v>
      </c>
      <c r="JR171" s="5" t="s">
        <v>308</v>
      </c>
    </row>
    <row r="172" spans="1:278" s="5" customFormat="1" ht="12.75" customHeight="1" x14ac:dyDescent="0.25">
      <c r="A172" s="64">
        <v>43150</v>
      </c>
      <c r="B172" s="109" t="s">
        <v>144</v>
      </c>
      <c r="C172" s="52"/>
      <c r="D172" s="52"/>
      <c r="E172" s="53"/>
      <c r="F172" s="53"/>
      <c r="G172" s="53"/>
      <c r="H172" s="53"/>
      <c r="I172" s="53"/>
      <c r="J172" s="53"/>
      <c r="K172" s="53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  <c r="BM172" s="22"/>
      <c r="BN172" s="22"/>
      <c r="BO172" s="22">
        <v>3</v>
      </c>
      <c r="BP172" s="22"/>
      <c r="BQ172" s="22"/>
      <c r="BR172" s="22"/>
      <c r="BS172" s="22"/>
      <c r="BT172" s="22"/>
      <c r="BU172" s="22"/>
      <c r="BV172" s="22"/>
      <c r="BW172" s="22"/>
      <c r="BX172" s="22"/>
      <c r="BY172" s="22"/>
      <c r="BZ172" s="22"/>
      <c r="CA172" s="22"/>
      <c r="CB172" s="22"/>
      <c r="CC172" s="22"/>
      <c r="CD172" s="22"/>
      <c r="CE172" s="22"/>
      <c r="CF172" s="22"/>
      <c r="CG172" s="22"/>
      <c r="CH172" s="22"/>
      <c r="CI172" s="22"/>
      <c r="CJ172" s="22"/>
      <c r="CK172" s="22"/>
      <c r="CL172" s="22"/>
      <c r="CM172" s="22"/>
      <c r="CN172" s="22"/>
      <c r="CO172" s="22"/>
      <c r="CP172" s="22"/>
      <c r="CQ172" s="22"/>
      <c r="CR172" s="22"/>
      <c r="CS172" s="22"/>
      <c r="CT172" s="22"/>
      <c r="CU172" s="22"/>
      <c r="CV172" s="22"/>
      <c r="CW172" s="22"/>
      <c r="CX172" s="22"/>
      <c r="CY172" s="22"/>
      <c r="CZ172" s="22"/>
      <c r="DA172" s="22"/>
      <c r="DB172" s="22"/>
      <c r="DC172" s="22"/>
      <c r="DD172" s="22"/>
      <c r="DE172" s="22"/>
      <c r="DF172" s="22"/>
      <c r="DG172" s="22"/>
      <c r="DH172" s="22"/>
      <c r="DI172" s="22"/>
      <c r="DJ172" s="22"/>
      <c r="DK172" s="22"/>
      <c r="DL172" s="22"/>
      <c r="DM172" s="22"/>
      <c r="DN172" s="22"/>
      <c r="DO172" s="22"/>
      <c r="DP172" s="22"/>
      <c r="DQ172" s="22"/>
      <c r="DR172" s="22"/>
      <c r="DS172" s="22"/>
      <c r="DT172" s="22"/>
      <c r="DU172" s="22"/>
      <c r="DV172" s="22"/>
      <c r="DW172" s="22"/>
      <c r="DX172" s="22"/>
      <c r="DY172" s="22"/>
      <c r="DZ172" s="22"/>
      <c r="EA172" s="22"/>
      <c r="EB172" s="22"/>
      <c r="EC172" s="22"/>
      <c r="ED172" s="22"/>
      <c r="EE172" s="22"/>
      <c r="EF172" s="22"/>
      <c r="EG172" s="22"/>
      <c r="EH172" s="22"/>
      <c r="EI172" s="22"/>
      <c r="EJ172" s="22"/>
      <c r="EK172" s="22"/>
      <c r="EL172" s="22"/>
      <c r="EM172" s="22"/>
      <c r="EN172" s="22"/>
      <c r="EO172" s="22"/>
      <c r="EP172" s="22"/>
      <c r="EQ172" s="22"/>
      <c r="ER172" s="22"/>
      <c r="ES172" s="22"/>
      <c r="ET172" s="22"/>
      <c r="EU172" s="22"/>
      <c r="EV172" s="22"/>
      <c r="EW172" s="22"/>
      <c r="EX172" s="22"/>
      <c r="EY172" s="22"/>
      <c r="EZ172" s="22"/>
      <c r="FA172" s="22"/>
      <c r="FB172" s="22"/>
      <c r="FC172" s="22"/>
      <c r="FD172" s="22"/>
      <c r="FE172" s="22"/>
      <c r="FF172" s="22"/>
      <c r="FG172" s="22"/>
      <c r="FH172" s="22"/>
      <c r="FI172" s="22"/>
      <c r="FJ172" s="22"/>
      <c r="FK172" s="22"/>
      <c r="FL172" s="22"/>
      <c r="FM172" s="22"/>
      <c r="FN172" s="22"/>
      <c r="FO172" s="22"/>
      <c r="FP172" s="22"/>
      <c r="FQ172" s="22"/>
      <c r="FR172" s="22"/>
      <c r="FS172" s="22"/>
      <c r="FT172" s="22"/>
      <c r="FU172" s="22"/>
      <c r="FV172" s="22"/>
      <c r="FW172" s="22"/>
      <c r="FX172" s="22"/>
      <c r="FY172" s="22"/>
      <c r="FZ172" s="22"/>
      <c r="GA172" s="22"/>
      <c r="GB172" s="22"/>
      <c r="GC172" s="22"/>
      <c r="GD172" s="22"/>
      <c r="GE172" s="22"/>
      <c r="GF172" s="22"/>
      <c r="GG172" s="22"/>
      <c r="GH172" s="22"/>
      <c r="GI172" s="22"/>
      <c r="GJ172" s="22"/>
      <c r="GK172" s="22"/>
      <c r="GL172" s="22"/>
      <c r="GM172" s="22"/>
      <c r="GN172" s="22"/>
      <c r="GO172" s="22"/>
      <c r="GP172" s="22"/>
      <c r="GQ172" s="22"/>
      <c r="GR172" s="22"/>
      <c r="GS172" s="22"/>
      <c r="GT172" s="22"/>
      <c r="GU172" s="22"/>
      <c r="GV172" s="22"/>
      <c r="GW172" s="22"/>
      <c r="GX172" s="22"/>
      <c r="GY172" s="22"/>
      <c r="GZ172" s="22"/>
      <c r="HA172" s="22"/>
      <c r="HB172" s="22"/>
      <c r="HC172" s="22"/>
      <c r="HD172" s="22"/>
      <c r="HE172" s="22"/>
      <c r="HF172" s="22"/>
      <c r="HG172" s="22"/>
      <c r="HH172" s="22"/>
      <c r="HI172" s="22"/>
      <c r="HJ172" s="22"/>
      <c r="HK172" s="22"/>
      <c r="HL172" s="22"/>
      <c r="HM172" s="22"/>
      <c r="HN172" s="22"/>
      <c r="HO172" s="22"/>
      <c r="HP172" s="22"/>
      <c r="HQ172" s="22"/>
      <c r="HR172" s="22"/>
      <c r="HS172" s="22"/>
      <c r="HT172" s="22"/>
      <c r="HU172" s="22"/>
      <c r="HV172" s="22"/>
      <c r="HW172" s="22"/>
      <c r="HX172" s="22"/>
      <c r="HY172" s="22"/>
      <c r="HZ172" s="22"/>
      <c r="IA172" s="22"/>
      <c r="IB172" s="22"/>
      <c r="IC172" s="22"/>
      <c r="ID172" s="22"/>
      <c r="IE172" s="22"/>
      <c r="IF172" s="22"/>
      <c r="IG172" s="22"/>
      <c r="IH172" s="22"/>
      <c r="II172" s="22"/>
      <c r="IJ172" s="22"/>
      <c r="IK172" s="22"/>
      <c r="IL172" s="22"/>
      <c r="IM172" s="22"/>
      <c r="IN172" s="22"/>
      <c r="IO172" s="22"/>
      <c r="IP172" s="22"/>
      <c r="IQ172" s="22"/>
      <c r="IR172" s="22"/>
      <c r="IS172" s="22"/>
      <c r="IT172" s="22"/>
      <c r="IU172" s="22"/>
      <c r="IV172" s="22"/>
      <c r="IW172" s="22"/>
      <c r="IX172" s="22"/>
      <c r="IY172" s="26">
        <f t="shared" si="8"/>
        <v>3</v>
      </c>
      <c r="IZ172" s="56" t="s">
        <v>37</v>
      </c>
      <c r="JA172" s="80">
        <v>152.38999999999999</v>
      </c>
      <c r="JB172" s="81">
        <f>JE172+JF172+JG172</f>
        <v>152.38999999999999</v>
      </c>
      <c r="JC172" s="81">
        <v>99.149999999999991</v>
      </c>
      <c r="JD172" s="82">
        <f t="shared" si="9"/>
        <v>0</v>
      </c>
      <c r="JE172" s="83"/>
      <c r="JF172" s="83"/>
      <c r="JG172" s="83">
        <v>152.38999999999999</v>
      </c>
      <c r="JH172" s="83"/>
      <c r="JI172" s="83"/>
      <c r="JJ172" s="83"/>
      <c r="JK172" s="83"/>
      <c r="JL172" s="83"/>
      <c r="JM172" s="83"/>
      <c r="JN172" s="83"/>
      <c r="JO172" s="83"/>
      <c r="JP172" s="83"/>
      <c r="JQ172" s="40">
        <f t="shared" si="11"/>
        <v>1.5369641956631366</v>
      </c>
      <c r="JR172" s="5" t="s">
        <v>312</v>
      </c>
    </row>
    <row r="173" spans="1:278" s="5" customFormat="1" ht="12.75" customHeight="1" x14ac:dyDescent="0.25">
      <c r="A173" s="64">
        <v>43178</v>
      </c>
      <c r="B173" s="109" t="s">
        <v>144</v>
      </c>
      <c r="C173" s="52"/>
      <c r="D173" s="52"/>
      <c r="E173" s="53"/>
      <c r="F173" s="53"/>
      <c r="G173" s="53"/>
      <c r="H173" s="53"/>
      <c r="I173" s="53"/>
      <c r="J173" s="53"/>
      <c r="K173" s="53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  <c r="BM173" s="22"/>
      <c r="BN173" s="22"/>
      <c r="BO173" s="22"/>
      <c r="BP173" s="22"/>
      <c r="BQ173" s="22"/>
      <c r="BR173" s="22"/>
      <c r="BS173" s="22"/>
      <c r="BT173" s="22"/>
      <c r="BU173" s="22"/>
      <c r="BV173" s="22"/>
      <c r="BW173" s="22"/>
      <c r="BX173" s="22"/>
      <c r="BY173" s="22"/>
      <c r="BZ173" s="22"/>
      <c r="CA173" s="22"/>
      <c r="CB173" s="22"/>
      <c r="CC173" s="22"/>
      <c r="CD173" s="22"/>
      <c r="CE173" s="22"/>
      <c r="CF173" s="22"/>
      <c r="CG173" s="22"/>
      <c r="CH173" s="22"/>
      <c r="CI173" s="22"/>
      <c r="CJ173" s="22"/>
      <c r="CK173" s="22"/>
      <c r="CL173" s="22"/>
      <c r="CM173" s="22"/>
      <c r="CN173" s="22"/>
      <c r="CO173" s="22"/>
      <c r="CP173" s="22"/>
      <c r="CQ173" s="22"/>
      <c r="CR173" s="22"/>
      <c r="CS173" s="22"/>
      <c r="CT173" s="22"/>
      <c r="CU173" s="22"/>
      <c r="CV173" s="22"/>
      <c r="CW173" s="22"/>
      <c r="CX173" s="22"/>
      <c r="CY173" s="22"/>
      <c r="CZ173" s="22"/>
      <c r="DA173" s="22"/>
      <c r="DB173" s="22"/>
      <c r="DC173" s="22"/>
      <c r="DD173" s="22"/>
      <c r="DE173" s="22"/>
      <c r="DF173" s="22"/>
      <c r="DG173" s="22"/>
      <c r="DH173" s="22"/>
      <c r="DI173" s="22"/>
      <c r="DJ173" s="22"/>
      <c r="DK173" s="22"/>
      <c r="DL173" s="22"/>
      <c r="DM173" s="22"/>
      <c r="DN173" s="22"/>
      <c r="DO173" s="22"/>
      <c r="DP173" s="22"/>
      <c r="DQ173" s="22"/>
      <c r="DR173" s="22"/>
      <c r="DS173" s="22"/>
      <c r="DT173" s="22"/>
      <c r="DU173" s="22"/>
      <c r="DV173" s="22"/>
      <c r="DW173" s="22"/>
      <c r="DX173" s="22"/>
      <c r="DY173" s="22"/>
      <c r="DZ173" s="22"/>
      <c r="EA173" s="22"/>
      <c r="EB173" s="22"/>
      <c r="EC173" s="22"/>
      <c r="ED173" s="22"/>
      <c r="EE173" s="22"/>
      <c r="EF173" s="22"/>
      <c r="EG173" s="22"/>
      <c r="EH173" s="22"/>
      <c r="EI173" s="22"/>
      <c r="EJ173" s="22"/>
      <c r="EK173" s="22"/>
      <c r="EL173" s="22"/>
      <c r="EM173" s="22"/>
      <c r="EN173" s="22"/>
      <c r="EO173" s="22"/>
      <c r="EP173" s="22"/>
      <c r="EQ173" s="22"/>
      <c r="ER173" s="22"/>
      <c r="ES173" s="22"/>
      <c r="ET173" s="22"/>
      <c r="EU173" s="22"/>
      <c r="EV173" s="22"/>
      <c r="EW173" s="22"/>
      <c r="EX173" s="22"/>
      <c r="EY173" s="22"/>
      <c r="EZ173" s="22"/>
      <c r="FA173" s="22"/>
      <c r="FB173" s="22"/>
      <c r="FC173" s="22"/>
      <c r="FD173" s="22"/>
      <c r="FE173" s="22"/>
      <c r="FF173" s="22"/>
      <c r="FG173" s="22"/>
      <c r="FH173" s="22"/>
      <c r="FI173" s="22"/>
      <c r="FJ173" s="22"/>
      <c r="FK173" s="22"/>
      <c r="FL173" s="22"/>
      <c r="FM173" s="22"/>
      <c r="FN173" s="22"/>
      <c r="FO173" s="22"/>
      <c r="FP173" s="22"/>
      <c r="FQ173" s="22"/>
      <c r="FR173" s="22"/>
      <c r="FS173" s="22"/>
      <c r="FT173" s="22"/>
      <c r="FU173" s="22"/>
      <c r="FV173" s="22"/>
      <c r="FW173" s="22"/>
      <c r="FX173" s="22"/>
      <c r="FY173" s="22"/>
      <c r="FZ173" s="22"/>
      <c r="GA173" s="22"/>
      <c r="GB173" s="22"/>
      <c r="GC173" s="22"/>
      <c r="GD173" s="22"/>
      <c r="GE173" s="22"/>
      <c r="GF173" s="22"/>
      <c r="GG173" s="22"/>
      <c r="GH173" s="22"/>
      <c r="GI173" s="22"/>
      <c r="GJ173" s="22"/>
      <c r="GK173" s="22"/>
      <c r="GL173" s="22"/>
      <c r="GM173" s="22"/>
      <c r="GN173" s="22"/>
      <c r="GO173" s="22"/>
      <c r="GP173" s="22"/>
      <c r="GQ173" s="22"/>
      <c r="GR173" s="22"/>
      <c r="GS173" s="22"/>
      <c r="GT173" s="22"/>
      <c r="GU173" s="22"/>
      <c r="GV173" s="22"/>
      <c r="GW173" s="22"/>
      <c r="GX173" s="22"/>
      <c r="GY173" s="22"/>
      <c r="GZ173" s="22"/>
      <c r="HA173" s="22"/>
      <c r="HB173" s="22"/>
      <c r="HC173" s="22"/>
      <c r="HD173" s="22"/>
      <c r="HE173" s="22"/>
      <c r="HF173" s="22"/>
      <c r="HG173" s="22"/>
      <c r="HH173" s="22"/>
      <c r="HI173" s="22"/>
      <c r="HJ173" s="22"/>
      <c r="HK173" s="22"/>
      <c r="HL173" s="22"/>
      <c r="HM173" s="22"/>
      <c r="HN173" s="22"/>
      <c r="HO173" s="22"/>
      <c r="HP173" s="22"/>
      <c r="HQ173" s="22"/>
      <c r="HR173" s="22"/>
      <c r="HS173" s="22"/>
      <c r="HT173" s="22"/>
      <c r="HU173" s="22"/>
      <c r="HV173" s="22"/>
      <c r="HW173" s="22"/>
      <c r="HX173" s="22"/>
      <c r="HY173" s="22"/>
      <c r="HZ173" s="22"/>
      <c r="IA173" s="22"/>
      <c r="IB173" s="22"/>
      <c r="IC173" s="22"/>
      <c r="ID173" s="22"/>
      <c r="IE173" s="22"/>
      <c r="IF173" s="22"/>
      <c r="IG173" s="22"/>
      <c r="IH173" s="22">
        <v>2</v>
      </c>
      <c r="II173" s="22"/>
      <c r="IJ173" s="22"/>
      <c r="IK173" s="22"/>
      <c r="IL173" s="22"/>
      <c r="IM173" s="22"/>
      <c r="IN173" s="22"/>
      <c r="IO173" s="22"/>
      <c r="IP173" s="22"/>
      <c r="IQ173" s="22"/>
      <c r="IR173" s="22"/>
      <c r="IS173" s="22"/>
      <c r="IT173" s="22"/>
      <c r="IU173" s="22"/>
      <c r="IV173" s="22"/>
      <c r="IW173" s="22"/>
      <c r="IX173" s="22"/>
      <c r="IY173" s="26">
        <f t="shared" si="8"/>
        <v>2</v>
      </c>
      <c r="IZ173" s="56" t="s">
        <v>78</v>
      </c>
      <c r="JA173" s="80">
        <v>193.08</v>
      </c>
      <c r="JB173" s="81">
        <f>JE173+JF173+JG173+JH173</f>
        <v>193.08</v>
      </c>
      <c r="JC173" s="81">
        <v>120.62</v>
      </c>
      <c r="JD173" s="82">
        <f t="shared" si="9"/>
        <v>0</v>
      </c>
      <c r="JE173" s="83"/>
      <c r="JF173" s="83"/>
      <c r="JG173" s="83"/>
      <c r="JH173" s="83">
        <v>193.08</v>
      </c>
      <c r="JI173" s="83"/>
      <c r="JJ173" s="83"/>
      <c r="JK173" s="83"/>
      <c r="JL173" s="83"/>
      <c r="JM173" s="83"/>
      <c r="JN173" s="83"/>
      <c r="JO173" s="83"/>
      <c r="JP173" s="83"/>
      <c r="JQ173" s="40">
        <f t="shared" si="11"/>
        <v>1.6007295639197481</v>
      </c>
      <c r="JR173" s="5" t="s">
        <v>354</v>
      </c>
    </row>
    <row r="174" spans="1:278" s="5" customFormat="1" ht="12.75" customHeight="1" x14ac:dyDescent="0.25">
      <c r="A174" s="64">
        <v>43192</v>
      </c>
      <c r="B174" s="109" t="s">
        <v>144</v>
      </c>
      <c r="C174" s="52"/>
      <c r="D174" s="52"/>
      <c r="E174" s="53"/>
      <c r="F174" s="53"/>
      <c r="G174" s="53"/>
      <c r="H174" s="53"/>
      <c r="I174" s="53"/>
      <c r="J174" s="53"/>
      <c r="K174" s="53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  <c r="BM174" s="22"/>
      <c r="BN174" s="22"/>
      <c r="BO174" s="22">
        <v>2</v>
      </c>
      <c r="BP174" s="22"/>
      <c r="BQ174" s="22"/>
      <c r="BR174" s="22"/>
      <c r="BS174" s="22"/>
      <c r="BT174" s="22"/>
      <c r="BU174" s="22"/>
      <c r="BV174" s="22"/>
      <c r="BW174" s="22"/>
      <c r="BX174" s="22"/>
      <c r="BY174" s="22"/>
      <c r="BZ174" s="22"/>
      <c r="CA174" s="22"/>
      <c r="CB174" s="22"/>
      <c r="CC174" s="22"/>
      <c r="CD174" s="22"/>
      <c r="CE174" s="22"/>
      <c r="CF174" s="22"/>
      <c r="CG174" s="22"/>
      <c r="CH174" s="22"/>
      <c r="CI174" s="22"/>
      <c r="CJ174" s="22"/>
      <c r="CK174" s="22"/>
      <c r="CL174" s="22"/>
      <c r="CM174" s="22"/>
      <c r="CN174" s="22"/>
      <c r="CO174" s="22"/>
      <c r="CP174" s="22"/>
      <c r="CQ174" s="22"/>
      <c r="CR174" s="22"/>
      <c r="CS174" s="22"/>
      <c r="CT174" s="22"/>
      <c r="CU174" s="22"/>
      <c r="CV174" s="22"/>
      <c r="CW174" s="22"/>
      <c r="CX174" s="22"/>
      <c r="CY174" s="22"/>
      <c r="CZ174" s="22"/>
      <c r="DA174" s="22"/>
      <c r="DB174" s="22"/>
      <c r="DC174" s="22"/>
      <c r="DD174" s="22"/>
      <c r="DE174" s="22"/>
      <c r="DF174" s="22"/>
      <c r="DG174" s="22"/>
      <c r="DH174" s="22"/>
      <c r="DI174" s="22"/>
      <c r="DJ174" s="22"/>
      <c r="DK174" s="22"/>
      <c r="DL174" s="22"/>
      <c r="DM174" s="22"/>
      <c r="DN174" s="22"/>
      <c r="DO174" s="22"/>
      <c r="DP174" s="22"/>
      <c r="DQ174" s="22"/>
      <c r="DR174" s="22"/>
      <c r="DS174" s="22"/>
      <c r="DT174" s="22"/>
      <c r="DU174" s="22"/>
      <c r="DV174" s="22"/>
      <c r="DW174" s="22"/>
      <c r="DX174" s="22"/>
      <c r="DY174" s="22"/>
      <c r="DZ174" s="22"/>
      <c r="EA174" s="22"/>
      <c r="EB174" s="22"/>
      <c r="EC174" s="22"/>
      <c r="ED174" s="22"/>
      <c r="EE174" s="22"/>
      <c r="EF174" s="22"/>
      <c r="EG174" s="22"/>
      <c r="EH174" s="22"/>
      <c r="EI174" s="22"/>
      <c r="EJ174" s="22"/>
      <c r="EK174" s="22"/>
      <c r="EL174" s="22"/>
      <c r="EM174" s="22"/>
      <c r="EN174" s="22"/>
      <c r="EO174" s="22"/>
      <c r="EP174" s="22"/>
      <c r="EQ174" s="22"/>
      <c r="ER174" s="22"/>
      <c r="ES174" s="22"/>
      <c r="ET174" s="22"/>
      <c r="EU174" s="22"/>
      <c r="EV174" s="22"/>
      <c r="EW174" s="22"/>
      <c r="EX174" s="22"/>
      <c r="EY174" s="22"/>
      <c r="EZ174" s="22"/>
      <c r="FA174" s="22"/>
      <c r="FB174" s="22"/>
      <c r="FC174" s="22"/>
      <c r="FD174" s="22"/>
      <c r="FE174" s="22"/>
      <c r="FF174" s="22"/>
      <c r="FG174" s="22"/>
      <c r="FH174" s="22"/>
      <c r="FI174" s="22"/>
      <c r="FJ174" s="22"/>
      <c r="FK174" s="22"/>
      <c r="FL174" s="22"/>
      <c r="FM174" s="22"/>
      <c r="FN174" s="22"/>
      <c r="FO174" s="22"/>
      <c r="FP174" s="22"/>
      <c r="FQ174" s="22"/>
      <c r="FR174" s="22"/>
      <c r="FS174" s="22"/>
      <c r="FT174" s="22"/>
      <c r="FU174" s="22"/>
      <c r="FV174" s="22"/>
      <c r="FW174" s="22"/>
      <c r="FX174" s="22"/>
      <c r="FY174" s="22"/>
      <c r="FZ174" s="22"/>
      <c r="GA174" s="22"/>
      <c r="GB174" s="22"/>
      <c r="GC174" s="22"/>
      <c r="GD174" s="22"/>
      <c r="GE174" s="22"/>
      <c r="GF174" s="22"/>
      <c r="GG174" s="22"/>
      <c r="GH174" s="22"/>
      <c r="GI174" s="22"/>
      <c r="GJ174" s="22"/>
      <c r="GK174" s="22"/>
      <c r="GL174" s="22"/>
      <c r="GM174" s="22"/>
      <c r="GN174" s="22"/>
      <c r="GO174" s="22"/>
      <c r="GP174" s="22"/>
      <c r="GQ174" s="22"/>
      <c r="GR174" s="22"/>
      <c r="GS174" s="22"/>
      <c r="GT174" s="22"/>
      <c r="GU174" s="22"/>
      <c r="GV174" s="22"/>
      <c r="GW174" s="22"/>
      <c r="GX174" s="22"/>
      <c r="GY174" s="22"/>
      <c r="GZ174" s="22"/>
      <c r="HA174" s="22"/>
      <c r="HB174" s="22"/>
      <c r="HC174" s="22"/>
      <c r="HD174" s="22"/>
      <c r="HE174" s="22"/>
      <c r="HF174" s="22"/>
      <c r="HG174" s="22"/>
      <c r="HH174" s="22"/>
      <c r="HI174" s="22"/>
      <c r="HJ174" s="22"/>
      <c r="HK174" s="22"/>
      <c r="HL174" s="22"/>
      <c r="HM174" s="22"/>
      <c r="HN174" s="22"/>
      <c r="HO174" s="22"/>
      <c r="HP174" s="22"/>
      <c r="HQ174" s="22"/>
      <c r="HR174" s="22"/>
      <c r="HS174" s="22"/>
      <c r="HT174" s="22"/>
      <c r="HU174" s="22"/>
      <c r="HV174" s="22"/>
      <c r="HW174" s="22"/>
      <c r="HX174" s="22"/>
      <c r="HY174" s="22"/>
      <c r="HZ174" s="22"/>
      <c r="IA174" s="22"/>
      <c r="IB174" s="22"/>
      <c r="IC174" s="22"/>
      <c r="ID174" s="22"/>
      <c r="IE174" s="22"/>
      <c r="IF174" s="22"/>
      <c r="IG174" s="22"/>
      <c r="IH174" s="22"/>
      <c r="II174" s="22"/>
      <c r="IJ174" s="22">
        <v>1</v>
      </c>
      <c r="IK174" s="22"/>
      <c r="IL174" s="22"/>
      <c r="IM174" s="22"/>
      <c r="IN174" s="22"/>
      <c r="IO174" s="22"/>
      <c r="IP174" s="22"/>
      <c r="IQ174" s="22"/>
      <c r="IR174" s="22"/>
      <c r="IS174" s="22"/>
      <c r="IT174" s="22"/>
      <c r="IU174" s="22"/>
      <c r="IV174" s="22"/>
      <c r="IW174" s="22"/>
      <c r="IX174" s="22"/>
      <c r="IY174" s="26">
        <f t="shared" si="8"/>
        <v>3</v>
      </c>
      <c r="IZ174" s="56" t="s">
        <v>78</v>
      </c>
      <c r="JA174" s="80">
        <v>183.58</v>
      </c>
      <c r="JB174" s="81">
        <f>JE174+JF174+JG174+JH174</f>
        <v>183.58</v>
      </c>
      <c r="JC174" s="81">
        <v>120.46</v>
      </c>
      <c r="JD174" s="82">
        <f t="shared" si="9"/>
        <v>0</v>
      </c>
      <c r="JE174" s="83"/>
      <c r="JF174" s="83"/>
      <c r="JG174" s="83"/>
      <c r="JH174" s="83">
        <v>183.58</v>
      </c>
      <c r="JI174" s="83"/>
      <c r="JJ174" s="83"/>
      <c r="JK174" s="83"/>
      <c r="JL174" s="83"/>
      <c r="JM174" s="83"/>
      <c r="JN174" s="83"/>
      <c r="JO174" s="83"/>
      <c r="JP174" s="83"/>
      <c r="JQ174" s="40">
        <f t="shared" si="11"/>
        <v>1.5239913664286902</v>
      </c>
      <c r="JR174" s="5" t="s">
        <v>374</v>
      </c>
    </row>
    <row r="175" spans="1:278" s="5" customFormat="1" ht="12.75" customHeight="1" x14ac:dyDescent="0.25">
      <c r="A175" s="64">
        <v>43214</v>
      </c>
      <c r="B175" s="109" t="s">
        <v>144</v>
      </c>
      <c r="C175" s="52"/>
      <c r="D175" s="52"/>
      <c r="E175" s="53"/>
      <c r="F175" s="53"/>
      <c r="G175" s="53"/>
      <c r="H175" s="53"/>
      <c r="I175" s="53"/>
      <c r="J175" s="53"/>
      <c r="K175" s="53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  <c r="BM175" s="22"/>
      <c r="BN175" s="22"/>
      <c r="BO175" s="22"/>
      <c r="BP175" s="22"/>
      <c r="BQ175" s="22"/>
      <c r="BR175" s="22"/>
      <c r="BS175" s="22"/>
      <c r="BT175" s="22"/>
      <c r="BU175" s="22"/>
      <c r="BV175" s="22"/>
      <c r="BW175" s="22"/>
      <c r="BX175" s="22"/>
      <c r="BY175" s="22"/>
      <c r="BZ175" s="22"/>
      <c r="CA175" s="22"/>
      <c r="CB175" s="22"/>
      <c r="CC175" s="22"/>
      <c r="CD175" s="22"/>
      <c r="CE175" s="22"/>
      <c r="CF175" s="22"/>
      <c r="CG175" s="22"/>
      <c r="CH175" s="22"/>
      <c r="CI175" s="22"/>
      <c r="CJ175" s="22"/>
      <c r="CK175" s="22"/>
      <c r="CL175" s="22"/>
      <c r="CM175" s="22"/>
      <c r="CN175" s="22"/>
      <c r="CO175" s="22"/>
      <c r="CP175" s="22"/>
      <c r="CQ175" s="22"/>
      <c r="CR175" s="22"/>
      <c r="CS175" s="22"/>
      <c r="CT175" s="22"/>
      <c r="CU175" s="22"/>
      <c r="CV175" s="22"/>
      <c r="CW175" s="22"/>
      <c r="CX175" s="22"/>
      <c r="CY175" s="22"/>
      <c r="CZ175" s="22"/>
      <c r="DA175" s="22"/>
      <c r="DB175" s="22"/>
      <c r="DC175" s="22"/>
      <c r="DD175" s="22"/>
      <c r="DE175" s="22"/>
      <c r="DF175" s="22"/>
      <c r="DG175" s="22"/>
      <c r="DH175" s="22"/>
      <c r="DI175" s="22"/>
      <c r="DJ175" s="22"/>
      <c r="DK175" s="22"/>
      <c r="DL175" s="22"/>
      <c r="DM175" s="22"/>
      <c r="DN175" s="22"/>
      <c r="DO175" s="22"/>
      <c r="DP175" s="22"/>
      <c r="DQ175" s="22"/>
      <c r="DR175" s="22"/>
      <c r="DS175" s="22"/>
      <c r="DT175" s="22"/>
      <c r="DU175" s="22"/>
      <c r="DV175" s="22"/>
      <c r="DW175" s="22"/>
      <c r="DX175" s="22"/>
      <c r="DY175" s="22"/>
      <c r="DZ175" s="22"/>
      <c r="EA175" s="22"/>
      <c r="EB175" s="22"/>
      <c r="EC175" s="22"/>
      <c r="ED175" s="22"/>
      <c r="EE175" s="22"/>
      <c r="EF175" s="22"/>
      <c r="EG175" s="22"/>
      <c r="EH175" s="22"/>
      <c r="EI175" s="22"/>
      <c r="EJ175" s="22"/>
      <c r="EK175" s="22"/>
      <c r="EL175" s="22"/>
      <c r="EM175" s="22"/>
      <c r="EN175" s="22"/>
      <c r="EO175" s="22"/>
      <c r="EP175" s="22"/>
      <c r="EQ175" s="22"/>
      <c r="ER175" s="22"/>
      <c r="ES175" s="22"/>
      <c r="ET175" s="22"/>
      <c r="EU175" s="22"/>
      <c r="EV175" s="22"/>
      <c r="EW175" s="22"/>
      <c r="EX175" s="22"/>
      <c r="EY175" s="22"/>
      <c r="EZ175" s="22"/>
      <c r="FA175" s="22"/>
      <c r="FB175" s="22"/>
      <c r="FC175" s="22"/>
      <c r="FD175" s="22"/>
      <c r="FE175" s="22"/>
      <c r="FF175" s="22"/>
      <c r="FG175" s="22"/>
      <c r="FH175" s="22"/>
      <c r="FI175" s="22"/>
      <c r="FJ175" s="22"/>
      <c r="FK175" s="22"/>
      <c r="FL175" s="22"/>
      <c r="FM175" s="22"/>
      <c r="FN175" s="22"/>
      <c r="FO175" s="22"/>
      <c r="FP175" s="22"/>
      <c r="FQ175" s="22"/>
      <c r="FR175" s="22"/>
      <c r="FS175" s="22"/>
      <c r="FT175" s="22"/>
      <c r="FU175" s="22"/>
      <c r="FV175" s="22"/>
      <c r="FW175" s="22"/>
      <c r="FX175" s="22"/>
      <c r="FY175" s="22"/>
      <c r="FZ175" s="22"/>
      <c r="GA175" s="22"/>
      <c r="GB175" s="22"/>
      <c r="GC175" s="22"/>
      <c r="GD175" s="22"/>
      <c r="GE175" s="22"/>
      <c r="GF175" s="22"/>
      <c r="GG175" s="22"/>
      <c r="GH175" s="22"/>
      <c r="GI175" s="22"/>
      <c r="GJ175" s="22"/>
      <c r="GK175" s="22"/>
      <c r="GL175" s="22"/>
      <c r="GM175" s="22"/>
      <c r="GN175" s="22"/>
      <c r="GO175" s="22"/>
      <c r="GP175" s="22"/>
      <c r="GQ175" s="22"/>
      <c r="GR175" s="22"/>
      <c r="GS175" s="22"/>
      <c r="GT175" s="22"/>
      <c r="GU175" s="22"/>
      <c r="GV175" s="22"/>
      <c r="GW175" s="22"/>
      <c r="GX175" s="22"/>
      <c r="GY175" s="22"/>
      <c r="GZ175" s="22"/>
      <c r="HA175" s="22"/>
      <c r="HB175" s="22"/>
      <c r="HC175" s="22"/>
      <c r="HD175" s="22"/>
      <c r="HE175" s="22"/>
      <c r="HF175" s="22"/>
      <c r="HG175" s="22"/>
      <c r="HH175" s="22"/>
      <c r="HI175" s="22"/>
      <c r="HJ175" s="22"/>
      <c r="HK175" s="22"/>
      <c r="HL175" s="22"/>
      <c r="HM175" s="22"/>
      <c r="HN175" s="22"/>
      <c r="HO175" s="22"/>
      <c r="HP175" s="22"/>
      <c r="HQ175" s="22"/>
      <c r="HR175" s="22"/>
      <c r="HS175" s="22"/>
      <c r="HT175" s="22"/>
      <c r="HU175" s="22"/>
      <c r="HV175" s="22"/>
      <c r="HW175" s="22"/>
      <c r="HX175" s="22"/>
      <c r="HY175" s="22"/>
      <c r="HZ175" s="22"/>
      <c r="IA175" s="22"/>
      <c r="IB175" s="22"/>
      <c r="IC175" s="22"/>
      <c r="ID175" s="22"/>
      <c r="IE175" s="22"/>
      <c r="IF175" s="22"/>
      <c r="IG175" s="22"/>
      <c r="IH175" s="22"/>
      <c r="II175" s="22"/>
      <c r="IJ175" s="22">
        <v>5</v>
      </c>
      <c r="IK175" s="22"/>
      <c r="IL175" s="22"/>
      <c r="IM175" s="22"/>
      <c r="IN175" s="22"/>
      <c r="IO175" s="22"/>
      <c r="IP175" s="22"/>
      <c r="IQ175" s="22"/>
      <c r="IR175" s="22"/>
      <c r="IS175" s="22"/>
      <c r="IT175" s="22"/>
      <c r="IU175" s="22"/>
      <c r="IV175" s="22"/>
      <c r="IW175" s="22"/>
      <c r="IX175" s="22"/>
      <c r="IY175" s="26">
        <f t="shared" si="8"/>
        <v>5</v>
      </c>
      <c r="IZ175" s="56" t="s">
        <v>78</v>
      </c>
      <c r="JA175" s="80">
        <v>424.14</v>
      </c>
      <c r="JB175" s="81">
        <f>JE175+JF175+JG175+JH175+JI175</f>
        <v>424.14</v>
      </c>
      <c r="JC175" s="81">
        <v>283.09999999999997</v>
      </c>
      <c r="JD175" s="82">
        <f t="shared" si="9"/>
        <v>0</v>
      </c>
      <c r="JE175" s="83"/>
      <c r="JF175" s="83"/>
      <c r="JG175" s="83"/>
      <c r="JH175" s="83"/>
      <c r="JI175" s="83">
        <v>424.14</v>
      </c>
      <c r="JJ175" s="83"/>
      <c r="JK175" s="83"/>
      <c r="JL175" s="83"/>
      <c r="JM175" s="83"/>
      <c r="JN175" s="83"/>
      <c r="JO175" s="83"/>
      <c r="JP175" s="83"/>
      <c r="JQ175" s="40">
        <f t="shared" si="11"/>
        <v>1.4981985164252916</v>
      </c>
      <c r="JR175" s="5" t="s">
        <v>355</v>
      </c>
    </row>
    <row r="176" spans="1:278" s="5" customFormat="1" ht="12.75" customHeight="1" x14ac:dyDescent="0.25">
      <c r="A176" s="64">
        <v>43244</v>
      </c>
      <c r="B176" s="109" t="s">
        <v>144</v>
      </c>
      <c r="C176" s="52"/>
      <c r="D176" s="52"/>
      <c r="E176" s="53"/>
      <c r="F176" s="53"/>
      <c r="G176" s="53"/>
      <c r="H176" s="53"/>
      <c r="I176" s="53"/>
      <c r="J176" s="53"/>
      <c r="K176" s="53"/>
      <c r="L176" s="22"/>
      <c r="M176" s="22"/>
      <c r="N176" s="22"/>
      <c r="O176" s="22"/>
      <c r="P176" s="22">
        <v>2.4</v>
      </c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2"/>
      <c r="CI176" s="22"/>
      <c r="CJ176" s="22"/>
      <c r="CK176" s="22"/>
      <c r="CL176" s="22"/>
      <c r="CM176" s="22"/>
      <c r="CN176" s="22"/>
      <c r="CO176" s="22"/>
      <c r="CP176" s="22"/>
      <c r="CQ176" s="22"/>
      <c r="CR176" s="22"/>
      <c r="CS176" s="22"/>
      <c r="CT176" s="22"/>
      <c r="CU176" s="22"/>
      <c r="CV176" s="22"/>
      <c r="CW176" s="22"/>
      <c r="CX176" s="22"/>
      <c r="CY176" s="22"/>
      <c r="CZ176" s="22"/>
      <c r="DA176" s="22"/>
      <c r="DB176" s="22"/>
      <c r="DC176" s="22"/>
      <c r="DD176" s="22"/>
      <c r="DE176" s="22"/>
      <c r="DF176" s="22"/>
      <c r="DG176" s="22"/>
      <c r="DH176" s="22"/>
      <c r="DI176" s="22"/>
      <c r="DJ176" s="22"/>
      <c r="DK176" s="22"/>
      <c r="DL176" s="22"/>
      <c r="DM176" s="22"/>
      <c r="DN176" s="22"/>
      <c r="DO176" s="22"/>
      <c r="DP176" s="22"/>
      <c r="DQ176" s="22"/>
      <c r="DR176" s="22"/>
      <c r="DS176" s="22"/>
      <c r="DT176" s="22"/>
      <c r="DU176" s="22"/>
      <c r="DV176" s="22"/>
      <c r="DW176" s="22"/>
      <c r="DX176" s="22"/>
      <c r="DY176" s="22"/>
      <c r="DZ176" s="22"/>
      <c r="EA176" s="22"/>
      <c r="EB176" s="22"/>
      <c r="EC176" s="22"/>
      <c r="ED176" s="22"/>
      <c r="EE176" s="22"/>
      <c r="EF176" s="22"/>
      <c r="EG176" s="22"/>
      <c r="EH176" s="22"/>
      <c r="EI176" s="22"/>
      <c r="EJ176" s="22"/>
      <c r="EK176" s="22"/>
      <c r="EL176" s="22"/>
      <c r="EM176" s="22"/>
      <c r="EN176" s="22"/>
      <c r="EO176" s="22"/>
      <c r="EP176" s="22"/>
      <c r="EQ176" s="22"/>
      <c r="ER176" s="22"/>
      <c r="ES176" s="22"/>
      <c r="ET176" s="22"/>
      <c r="EU176" s="22"/>
      <c r="EV176" s="22"/>
      <c r="EW176" s="22"/>
      <c r="EX176" s="22"/>
      <c r="EY176" s="22"/>
      <c r="EZ176" s="22"/>
      <c r="FA176" s="22"/>
      <c r="FB176" s="22"/>
      <c r="FC176" s="22"/>
      <c r="FD176" s="22"/>
      <c r="FE176" s="22"/>
      <c r="FF176" s="22"/>
      <c r="FG176" s="22"/>
      <c r="FH176" s="22"/>
      <c r="FI176" s="22"/>
      <c r="FJ176" s="22"/>
      <c r="FK176" s="22"/>
      <c r="FL176" s="22"/>
      <c r="FM176" s="22"/>
      <c r="FN176" s="22"/>
      <c r="FO176" s="22"/>
      <c r="FP176" s="22"/>
      <c r="FQ176" s="22"/>
      <c r="FR176" s="22"/>
      <c r="FS176" s="22"/>
      <c r="FT176" s="22"/>
      <c r="FU176" s="22"/>
      <c r="FV176" s="22"/>
      <c r="FW176" s="22"/>
      <c r="FX176" s="22"/>
      <c r="FY176" s="22"/>
      <c r="FZ176" s="22"/>
      <c r="GA176" s="22"/>
      <c r="GB176" s="22"/>
      <c r="GC176" s="22"/>
      <c r="GD176" s="22"/>
      <c r="GE176" s="22"/>
      <c r="GF176" s="22"/>
      <c r="GG176" s="22"/>
      <c r="GH176" s="22"/>
      <c r="GI176" s="22"/>
      <c r="GJ176" s="22"/>
      <c r="GK176" s="22"/>
      <c r="GL176" s="22"/>
      <c r="GM176" s="22"/>
      <c r="GN176" s="22"/>
      <c r="GO176" s="22"/>
      <c r="GP176" s="22"/>
      <c r="GQ176" s="22"/>
      <c r="GR176" s="22"/>
      <c r="GS176" s="22"/>
      <c r="GT176" s="22"/>
      <c r="GU176" s="22"/>
      <c r="GV176" s="22"/>
      <c r="GW176" s="22"/>
      <c r="GX176" s="22"/>
      <c r="GY176" s="22"/>
      <c r="GZ176" s="22"/>
      <c r="HA176" s="22"/>
      <c r="HB176" s="22"/>
      <c r="HC176" s="22"/>
      <c r="HD176" s="22"/>
      <c r="HE176" s="22"/>
      <c r="HF176" s="22"/>
      <c r="HG176" s="22"/>
      <c r="HH176" s="22"/>
      <c r="HI176" s="22"/>
      <c r="HJ176" s="22"/>
      <c r="HK176" s="22"/>
      <c r="HL176" s="22"/>
      <c r="HM176" s="22"/>
      <c r="HN176" s="22"/>
      <c r="HO176" s="22"/>
      <c r="HP176" s="22"/>
      <c r="HQ176" s="22"/>
      <c r="HR176" s="22"/>
      <c r="HS176" s="22"/>
      <c r="HT176" s="22"/>
      <c r="HU176" s="22"/>
      <c r="HV176" s="22"/>
      <c r="HW176" s="22"/>
      <c r="HX176" s="22"/>
      <c r="HY176" s="22"/>
      <c r="HZ176" s="22"/>
      <c r="IA176" s="22"/>
      <c r="IB176" s="22"/>
      <c r="IC176" s="22"/>
      <c r="ID176" s="22"/>
      <c r="IE176" s="22"/>
      <c r="IF176" s="22"/>
      <c r="IG176" s="22"/>
      <c r="IH176" s="22">
        <v>2</v>
      </c>
      <c r="II176" s="22"/>
      <c r="IJ176" s="22"/>
      <c r="IK176" s="22"/>
      <c r="IL176" s="22"/>
      <c r="IM176" s="22"/>
      <c r="IN176" s="22"/>
      <c r="IO176" s="22"/>
      <c r="IP176" s="22"/>
      <c r="IQ176" s="22"/>
      <c r="IR176" s="22"/>
      <c r="IS176" s="22"/>
      <c r="IT176" s="22"/>
      <c r="IU176" s="22"/>
      <c r="IV176" s="22"/>
      <c r="IW176" s="22"/>
      <c r="IX176" s="22"/>
      <c r="IY176" s="26">
        <f t="shared" si="8"/>
        <v>4.4000000000000004</v>
      </c>
      <c r="IZ176" s="56" t="s">
        <v>78</v>
      </c>
      <c r="JA176" s="80">
        <v>397.51</v>
      </c>
      <c r="JB176" s="81">
        <f>JE176+JF176+JG176+JH176+JI176+JJ176</f>
        <v>397.51</v>
      </c>
      <c r="JC176" s="81">
        <v>257.91999999999996</v>
      </c>
      <c r="JD176" s="82">
        <f t="shared" si="9"/>
        <v>0</v>
      </c>
      <c r="JE176" s="83"/>
      <c r="JF176" s="83"/>
      <c r="JG176" s="83"/>
      <c r="JH176" s="83"/>
      <c r="JI176" s="83"/>
      <c r="JJ176" s="83">
        <v>397.51</v>
      </c>
      <c r="JK176" s="83"/>
      <c r="JL176" s="83"/>
      <c r="JM176" s="83"/>
      <c r="JN176" s="83"/>
      <c r="JO176" s="83"/>
      <c r="JP176" s="83"/>
      <c r="JQ176" s="40">
        <f t="shared" si="11"/>
        <v>1.541214330024814</v>
      </c>
      <c r="JR176" s="5" t="s">
        <v>405</v>
      </c>
    </row>
    <row r="177" spans="1:278" s="5" customFormat="1" ht="12.75" customHeight="1" x14ac:dyDescent="0.25">
      <c r="A177" s="64">
        <v>43270</v>
      </c>
      <c r="B177" s="109" t="s">
        <v>144</v>
      </c>
      <c r="C177" s="52"/>
      <c r="D177" s="52"/>
      <c r="E177" s="53"/>
      <c r="F177" s="53"/>
      <c r="G177" s="53"/>
      <c r="H177" s="53"/>
      <c r="I177" s="53"/>
      <c r="J177" s="53"/>
      <c r="K177" s="53"/>
      <c r="L177" s="22"/>
      <c r="M177" s="22"/>
      <c r="N177" s="22"/>
      <c r="O177" s="22"/>
      <c r="P177" s="22">
        <v>1.6</v>
      </c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  <c r="BM177" s="22"/>
      <c r="BN177" s="22"/>
      <c r="BO177" s="22"/>
      <c r="BP177" s="22"/>
      <c r="BQ177" s="22"/>
      <c r="BR177" s="22"/>
      <c r="BS177" s="22"/>
      <c r="BT177" s="22"/>
      <c r="BU177" s="22"/>
      <c r="BV177" s="22"/>
      <c r="BW177" s="22"/>
      <c r="BX177" s="22"/>
      <c r="BY177" s="22"/>
      <c r="BZ177" s="22"/>
      <c r="CA177" s="22"/>
      <c r="CB177" s="22"/>
      <c r="CC177" s="22"/>
      <c r="CD177" s="22"/>
      <c r="CE177" s="22"/>
      <c r="CF177" s="22"/>
      <c r="CG177" s="22"/>
      <c r="CH177" s="22"/>
      <c r="CI177" s="22"/>
      <c r="CJ177" s="22"/>
      <c r="CK177" s="22"/>
      <c r="CL177" s="22"/>
      <c r="CM177" s="22"/>
      <c r="CN177" s="22"/>
      <c r="CO177" s="22"/>
      <c r="CP177" s="22"/>
      <c r="CQ177" s="22"/>
      <c r="CR177" s="22"/>
      <c r="CS177" s="22"/>
      <c r="CT177" s="22"/>
      <c r="CU177" s="22"/>
      <c r="CV177" s="22"/>
      <c r="CW177" s="22"/>
      <c r="CX177" s="22"/>
      <c r="CY177" s="22"/>
      <c r="CZ177" s="22"/>
      <c r="DA177" s="22"/>
      <c r="DB177" s="22"/>
      <c r="DC177" s="22"/>
      <c r="DD177" s="22"/>
      <c r="DE177" s="22"/>
      <c r="DF177" s="22"/>
      <c r="DG177" s="22"/>
      <c r="DH177" s="22"/>
      <c r="DI177" s="22"/>
      <c r="DJ177" s="22"/>
      <c r="DK177" s="22"/>
      <c r="DL177" s="22"/>
      <c r="DM177" s="22"/>
      <c r="DN177" s="22"/>
      <c r="DO177" s="22"/>
      <c r="DP177" s="22"/>
      <c r="DQ177" s="22"/>
      <c r="DR177" s="22"/>
      <c r="DS177" s="22"/>
      <c r="DT177" s="22"/>
      <c r="DU177" s="22"/>
      <c r="DV177" s="22"/>
      <c r="DW177" s="22"/>
      <c r="DX177" s="22"/>
      <c r="DY177" s="22"/>
      <c r="DZ177" s="22"/>
      <c r="EA177" s="22"/>
      <c r="EB177" s="22"/>
      <c r="EC177" s="22"/>
      <c r="ED177" s="22"/>
      <c r="EE177" s="22"/>
      <c r="EF177" s="22"/>
      <c r="EG177" s="22"/>
      <c r="EH177" s="22"/>
      <c r="EI177" s="22"/>
      <c r="EJ177" s="22"/>
      <c r="EK177" s="22"/>
      <c r="EL177" s="22"/>
      <c r="EM177" s="22"/>
      <c r="EN177" s="22"/>
      <c r="EO177" s="22"/>
      <c r="EP177" s="22"/>
      <c r="EQ177" s="22"/>
      <c r="ER177" s="22"/>
      <c r="ES177" s="22"/>
      <c r="ET177" s="22"/>
      <c r="EU177" s="22"/>
      <c r="EV177" s="22"/>
      <c r="EW177" s="22"/>
      <c r="EX177" s="22"/>
      <c r="EY177" s="22"/>
      <c r="EZ177" s="22"/>
      <c r="FA177" s="22"/>
      <c r="FB177" s="22"/>
      <c r="FC177" s="22"/>
      <c r="FD177" s="22"/>
      <c r="FE177" s="22"/>
      <c r="FF177" s="22"/>
      <c r="FG177" s="22"/>
      <c r="FH177" s="22"/>
      <c r="FI177" s="22"/>
      <c r="FJ177" s="22"/>
      <c r="FK177" s="22"/>
      <c r="FL177" s="22"/>
      <c r="FM177" s="22"/>
      <c r="FN177" s="22"/>
      <c r="FO177" s="22"/>
      <c r="FP177" s="22"/>
      <c r="FQ177" s="22"/>
      <c r="FR177" s="22"/>
      <c r="FS177" s="22"/>
      <c r="FT177" s="22"/>
      <c r="FU177" s="22"/>
      <c r="FV177" s="22"/>
      <c r="FW177" s="22"/>
      <c r="FX177" s="22"/>
      <c r="FY177" s="22"/>
      <c r="FZ177" s="22"/>
      <c r="GA177" s="22"/>
      <c r="GB177" s="22"/>
      <c r="GC177" s="22"/>
      <c r="GD177" s="22"/>
      <c r="GE177" s="22"/>
      <c r="GF177" s="22"/>
      <c r="GG177" s="22"/>
      <c r="GH177" s="22"/>
      <c r="GI177" s="22"/>
      <c r="GJ177" s="22"/>
      <c r="GK177" s="22"/>
      <c r="GL177" s="22"/>
      <c r="GM177" s="22"/>
      <c r="GN177" s="22"/>
      <c r="GO177" s="22"/>
      <c r="GP177" s="22"/>
      <c r="GQ177" s="22"/>
      <c r="GR177" s="22"/>
      <c r="GS177" s="22"/>
      <c r="GT177" s="22"/>
      <c r="GU177" s="22"/>
      <c r="GV177" s="22"/>
      <c r="GW177" s="22"/>
      <c r="GX177" s="22"/>
      <c r="GY177" s="22"/>
      <c r="GZ177" s="22"/>
      <c r="HA177" s="22"/>
      <c r="HB177" s="22"/>
      <c r="HC177" s="22"/>
      <c r="HD177" s="22"/>
      <c r="HE177" s="22"/>
      <c r="HF177" s="22"/>
      <c r="HG177" s="22"/>
      <c r="HH177" s="22"/>
      <c r="HI177" s="22"/>
      <c r="HJ177" s="22"/>
      <c r="HK177" s="22"/>
      <c r="HL177" s="22"/>
      <c r="HM177" s="22"/>
      <c r="HN177" s="22"/>
      <c r="HO177" s="22"/>
      <c r="HP177" s="22"/>
      <c r="HQ177" s="22"/>
      <c r="HR177" s="22"/>
      <c r="HS177" s="22"/>
      <c r="HT177" s="22"/>
      <c r="HU177" s="22"/>
      <c r="HV177" s="22"/>
      <c r="HW177" s="22"/>
      <c r="HX177" s="22"/>
      <c r="HY177" s="22"/>
      <c r="HZ177" s="22"/>
      <c r="IA177" s="22"/>
      <c r="IB177" s="22"/>
      <c r="IC177" s="22"/>
      <c r="ID177" s="22"/>
      <c r="IE177" s="22"/>
      <c r="IF177" s="22"/>
      <c r="IG177" s="22"/>
      <c r="IH177" s="22">
        <v>2</v>
      </c>
      <c r="II177" s="22"/>
      <c r="IJ177" s="22"/>
      <c r="IK177" s="22"/>
      <c r="IL177" s="22"/>
      <c r="IM177" s="22"/>
      <c r="IN177" s="22"/>
      <c r="IO177" s="22"/>
      <c r="IP177" s="22"/>
      <c r="IQ177" s="22"/>
      <c r="IR177" s="22"/>
      <c r="IS177" s="22"/>
      <c r="IT177" s="22"/>
      <c r="IU177" s="22"/>
      <c r="IV177" s="22"/>
      <c r="IW177" s="22"/>
      <c r="IX177" s="22"/>
      <c r="IY177" s="26">
        <f t="shared" si="8"/>
        <v>3.6</v>
      </c>
      <c r="IZ177" s="56" t="s">
        <v>78</v>
      </c>
      <c r="JA177" s="80">
        <v>333.62</v>
      </c>
      <c r="JB177" s="81">
        <f>JE177+JF177+JG177+JH177+JI177+JJ177+JK177</f>
        <v>333.62</v>
      </c>
      <c r="JC177" s="81">
        <v>211.12</v>
      </c>
      <c r="JD177" s="82">
        <f t="shared" si="9"/>
        <v>0</v>
      </c>
      <c r="JE177" s="83"/>
      <c r="JF177" s="83"/>
      <c r="JG177" s="83"/>
      <c r="JH177" s="83"/>
      <c r="JI177" s="83"/>
      <c r="JJ177" s="83"/>
      <c r="JK177" s="83">
        <v>333.62</v>
      </c>
      <c r="JL177" s="83"/>
      <c r="JM177" s="83"/>
      <c r="JN177" s="83"/>
      <c r="JO177" s="83"/>
      <c r="JP177" s="83"/>
      <c r="JQ177" s="40">
        <f t="shared" si="11"/>
        <v>1.580238726790451</v>
      </c>
      <c r="JR177" s="5" t="s">
        <v>467</v>
      </c>
    </row>
    <row r="178" spans="1:278" s="5" customFormat="1" ht="12.75" customHeight="1" x14ac:dyDescent="0.25">
      <c r="A178" s="64">
        <v>43349</v>
      </c>
      <c r="B178" s="109" t="s">
        <v>144</v>
      </c>
      <c r="C178" s="52"/>
      <c r="D178" s="52"/>
      <c r="E178" s="53"/>
      <c r="F178" s="53"/>
      <c r="G178" s="53"/>
      <c r="H178" s="53"/>
      <c r="I178" s="53"/>
      <c r="J178" s="53"/>
      <c r="K178" s="53"/>
      <c r="L178" s="22"/>
      <c r="M178" s="22"/>
      <c r="N178" s="22"/>
      <c r="O178" s="22"/>
      <c r="P178" s="22">
        <v>1.6</v>
      </c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  <c r="BM178" s="22"/>
      <c r="BN178" s="22"/>
      <c r="BO178" s="22"/>
      <c r="BP178" s="22"/>
      <c r="BQ178" s="22"/>
      <c r="BR178" s="22"/>
      <c r="BS178" s="22"/>
      <c r="BT178" s="22"/>
      <c r="BU178" s="22"/>
      <c r="BV178" s="22"/>
      <c r="BW178" s="22"/>
      <c r="BX178" s="22"/>
      <c r="BY178" s="22"/>
      <c r="BZ178" s="22"/>
      <c r="CA178" s="22"/>
      <c r="CB178" s="22"/>
      <c r="CC178" s="22"/>
      <c r="CD178" s="22"/>
      <c r="CE178" s="22"/>
      <c r="CF178" s="22"/>
      <c r="CG178" s="22"/>
      <c r="CH178" s="22"/>
      <c r="CI178" s="22"/>
      <c r="CJ178" s="22"/>
      <c r="CK178" s="22"/>
      <c r="CL178" s="22"/>
      <c r="CM178" s="22"/>
      <c r="CN178" s="22"/>
      <c r="CO178" s="22"/>
      <c r="CP178" s="22"/>
      <c r="CQ178" s="22"/>
      <c r="CR178" s="22"/>
      <c r="CS178" s="22"/>
      <c r="CT178" s="22"/>
      <c r="CU178" s="22"/>
      <c r="CV178" s="22"/>
      <c r="CW178" s="22"/>
      <c r="CX178" s="22"/>
      <c r="CY178" s="22"/>
      <c r="CZ178" s="22"/>
      <c r="DA178" s="22"/>
      <c r="DB178" s="22"/>
      <c r="DC178" s="22"/>
      <c r="DD178" s="22"/>
      <c r="DE178" s="22"/>
      <c r="DF178" s="22"/>
      <c r="DG178" s="22"/>
      <c r="DH178" s="22"/>
      <c r="DI178" s="22"/>
      <c r="DJ178" s="22"/>
      <c r="DK178" s="22"/>
      <c r="DL178" s="22"/>
      <c r="DM178" s="22"/>
      <c r="DN178" s="22"/>
      <c r="DO178" s="22"/>
      <c r="DP178" s="22"/>
      <c r="DQ178" s="22"/>
      <c r="DR178" s="22"/>
      <c r="DS178" s="22"/>
      <c r="DT178" s="22"/>
      <c r="DU178" s="22"/>
      <c r="DV178" s="22"/>
      <c r="DW178" s="22"/>
      <c r="DX178" s="22"/>
      <c r="DY178" s="22"/>
      <c r="DZ178" s="22"/>
      <c r="EA178" s="22"/>
      <c r="EB178" s="22"/>
      <c r="EC178" s="22"/>
      <c r="ED178" s="22"/>
      <c r="EE178" s="22"/>
      <c r="EF178" s="22"/>
      <c r="EG178" s="22"/>
      <c r="EH178" s="22"/>
      <c r="EI178" s="22"/>
      <c r="EJ178" s="22"/>
      <c r="EK178" s="22"/>
      <c r="EL178" s="22"/>
      <c r="EM178" s="22"/>
      <c r="EN178" s="22"/>
      <c r="EO178" s="22"/>
      <c r="EP178" s="22"/>
      <c r="EQ178" s="22"/>
      <c r="ER178" s="22"/>
      <c r="ES178" s="22"/>
      <c r="ET178" s="22"/>
      <c r="EU178" s="22"/>
      <c r="EV178" s="22"/>
      <c r="EW178" s="22"/>
      <c r="EX178" s="22"/>
      <c r="EY178" s="22"/>
      <c r="EZ178" s="22"/>
      <c r="FA178" s="22"/>
      <c r="FB178" s="22"/>
      <c r="FC178" s="22"/>
      <c r="FD178" s="22"/>
      <c r="FE178" s="22"/>
      <c r="FF178" s="22"/>
      <c r="FG178" s="22"/>
      <c r="FH178" s="22"/>
      <c r="FI178" s="22"/>
      <c r="FJ178" s="22"/>
      <c r="FK178" s="22"/>
      <c r="FL178" s="22"/>
      <c r="FM178" s="22"/>
      <c r="FN178" s="22"/>
      <c r="FO178" s="22"/>
      <c r="FP178" s="22"/>
      <c r="FQ178" s="22"/>
      <c r="FR178" s="22"/>
      <c r="FS178" s="22"/>
      <c r="FT178" s="22"/>
      <c r="FU178" s="22"/>
      <c r="FV178" s="22"/>
      <c r="FW178" s="22"/>
      <c r="FX178" s="22"/>
      <c r="FY178" s="22"/>
      <c r="FZ178" s="22"/>
      <c r="GA178" s="22"/>
      <c r="GB178" s="22"/>
      <c r="GC178" s="22"/>
      <c r="GD178" s="22"/>
      <c r="GE178" s="22"/>
      <c r="GF178" s="22"/>
      <c r="GG178" s="22"/>
      <c r="GH178" s="22"/>
      <c r="GI178" s="22"/>
      <c r="GJ178" s="22"/>
      <c r="GK178" s="22"/>
      <c r="GL178" s="22"/>
      <c r="GM178" s="22"/>
      <c r="GN178" s="22"/>
      <c r="GO178" s="22"/>
      <c r="GP178" s="22"/>
      <c r="GQ178" s="22"/>
      <c r="GR178" s="22"/>
      <c r="GS178" s="22"/>
      <c r="GT178" s="22"/>
      <c r="GU178" s="22"/>
      <c r="GV178" s="22"/>
      <c r="GW178" s="22"/>
      <c r="GX178" s="22"/>
      <c r="GY178" s="22"/>
      <c r="GZ178" s="22"/>
      <c r="HA178" s="22"/>
      <c r="HB178" s="22"/>
      <c r="HC178" s="22"/>
      <c r="HD178" s="22"/>
      <c r="HE178" s="22"/>
      <c r="HF178" s="22"/>
      <c r="HG178" s="22"/>
      <c r="HH178" s="22"/>
      <c r="HI178" s="22"/>
      <c r="HJ178" s="22"/>
      <c r="HK178" s="22"/>
      <c r="HL178" s="22"/>
      <c r="HM178" s="22"/>
      <c r="HN178" s="22"/>
      <c r="HO178" s="22"/>
      <c r="HP178" s="22"/>
      <c r="HQ178" s="22"/>
      <c r="HR178" s="22"/>
      <c r="HS178" s="22"/>
      <c r="HT178" s="22"/>
      <c r="HU178" s="22"/>
      <c r="HV178" s="22"/>
      <c r="HW178" s="22"/>
      <c r="HX178" s="22"/>
      <c r="HY178" s="22"/>
      <c r="HZ178" s="22"/>
      <c r="IA178" s="22"/>
      <c r="IB178" s="22"/>
      <c r="IC178" s="22"/>
      <c r="ID178" s="22"/>
      <c r="IE178" s="22"/>
      <c r="IF178" s="22"/>
      <c r="IG178" s="22"/>
      <c r="IH178" s="22"/>
      <c r="II178" s="22"/>
      <c r="IJ178" s="22"/>
      <c r="IK178" s="22"/>
      <c r="IL178" s="22"/>
      <c r="IM178" s="22"/>
      <c r="IN178" s="22"/>
      <c r="IO178" s="22"/>
      <c r="IP178" s="22"/>
      <c r="IQ178" s="22"/>
      <c r="IR178" s="22"/>
      <c r="IS178" s="22"/>
      <c r="IT178" s="22"/>
      <c r="IU178" s="22"/>
      <c r="IV178" s="22"/>
      <c r="IW178" s="22"/>
      <c r="IX178" s="22"/>
      <c r="IY178" s="26">
        <f t="shared" si="8"/>
        <v>1.6</v>
      </c>
      <c r="IZ178" s="56" t="s">
        <v>37</v>
      </c>
      <c r="JA178" s="80">
        <v>142.1</v>
      </c>
      <c r="JB178" s="81">
        <f>JE178+JF178+JG178+JH178+JI178+JJ178+JK178+JL178+JM178</f>
        <v>142.1</v>
      </c>
      <c r="JC178" s="81">
        <v>90.016000000000005</v>
      </c>
      <c r="JD178" s="82">
        <f t="shared" si="9"/>
        <v>0</v>
      </c>
      <c r="JE178" s="83"/>
      <c r="JF178" s="83"/>
      <c r="JG178" s="83"/>
      <c r="JH178" s="83"/>
      <c r="JI178" s="83"/>
      <c r="JJ178" s="83"/>
      <c r="JK178" s="83"/>
      <c r="JL178" s="83"/>
      <c r="JM178" s="83">
        <v>142.1</v>
      </c>
      <c r="JN178" s="83"/>
      <c r="JO178" s="83"/>
      <c r="JP178" s="83"/>
      <c r="JQ178" s="117">
        <f t="shared" si="11"/>
        <v>1.5786082474226804</v>
      </c>
      <c r="JR178" s="5" t="s">
        <v>597</v>
      </c>
    </row>
    <row r="179" spans="1:278" s="5" customFormat="1" ht="12.75" customHeight="1" x14ac:dyDescent="0.25">
      <c r="A179" s="64">
        <v>43138</v>
      </c>
      <c r="B179" s="109" t="s">
        <v>334</v>
      </c>
      <c r="C179" s="52"/>
      <c r="D179" s="52"/>
      <c r="E179" s="53"/>
      <c r="F179" s="53"/>
      <c r="G179" s="53"/>
      <c r="H179" s="53"/>
      <c r="I179" s="53"/>
      <c r="J179" s="53"/>
      <c r="K179" s="53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  <c r="BM179" s="22"/>
      <c r="BN179" s="22"/>
      <c r="BO179" s="22"/>
      <c r="BP179" s="22"/>
      <c r="BQ179" s="22"/>
      <c r="BR179" s="22"/>
      <c r="BS179" s="22"/>
      <c r="BT179" s="22"/>
      <c r="BU179" s="22"/>
      <c r="BV179" s="22"/>
      <c r="BW179" s="22"/>
      <c r="BX179" s="22"/>
      <c r="BY179" s="22"/>
      <c r="BZ179" s="22"/>
      <c r="CA179" s="22"/>
      <c r="CB179" s="22"/>
      <c r="CC179" s="22"/>
      <c r="CD179" s="22"/>
      <c r="CE179" s="22"/>
      <c r="CF179" s="22"/>
      <c r="CG179" s="22"/>
      <c r="CH179" s="22"/>
      <c r="CI179" s="22"/>
      <c r="CJ179" s="22"/>
      <c r="CK179" s="22"/>
      <c r="CL179" s="22"/>
      <c r="CM179" s="22"/>
      <c r="CN179" s="22"/>
      <c r="CO179" s="22"/>
      <c r="CP179" s="22"/>
      <c r="CQ179" s="22"/>
      <c r="CR179" s="22"/>
      <c r="CS179" s="22"/>
      <c r="CT179" s="22"/>
      <c r="CU179" s="22"/>
      <c r="CV179" s="22"/>
      <c r="CW179" s="22"/>
      <c r="CX179" s="22"/>
      <c r="CY179" s="22"/>
      <c r="CZ179" s="22"/>
      <c r="DA179" s="22"/>
      <c r="DB179" s="22"/>
      <c r="DC179" s="22"/>
      <c r="DD179" s="22"/>
      <c r="DE179" s="22"/>
      <c r="DF179" s="22"/>
      <c r="DG179" s="22"/>
      <c r="DH179" s="22"/>
      <c r="DI179" s="22"/>
      <c r="DJ179" s="22"/>
      <c r="DK179" s="22"/>
      <c r="DL179" s="22"/>
      <c r="DM179" s="22"/>
      <c r="DN179" s="22"/>
      <c r="DO179" s="22"/>
      <c r="DP179" s="22"/>
      <c r="DQ179" s="22"/>
      <c r="DR179" s="22"/>
      <c r="DS179" s="22"/>
      <c r="DT179" s="22"/>
      <c r="DU179" s="22"/>
      <c r="DV179" s="22"/>
      <c r="DW179" s="22"/>
      <c r="DX179" s="22"/>
      <c r="DY179" s="22"/>
      <c r="DZ179" s="22"/>
      <c r="EA179" s="22"/>
      <c r="EB179" s="22"/>
      <c r="EC179" s="22"/>
      <c r="ED179" s="22"/>
      <c r="EE179" s="22"/>
      <c r="EF179" s="22"/>
      <c r="EG179" s="22"/>
      <c r="EH179" s="22"/>
      <c r="EI179" s="22"/>
      <c r="EJ179" s="22"/>
      <c r="EK179" s="22"/>
      <c r="EL179" s="22"/>
      <c r="EM179" s="22"/>
      <c r="EN179" s="22"/>
      <c r="EO179" s="22"/>
      <c r="EP179" s="22"/>
      <c r="EQ179" s="22"/>
      <c r="ER179" s="22"/>
      <c r="ES179" s="22"/>
      <c r="ET179" s="22"/>
      <c r="EU179" s="22"/>
      <c r="EV179" s="22"/>
      <c r="EW179" s="22"/>
      <c r="EX179" s="22"/>
      <c r="EY179" s="22"/>
      <c r="EZ179" s="22"/>
      <c r="FA179" s="22"/>
      <c r="FB179" s="22"/>
      <c r="FC179" s="22"/>
      <c r="FD179" s="22"/>
      <c r="FE179" s="22"/>
      <c r="FF179" s="22"/>
      <c r="FG179" s="22"/>
      <c r="FH179" s="22"/>
      <c r="FI179" s="22"/>
      <c r="FJ179" s="22"/>
      <c r="FK179" s="22"/>
      <c r="FL179" s="22"/>
      <c r="FM179" s="22"/>
      <c r="FN179" s="22"/>
      <c r="FO179" s="22"/>
      <c r="FP179" s="22"/>
      <c r="FQ179" s="22"/>
      <c r="FR179" s="22"/>
      <c r="FS179" s="22"/>
      <c r="FT179" s="22"/>
      <c r="FU179" s="22"/>
      <c r="FV179" s="22"/>
      <c r="FW179" s="22"/>
      <c r="FX179" s="22"/>
      <c r="FY179" s="22"/>
      <c r="FZ179" s="22"/>
      <c r="GA179" s="22"/>
      <c r="GB179" s="22"/>
      <c r="GC179" s="22"/>
      <c r="GD179" s="22"/>
      <c r="GE179" s="22"/>
      <c r="GF179" s="22"/>
      <c r="GG179" s="22"/>
      <c r="GH179" s="22"/>
      <c r="GI179" s="22"/>
      <c r="GJ179" s="22"/>
      <c r="GK179" s="22"/>
      <c r="GL179" s="22"/>
      <c r="GM179" s="22"/>
      <c r="GN179" s="22"/>
      <c r="GO179" s="22"/>
      <c r="GP179" s="22"/>
      <c r="GQ179" s="22"/>
      <c r="GR179" s="22"/>
      <c r="GS179" s="22"/>
      <c r="GT179" s="22"/>
      <c r="GU179" s="22"/>
      <c r="GV179" s="22"/>
      <c r="GW179" s="22"/>
      <c r="GX179" s="22"/>
      <c r="GY179" s="22"/>
      <c r="GZ179" s="22"/>
      <c r="HA179" s="22"/>
      <c r="HB179" s="22"/>
      <c r="HC179" s="22"/>
      <c r="HD179" s="22"/>
      <c r="HE179" s="22"/>
      <c r="HF179" s="22"/>
      <c r="HG179" s="22"/>
      <c r="HH179" s="22"/>
      <c r="HI179" s="22"/>
      <c r="HJ179" s="22"/>
      <c r="HK179" s="22"/>
      <c r="HL179" s="22"/>
      <c r="HM179" s="22"/>
      <c r="HN179" s="22"/>
      <c r="HO179" s="22"/>
      <c r="HP179" s="22"/>
      <c r="HQ179" s="22"/>
      <c r="HR179" s="22"/>
      <c r="HS179" s="22"/>
      <c r="HT179" s="22"/>
      <c r="HU179" s="22"/>
      <c r="HV179" s="22"/>
      <c r="HW179" s="22"/>
      <c r="HX179" s="22"/>
      <c r="HY179" s="22"/>
      <c r="HZ179" s="22"/>
      <c r="IA179" s="22"/>
      <c r="IB179" s="22"/>
      <c r="IC179" s="22"/>
      <c r="ID179" s="22"/>
      <c r="IE179" s="22"/>
      <c r="IF179" s="22"/>
      <c r="IG179" s="22"/>
      <c r="IH179" s="22"/>
      <c r="II179" s="22"/>
      <c r="IJ179" s="22"/>
      <c r="IK179" s="22"/>
      <c r="IL179" s="22"/>
      <c r="IM179" s="22"/>
      <c r="IN179" s="22"/>
      <c r="IO179" s="22"/>
      <c r="IP179" s="22"/>
      <c r="IQ179" s="22"/>
      <c r="IR179" s="22">
        <v>25</v>
      </c>
      <c r="IS179" s="22"/>
      <c r="IT179" s="22"/>
      <c r="IU179" s="22"/>
      <c r="IV179" s="22"/>
      <c r="IW179" s="22"/>
      <c r="IX179" s="22"/>
      <c r="IY179" s="26">
        <f t="shared" si="8"/>
        <v>25</v>
      </c>
      <c r="IZ179" s="56" t="s">
        <v>105</v>
      </c>
      <c r="JA179" s="80">
        <v>540</v>
      </c>
      <c r="JB179" s="81">
        <f>JE179+JF179</f>
        <v>540</v>
      </c>
      <c r="JC179" s="81">
        <v>337.25</v>
      </c>
      <c r="JD179" s="82">
        <f t="shared" si="9"/>
        <v>0</v>
      </c>
      <c r="JE179" s="83"/>
      <c r="JF179" s="83">
        <f>100+407.42+32.58</f>
        <v>540</v>
      </c>
      <c r="JG179" s="83"/>
      <c r="JH179" s="83"/>
      <c r="JI179" s="83"/>
      <c r="JJ179" s="83"/>
      <c r="JK179" s="83"/>
      <c r="JL179" s="83"/>
      <c r="JM179" s="83"/>
      <c r="JN179" s="83"/>
      <c r="JO179" s="83"/>
      <c r="JP179" s="83"/>
      <c r="JQ179" s="40">
        <f t="shared" si="11"/>
        <v>1.6011860637509265</v>
      </c>
    </row>
    <row r="180" spans="1:278" s="5" customFormat="1" ht="12.75" customHeight="1" x14ac:dyDescent="0.25">
      <c r="A180" s="64">
        <v>43187</v>
      </c>
      <c r="B180" s="109" t="s">
        <v>334</v>
      </c>
      <c r="C180" s="52"/>
      <c r="D180" s="52"/>
      <c r="E180" s="53"/>
      <c r="F180" s="53"/>
      <c r="G180" s="53"/>
      <c r="H180" s="53"/>
      <c r="I180" s="53"/>
      <c r="J180" s="53"/>
      <c r="K180" s="53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  <c r="BM180" s="22"/>
      <c r="BN180" s="22"/>
      <c r="BO180" s="22"/>
      <c r="BP180" s="22"/>
      <c r="BQ180" s="22"/>
      <c r="BR180" s="22"/>
      <c r="BS180" s="22"/>
      <c r="BT180" s="22"/>
      <c r="BU180" s="22"/>
      <c r="BV180" s="22"/>
      <c r="BW180" s="22"/>
      <c r="BX180" s="22"/>
      <c r="BY180" s="22"/>
      <c r="BZ180" s="22"/>
      <c r="CA180" s="22"/>
      <c r="CB180" s="22"/>
      <c r="CC180" s="22"/>
      <c r="CD180" s="22"/>
      <c r="CE180" s="22"/>
      <c r="CF180" s="22"/>
      <c r="CG180" s="22"/>
      <c r="CH180" s="22"/>
      <c r="CI180" s="22"/>
      <c r="CJ180" s="22"/>
      <c r="CK180" s="22"/>
      <c r="CL180" s="22"/>
      <c r="CM180" s="22"/>
      <c r="CN180" s="22"/>
      <c r="CO180" s="22"/>
      <c r="CP180" s="22"/>
      <c r="CQ180" s="22"/>
      <c r="CR180" s="22"/>
      <c r="CS180" s="22"/>
      <c r="CT180" s="22"/>
      <c r="CU180" s="22"/>
      <c r="CV180" s="22"/>
      <c r="CW180" s="22"/>
      <c r="CX180" s="22"/>
      <c r="CY180" s="22"/>
      <c r="CZ180" s="22"/>
      <c r="DA180" s="22"/>
      <c r="DB180" s="22"/>
      <c r="DC180" s="22"/>
      <c r="DD180" s="22"/>
      <c r="DE180" s="22"/>
      <c r="DF180" s="22"/>
      <c r="DG180" s="22"/>
      <c r="DH180" s="22"/>
      <c r="DI180" s="22"/>
      <c r="DJ180" s="22"/>
      <c r="DK180" s="22"/>
      <c r="DL180" s="22"/>
      <c r="DM180" s="22"/>
      <c r="DN180" s="22"/>
      <c r="DO180" s="22"/>
      <c r="DP180" s="22"/>
      <c r="DQ180" s="22"/>
      <c r="DR180" s="22"/>
      <c r="DS180" s="22"/>
      <c r="DT180" s="22"/>
      <c r="DU180" s="22"/>
      <c r="DV180" s="22"/>
      <c r="DW180" s="22"/>
      <c r="DX180" s="22"/>
      <c r="DY180" s="22"/>
      <c r="DZ180" s="22"/>
      <c r="EA180" s="22"/>
      <c r="EB180" s="22"/>
      <c r="EC180" s="22"/>
      <c r="ED180" s="22"/>
      <c r="EE180" s="22"/>
      <c r="EF180" s="22"/>
      <c r="EG180" s="22"/>
      <c r="EH180" s="22"/>
      <c r="EI180" s="22"/>
      <c r="EJ180" s="22"/>
      <c r="EK180" s="22"/>
      <c r="EL180" s="22"/>
      <c r="EM180" s="22"/>
      <c r="EN180" s="22"/>
      <c r="EO180" s="22"/>
      <c r="EP180" s="22"/>
      <c r="EQ180" s="22"/>
      <c r="ER180" s="22"/>
      <c r="ES180" s="22"/>
      <c r="ET180" s="22"/>
      <c r="EU180" s="22"/>
      <c r="EV180" s="22"/>
      <c r="EW180" s="22"/>
      <c r="EX180" s="22"/>
      <c r="EY180" s="22"/>
      <c r="EZ180" s="22"/>
      <c r="FA180" s="22"/>
      <c r="FB180" s="22"/>
      <c r="FC180" s="22"/>
      <c r="FD180" s="22"/>
      <c r="FE180" s="22"/>
      <c r="FF180" s="22"/>
      <c r="FG180" s="22"/>
      <c r="FH180" s="22"/>
      <c r="FI180" s="22"/>
      <c r="FJ180" s="22"/>
      <c r="FK180" s="22"/>
      <c r="FL180" s="22"/>
      <c r="FM180" s="22"/>
      <c r="FN180" s="22"/>
      <c r="FO180" s="22"/>
      <c r="FP180" s="22"/>
      <c r="FQ180" s="22"/>
      <c r="FR180" s="22"/>
      <c r="FS180" s="22"/>
      <c r="FT180" s="22"/>
      <c r="FU180" s="22"/>
      <c r="FV180" s="22"/>
      <c r="FW180" s="22"/>
      <c r="FX180" s="22"/>
      <c r="FY180" s="22"/>
      <c r="FZ180" s="22"/>
      <c r="GA180" s="22"/>
      <c r="GB180" s="22"/>
      <c r="GC180" s="22"/>
      <c r="GD180" s="22"/>
      <c r="GE180" s="22"/>
      <c r="GF180" s="22"/>
      <c r="GG180" s="22"/>
      <c r="GH180" s="22"/>
      <c r="GI180" s="22"/>
      <c r="GJ180" s="22"/>
      <c r="GK180" s="22"/>
      <c r="GL180" s="22"/>
      <c r="GM180" s="22"/>
      <c r="GN180" s="22"/>
      <c r="GO180" s="22"/>
      <c r="GP180" s="22"/>
      <c r="GQ180" s="22"/>
      <c r="GR180" s="22"/>
      <c r="GS180" s="22"/>
      <c r="GT180" s="22"/>
      <c r="GU180" s="22"/>
      <c r="GV180" s="22"/>
      <c r="GW180" s="22"/>
      <c r="GX180" s="22"/>
      <c r="GY180" s="22"/>
      <c r="GZ180" s="22"/>
      <c r="HA180" s="22"/>
      <c r="HB180" s="22"/>
      <c r="HC180" s="22"/>
      <c r="HD180" s="22"/>
      <c r="HE180" s="22"/>
      <c r="HF180" s="22"/>
      <c r="HG180" s="22"/>
      <c r="HH180" s="22"/>
      <c r="HI180" s="22"/>
      <c r="HJ180" s="22"/>
      <c r="HK180" s="22"/>
      <c r="HL180" s="22"/>
      <c r="HM180" s="22"/>
      <c r="HN180" s="22"/>
      <c r="HO180" s="22"/>
      <c r="HP180" s="22"/>
      <c r="HQ180" s="22"/>
      <c r="HR180" s="22"/>
      <c r="HS180" s="22"/>
      <c r="HT180" s="22"/>
      <c r="HU180" s="22"/>
      <c r="HV180" s="22"/>
      <c r="HW180" s="22"/>
      <c r="HX180" s="22"/>
      <c r="HY180" s="22"/>
      <c r="HZ180" s="22"/>
      <c r="IA180" s="22"/>
      <c r="IB180" s="22"/>
      <c r="IC180" s="22"/>
      <c r="ID180" s="22"/>
      <c r="IE180" s="22"/>
      <c r="IF180" s="22"/>
      <c r="IG180" s="22"/>
      <c r="IH180" s="22"/>
      <c r="II180" s="22"/>
      <c r="IJ180" s="22"/>
      <c r="IK180" s="22"/>
      <c r="IL180" s="22"/>
      <c r="IM180" s="22"/>
      <c r="IN180" s="22"/>
      <c r="IO180" s="22"/>
      <c r="IP180" s="22"/>
      <c r="IQ180" s="22"/>
      <c r="IR180" s="22">
        <v>25</v>
      </c>
      <c r="IS180" s="22"/>
      <c r="IT180" s="22"/>
      <c r="IU180" s="22"/>
      <c r="IV180" s="22"/>
      <c r="IW180" s="22"/>
      <c r="IX180" s="22"/>
      <c r="IY180" s="26">
        <f t="shared" si="8"/>
        <v>25</v>
      </c>
      <c r="IZ180" s="56" t="s">
        <v>105</v>
      </c>
      <c r="JA180" s="80">
        <v>540</v>
      </c>
      <c r="JB180" s="81">
        <f>JE180+JF180+JG180+JH180</f>
        <v>540</v>
      </c>
      <c r="JC180" s="81">
        <v>338</v>
      </c>
      <c r="JD180" s="82">
        <f t="shared" si="9"/>
        <v>0</v>
      </c>
      <c r="JE180" s="83"/>
      <c r="JF180" s="83"/>
      <c r="JG180" s="83">
        <v>540</v>
      </c>
      <c r="JH180" s="83"/>
      <c r="JI180" s="83"/>
      <c r="JJ180" s="83"/>
      <c r="JK180" s="83"/>
      <c r="JL180" s="83"/>
      <c r="JM180" s="83"/>
      <c r="JN180" s="83"/>
      <c r="JO180" s="83"/>
      <c r="JP180" s="83"/>
      <c r="JQ180" s="40">
        <f t="shared" si="11"/>
        <v>1.5976331360946745</v>
      </c>
    </row>
    <row r="181" spans="1:278" s="5" customFormat="1" ht="12.75" customHeight="1" x14ac:dyDescent="0.25">
      <c r="A181" s="64">
        <v>43216</v>
      </c>
      <c r="B181" s="109" t="s">
        <v>334</v>
      </c>
      <c r="C181" s="52"/>
      <c r="D181" s="52"/>
      <c r="E181" s="53"/>
      <c r="F181" s="53"/>
      <c r="G181" s="53"/>
      <c r="H181" s="53"/>
      <c r="I181" s="53"/>
      <c r="J181" s="53"/>
      <c r="K181" s="53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22"/>
      <c r="GF181" s="22"/>
      <c r="GG181" s="22"/>
      <c r="GH181" s="22"/>
      <c r="GI181" s="22"/>
      <c r="GJ181" s="22"/>
      <c r="GK181" s="22"/>
      <c r="GL181" s="22"/>
      <c r="GM181" s="22"/>
      <c r="GN181" s="22"/>
      <c r="GO181" s="22"/>
      <c r="GP181" s="22"/>
      <c r="GQ181" s="22"/>
      <c r="GR181" s="22"/>
      <c r="GS181" s="22"/>
      <c r="GT181" s="22"/>
      <c r="GU181" s="22"/>
      <c r="GV181" s="22"/>
      <c r="GW181" s="22"/>
      <c r="GX181" s="22"/>
      <c r="GY181" s="22"/>
      <c r="GZ181" s="22"/>
      <c r="HA181" s="22"/>
      <c r="HB181" s="22"/>
      <c r="HC181" s="22"/>
      <c r="HD181" s="22"/>
      <c r="HE181" s="22"/>
      <c r="HF181" s="22"/>
      <c r="HG181" s="22"/>
      <c r="HH181" s="22"/>
      <c r="HI181" s="22"/>
      <c r="HJ181" s="22"/>
      <c r="HK181" s="22"/>
      <c r="HL181" s="22"/>
      <c r="HM181" s="22"/>
      <c r="HN181" s="22"/>
      <c r="HO181" s="22"/>
      <c r="HP181" s="22"/>
      <c r="HQ181" s="22"/>
      <c r="HR181" s="22"/>
      <c r="HS181" s="22"/>
      <c r="HT181" s="22"/>
      <c r="HU181" s="22"/>
      <c r="HV181" s="22"/>
      <c r="HW181" s="22"/>
      <c r="HX181" s="22"/>
      <c r="HY181" s="22"/>
      <c r="HZ181" s="22"/>
      <c r="IA181" s="22"/>
      <c r="IB181" s="22"/>
      <c r="IC181" s="22"/>
      <c r="ID181" s="22"/>
      <c r="IE181" s="22"/>
      <c r="IF181" s="22"/>
      <c r="IG181" s="22"/>
      <c r="IH181" s="22"/>
      <c r="II181" s="22"/>
      <c r="IJ181" s="22"/>
      <c r="IK181" s="22"/>
      <c r="IL181" s="22"/>
      <c r="IM181" s="22"/>
      <c r="IN181" s="22"/>
      <c r="IO181" s="22"/>
      <c r="IP181" s="22"/>
      <c r="IQ181" s="22"/>
      <c r="IR181" s="22">
        <v>25</v>
      </c>
      <c r="IS181" s="22"/>
      <c r="IT181" s="22"/>
      <c r="IU181" s="22"/>
      <c r="IV181" s="22"/>
      <c r="IW181" s="22"/>
      <c r="IX181" s="22"/>
      <c r="IY181" s="26">
        <f t="shared" si="8"/>
        <v>25</v>
      </c>
      <c r="IZ181" s="56" t="s">
        <v>105</v>
      </c>
      <c r="JA181" s="80">
        <v>558.6</v>
      </c>
      <c r="JB181" s="81">
        <f>JE181+JF181+JG181+JH181+JI181+JJ181+JK181+JL181+JM181+JN181+JO181+JP181</f>
        <v>400</v>
      </c>
      <c r="JC181" s="81">
        <v>338</v>
      </c>
      <c r="JD181" s="82">
        <f t="shared" si="9"/>
        <v>158.60000000000002</v>
      </c>
      <c r="JE181" s="83"/>
      <c r="JF181" s="83"/>
      <c r="JG181" s="83"/>
      <c r="JH181" s="83"/>
      <c r="JI181" s="83"/>
      <c r="JJ181" s="83">
        <f>100+100</f>
        <v>200</v>
      </c>
      <c r="JK181" s="83"/>
      <c r="JL181" s="83"/>
      <c r="JM181" s="83"/>
      <c r="JN181" s="83"/>
      <c r="JO181" s="83">
        <f>50+30</f>
        <v>80</v>
      </c>
      <c r="JP181" s="83">
        <f>20+20+20+20+20+20</f>
        <v>120</v>
      </c>
      <c r="JQ181" s="40">
        <f t="shared" si="11"/>
        <v>1.6526627218934913</v>
      </c>
      <c r="JR181" s="5" t="s">
        <v>747</v>
      </c>
    </row>
    <row r="182" spans="1:278" s="5" customFormat="1" ht="12.75" customHeight="1" x14ac:dyDescent="0.25">
      <c r="A182" s="64">
        <v>43236</v>
      </c>
      <c r="B182" s="109" t="s">
        <v>334</v>
      </c>
      <c r="C182" s="52"/>
      <c r="D182" s="52"/>
      <c r="E182" s="53"/>
      <c r="F182" s="53"/>
      <c r="G182" s="53"/>
      <c r="H182" s="53"/>
      <c r="I182" s="53"/>
      <c r="J182" s="53"/>
      <c r="K182" s="53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  <c r="BM182" s="22"/>
      <c r="BN182" s="22"/>
      <c r="BO182" s="22"/>
      <c r="BP182" s="22"/>
      <c r="BQ182" s="22"/>
      <c r="BR182" s="22"/>
      <c r="BS182" s="22"/>
      <c r="BT182" s="22"/>
      <c r="BU182" s="22"/>
      <c r="BV182" s="22"/>
      <c r="BW182" s="22"/>
      <c r="BX182" s="22"/>
      <c r="BY182" s="22"/>
      <c r="BZ182" s="22"/>
      <c r="CA182" s="22"/>
      <c r="CB182" s="22"/>
      <c r="CC182" s="22"/>
      <c r="CD182" s="22"/>
      <c r="CE182" s="22"/>
      <c r="CF182" s="22"/>
      <c r="CG182" s="22"/>
      <c r="CH182" s="22"/>
      <c r="CI182" s="22"/>
      <c r="CJ182" s="22"/>
      <c r="CK182" s="22"/>
      <c r="CL182" s="22"/>
      <c r="CM182" s="22"/>
      <c r="CN182" s="22"/>
      <c r="CO182" s="22"/>
      <c r="CP182" s="22"/>
      <c r="CQ182" s="22"/>
      <c r="CR182" s="22"/>
      <c r="CS182" s="22"/>
      <c r="CT182" s="22"/>
      <c r="CU182" s="22"/>
      <c r="CV182" s="22"/>
      <c r="CW182" s="22"/>
      <c r="CX182" s="22"/>
      <c r="CY182" s="22"/>
      <c r="CZ182" s="22"/>
      <c r="DA182" s="22"/>
      <c r="DB182" s="22"/>
      <c r="DC182" s="22"/>
      <c r="DD182" s="22"/>
      <c r="DE182" s="22"/>
      <c r="DF182" s="22"/>
      <c r="DG182" s="22"/>
      <c r="DH182" s="22"/>
      <c r="DI182" s="22"/>
      <c r="DJ182" s="22"/>
      <c r="DK182" s="22"/>
      <c r="DL182" s="22"/>
      <c r="DM182" s="22"/>
      <c r="DN182" s="22"/>
      <c r="DO182" s="22"/>
      <c r="DP182" s="22"/>
      <c r="DQ182" s="22"/>
      <c r="DR182" s="22"/>
      <c r="DS182" s="22"/>
      <c r="DT182" s="22"/>
      <c r="DU182" s="22"/>
      <c r="DV182" s="22"/>
      <c r="DW182" s="22"/>
      <c r="DX182" s="22"/>
      <c r="DY182" s="22"/>
      <c r="DZ182" s="22"/>
      <c r="EA182" s="22"/>
      <c r="EB182" s="22"/>
      <c r="EC182" s="22"/>
      <c r="ED182" s="22"/>
      <c r="EE182" s="22"/>
      <c r="EF182" s="22"/>
      <c r="EG182" s="22"/>
      <c r="EH182" s="22"/>
      <c r="EI182" s="22"/>
      <c r="EJ182" s="22"/>
      <c r="EK182" s="22"/>
      <c r="EL182" s="22"/>
      <c r="EM182" s="22"/>
      <c r="EN182" s="22"/>
      <c r="EO182" s="22"/>
      <c r="EP182" s="22"/>
      <c r="EQ182" s="22"/>
      <c r="ER182" s="22"/>
      <c r="ES182" s="22"/>
      <c r="ET182" s="22"/>
      <c r="EU182" s="22"/>
      <c r="EV182" s="22"/>
      <c r="EW182" s="22"/>
      <c r="EX182" s="22"/>
      <c r="EY182" s="22"/>
      <c r="EZ182" s="22"/>
      <c r="FA182" s="22"/>
      <c r="FB182" s="22"/>
      <c r="FC182" s="22"/>
      <c r="FD182" s="22"/>
      <c r="FE182" s="22"/>
      <c r="FF182" s="22"/>
      <c r="FG182" s="22"/>
      <c r="FH182" s="22"/>
      <c r="FI182" s="22"/>
      <c r="FJ182" s="22"/>
      <c r="FK182" s="22"/>
      <c r="FL182" s="22"/>
      <c r="FM182" s="22"/>
      <c r="FN182" s="22"/>
      <c r="FO182" s="22"/>
      <c r="FP182" s="22"/>
      <c r="FQ182" s="22"/>
      <c r="FR182" s="22"/>
      <c r="FS182" s="22"/>
      <c r="FT182" s="22"/>
      <c r="FU182" s="22"/>
      <c r="FV182" s="22"/>
      <c r="FW182" s="22"/>
      <c r="FX182" s="22"/>
      <c r="FY182" s="22"/>
      <c r="FZ182" s="22"/>
      <c r="GA182" s="22"/>
      <c r="GB182" s="22"/>
      <c r="GC182" s="22"/>
      <c r="GD182" s="22"/>
      <c r="GE182" s="22"/>
      <c r="GF182" s="22"/>
      <c r="GG182" s="22"/>
      <c r="GH182" s="22"/>
      <c r="GI182" s="22"/>
      <c r="GJ182" s="22"/>
      <c r="GK182" s="22"/>
      <c r="GL182" s="22"/>
      <c r="GM182" s="22"/>
      <c r="GN182" s="22"/>
      <c r="GO182" s="22"/>
      <c r="GP182" s="22"/>
      <c r="GQ182" s="22"/>
      <c r="GR182" s="22"/>
      <c r="GS182" s="22"/>
      <c r="GT182" s="22"/>
      <c r="GU182" s="22"/>
      <c r="GV182" s="22"/>
      <c r="GW182" s="22"/>
      <c r="GX182" s="22"/>
      <c r="GY182" s="22"/>
      <c r="GZ182" s="22"/>
      <c r="HA182" s="22"/>
      <c r="HB182" s="22"/>
      <c r="HC182" s="22"/>
      <c r="HD182" s="22"/>
      <c r="HE182" s="22"/>
      <c r="HF182" s="22"/>
      <c r="HG182" s="22"/>
      <c r="HH182" s="22"/>
      <c r="HI182" s="22"/>
      <c r="HJ182" s="22"/>
      <c r="HK182" s="22"/>
      <c r="HL182" s="22"/>
      <c r="HM182" s="22"/>
      <c r="HN182" s="22"/>
      <c r="HO182" s="22"/>
      <c r="HP182" s="22"/>
      <c r="HQ182" s="22"/>
      <c r="HR182" s="22"/>
      <c r="HS182" s="22"/>
      <c r="HT182" s="22"/>
      <c r="HU182" s="22"/>
      <c r="HV182" s="22"/>
      <c r="HW182" s="22"/>
      <c r="HX182" s="22"/>
      <c r="HY182" s="22"/>
      <c r="HZ182" s="22"/>
      <c r="IA182" s="22"/>
      <c r="IB182" s="22"/>
      <c r="IC182" s="22"/>
      <c r="ID182" s="22"/>
      <c r="IE182" s="22"/>
      <c r="IF182" s="22"/>
      <c r="IG182" s="22"/>
      <c r="IH182" s="22"/>
      <c r="II182" s="22"/>
      <c r="IJ182" s="22"/>
      <c r="IK182" s="22"/>
      <c r="IL182" s="22"/>
      <c r="IM182" s="22"/>
      <c r="IN182" s="22"/>
      <c r="IO182" s="22"/>
      <c r="IP182" s="22"/>
      <c r="IQ182" s="22"/>
      <c r="IR182" s="22">
        <v>25</v>
      </c>
      <c r="IS182" s="22"/>
      <c r="IT182" s="22"/>
      <c r="IU182" s="22"/>
      <c r="IV182" s="22"/>
      <c r="IW182" s="22"/>
      <c r="IX182" s="22"/>
      <c r="IY182" s="26">
        <f t="shared" si="8"/>
        <v>25</v>
      </c>
      <c r="IZ182" s="56" t="s">
        <v>105</v>
      </c>
      <c r="JA182" s="80">
        <v>558</v>
      </c>
      <c r="JB182" s="81">
        <f>JE182+JF182+JG182+JH182+JI182+JJ182+JK182+JL182+JM182+JN182+JO182+JP182</f>
        <v>0</v>
      </c>
      <c r="JC182" s="81">
        <v>353</v>
      </c>
      <c r="JD182" s="82">
        <f t="shared" si="9"/>
        <v>558</v>
      </c>
      <c r="JE182" s="83"/>
      <c r="JF182" s="83"/>
      <c r="JG182" s="83"/>
      <c r="JH182" s="83"/>
      <c r="JI182" s="83"/>
      <c r="JJ182" s="83"/>
      <c r="JK182" s="83"/>
      <c r="JL182" s="83"/>
      <c r="JM182" s="83"/>
      <c r="JN182" s="83"/>
      <c r="JO182" s="83"/>
      <c r="JP182" s="83"/>
      <c r="JQ182" s="40">
        <f t="shared" si="11"/>
        <v>1.5807365439093484</v>
      </c>
      <c r="JR182" s="5" t="s">
        <v>529</v>
      </c>
    </row>
    <row r="183" spans="1:278" s="5" customFormat="1" ht="12.75" customHeight="1" x14ac:dyDescent="0.25">
      <c r="A183" s="64">
        <v>43175</v>
      </c>
      <c r="B183" s="108" t="s">
        <v>267</v>
      </c>
      <c r="C183" s="52"/>
      <c r="D183" s="52"/>
      <c r="E183" s="53"/>
      <c r="F183" s="53"/>
      <c r="G183" s="53"/>
      <c r="H183" s="53"/>
      <c r="I183" s="53"/>
      <c r="J183" s="53"/>
      <c r="K183" s="53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  <c r="BM183" s="22"/>
      <c r="BN183" s="22"/>
      <c r="BO183" s="22"/>
      <c r="BP183" s="22"/>
      <c r="BQ183" s="22"/>
      <c r="BR183" s="22"/>
      <c r="BS183" s="22"/>
      <c r="BT183" s="22"/>
      <c r="BU183" s="22"/>
      <c r="BV183" s="22"/>
      <c r="BW183" s="22"/>
      <c r="BX183" s="22"/>
      <c r="BY183" s="22"/>
      <c r="BZ183" s="22"/>
      <c r="CA183" s="22"/>
      <c r="CB183" s="22"/>
      <c r="CC183" s="22"/>
      <c r="CD183" s="22"/>
      <c r="CE183" s="22"/>
      <c r="CF183" s="22"/>
      <c r="CG183" s="22"/>
      <c r="CH183" s="22"/>
      <c r="CI183" s="22"/>
      <c r="CJ183" s="22"/>
      <c r="CK183" s="22"/>
      <c r="CL183" s="22"/>
      <c r="CM183" s="22"/>
      <c r="CN183" s="22"/>
      <c r="CO183" s="22"/>
      <c r="CP183" s="22"/>
      <c r="CQ183" s="22"/>
      <c r="CR183" s="22"/>
      <c r="CS183" s="22"/>
      <c r="CT183" s="22"/>
      <c r="CU183" s="22"/>
      <c r="CV183" s="22"/>
      <c r="CW183" s="22"/>
      <c r="CX183" s="22"/>
      <c r="CY183" s="22"/>
      <c r="CZ183" s="22">
        <v>0.8</v>
      </c>
      <c r="DA183" s="22"/>
      <c r="DB183" s="22"/>
      <c r="DC183" s="22"/>
      <c r="DD183" s="22"/>
      <c r="DE183" s="22"/>
      <c r="DF183" s="22"/>
      <c r="DG183" s="22"/>
      <c r="DH183" s="22"/>
      <c r="DI183" s="22"/>
      <c r="DJ183" s="22"/>
      <c r="DK183" s="22"/>
      <c r="DL183" s="22"/>
      <c r="DM183" s="22"/>
      <c r="DN183" s="22"/>
      <c r="DO183" s="22"/>
      <c r="DP183" s="22"/>
      <c r="DQ183" s="22"/>
      <c r="DR183" s="22"/>
      <c r="DS183" s="22"/>
      <c r="DT183" s="22"/>
      <c r="DU183" s="22"/>
      <c r="DV183" s="22"/>
      <c r="DW183" s="22"/>
      <c r="DX183" s="22"/>
      <c r="DY183" s="22"/>
      <c r="DZ183" s="22"/>
      <c r="EA183" s="22"/>
      <c r="EB183" s="22"/>
      <c r="EC183" s="22"/>
      <c r="ED183" s="22"/>
      <c r="EE183" s="22"/>
      <c r="EF183" s="22"/>
      <c r="EG183" s="22"/>
      <c r="EH183" s="22"/>
      <c r="EI183" s="22"/>
      <c r="EJ183" s="22"/>
      <c r="EK183" s="22"/>
      <c r="EL183" s="22"/>
      <c r="EM183" s="22"/>
      <c r="EN183" s="22"/>
      <c r="EO183" s="22"/>
      <c r="EP183" s="22"/>
      <c r="EQ183" s="22"/>
      <c r="ER183" s="22"/>
      <c r="ES183" s="22"/>
      <c r="ET183" s="22"/>
      <c r="EU183" s="22"/>
      <c r="EV183" s="22"/>
      <c r="EW183" s="22"/>
      <c r="EX183" s="22"/>
      <c r="EY183" s="22"/>
      <c r="EZ183" s="22"/>
      <c r="FA183" s="22"/>
      <c r="FB183" s="22"/>
      <c r="FC183" s="22"/>
      <c r="FD183" s="22"/>
      <c r="FE183" s="22"/>
      <c r="FF183" s="22"/>
      <c r="FG183" s="22"/>
      <c r="FH183" s="22"/>
      <c r="FI183" s="22"/>
      <c r="FJ183" s="22"/>
      <c r="FK183" s="22"/>
      <c r="FL183" s="22"/>
      <c r="FM183" s="22"/>
      <c r="FN183" s="22"/>
      <c r="FO183" s="22"/>
      <c r="FP183" s="22"/>
      <c r="FQ183" s="22"/>
      <c r="FR183" s="22"/>
      <c r="FS183" s="22"/>
      <c r="FT183" s="22"/>
      <c r="FU183" s="22"/>
      <c r="FV183" s="22"/>
      <c r="FW183" s="22"/>
      <c r="FX183" s="22"/>
      <c r="FY183" s="22"/>
      <c r="FZ183" s="22"/>
      <c r="GA183" s="22"/>
      <c r="GB183" s="22"/>
      <c r="GC183" s="22"/>
      <c r="GD183" s="22"/>
      <c r="GE183" s="22"/>
      <c r="GF183" s="22"/>
      <c r="GG183" s="22"/>
      <c r="GH183" s="22"/>
      <c r="GI183" s="22"/>
      <c r="GJ183" s="22"/>
      <c r="GK183" s="22"/>
      <c r="GL183" s="22"/>
      <c r="GM183" s="22"/>
      <c r="GN183" s="22"/>
      <c r="GO183" s="22"/>
      <c r="GP183" s="22"/>
      <c r="GQ183" s="22"/>
      <c r="GR183" s="22"/>
      <c r="GS183" s="22"/>
      <c r="GT183" s="22"/>
      <c r="GU183" s="22"/>
      <c r="GV183" s="22"/>
      <c r="GW183" s="22"/>
      <c r="GX183" s="22"/>
      <c r="GY183" s="22"/>
      <c r="GZ183" s="22"/>
      <c r="HA183" s="22"/>
      <c r="HB183" s="22"/>
      <c r="HC183" s="22"/>
      <c r="HD183" s="22"/>
      <c r="HE183" s="22"/>
      <c r="HF183" s="22"/>
      <c r="HG183" s="22"/>
      <c r="HH183" s="22"/>
      <c r="HI183" s="22"/>
      <c r="HJ183" s="22"/>
      <c r="HK183" s="22"/>
      <c r="HL183" s="22"/>
      <c r="HM183" s="22"/>
      <c r="HN183" s="22"/>
      <c r="HO183" s="22"/>
      <c r="HP183" s="22"/>
      <c r="HQ183" s="22"/>
      <c r="HR183" s="22"/>
      <c r="HS183" s="22"/>
      <c r="HT183" s="22"/>
      <c r="HU183" s="22"/>
      <c r="HV183" s="22"/>
      <c r="HW183" s="22"/>
      <c r="HX183" s="22"/>
      <c r="HY183" s="22"/>
      <c r="HZ183" s="22"/>
      <c r="IA183" s="22"/>
      <c r="IB183" s="22"/>
      <c r="IC183" s="22"/>
      <c r="ID183" s="22"/>
      <c r="IE183" s="22"/>
      <c r="IF183" s="22"/>
      <c r="IG183" s="22"/>
      <c r="IH183" s="22"/>
      <c r="II183" s="22"/>
      <c r="IJ183" s="22"/>
      <c r="IK183" s="22"/>
      <c r="IL183" s="22"/>
      <c r="IM183" s="22"/>
      <c r="IN183" s="22"/>
      <c r="IO183" s="22"/>
      <c r="IP183" s="22"/>
      <c r="IQ183" s="22"/>
      <c r="IR183" s="22"/>
      <c r="IS183" s="22"/>
      <c r="IT183" s="22"/>
      <c r="IU183" s="22"/>
      <c r="IV183" s="22"/>
      <c r="IW183" s="22"/>
      <c r="IX183" s="22"/>
      <c r="IY183" s="26">
        <f t="shared" si="8"/>
        <v>0.8</v>
      </c>
      <c r="IZ183" s="56" t="s">
        <v>37</v>
      </c>
      <c r="JA183" s="80">
        <v>21.5</v>
      </c>
      <c r="JB183" s="81">
        <f>JE183+JF183+JG183</f>
        <v>21.5</v>
      </c>
      <c r="JC183" s="81">
        <v>13.624000000000002</v>
      </c>
      <c r="JD183" s="82">
        <f t="shared" si="9"/>
        <v>0</v>
      </c>
      <c r="JE183" s="83"/>
      <c r="JF183" s="83"/>
      <c r="JG183" s="83">
        <v>21.5</v>
      </c>
      <c r="JH183" s="83"/>
      <c r="JI183" s="83"/>
      <c r="JJ183" s="83"/>
      <c r="JK183" s="83"/>
      <c r="JL183" s="83"/>
      <c r="JM183" s="83"/>
      <c r="JN183" s="83"/>
      <c r="JO183" s="83"/>
      <c r="JP183" s="83"/>
      <c r="JQ183" s="40">
        <f t="shared" si="11"/>
        <v>1.5780974750440397</v>
      </c>
    </row>
    <row r="184" spans="1:278" s="5" customFormat="1" ht="12.75" customHeight="1" x14ac:dyDescent="0.25">
      <c r="A184" s="64">
        <v>43122</v>
      </c>
      <c r="B184" s="109" t="s">
        <v>85</v>
      </c>
      <c r="C184" s="52"/>
      <c r="D184" s="52"/>
      <c r="E184" s="53"/>
      <c r="F184" s="53"/>
      <c r="G184" s="53"/>
      <c r="H184" s="53"/>
      <c r="I184" s="53"/>
      <c r="J184" s="53"/>
      <c r="K184" s="53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  <c r="BM184" s="22"/>
      <c r="BN184" s="22"/>
      <c r="BO184" s="22"/>
      <c r="BP184" s="22"/>
      <c r="BQ184" s="22"/>
      <c r="BR184" s="22"/>
      <c r="BS184" s="22"/>
      <c r="BT184" s="22"/>
      <c r="BU184" s="22"/>
      <c r="BV184" s="22"/>
      <c r="BW184" s="22"/>
      <c r="BX184" s="22"/>
      <c r="BY184" s="22">
        <v>90</v>
      </c>
      <c r="BZ184" s="22"/>
      <c r="CA184" s="22"/>
      <c r="CB184" s="22"/>
      <c r="CC184" s="22"/>
      <c r="CD184" s="22"/>
      <c r="CE184" s="22"/>
      <c r="CF184" s="22"/>
      <c r="CG184" s="22"/>
      <c r="CH184" s="22"/>
      <c r="CI184" s="22"/>
      <c r="CJ184" s="22"/>
      <c r="CK184" s="22"/>
      <c r="CL184" s="22"/>
      <c r="CM184" s="22"/>
      <c r="CN184" s="22"/>
      <c r="CO184" s="22"/>
      <c r="CP184" s="22"/>
      <c r="CQ184" s="22"/>
      <c r="CR184" s="22"/>
      <c r="CS184" s="22"/>
      <c r="CT184" s="22"/>
      <c r="CU184" s="22"/>
      <c r="CV184" s="22"/>
      <c r="CW184" s="22"/>
      <c r="CX184" s="22"/>
      <c r="CY184" s="22"/>
      <c r="CZ184" s="22"/>
      <c r="DA184" s="22"/>
      <c r="DB184" s="22"/>
      <c r="DC184" s="22"/>
      <c r="DD184" s="22"/>
      <c r="DE184" s="22"/>
      <c r="DF184" s="22"/>
      <c r="DG184" s="22"/>
      <c r="DH184" s="22"/>
      <c r="DI184" s="22"/>
      <c r="DJ184" s="22"/>
      <c r="DK184" s="22"/>
      <c r="DL184" s="22"/>
      <c r="DM184" s="22"/>
      <c r="DN184" s="22"/>
      <c r="DO184" s="22"/>
      <c r="DP184" s="22"/>
      <c r="DQ184" s="22"/>
      <c r="DR184" s="22"/>
      <c r="DS184" s="22"/>
      <c r="DT184" s="22"/>
      <c r="DU184" s="22"/>
      <c r="DV184" s="22"/>
      <c r="DW184" s="22"/>
      <c r="DX184" s="22"/>
      <c r="DY184" s="22"/>
      <c r="DZ184" s="22"/>
      <c r="EA184" s="22"/>
      <c r="EB184" s="22"/>
      <c r="EC184" s="22"/>
      <c r="ED184" s="22"/>
      <c r="EE184" s="22"/>
      <c r="EF184" s="22"/>
      <c r="EG184" s="22"/>
      <c r="EH184" s="22"/>
      <c r="EI184" s="22"/>
      <c r="EJ184" s="22"/>
      <c r="EK184" s="22"/>
      <c r="EL184" s="22"/>
      <c r="EM184" s="22"/>
      <c r="EN184" s="22"/>
      <c r="EO184" s="22"/>
      <c r="EP184" s="22"/>
      <c r="EQ184" s="22"/>
      <c r="ER184" s="22"/>
      <c r="ES184" s="22"/>
      <c r="ET184" s="22"/>
      <c r="EU184" s="22"/>
      <c r="EV184" s="22"/>
      <c r="EW184" s="22"/>
      <c r="EX184" s="22"/>
      <c r="EY184" s="22"/>
      <c r="EZ184" s="22"/>
      <c r="FA184" s="22"/>
      <c r="FB184" s="22"/>
      <c r="FC184" s="22"/>
      <c r="FD184" s="22"/>
      <c r="FE184" s="22"/>
      <c r="FF184" s="22"/>
      <c r="FG184" s="22"/>
      <c r="FH184" s="22"/>
      <c r="FI184" s="22"/>
      <c r="FJ184" s="22"/>
      <c r="FK184" s="22"/>
      <c r="FL184" s="22"/>
      <c r="FM184" s="22"/>
      <c r="FN184" s="22"/>
      <c r="FO184" s="22"/>
      <c r="FP184" s="22"/>
      <c r="FQ184" s="22"/>
      <c r="FR184" s="22"/>
      <c r="FS184" s="22"/>
      <c r="FT184" s="22"/>
      <c r="FU184" s="22"/>
      <c r="FV184" s="22"/>
      <c r="FW184" s="22"/>
      <c r="FX184" s="22"/>
      <c r="FY184" s="22"/>
      <c r="FZ184" s="22"/>
      <c r="GA184" s="22"/>
      <c r="GB184" s="22"/>
      <c r="GC184" s="22"/>
      <c r="GD184" s="22"/>
      <c r="GE184" s="22"/>
      <c r="GF184" s="22"/>
      <c r="GG184" s="22"/>
      <c r="GH184" s="22"/>
      <c r="GI184" s="22"/>
      <c r="GJ184" s="22"/>
      <c r="GK184" s="22"/>
      <c r="GL184" s="22"/>
      <c r="GM184" s="22"/>
      <c r="GN184" s="22"/>
      <c r="GO184" s="22"/>
      <c r="GP184" s="22"/>
      <c r="GQ184" s="22"/>
      <c r="GR184" s="22"/>
      <c r="GS184" s="22"/>
      <c r="GT184" s="22"/>
      <c r="GU184" s="22"/>
      <c r="GV184" s="22"/>
      <c r="GW184" s="22"/>
      <c r="GX184" s="22"/>
      <c r="GY184" s="22"/>
      <c r="GZ184" s="22"/>
      <c r="HA184" s="22"/>
      <c r="HB184" s="22"/>
      <c r="HC184" s="22"/>
      <c r="HD184" s="22"/>
      <c r="HE184" s="22"/>
      <c r="HF184" s="22"/>
      <c r="HG184" s="22"/>
      <c r="HH184" s="22"/>
      <c r="HI184" s="22"/>
      <c r="HJ184" s="22"/>
      <c r="HK184" s="22"/>
      <c r="HL184" s="22"/>
      <c r="HM184" s="22"/>
      <c r="HN184" s="22"/>
      <c r="HO184" s="22"/>
      <c r="HP184" s="22"/>
      <c r="HQ184" s="22"/>
      <c r="HR184" s="22"/>
      <c r="HS184" s="22"/>
      <c r="HT184" s="22"/>
      <c r="HU184" s="22"/>
      <c r="HV184" s="22"/>
      <c r="HW184" s="22"/>
      <c r="HX184" s="22"/>
      <c r="HY184" s="22"/>
      <c r="HZ184" s="22"/>
      <c r="IA184" s="22"/>
      <c r="IB184" s="22"/>
      <c r="IC184" s="22"/>
      <c r="ID184" s="22"/>
      <c r="IE184" s="22"/>
      <c r="IF184" s="22"/>
      <c r="IG184" s="22"/>
      <c r="IH184" s="22"/>
      <c r="II184" s="22"/>
      <c r="IJ184" s="22"/>
      <c r="IK184" s="22"/>
      <c r="IL184" s="22"/>
      <c r="IM184" s="22"/>
      <c r="IN184" s="22"/>
      <c r="IO184" s="22"/>
      <c r="IP184" s="22"/>
      <c r="IQ184" s="22"/>
      <c r="IR184" s="22"/>
      <c r="IS184" s="22"/>
      <c r="IT184" s="22"/>
      <c r="IU184" s="22"/>
      <c r="IV184" s="22"/>
      <c r="IW184" s="22"/>
      <c r="IX184" s="22"/>
      <c r="IY184" s="26">
        <f t="shared" si="8"/>
        <v>90</v>
      </c>
      <c r="IZ184" s="56" t="s">
        <v>37</v>
      </c>
      <c r="JA184" s="80">
        <v>2484</v>
      </c>
      <c r="JB184" s="81">
        <f>JE184+JF184</f>
        <v>2484</v>
      </c>
      <c r="JC184" s="81">
        <v>1669.5</v>
      </c>
      <c r="JD184" s="82">
        <f t="shared" si="9"/>
        <v>0</v>
      </c>
      <c r="JE184" s="83"/>
      <c r="JF184" s="83">
        <v>2484</v>
      </c>
      <c r="JG184" s="83"/>
      <c r="JH184" s="83"/>
      <c r="JI184" s="83"/>
      <c r="JJ184" s="83"/>
      <c r="JK184" s="83"/>
      <c r="JL184" s="83"/>
      <c r="JM184" s="83"/>
      <c r="JN184" s="83"/>
      <c r="JO184" s="83"/>
      <c r="JP184" s="83"/>
      <c r="JQ184" s="40">
        <f t="shared" si="11"/>
        <v>1.4878706199460916</v>
      </c>
      <c r="JR184" s="5" t="s">
        <v>301</v>
      </c>
    </row>
    <row r="185" spans="1:278" s="5" customFormat="1" ht="12.75" customHeight="1" x14ac:dyDescent="0.25">
      <c r="A185" s="64">
        <v>43136</v>
      </c>
      <c r="B185" s="109" t="s">
        <v>85</v>
      </c>
      <c r="C185" s="52"/>
      <c r="D185" s="52"/>
      <c r="E185" s="53"/>
      <c r="F185" s="53"/>
      <c r="G185" s="53"/>
      <c r="H185" s="53"/>
      <c r="I185" s="53"/>
      <c r="J185" s="53"/>
      <c r="K185" s="53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  <c r="BM185" s="22"/>
      <c r="BN185" s="22"/>
      <c r="BO185" s="22"/>
      <c r="BP185" s="22"/>
      <c r="BQ185" s="22"/>
      <c r="BR185" s="22"/>
      <c r="BS185" s="22"/>
      <c r="BT185" s="22"/>
      <c r="BU185" s="22"/>
      <c r="BV185" s="22"/>
      <c r="BW185" s="22"/>
      <c r="BX185" s="22"/>
      <c r="BY185" s="22"/>
      <c r="BZ185" s="22"/>
      <c r="CA185" s="22"/>
      <c r="CB185" s="22"/>
      <c r="CC185" s="22"/>
      <c r="CD185" s="22"/>
      <c r="CE185" s="22"/>
      <c r="CF185" s="22"/>
      <c r="CG185" s="22"/>
      <c r="CH185" s="22"/>
      <c r="CI185" s="22"/>
      <c r="CJ185" s="22"/>
      <c r="CK185" s="22"/>
      <c r="CL185" s="22"/>
      <c r="CM185" s="22"/>
      <c r="CN185" s="22"/>
      <c r="CO185" s="22"/>
      <c r="CP185" s="22"/>
      <c r="CQ185" s="22"/>
      <c r="CR185" s="22"/>
      <c r="CS185" s="22"/>
      <c r="CT185" s="22"/>
      <c r="CU185" s="22"/>
      <c r="CV185" s="22"/>
      <c r="CW185" s="22"/>
      <c r="CX185" s="22"/>
      <c r="CY185" s="22"/>
      <c r="CZ185" s="22"/>
      <c r="DA185" s="22"/>
      <c r="DB185" s="22"/>
      <c r="DC185" s="22"/>
      <c r="DD185" s="22"/>
      <c r="DE185" s="22"/>
      <c r="DF185" s="22"/>
      <c r="DG185" s="22"/>
      <c r="DH185" s="22"/>
      <c r="DI185" s="22"/>
      <c r="DJ185" s="22"/>
      <c r="DK185" s="22"/>
      <c r="DL185" s="22"/>
      <c r="DM185" s="22"/>
      <c r="DN185" s="22"/>
      <c r="DO185" s="22"/>
      <c r="DP185" s="22"/>
      <c r="DQ185" s="22"/>
      <c r="DR185" s="22"/>
      <c r="DS185" s="22"/>
      <c r="DT185" s="22"/>
      <c r="DU185" s="22"/>
      <c r="DV185" s="22"/>
      <c r="DW185" s="22"/>
      <c r="DX185" s="22"/>
      <c r="DY185" s="22"/>
      <c r="DZ185" s="22"/>
      <c r="EA185" s="22"/>
      <c r="EB185" s="22"/>
      <c r="EC185" s="22"/>
      <c r="ED185" s="22"/>
      <c r="EE185" s="22"/>
      <c r="EF185" s="22"/>
      <c r="EG185" s="22"/>
      <c r="EH185" s="22"/>
      <c r="EI185" s="22"/>
      <c r="EJ185" s="22"/>
      <c r="EK185" s="22"/>
      <c r="EL185" s="22"/>
      <c r="EM185" s="22"/>
      <c r="EN185" s="22"/>
      <c r="EO185" s="22"/>
      <c r="EP185" s="22"/>
      <c r="EQ185" s="22"/>
      <c r="ER185" s="22"/>
      <c r="ES185" s="22"/>
      <c r="ET185" s="22"/>
      <c r="EU185" s="22"/>
      <c r="EV185" s="22"/>
      <c r="EW185" s="22"/>
      <c r="EX185" s="22"/>
      <c r="EY185" s="22"/>
      <c r="EZ185" s="22"/>
      <c r="FA185" s="22"/>
      <c r="FB185" s="22"/>
      <c r="FC185" s="22"/>
      <c r="FD185" s="22"/>
      <c r="FE185" s="22"/>
      <c r="FF185" s="22"/>
      <c r="FG185" s="22"/>
      <c r="FH185" s="22"/>
      <c r="FI185" s="22"/>
      <c r="FJ185" s="22"/>
      <c r="FK185" s="22"/>
      <c r="FL185" s="22"/>
      <c r="FM185" s="22"/>
      <c r="FN185" s="22"/>
      <c r="FO185" s="22"/>
      <c r="FP185" s="22"/>
      <c r="FQ185" s="22"/>
      <c r="FR185" s="22"/>
      <c r="FS185" s="22"/>
      <c r="FT185" s="22"/>
      <c r="FU185" s="22"/>
      <c r="FV185" s="22"/>
      <c r="FW185" s="22"/>
      <c r="FX185" s="22"/>
      <c r="FY185" s="22"/>
      <c r="FZ185" s="22"/>
      <c r="GA185" s="22"/>
      <c r="GB185" s="22"/>
      <c r="GC185" s="22"/>
      <c r="GD185" s="22"/>
      <c r="GE185" s="22"/>
      <c r="GF185" s="22"/>
      <c r="GG185" s="22"/>
      <c r="GH185" s="22"/>
      <c r="GI185" s="22"/>
      <c r="GJ185" s="22"/>
      <c r="GK185" s="22"/>
      <c r="GL185" s="22"/>
      <c r="GM185" s="22"/>
      <c r="GN185" s="22"/>
      <c r="GO185" s="22"/>
      <c r="GP185" s="22"/>
      <c r="GQ185" s="22"/>
      <c r="GR185" s="22"/>
      <c r="GS185" s="22"/>
      <c r="GT185" s="22"/>
      <c r="GU185" s="22">
        <v>10</v>
      </c>
      <c r="GV185" s="22"/>
      <c r="GW185" s="22"/>
      <c r="GX185" s="22"/>
      <c r="GY185" s="22"/>
      <c r="GZ185" s="22"/>
      <c r="HA185" s="22"/>
      <c r="HB185" s="22"/>
      <c r="HC185" s="22"/>
      <c r="HD185" s="22"/>
      <c r="HE185" s="22"/>
      <c r="HF185" s="22"/>
      <c r="HG185" s="22"/>
      <c r="HH185" s="22"/>
      <c r="HI185" s="22"/>
      <c r="HJ185" s="22"/>
      <c r="HK185" s="22"/>
      <c r="HL185" s="22"/>
      <c r="HM185" s="22"/>
      <c r="HN185" s="22"/>
      <c r="HO185" s="22"/>
      <c r="HP185" s="22"/>
      <c r="HQ185" s="22"/>
      <c r="HR185" s="22"/>
      <c r="HS185" s="22"/>
      <c r="HT185" s="22"/>
      <c r="HU185" s="22"/>
      <c r="HV185" s="22"/>
      <c r="HW185" s="22"/>
      <c r="HX185" s="22"/>
      <c r="HY185" s="22"/>
      <c r="HZ185" s="22"/>
      <c r="IA185" s="22"/>
      <c r="IB185" s="22"/>
      <c r="IC185" s="22"/>
      <c r="ID185" s="22"/>
      <c r="IE185" s="22"/>
      <c r="IF185" s="22"/>
      <c r="IG185" s="22"/>
      <c r="IH185" s="22"/>
      <c r="II185" s="22"/>
      <c r="IJ185" s="22"/>
      <c r="IK185" s="22"/>
      <c r="IL185" s="22"/>
      <c r="IM185" s="22"/>
      <c r="IN185" s="22"/>
      <c r="IO185" s="22"/>
      <c r="IP185" s="22"/>
      <c r="IQ185" s="22"/>
      <c r="IR185" s="22"/>
      <c r="IS185" s="22"/>
      <c r="IT185" s="22"/>
      <c r="IU185" s="22"/>
      <c r="IV185" s="22"/>
      <c r="IW185" s="22"/>
      <c r="IX185" s="22"/>
      <c r="IY185" s="26">
        <f t="shared" si="8"/>
        <v>10</v>
      </c>
      <c r="IZ185" s="56" t="s">
        <v>37</v>
      </c>
      <c r="JA185" s="80">
        <v>314.39999999999998</v>
      </c>
      <c r="JB185" s="81">
        <f>JE185+JF185</f>
        <v>314.39999999999998</v>
      </c>
      <c r="JC185" s="81">
        <v>199</v>
      </c>
      <c r="JD185" s="82">
        <f t="shared" si="9"/>
        <v>0</v>
      </c>
      <c r="JE185" s="83"/>
      <c r="JF185" s="83">
        <v>314.39999999999998</v>
      </c>
      <c r="JG185" s="83"/>
      <c r="JH185" s="83"/>
      <c r="JI185" s="83"/>
      <c r="JJ185" s="83"/>
      <c r="JK185" s="83"/>
      <c r="JL185" s="83"/>
      <c r="JM185" s="83"/>
      <c r="JN185" s="83"/>
      <c r="JO185" s="83"/>
      <c r="JP185" s="83"/>
      <c r="JQ185" s="40">
        <f t="shared" si="11"/>
        <v>1.579899497487437</v>
      </c>
    </row>
    <row r="186" spans="1:278" s="5" customFormat="1" ht="12.75" customHeight="1" x14ac:dyDescent="0.25">
      <c r="A186" s="64">
        <v>43150</v>
      </c>
      <c r="B186" s="109" t="s">
        <v>85</v>
      </c>
      <c r="C186" s="52"/>
      <c r="D186" s="52"/>
      <c r="E186" s="53"/>
      <c r="F186" s="53"/>
      <c r="G186" s="53"/>
      <c r="H186" s="53"/>
      <c r="I186" s="53"/>
      <c r="J186" s="53"/>
      <c r="K186" s="53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  <c r="BM186" s="22"/>
      <c r="BN186" s="22"/>
      <c r="BO186" s="22"/>
      <c r="BP186" s="22"/>
      <c r="BQ186" s="22"/>
      <c r="BR186" s="22"/>
      <c r="BS186" s="22"/>
      <c r="BT186" s="22"/>
      <c r="BU186" s="22"/>
      <c r="BV186" s="22"/>
      <c r="BW186" s="22"/>
      <c r="BX186" s="22"/>
      <c r="BY186" s="22"/>
      <c r="BZ186" s="22"/>
      <c r="CA186" s="22"/>
      <c r="CB186" s="22"/>
      <c r="CC186" s="22"/>
      <c r="CD186" s="22"/>
      <c r="CE186" s="22"/>
      <c r="CF186" s="22"/>
      <c r="CG186" s="22"/>
      <c r="CH186" s="22"/>
      <c r="CI186" s="22"/>
      <c r="CJ186" s="22"/>
      <c r="CK186" s="22"/>
      <c r="CL186" s="22"/>
      <c r="CM186" s="22"/>
      <c r="CN186" s="22"/>
      <c r="CO186" s="22"/>
      <c r="CP186" s="22"/>
      <c r="CQ186" s="22"/>
      <c r="CR186" s="22"/>
      <c r="CS186" s="22"/>
      <c r="CT186" s="22"/>
      <c r="CU186" s="22"/>
      <c r="CV186" s="22"/>
      <c r="CW186" s="22"/>
      <c r="CX186" s="22"/>
      <c r="CY186" s="22"/>
      <c r="CZ186" s="22"/>
      <c r="DA186" s="22"/>
      <c r="DB186" s="22"/>
      <c r="DC186" s="22"/>
      <c r="DD186" s="22"/>
      <c r="DE186" s="22"/>
      <c r="DF186" s="22"/>
      <c r="DG186" s="22"/>
      <c r="DH186" s="22"/>
      <c r="DI186" s="22"/>
      <c r="DJ186" s="22"/>
      <c r="DK186" s="22"/>
      <c r="DL186" s="22"/>
      <c r="DM186" s="22"/>
      <c r="DN186" s="22"/>
      <c r="DO186" s="22"/>
      <c r="DP186" s="22"/>
      <c r="DQ186" s="22"/>
      <c r="DR186" s="22"/>
      <c r="DS186" s="22"/>
      <c r="DT186" s="22"/>
      <c r="DU186" s="22"/>
      <c r="DV186" s="22"/>
      <c r="DW186" s="22"/>
      <c r="DX186" s="22"/>
      <c r="DY186" s="22"/>
      <c r="DZ186" s="22"/>
      <c r="EA186" s="22"/>
      <c r="EB186" s="22"/>
      <c r="EC186" s="22"/>
      <c r="ED186" s="22"/>
      <c r="EE186" s="22"/>
      <c r="EF186" s="22"/>
      <c r="EG186" s="22"/>
      <c r="EH186" s="22"/>
      <c r="EI186" s="22"/>
      <c r="EJ186" s="22">
        <v>20</v>
      </c>
      <c r="EK186" s="22"/>
      <c r="EL186" s="22"/>
      <c r="EM186" s="22"/>
      <c r="EN186" s="22"/>
      <c r="EO186" s="22"/>
      <c r="EP186" s="22"/>
      <c r="EQ186" s="22"/>
      <c r="ER186" s="22"/>
      <c r="ES186" s="22"/>
      <c r="ET186" s="22"/>
      <c r="EU186" s="22"/>
      <c r="EV186" s="22"/>
      <c r="EW186" s="22"/>
      <c r="EX186" s="22"/>
      <c r="EY186" s="22"/>
      <c r="EZ186" s="22"/>
      <c r="FA186" s="22"/>
      <c r="FB186" s="22"/>
      <c r="FC186" s="22"/>
      <c r="FD186" s="22"/>
      <c r="FE186" s="22"/>
      <c r="FF186" s="22"/>
      <c r="FG186" s="22"/>
      <c r="FH186" s="22"/>
      <c r="FI186" s="22"/>
      <c r="FJ186" s="22"/>
      <c r="FK186" s="22"/>
      <c r="FL186" s="22"/>
      <c r="FM186" s="22"/>
      <c r="FN186" s="22"/>
      <c r="FO186" s="22"/>
      <c r="FP186" s="22"/>
      <c r="FQ186" s="22"/>
      <c r="FR186" s="22"/>
      <c r="FS186" s="22"/>
      <c r="FT186" s="22"/>
      <c r="FU186" s="22"/>
      <c r="FV186" s="22"/>
      <c r="FW186" s="22"/>
      <c r="FX186" s="22"/>
      <c r="FY186" s="22"/>
      <c r="FZ186" s="22"/>
      <c r="GA186" s="22"/>
      <c r="GB186" s="22"/>
      <c r="GC186" s="22"/>
      <c r="GD186" s="22"/>
      <c r="GE186" s="22"/>
      <c r="GF186" s="22"/>
      <c r="GG186" s="22"/>
      <c r="GH186" s="22"/>
      <c r="GI186" s="22"/>
      <c r="GJ186" s="22"/>
      <c r="GK186" s="22"/>
      <c r="GL186" s="22"/>
      <c r="GM186" s="22"/>
      <c r="GN186" s="22"/>
      <c r="GO186" s="22"/>
      <c r="GP186" s="22"/>
      <c r="GQ186" s="22"/>
      <c r="GR186" s="22"/>
      <c r="GS186" s="22"/>
      <c r="GT186" s="22"/>
      <c r="GU186" s="22"/>
      <c r="GV186" s="22"/>
      <c r="GW186" s="22"/>
      <c r="GX186" s="22"/>
      <c r="GY186" s="22"/>
      <c r="GZ186" s="22"/>
      <c r="HA186" s="22"/>
      <c r="HB186" s="22"/>
      <c r="HC186" s="22"/>
      <c r="HD186" s="22"/>
      <c r="HE186" s="22"/>
      <c r="HF186" s="22"/>
      <c r="HG186" s="22"/>
      <c r="HH186" s="22"/>
      <c r="HI186" s="22"/>
      <c r="HJ186" s="22"/>
      <c r="HK186" s="22"/>
      <c r="HL186" s="22"/>
      <c r="HM186" s="22"/>
      <c r="HN186" s="22"/>
      <c r="HO186" s="22"/>
      <c r="HP186" s="22"/>
      <c r="HQ186" s="22"/>
      <c r="HR186" s="22"/>
      <c r="HS186" s="22"/>
      <c r="HT186" s="22"/>
      <c r="HU186" s="22"/>
      <c r="HV186" s="22"/>
      <c r="HW186" s="22"/>
      <c r="HX186" s="22"/>
      <c r="HY186" s="22"/>
      <c r="HZ186" s="22"/>
      <c r="IA186" s="22"/>
      <c r="IB186" s="22"/>
      <c r="IC186" s="22"/>
      <c r="ID186" s="22"/>
      <c r="IE186" s="22"/>
      <c r="IF186" s="22"/>
      <c r="IG186" s="22"/>
      <c r="IH186" s="22"/>
      <c r="II186" s="22"/>
      <c r="IJ186" s="22"/>
      <c r="IK186" s="22"/>
      <c r="IL186" s="22"/>
      <c r="IM186" s="22"/>
      <c r="IN186" s="22"/>
      <c r="IO186" s="22"/>
      <c r="IP186" s="22"/>
      <c r="IQ186" s="22"/>
      <c r="IR186" s="22"/>
      <c r="IS186" s="22"/>
      <c r="IT186" s="22"/>
      <c r="IU186" s="22"/>
      <c r="IV186" s="22"/>
      <c r="IW186" s="22"/>
      <c r="IX186" s="22"/>
      <c r="IY186" s="26">
        <f t="shared" si="8"/>
        <v>20</v>
      </c>
      <c r="IZ186" s="56" t="s">
        <v>37</v>
      </c>
      <c r="JA186" s="80">
        <v>600</v>
      </c>
      <c r="JB186" s="81">
        <f>JE186+JF186+JG186</f>
        <v>600</v>
      </c>
      <c r="JC186" s="81">
        <v>396.59999999999997</v>
      </c>
      <c r="JD186" s="82">
        <f t="shared" si="9"/>
        <v>0</v>
      </c>
      <c r="JE186" s="83"/>
      <c r="JF186" s="83"/>
      <c r="JG186" s="83">
        <v>600</v>
      </c>
      <c r="JH186" s="83"/>
      <c r="JI186" s="83"/>
      <c r="JJ186" s="83"/>
      <c r="JK186" s="83"/>
      <c r="JL186" s="83"/>
      <c r="JM186" s="83"/>
      <c r="JN186" s="83"/>
      <c r="JO186" s="83"/>
      <c r="JP186" s="83"/>
      <c r="JQ186" s="40">
        <f t="shared" si="11"/>
        <v>1.5128593040847202</v>
      </c>
      <c r="JR186" s="5" t="s">
        <v>322</v>
      </c>
    </row>
    <row r="187" spans="1:278" s="5" customFormat="1" ht="12.75" customHeight="1" x14ac:dyDescent="0.25">
      <c r="A187" s="64">
        <v>43171</v>
      </c>
      <c r="B187" s="109" t="s">
        <v>85</v>
      </c>
      <c r="C187" s="52"/>
      <c r="D187" s="52"/>
      <c r="E187" s="53"/>
      <c r="F187" s="53"/>
      <c r="G187" s="53"/>
      <c r="H187" s="53"/>
      <c r="I187" s="53"/>
      <c r="J187" s="53"/>
      <c r="K187" s="53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  <c r="BM187" s="22"/>
      <c r="BN187" s="22"/>
      <c r="BO187" s="22"/>
      <c r="BP187" s="22"/>
      <c r="BQ187" s="22"/>
      <c r="BR187" s="22"/>
      <c r="BS187" s="22"/>
      <c r="BT187" s="22"/>
      <c r="BU187" s="22"/>
      <c r="BV187" s="22"/>
      <c r="BW187" s="22"/>
      <c r="BX187" s="22"/>
      <c r="BY187" s="22"/>
      <c r="BZ187" s="22"/>
      <c r="CA187" s="22"/>
      <c r="CB187" s="22"/>
      <c r="CC187" s="22"/>
      <c r="CD187" s="22"/>
      <c r="CE187" s="22"/>
      <c r="CF187" s="22"/>
      <c r="CG187" s="22"/>
      <c r="CH187" s="22"/>
      <c r="CI187" s="22"/>
      <c r="CJ187" s="22"/>
      <c r="CK187" s="22"/>
      <c r="CL187" s="22"/>
      <c r="CM187" s="22"/>
      <c r="CN187" s="22"/>
      <c r="CO187" s="22"/>
      <c r="CP187" s="22"/>
      <c r="CQ187" s="22"/>
      <c r="CR187" s="22"/>
      <c r="CS187" s="22"/>
      <c r="CT187" s="22"/>
      <c r="CU187" s="22"/>
      <c r="CV187" s="22"/>
      <c r="CW187" s="22"/>
      <c r="CX187" s="22"/>
      <c r="CY187" s="22"/>
      <c r="CZ187" s="22"/>
      <c r="DA187" s="22"/>
      <c r="DB187" s="22"/>
      <c r="DC187" s="22"/>
      <c r="DD187" s="22"/>
      <c r="DE187" s="22"/>
      <c r="DF187" s="22"/>
      <c r="DG187" s="22"/>
      <c r="DH187" s="22"/>
      <c r="DI187" s="22"/>
      <c r="DJ187" s="22"/>
      <c r="DK187" s="22"/>
      <c r="DL187" s="22"/>
      <c r="DM187" s="22"/>
      <c r="DN187" s="22"/>
      <c r="DO187" s="22"/>
      <c r="DP187" s="22"/>
      <c r="DQ187" s="22"/>
      <c r="DR187" s="22"/>
      <c r="DS187" s="22"/>
      <c r="DT187" s="22"/>
      <c r="DU187" s="22"/>
      <c r="DV187" s="22"/>
      <c r="DW187" s="22"/>
      <c r="DX187" s="22"/>
      <c r="DY187" s="22"/>
      <c r="DZ187" s="22"/>
      <c r="EA187" s="22"/>
      <c r="EB187" s="22"/>
      <c r="EC187" s="22"/>
      <c r="ED187" s="22"/>
      <c r="EE187" s="22"/>
      <c r="EF187" s="22"/>
      <c r="EG187" s="22"/>
      <c r="EH187" s="22"/>
      <c r="EI187" s="22"/>
      <c r="EJ187" s="22"/>
      <c r="EK187" s="22"/>
      <c r="EL187" s="22"/>
      <c r="EM187" s="22"/>
      <c r="EN187" s="22"/>
      <c r="EO187" s="22"/>
      <c r="EP187" s="22"/>
      <c r="EQ187" s="22"/>
      <c r="ER187" s="22"/>
      <c r="ES187" s="22"/>
      <c r="ET187" s="22"/>
      <c r="EU187" s="22"/>
      <c r="EV187" s="22"/>
      <c r="EW187" s="22"/>
      <c r="EX187" s="22"/>
      <c r="EY187" s="22"/>
      <c r="EZ187" s="22"/>
      <c r="FA187" s="22"/>
      <c r="FB187" s="22"/>
      <c r="FC187" s="22"/>
      <c r="FD187" s="22"/>
      <c r="FE187" s="22"/>
      <c r="FF187" s="22"/>
      <c r="FG187" s="22"/>
      <c r="FH187" s="22"/>
      <c r="FI187" s="22"/>
      <c r="FJ187" s="22"/>
      <c r="FK187" s="22"/>
      <c r="FL187" s="22"/>
      <c r="FM187" s="22"/>
      <c r="FN187" s="22"/>
      <c r="FO187" s="22"/>
      <c r="FP187" s="22"/>
      <c r="FQ187" s="22"/>
      <c r="FR187" s="22"/>
      <c r="FS187" s="22"/>
      <c r="FT187" s="22"/>
      <c r="FU187" s="22"/>
      <c r="FV187" s="22"/>
      <c r="FW187" s="22"/>
      <c r="FX187" s="22"/>
      <c r="FY187" s="22"/>
      <c r="FZ187" s="22"/>
      <c r="GA187" s="22"/>
      <c r="GB187" s="22"/>
      <c r="GC187" s="22"/>
      <c r="GD187" s="22"/>
      <c r="GE187" s="22"/>
      <c r="GF187" s="22"/>
      <c r="GG187" s="22"/>
      <c r="GH187" s="22"/>
      <c r="GI187" s="22"/>
      <c r="GJ187" s="22"/>
      <c r="GK187" s="22"/>
      <c r="GL187" s="22"/>
      <c r="GM187" s="22"/>
      <c r="GN187" s="22"/>
      <c r="GO187" s="22"/>
      <c r="GP187" s="22"/>
      <c r="GQ187" s="22"/>
      <c r="GR187" s="22"/>
      <c r="GS187" s="22"/>
      <c r="GT187" s="22"/>
      <c r="GU187" s="22">
        <v>20</v>
      </c>
      <c r="GV187" s="22"/>
      <c r="GW187" s="22"/>
      <c r="GX187" s="22"/>
      <c r="GY187" s="22"/>
      <c r="GZ187" s="22"/>
      <c r="HA187" s="22"/>
      <c r="HB187" s="22"/>
      <c r="HC187" s="22"/>
      <c r="HD187" s="22"/>
      <c r="HE187" s="22"/>
      <c r="HF187" s="22"/>
      <c r="HG187" s="22"/>
      <c r="HH187" s="22"/>
      <c r="HI187" s="22"/>
      <c r="HJ187" s="22"/>
      <c r="HK187" s="22"/>
      <c r="HL187" s="22"/>
      <c r="HM187" s="22"/>
      <c r="HN187" s="22"/>
      <c r="HO187" s="22"/>
      <c r="HP187" s="22"/>
      <c r="HQ187" s="22"/>
      <c r="HR187" s="22"/>
      <c r="HS187" s="22"/>
      <c r="HT187" s="22"/>
      <c r="HU187" s="22"/>
      <c r="HV187" s="22"/>
      <c r="HW187" s="22"/>
      <c r="HX187" s="22"/>
      <c r="HY187" s="22"/>
      <c r="HZ187" s="22"/>
      <c r="IA187" s="22"/>
      <c r="IB187" s="22"/>
      <c r="IC187" s="22"/>
      <c r="ID187" s="22"/>
      <c r="IE187" s="22"/>
      <c r="IF187" s="22"/>
      <c r="IG187" s="22"/>
      <c r="IH187" s="22"/>
      <c r="II187" s="22"/>
      <c r="IJ187" s="22"/>
      <c r="IK187" s="22"/>
      <c r="IL187" s="22"/>
      <c r="IM187" s="22"/>
      <c r="IN187" s="22"/>
      <c r="IO187" s="22"/>
      <c r="IP187" s="22"/>
      <c r="IQ187" s="22"/>
      <c r="IR187" s="22"/>
      <c r="IS187" s="22"/>
      <c r="IT187" s="22"/>
      <c r="IU187" s="22"/>
      <c r="IV187" s="22"/>
      <c r="IW187" s="22"/>
      <c r="IX187" s="22"/>
      <c r="IY187" s="26">
        <f t="shared" si="8"/>
        <v>20</v>
      </c>
      <c r="IZ187" s="56" t="s">
        <v>37</v>
      </c>
      <c r="JA187" s="80">
        <v>628.79999999999995</v>
      </c>
      <c r="JB187" s="81">
        <f>JE187+JF187+JG187+JH187</f>
        <v>628.79999999999995</v>
      </c>
      <c r="JC187" s="81">
        <v>394</v>
      </c>
      <c r="JD187" s="82">
        <f t="shared" si="9"/>
        <v>0</v>
      </c>
      <c r="JE187" s="83"/>
      <c r="JF187" s="83"/>
      <c r="JG187" s="83"/>
      <c r="JH187" s="83">
        <v>628.79999999999995</v>
      </c>
      <c r="JI187" s="83"/>
      <c r="JJ187" s="83"/>
      <c r="JK187" s="83"/>
      <c r="JL187" s="83"/>
      <c r="JM187" s="83"/>
      <c r="JN187" s="83"/>
      <c r="JO187" s="83"/>
      <c r="JP187" s="83"/>
      <c r="JQ187" s="40">
        <f t="shared" si="11"/>
        <v>1.5959390862944161</v>
      </c>
      <c r="JR187" s="5" t="s">
        <v>371</v>
      </c>
    </row>
    <row r="188" spans="1:278" s="5" customFormat="1" ht="12.75" customHeight="1" x14ac:dyDescent="0.25">
      <c r="A188" s="64">
        <v>43196</v>
      </c>
      <c r="B188" s="109" t="s">
        <v>85</v>
      </c>
      <c r="C188" s="52"/>
      <c r="D188" s="52"/>
      <c r="E188" s="53"/>
      <c r="F188" s="53"/>
      <c r="G188" s="53"/>
      <c r="H188" s="53"/>
      <c r="I188" s="53"/>
      <c r="J188" s="53"/>
      <c r="K188" s="53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  <c r="BM188" s="22"/>
      <c r="BN188" s="22"/>
      <c r="BO188" s="22"/>
      <c r="BP188" s="22"/>
      <c r="BQ188" s="22"/>
      <c r="BR188" s="22"/>
      <c r="BS188" s="22"/>
      <c r="BT188" s="22"/>
      <c r="BU188" s="22"/>
      <c r="BV188" s="22"/>
      <c r="BW188" s="22"/>
      <c r="BX188" s="22"/>
      <c r="BY188" s="22"/>
      <c r="BZ188" s="22"/>
      <c r="CA188" s="22"/>
      <c r="CB188" s="22"/>
      <c r="CC188" s="22"/>
      <c r="CD188" s="22"/>
      <c r="CE188" s="22"/>
      <c r="CF188" s="22"/>
      <c r="CG188" s="22"/>
      <c r="CH188" s="22"/>
      <c r="CI188" s="22"/>
      <c r="CJ188" s="22"/>
      <c r="CK188" s="22"/>
      <c r="CL188" s="22"/>
      <c r="CM188" s="22"/>
      <c r="CN188" s="22"/>
      <c r="CO188" s="22"/>
      <c r="CP188" s="22"/>
      <c r="CQ188" s="22"/>
      <c r="CR188" s="22"/>
      <c r="CS188" s="22"/>
      <c r="CT188" s="22"/>
      <c r="CU188" s="22"/>
      <c r="CV188" s="22"/>
      <c r="CW188" s="22"/>
      <c r="CX188" s="22"/>
      <c r="CY188" s="22"/>
      <c r="CZ188" s="22"/>
      <c r="DA188" s="22"/>
      <c r="DB188" s="22"/>
      <c r="DC188" s="22"/>
      <c r="DD188" s="22"/>
      <c r="DE188" s="22"/>
      <c r="DF188" s="22"/>
      <c r="DG188" s="22"/>
      <c r="DH188" s="22"/>
      <c r="DI188" s="22"/>
      <c r="DJ188" s="22"/>
      <c r="DK188" s="22"/>
      <c r="DL188" s="22"/>
      <c r="DM188" s="22"/>
      <c r="DN188" s="22"/>
      <c r="DO188" s="22"/>
      <c r="DP188" s="22"/>
      <c r="DQ188" s="22"/>
      <c r="DR188" s="22"/>
      <c r="DS188" s="22"/>
      <c r="DT188" s="22"/>
      <c r="DU188" s="22"/>
      <c r="DV188" s="22"/>
      <c r="DW188" s="22"/>
      <c r="DX188" s="22"/>
      <c r="DY188" s="22"/>
      <c r="DZ188" s="22"/>
      <c r="EA188" s="22"/>
      <c r="EB188" s="22"/>
      <c r="EC188" s="22"/>
      <c r="ED188" s="22"/>
      <c r="EE188" s="22"/>
      <c r="EF188" s="22"/>
      <c r="EG188" s="22"/>
      <c r="EH188" s="22"/>
      <c r="EI188" s="22"/>
      <c r="EJ188" s="22"/>
      <c r="EK188" s="22"/>
      <c r="EL188" s="22"/>
      <c r="EM188" s="22"/>
      <c r="EN188" s="22"/>
      <c r="EO188" s="22"/>
      <c r="EP188" s="22"/>
      <c r="EQ188" s="22"/>
      <c r="ER188" s="22"/>
      <c r="ES188" s="22"/>
      <c r="ET188" s="22"/>
      <c r="EU188" s="22"/>
      <c r="EV188" s="22"/>
      <c r="EW188" s="22"/>
      <c r="EX188" s="22"/>
      <c r="EY188" s="22"/>
      <c r="EZ188" s="22"/>
      <c r="FA188" s="22"/>
      <c r="FB188" s="22"/>
      <c r="FC188" s="22"/>
      <c r="FD188" s="22"/>
      <c r="FE188" s="22"/>
      <c r="FF188" s="22"/>
      <c r="FG188" s="22"/>
      <c r="FH188" s="22"/>
      <c r="FI188" s="22"/>
      <c r="FJ188" s="22"/>
      <c r="FK188" s="22"/>
      <c r="FL188" s="22"/>
      <c r="FM188" s="22"/>
      <c r="FN188" s="22"/>
      <c r="FO188" s="22"/>
      <c r="FP188" s="22"/>
      <c r="FQ188" s="22"/>
      <c r="FR188" s="22"/>
      <c r="FS188" s="22"/>
      <c r="FT188" s="22"/>
      <c r="FU188" s="22"/>
      <c r="FV188" s="22"/>
      <c r="FW188" s="22"/>
      <c r="FX188" s="22"/>
      <c r="FY188" s="22"/>
      <c r="FZ188" s="22"/>
      <c r="GA188" s="22"/>
      <c r="GB188" s="22"/>
      <c r="GC188" s="22"/>
      <c r="GD188" s="22"/>
      <c r="GE188" s="22">
        <v>1</v>
      </c>
      <c r="GF188" s="22"/>
      <c r="GG188" s="22"/>
      <c r="GH188" s="22"/>
      <c r="GI188" s="22"/>
      <c r="GJ188" s="22"/>
      <c r="GK188" s="22"/>
      <c r="GL188" s="22"/>
      <c r="GM188" s="22"/>
      <c r="GN188" s="22"/>
      <c r="GO188" s="22"/>
      <c r="GP188" s="22"/>
      <c r="GQ188" s="22"/>
      <c r="GR188" s="22"/>
      <c r="GS188" s="22"/>
      <c r="GT188" s="22"/>
      <c r="GU188" s="22"/>
      <c r="GV188" s="22"/>
      <c r="GW188" s="22"/>
      <c r="GX188" s="22"/>
      <c r="GY188" s="22"/>
      <c r="GZ188" s="22"/>
      <c r="HA188" s="22"/>
      <c r="HB188" s="22"/>
      <c r="HC188" s="22"/>
      <c r="HD188" s="22"/>
      <c r="HE188" s="22"/>
      <c r="HF188" s="22"/>
      <c r="HG188" s="22"/>
      <c r="HH188" s="22"/>
      <c r="HI188" s="22"/>
      <c r="HJ188" s="22"/>
      <c r="HK188" s="22"/>
      <c r="HL188" s="22"/>
      <c r="HM188" s="22"/>
      <c r="HN188" s="22"/>
      <c r="HO188" s="22"/>
      <c r="HP188" s="22"/>
      <c r="HQ188" s="22"/>
      <c r="HR188" s="22"/>
      <c r="HS188" s="22"/>
      <c r="HT188" s="22"/>
      <c r="HU188" s="22"/>
      <c r="HV188" s="22"/>
      <c r="HW188" s="22"/>
      <c r="HX188" s="22"/>
      <c r="HY188" s="22"/>
      <c r="HZ188" s="22"/>
      <c r="IA188" s="22"/>
      <c r="IB188" s="22"/>
      <c r="IC188" s="22"/>
      <c r="ID188" s="22"/>
      <c r="IE188" s="22"/>
      <c r="IF188" s="22"/>
      <c r="IG188" s="22"/>
      <c r="IH188" s="22"/>
      <c r="II188" s="22"/>
      <c r="IJ188" s="22"/>
      <c r="IK188" s="22"/>
      <c r="IL188" s="22"/>
      <c r="IM188" s="22"/>
      <c r="IN188" s="22"/>
      <c r="IO188" s="22"/>
      <c r="IP188" s="22"/>
      <c r="IQ188" s="22"/>
      <c r="IR188" s="22"/>
      <c r="IS188" s="22"/>
      <c r="IT188" s="22"/>
      <c r="IU188" s="22"/>
      <c r="IV188" s="22"/>
      <c r="IW188" s="22"/>
      <c r="IX188" s="22"/>
      <c r="IY188" s="26">
        <f t="shared" si="8"/>
        <v>1</v>
      </c>
      <c r="IZ188" s="56" t="s">
        <v>37</v>
      </c>
      <c r="JA188" s="80">
        <v>37.090000000000003</v>
      </c>
      <c r="JB188" s="81">
        <f>JE188+JF188+JG188+JH188+JI188</f>
        <v>37.090000000000003</v>
      </c>
      <c r="JC188" s="81">
        <v>23.99</v>
      </c>
      <c r="JD188" s="82">
        <f t="shared" si="9"/>
        <v>0</v>
      </c>
      <c r="JE188" s="83"/>
      <c r="JF188" s="83"/>
      <c r="JG188" s="83"/>
      <c r="JH188" s="83"/>
      <c r="JI188" s="83">
        <v>37.090000000000003</v>
      </c>
      <c r="JJ188" s="83"/>
      <c r="JK188" s="83"/>
      <c r="JL188" s="83"/>
      <c r="JM188" s="83"/>
      <c r="JN188" s="83"/>
      <c r="JO188" s="83"/>
      <c r="JP188" s="83"/>
      <c r="JQ188" s="40">
        <f t="shared" si="11"/>
        <v>1.5460608586911215</v>
      </c>
      <c r="JR188" s="5" t="s">
        <v>348</v>
      </c>
    </row>
    <row r="189" spans="1:278" s="5" customFormat="1" ht="12.75" customHeight="1" x14ac:dyDescent="0.25">
      <c r="A189" s="64">
        <v>43201</v>
      </c>
      <c r="B189" s="109" t="s">
        <v>85</v>
      </c>
      <c r="C189" s="52"/>
      <c r="D189" s="52"/>
      <c r="E189" s="53"/>
      <c r="F189" s="53"/>
      <c r="G189" s="53"/>
      <c r="H189" s="53"/>
      <c r="I189" s="53"/>
      <c r="J189" s="53"/>
      <c r="K189" s="53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  <c r="BM189" s="22"/>
      <c r="BN189" s="22"/>
      <c r="BO189" s="22"/>
      <c r="BP189" s="22"/>
      <c r="BQ189" s="22"/>
      <c r="BR189" s="22"/>
      <c r="BS189" s="22"/>
      <c r="BT189" s="22"/>
      <c r="BU189" s="22"/>
      <c r="BV189" s="22"/>
      <c r="BW189" s="22"/>
      <c r="BX189" s="22"/>
      <c r="BY189" s="22"/>
      <c r="BZ189" s="22">
        <v>50</v>
      </c>
      <c r="CA189" s="22"/>
      <c r="CB189" s="22"/>
      <c r="CC189" s="22"/>
      <c r="CD189" s="22"/>
      <c r="CE189" s="22"/>
      <c r="CF189" s="22"/>
      <c r="CG189" s="22"/>
      <c r="CH189" s="22"/>
      <c r="CI189" s="22"/>
      <c r="CJ189" s="22"/>
      <c r="CK189" s="22"/>
      <c r="CL189" s="22"/>
      <c r="CM189" s="22"/>
      <c r="CN189" s="22"/>
      <c r="CO189" s="22"/>
      <c r="CP189" s="22"/>
      <c r="CQ189" s="22"/>
      <c r="CR189" s="22"/>
      <c r="CS189" s="22"/>
      <c r="CT189" s="22"/>
      <c r="CU189" s="22"/>
      <c r="CV189" s="22"/>
      <c r="CW189" s="22"/>
      <c r="CX189" s="22"/>
      <c r="CY189" s="22"/>
      <c r="CZ189" s="22"/>
      <c r="DA189" s="22"/>
      <c r="DB189" s="22"/>
      <c r="DC189" s="22"/>
      <c r="DD189" s="22"/>
      <c r="DE189" s="22"/>
      <c r="DF189" s="22"/>
      <c r="DG189" s="22"/>
      <c r="DH189" s="22"/>
      <c r="DI189" s="22"/>
      <c r="DJ189" s="22"/>
      <c r="DK189" s="22"/>
      <c r="DL189" s="22"/>
      <c r="DM189" s="22"/>
      <c r="DN189" s="22"/>
      <c r="DO189" s="22"/>
      <c r="DP189" s="22"/>
      <c r="DQ189" s="22"/>
      <c r="DR189" s="22"/>
      <c r="DS189" s="22"/>
      <c r="DT189" s="22"/>
      <c r="DU189" s="22"/>
      <c r="DV189" s="22"/>
      <c r="DW189" s="22"/>
      <c r="DX189" s="22"/>
      <c r="DY189" s="22"/>
      <c r="DZ189" s="22"/>
      <c r="EA189" s="22"/>
      <c r="EB189" s="22"/>
      <c r="EC189" s="22"/>
      <c r="ED189" s="22"/>
      <c r="EE189" s="22"/>
      <c r="EF189" s="22"/>
      <c r="EG189" s="22"/>
      <c r="EH189" s="22"/>
      <c r="EI189" s="22"/>
      <c r="EJ189" s="22"/>
      <c r="EK189" s="22"/>
      <c r="EL189" s="22"/>
      <c r="EM189" s="22"/>
      <c r="EN189" s="22"/>
      <c r="EO189" s="22"/>
      <c r="EP189" s="22"/>
      <c r="EQ189" s="22"/>
      <c r="ER189" s="22"/>
      <c r="ES189" s="22"/>
      <c r="ET189" s="22"/>
      <c r="EU189" s="22"/>
      <c r="EV189" s="22"/>
      <c r="EW189" s="22"/>
      <c r="EX189" s="22"/>
      <c r="EY189" s="22"/>
      <c r="EZ189" s="22"/>
      <c r="FA189" s="22"/>
      <c r="FB189" s="22"/>
      <c r="FC189" s="22"/>
      <c r="FD189" s="22"/>
      <c r="FE189" s="22"/>
      <c r="FF189" s="22"/>
      <c r="FG189" s="22"/>
      <c r="FH189" s="22"/>
      <c r="FI189" s="22"/>
      <c r="FJ189" s="22"/>
      <c r="FK189" s="22"/>
      <c r="FL189" s="22"/>
      <c r="FM189" s="22"/>
      <c r="FN189" s="22"/>
      <c r="FO189" s="22"/>
      <c r="FP189" s="22"/>
      <c r="FQ189" s="22"/>
      <c r="FR189" s="22"/>
      <c r="FS189" s="22"/>
      <c r="FT189" s="22"/>
      <c r="FU189" s="22"/>
      <c r="FV189" s="22"/>
      <c r="FW189" s="22"/>
      <c r="FX189" s="22"/>
      <c r="FY189" s="22"/>
      <c r="FZ189" s="22"/>
      <c r="GA189" s="22"/>
      <c r="GB189" s="22"/>
      <c r="GC189" s="22"/>
      <c r="GD189" s="22"/>
      <c r="GE189" s="22"/>
      <c r="GF189" s="22"/>
      <c r="GG189" s="22"/>
      <c r="GH189" s="22"/>
      <c r="GI189" s="22"/>
      <c r="GJ189" s="22"/>
      <c r="GK189" s="22"/>
      <c r="GL189" s="22"/>
      <c r="GM189" s="22"/>
      <c r="GN189" s="22"/>
      <c r="GO189" s="22"/>
      <c r="GP189" s="22"/>
      <c r="GQ189" s="22"/>
      <c r="GR189" s="22"/>
      <c r="GS189" s="22"/>
      <c r="GT189" s="22"/>
      <c r="GU189" s="22"/>
      <c r="GV189" s="22"/>
      <c r="GW189" s="22"/>
      <c r="GX189" s="22"/>
      <c r="GY189" s="22"/>
      <c r="GZ189" s="22"/>
      <c r="HA189" s="22"/>
      <c r="HB189" s="22"/>
      <c r="HC189" s="22"/>
      <c r="HD189" s="22"/>
      <c r="HE189" s="22"/>
      <c r="HF189" s="22"/>
      <c r="HG189" s="22"/>
      <c r="HH189" s="22"/>
      <c r="HI189" s="22"/>
      <c r="HJ189" s="22"/>
      <c r="HK189" s="22"/>
      <c r="HL189" s="22"/>
      <c r="HM189" s="22"/>
      <c r="HN189" s="22"/>
      <c r="HO189" s="22"/>
      <c r="HP189" s="22"/>
      <c r="HQ189" s="22"/>
      <c r="HR189" s="22"/>
      <c r="HS189" s="22"/>
      <c r="HT189" s="22"/>
      <c r="HU189" s="22"/>
      <c r="HV189" s="22"/>
      <c r="HW189" s="22"/>
      <c r="HX189" s="22"/>
      <c r="HY189" s="22"/>
      <c r="HZ189" s="22"/>
      <c r="IA189" s="22"/>
      <c r="IB189" s="22"/>
      <c r="IC189" s="22"/>
      <c r="ID189" s="22"/>
      <c r="IE189" s="22"/>
      <c r="IF189" s="22"/>
      <c r="IG189" s="22"/>
      <c r="IH189" s="22"/>
      <c r="II189" s="22"/>
      <c r="IJ189" s="22"/>
      <c r="IK189" s="22"/>
      <c r="IL189" s="22"/>
      <c r="IM189" s="22"/>
      <c r="IN189" s="22"/>
      <c r="IO189" s="22"/>
      <c r="IP189" s="22"/>
      <c r="IQ189" s="22"/>
      <c r="IR189" s="22"/>
      <c r="IS189" s="22"/>
      <c r="IT189" s="22"/>
      <c r="IU189" s="22"/>
      <c r="IV189" s="22"/>
      <c r="IW189" s="22"/>
      <c r="IX189" s="22"/>
      <c r="IY189" s="26">
        <f t="shared" si="8"/>
        <v>50</v>
      </c>
      <c r="IZ189" s="56" t="s">
        <v>37</v>
      </c>
      <c r="JA189" s="80">
        <v>1380</v>
      </c>
      <c r="JB189" s="81">
        <f>JE189+JF189+JG189+JH189+JI189</f>
        <v>1380</v>
      </c>
      <c r="JC189" s="81">
        <v>1091</v>
      </c>
      <c r="JD189" s="82">
        <f t="shared" si="9"/>
        <v>0</v>
      </c>
      <c r="JE189" s="83"/>
      <c r="JF189" s="83"/>
      <c r="JG189" s="83"/>
      <c r="JH189" s="83"/>
      <c r="JI189" s="83">
        <v>1380</v>
      </c>
      <c r="JJ189" s="83"/>
      <c r="JK189" s="83"/>
      <c r="JL189" s="83"/>
      <c r="JM189" s="83"/>
      <c r="JN189" s="83"/>
      <c r="JO189" s="83"/>
      <c r="JP189" s="83"/>
      <c r="JQ189" s="40">
        <f t="shared" si="11"/>
        <v>1.2648945921173236</v>
      </c>
      <c r="JR189" s="5" t="s">
        <v>360</v>
      </c>
    </row>
    <row r="190" spans="1:278" s="5" customFormat="1" ht="12.75" customHeight="1" x14ac:dyDescent="0.25">
      <c r="A190" s="64">
        <v>43213</v>
      </c>
      <c r="B190" s="109" t="s">
        <v>85</v>
      </c>
      <c r="C190" s="52"/>
      <c r="D190" s="52">
        <v>40</v>
      </c>
      <c r="E190" s="53"/>
      <c r="F190" s="53"/>
      <c r="G190" s="53"/>
      <c r="H190" s="53"/>
      <c r="I190" s="53"/>
      <c r="J190" s="53"/>
      <c r="K190" s="53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  <c r="BM190" s="22"/>
      <c r="BN190" s="22"/>
      <c r="BO190" s="22"/>
      <c r="BP190" s="22"/>
      <c r="BQ190" s="22"/>
      <c r="BR190" s="22"/>
      <c r="BS190" s="22"/>
      <c r="BT190" s="22"/>
      <c r="BU190" s="22"/>
      <c r="BV190" s="22"/>
      <c r="BW190" s="22"/>
      <c r="BX190" s="22"/>
      <c r="BY190" s="22"/>
      <c r="BZ190" s="22"/>
      <c r="CA190" s="22"/>
      <c r="CB190" s="22"/>
      <c r="CC190" s="22"/>
      <c r="CD190" s="22"/>
      <c r="CE190" s="22"/>
      <c r="CF190" s="22"/>
      <c r="CG190" s="22"/>
      <c r="CH190" s="22"/>
      <c r="CI190" s="22"/>
      <c r="CJ190" s="22"/>
      <c r="CK190" s="22"/>
      <c r="CL190" s="22"/>
      <c r="CM190" s="22"/>
      <c r="CN190" s="22"/>
      <c r="CO190" s="22"/>
      <c r="CP190" s="22"/>
      <c r="CQ190" s="22"/>
      <c r="CR190" s="22"/>
      <c r="CS190" s="22"/>
      <c r="CT190" s="22"/>
      <c r="CU190" s="22"/>
      <c r="CV190" s="22"/>
      <c r="CW190" s="22"/>
      <c r="CX190" s="22"/>
      <c r="CY190" s="22"/>
      <c r="CZ190" s="22"/>
      <c r="DA190" s="22"/>
      <c r="DB190" s="22"/>
      <c r="DC190" s="22"/>
      <c r="DD190" s="22"/>
      <c r="DE190" s="22"/>
      <c r="DF190" s="22"/>
      <c r="DG190" s="22"/>
      <c r="DH190" s="22"/>
      <c r="DI190" s="22"/>
      <c r="DJ190" s="22"/>
      <c r="DK190" s="22"/>
      <c r="DL190" s="22"/>
      <c r="DM190" s="22"/>
      <c r="DN190" s="22"/>
      <c r="DO190" s="22"/>
      <c r="DP190" s="22"/>
      <c r="DQ190" s="22"/>
      <c r="DR190" s="22"/>
      <c r="DS190" s="22"/>
      <c r="DT190" s="22"/>
      <c r="DU190" s="22"/>
      <c r="DV190" s="22"/>
      <c r="DW190" s="22"/>
      <c r="DX190" s="22"/>
      <c r="DY190" s="22"/>
      <c r="DZ190" s="22"/>
      <c r="EA190" s="22"/>
      <c r="EB190" s="22"/>
      <c r="EC190" s="22"/>
      <c r="ED190" s="22"/>
      <c r="EE190" s="22"/>
      <c r="EF190" s="22"/>
      <c r="EG190" s="22"/>
      <c r="EH190" s="22"/>
      <c r="EI190" s="22"/>
      <c r="EJ190" s="22"/>
      <c r="EK190" s="22"/>
      <c r="EL190" s="22"/>
      <c r="EM190" s="22"/>
      <c r="EN190" s="22"/>
      <c r="EO190" s="22"/>
      <c r="EP190" s="22"/>
      <c r="EQ190" s="22"/>
      <c r="ER190" s="22"/>
      <c r="ES190" s="22"/>
      <c r="ET190" s="22"/>
      <c r="EU190" s="22"/>
      <c r="EV190" s="22"/>
      <c r="EW190" s="22"/>
      <c r="EX190" s="22"/>
      <c r="EY190" s="22"/>
      <c r="EZ190" s="22"/>
      <c r="FA190" s="22"/>
      <c r="FB190" s="22"/>
      <c r="FC190" s="22"/>
      <c r="FD190" s="22"/>
      <c r="FE190" s="22"/>
      <c r="FF190" s="22"/>
      <c r="FG190" s="22"/>
      <c r="FH190" s="22"/>
      <c r="FI190" s="22"/>
      <c r="FJ190" s="22"/>
      <c r="FK190" s="22"/>
      <c r="FL190" s="22"/>
      <c r="FM190" s="22"/>
      <c r="FN190" s="22"/>
      <c r="FO190" s="22"/>
      <c r="FP190" s="22"/>
      <c r="FQ190" s="22"/>
      <c r="FR190" s="22"/>
      <c r="FS190" s="22"/>
      <c r="FT190" s="22"/>
      <c r="FU190" s="22"/>
      <c r="FV190" s="22"/>
      <c r="FW190" s="22"/>
      <c r="FX190" s="22"/>
      <c r="FY190" s="22"/>
      <c r="FZ190" s="22"/>
      <c r="GA190" s="22"/>
      <c r="GB190" s="22"/>
      <c r="GC190" s="22"/>
      <c r="GD190" s="22"/>
      <c r="GE190" s="22"/>
      <c r="GF190" s="22"/>
      <c r="GG190" s="22"/>
      <c r="GH190" s="22"/>
      <c r="GI190" s="22"/>
      <c r="GJ190" s="22"/>
      <c r="GK190" s="22"/>
      <c r="GL190" s="22"/>
      <c r="GM190" s="22"/>
      <c r="GN190" s="22"/>
      <c r="GO190" s="22"/>
      <c r="GP190" s="22"/>
      <c r="GQ190" s="22"/>
      <c r="GR190" s="22"/>
      <c r="GS190" s="22"/>
      <c r="GT190" s="22"/>
      <c r="GU190" s="22">
        <v>20</v>
      </c>
      <c r="GV190" s="22"/>
      <c r="GW190" s="22"/>
      <c r="GX190" s="22"/>
      <c r="GY190" s="22"/>
      <c r="GZ190" s="22"/>
      <c r="HA190" s="22"/>
      <c r="HB190" s="22"/>
      <c r="HC190" s="22"/>
      <c r="HD190" s="22"/>
      <c r="HE190" s="22"/>
      <c r="HF190" s="22"/>
      <c r="HG190" s="22"/>
      <c r="HH190" s="22"/>
      <c r="HI190" s="22"/>
      <c r="HJ190" s="22"/>
      <c r="HK190" s="22"/>
      <c r="HL190" s="22"/>
      <c r="HM190" s="22"/>
      <c r="HN190" s="22"/>
      <c r="HO190" s="22"/>
      <c r="HP190" s="22"/>
      <c r="HQ190" s="22"/>
      <c r="HR190" s="22"/>
      <c r="HS190" s="22"/>
      <c r="HT190" s="22"/>
      <c r="HU190" s="22"/>
      <c r="HV190" s="22"/>
      <c r="HW190" s="22"/>
      <c r="HX190" s="22"/>
      <c r="HY190" s="22"/>
      <c r="HZ190" s="22"/>
      <c r="IA190" s="22"/>
      <c r="IB190" s="22"/>
      <c r="IC190" s="22"/>
      <c r="ID190" s="22"/>
      <c r="IE190" s="22"/>
      <c r="IF190" s="22"/>
      <c r="IG190" s="22"/>
      <c r="IH190" s="22"/>
      <c r="II190" s="22"/>
      <c r="IJ190" s="22"/>
      <c r="IK190" s="22"/>
      <c r="IL190" s="22"/>
      <c r="IM190" s="22"/>
      <c r="IN190" s="22"/>
      <c r="IO190" s="22"/>
      <c r="IP190" s="22"/>
      <c r="IQ190" s="22"/>
      <c r="IR190" s="22"/>
      <c r="IS190" s="22"/>
      <c r="IT190" s="22"/>
      <c r="IU190" s="22"/>
      <c r="IV190" s="22"/>
      <c r="IW190" s="22"/>
      <c r="IX190" s="22"/>
      <c r="IY190" s="26">
        <f t="shared" si="8"/>
        <v>60</v>
      </c>
      <c r="IZ190" s="56" t="s">
        <v>37</v>
      </c>
      <c r="JA190" s="80">
        <v>1732.8</v>
      </c>
      <c r="JB190" s="81">
        <f>JE190+JF190+JG190+JH190+JI190+JJ190</f>
        <v>1732.8</v>
      </c>
      <c r="JC190" s="81">
        <v>923.80000000000007</v>
      </c>
      <c r="JD190" s="82">
        <f t="shared" si="9"/>
        <v>0</v>
      </c>
      <c r="JE190" s="83"/>
      <c r="JF190" s="83"/>
      <c r="JG190" s="83"/>
      <c r="JH190" s="83"/>
      <c r="JI190" s="83">
        <v>1380</v>
      </c>
      <c r="JJ190" s="83">
        <v>352.8</v>
      </c>
      <c r="JK190" s="83"/>
      <c r="JL190" s="83"/>
      <c r="JM190" s="83"/>
      <c r="JN190" s="83"/>
      <c r="JO190" s="83"/>
      <c r="JP190" s="83"/>
      <c r="JQ190" s="40">
        <f t="shared" si="11"/>
        <v>1.8757306776358518</v>
      </c>
      <c r="JR190" s="5" t="s">
        <v>384</v>
      </c>
    </row>
    <row r="191" spans="1:278" s="5" customFormat="1" ht="12.75" customHeight="1" x14ac:dyDescent="0.25">
      <c r="A191" s="64">
        <v>43217</v>
      </c>
      <c r="B191" s="109" t="s">
        <v>85</v>
      </c>
      <c r="C191" s="52"/>
      <c r="D191" s="52"/>
      <c r="E191" s="53"/>
      <c r="F191" s="53"/>
      <c r="G191" s="53"/>
      <c r="H191" s="53"/>
      <c r="I191" s="53"/>
      <c r="J191" s="53"/>
      <c r="K191" s="53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  <c r="BM191" s="22"/>
      <c r="BN191" s="22"/>
      <c r="BO191" s="22"/>
      <c r="BP191" s="22"/>
      <c r="BQ191" s="22"/>
      <c r="BR191" s="22"/>
      <c r="BS191" s="22"/>
      <c r="BT191" s="22"/>
      <c r="BU191" s="22"/>
      <c r="BV191" s="22"/>
      <c r="BW191" s="22"/>
      <c r="BX191" s="22"/>
      <c r="BY191" s="22"/>
      <c r="BZ191" s="22">
        <v>50</v>
      </c>
      <c r="CA191" s="22"/>
      <c r="CB191" s="22"/>
      <c r="CC191" s="22"/>
      <c r="CD191" s="22"/>
      <c r="CE191" s="22"/>
      <c r="CF191" s="22"/>
      <c r="CG191" s="22"/>
      <c r="CH191" s="22"/>
      <c r="CI191" s="22"/>
      <c r="CJ191" s="22"/>
      <c r="CK191" s="22"/>
      <c r="CL191" s="22"/>
      <c r="CM191" s="22"/>
      <c r="CN191" s="22"/>
      <c r="CO191" s="22"/>
      <c r="CP191" s="22"/>
      <c r="CQ191" s="22"/>
      <c r="CR191" s="22"/>
      <c r="CS191" s="22"/>
      <c r="CT191" s="22"/>
      <c r="CU191" s="22"/>
      <c r="CV191" s="22"/>
      <c r="CW191" s="22"/>
      <c r="CX191" s="22"/>
      <c r="CY191" s="22"/>
      <c r="CZ191" s="22"/>
      <c r="DA191" s="22"/>
      <c r="DB191" s="22"/>
      <c r="DC191" s="22"/>
      <c r="DD191" s="22"/>
      <c r="DE191" s="22"/>
      <c r="DF191" s="22"/>
      <c r="DG191" s="22"/>
      <c r="DH191" s="22"/>
      <c r="DI191" s="22"/>
      <c r="DJ191" s="22"/>
      <c r="DK191" s="22"/>
      <c r="DL191" s="22"/>
      <c r="DM191" s="22"/>
      <c r="DN191" s="22"/>
      <c r="DO191" s="22"/>
      <c r="DP191" s="22"/>
      <c r="DQ191" s="22"/>
      <c r="DR191" s="22"/>
      <c r="DS191" s="22"/>
      <c r="DT191" s="22"/>
      <c r="DU191" s="22"/>
      <c r="DV191" s="22"/>
      <c r="DW191" s="22"/>
      <c r="DX191" s="22"/>
      <c r="DY191" s="22"/>
      <c r="DZ191" s="22"/>
      <c r="EA191" s="22"/>
      <c r="EB191" s="22"/>
      <c r="EC191" s="22"/>
      <c r="ED191" s="22"/>
      <c r="EE191" s="22"/>
      <c r="EF191" s="22"/>
      <c r="EG191" s="22"/>
      <c r="EH191" s="22"/>
      <c r="EI191" s="22"/>
      <c r="EJ191" s="22"/>
      <c r="EK191" s="22"/>
      <c r="EL191" s="22"/>
      <c r="EM191" s="22"/>
      <c r="EN191" s="22"/>
      <c r="EO191" s="22"/>
      <c r="EP191" s="22"/>
      <c r="EQ191" s="22"/>
      <c r="ER191" s="22"/>
      <c r="ES191" s="22"/>
      <c r="ET191" s="22"/>
      <c r="EU191" s="22"/>
      <c r="EV191" s="22"/>
      <c r="EW191" s="22"/>
      <c r="EX191" s="22"/>
      <c r="EY191" s="22"/>
      <c r="EZ191" s="22"/>
      <c r="FA191" s="22"/>
      <c r="FB191" s="22"/>
      <c r="FC191" s="22"/>
      <c r="FD191" s="22"/>
      <c r="FE191" s="22"/>
      <c r="FF191" s="22"/>
      <c r="FG191" s="22"/>
      <c r="FH191" s="22"/>
      <c r="FI191" s="22"/>
      <c r="FJ191" s="22"/>
      <c r="FK191" s="22"/>
      <c r="FL191" s="22"/>
      <c r="FM191" s="22"/>
      <c r="FN191" s="22"/>
      <c r="FO191" s="22"/>
      <c r="FP191" s="22"/>
      <c r="FQ191" s="22"/>
      <c r="FR191" s="22"/>
      <c r="FS191" s="22"/>
      <c r="FT191" s="22"/>
      <c r="FU191" s="22"/>
      <c r="FV191" s="22"/>
      <c r="FW191" s="22"/>
      <c r="FX191" s="22"/>
      <c r="FY191" s="22"/>
      <c r="FZ191" s="22"/>
      <c r="GA191" s="22"/>
      <c r="GB191" s="22"/>
      <c r="GC191" s="22"/>
      <c r="GD191" s="22"/>
      <c r="GE191" s="22"/>
      <c r="GF191" s="22"/>
      <c r="GG191" s="22"/>
      <c r="GH191" s="22"/>
      <c r="GI191" s="22"/>
      <c r="GJ191" s="22"/>
      <c r="GK191" s="22"/>
      <c r="GL191" s="22"/>
      <c r="GM191" s="22"/>
      <c r="GN191" s="22"/>
      <c r="GO191" s="22"/>
      <c r="GP191" s="22"/>
      <c r="GQ191" s="22"/>
      <c r="GR191" s="22"/>
      <c r="GS191" s="22"/>
      <c r="GT191" s="22"/>
      <c r="GU191" s="22"/>
      <c r="GV191" s="22"/>
      <c r="GW191" s="22"/>
      <c r="GX191" s="22"/>
      <c r="GY191" s="22"/>
      <c r="GZ191" s="22"/>
      <c r="HA191" s="22"/>
      <c r="HB191" s="22"/>
      <c r="HC191" s="22"/>
      <c r="HD191" s="22"/>
      <c r="HE191" s="22"/>
      <c r="HF191" s="22"/>
      <c r="HG191" s="22"/>
      <c r="HH191" s="22"/>
      <c r="HI191" s="22"/>
      <c r="HJ191" s="22"/>
      <c r="HK191" s="22"/>
      <c r="HL191" s="22"/>
      <c r="HM191" s="22"/>
      <c r="HN191" s="22"/>
      <c r="HO191" s="22"/>
      <c r="HP191" s="22"/>
      <c r="HQ191" s="22"/>
      <c r="HR191" s="22"/>
      <c r="HS191" s="22"/>
      <c r="HT191" s="22"/>
      <c r="HU191" s="22"/>
      <c r="HV191" s="22"/>
      <c r="HW191" s="22"/>
      <c r="HX191" s="22"/>
      <c r="HY191" s="22"/>
      <c r="HZ191" s="22"/>
      <c r="IA191" s="22"/>
      <c r="IB191" s="22"/>
      <c r="IC191" s="22"/>
      <c r="ID191" s="22"/>
      <c r="IE191" s="22"/>
      <c r="IF191" s="22"/>
      <c r="IG191" s="22"/>
      <c r="IH191" s="22"/>
      <c r="II191" s="22"/>
      <c r="IJ191" s="22"/>
      <c r="IK191" s="22"/>
      <c r="IL191" s="22"/>
      <c r="IM191" s="22"/>
      <c r="IN191" s="22"/>
      <c r="IO191" s="22"/>
      <c r="IP191" s="22"/>
      <c r="IQ191" s="22"/>
      <c r="IR191" s="22"/>
      <c r="IS191" s="22"/>
      <c r="IT191" s="22"/>
      <c r="IU191" s="22"/>
      <c r="IV191" s="22"/>
      <c r="IW191" s="22"/>
      <c r="IX191" s="22"/>
      <c r="IY191" s="26">
        <f t="shared" si="8"/>
        <v>50</v>
      </c>
      <c r="IZ191" s="56" t="s">
        <v>37</v>
      </c>
      <c r="JA191" s="80">
        <v>1380</v>
      </c>
      <c r="JB191" s="81">
        <f>JE191+JF191+JG191+JH191+JI191+JJ191</f>
        <v>1380</v>
      </c>
      <c r="JC191" s="81">
        <v>876</v>
      </c>
      <c r="JD191" s="82">
        <f t="shared" si="9"/>
        <v>0</v>
      </c>
      <c r="JE191" s="83"/>
      <c r="JF191" s="83"/>
      <c r="JG191" s="83"/>
      <c r="JH191" s="83"/>
      <c r="JI191" s="83"/>
      <c r="JJ191" s="83">
        <v>1380</v>
      </c>
      <c r="JK191" s="83"/>
      <c r="JL191" s="83"/>
      <c r="JM191" s="83"/>
      <c r="JN191" s="83"/>
      <c r="JO191" s="83"/>
      <c r="JP191" s="83"/>
      <c r="JQ191" s="40">
        <f t="shared" si="11"/>
        <v>1.5753424657534247</v>
      </c>
      <c r="JR191" s="5" t="s">
        <v>383</v>
      </c>
    </row>
    <row r="192" spans="1:278" s="5" customFormat="1" ht="12.75" customHeight="1" x14ac:dyDescent="0.25">
      <c r="A192" s="64">
        <v>43227</v>
      </c>
      <c r="B192" s="109" t="s">
        <v>85</v>
      </c>
      <c r="C192" s="52"/>
      <c r="D192" s="52"/>
      <c r="E192" s="53"/>
      <c r="F192" s="53"/>
      <c r="G192" s="53"/>
      <c r="H192" s="53"/>
      <c r="I192" s="53"/>
      <c r="J192" s="53"/>
      <c r="K192" s="53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22">
        <v>2</v>
      </c>
      <c r="GF192" s="22"/>
      <c r="GG192" s="22"/>
      <c r="GH192" s="22"/>
      <c r="GI192" s="22"/>
      <c r="GJ192" s="22"/>
      <c r="GK192" s="22"/>
      <c r="GL192" s="22"/>
      <c r="GM192" s="22"/>
      <c r="GN192" s="22"/>
      <c r="GO192" s="22"/>
      <c r="GP192" s="22"/>
      <c r="GQ192" s="22"/>
      <c r="GR192" s="22"/>
      <c r="GS192" s="22"/>
      <c r="GT192" s="22"/>
      <c r="GU192" s="22"/>
      <c r="GV192" s="22"/>
      <c r="GW192" s="22"/>
      <c r="GX192" s="22"/>
      <c r="GY192" s="22"/>
      <c r="GZ192" s="22"/>
      <c r="HA192" s="22"/>
      <c r="HB192" s="22"/>
      <c r="HC192" s="22"/>
      <c r="HD192" s="22"/>
      <c r="HE192" s="22"/>
      <c r="HF192" s="22"/>
      <c r="HG192" s="22"/>
      <c r="HH192" s="22"/>
      <c r="HI192" s="22"/>
      <c r="HJ192" s="22"/>
      <c r="HK192" s="22"/>
      <c r="HL192" s="22"/>
      <c r="HM192" s="22"/>
      <c r="HN192" s="22"/>
      <c r="HO192" s="22"/>
      <c r="HP192" s="22"/>
      <c r="HQ192" s="22"/>
      <c r="HR192" s="22"/>
      <c r="HS192" s="22"/>
      <c r="HT192" s="22"/>
      <c r="HU192" s="22"/>
      <c r="HV192" s="22"/>
      <c r="HW192" s="22"/>
      <c r="HX192" s="22"/>
      <c r="HY192" s="22"/>
      <c r="HZ192" s="22"/>
      <c r="IA192" s="22"/>
      <c r="IB192" s="22"/>
      <c r="IC192" s="22"/>
      <c r="ID192" s="22"/>
      <c r="IE192" s="22"/>
      <c r="IF192" s="22"/>
      <c r="IG192" s="22"/>
      <c r="IH192" s="22"/>
      <c r="II192" s="22"/>
      <c r="IJ192" s="22"/>
      <c r="IK192" s="22"/>
      <c r="IL192" s="22"/>
      <c r="IM192" s="22"/>
      <c r="IN192" s="22"/>
      <c r="IO192" s="22"/>
      <c r="IP192" s="22"/>
      <c r="IQ192" s="22"/>
      <c r="IR192" s="22"/>
      <c r="IS192" s="22"/>
      <c r="IT192" s="22"/>
      <c r="IU192" s="22"/>
      <c r="IV192" s="22"/>
      <c r="IW192" s="22"/>
      <c r="IX192" s="22"/>
      <c r="IY192" s="26">
        <f t="shared" si="8"/>
        <v>2</v>
      </c>
      <c r="IZ192" s="56" t="s">
        <v>37</v>
      </c>
      <c r="JA192" s="80">
        <v>74.180000000000007</v>
      </c>
      <c r="JB192" s="81">
        <f>JE192+JF192+JG192+JH192+JI192+JJ192</f>
        <v>74.180000000000007</v>
      </c>
      <c r="JC192" s="81">
        <v>49.56</v>
      </c>
      <c r="JD192" s="82">
        <f t="shared" si="9"/>
        <v>0</v>
      </c>
      <c r="JE192" s="83"/>
      <c r="JF192" s="83"/>
      <c r="JG192" s="83"/>
      <c r="JH192" s="83"/>
      <c r="JI192" s="83"/>
      <c r="JJ192" s="83">
        <v>74.180000000000007</v>
      </c>
      <c r="JK192" s="83"/>
      <c r="JL192" s="83"/>
      <c r="JM192" s="83"/>
      <c r="JN192" s="83"/>
      <c r="JO192" s="83"/>
      <c r="JP192" s="83"/>
      <c r="JQ192" s="40">
        <f t="shared" si="11"/>
        <v>1.4967715899919289</v>
      </c>
      <c r="JR192" s="5" t="s">
        <v>399</v>
      </c>
    </row>
    <row r="193" spans="1:278" s="5" customFormat="1" ht="12.75" customHeight="1" x14ac:dyDescent="0.25">
      <c r="A193" s="64">
        <v>43251</v>
      </c>
      <c r="B193" s="109" t="s">
        <v>85</v>
      </c>
      <c r="C193" s="52"/>
      <c r="D193" s="52">
        <v>50</v>
      </c>
      <c r="E193" s="53"/>
      <c r="F193" s="53"/>
      <c r="G193" s="53"/>
      <c r="H193" s="53"/>
      <c r="I193" s="53"/>
      <c r="J193" s="53"/>
      <c r="K193" s="53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  <c r="BM193" s="22"/>
      <c r="BN193" s="22"/>
      <c r="BO193" s="22"/>
      <c r="BP193" s="22"/>
      <c r="BQ193" s="22"/>
      <c r="BR193" s="22"/>
      <c r="BS193" s="22"/>
      <c r="BT193" s="22"/>
      <c r="BU193" s="22"/>
      <c r="BV193" s="22"/>
      <c r="BW193" s="22"/>
      <c r="BX193" s="22"/>
      <c r="BY193" s="22">
        <v>50</v>
      </c>
      <c r="BZ193" s="22"/>
      <c r="CA193" s="22"/>
      <c r="CB193" s="22"/>
      <c r="CC193" s="22"/>
      <c r="CD193" s="22"/>
      <c r="CE193" s="22"/>
      <c r="CF193" s="22"/>
      <c r="CG193" s="22"/>
      <c r="CH193" s="22"/>
      <c r="CI193" s="22"/>
      <c r="CJ193" s="22"/>
      <c r="CK193" s="22"/>
      <c r="CL193" s="22"/>
      <c r="CM193" s="22"/>
      <c r="CN193" s="22"/>
      <c r="CO193" s="22"/>
      <c r="CP193" s="22"/>
      <c r="CQ193" s="22"/>
      <c r="CR193" s="22"/>
      <c r="CS193" s="22"/>
      <c r="CT193" s="22"/>
      <c r="CU193" s="22"/>
      <c r="CV193" s="22"/>
      <c r="CW193" s="22"/>
      <c r="CX193" s="22"/>
      <c r="CY193" s="22"/>
      <c r="CZ193" s="22"/>
      <c r="DA193" s="22"/>
      <c r="DB193" s="22"/>
      <c r="DC193" s="22"/>
      <c r="DD193" s="22"/>
      <c r="DE193" s="22"/>
      <c r="DF193" s="22"/>
      <c r="DG193" s="22"/>
      <c r="DH193" s="22"/>
      <c r="DI193" s="22"/>
      <c r="DJ193" s="22"/>
      <c r="DK193" s="22"/>
      <c r="DL193" s="22"/>
      <c r="DM193" s="22"/>
      <c r="DN193" s="22"/>
      <c r="DO193" s="22"/>
      <c r="DP193" s="22"/>
      <c r="DQ193" s="22"/>
      <c r="DR193" s="22"/>
      <c r="DS193" s="22"/>
      <c r="DT193" s="22"/>
      <c r="DU193" s="22"/>
      <c r="DV193" s="22"/>
      <c r="DW193" s="22"/>
      <c r="DX193" s="22"/>
      <c r="DY193" s="22"/>
      <c r="DZ193" s="22"/>
      <c r="EA193" s="22"/>
      <c r="EB193" s="22"/>
      <c r="EC193" s="22"/>
      <c r="ED193" s="22"/>
      <c r="EE193" s="22"/>
      <c r="EF193" s="22"/>
      <c r="EG193" s="22"/>
      <c r="EH193" s="22"/>
      <c r="EI193" s="22"/>
      <c r="EJ193" s="22"/>
      <c r="EK193" s="22"/>
      <c r="EL193" s="22"/>
      <c r="EM193" s="22"/>
      <c r="EN193" s="22"/>
      <c r="EO193" s="22"/>
      <c r="EP193" s="22"/>
      <c r="EQ193" s="22"/>
      <c r="ER193" s="22"/>
      <c r="ES193" s="22"/>
      <c r="ET193" s="22"/>
      <c r="EU193" s="22"/>
      <c r="EV193" s="22"/>
      <c r="EW193" s="22"/>
      <c r="EX193" s="22"/>
      <c r="EY193" s="22"/>
      <c r="EZ193" s="22"/>
      <c r="FA193" s="22"/>
      <c r="FB193" s="22"/>
      <c r="FC193" s="22"/>
      <c r="FD193" s="22"/>
      <c r="FE193" s="22"/>
      <c r="FF193" s="22"/>
      <c r="FG193" s="22"/>
      <c r="FH193" s="22"/>
      <c r="FI193" s="22"/>
      <c r="FJ193" s="22"/>
      <c r="FK193" s="22"/>
      <c r="FL193" s="22"/>
      <c r="FM193" s="22"/>
      <c r="FN193" s="22"/>
      <c r="FO193" s="22"/>
      <c r="FP193" s="22"/>
      <c r="FQ193" s="22"/>
      <c r="FR193" s="22"/>
      <c r="FS193" s="22"/>
      <c r="FT193" s="22"/>
      <c r="FU193" s="22"/>
      <c r="FV193" s="22"/>
      <c r="FW193" s="22"/>
      <c r="FX193" s="22"/>
      <c r="FY193" s="22"/>
      <c r="FZ193" s="22"/>
      <c r="GA193" s="22"/>
      <c r="GB193" s="22"/>
      <c r="GC193" s="22"/>
      <c r="GD193" s="22"/>
      <c r="GE193" s="22"/>
      <c r="GF193" s="22"/>
      <c r="GG193" s="22"/>
      <c r="GH193" s="22"/>
      <c r="GI193" s="22"/>
      <c r="GJ193" s="22"/>
      <c r="GK193" s="22"/>
      <c r="GL193" s="22"/>
      <c r="GM193" s="22"/>
      <c r="GN193" s="22"/>
      <c r="GO193" s="22"/>
      <c r="GP193" s="22"/>
      <c r="GQ193" s="22"/>
      <c r="GR193" s="22"/>
      <c r="GS193" s="22"/>
      <c r="GT193" s="22"/>
      <c r="GU193" s="22"/>
      <c r="GV193" s="22"/>
      <c r="GW193" s="22"/>
      <c r="GX193" s="22"/>
      <c r="GY193" s="22"/>
      <c r="GZ193" s="22"/>
      <c r="HA193" s="22"/>
      <c r="HB193" s="22"/>
      <c r="HC193" s="22"/>
      <c r="HD193" s="22"/>
      <c r="HE193" s="22"/>
      <c r="HF193" s="22"/>
      <c r="HG193" s="22"/>
      <c r="HH193" s="22"/>
      <c r="HI193" s="22"/>
      <c r="HJ193" s="22"/>
      <c r="HK193" s="22"/>
      <c r="HL193" s="22"/>
      <c r="HM193" s="22"/>
      <c r="HN193" s="22"/>
      <c r="HO193" s="22"/>
      <c r="HP193" s="22"/>
      <c r="HQ193" s="22"/>
      <c r="HR193" s="22"/>
      <c r="HS193" s="22"/>
      <c r="HT193" s="22"/>
      <c r="HU193" s="22"/>
      <c r="HV193" s="22"/>
      <c r="HW193" s="22"/>
      <c r="HX193" s="22"/>
      <c r="HY193" s="22"/>
      <c r="HZ193" s="22"/>
      <c r="IA193" s="22"/>
      <c r="IB193" s="22"/>
      <c r="IC193" s="22"/>
      <c r="ID193" s="22"/>
      <c r="IE193" s="22"/>
      <c r="IF193" s="22"/>
      <c r="IG193" s="22"/>
      <c r="IH193" s="22"/>
      <c r="II193" s="22"/>
      <c r="IJ193" s="22"/>
      <c r="IK193" s="22"/>
      <c r="IL193" s="22"/>
      <c r="IM193" s="22"/>
      <c r="IN193" s="22"/>
      <c r="IO193" s="22"/>
      <c r="IP193" s="22"/>
      <c r="IQ193" s="22"/>
      <c r="IR193" s="22"/>
      <c r="IS193" s="22"/>
      <c r="IT193" s="22"/>
      <c r="IU193" s="22"/>
      <c r="IV193" s="22"/>
      <c r="IW193" s="22"/>
      <c r="IX193" s="22"/>
      <c r="IY193" s="26">
        <f t="shared" si="8"/>
        <v>100</v>
      </c>
      <c r="IZ193" s="56" t="s">
        <v>37</v>
      </c>
      <c r="JA193" s="80">
        <v>2766</v>
      </c>
      <c r="JB193" s="81">
        <f>JE193+JF193+JG193+JH193+JI193+JJ193+JK193+JL193</f>
        <v>2766</v>
      </c>
      <c r="JC193" s="81">
        <v>1776.9</v>
      </c>
      <c r="JD193" s="82">
        <f t="shared" si="9"/>
        <v>0</v>
      </c>
      <c r="JE193" s="83"/>
      <c r="JF193" s="83"/>
      <c r="JG193" s="83"/>
      <c r="JH193" s="83"/>
      <c r="JI193" s="83"/>
      <c r="JJ193" s="83"/>
      <c r="JK193" s="83"/>
      <c r="JL193" s="83">
        <v>2766</v>
      </c>
      <c r="JM193" s="83"/>
      <c r="JN193" s="83"/>
      <c r="JO193" s="83"/>
      <c r="JP193" s="83"/>
      <c r="JQ193" s="40">
        <f t="shared" si="11"/>
        <v>1.5566435927739319</v>
      </c>
      <c r="JR193" s="5" t="s">
        <v>527</v>
      </c>
    </row>
    <row r="194" spans="1:278" s="5" customFormat="1" ht="12.75" customHeight="1" x14ac:dyDescent="0.25">
      <c r="A194" s="64">
        <v>43312</v>
      </c>
      <c r="B194" s="109" t="s">
        <v>85</v>
      </c>
      <c r="C194" s="52"/>
      <c r="D194" s="52">
        <v>50</v>
      </c>
      <c r="E194" s="53"/>
      <c r="F194" s="53"/>
      <c r="G194" s="53"/>
      <c r="H194" s="53"/>
      <c r="I194" s="53"/>
      <c r="J194" s="53"/>
      <c r="K194" s="53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  <c r="BM194" s="22"/>
      <c r="BN194" s="22"/>
      <c r="BO194" s="22"/>
      <c r="BP194" s="22"/>
      <c r="BQ194" s="22"/>
      <c r="BR194" s="22"/>
      <c r="BS194" s="22"/>
      <c r="BT194" s="22"/>
      <c r="BU194" s="22"/>
      <c r="BV194" s="22"/>
      <c r="BW194" s="22"/>
      <c r="BX194" s="22"/>
      <c r="BY194" s="22"/>
      <c r="BZ194" s="22"/>
      <c r="CA194" s="22"/>
      <c r="CB194" s="22"/>
      <c r="CC194" s="22"/>
      <c r="CD194" s="22"/>
      <c r="CE194" s="22"/>
      <c r="CF194" s="22"/>
      <c r="CG194" s="22"/>
      <c r="CH194" s="22"/>
      <c r="CI194" s="22"/>
      <c r="CJ194" s="22"/>
      <c r="CK194" s="22"/>
      <c r="CL194" s="22"/>
      <c r="CM194" s="22"/>
      <c r="CN194" s="22"/>
      <c r="CO194" s="22"/>
      <c r="CP194" s="22"/>
      <c r="CQ194" s="22"/>
      <c r="CR194" s="22"/>
      <c r="CS194" s="22"/>
      <c r="CT194" s="22"/>
      <c r="CU194" s="22"/>
      <c r="CV194" s="22"/>
      <c r="CW194" s="22"/>
      <c r="CX194" s="22"/>
      <c r="CY194" s="22"/>
      <c r="CZ194" s="22"/>
      <c r="DA194" s="22"/>
      <c r="DB194" s="22"/>
      <c r="DC194" s="22"/>
      <c r="DD194" s="22"/>
      <c r="DE194" s="22"/>
      <c r="DF194" s="22"/>
      <c r="DG194" s="22"/>
      <c r="DH194" s="22"/>
      <c r="DI194" s="22"/>
      <c r="DJ194" s="22"/>
      <c r="DK194" s="22"/>
      <c r="DL194" s="22"/>
      <c r="DM194" s="22"/>
      <c r="DN194" s="22"/>
      <c r="DO194" s="22"/>
      <c r="DP194" s="22"/>
      <c r="DQ194" s="22"/>
      <c r="DR194" s="22"/>
      <c r="DS194" s="22"/>
      <c r="DT194" s="22"/>
      <c r="DU194" s="22"/>
      <c r="DV194" s="22"/>
      <c r="DW194" s="22"/>
      <c r="DX194" s="22"/>
      <c r="DY194" s="22"/>
      <c r="DZ194" s="22"/>
      <c r="EA194" s="22"/>
      <c r="EB194" s="22"/>
      <c r="EC194" s="22"/>
      <c r="ED194" s="22"/>
      <c r="EE194" s="22"/>
      <c r="EF194" s="22"/>
      <c r="EG194" s="22"/>
      <c r="EH194" s="22"/>
      <c r="EI194" s="22"/>
      <c r="EJ194" s="22"/>
      <c r="EK194" s="22"/>
      <c r="EL194" s="22"/>
      <c r="EM194" s="22"/>
      <c r="EN194" s="22"/>
      <c r="EO194" s="22"/>
      <c r="EP194" s="22"/>
      <c r="EQ194" s="22"/>
      <c r="ER194" s="22"/>
      <c r="ES194" s="22"/>
      <c r="ET194" s="22"/>
      <c r="EU194" s="22"/>
      <c r="EV194" s="22"/>
      <c r="EW194" s="22"/>
      <c r="EX194" s="22"/>
      <c r="EY194" s="22"/>
      <c r="EZ194" s="22"/>
      <c r="FA194" s="22"/>
      <c r="FB194" s="22"/>
      <c r="FC194" s="22"/>
      <c r="FD194" s="22"/>
      <c r="FE194" s="22"/>
      <c r="FF194" s="22"/>
      <c r="FG194" s="22"/>
      <c r="FH194" s="22"/>
      <c r="FI194" s="22"/>
      <c r="FJ194" s="22"/>
      <c r="FK194" s="22"/>
      <c r="FL194" s="22"/>
      <c r="FM194" s="22"/>
      <c r="FN194" s="22"/>
      <c r="FO194" s="22"/>
      <c r="FP194" s="22"/>
      <c r="FQ194" s="22"/>
      <c r="FR194" s="22"/>
      <c r="FS194" s="22"/>
      <c r="FT194" s="22"/>
      <c r="FU194" s="22"/>
      <c r="FV194" s="22"/>
      <c r="FW194" s="22"/>
      <c r="FX194" s="22"/>
      <c r="FY194" s="22"/>
      <c r="FZ194" s="22"/>
      <c r="GA194" s="22"/>
      <c r="GB194" s="22"/>
      <c r="GC194" s="22"/>
      <c r="GD194" s="22"/>
      <c r="GE194" s="22"/>
      <c r="GF194" s="22"/>
      <c r="GG194" s="22"/>
      <c r="GH194" s="22"/>
      <c r="GI194" s="22"/>
      <c r="GJ194" s="22"/>
      <c r="GK194" s="22"/>
      <c r="GL194" s="22"/>
      <c r="GM194" s="22"/>
      <c r="GN194" s="22"/>
      <c r="GO194" s="22"/>
      <c r="GP194" s="22"/>
      <c r="GQ194" s="22"/>
      <c r="GR194" s="22"/>
      <c r="GS194" s="22"/>
      <c r="GT194" s="22"/>
      <c r="GU194" s="22"/>
      <c r="GV194" s="22"/>
      <c r="GW194" s="22"/>
      <c r="GX194" s="22"/>
      <c r="GY194" s="22"/>
      <c r="GZ194" s="22"/>
      <c r="HA194" s="22"/>
      <c r="HB194" s="22"/>
      <c r="HC194" s="22"/>
      <c r="HD194" s="22"/>
      <c r="HE194" s="22"/>
      <c r="HF194" s="22"/>
      <c r="HG194" s="22"/>
      <c r="HH194" s="22"/>
      <c r="HI194" s="22"/>
      <c r="HJ194" s="22"/>
      <c r="HK194" s="22"/>
      <c r="HL194" s="22"/>
      <c r="HM194" s="22"/>
      <c r="HN194" s="22"/>
      <c r="HO194" s="22"/>
      <c r="HP194" s="22"/>
      <c r="HQ194" s="22"/>
      <c r="HR194" s="22"/>
      <c r="HS194" s="22"/>
      <c r="HT194" s="22"/>
      <c r="HU194" s="22"/>
      <c r="HV194" s="22"/>
      <c r="HW194" s="22"/>
      <c r="HX194" s="22"/>
      <c r="HY194" s="22"/>
      <c r="HZ194" s="22"/>
      <c r="IA194" s="22"/>
      <c r="IB194" s="22"/>
      <c r="IC194" s="22"/>
      <c r="ID194" s="22"/>
      <c r="IE194" s="22"/>
      <c r="IF194" s="22"/>
      <c r="IG194" s="22"/>
      <c r="IH194" s="22"/>
      <c r="II194" s="22"/>
      <c r="IJ194" s="22"/>
      <c r="IK194" s="22"/>
      <c r="IL194" s="22"/>
      <c r="IM194" s="22"/>
      <c r="IN194" s="22"/>
      <c r="IO194" s="22"/>
      <c r="IP194" s="22"/>
      <c r="IQ194" s="22"/>
      <c r="IR194" s="22"/>
      <c r="IS194" s="22"/>
      <c r="IT194" s="22"/>
      <c r="IU194" s="22"/>
      <c r="IV194" s="22"/>
      <c r="IW194" s="22"/>
      <c r="IX194" s="22"/>
      <c r="IY194" s="26">
        <f t="shared" ref="IY194:IY257" si="12">SUBTOTAL(9,C194:IX194)</f>
        <v>50</v>
      </c>
      <c r="IZ194" s="56" t="s">
        <v>37</v>
      </c>
      <c r="JA194" s="80">
        <v>1386</v>
      </c>
      <c r="JB194" s="81">
        <f>JE194+JF194+JG194+JH194+JI194+JJ194+JK194+JL194+JM194</f>
        <v>1386</v>
      </c>
      <c r="JC194" s="81">
        <v>836.99999999999989</v>
      </c>
      <c r="JD194" s="82">
        <f t="shared" ref="JD194:JD257" si="13">JA194-JB194</f>
        <v>0</v>
      </c>
      <c r="JE194" s="83"/>
      <c r="JF194" s="83"/>
      <c r="JG194" s="83"/>
      <c r="JH194" s="83"/>
      <c r="JI194" s="83"/>
      <c r="JJ194" s="83"/>
      <c r="JK194" s="83"/>
      <c r="JL194" s="83"/>
      <c r="JM194" s="83">
        <v>1386</v>
      </c>
      <c r="JN194" s="83"/>
      <c r="JO194" s="83"/>
      <c r="JP194" s="83"/>
      <c r="JQ194" s="40">
        <f t="shared" si="11"/>
        <v>1.655913978494624</v>
      </c>
      <c r="JR194" s="5" t="s">
        <v>578</v>
      </c>
    </row>
    <row r="195" spans="1:278" s="5" customFormat="1" ht="12.75" customHeight="1" x14ac:dyDescent="0.25">
      <c r="A195" s="64">
        <v>43403</v>
      </c>
      <c r="B195" s="109" t="s">
        <v>85</v>
      </c>
      <c r="C195" s="52"/>
      <c r="D195" s="52">
        <v>30</v>
      </c>
      <c r="E195" s="53"/>
      <c r="F195" s="53"/>
      <c r="G195" s="53"/>
      <c r="H195" s="53"/>
      <c r="I195" s="53"/>
      <c r="J195" s="53"/>
      <c r="K195" s="53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  <c r="BM195" s="22"/>
      <c r="BN195" s="22"/>
      <c r="BO195" s="22"/>
      <c r="BP195" s="22"/>
      <c r="BQ195" s="22"/>
      <c r="BR195" s="22"/>
      <c r="BS195" s="22"/>
      <c r="BT195" s="22"/>
      <c r="BU195" s="22"/>
      <c r="BV195" s="22"/>
      <c r="BW195" s="22"/>
      <c r="BX195" s="22"/>
      <c r="BY195" s="22"/>
      <c r="BZ195" s="22"/>
      <c r="CA195" s="22"/>
      <c r="CB195" s="22"/>
      <c r="CC195" s="22"/>
      <c r="CD195" s="22"/>
      <c r="CE195" s="22"/>
      <c r="CF195" s="22"/>
      <c r="CG195" s="22"/>
      <c r="CH195" s="22"/>
      <c r="CI195" s="22"/>
      <c r="CJ195" s="22"/>
      <c r="CK195" s="22"/>
      <c r="CL195" s="22"/>
      <c r="CM195" s="22"/>
      <c r="CN195" s="22"/>
      <c r="CO195" s="22"/>
      <c r="CP195" s="22"/>
      <c r="CQ195" s="22"/>
      <c r="CR195" s="22"/>
      <c r="CS195" s="22"/>
      <c r="CT195" s="22"/>
      <c r="CU195" s="22"/>
      <c r="CV195" s="22"/>
      <c r="CW195" s="22"/>
      <c r="CX195" s="22"/>
      <c r="CY195" s="22"/>
      <c r="CZ195" s="22"/>
      <c r="DA195" s="22"/>
      <c r="DB195" s="22"/>
      <c r="DC195" s="22"/>
      <c r="DD195" s="22"/>
      <c r="DE195" s="22"/>
      <c r="DF195" s="22"/>
      <c r="DG195" s="22"/>
      <c r="DH195" s="22"/>
      <c r="DI195" s="22"/>
      <c r="DJ195" s="22"/>
      <c r="DK195" s="22"/>
      <c r="DL195" s="22"/>
      <c r="DM195" s="22"/>
      <c r="DN195" s="22"/>
      <c r="DO195" s="22"/>
      <c r="DP195" s="22"/>
      <c r="DQ195" s="22"/>
      <c r="DR195" s="22"/>
      <c r="DS195" s="22"/>
      <c r="DT195" s="22"/>
      <c r="DU195" s="22"/>
      <c r="DV195" s="22"/>
      <c r="DW195" s="22"/>
      <c r="DX195" s="22"/>
      <c r="DY195" s="22"/>
      <c r="DZ195" s="22"/>
      <c r="EA195" s="22"/>
      <c r="EB195" s="22"/>
      <c r="EC195" s="22"/>
      <c r="ED195" s="22"/>
      <c r="EE195" s="22"/>
      <c r="EF195" s="22"/>
      <c r="EG195" s="22"/>
      <c r="EH195" s="22"/>
      <c r="EI195" s="22"/>
      <c r="EJ195" s="22"/>
      <c r="EK195" s="22"/>
      <c r="EL195" s="22"/>
      <c r="EM195" s="22"/>
      <c r="EN195" s="22"/>
      <c r="EO195" s="22"/>
      <c r="EP195" s="22"/>
      <c r="EQ195" s="22"/>
      <c r="ER195" s="22"/>
      <c r="ES195" s="22"/>
      <c r="ET195" s="22"/>
      <c r="EU195" s="22"/>
      <c r="EV195" s="22"/>
      <c r="EW195" s="22"/>
      <c r="EX195" s="22"/>
      <c r="EY195" s="22"/>
      <c r="EZ195" s="22"/>
      <c r="FA195" s="22"/>
      <c r="FB195" s="22"/>
      <c r="FC195" s="22"/>
      <c r="FD195" s="22"/>
      <c r="FE195" s="22"/>
      <c r="FF195" s="22"/>
      <c r="FG195" s="22"/>
      <c r="FH195" s="22"/>
      <c r="FI195" s="22"/>
      <c r="FJ195" s="22"/>
      <c r="FK195" s="22"/>
      <c r="FL195" s="22"/>
      <c r="FM195" s="22"/>
      <c r="FN195" s="22"/>
      <c r="FO195" s="22"/>
      <c r="FP195" s="22"/>
      <c r="FQ195" s="22"/>
      <c r="FR195" s="22"/>
      <c r="FS195" s="22"/>
      <c r="FT195" s="22"/>
      <c r="FU195" s="22"/>
      <c r="FV195" s="22"/>
      <c r="FW195" s="22"/>
      <c r="FX195" s="22"/>
      <c r="FY195" s="22"/>
      <c r="FZ195" s="22"/>
      <c r="GA195" s="22"/>
      <c r="GB195" s="22"/>
      <c r="GC195" s="22"/>
      <c r="GD195" s="22"/>
      <c r="GE195" s="22"/>
      <c r="GF195" s="22"/>
      <c r="GG195" s="22"/>
      <c r="GH195" s="22"/>
      <c r="GI195" s="22"/>
      <c r="GJ195" s="22"/>
      <c r="GK195" s="22"/>
      <c r="GL195" s="22"/>
      <c r="GM195" s="22"/>
      <c r="GN195" s="22"/>
      <c r="GO195" s="22"/>
      <c r="GP195" s="22"/>
      <c r="GQ195" s="22"/>
      <c r="GR195" s="22"/>
      <c r="GS195" s="22"/>
      <c r="GT195" s="22"/>
      <c r="GU195" s="22"/>
      <c r="GV195" s="22"/>
      <c r="GW195" s="22"/>
      <c r="GX195" s="22"/>
      <c r="GY195" s="22"/>
      <c r="GZ195" s="22"/>
      <c r="HA195" s="22"/>
      <c r="HB195" s="22"/>
      <c r="HC195" s="22"/>
      <c r="HD195" s="22"/>
      <c r="HE195" s="22"/>
      <c r="HF195" s="22"/>
      <c r="HG195" s="22"/>
      <c r="HH195" s="22"/>
      <c r="HI195" s="22"/>
      <c r="HJ195" s="22"/>
      <c r="HK195" s="22"/>
      <c r="HL195" s="22"/>
      <c r="HM195" s="22"/>
      <c r="HN195" s="22"/>
      <c r="HO195" s="22"/>
      <c r="HP195" s="22"/>
      <c r="HQ195" s="22"/>
      <c r="HR195" s="22"/>
      <c r="HS195" s="22"/>
      <c r="HT195" s="22"/>
      <c r="HU195" s="22"/>
      <c r="HV195" s="22"/>
      <c r="HW195" s="22"/>
      <c r="HX195" s="22"/>
      <c r="HY195" s="22"/>
      <c r="HZ195" s="22"/>
      <c r="IA195" s="22"/>
      <c r="IB195" s="22"/>
      <c r="IC195" s="22"/>
      <c r="ID195" s="22"/>
      <c r="IE195" s="22"/>
      <c r="IF195" s="22"/>
      <c r="IG195" s="22"/>
      <c r="IH195" s="22"/>
      <c r="II195" s="22"/>
      <c r="IJ195" s="22"/>
      <c r="IK195" s="22"/>
      <c r="IL195" s="22"/>
      <c r="IM195" s="22"/>
      <c r="IN195" s="22"/>
      <c r="IO195" s="22"/>
      <c r="IP195" s="22"/>
      <c r="IQ195" s="22"/>
      <c r="IR195" s="22"/>
      <c r="IS195" s="22"/>
      <c r="IT195" s="22"/>
      <c r="IU195" s="22"/>
      <c r="IV195" s="22"/>
      <c r="IW195" s="22"/>
      <c r="IX195" s="22"/>
      <c r="IY195" s="26">
        <f t="shared" si="12"/>
        <v>30</v>
      </c>
      <c r="IZ195" s="56" t="s">
        <v>37</v>
      </c>
      <c r="JA195" s="80">
        <v>831.6</v>
      </c>
      <c r="JB195" s="81">
        <f>JE195+JF195+JG195+JH195+JI195+JJ195+JK195+JL195+JM195+JN195+JO195</f>
        <v>831.6</v>
      </c>
      <c r="JC195" s="81">
        <v>502.19999999999993</v>
      </c>
      <c r="JD195" s="82">
        <f t="shared" si="13"/>
        <v>0</v>
      </c>
      <c r="JE195" s="83"/>
      <c r="JF195" s="83"/>
      <c r="JG195" s="83"/>
      <c r="JH195" s="83"/>
      <c r="JI195" s="83"/>
      <c r="JJ195" s="83"/>
      <c r="JK195" s="83"/>
      <c r="JL195" s="83"/>
      <c r="JM195" s="83"/>
      <c r="JN195" s="83"/>
      <c r="JO195" s="83">
        <v>831.6</v>
      </c>
      <c r="JP195" s="83"/>
      <c r="JQ195" s="117">
        <f t="shared" si="11"/>
        <v>1.655913978494624</v>
      </c>
      <c r="JR195" s="5" t="s">
        <v>652</v>
      </c>
    </row>
    <row r="196" spans="1:278" s="5" customFormat="1" ht="12.75" customHeight="1" x14ac:dyDescent="0.25">
      <c r="A196" s="64">
        <v>43403</v>
      </c>
      <c r="B196" s="109" t="s">
        <v>85</v>
      </c>
      <c r="C196" s="52"/>
      <c r="D196" s="52"/>
      <c r="E196" s="53"/>
      <c r="F196" s="53"/>
      <c r="G196" s="53"/>
      <c r="H196" s="53"/>
      <c r="I196" s="53"/>
      <c r="J196" s="53"/>
      <c r="K196" s="53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  <c r="BM196" s="22"/>
      <c r="BN196" s="22"/>
      <c r="BO196" s="22"/>
      <c r="BP196" s="22"/>
      <c r="BQ196" s="22"/>
      <c r="BR196" s="22"/>
      <c r="BS196" s="22"/>
      <c r="BT196" s="22"/>
      <c r="BU196" s="22"/>
      <c r="BV196" s="22"/>
      <c r="BW196" s="22"/>
      <c r="BX196" s="22"/>
      <c r="BY196" s="22"/>
      <c r="BZ196" s="22"/>
      <c r="CA196" s="22"/>
      <c r="CB196" s="22"/>
      <c r="CC196" s="22"/>
      <c r="CD196" s="22"/>
      <c r="CE196" s="22"/>
      <c r="CF196" s="22"/>
      <c r="CG196" s="22"/>
      <c r="CH196" s="22"/>
      <c r="CI196" s="22"/>
      <c r="CJ196" s="22"/>
      <c r="CK196" s="22"/>
      <c r="CL196" s="22"/>
      <c r="CM196" s="22"/>
      <c r="CN196" s="22"/>
      <c r="CO196" s="22"/>
      <c r="CP196" s="22"/>
      <c r="CQ196" s="22"/>
      <c r="CR196" s="22"/>
      <c r="CS196" s="22"/>
      <c r="CT196" s="22"/>
      <c r="CU196" s="22"/>
      <c r="CV196" s="22"/>
      <c r="CW196" s="22"/>
      <c r="CX196" s="22"/>
      <c r="CY196" s="22"/>
      <c r="CZ196" s="22"/>
      <c r="DA196" s="22"/>
      <c r="DB196" s="22"/>
      <c r="DC196" s="22"/>
      <c r="DD196" s="22"/>
      <c r="DE196" s="22"/>
      <c r="DF196" s="22"/>
      <c r="DG196" s="22">
        <v>105</v>
      </c>
      <c r="DH196" s="22"/>
      <c r="DI196" s="22"/>
      <c r="DJ196" s="22"/>
      <c r="DK196" s="22"/>
      <c r="DL196" s="22"/>
      <c r="DM196" s="22"/>
      <c r="DN196" s="22"/>
      <c r="DO196" s="22"/>
      <c r="DP196" s="22"/>
      <c r="DQ196" s="22"/>
      <c r="DR196" s="22"/>
      <c r="DS196" s="22"/>
      <c r="DT196" s="22"/>
      <c r="DU196" s="22"/>
      <c r="DV196" s="22"/>
      <c r="DW196" s="22"/>
      <c r="DX196" s="22"/>
      <c r="DY196" s="22"/>
      <c r="DZ196" s="22"/>
      <c r="EA196" s="22"/>
      <c r="EB196" s="22"/>
      <c r="EC196" s="22"/>
      <c r="ED196" s="22"/>
      <c r="EE196" s="22"/>
      <c r="EF196" s="22"/>
      <c r="EG196" s="22"/>
      <c r="EH196" s="22"/>
      <c r="EI196" s="22"/>
      <c r="EJ196" s="22"/>
      <c r="EK196" s="22"/>
      <c r="EL196" s="22"/>
      <c r="EM196" s="22"/>
      <c r="EN196" s="22"/>
      <c r="EO196" s="22"/>
      <c r="EP196" s="22"/>
      <c r="EQ196" s="22"/>
      <c r="ER196" s="22"/>
      <c r="ES196" s="22"/>
      <c r="ET196" s="22"/>
      <c r="EU196" s="22"/>
      <c r="EV196" s="22"/>
      <c r="EW196" s="22"/>
      <c r="EX196" s="22"/>
      <c r="EY196" s="22"/>
      <c r="EZ196" s="22"/>
      <c r="FA196" s="22"/>
      <c r="FB196" s="22"/>
      <c r="FC196" s="22"/>
      <c r="FD196" s="22"/>
      <c r="FE196" s="22"/>
      <c r="FF196" s="22"/>
      <c r="FG196" s="22"/>
      <c r="FH196" s="22"/>
      <c r="FI196" s="22"/>
      <c r="FJ196" s="22"/>
      <c r="FK196" s="22"/>
      <c r="FL196" s="22"/>
      <c r="FM196" s="22"/>
      <c r="FN196" s="22"/>
      <c r="FO196" s="22"/>
      <c r="FP196" s="22"/>
      <c r="FQ196" s="22"/>
      <c r="FR196" s="22"/>
      <c r="FS196" s="22"/>
      <c r="FT196" s="22"/>
      <c r="FU196" s="22"/>
      <c r="FV196" s="22"/>
      <c r="FW196" s="22"/>
      <c r="FX196" s="22"/>
      <c r="FY196" s="22"/>
      <c r="FZ196" s="22"/>
      <c r="GA196" s="22"/>
      <c r="GB196" s="22"/>
      <c r="GC196" s="22"/>
      <c r="GD196" s="22"/>
      <c r="GE196" s="22"/>
      <c r="GF196" s="22"/>
      <c r="GG196" s="22"/>
      <c r="GH196" s="22"/>
      <c r="GI196" s="22"/>
      <c r="GJ196" s="22"/>
      <c r="GK196" s="22"/>
      <c r="GL196" s="22"/>
      <c r="GM196" s="22"/>
      <c r="GN196" s="22"/>
      <c r="GO196" s="22"/>
      <c r="GP196" s="22"/>
      <c r="GQ196" s="22"/>
      <c r="GR196" s="22"/>
      <c r="GS196" s="22"/>
      <c r="GT196" s="22"/>
      <c r="GU196" s="22"/>
      <c r="GV196" s="22"/>
      <c r="GW196" s="22"/>
      <c r="GX196" s="22"/>
      <c r="GY196" s="22"/>
      <c r="GZ196" s="22"/>
      <c r="HA196" s="22"/>
      <c r="HB196" s="22"/>
      <c r="HC196" s="22"/>
      <c r="HD196" s="22"/>
      <c r="HE196" s="22"/>
      <c r="HF196" s="22"/>
      <c r="HG196" s="22"/>
      <c r="HH196" s="22"/>
      <c r="HI196" s="22"/>
      <c r="HJ196" s="22"/>
      <c r="HK196" s="22"/>
      <c r="HL196" s="22"/>
      <c r="HM196" s="22"/>
      <c r="HN196" s="22"/>
      <c r="HO196" s="22"/>
      <c r="HP196" s="22"/>
      <c r="HQ196" s="22"/>
      <c r="HR196" s="22"/>
      <c r="HS196" s="22"/>
      <c r="HT196" s="22"/>
      <c r="HU196" s="22"/>
      <c r="HV196" s="22"/>
      <c r="HW196" s="22"/>
      <c r="HX196" s="22"/>
      <c r="HY196" s="22"/>
      <c r="HZ196" s="22"/>
      <c r="IA196" s="22"/>
      <c r="IB196" s="22"/>
      <c r="IC196" s="22"/>
      <c r="ID196" s="22"/>
      <c r="IE196" s="22"/>
      <c r="IF196" s="22"/>
      <c r="IG196" s="22"/>
      <c r="IH196" s="22"/>
      <c r="II196" s="22"/>
      <c r="IJ196" s="22"/>
      <c r="IK196" s="22"/>
      <c r="IL196" s="22"/>
      <c r="IM196" s="22"/>
      <c r="IN196" s="22"/>
      <c r="IO196" s="22"/>
      <c r="IP196" s="22"/>
      <c r="IQ196" s="22"/>
      <c r="IR196" s="22"/>
      <c r="IS196" s="22"/>
      <c r="IT196" s="22"/>
      <c r="IU196" s="22"/>
      <c r="IV196" s="22"/>
      <c r="IW196" s="22"/>
      <c r="IX196" s="22"/>
      <c r="IY196" s="26">
        <f t="shared" si="12"/>
        <v>105</v>
      </c>
      <c r="IZ196" s="56" t="s">
        <v>37</v>
      </c>
      <c r="JA196" s="80">
        <v>3654</v>
      </c>
      <c r="JB196" s="81">
        <f>JE196+JF196+JG196+JH196+JI196+JJ196+JK196+JL196+JM196+JN196+JO196</f>
        <v>3654</v>
      </c>
      <c r="JC196" s="81">
        <v>2134.6499999999996</v>
      </c>
      <c r="JD196" s="82">
        <f t="shared" si="13"/>
        <v>0</v>
      </c>
      <c r="JE196" s="83"/>
      <c r="JF196" s="83"/>
      <c r="JG196" s="83"/>
      <c r="JH196" s="83"/>
      <c r="JI196" s="83"/>
      <c r="JJ196" s="83"/>
      <c r="JK196" s="83"/>
      <c r="JL196" s="83"/>
      <c r="JM196" s="83"/>
      <c r="JN196" s="83"/>
      <c r="JO196" s="83">
        <v>3654</v>
      </c>
      <c r="JP196" s="83"/>
      <c r="JQ196" s="117">
        <f t="shared" si="11"/>
        <v>1.7117560255779638</v>
      </c>
      <c r="JR196" s="5" t="s">
        <v>653</v>
      </c>
    </row>
    <row r="197" spans="1:278" s="5" customFormat="1" ht="12.75" customHeight="1" x14ac:dyDescent="0.25">
      <c r="A197" s="64">
        <v>43420</v>
      </c>
      <c r="B197" s="109" t="s">
        <v>85</v>
      </c>
      <c r="C197" s="52"/>
      <c r="D197" s="52">
        <v>20</v>
      </c>
      <c r="E197" s="53"/>
      <c r="F197" s="53"/>
      <c r="G197" s="53"/>
      <c r="H197" s="53"/>
      <c r="I197" s="53"/>
      <c r="J197" s="53"/>
      <c r="K197" s="53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  <c r="BM197" s="22"/>
      <c r="BN197" s="22"/>
      <c r="BO197" s="22"/>
      <c r="BP197" s="22"/>
      <c r="BQ197" s="22"/>
      <c r="BR197" s="22"/>
      <c r="BS197" s="22"/>
      <c r="BT197" s="22"/>
      <c r="BU197" s="22"/>
      <c r="BV197" s="22"/>
      <c r="BW197" s="22"/>
      <c r="BX197" s="22"/>
      <c r="BY197" s="22"/>
      <c r="BZ197" s="22"/>
      <c r="CA197" s="22"/>
      <c r="CB197" s="22"/>
      <c r="CC197" s="22"/>
      <c r="CD197" s="22"/>
      <c r="CE197" s="22"/>
      <c r="CF197" s="22"/>
      <c r="CG197" s="22"/>
      <c r="CH197" s="22"/>
      <c r="CI197" s="22"/>
      <c r="CJ197" s="22"/>
      <c r="CK197" s="22"/>
      <c r="CL197" s="22"/>
      <c r="CM197" s="22"/>
      <c r="CN197" s="22"/>
      <c r="CO197" s="22"/>
      <c r="CP197" s="22"/>
      <c r="CQ197" s="22"/>
      <c r="CR197" s="22"/>
      <c r="CS197" s="22"/>
      <c r="CT197" s="22"/>
      <c r="CU197" s="22"/>
      <c r="CV197" s="22"/>
      <c r="CW197" s="22"/>
      <c r="CX197" s="22"/>
      <c r="CY197" s="22"/>
      <c r="CZ197" s="22"/>
      <c r="DA197" s="22"/>
      <c r="DB197" s="22"/>
      <c r="DC197" s="22"/>
      <c r="DD197" s="22"/>
      <c r="DE197" s="22"/>
      <c r="DF197" s="22"/>
      <c r="DG197" s="22"/>
      <c r="DH197" s="22"/>
      <c r="DI197" s="22"/>
      <c r="DJ197" s="22"/>
      <c r="DK197" s="22"/>
      <c r="DL197" s="22"/>
      <c r="DM197" s="22"/>
      <c r="DN197" s="22"/>
      <c r="DO197" s="22"/>
      <c r="DP197" s="22"/>
      <c r="DQ197" s="22"/>
      <c r="DR197" s="22"/>
      <c r="DS197" s="22"/>
      <c r="DT197" s="22"/>
      <c r="DU197" s="22"/>
      <c r="DV197" s="22"/>
      <c r="DW197" s="22"/>
      <c r="DX197" s="22"/>
      <c r="DY197" s="22"/>
      <c r="DZ197" s="22"/>
      <c r="EA197" s="22"/>
      <c r="EB197" s="22"/>
      <c r="EC197" s="22"/>
      <c r="ED197" s="22"/>
      <c r="EE197" s="22"/>
      <c r="EF197" s="22"/>
      <c r="EG197" s="22"/>
      <c r="EH197" s="22"/>
      <c r="EI197" s="22"/>
      <c r="EJ197" s="22"/>
      <c r="EK197" s="22"/>
      <c r="EL197" s="22"/>
      <c r="EM197" s="22"/>
      <c r="EN197" s="22"/>
      <c r="EO197" s="22"/>
      <c r="EP197" s="22"/>
      <c r="EQ197" s="22"/>
      <c r="ER197" s="22"/>
      <c r="ES197" s="22"/>
      <c r="ET197" s="22"/>
      <c r="EU197" s="22"/>
      <c r="EV197" s="22"/>
      <c r="EW197" s="22"/>
      <c r="EX197" s="22"/>
      <c r="EY197" s="22"/>
      <c r="EZ197" s="22"/>
      <c r="FA197" s="22"/>
      <c r="FB197" s="22"/>
      <c r="FC197" s="22"/>
      <c r="FD197" s="22"/>
      <c r="FE197" s="22"/>
      <c r="FF197" s="22"/>
      <c r="FG197" s="22"/>
      <c r="FH197" s="22"/>
      <c r="FI197" s="22"/>
      <c r="FJ197" s="22"/>
      <c r="FK197" s="22"/>
      <c r="FL197" s="22"/>
      <c r="FM197" s="22"/>
      <c r="FN197" s="22"/>
      <c r="FO197" s="22"/>
      <c r="FP197" s="22"/>
      <c r="FQ197" s="22"/>
      <c r="FR197" s="22"/>
      <c r="FS197" s="22"/>
      <c r="FT197" s="22"/>
      <c r="FU197" s="22"/>
      <c r="FV197" s="22"/>
      <c r="FW197" s="22"/>
      <c r="FX197" s="22"/>
      <c r="FY197" s="22"/>
      <c r="FZ197" s="22"/>
      <c r="GA197" s="22"/>
      <c r="GB197" s="22"/>
      <c r="GC197" s="22"/>
      <c r="GD197" s="22"/>
      <c r="GE197" s="22"/>
      <c r="GF197" s="22"/>
      <c r="GG197" s="22"/>
      <c r="GH197" s="22"/>
      <c r="GI197" s="22"/>
      <c r="GJ197" s="22"/>
      <c r="GK197" s="22"/>
      <c r="GL197" s="22"/>
      <c r="GM197" s="22"/>
      <c r="GN197" s="22"/>
      <c r="GO197" s="22"/>
      <c r="GP197" s="22"/>
      <c r="GQ197" s="22"/>
      <c r="GR197" s="22"/>
      <c r="GS197" s="22"/>
      <c r="GT197" s="22"/>
      <c r="GU197" s="22"/>
      <c r="GV197" s="22"/>
      <c r="GW197" s="22"/>
      <c r="GX197" s="22"/>
      <c r="GY197" s="22"/>
      <c r="GZ197" s="22"/>
      <c r="HA197" s="22"/>
      <c r="HB197" s="22"/>
      <c r="HC197" s="22"/>
      <c r="HD197" s="22"/>
      <c r="HE197" s="22"/>
      <c r="HF197" s="22"/>
      <c r="HG197" s="22"/>
      <c r="HH197" s="22"/>
      <c r="HI197" s="22"/>
      <c r="HJ197" s="22"/>
      <c r="HK197" s="22"/>
      <c r="HL197" s="22"/>
      <c r="HM197" s="22"/>
      <c r="HN197" s="22"/>
      <c r="HO197" s="22"/>
      <c r="HP197" s="22"/>
      <c r="HQ197" s="22"/>
      <c r="HR197" s="22"/>
      <c r="HS197" s="22"/>
      <c r="HT197" s="22"/>
      <c r="HU197" s="22"/>
      <c r="HV197" s="22"/>
      <c r="HW197" s="22"/>
      <c r="HX197" s="22"/>
      <c r="HY197" s="22"/>
      <c r="HZ197" s="22"/>
      <c r="IA197" s="22"/>
      <c r="IB197" s="22"/>
      <c r="IC197" s="22"/>
      <c r="ID197" s="22"/>
      <c r="IE197" s="22"/>
      <c r="IF197" s="22"/>
      <c r="IG197" s="22"/>
      <c r="IH197" s="22"/>
      <c r="II197" s="22"/>
      <c r="IJ197" s="22"/>
      <c r="IK197" s="22"/>
      <c r="IL197" s="22"/>
      <c r="IM197" s="22"/>
      <c r="IN197" s="22"/>
      <c r="IO197" s="22"/>
      <c r="IP197" s="22"/>
      <c r="IQ197" s="22"/>
      <c r="IR197" s="22"/>
      <c r="IS197" s="22"/>
      <c r="IT197" s="22"/>
      <c r="IU197" s="22"/>
      <c r="IV197" s="22"/>
      <c r="IW197" s="22"/>
      <c r="IX197" s="22"/>
      <c r="IY197" s="26">
        <f t="shared" si="12"/>
        <v>20</v>
      </c>
      <c r="IZ197" s="56" t="s">
        <v>37</v>
      </c>
      <c r="JA197" s="80">
        <v>554.4</v>
      </c>
      <c r="JB197" s="81">
        <f>JE197+JF197+JG197+JH197+JI197+JJ197+JK197+JL197+JM197+JN197+JO197</f>
        <v>554.4</v>
      </c>
      <c r="JC197" s="81">
        <v>334.79999999999995</v>
      </c>
      <c r="JD197" s="82">
        <f t="shared" si="13"/>
        <v>0</v>
      </c>
      <c r="JE197" s="83"/>
      <c r="JF197" s="83"/>
      <c r="JG197" s="83"/>
      <c r="JH197" s="83"/>
      <c r="JI197" s="83"/>
      <c r="JJ197" s="83"/>
      <c r="JK197" s="83"/>
      <c r="JL197" s="83"/>
      <c r="JM197" s="83"/>
      <c r="JN197" s="83"/>
      <c r="JO197" s="83">
        <v>554.4</v>
      </c>
      <c r="JP197" s="83"/>
      <c r="JQ197" s="117">
        <f t="shared" si="11"/>
        <v>1.6559139784946237</v>
      </c>
      <c r="JR197" s="5" t="s">
        <v>681</v>
      </c>
    </row>
    <row r="198" spans="1:278" s="5" customFormat="1" ht="12.75" customHeight="1" x14ac:dyDescent="0.25">
      <c r="A198" s="64">
        <v>43433</v>
      </c>
      <c r="B198" s="109" t="s">
        <v>85</v>
      </c>
      <c r="C198" s="52"/>
      <c r="D198" s="52">
        <v>60</v>
      </c>
      <c r="E198" s="53"/>
      <c r="F198" s="53"/>
      <c r="G198" s="53"/>
      <c r="H198" s="53"/>
      <c r="I198" s="53"/>
      <c r="J198" s="53"/>
      <c r="K198" s="53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  <c r="BM198" s="22"/>
      <c r="BN198" s="22"/>
      <c r="BO198" s="22"/>
      <c r="BP198" s="22"/>
      <c r="BQ198" s="22"/>
      <c r="BR198" s="22"/>
      <c r="BS198" s="22"/>
      <c r="BT198" s="22"/>
      <c r="BU198" s="22"/>
      <c r="BV198" s="22"/>
      <c r="BW198" s="22"/>
      <c r="BX198" s="22"/>
      <c r="BY198" s="22"/>
      <c r="BZ198" s="22"/>
      <c r="CA198" s="22"/>
      <c r="CB198" s="22"/>
      <c r="CC198" s="22"/>
      <c r="CD198" s="22"/>
      <c r="CE198" s="22"/>
      <c r="CF198" s="22"/>
      <c r="CG198" s="22"/>
      <c r="CH198" s="22"/>
      <c r="CI198" s="22"/>
      <c r="CJ198" s="22"/>
      <c r="CK198" s="22"/>
      <c r="CL198" s="22"/>
      <c r="CM198" s="22"/>
      <c r="CN198" s="22"/>
      <c r="CO198" s="22"/>
      <c r="CP198" s="22"/>
      <c r="CQ198" s="22"/>
      <c r="CR198" s="22"/>
      <c r="CS198" s="22"/>
      <c r="CT198" s="22"/>
      <c r="CU198" s="22"/>
      <c r="CV198" s="22"/>
      <c r="CW198" s="22"/>
      <c r="CX198" s="22"/>
      <c r="CY198" s="22"/>
      <c r="CZ198" s="22"/>
      <c r="DA198" s="22"/>
      <c r="DB198" s="22"/>
      <c r="DC198" s="22"/>
      <c r="DD198" s="22"/>
      <c r="DE198" s="22"/>
      <c r="DF198" s="22"/>
      <c r="DG198" s="22"/>
      <c r="DH198" s="22"/>
      <c r="DI198" s="22"/>
      <c r="DJ198" s="22"/>
      <c r="DK198" s="22"/>
      <c r="DL198" s="22"/>
      <c r="DM198" s="22"/>
      <c r="DN198" s="22"/>
      <c r="DO198" s="22"/>
      <c r="DP198" s="22"/>
      <c r="DQ198" s="22"/>
      <c r="DR198" s="22"/>
      <c r="DS198" s="22"/>
      <c r="DT198" s="22"/>
      <c r="DU198" s="22"/>
      <c r="DV198" s="22"/>
      <c r="DW198" s="22"/>
      <c r="DX198" s="22"/>
      <c r="DY198" s="22"/>
      <c r="DZ198" s="22"/>
      <c r="EA198" s="22"/>
      <c r="EB198" s="22"/>
      <c r="EC198" s="22"/>
      <c r="ED198" s="22"/>
      <c r="EE198" s="22"/>
      <c r="EF198" s="22"/>
      <c r="EG198" s="22"/>
      <c r="EH198" s="22"/>
      <c r="EI198" s="22"/>
      <c r="EJ198" s="22"/>
      <c r="EK198" s="22"/>
      <c r="EL198" s="22"/>
      <c r="EM198" s="22"/>
      <c r="EN198" s="22"/>
      <c r="EO198" s="22"/>
      <c r="EP198" s="22"/>
      <c r="EQ198" s="22"/>
      <c r="ER198" s="22"/>
      <c r="ES198" s="22"/>
      <c r="ET198" s="22"/>
      <c r="EU198" s="22"/>
      <c r="EV198" s="22"/>
      <c r="EW198" s="22"/>
      <c r="EX198" s="22"/>
      <c r="EY198" s="22"/>
      <c r="EZ198" s="22"/>
      <c r="FA198" s="22"/>
      <c r="FB198" s="22"/>
      <c r="FC198" s="22"/>
      <c r="FD198" s="22"/>
      <c r="FE198" s="22"/>
      <c r="FF198" s="22"/>
      <c r="FG198" s="22"/>
      <c r="FH198" s="22"/>
      <c r="FI198" s="22"/>
      <c r="FJ198" s="22"/>
      <c r="FK198" s="22"/>
      <c r="FL198" s="22"/>
      <c r="FM198" s="22"/>
      <c r="FN198" s="22"/>
      <c r="FO198" s="22"/>
      <c r="FP198" s="22"/>
      <c r="FQ198" s="22"/>
      <c r="FR198" s="22"/>
      <c r="FS198" s="22"/>
      <c r="FT198" s="22"/>
      <c r="FU198" s="22"/>
      <c r="FV198" s="22"/>
      <c r="FW198" s="22"/>
      <c r="FX198" s="22"/>
      <c r="FY198" s="22"/>
      <c r="FZ198" s="22"/>
      <c r="GA198" s="22"/>
      <c r="GB198" s="22"/>
      <c r="GC198" s="22"/>
      <c r="GD198" s="22"/>
      <c r="GE198" s="22"/>
      <c r="GF198" s="22"/>
      <c r="GG198" s="22"/>
      <c r="GH198" s="22"/>
      <c r="GI198" s="22"/>
      <c r="GJ198" s="22"/>
      <c r="GK198" s="22"/>
      <c r="GL198" s="22"/>
      <c r="GM198" s="22"/>
      <c r="GN198" s="22"/>
      <c r="GO198" s="22"/>
      <c r="GP198" s="22"/>
      <c r="GQ198" s="22"/>
      <c r="GR198" s="22"/>
      <c r="GS198" s="22"/>
      <c r="GT198" s="22"/>
      <c r="GU198" s="22"/>
      <c r="GV198" s="22"/>
      <c r="GW198" s="22"/>
      <c r="GX198" s="22"/>
      <c r="GY198" s="22"/>
      <c r="GZ198" s="22"/>
      <c r="HA198" s="22"/>
      <c r="HB198" s="22"/>
      <c r="HC198" s="22"/>
      <c r="HD198" s="22"/>
      <c r="HE198" s="22"/>
      <c r="HF198" s="22"/>
      <c r="HG198" s="22"/>
      <c r="HH198" s="22"/>
      <c r="HI198" s="22"/>
      <c r="HJ198" s="22"/>
      <c r="HK198" s="22"/>
      <c r="HL198" s="22"/>
      <c r="HM198" s="22"/>
      <c r="HN198" s="22"/>
      <c r="HO198" s="22"/>
      <c r="HP198" s="22"/>
      <c r="HQ198" s="22"/>
      <c r="HR198" s="22"/>
      <c r="HS198" s="22"/>
      <c r="HT198" s="22"/>
      <c r="HU198" s="22"/>
      <c r="HV198" s="22"/>
      <c r="HW198" s="22"/>
      <c r="HX198" s="22"/>
      <c r="HY198" s="22"/>
      <c r="HZ198" s="22"/>
      <c r="IA198" s="22"/>
      <c r="IB198" s="22"/>
      <c r="IC198" s="22"/>
      <c r="ID198" s="22"/>
      <c r="IE198" s="22"/>
      <c r="IF198" s="22"/>
      <c r="IG198" s="22"/>
      <c r="IH198" s="22"/>
      <c r="II198" s="22"/>
      <c r="IJ198" s="22"/>
      <c r="IK198" s="22"/>
      <c r="IL198" s="22"/>
      <c r="IM198" s="22"/>
      <c r="IN198" s="22"/>
      <c r="IO198" s="22"/>
      <c r="IP198" s="22"/>
      <c r="IQ198" s="22"/>
      <c r="IR198" s="22"/>
      <c r="IS198" s="22"/>
      <c r="IT198" s="22"/>
      <c r="IU198" s="22"/>
      <c r="IV198" s="22"/>
      <c r="IW198" s="22"/>
      <c r="IX198" s="22"/>
      <c r="IY198" s="26">
        <f t="shared" si="12"/>
        <v>60</v>
      </c>
      <c r="IZ198" s="56" t="s">
        <v>37</v>
      </c>
      <c r="JA198" s="80">
        <v>1663.2</v>
      </c>
      <c r="JB198" s="81">
        <f>JE198+JF198+JG198+JH198+JI198+JJ198+JK198+JL198+JM198+JN198+JO198+JP198</f>
        <v>1663.2</v>
      </c>
      <c r="JC198" s="81">
        <v>1092.6000000000001</v>
      </c>
      <c r="JD198" s="82">
        <f t="shared" si="13"/>
        <v>0</v>
      </c>
      <c r="JE198" s="83"/>
      <c r="JF198" s="83"/>
      <c r="JG198" s="83"/>
      <c r="JH198" s="83"/>
      <c r="JI198" s="83"/>
      <c r="JJ198" s="83"/>
      <c r="JK198" s="83"/>
      <c r="JL198" s="83"/>
      <c r="JM198" s="83"/>
      <c r="JN198" s="83"/>
      <c r="JO198" s="83"/>
      <c r="JP198" s="83">
        <v>1663.2</v>
      </c>
      <c r="JQ198" s="117">
        <f t="shared" si="11"/>
        <v>1.5222405271828665</v>
      </c>
    </row>
    <row r="199" spans="1:278" s="5" customFormat="1" ht="12.75" customHeight="1" x14ac:dyDescent="0.25">
      <c r="A199" s="64">
        <v>43462</v>
      </c>
      <c r="B199" s="109" t="s">
        <v>85</v>
      </c>
      <c r="C199" s="52"/>
      <c r="D199" s="52">
        <v>50</v>
      </c>
      <c r="E199" s="53"/>
      <c r="F199" s="53"/>
      <c r="G199" s="53"/>
      <c r="H199" s="53"/>
      <c r="I199" s="53"/>
      <c r="J199" s="53"/>
      <c r="K199" s="53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  <c r="BM199" s="22"/>
      <c r="BN199" s="22"/>
      <c r="BO199" s="22"/>
      <c r="BP199" s="22"/>
      <c r="BQ199" s="22"/>
      <c r="BR199" s="22"/>
      <c r="BS199" s="22"/>
      <c r="BT199" s="22"/>
      <c r="BU199" s="22"/>
      <c r="BV199" s="22"/>
      <c r="BW199" s="22"/>
      <c r="BX199" s="22"/>
      <c r="BY199" s="22"/>
      <c r="BZ199" s="22"/>
      <c r="CA199" s="22"/>
      <c r="CB199" s="22"/>
      <c r="CC199" s="22"/>
      <c r="CD199" s="22"/>
      <c r="CE199" s="22"/>
      <c r="CF199" s="22"/>
      <c r="CG199" s="22"/>
      <c r="CH199" s="22"/>
      <c r="CI199" s="22"/>
      <c r="CJ199" s="22"/>
      <c r="CK199" s="22"/>
      <c r="CL199" s="22"/>
      <c r="CM199" s="22"/>
      <c r="CN199" s="22"/>
      <c r="CO199" s="22"/>
      <c r="CP199" s="22"/>
      <c r="CQ199" s="22"/>
      <c r="CR199" s="22"/>
      <c r="CS199" s="22"/>
      <c r="CT199" s="22"/>
      <c r="CU199" s="22"/>
      <c r="CV199" s="22"/>
      <c r="CW199" s="22"/>
      <c r="CX199" s="22"/>
      <c r="CY199" s="22"/>
      <c r="CZ199" s="22"/>
      <c r="DA199" s="22"/>
      <c r="DB199" s="22"/>
      <c r="DC199" s="22"/>
      <c r="DD199" s="22"/>
      <c r="DE199" s="22"/>
      <c r="DF199" s="22">
        <v>8</v>
      </c>
      <c r="DG199" s="22"/>
      <c r="DH199" s="22"/>
      <c r="DI199" s="22"/>
      <c r="DJ199" s="22"/>
      <c r="DK199" s="22"/>
      <c r="DL199" s="22"/>
      <c r="DM199" s="22"/>
      <c r="DN199" s="22"/>
      <c r="DO199" s="22"/>
      <c r="DP199" s="22"/>
      <c r="DQ199" s="22"/>
      <c r="DR199" s="22"/>
      <c r="DS199" s="22"/>
      <c r="DT199" s="22"/>
      <c r="DU199" s="22"/>
      <c r="DV199" s="22"/>
      <c r="DW199" s="22"/>
      <c r="DX199" s="22"/>
      <c r="DY199" s="22"/>
      <c r="DZ199" s="22"/>
      <c r="EA199" s="22"/>
      <c r="EB199" s="22"/>
      <c r="EC199" s="22"/>
      <c r="ED199" s="22"/>
      <c r="EE199" s="22"/>
      <c r="EF199" s="22"/>
      <c r="EG199" s="22"/>
      <c r="EH199" s="22"/>
      <c r="EI199" s="22"/>
      <c r="EJ199" s="22">
        <v>10</v>
      </c>
      <c r="EK199" s="22"/>
      <c r="EL199" s="22"/>
      <c r="EM199" s="22"/>
      <c r="EN199" s="22"/>
      <c r="EO199" s="22"/>
      <c r="EP199" s="22"/>
      <c r="EQ199" s="22"/>
      <c r="ER199" s="22"/>
      <c r="ES199" s="22"/>
      <c r="ET199" s="22"/>
      <c r="EU199" s="22"/>
      <c r="EV199" s="22"/>
      <c r="EW199" s="22"/>
      <c r="EX199" s="22"/>
      <c r="EY199" s="22"/>
      <c r="EZ199" s="22"/>
      <c r="FA199" s="22"/>
      <c r="FB199" s="22"/>
      <c r="FC199" s="22"/>
      <c r="FD199" s="22"/>
      <c r="FE199" s="22"/>
      <c r="FF199" s="22"/>
      <c r="FG199" s="22"/>
      <c r="FH199" s="22"/>
      <c r="FI199" s="22"/>
      <c r="FJ199" s="22"/>
      <c r="FK199" s="22"/>
      <c r="FL199" s="22"/>
      <c r="FM199" s="22"/>
      <c r="FN199" s="22"/>
      <c r="FO199" s="22"/>
      <c r="FP199" s="22"/>
      <c r="FQ199" s="22"/>
      <c r="FR199" s="22"/>
      <c r="FS199" s="22"/>
      <c r="FT199" s="22"/>
      <c r="FU199" s="22"/>
      <c r="FV199" s="22"/>
      <c r="FW199" s="22"/>
      <c r="FX199" s="22"/>
      <c r="FY199" s="22"/>
      <c r="FZ199" s="22"/>
      <c r="GA199" s="22"/>
      <c r="GB199" s="22"/>
      <c r="GC199" s="22"/>
      <c r="GD199" s="22"/>
      <c r="GE199" s="22"/>
      <c r="GF199" s="22"/>
      <c r="GG199" s="22"/>
      <c r="GH199" s="22"/>
      <c r="GI199" s="22"/>
      <c r="GJ199" s="22"/>
      <c r="GK199" s="22"/>
      <c r="GL199" s="22"/>
      <c r="GM199" s="22"/>
      <c r="GN199" s="22"/>
      <c r="GO199" s="22"/>
      <c r="GP199" s="22"/>
      <c r="GQ199" s="22"/>
      <c r="GR199" s="22"/>
      <c r="GS199" s="22"/>
      <c r="GT199" s="22"/>
      <c r="GU199" s="22">
        <v>10</v>
      </c>
      <c r="GV199" s="22"/>
      <c r="GW199" s="22"/>
      <c r="GX199" s="22"/>
      <c r="GY199" s="22"/>
      <c r="GZ199" s="22"/>
      <c r="HA199" s="22"/>
      <c r="HB199" s="22"/>
      <c r="HC199" s="22"/>
      <c r="HD199" s="22"/>
      <c r="HE199" s="22"/>
      <c r="HF199" s="22"/>
      <c r="HG199" s="22"/>
      <c r="HH199" s="22"/>
      <c r="HI199" s="22"/>
      <c r="HJ199" s="22"/>
      <c r="HK199" s="22"/>
      <c r="HL199" s="22"/>
      <c r="HM199" s="22"/>
      <c r="HN199" s="22"/>
      <c r="HO199" s="22"/>
      <c r="HP199" s="22"/>
      <c r="HQ199" s="22"/>
      <c r="HR199" s="22"/>
      <c r="HS199" s="22"/>
      <c r="HT199" s="22"/>
      <c r="HU199" s="22"/>
      <c r="HV199" s="22"/>
      <c r="HW199" s="22"/>
      <c r="HX199" s="22"/>
      <c r="HY199" s="22"/>
      <c r="HZ199" s="22"/>
      <c r="IA199" s="22"/>
      <c r="IB199" s="22"/>
      <c r="IC199" s="22"/>
      <c r="ID199" s="22"/>
      <c r="IE199" s="22"/>
      <c r="IF199" s="22"/>
      <c r="IG199" s="22"/>
      <c r="IH199" s="22"/>
      <c r="II199" s="22"/>
      <c r="IJ199" s="22"/>
      <c r="IK199" s="22"/>
      <c r="IL199" s="22"/>
      <c r="IM199" s="22"/>
      <c r="IN199" s="22"/>
      <c r="IO199" s="22"/>
      <c r="IP199" s="22"/>
      <c r="IQ199" s="22"/>
      <c r="IR199" s="22"/>
      <c r="IS199" s="22"/>
      <c r="IT199" s="22"/>
      <c r="IU199" s="22"/>
      <c r="IV199" s="22"/>
      <c r="IW199" s="22"/>
      <c r="IX199" s="22"/>
      <c r="IY199" s="26">
        <f t="shared" si="12"/>
        <v>78</v>
      </c>
      <c r="IZ199" s="56" t="s">
        <v>37</v>
      </c>
      <c r="JA199" s="80">
        <v>2349.46</v>
      </c>
      <c r="JB199" s="81">
        <f>JE199+JF199+JG199+JH199+JI199+JJ199+JK199+JL199+JM199+JN199+JO199+JP199</f>
        <v>0</v>
      </c>
      <c r="JC199" s="81">
        <v>1439.58</v>
      </c>
      <c r="JD199" s="82">
        <f t="shared" si="13"/>
        <v>2349.46</v>
      </c>
      <c r="JE199" s="83"/>
      <c r="JF199" s="83"/>
      <c r="JG199" s="83"/>
      <c r="JH199" s="83"/>
      <c r="JI199" s="83"/>
      <c r="JJ199" s="83"/>
      <c r="JK199" s="83"/>
      <c r="JL199" s="83"/>
      <c r="JM199" s="83"/>
      <c r="JN199" s="83"/>
      <c r="JO199" s="83"/>
      <c r="JP199" s="83"/>
      <c r="JQ199" s="117">
        <f t="shared" si="11"/>
        <v>1.6320454577029413</v>
      </c>
    </row>
    <row r="200" spans="1:278" s="5" customFormat="1" ht="12.75" customHeight="1" x14ac:dyDescent="0.25">
      <c r="A200" s="64">
        <v>43300</v>
      </c>
      <c r="B200" s="109" t="s">
        <v>507</v>
      </c>
      <c r="C200" s="52"/>
      <c r="D200" s="52"/>
      <c r="E200" s="53"/>
      <c r="F200" s="53"/>
      <c r="G200" s="53"/>
      <c r="H200" s="53"/>
      <c r="I200" s="53"/>
      <c r="J200" s="53"/>
      <c r="K200" s="53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  <c r="BM200" s="22"/>
      <c r="BN200" s="22"/>
      <c r="BO200" s="22"/>
      <c r="BP200" s="22"/>
      <c r="BQ200" s="22"/>
      <c r="BR200" s="22"/>
      <c r="BS200" s="22"/>
      <c r="BT200" s="22"/>
      <c r="BU200" s="22"/>
      <c r="BV200" s="22"/>
      <c r="BW200" s="22"/>
      <c r="BX200" s="22"/>
      <c r="BY200" s="22"/>
      <c r="BZ200" s="22"/>
      <c r="CA200" s="22"/>
      <c r="CB200" s="22"/>
      <c r="CC200" s="22"/>
      <c r="CD200" s="22"/>
      <c r="CE200" s="22"/>
      <c r="CF200" s="22"/>
      <c r="CG200" s="22"/>
      <c r="CH200" s="22"/>
      <c r="CI200" s="22"/>
      <c r="CJ200" s="22"/>
      <c r="CK200" s="22"/>
      <c r="CL200" s="22"/>
      <c r="CM200" s="22"/>
      <c r="CN200" s="22"/>
      <c r="CO200" s="22"/>
      <c r="CP200" s="22"/>
      <c r="CQ200" s="22"/>
      <c r="CR200" s="22"/>
      <c r="CS200" s="22"/>
      <c r="CT200" s="22"/>
      <c r="CU200" s="22"/>
      <c r="CV200" s="22"/>
      <c r="CW200" s="22"/>
      <c r="CX200" s="22"/>
      <c r="CY200" s="22"/>
      <c r="CZ200" s="22"/>
      <c r="DA200" s="22"/>
      <c r="DB200" s="22"/>
      <c r="DC200" s="22"/>
      <c r="DD200" s="22"/>
      <c r="DE200" s="22"/>
      <c r="DF200" s="22"/>
      <c r="DG200" s="22"/>
      <c r="DH200" s="22"/>
      <c r="DI200" s="22"/>
      <c r="DJ200" s="22"/>
      <c r="DK200" s="22"/>
      <c r="DL200" s="22"/>
      <c r="DM200" s="22"/>
      <c r="DN200" s="22"/>
      <c r="DO200" s="22"/>
      <c r="DP200" s="22"/>
      <c r="DQ200" s="22"/>
      <c r="DR200" s="22"/>
      <c r="DS200" s="22"/>
      <c r="DT200" s="22"/>
      <c r="DU200" s="22"/>
      <c r="DV200" s="22"/>
      <c r="DW200" s="22"/>
      <c r="DX200" s="22"/>
      <c r="DY200" s="22"/>
      <c r="DZ200" s="22"/>
      <c r="EA200" s="22"/>
      <c r="EB200" s="22"/>
      <c r="EC200" s="22"/>
      <c r="ED200" s="22"/>
      <c r="EE200" s="22"/>
      <c r="EF200" s="22"/>
      <c r="EG200" s="22"/>
      <c r="EH200" s="22"/>
      <c r="EI200" s="22"/>
      <c r="EJ200" s="22"/>
      <c r="EK200" s="22"/>
      <c r="EL200" s="22"/>
      <c r="EM200" s="22"/>
      <c r="EN200" s="22"/>
      <c r="EO200" s="22"/>
      <c r="EP200" s="22"/>
      <c r="EQ200" s="22"/>
      <c r="ER200" s="22"/>
      <c r="ES200" s="22"/>
      <c r="ET200" s="22"/>
      <c r="EU200" s="22"/>
      <c r="EV200" s="22"/>
      <c r="EW200" s="22"/>
      <c r="EX200" s="22"/>
      <c r="EY200" s="22"/>
      <c r="EZ200" s="22"/>
      <c r="FA200" s="22"/>
      <c r="FB200" s="22"/>
      <c r="FC200" s="22"/>
      <c r="FD200" s="22"/>
      <c r="FE200" s="22"/>
      <c r="FF200" s="22"/>
      <c r="FG200" s="22"/>
      <c r="FH200" s="22"/>
      <c r="FI200" s="22"/>
      <c r="FJ200" s="22"/>
      <c r="FK200" s="22"/>
      <c r="FL200" s="22"/>
      <c r="FM200" s="22"/>
      <c r="FN200" s="22"/>
      <c r="FO200" s="22"/>
      <c r="FP200" s="22"/>
      <c r="FQ200" s="22">
        <v>1</v>
      </c>
      <c r="FR200" s="22"/>
      <c r="FS200" s="22"/>
      <c r="FT200" s="22"/>
      <c r="FU200" s="22"/>
      <c r="FV200" s="22"/>
      <c r="FW200" s="22"/>
      <c r="FX200" s="22"/>
      <c r="FY200" s="22"/>
      <c r="FZ200" s="22"/>
      <c r="GA200" s="22"/>
      <c r="GB200" s="22"/>
      <c r="GC200" s="22"/>
      <c r="GD200" s="22"/>
      <c r="GE200" s="22"/>
      <c r="GF200" s="22"/>
      <c r="GG200" s="22"/>
      <c r="GH200" s="22"/>
      <c r="GI200" s="22"/>
      <c r="GJ200" s="22"/>
      <c r="GK200" s="22"/>
      <c r="GL200" s="22"/>
      <c r="GM200" s="22"/>
      <c r="GN200" s="22"/>
      <c r="GO200" s="22"/>
      <c r="GP200" s="22"/>
      <c r="GQ200" s="22"/>
      <c r="GR200" s="22"/>
      <c r="GS200" s="22"/>
      <c r="GT200" s="22"/>
      <c r="GU200" s="22"/>
      <c r="GV200" s="22"/>
      <c r="GW200" s="22"/>
      <c r="GX200" s="22"/>
      <c r="GY200" s="22"/>
      <c r="GZ200" s="22"/>
      <c r="HA200" s="22"/>
      <c r="HB200" s="22"/>
      <c r="HC200" s="22"/>
      <c r="HD200" s="22"/>
      <c r="HE200" s="22"/>
      <c r="HF200" s="22"/>
      <c r="HG200" s="22"/>
      <c r="HH200" s="22"/>
      <c r="HI200" s="22"/>
      <c r="HJ200" s="22"/>
      <c r="HK200" s="22"/>
      <c r="HL200" s="22"/>
      <c r="HM200" s="22"/>
      <c r="HN200" s="22"/>
      <c r="HO200" s="22"/>
      <c r="HP200" s="22"/>
      <c r="HQ200" s="22"/>
      <c r="HR200" s="22"/>
      <c r="HS200" s="22"/>
      <c r="HT200" s="22"/>
      <c r="HU200" s="22"/>
      <c r="HV200" s="22"/>
      <c r="HW200" s="22"/>
      <c r="HX200" s="22"/>
      <c r="HY200" s="22"/>
      <c r="HZ200" s="22"/>
      <c r="IA200" s="22"/>
      <c r="IB200" s="22"/>
      <c r="IC200" s="22"/>
      <c r="ID200" s="22"/>
      <c r="IE200" s="22"/>
      <c r="IF200" s="22"/>
      <c r="IG200" s="22"/>
      <c r="IH200" s="22"/>
      <c r="II200" s="22"/>
      <c r="IJ200" s="22"/>
      <c r="IK200" s="22"/>
      <c r="IL200" s="22"/>
      <c r="IM200" s="22"/>
      <c r="IN200" s="22"/>
      <c r="IO200" s="22"/>
      <c r="IP200" s="22"/>
      <c r="IQ200" s="22"/>
      <c r="IR200" s="22"/>
      <c r="IS200" s="22"/>
      <c r="IT200" s="22"/>
      <c r="IU200" s="22"/>
      <c r="IV200" s="22"/>
      <c r="IW200" s="22"/>
      <c r="IX200" s="22"/>
      <c r="IY200" s="26">
        <f t="shared" si="12"/>
        <v>1</v>
      </c>
      <c r="IZ200" s="56" t="s">
        <v>37</v>
      </c>
      <c r="JA200" s="80">
        <v>144</v>
      </c>
      <c r="JB200" s="81">
        <f>JE200+JF200+JG200+JH200+JI200+JJ200+JK200</f>
        <v>144</v>
      </c>
      <c r="JC200" s="81">
        <v>91.46</v>
      </c>
      <c r="JD200" s="82">
        <f t="shared" si="13"/>
        <v>0</v>
      </c>
      <c r="JE200" s="83"/>
      <c r="JF200" s="83"/>
      <c r="JG200" s="83"/>
      <c r="JH200" s="83"/>
      <c r="JI200" s="83"/>
      <c r="JJ200" s="83"/>
      <c r="JK200" s="83">
        <v>144</v>
      </c>
      <c r="JL200" s="83"/>
      <c r="JM200" s="83"/>
      <c r="JN200" s="83"/>
      <c r="JO200" s="83"/>
      <c r="JP200" s="83"/>
      <c r="JQ200" s="40">
        <f t="shared" si="11"/>
        <v>1.5744587797944458</v>
      </c>
    </row>
    <row r="201" spans="1:278" s="5" customFormat="1" ht="12.75" customHeight="1" x14ac:dyDescent="0.25">
      <c r="A201" s="64">
        <v>43112</v>
      </c>
      <c r="B201" s="108" t="s">
        <v>266</v>
      </c>
      <c r="C201" s="52"/>
      <c r="D201" s="52"/>
      <c r="E201" s="53"/>
      <c r="F201" s="53"/>
      <c r="G201" s="53"/>
      <c r="H201" s="53"/>
      <c r="I201" s="53"/>
      <c r="J201" s="53"/>
      <c r="K201" s="53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  <c r="BM201" s="22"/>
      <c r="BN201" s="22"/>
      <c r="BO201" s="22"/>
      <c r="BP201" s="22"/>
      <c r="BQ201" s="22"/>
      <c r="BR201" s="22"/>
      <c r="BS201" s="22"/>
      <c r="BT201" s="22"/>
      <c r="BU201" s="22"/>
      <c r="BV201" s="22"/>
      <c r="BW201" s="22"/>
      <c r="BX201" s="22"/>
      <c r="BY201" s="22"/>
      <c r="BZ201" s="22"/>
      <c r="CA201" s="22"/>
      <c r="CB201" s="22"/>
      <c r="CC201" s="22"/>
      <c r="CD201" s="22"/>
      <c r="CE201" s="22"/>
      <c r="CF201" s="22"/>
      <c r="CG201" s="22"/>
      <c r="CH201" s="22"/>
      <c r="CI201" s="22"/>
      <c r="CJ201" s="22"/>
      <c r="CK201" s="22"/>
      <c r="CL201" s="22"/>
      <c r="CM201" s="22"/>
      <c r="CN201" s="22"/>
      <c r="CO201" s="22"/>
      <c r="CP201" s="22"/>
      <c r="CQ201" s="22"/>
      <c r="CR201" s="22"/>
      <c r="CS201" s="22"/>
      <c r="CT201" s="22"/>
      <c r="CU201" s="22"/>
      <c r="CV201" s="22"/>
      <c r="CW201" s="22"/>
      <c r="CX201" s="22"/>
      <c r="CY201" s="22"/>
      <c r="CZ201" s="22">
        <v>0.8</v>
      </c>
      <c r="DA201" s="22"/>
      <c r="DB201" s="22"/>
      <c r="DC201" s="22"/>
      <c r="DD201" s="22"/>
      <c r="DE201" s="22"/>
      <c r="DF201" s="22"/>
      <c r="DG201" s="22"/>
      <c r="DH201" s="22"/>
      <c r="DI201" s="22"/>
      <c r="DJ201" s="22"/>
      <c r="DK201" s="22"/>
      <c r="DL201" s="22"/>
      <c r="DM201" s="22"/>
      <c r="DN201" s="22"/>
      <c r="DO201" s="22"/>
      <c r="DP201" s="22"/>
      <c r="DQ201" s="22"/>
      <c r="DR201" s="22"/>
      <c r="DS201" s="22"/>
      <c r="DT201" s="22"/>
      <c r="DU201" s="22"/>
      <c r="DV201" s="22"/>
      <c r="DW201" s="22"/>
      <c r="DX201" s="22"/>
      <c r="DY201" s="22"/>
      <c r="DZ201" s="22"/>
      <c r="EA201" s="22"/>
      <c r="EB201" s="22"/>
      <c r="EC201" s="22"/>
      <c r="ED201" s="22"/>
      <c r="EE201" s="22"/>
      <c r="EF201" s="22"/>
      <c r="EG201" s="22"/>
      <c r="EH201" s="22"/>
      <c r="EI201" s="22"/>
      <c r="EJ201" s="22"/>
      <c r="EK201" s="22"/>
      <c r="EL201" s="22"/>
      <c r="EM201" s="22"/>
      <c r="EN201" s="22"/>
      <c r="EO201" s="22"/>
      <c r="EP201" s="22"/>
      <c r="EQ201" s="22"/>
      <c r="ER201" s="22"/>
      <c r="ES201" s="22"/>
      <c r="ET201" s="22"/>
      <c r="EU201" s="22"/>
      <c r="EV201" s="22"/>
      <c r="EW201" s="22"/>
      <c r="EX201" s="22"/>
      <c r="EY201" s="22"/>
      <c r="EZ201" s="22"/>
      <c r="FA201" s="22"/>
      <c r="FB201" s="22"/>
      <c r="FC201" s="22"/>
      <c r="FD201" s="22"/>
      <c r="FE201" s="22"/>
      <c r="FF201" s="22"/>
      <c r="FG201" s="22"/>
      <c r="FH201" s="22"/>
      <c r="FI201" s="22"/>
      <c r="FJ201" s="22"/>
      <c r="FK201" s="22"/>
      <c r="FL201" s="22"/>
      <c r="FM201" s="22"/>
      <c r="FN201" s="22"/>
      <c r="FO201" s="22"/>
      <c r="FP201" s="22"/>
      <c r="FQ201" s="22"/>
      <c r="FR201" s="22"/>
      <c r="FS201" s="22"/>
      <c r="FT201" s="22"/>
      <c r="FU201" s="22"/>
      <c r="FV201" s="22"/>
      <c r="FW201" s="22"/>
      <c r="FX201" s="22"/>
      <c r="FY201" s="22"/>
      <c r="FZ201" s="22"/>
      <c r="GA201" s="22"/>
      <c r="GB201" s="22"/>
      <c r="GC201" s="22"/>
      <c r="GD201" s="22"/>
      <c r="GE201" s="22"/>
      <c r="GF201" s="22"/>
      <c r="GG201" s="22"/>
      <c r="GH201" s="22"/>
      <c r="GI201" s="22"/>
      <c r="GJ201" s="22"/>
      <c r="GK201" s="22"/>
      <c r="GL201" s="22"/>
      <c r="GM201" s="22"/>
      <c r="GN201" s="22"/>
      <c r="GO201" s="22"/>
      <c r="GP201" s="22"/>
      <c r="GQ201" s="22"/>
      <c r="GR201" s="22"/>
      <c r="GS201" s="22"/>
      <c r="GT201" s="22"/>
      <c r="GU201" s="22"/>
      <c r="GV201" s="22"/>
      <c r="GW201" s="22"/>
      <c r="GX201" s="22"/>
      <c r="GY201" s="22"/>
      <c r="GZ201" s="22"/>
      <c r="HA201" s="22"/>
      <c r="HB201" s="22"/>
      <c r="HC201" s="22"/>
      <c r="HD201" s="22"/>
      <c r="HE201" s="22"/>
      <c r="HF201" s="22"/>
      <c r="HG201" s="22"/>
      <c r="HH201" s="22"/>
      <c r="HI201" s="22"/>
      <c r="HJ201" s="22"/>
      <c r="HK201" s="22"/>
      <c r="HL201" s="22"/>
      <c r="HM201" s="22"/>
      <c r="HN201" s="22"/>
      <c r="HO201" s="22"/>
      <c r="HP201" s="22"/>
      <c r="HQ201" s="22"/>
      <c r="HR201" s="22"/>
      <c r="HS201" s="22"/>
      <c r="HT201" s="22"/>
      <c r="HU201" s="22"/>
      <c r="HV201" s="22"/>
      <c r="HW201" s="22"/>
      <c r="HX201" s="22"/>
      <c r="HY201" s="22"/>
      <c r="HZ201" s="22"/>
      <c r="IA201" s="22"/>
      <c r="IB201" s="22"/>
      <c r="IC201" s="22"/>
      <c r="ID201" s="22"/>
      <c r="IE201" s="22"/>
      <c r="IF201" s="22"/>
      <c r="IG201" s="22"/>
      <c r="IH201" s="22"/>
      <c r="II201" s="22"/>
      <c r="IJ201" s="22"/>
      <c r="IK201" s="22"/>
      <c r="IL201" s="22"/>
      <c r="IM201" s="22"/>
      <c r="IN201" s="22"/>
      <c r="IO201" s="22"/>
      <c r="IP201" s="22"/>
      <c r="IQ201" s="22"/>
      <c r="IR201" s="22"/>
      <c r="IS201" s="22"/>
      <c r="IT201" s="22"/>
      <c r="IU201" s="22"/>
      <c r="IV201" s="22"/>
      <c r="IW201" s="22"/>
      <c r="IX201" s="22"/>
      <c r="IY201" s="26">
        <f t="shared" si="12"/>
        <v>0.8</v>
      </c>
      <c r="IZ201" s="56" t="s">
        <v>37</v>
      </c>
      <c r="JA201" s="80">
        <v>21.5</v>
      </c>
      <c r="JB201" s="81">
        <f>JE201</f>
        <v>21.5</v>
      </c>
      <c r="JC201" s="81">
        <v>13.847999999999999</v>
      </c>
      <c r="JD201" s="82">
        <f t="shared" si="13"/>
        <v>0</v>
      </c>
      <c r="JE201" s="83">
        <v>21.5</v>
      </c>
      <c r="JF201" s="83"/>
      <c r="JG201" s="83"/>
      <c r="JH201" s="83"/>
      <c r="JI201" s="83"/>
      <c r="JJ201" s="83"/>
      <c r="JK201" s="83"/>
      <c r="JL201" s="83"/>
      <c r="JM201" s="83"/>
      <c r="JN201" s="83"/>
      <c r="JO201" s="83"/>
      <c r="JP201" s="83"/>
      <c r="JQ201" s="40">
        <f t="shared" si="11"/>
        <v>1.5525707683419989</v>
      </c>
    </row>
    <row r="202" spans="1:278" s="5" customFormat="1" ht="12.75" customHeight="1" x14ac:dyDescent="0.25">
      <c r="A202" s="64">
        <v>43123</v>
      </c>
      <c r="B202" s="108" t="s">
        <v>266</v>
      </c>
      <c r="C202" s="52"/>
      <c r="D202" s="52"/>
      <c r="E202" s="53"/>
      <c r="F202" s="53"/>
      <c r="G202" s="53"/>
      <c r="H202" s="53"/>
      <c r="I202" s="53"/>
      <c r="J202" s="53"/>
      <c r="K202" s="53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  <c r="BM202" s="22"/>
      <c r="BN202" s="22"/>
      <c r="BO202" s="22"/>
      <c r="BP202" s="22"/>
      <c r="BQ202" s="22"/>
      <c r="BR202" s="22"/>
      <c r="BS202" s="22"/>
      <c r="BT202" s="22"/>
      <c r="BU202" s="22"/>
      <c r="BV202" s="22"/>
      <c r="BW202" s="22"/>
      <c r="BX202" s="22"/>
      <c r="BY202" s="22"/>
      <c r="BZ202" s="22"/>
      <c r="CA202" s="22"/>
      <c r="CB202" s="22"/>
      <c r="CC202" s="22"/>
      <c r="CD202" s="22"/>
      <c r="CE202" s="22"/>
      <c r="CF202" s="22"/>
      <c r="CG202" s="22"/>
      <c r="CH202" s="22"/>
      <c r="CI202" s="22"/>
      <c r="CJ202" s="22"/>
      <c r="CK202" s="22"/>
      <c r="CL202" s="22"/>
      <c r="CM202" s="22"/>
      <c r="CN202" s="22"/>
      <c r="CO202" s="22"/>
      <c r="CP202" s="22"/>
      <c r="CQ202" s="22"/>
      <c r="CR202" s="22"/>
      <c r="CS202" s="22"/>
      <c r="CT202" s="22"/>
      <c r="CU202" s="22"/>
      <c r="CV202" s="22"/>
      <c r="CW202" s="22"/>
      <c r="CX202" s="22"/>
      <c r="CY202" s="22"/>
      <c r="CZ202" s="22">
        <v>0.8</v>
      </c>
      <c r="DA202" s="22"/>
      <c r="DB202" s="22"/>
      <c r="DC202" s="22"/>
      <c r="DD202" s="22"/>
      <c r="DE202" s="22"/>
      <c r="DF202" s="22"/>
      <c r="DG202" s="22"/>
      <c r="DH202" s="22"/>
      <c r="DI202" s="22"/>
      <c r="DJ202" s="22"/>
      <c r="DK202" s="22"/>
      <c r="DL202" s="22"/>
      <c r="DM202" s="22"/>
      <c r="DN202" s="22"/>
      <c r="DO202" s="22"/>
      <c r="DP202" s="22"/>
      <c r="DQ202" s="22"/>
      <c r="DR202" s="22"/>
      <c r="DS202" s="22"/>
      <c r="DT202" s="22"/>
      <c r="DU202" s="22"/>
      <c r="DV202" s="22"/>
      <c r="DW202" s="22"/>
      <c r="DX202" s="22"/>
      <c r="DY202" s="22"/>
      <c r="DZ202" s="22"/>
      <c r="EA202" s="22"/>
      <c r="EB202" s="22"/>
      <c r="EC202" s="22"/>
      <c r="ED202" s="22"/>
      <c r="EE202" s="22"/>
      <c r="EF202" s="22"/>
      <c r="EG202" s="22"/>
      <c r="EH202" s="22"/>
      <c r="EI202" s="22"/>
      <c r="EJ202" s="22"/>
      <c r="EK202" s="22"/>
      <c r="EL202" s="22"/>
      <c r="EM202" s="22"/>
      <c r="EN202" s="22"/>
      <c r="EO202" s="22"/>
      <c r="EP202" s="22"/>
      <c r="EQ202" s="22"/>
      <c r="ER202" s="22"/>
      <c r="ES202" s="22"/>
      <c r="ET202" s="22"/>
      <c r="EU202" s="22"/>
      <c r="EV202" s="22"/>
      <c r="EW202" s="22"/>
      <c r="EX202" s="22"/>
      <c r="EY202" s="22"/>
      <c r="EZ202" s="22"/>
      <c r="FA202" s="22"/>
      <c r="FB202" s="22"/>
      <c r="FC202" s="22"/>
      <c r="FD202" s="22"/>
      <c r="FE202" s="22">
        <v>3.3</v>
      </c>
      <c r="FF202" s="22"/>
      <c r="FG202" s="22"/>
      <c r="FH202" s="22"/>
      <c r="FI202" s="22"/>
      <c r="FJ202" s="22"/>
      <c r="FK202" s="22"/>
      <c r="FL202" s="22"/>
      <c r="FM202" s="22"/>
      <c r="FN202" s="22"/>
      <c r="FO202" s="22"/>
      <c r="FP202" s="22"/>
      <c r="FQ202" s="22"/>
      <c r="FR202" s="22"/>
      <c r="FS202" s="22"/>
      <c r="FT202" s="22"/>
      <c r="FU202" s="22"/>
      <c r="FV202" s="22"/>
      <c r="FW202" s="22"/>
      <c r="FX202" s="22"/>
      <c r="FY202" s="22"/>
      <c r="FZ202" s="22"/>
      <c r="GA202" s="22"/>
      <c r="GB202" s="22"/>
      <c r="GC202" s="22"/>
      <c r="GD202" s="22"/>
      <c r="GE202" s="22"/>
      <c r="GF202" s="22"/>
      <c r="GG202" s="22"/>
      <c r="GH202" s="22"/>
      <c r="GI202" s="22"/>
      <c r="GJ202" s="22"/>
      <c r="GK202" s="22"/>
      <c r="GL202" s="22"/>
      <c r="GM202" s="22"/>
      <c r="GN202" s="22"/>
      <c r="GO202" s="22"/>
      <c r="GP202" s="22"/>
      <c r="GQ202" s="22"/>
      <c r="GR202" s="22"/>
      <c r="GS202" s="22"/>
      <c r="GT202" s="22"/>
      <c r="GU202" s="22"/>
      <c r="GV202" s="22"/>
      <c r="GW202" s="22"/>
      <c r="GX202" s="22"/>
      <c r="GY202" s="22"/>
      <c r="GZ202" s="22"/>
      <c r="HA202" s="22"/>
      <c r="HB202" s="22"/>
      <c r="HC202" s="22"/>
      <c r="HD202" s="22"/>
      <c r="HE202" s="22"/>
      <c r="HF202" s="22"/>
      <c r="HG202" s="22"/>
      <c r="HH202" s="22"/>
      <c r="HI202" s="22"/>
      <c r="HJ202" s="22"/>
      <c r="HK202" s="22"/>
      <c r="HL202" s="22"/>
      <c r="HM202" s="22"/>
      <c r="HN202" s="22"/>
      <c r="HO202" s="22"/>
      <c r="HP202" s="22"/>
      <c r="HQ202" s="22"/>
      <c r="HR202" s="22"/>
      <c r="HS202" s="22"/>
      <c r="HT202" s="22"/>
      <c r="HU202" s="22"/>
      <c r="HV202" s="22"/>
      <c r="HW202" s="22"/>
      <c r="HX202" s="22"/>
      <c r="HY202" s="22"/>
      <c r="HZ202" s="22"/>
      <c r="IA202" s="22"/>
      <c r="IB202" s="22"/>
      <c r="IC202" s="22"/>
      <c r="ID202" s="22"/>
      <c r="IE202" s="22"/>
      <c r="IF202" s="22"/>
      <c r="IG202" s="22"/>
      <c r="IH202" s="22"/>
      <c r="II202" s="22"/>
      <c r="IJ202" s="22"/>
      <c r="IK202" s="22"/>
      <c r="IL202" s="22"/>
      <c r="IM202" s="22"/>
      <c r="IN202" s="22"/>
      <c r="IO202" s="22"/>
      <c r="IP202" s="22"/>
      <c r="IQ202" s="22"/>
      <c r="IR202" s="22"/>
      <c r="IS202" s="22"/>
      <c r="IT202" s="22"/>
      <c r="IU202" s="22"/>
      <c r="IV202" s="22"/>
      <c r="IW202" s="22"/>
      <c r="IX202" s="22"/>
      <c r="IY202" s="26">
        <f t="shared" si="12"/>
        <v>4.0999999999999996</v>
      </c>
      <c r="IZ202" s="56" t="s">
        <v>37</v>
      </c>
      <c r="JA202" s="80">
        <v>146.94999999999999</v>
      </c>
      <c r="JB202" s="81">
        <f>JE202</f>
        <v>146.94999999999999</v>
      </c>
      <c r="JC202" s="81">
        <v>94.631999999999991</v>
      </c>
      <c r="JD202" s="82">
        <f t="shared" si="13"/>
        <v>0</v>
      </c>
      <c r="JE202" s="83">
        <v>146.94999999999999</v>
      </c>
      <c r="JF202" s="83"/>
      <c r="JG202" s="83"/>
      <c r="JH202" s="83"/>
      <c r="JI202" s="83"/>
      <c r="JJ202" s="83"/>
      <c r="JK202" s="83"/>
      <c r="JL202" s="83"/>
      <c r="JM202" s="83"/>
      <c r="JN202" s="83"/>
      <c r="JO202" s="83"/>
      <c r="JP202" s="83"/>
      <c r="JQ202" s="40">
        <f t="shared" si="11"/>
        <v>1.5528573843942852</v>
      </c>
    </row>
    <row r="203" spans="1:278" s="5" customFormat="1" ht="12.75" customHeight="1" x14ac:dyDescent="0.25">
      <c r="A203" s="64">
        <v>43136</v>
      </c>
      <c r="B203" s="108" t="s">
        <v>288</v>
      </c>
      <c r="C203" s="52"/>
      <c r="D203" s="52"/>
      <c r="E203" s="53"/>
      <c r="F203" s="53"/>
      <c r="G203" s="53"/>
      <c r="H203" s="53"/>
      <c r="I203" s="53"/>
      <c r="J203" s="53"/>
      <c r="K203" s="53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>
        <v>10</v>
      </c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>
        <v>10</v>
      </c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22"/>
      <c r="GF203" s="22"/>
      <c r="GG203" s="22"/>
      <c r="GH203" s="22"/>
      <c r="GI203" s="22"/>
      <c r="GJ203" s="22"/>
      <c r="GK203" s="22"/>
      <c r="GL203" s="22"/>
      <c r="GM203" s="22"/>
      <c r="GN203" s="22"/>
      <c r="GO203" s="22"/>
      <c r="GP203" s="22"/>
      <c r="GQ203" s="22"/>
      <c r="GR203" s="22"/>
      <c r="GS203" s="22"/>
      <c r="GT203" s="22"/>
      <c r="GU203" s="22"/>
      <c r="GV203" s="22"/>
      <c r="GW203" s="22"/>
      <c r="GX203" s="22"/>
      <c r="GY203" s="22"/>
      <c r="GZ203" s="22"/>
      <c r="HA203" s="22"/>
      <c r="HB203" s="22"/>
      <c r="HC203" s="22"/>
      <c r="HD203" s="22"/>
      <c r="HE203" s="22"/>
      <c r="HF203" s="22"/>
      <c r="HG203" s="22"/>
      <c r="HH203" s="22"/>
      <c r="HI203" s="22"/>
      <c r="HJ203" s="22"/>
      <c r="HK203" s="22"/>
      <c r="HL203" s="22"/>
      <c r="HM203" s="22"/>
      <c r="HN203" s="22"/>
      <c r="HO203" s="22"/>
      <c r="HP203" s="22"/>
      <c r="HQ203" s="22"/>
      <c r="HR203" s="22"/>
      <c r="HS203" s="22"/>
      <c r="HT203" s="22"/>
      <c r="HU203" s="22"/>
      <c r="HV203" s="22"/>
      <c r="HW203" s="22"/>
      <c r="HX203" s="22"/>
      <c r="HY203" s="22"/>
      <c r="HZ203" s="22"/>
      <c r="IA203" s="22"/>
      <c r="IB203" s="22"/>
      <c r="IC203" s="22"/>
      <c r="ID203" s="22"/>
      <c r="IE203" s="22"/>
      <c r="IF203" s="22"/>
      <c r="IG203" s="22"/>
      <c r="IH203" s="22"/>
      <c r="II203" s="22"/>
      <c r="IJ203" s="22"/>
      <c r="IK203" s="22"/>
      <c r="IL203" s="22"/>
      <c r="IM203" s="22"/>
      <c r="IN203" s="22"/>
      <c r="IO203" s="22"/>
      <c r="IP203" s="22"/>
      <c r="IQ203" s="22"/>
      <c r="IR203" s="22"/>
      <c r="IS203" s="22"/>
      <c r="IT203" s="22"/>
      <c r="IU203" s="22"/>
      <c r="IV203" s="22"/>
      <c r="IW203" s="22"/>
      <c r="IX203" s="22"/>
      <c r="IY203" s="26">
        <f t="shared" si="12"/>
        <v>20</v>
      </c>
      <c r="IZ203" s="56" t="s">
        <v>37</v>
      </c>
      <c r="JA203" s="80">
        <v>442.92</v>
      </c>
      <c r="JB203" s="81">
        <f>JE203+JF203</f>
        <v>442.92</v>
      </c>
      <c r="JC203" s="81">
        <v>290</v>
      </c>
      <c r="JD203" s="82">
        <f t="shared" si="13"/>
        <v>0</v>
      </c>
      <c r="JE203" s="83"/>
      <c r="JF203" s="83">
        <v>442.92</v>
      </c>
      <c r="JG203" s="83"/>
      <c r="JH203" s="83"/>
      <c r="JI203" s="83"/>
      <c r="JJ203" s="83"/>
      <c r="JK203" s="83"/>
      <c r="JL203" s="83"/>
      <c r="JM203" s="83"/>
      <c r="JN203" s="83"/>
      <c r="JO203" s="83"/>
      <c r="JP203" s="83"/>
      <c r="JQ203" s="40">
        <f t="shared" si="11"/>
        <v>1.5273103448275862</v>
      </c>
    </row>
    <row r="204" spans="1:278" s="5" customFormat="1" ht="12.75" customHeight="1" x14ac:dyDescent="0.25">
      <c r="A204" s="64">
        <v>43179</v>
      </c>
      <c r="B204" s="108" t="s">
        <v>288</v>
      </c>
      <c r="C204" s="52"/>
      <c r="D204" s="52"/>
      <c r="E204" s="53"/>
      <c r="F204" s="53"/>
      <c r="G204" s="53"/>
      <c r="H204" s="53"/>
      <c r="I204" s="53"/>
      <c r="J204" s="53"/>
      <c r="K204" s="53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>
        <v>40</v>
      </c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  <c r="BM204" s="22"/>
      <c r="BN204" s="22"/>
      <c r="BO204" s="22"/>
      <c r="BP204" s="22"/>
      <c r="BQ204" s="22"/>
      <c r="BR204" s="22"/>
      <c r="BS204" s="22"/>
      <c r="BT204" s="22"/>
      <c r="BU204" s="22"/>
      <c r="BV204" s="22"/>
      <c r="BW204" s="22"/>
      <c r="BX204" s="22"/>
      <c r="BY204" s="22"/>
      <c r="BZ204" s="22"/>
      <c r="CA204" s="22"/>
      <c r="CB204" s="22"/>
      <c r="CC204" s="22"/>
      <c r="CD204" s="22"/>
      <c r="CE204" s="22"/>
      <c r="CF204" s="22"/>
      <c r="CG204" s="22"/>
      <c r="CH204" s="22"/>
      <c r="CI204" s="22"/>
      <c r="CJ204" s="22"/>
      <c r="CK204" s="22"/>
      <c r="CL204" s="22"/>
      <c r="CM204" s="22"/>
      <c r="CN204" s="22"/>
      <c r="CO204" s="22"/>
      <c r="CP204" s="22"/>
      <c r="CQ204" s="22"/>
      <c r="CR204" s="22"/>
      <c r="CS204" s="22"/>
      <c r="CT204" s="22"/>
      <c r="CU204" s="22"/>
      <c r="CV204" s="22"/>
      <c r="CW204" s="22"/>
      <c r="CX204" s="22"/>
      <c r="CY204" s="22"/>
      <c r="CZ204" s="22"/>
      <c r="DA204" s="22"/>
      <c r="DB204" s="22"/>
      <c r="DC204" s="22"/>
      <c r="DD204" s="22"/>
      <c r="DE204" s="22"/>
      <c r="DF204" s="22"/>
      <c r="DG204" s="22"/>
      <c r="DH204" s="22"/>
      <c r="DI204" s="22"/>
      <c r="DJ204" s="22"/>
      <c r="DK204" s="22"/>
      <c r="DL204" s="22"/>
      <c r="DM204" s="22"/>
      <c r="DN204" s="22"/>
      <c r="DO204" s="22"/>
      <c r="DP204" s="22"/>
      <c r="DQ204" s="22"/>
      <c r="DR204" s="22"/>
      <c r="DS204" s="22"/>
      <c r="DT204" s="22"/>
      <c r="DU204" s="22"/>
      <c r="DV204" s="22"/>
      <c r="DW204" s="22"/>
      <c r="DX204" s="22"/>
      <c r="DY204" s="22"/>
      <c r="DZ204" s="22"/>
      <c r="EA204" s="22"/>
      <c r="EB204" s="22"/>
      <c r="EC204" s="22"/>
      <c r="ED204" s="22"/>
      <c r="EE204" s="22"/>
      <c r="EF204" s="22"/>
      <c r="EG204" s="22"/>
      <c r="EH204" s="22"/>
      <c r="EI204" s="22"/>
      <c r="EJ204" s="22"/>
      <c r="EK204" s="22"/>
      <c r="EL204" s="22"/>
      <c r="EM204" s="22"/>
      <c r="EN204" s="22"/>
      <c r="EO204" s="22"/>
      <c r="EP204" s="22"/>
      <c r="EQ204" s="22"/>
      <c r="ER204" s="22"/>
      <c r="ES204" s="22"/>
      <c r="ET204" s="22"/>
      <c r="EU204" s="22"/>
      <c r="EV204" s="22"/>
      <c r="EW204" s="22"/>
      <c r="EX204" s="22"/>
      <c r="EY204" s="22"/>
      <c r="EZ204" s="22"/>
      <c r="FA204" s="22"/>
      <c r="FB204" s="22"/>
      <c r="FC204" s="22"/>
      <c r="FD204" s="22"/>
      <c r="FE204" s="22"/>
      <c r="FF204" s="22"/>
      <c r="FG204" s="22"/>
      <c r="FH204" s="22"/>
      <c r="FI204" s="22"/>
      <c r="FJ204" s="22"/>
      <c r="FK204" s="22"/>
      <c r="FL204" s="22"/>
      <c r="FM204" s="22"/>
      <c r="FN204" s="22"/>
      <c r="FO204" s="22"/>
      <c r="FP204" s="22"/>
      <c r="FQ204" s="22"/>
      <c r="FR204" s="22"/>
      <c r="FS204" s="22"/>
      <c r="FT204" s="22"/>
      <c r="FU204" s="22"/>
      <c r="FV204" s="22"/>
      <c r="FW204" s="22"/>
      <c r="FX204" s="22"/>
      <c r="FY204" s="22"/>
      <c r="FZ204" s="22"/>
      <c r="GA204" s="22"/>
      <c r="GB204" s="22"/>
      <c r="GC204" s="22"/>
      <c r="GD204" s="22"/>
      <c r="GE204" s="22"/>
      <c r="GF204" s="22"/>
      <c r="GG204" s="22"/>
      <c r="GH204" s="22"/>
      <c r="GI204" s="22"/>
      <c r="GJ204" s="22"/>
      <c r="GK204" s="22"/>
      <c r="GL204" s="22"/>
      <c r="GM204" s="22"/>
      <c r="GN204" s="22"/>
      <c r="GO204" s="22"/>
      <c r="GP204" s="22"/>
      <c r="GQ204" s="22"/>
      <c r="GR204" s="22"/>
      <c r="GS204" s="22"/>
      <c r="GT204" s="22"/>
      <c r="GU204" s="22"/>
      <c r="GV204" s="22"/>
      <c r="GW204" s="22"/>
      <c r="GX204" s="22"/>
      <c r="GY204" s="22"/>
      <c r="GZ204" s="22"/>
      <c r="HA204" s="22"/>
      <c r="HB204" s="22"/>
      <c r="HC204" s="22"/>
      <c r="HD204" s="22"/>
      <c r="HE204" s="22"/>
      <c r="HF204" s="22"/>
      <c r="HG204" s="22"/>
      <c r="HH204" s="22"/>
      <c r="HI204" s="22"/>
      <c r="HJ204" s="22"/>
      <c r="HK204" s="22"/>
      <c r="HL204" s="22"/>
      <c r="HM204" s="22"/>
      <c r="HN204" s="22"/>
      <c r="HO204" s="22"/>
      <c r="HP204" s="22"/>
      <c r="HQ204" s="22"/>
      <c r="HR204" s="22"/>
      <c r="HS204" s="22"/>
      <c r="HT204" s="22"/>
      <c r="HU204" s="22"/>
      <c r="HV204" s="22"/>
      <c r="HW204" s="22"/>
      <c r="HX204" s="22"/>
      <c r="HY204" s="22"/>
      <c r="HZ204" s="22"/>
      <c r="IA204" s="22"/>
      <c r="IB204" s="22"/>
      <c r="IC204" s="22"/>
      <c r="ID204" s="22"/>
      <c r="IE204" s="22"/>
      <c r="IF204" s="22"/>
      <c r="IG204" s="22"/>
      <c r="IH204" s="22"/>
      <c r="II204" s="22"/>
      <c r="IJ204" s="22"/>
      <c r="IK204" s="22"/>
      <c r="IL204" s="22"/>
      <c r="IM204" s="22"/>
      <c r="IN204" s="22"/>
      <c r="IO204" s="22"/>
      <c r="IP204" s="22"/>
      <c r="IQ204" s="22"/>
      <c r="IR204" s="22"/>
      <c r="IS204" s="22"/>
      <c r="IT204" s="22"/>
      <c r="IU204" s="22"/>
      <c r="IV204" s="22"/>
      <c r="IW204" s="22"/>
      <c r="IX204" s="22"/>
      <c r="IY204" s="26">
        <f t="shared" si="12"/>
        <v>40</v>
      </c>
      <c r="IZ204" s="56" t="s">
        <v>37</v>
      </c>
      <c r="JA204" s="80">
        <v>864.96</v>
      </c>
      <c r="JB204" s="81">
        <f>JE204+JF204+JG204</f>
        <v>864.96</v>
      </c>
      <c r="JC204" s="81">
        <v>634</v>
      </c>
      <c r="JD204" s="82">
        <f t="shared" si="13"/>
        <v>0</v>
      </c>
      <c r="JE204" s="83"/>
      <c r="JF204" s="83"/>
      <c r="JG204" s="83">
        <v>864.96</v>
      </c>
      <c r="JH204" s="83"/>
      <c r="JI204" s="83"/>
      <c r="JJ204" s="83"/>
      <c r="JK204" s="83"/>
      <c r="JL204" s="83"/>
      <c r="JM204" s="83"/>
      <c r="JN204" s="83"/>
      <c r="JO204" s="83"/>
      <c r="JP204" s="83"/>
      <c r="JQ204" s="40">
        <f t="shared" si="11"/>
        <v>1.3642902208201892</v>
      </c>
    </row>
    <row r="205" spans="1:278" s="5" customFormat="1" ht="12.75" customHeight="1" x14ac:dyDescent="0.25">
      <c r="A205" s="64">
        <v>43202</v>
      </c>
      <c r="B205" s="108" t="s">
        <v>288</v>
      </c>
      <c r="C205" s="52"/>
      <c r="D205" s="52"/>
      <c r="E205" s="53"/>
      <c r="F205" s="53"/>
      <c r="G205" s="53"/>
      <c r="H205" s="53"/>
      <c r="I205" s="53"/>
      <c r="J205" s="53"/>
      <c r="K205" s="53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>
        <v>20</v>
      </c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>
        <v>10</v>
      </c>
      <c r="BG205" s="22"/>
      <c r="BH205" s="22"/>
      <c r="BI205" s="22"/>
      <c r="BJ205" s="22"/>
      <c r="BK205" s="22"/>
      <c r="BL205" s="22"/>
      <c r="BM205" s="22"/>
      <c r="BN205" s="22"/>
      <c r="BO205" s="22"/>
      <c r="BP205" s="22"/>
      <c r="BQ205" s="22"/>
      <c r="BR205" s="22"/>
      <c r="BS205" s="22"/>
      <c r="BT205" s="22"/>
      <c r="BU205" s="22"/>
      <c r="BV205" s="22"/>
      <c r="BW205" s="22"/>
      <c r="BX205" s="22"/>
      <c r="BY205" s="22"/>
      <c r="BZ205" s="22"/>
      <c r="CA205" s="22"/>
      <c r="CB205" s="22"/>
      <c r="CC205" s="22"/>
      <c r="CD205" s="22"/>
      <c r="CE205" s="22"/>
      <c r="CF205" s="22"/>
      <c r="CG205" s="22"/>
      <c r="CH205" s="22"/>
      <c r="CI205" s="22"/>
      <c r="CJ205" s="22"/>
      <c r="CK205" s="22"/>
      <c r="CL205" s="22"/>
      <c r="CM205" s="22"/>
      <c r="CN205" s="22"/>
      <c r="CO205" s="22"/>
      <c r="CP205" s="22"/>
      <c r="CQ205" s="22"/>
      <c r="CR205" s="22"/>
      <c r="CS205" s="22"/>
      <c r="CT205" s="22"/>
      <c r="CU205" s="22"/>
      <c r="CV205" s="22"/>
      <c r="CW205" s="22"/>
      <c r="CX205" s="22"/>
      <c r="CY205" s="22"/>
      <c r="CZ205" s="22"/>
      <c r="DA205" s="22"/>
      <c r="DB205" s="22"/>
      <c r="DC205" s="22"/>
      <c r="DD205" s="22"/>
      <c r="DE205" s="22"/>
      <c r="DF205" s="22"/>
      <c r="DG205" s="22"/>
      <c r="DH205" s="22"/>
      <c r="DI205" s="22"/>
      <c r="DJ205" s="22"/>
      <c r="DK205" s="22"/>
      <c r="DL205" s="22"/>
      <c r="DM205" s="22"/>
      <c r="DN205" s="22"/>
      <c r="DO205" s="22"/>
      <c r="DP205" s="22"/>
      <c r="DQ205" s="22"/>
      <c r="DR205" s="22"/>
      <c r="DS205" s="22"/>
      <c r="DT205" s="22"/>
      <c r="DU205" s="22"/>
      <c r="DV205" s="22"/>
      <c r="DW205" s="22"/>
      <c r="DX205" s="22"/>
      <c r="DY205" s="22"/>
      <c r="DZ205" s="22"/>
      <c r="EA205" s="22"/>
      <c r="EB205" s="22"/>
      <c r="EC205" s="22"/>
      <c r="ED205" s="22"/>
      <c r="EE205" s="22"/>
      <c r="EF205" s="22"/>
      <c r="EG205" s="22"/>
      <c r="EH205" s="22"/>
      <c r="EI205" s="22"/>
      <c r="EJ205" s="22"/>
      <c r="EK205" s="22"/>
      <c r="EL205" s="22"/>
      <c r="EM205" s="22"/>
      <c r="EN205" s="22"/>
      <c r="EO205" s="22"/>
      <c r="EP205" s="22"/>
      <c r="EQ205" s="22"/>
      <c r="ER205" s="22">
        <v>0.9</v>
      </c>
      <c r="ES205" s="22"/>
      <c r="ET205" s="22"/>
      <c r="EU205" s="22"/>
      <c r="EV205" s="22"/>
      <c r="EW205" s="22"/>
      <c r="EX205" s="22"/>
      <c r="EY205" s="22"/>
      <c r="EZ205" s="22"/>
      <c r="FA205" s="22"/>
      <c r="FB205" s="22"/>
      <c r="FC205" s="22"/>
      <c r="FD205" s="22"/>
      <c r="FE205" s="22"/>
      <c r="FF205" s="22"/>
      <c r="FG205" s="22"/>
      <c r="FH205" s="22"/>
      <c r="FI205" s="22"/>
      <c r="FJ205" s="22"/>
      <c r="FK205" s="22"/>
      <c r="FL205" s="22"/>
      <c r="FM205" s="22"/>
      <c r="FN205" s="22"/>
      <c r="FO205" s="22"/>
      <c r="FP205" s="22"/>
      <c r="FQ205" s="22"/>
      <c r="FR205" s="22"/>
      <c r="FS205" s="22"/>
      <c r="FT205" s="22"/>
      <c r="FU205" s="22"/>
      <c r="FV205" s="22"/>
      <c r="FW205" s="22"/>
      <c r="FX205" s="22"/>
      <c r="FY205" s="22"/>
      <c r="FZ205" s="22"/>
      <c r="GA205" s="22"/>
      <c r="GB205" s="22"/>
      <c r="GC205" s="22"/>
      <c r="GD205" s="22"/>
      <c r="GE205" s="22"/>
      <c r="GF205" s="22"/>
      <c r="GG205" s="22"/>
      <c r="GH205" s="22"/>
      <c r="GI205" s="22"/>
      <c r="GJ205" s="22"/>
      <c r="GK205" s="22"/>
      <c r="GL205" s="22"/>
      <c r="GM205" s="22"/>
      <c r="GN205" s="22"/>
      <c r="GO205" s="22"/>
      <c r="GP205" s="22"/>
      <c r="GQ205" s="22"/>
      <c r="GR205" s="22"/>
      <c r="GS205" s="22"/>
      <c r="GT205" s="22"/>
      <c r="GU205" s="22"/>
      <c r="GV205" s="22"/>
      <c r="GW205" s="22"/>
      <c r="GX205" s="22"/>
      <c r="GY205" s="22"/>
      <c r="GZ205" s="22"/>
      <c r="HA205" s="22"/>
      <c r="HB205" s="22"/>
      <c r="HC205" s="22"/>
      <c r="HD205" s="22"/>
      <c r="HE205" s="22"/>
      <c r="HF205" s="22"/>
      <c r="HG205" s="22"/>
      <c r="HH205" s="22"/>
      <c r="HI205" s="22"/>
      <c r="HJ205" s="22"/>
      <c r="HK205" s="22"/>
      <c r="HL205" s="22"/>
      <c r="HM205" s="22"/>
      <c r="HN205" s="22"/>
      <c r="HO205" s="22"/>
      <c r="HP205" s="22"/>
      <c r="HQ205" s="22"/>
      <c r="HR205" s="22"/>
      <c r="HS205" s="22"/>
      <c r="HT205" s="22"/>
      <c r="HU205" s="22"/>
      <c r="HV205" s="22"/>
      <c r="HW205" s="22"/>
      <c r="HX205" s="22"/>
      <c r="HY205" s="22"/>
      <c r="HZ205" s="22"/>
      <c r="IA205" s="22"/>
      <c r="IB205" s="22"/>
      <c r="IC205" s="22"/>
      <c r="ID205" s="22"/>
      <c r="IE205" s="22"/>
      <c r="IF205" s="22"/>
      <c r="IG205" s="22"/>
      <c r="IH205" s="22"/>
      <c r="II205" s="22"/>
      <c r="IJ205" s="22"/>
      <c r="IK205" s="22"/>
      <c r="IL205" s="22"/>
      <c r="IM205" s="22"/>
      <c r="IN205" s="22"/>
      <c r="IO205" s="22"/>
      <c r="IP205" s="22"/>
      <c r="IQ205" s="22"/>
      <c r="IR205" s="22"/>
      <c r="IS205" s="22"/>
      <c r="IT205" s="22"/>
      <c r="IU205" s="22"/>
      <c r="IV205" s="22"/>
      <c r="IW205" s="22"/>
      <c r="IX205" s="22"/>
      <c r="IY205" s="26">
        <f t="shared" si="12"/>
        <v>30.9</v>
      </c>
      <c r="IZ205" s="56" t="s">
        <v>37</v>
      </c>
      <c r="JA205" s="80">
        <v>675.88</v>
      </c>
      <c r="JB205" s="81">
        <f>JE205+JF205+JG205+JH205</f>
        <v>675.88</v>
      </c>
      <c r="JC205" s="81">
        <v>456.81400000000002</v>
      </c>
      <c r="JD205" s="82">
        <f t="shared" si="13"/>
        <v>0</v>
      </c>
      <c r="JE205" s="83"/>
      <c r="JF205" s="83"/>
      <c r="JG205" s="83">
        <v>22.96</v>
      </c>
      <c r="JH205" s="83">
        <v>652.91999999999996</v>
      </c>
      <c r="JI205" s="83"/>
      <c r="JJ205" s="83"/>
      <c r="JK205" s="83"/>
      <c r="JL205" s="83"/>
      <c r="JM205" s="83"/>
      <c r="JN205" s="83"/>
      <c r="JO205" s="83"/>
      <c r="JP205" s="83"/>
      <c r="JQ205" s="40">
        <f t="shared" si="11"/>
        <v>1.4795518526139741</v>
      </c>
    </row>
    <row r="206" spans="1:278" s="5" customFormat="1" ht="12.75" customHeight="1" x14ac:dyDescent="0.25">
      <c r="A206" s="64">
        <v>43319</v>
      </c>
      <c r="B206" s="108" t="s">
        <v>288</v>
      </c>
      <c r="C206" s="52"/>
      <c r="D206" s="52"/>
      <c r="E206" s="53"/>
      <c r="F206" s="53"/>
      <c r="G206" s="53"/>
      <c r="H206" s="53"/>
      <c r="I206" s="53"/>
      <c r="J206" s="53"/>
      <c r="K206" s="53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>
        <v>30</v>
      </c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>
        <v>10</v>
      </c>
      <c r="BG206" s="22"/>
      <c r="BH206" s="22"/>
      <c r="BI206" s="22"/>
      <c r="BJ206" s="22"/>
      <c r="BK206" s="22"/>
      <c r="BL206" s="22"/>
      <c r="BM206" s="22"/>
      <c r="BN206" s="22"/>
      <c r="BO206" s="22"/>
      <c r="BP206" s="22"/>
      <c r="BQ206" s="22"/>
      <c r="BR206" s="22"/>
      <c r="BS206" s="22"/>
      <c r="BT206" s="22"/>
      <c r="BU206" s="22"/>
      <c r="BV206" s="22"/>
      <c r="BW206" s="22"/>
      <c r="BX206" s="22"/>
      <c r="BY206" s="22"/>
      <c r="BZ206" s="22"/>
      <c r="CA206" s="22"/>
      <c r="CB206" s="22"/>
      <c r="CC206" s="22"/>
      <c r="CD206" s="22"/>
      <c r="CE206" s="22"/>
      <c r="CF206" s="22"/>
      <c r="CG206" s="22"/>
      <c r="CH206" s="22"/>
      <c r="CI206" s="22"/>
      <c r="CJ206" s="22"/>
      <c r="CK206" s="22"/>
      <c r="CL206" s="22"/>
      <c r="CM206" s="22"/>
      <c r="CN206" s="22"/>
      <c r="CO206" s="22"/>
      <c r="CP206" s="22"/>
      <c r="CQ206" s="22"/>
      <c r="CR206" s="22"/>
      <c r="CS206" s="22"/>
      <c r="CT206" s="22"/>
      <c r="CU206" s="22"/>
      <c r="CV206" s="22"/>
      <c r="CW206" s="22"/>
      <c r="CX206" s="22"/>
      <c r="CY206" s="22"/>
      <c r="CZ206" s="22"/>
      <c r="DA206" s="22"/>
      <c r="DB206" s="22"/>
      <c r="DC206" s="22"/>
      <c r="DD206" s="22"/>
      <c r="DE206" s="22"/>
      <c r="DF206" s="22"/>
      <c r="DG206" s="22"/>
      <c r="DH206" s="22"/>
      <c r="DI206" s="22"/>
      <c r="DJ206" s="22"/>
      <c r="DK206" s="22"/>
      <c r="DL206" s="22"/>
      <c r="DM206" s="22"/>
      <c r="DN206" s="22"/>
      <c r="DO206" s="22"/>
      <c r="DP206" s="22"/>
      <c r="DQ206" s="22"/>
      <c r="DR206" s="22"/>
      <c r="DS206" s="22"/>
      <c r="DT206" s="22"/>
      <c r="DU206" s="22"/>
      <c r="DV206" s="22"/>
      <c r="DW206" s="22"/>
      <c r="DX206" s="22"/>
      <c r="DY206" s="22"/>
      <c r="DZ206" s="22"/>
      <c r="EA206" s="22"/>
      <c r="EB206" s="22"/>
      <c r="EC206" s="22"/>
      <c r="ED206" s="22"/>
      <c r="EE206" s="22"/>
      <c r="EF206" s="22"/>
      <c r="EG206" s="22"/>
      <c r="EH206" s="22"/>
      <c r="EI206" s="22"/>
      <c r="EJ206" s="22"/>
      <c r="EK206" s="22"/>
      <c r="EL206" s="22"/>
      <c r="EM206" s="22"/>
      <c r="EN206" s="22"/>
      <c r="EO206" s="22"/>
      <c r="EP206" s="22"/>
      <c r="EQ206" s="22"/>
      <c r="ER206" s="22"/>
      <c r="ES206" s="22"/>
      <c r="ET206" s="22"/>
      <c r="EU206" s="22"/>
      <c r="EV206" s="22"/>
      <c r="EW206" s="22"/>
      <c r="EX206" s="22"/>
      <c r="EY206" s="22"/>
      <c r="EZ206" s="22"/>
      <c r="FA206" s="22"/>
      <c r="FB206" s="22"/>
      <c r="FC206" s="22"/>
      <c r="FD206" s="22"/>
      <c r="FE206" s="22"/>
      <c r="FF206" s="22"/>
      <c r="FG206" s="22"/>
      <c r="FH206" s="22"/>
      <c r="FI206" s="22"/>
      <c r="FJ206" s="22"/>
      <c r="FK206" s="22"/>
      <c r="FL206" s="22"/>
      <c r="FM206" s="22"/>
      <c r="FN206" s="22"/>
      <c r="FO206" s="22"/>
      <c r="FP206" s="22"/>
      <c r="FQ206" s="22"/>
      <c r="FR206" s="22"/>
      <c r="FS206" s="22"/>
      <c r="FT206" s="22"/>
      <c r="FU206" s="22"/>
      <c r="FV206" s="22"/>
      <c r="FW206" s="22"/>
      <c r="FX206" s="22"/>
      <c r="FY206" s="22"/>
      <c r="FZ206" s="22"/>
      <c r="GA206" s="22"/>
      <c r="GB206" s="22"/>
      <c r="GC206" s="22"/>
      <c r="GD206" s="22"/>
      <c r="GE206" s="22"/>
      <c r="GF206" s="22"/>
      <c r="GG206" s="22"/>
      <c r="GH206" s="22"/>
      <c r="GI206" s="22"/>
      <c r="GJ206" s="22"/>
      <c r="GK206" s="22"/>
      <c r="GL206" s="22"/>
      <c r="GM206" s="22"/>
      <c r="GN206" s="22"/>
      <c r="GO206" s="22"/>
      <c r="GP206" s="22"/>
      <c r="GQ206" s="22"/>
      <c r="GR206" s="22"/>
      <c r="GS206" s="22"/>
      <c r="GT206" s="22"/>
      <c r="GU206" s="22"/>
      <c r="GV206" s="22"/>
      <c r="GW206" s="22"/>
      <c r="GX206" s="22"/>
      <c r="GY206" s="22"/>
      <c r="GZ206" s="22"/>
      <c r="HA206" s="22"/>
      <c r="HB206" s="22"/>
      <c r="HC206" s="22"/>
      <c r="HD206" s="22"/>
      <c r="HE206" s="22"/>
      <c r="HF206" s="22"/>
      <c r="HG206" s="22"/>
      <c r="HH206" s="22"/>
      <c r="HI206" s="22"/>
      <c r="HJ206" s="22"/>
      <c r="HK206" s="22"/>
      <c r="HL206" s="22"/>
      <c r="HM206" s="22"/>
      <c r="HN206" s="22"/>
      <c r="HO206" s="22"/>
      <c r="HP206" s="22"/>
      <c r="HQ206" s="22"/>
      <c r="HR206" s="22"/>
      <c r="HS206" s="22"/>
      <c r="HT206" s="22"/>
      <c r="HU206" s="22"/>
      <c r="HV206" s="22"/>
      <c r="HW206" s="22"/>
      <c r="HX206" s="22"/>
      <c r="HY206" s="22"/>
      <c r="HZ206" s="22"/>
      <c r="IA206" s="22"/>
      <c r="IB206" s="22"/>
      <c r="IC206" s="22"/>
      <c r="ID206" s="22"/>
      <c r="IE206" s="22"/>
      <c r="IF206" s="22"/>
      <c r="IG206" s="22"/>
      <c r="IH206" s="22"/>
      <c r="II206" s="22"/>
      <c r="IJ206" s="22"/>
      <c r="IK206" s="22"/>
      <c r="IL206" s="22"/>
      <c r="IM206" s="22"/>
      <c r="IN206" s="22"/>
      <c r="IO206" s="22"/>
      <c r="IP206" s="22"/>
      <c r="IQ206" s="22"/>
      <c r="IR206" s="22"/>
      <c r="IS206" s="22"/>
      <c r="IT206" s="22"/>
      <c r="IU206" s="22"/>
      <c r="IV206" s="22"/>
      <c r="IW206" s="22"/>
      <c r="IX206" s="22"/>
      <c r="IY206" s="26">
        <f t="shared" si="12"/>
        <v>40</v>
      </c>
      <c r="IZ206" s="56" t="s">
        <v>37</v>
      </c>
      <c r="JA206" s="80">
        <v>890.4</v>
      </c>
      <c r="JB206" s="81">
        <f>JE206+JF206+JG206+JH206+JI206+JJ206+JK206+JL206</f>
        <v>890.4</v>
      </c>
      <c r="JC206" s="81">
        <v>611.20000000000005</v>
      </c>
      <c r="JD206" s="82">
        <f t="shared" si="13"/>
        <v>0</v>
      </c>
      <c r="JE206" s="83"/>
      <c r="JF206" s="83"/>
      <c r="JG206" s="83"/>
      <c r="JH206" s="83"/>
      <c r="JI206" s="83"/>
      <c r="JJ206" s="83"/>
      <c r="JK206" s="83"/>
      <c r="JL206" s="83">
        <v>890.4</v>
      </c>
      <c r="JM206" s="83"/>
      <c r="JN206" s="83"/>
      <c r="JO206" s="83"/>
      <c r="JP206" s="83"/>
      <c r="JQ206" s="40">
        <f t="shared" si="11"/>
        <v>1.456806282722513</v>
      </c>
    </row>
    <row r="207" spans="1:278" s="5" customFormat="1" ht="12.75" customHeight="1" x14ac:dyDescent="0.25">
      <c r="A207" s="64">
        <v>43397</v>
      </c>
      <c r="B207" s="108" t="s">
        <v>288</v>
      </c>
      <c r="C207" s="52"/>
      <c r="D207" s="52"/>
      <c r="E207" s="53"/>
      <c r="F207" s="53"/>
      <c r="G207" s="53"/>
      <c r="H207" s="53"/>
      <c r="I207" s="53"/>
      <c r="J207" s="53"/>
      <c r="K207" s="53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>
        <v>20</v>
      </c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  <c r="BM207" s="22"/>
      <c r="BN207" s="22"/>
      <c r="BO207" s="22"/>
      <c r="BP207" s="22"/>
      <c r="BQ207" s="22"/>
      <c r="BR207" s="22"/>
      <c r="BS207" s="22"/>
      <c r="BT207" s="22"/>
      <c r="BU207" s="22"/>
      <c r="BV207" s="22"/>
      <c r="BW207" s="22"/>
      <c r="BX207" s="22"/>
      <c r="BY207" s="22"/>
      <c r="BZ207" s="22"/>
      <c r="CA207" s="22"/>
      <c r="CB207" s="22"/>
      <c r="CC207" s="22"/>
      <c r="CD207" s="22"/>
      <c r="CE207" s="22"/>
      <c r="CF207" s="22"/>
      <c r="CG207" s="22"/>
      <c r="CH207" s="22"/>
      <c r="CI207" s="22"/>
      <c r="CJ207" s="22"/>
      <c r="CK207" s="22"/>
      <c r="CL207" s="22"/>
      <c r="CM207" s="22"/>
      <c r="CN207" s="22"/>
      <c r="CO207" s="22"/>
      <c r="CP207" s="22"/>
      <c r="CQ207" s="22"/>
      <c r="CR207" s="22"/>
      <c r="CS207" s="22"/>
      <c r="CT207" s="22"/>
      <c r="CU207" s="22"/>
      <c r="CV207" s="22"/>
      <c r="CW207" s="22"/>
      <c r="CX207" s="22"/>
      <c r="CY207" s="22"/>
      <c r="CZ207" s="22"/>
      <c r="DA207" s="22"/>
      <c r="DB207" s="22"/>
      <c r="DC207" s="22"/>
      <c r="DD207" s="22"/>
      <c r="DE207" s="22"/>
      <c r="DF207" s="22"/>
      <c r="DG207" s="22"/>
      <c r="DH207" s="22"/>
      <c r="DI207" s="22"/>
      <c r="DJ207" s="22"/>
      <c r="DK207" s="22"/>
      <c r="DL207" s="22"/>
      <c r="DM207" s="22"/>
      <c r="DN207" s="22"/>
      <c r="DO207" s="22"/>
      <c r="DP207" s="22"/>
      <c r="DQ207" s="22"/>
      <c r="DR207" s="22"/>
      <c r="DS207" s="22"/>
      <c r="DT207" s="22"/>
      <c r="DU207" s="22"/>
      <c r="DV207" s="22"/>
      <c r="DW207" s="22"/>
      <c r="DX207" s="22"/>
      <c r="DY207" s="22"/>
      <c r="DZ207" s="22"/>
      <c r="EA207" s="22"/>
      <c r="EB207" s="22"/>
      <c r="EC207" s="22"/>
      <c r="ED207" s="22"/>
      <c r="EE207" s="22"/>
      <c r="EF207" s="22"/>
      <c r="EG207" s="22"/>
      <c r="EH207" s="22"/>
      <c r="EI207" s="22"/>
      <c r="EJ207" s="22"/>
      <c r="EK207" s="22"/>
      <c r="EL207" s="22"/>
      <c r="EM207" s="22"/>
      <c r="EN207" s="22"/>
      <c r="EO207" s="22"/>
      <c r="EP207" s="22"/>
      <c r="EQ207" s="22"/>
      <c r="ER207" s="22"/>
      <c r="ES207" s="22"/>
      <c r="ET207" s="22"/>
      <c r="EU207" s="22"/>
      <c r="EV207" s="22"/>
      <c r="EW207" s="22"/>
      <c r="EX207" s="22"/>
      <c r="EY207" s="22"/>
      <c r="EZ207" s="22"/>
      <c r="FA207" s="22"/>
      <c r="FB207" s="22"/>
      <c r="FC207" s="22"/>
      <c r="FD207" s="22"/>
      <c r="FE207" s="22"/>
      <c r="FF207" s="22"/>
      <c r="FG207" s="22"/>
      <c r="FH207" s="22"/>
      <c r="FI207" s="22"/>
      <c r="FJ207" s="22"/>
      <c r="FK207" s="22"/>
      <c r="FL207" s="22"/>
      <c r="FM207" s="22"/>
      <c r="FN207" s="22"/>
      <c r="FO207" s="22"/>
      <c r="FP207" s="22">
        <v>0.8</v>
      </c>
      <c r="FQ207" s="22"/>
      <c r="FR207" s="22"/>
      <c r="FS207" s="22"/>
      <c r="FT207" s="22"/>
      <c r="FU207" s="22"/>
      <c r="FV207" s="22"/>
      <c r="FW207" s="22"/>
      <c r="FX207" s="22"/>
      <c r="FY207" s="22"/>
      <c r="FZ207" s="22"/>
      <c r="GA207" s="22"/>
      <c r="GB207" s="22"/>
      <c r="GC207" s="22"/>
      <c r="GD207" s="22"/>
      <c r="GE207" s="22"/>
      <c r="GF207" s="22"/>
      <c r="GG207" s="22"/>
      <c r="GH207" s="22"/>
      <c r="GI207" s="22"/>
      <c r="GJ207" s="22"/>
      <c r="GK207" s="22"/>
      <c r="GL207" s="22"/>
      <c r="GM207" s="22"/>
      <c r="GN207" s="22"/>
      <c r="GO207" s="22"/>
      <c r="GP207" s="22"/>
      <c r="GQ207" s="22"/>
      <c r="GR207" s="22"/>
      <c r="GS207" s="22"/>
      <c r="GT207" s="22"/>
      <c r="GU207" s="22"/>
      <c r="GV207" s="22"/>
      <c r="GW207" s="22"/>
      <c r="GX207" s="22"/>
      <c r="GY207" s="22"/>
      <c r="GZ207" s="22"/>
      <c r="HA207" s="22"/>
      <c r="HB207" s="22"/>
      <c r="HC207" s="22"/>
      <c r="HD207" s="22"/>
      <c r="HE207" s="22"/>
      <c r="HF207" s="22"/>
      <c r="HG207" s="22"/>
      <c r="HH207" s="22"/>
      <c r="HI207" s="22"/>
      <c r="HJ207" s="22"/>
      <c r="HK207" s="22"/>
      <c r="HL207" s="22"/>
      <c r="HM207" s="22">
        <v>1</v>
      </c>
      <c r="HN207" s="22"/>
      <c r="HO207" s="22"/>
      <c r="HP207" s="22"/>
      <c r="HQ207" s="22"/>
      <c r="HR207" s="22"/>
      <c r="HS207" s="22"/>
      <c r="HT207" s="22"/>
      <c r="HU207" s="22"/>
      <c r="HV207" s="22"/>
      <c r="HW207" s="22"/>
      <c r="HX207" s="22"/>
      <c r="HY207" s="22"/>
      <c r="HZ207" s="22"/>
      <c r="IA207" s="22"/>
      <c r="IB207" s="22"/>
      <c r="IC207" s="22"/>
      <c r="ID207" s="22"/>
      <c r="IE207" s="22"/>
      <c r="IF207" s="22"/>
      <c r="IG207" s="22"/>
      <c r="IH207" s="22"/>
      <c r="II207" s="22"/>
      <c r="IJ207" s="22"/>
      <c r="IK207" s="22"/>
      <c r="IL207" s="22"/>
      <c r="IM207" s="22"/>
      <c r="IN207" s="22"/>
      <c r="IO207" s="22"/>
      <c r="IP207" s="22"/>
      <c r="IQ207" s="22"/>
      <c r="IR207" s="22"/>
      <c r="IS207" s="22"/>
      <c r="IT207" s="22"/>
      <c r="IU207" s="22"/>
      <c r="IV207" s="22"/>
      <c r="IW207" s="22"/>
      <c r="IX207" s="22"/>
      <c r="IY207" s="26">
        <f t="shared" si="12"/>
        <v>21.8</v>
      </c>
      <c r="IZ207" s="56" t="s">
        <v>37</v>
      </c>
      <c r="JA207" s="80">
        <v>589.45000000000005</v>
      </c>
      <c r="JB207" s="81">
        <f>JE207+JF207+JG207+JH207+JI207+JJ207+JK207+JL207+JM207+JN207</f>
        <v>589.45000000000005</v>
      </c>
      <c r="JC207" s="81">
        <v>374.61200000000002</v>
      </c>
      <c r="JD207" s="82">
        <f t="shared" si="13"/>
        <v>0</v>
      </c>
      <c r="JE207" s="83"/>
      <c r="JF207" s="83"/>
      <c r="JG207" s="83"/>
      <c r="JH207" s="83"/>
      <c r="JI207" s="83"/>
      <c r="JJ207" s="83"/>
      <c r="JK207" s="83"/>
      <c r="JL207" s="83"/>
      <c r="JM207" s="83"/>
      <c r="JN207" s="83">
        <v>589.45000000000005</v>
      </c>
      <c r="JO207" s="83"/>
      <c r="JP207" s="83"/>
      <c r="JQ207" s="117">
        <f t="shared" si="11"/>
        <v>1.5734947091924445</v>
      </c>
    </row>
    <row r="208" spans="1:278" s="5" customFormat="1" ht="12.75" customHeight="1" x14ac:dyDescent="0.25">
      <c r="A208" s="64">
        <v>43424</v>
      </c>
      <c r="B208" s="108" t="s">
        <v>288</v>
      </c>
      <c r="C208" s="52"/>
      <c r="D208" s="52"/>
      <c r="E208" s="53"/>
      <c r="F208" s="53"/>
      <c r="G208" s="53"/>
      <c r="H208" s="53"/>
      <c r="I208" s="53"/>
      <c r="J208" s="53"/>
      <c r="K208" s="53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>
        <v>10</v>
      </c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>
        <v>10</v>
      </c>
      <c r="BG208" s="22"/>
      <c r="BH208" s="22"/>
      <c r="BI208" s="22"/>
      <c r="BJ208" s="22"/>
      <c r="BK208" s="22"/>
      <c r="BL208" s="22"/>
      <c r="BM208" s="22"/>
      <c r="BN208" s="22"/>
      <c r="BO208" s="22"/>
      <c r="BP208" s="22"/>
      <c r="BQ208" s="22"/>
      <c r="BR208" s="22"/>
      <c r="BS208" s="22"/>
      <c r="BT208" s="22"/>
      <c r="BU208" s="22"/>
      <c r="BV208" s="22"/>
      <c r="BW208" s="22"/>
      <c r="BX208" s="22"/>
      <c r="BY208" s="22"/>
      <c r="BZ208" s="22"/>
      <c r="CA208" s="22"/>
      <c r="CB208" s="22"/>
      <c r="CC208" s="22"/>
      <c r="CD208" s="22"/>
      <c r="CE208" s="22"/>
      <c r="CF208" s="22"/>
      <c r="CG208" s="22"/>
      <c r="CH208" s="22"/>
      <c r="CI208" s="22"/>
      <c r="CJ208" s="22"/>
      <c r="CK208" s="22"/>
      <c r="CL208" s="22"/>
      <c r="CM208" s="22"/>
      <c r="CN208" s="22"/>
      <c r="CO208" s="22"/>
      <c r="CP208" s="22"/>
      <c r="CQ208" s="22"/>
      <c r="CR208" s="22"/>
      <c r="CS208" s="22"/>
      <c r="CT208" s="22"/>
      <c r="CU208" s="22"/>
      <c r="CV208" s="22"/>
      <c r="CW208" s="22"/>
      <c r="CX208" s="22"/>
      <c r="CY208" s="22"/>
      <c r="CZ208" s="22"/>
      <c r="DA208" s="22"/>
      <c r="DB208" s="22"/>
      <c r="DC208" s="22"/>
      <c r="DD208" s="22"/>
      <c r="DE208" s="22"/>
      <c r="DF208" s="22"/>
      <c r="DG208" s="22"/>
      <c r="DH208" s="22"/>
      <c r="DI208" s="22"/>
      <c r="DJ208" s="22"/>
      <c r="DK208" s="22"/>
      <c r="DL208" s="22"/>
      <c r="DM208" s="22"/>
      <c r="DN208" s="22"/>
      <c r="DO208" s="22"/>
      <c r="DP208" s="22"/>
      <c r="DQ208" s="22"/>
      <c r="DR208" s="22"/>
      <c r="DS208" s="22"/>
      <c r="DT208" s="22"/>
      <c r="DU208" s="22"/>
      <c r="DV208" s="22"/>
      <c r="DW208" s="22"/>
      <c r="DX208" s="22"/>
      <c r="DY208" s="22"/>
      <c r="DZ208" s="22"/>
      <c r="EA208" s="22"/>
      <c r="EB208" s="22"/>
      <c r="EC208" s="22"/>
      <c r="ED208" s="22"/>
      <c r="EE208" s="22"/>
      <c r="EF208" s="22"/>
      <c r="EG208" s="22"/>
      <c r="EH208" s="22"/>
      <c r="EI208" s="22"/>
      <c r="EJ208" s="22"/>
      <c r="EK208" s="22"/>
      <c r="EL208" s="22"/>
      <c r="EM208" s="22"/>
      <c r="EN208" s="22"/>
      <c r="EO208" s="22"/>
      <c r="EP208" s="22"/>
      <c r="EQ208" s="22"/>
      <c r="ER208" s="22">
        <v>0.9</v>
      </c>
      <c r="ES208" s="22"/>
      <c r="ET208" s="22"/>
      <c r="EU208" s="22"/>
      <c r="EV208" s="22"/>
      <c r="EW208" s="22"/>
      <c r="EX208" s="22"/>
      <c r="EY208" s="22"/>
      <c r="EZ208" s="22"/>
      <c r="FA208" s="22"/>
      <c r="FB208" s="22"/>
      <c r="FC208" s="22"/>
      <c r="FD208" s="22"/>
      <c r="FE208" s="22"/>
      <c r="FF208" s="22"/>
      <c r="FG208" s="22"/>
      <c r="FH208" s="22"/>
      <c r="FI208" s="22"/>
      <c r="FJ208" s="22"/>
      <c r="FK208" s="22"/>
      <c r="FL208" s="22"/>
      <c r="FM208" s="22"/>
      <c r="FN208" s="22"/>
      <c r="FO208" s="22"/>
      <c r="FP208" s="22"/>
      <c r="FQ208" s="22"/>
      <c r="FR208" s="22"/>
      <c r="FS208" s="22"/>
      <c r="FT208" s="22"/>
      <c r="FU208" s="22"/>
      <c r="FV208" s="22"/>
      <c r="FW208" s="22"/>
      <c r="FX208" s="22"/>
      <c r="FY208" s="22"/>
      <c r="FZ208" s="22"/>
      <c r="GA208" s="22"/>
      <c r="GB208" s="22"/>
      <c r="GC208" s="22"/>
      <c r="GD208" s="22"/>
      <c r="GE208" s="22"/>
      <c r="GF208" s="22"/>
      <c r="GG208" s="22"/>
      <c r="GH208" s="22"/>
      <c r="GI208" s="22"/>
      <c r="GJ208" s="22"/>
      <c r="GK208" s="22"/>
      <c r="GL208" s="22"/>
      <c r="GM208" s="22"/>
      <c r="GN208" s="22"/>
      <c r="GO208" s="22"/>
      <c r="GP208" s="22"/>
      <c r="GQ208" s="22"/>
      <c r="GR208" s="22"/>
      <c r="GS208" s="22"/>
      <c r="GT208" s="22"/>
      <c r="GU208" s="22"/>
      <c r="GV208" s="22"/>
      <c r="GW208" s="22"/>
      <c r="GX208" s="22"/>
      <c r="GY208" s="22"/>
      <c r="GZ208" s="22"/>
      <c r="HA208" s="22"/>
      <c r="HB208" s="22"/>
      <c r="HC208" s="22"/>
      <c r="HD208" s="22"/>
      <c r="HE208" s="22"/>
      <c r="HF208" s="22"/>
      <c r="HG208" s="22"/>
      <c r="HH208" s="22"/>
      <c r="HI208" s="22"/>
      <c r="HJ208" s="22"/>
      <c r="HK208" s="22"/>
      <c r="HL208" s="22"/>
      <c r="HM208" s="22"/>
      <c r="HN208" s="22"/>
      <c r="HO208" s="22"/>
      <c r="HP208" s="22"/>
      <c r="HQ208" s="22"/>
      <c r="HR208" s="22"/>
      <c r="HS208" s="22"/>
      <c r="HT208" s="22"/>
      <c r="HU208" s="22"/>
      <c r="HV208" s="22"/>
      <c r="HW208" s="22"/>
      <c r="HX208" s="22"/>
      <c r="HY208" s="22"/>
      <c r="HZ208" s="22"/>
      <c r="IA208" s="22"/>
      <c r="IB208" s="22"/>
      <c r="IC208" s="22"/>
      <c r="ID208" s="22"/>
      <c r="IE208" s="22"/>
      <c r="IF208" s="22"/>
      <c r="IG208" s="22"/>
      <c r="IH208" s="22"/>
      <c r="II208" s="22"/>
      <c r="IJ208" s="22"/>
      <c r="IK208" s="22"/>
      <c r="IL208" s="22"/>
      <c r="IM208" s="22"/>
      <c r="IN208" s="22"/>
      <c r="IO208" s="22"/>
      <c r="IP208" s="22"/>
      <c r="IQ208" s="22"/>
      <c r="IR208" s="22"/>
      <c r="IS208" s="22"/>
      <c r="IT208" s="22"/>
      <c r="IU208" s="22"/>
      <c r="IV208" s="22"/>
      <c r="IW208" s="22"/>
      <c r="IX208" s="22"/>
      <c r="IY208" s="26">
        <f t="shared" si="12"/>
        <v>20.9</v>
      </c>
      <c r="IZ208" s="56" t="s">
        <v>37</v>
      </c>
      <c r="JA208" s="80">
        <v>533.66</v>
      </c>
      <c r="JB208" s="81">
        <f>JE208+JF208+JG208+JH208+JI208+JJ208+JK208+JL208+JM208+JN208+JO208</f>
        <v>533.66</v>
      </c>
      <c r="JC208" s="81">
        <v>289.87200000000001</v>
      </c>
      <c r="JD208" s="82">
        <f t="shared" si="13"/>
        <v>0</v>
      </c>
      <c r="JE208" s="83"/>
      <c r="JF208" s="83"/>
      <c r="JG208" s="83"/>
      <c r="JH208" s="83"/>
      <c r="JI208" s="83"/>
      <c r="JJ208" s="83"/>
      <c r="JK208" s="83"/>
      <c r="JL208" s="83"/>
      <c r="JM208" s="83"/>
      <c r="JN208" s="83"/>
      <c r="JO208" s="83">
        <v>533.66</v>
      </c>
      <c r="JP208" s="83"/>
      <c r="JQ208" s="117">
        <f t="shared" si="11"/>
        <v>1.8410194844621073</v>
      </c>
    </row>
    <row r="209" spans="1:277" s="5" customFormat="1" ht="12.75" customHeight="1" x14ac:dyDescent="0.25">
      <c r="A209" s="64">
        <v>43455</v>
      </c>
      <c r="B209" s="108" t="s">
        <v>288</v>
      </c>
      <c r="C209" s="52"/>
      <c r="D209" s="52"/>
      <c r="E209" s="53"/>
      <c r="F209" s="53"/>
      <c r="G209" s="53"/>
      <c r="H209" s="53"/>
      <c r="I209" s="53"/>
      <c r="J209" s="53"/>
      <c r="K209" s="53"/>
      <c r="L209" s="22"/>
      <c r="M209" s="22"/>
      <c r="N209" s="22"/>
      <c r="O209" s="22"/>
      <c r="P209" s="22"/>
      <c r="Q209" s="22"/>
      <c r="R209" s="22"/>
      <c r="S209" s="22"/>
      <c r="T209" s="22"/>
      <c r="U209" s="22">
        <v>0.9</v>
      </c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  <c r="BM209" s="22"/>
      <c r="BN209" s="22"/>
      <c r="BO209" s="22"/>
      <c r="BP209" s="22"/>
      <c r="BQ209" s="22"/>
      <c r="BR209" s="22"/>
      <c r="BS209" s="22"/>
      <c r="BT209" s="22"/>
      <c r="BU209" s="22"/>
      <c r="BV209" s="22"/>
      <c r="BW209" s="22"/>
      <c r="BX209" s="22"/>
      <c r="BY209" s="22"/>
      <c r="BZ209" s="22"/>
      <c r="CA209" s="22"/>
      <c r="CB209" s="22"/>
      <c r="CC209" s="22"/>
      <c r="CD209" s="22"/>
      <c r="CE209" s="22"/>
      <c r="CF209" s="22"/>
      <c r="CG209" s="22"/>
      <c r="CH209" s="22"/>
      <c r="CI209" s="22"/>
      <c r="CJ209" s="22"/>
      <c r="CK209" s="22"/>
      <c r="CL209" s="22"/>
      <c r="CM209" s="22"/>
      <c r="CN209" s="22"/>
      <c r="CO209" s="22"/>
      <c r="CP209" s="22"/>
      <c r="CQ209" s="22"/>
      <c r="CR209" s="22"/>
      <c r="CS209" s="22"/>
      <c r="CT209" s="22"/>
      <c r="CU209" s="22"/>
      <c r="CV209" s="22"/>
      <c r="CW209" s="22"/>
      <c r="CX209" s="22"/>
      <c r="CY209" s="22"/>
      <c r="CZ209" s="22"/>
      <c r="DA209" s="22"/>
      <c r="DB209" s="22"/>
      <c r="DC209" s="22"/>
      <c r="DD209" s="22"/>
      <c r="DE209" s="22"/>
      <c r="DF209" s="22"/>
      <c r="DG209" s="22"/>
      <c r="DH209" s="22"/>
      <c r="DI209" s="22"/>
      <c r="DJ209" s="22"/>
      <c r="DK209" s="22"/>
      <c r="DL209" s="22"/>
      <c r="DM209" s="22"/>
      <c r="DN209" s="22"/>
      <c r="DO209" s="22"/>
      <c r="DP209" s="22"/>
      <c r="DQ209" s="22"/>
      <c r="DR209" s="22"/>
      <c r="DS209" s="22"/>
      <c r="DT209" s="22"/>
      <c r="DU209" s="22"/>
      <c r="DV209" s="22"/>
      <c r="DW209" s="22"/>
      <c r="DX209" s="22"/>
      <c r="DY209" s="22"/>
      <c r="DZ209" s="22"/>
      <c r="EA209" s="22"/>
      <c r="EB209" s="22"/>
      <c r="EC209" s="22"/>
      <c r="ED209" s="22"/>
      <c r="EE209" s="22"/>
      <c r="EF209" s="22"/>
      <c r="EG209" s="22"/>
      <c r="EH209" s="22"/>
      <c r="EI209" s="22"/>
      <c r="EJ209" s="22"/>
      <c r="EK209" s="22"/>
      <c r="EL209" s="22"/>
      <c r="EM209" s="22"/>
      <c r="EN209" s="22"/>
      <c r="EO209" s="22"/>
      <c r="EP209" s="22"/>
      <c r="EQ209" s="22"/>
      <c r="ER209" s="22"/>
      <c r="ES209" s="22"/>
      <c r="ET209" s="22"/>
      <c r="EU209" s="22"/>
      <c r="EV209" s="22"/>
      <c r="EW209" s="22"/>
      <c r="EX209" s="22"/>
      <c r="EY209" s="22"/>
      <c r="EZ209" s="22"/>
      <c r="FA209" s="22"/>
      <c r="FB209" s="22"/>
      <c r="FC209" s="22"/>
      <c r="FD209" s="22"/>
      <c r="FE209" s="22"/>
      <c r="FF209" s="22"/>
      <c r="FG209" s="22"/>
      <c r="FH209" s="22"/>
      <c r="FI209" s="22"/>
      <c r="FJ209" s="22"/>
      <c r="FK209" s="22"/>
      <c r="FL209" s="22"/>
      <c r="FM209" s="22"/>
      <c r="FN209" s="22"/>
      <c r="FO209" s="22"/>
      <c r="FP209" s="22"/>
      <c r="FQ209" s="22"/>
      <c r="FR209" s="22"/>
      <c r="FS209" s="22"/>
      <c r="FT209" s="22"/>
      <c r="FU209" s="22"/>
      <c r="FV209" s="22"/>
      <c r="FW209" s="22"/>
      <c r="FX209" s="22"/>
      <c r="FY209" s="22"/>
      <c r="FZ209" s="22"/>
      <c r="GA209" s="22"/>
      <c r="GB209" s="22"/>
      <c r="GC209" s="22"/>
      <c r="GD209" s="22"/>
      <c r="GE209" s="22"/>
      <c r="GF209" s="22"/>
      <c r="GG209" s="22"/>
      <c r="GH209" s="22"/>
      <c r="GI209" s="22"/>
      <c r="GJ209" s="22"/>
      <c r="GK209" s="22"/>
      <c r="GL209" s="22"/>
      <c r="GM209" s="22"/>
      <c r="GN209" s="22"/>
      <c r="GO209" s="22"/>
      <c r="GP209" s="22"/>
      <c r="GQ209" s="22"/>
      <c r="GR209" s="22"/>
      <c r="GS209" s="22"/>
      <c r="GT209" s="22"/>
      <c r="GU209" s="22"/>
      <c r="GV209" s="22"/>
      <c r="GW209" s="22"/>
      <c r="GX209" s="22"/>
      <c r="GY209" s="22"/>
      <c r="GZ209" s="22"/>
      <c r="HA209" s="22"/>
      <c r="HB209" s="22"/>
      <c r="HC209" s="22"/>
      <c r="HD209" s="22"/>
      <c r="HE209" s="22"/>
      <c r="HF209" s="22"/>
      <c r="HG209" s="22"/>
      <c r="HH209" s="22"/>
      <c r="HI209" s="22"/>
      <c r="HJ209" s="22"/>
      <c r="HK209" s="22"/>
      <c r="HL209" s="22"/>
      <c r="HM209" s="22"/>
      <c r="HN209" s="22"/>
      <c r="HO209" s="22"/>
      <c r="HP209" s="22"/>
      <c r="HQ209" s="22"/>
      <c r="HR209" s="22"/>
      <c r="HS209" s="22"/>
      <c r="HT209" s="22"/>
      <c r="HU209" s="22"/>
      <c r="HV209" s="22"/>
      <c r="HW209" s="22"/>
      <c r="HX209" s="22"/>
      <c r="HY209" s="22"/>
      <c r="HZ209" s="22"/>
      <c r="IA209" s="22"/>
      <c r="IB209" s="22"/>
      <c r="IC209" s="22"/>
      <c r="ID209" s="22"/>
      <c r="IE209" s="22"/>
      <c r="IF209" s="22"/>
      <c r="IG209" s="22"/>
      <c r="IH209" s="22"/>
      <c r="II209" s="22"/>
      <c r="IJ209" s="22"/>
      <c r="IK209" s="22"/>
      <c r="IL209" s="22"/>
      <c r="IM209" s="22"/>
      <c r="IN209" s="22"/>
      <c r="IO209" s="22"/>
      <c r="IP209" s="22"/>
      <c r="IQ209" s="22"/>
      <c r="IR209" s="22"/>
      <c r="IS209" s="22"/>
      <c r="IT209" s="22"/>
      <c r="IU209" s="22"/>
      <c r="IV209" s="22"/>
      <c r="IW209" s="22"/>
      <c r="IX209" s="22"/>
      <c r="IY209" s="26">
        <f t="shared" si="12"/>
        <v>0.9</v>
      </c>
      <c r="IZ209" s="56" t="s">
        <v>37</v>
      </c>
      <c r="JA209" s="80">
        <v>30.94</v>
      </c>
      <c r="JB209" s="81">
        <f>JE209+JF209+JG209+JH209+JI209+JJ209+JK209+JL209+JM209+JN209+JO209+JP209</f>
        <v>30.94</v>
      </c>
      <c r="JC209" s="81">
        <v>17.559000000000001</v>
      </c>
      <c r="JD209" s="82">
        <f t="shared" si="13"/>
        <v>0</v>
      </c>
      <c r="JE209" s="83"/>
      <c r="JF209" s="83"/>
      <c r="JG209" s="83"/>
      <c r="JH209" s="83"/>
      <c r="JI209" s="83"/>
      <c r="JJ209" s="83"/>
      <c r="JK209" s="83"/>
      <c r="JL209" s="83"/>
      <c r="JM209" s="83"/>
      <c r="JN209" s="83"/>
      <c r="JO209" s="83">
        <v>0.02</v>
      </c>
      <c r="JP209" s="83">
        <v>30.92</v>
      </c>
      <c r="JQ209" s="117">
        <f t="shared" si="11"/>
        <v>1.7620593427871747</v>
      </c>
    </row>
    <row r="210" spans="1:277" s="5" customFormat="1" ht="12.75" customHeight="1" x14ac:dyDescent="0.25">
      <c r="A210" s="64">
        <v>43123</v>
      </c>
      <c r="B210" s="110" t="s">
        <v>31</v>
      </c>
      <c r="C210" s="52"/>
      <c r="D210" s="52"/>
      <c r="E210" s="53"/>
      <c r="F210" s="53"/>
      <c r="G210" s="53"/>
      <c r="H210" s="53"/>
      <c r="I210" s="53"/>
      <c r="J210" s="53"/>
      <c r="K210" s="53">
        <v>60</v>
      </c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  <c r="BM210" s="22"/>
      <c r="BN210" s="22"/>
      <c r="BO210" s="22"/>
      <c r="BP210" s="22"/>
      <c r="BQ210" s="22"/>
      <c r="BR210" s="22"/>
      <c r="BS210" s="22"/>
      <c r="BT210" s="22"/>
      <c r="BU210" s="22"/>
      <c r="BV210" s="22"/>
      <c r="BW210" s="22"/>
      <c r="BX210" s="22"/>
      <c r="BY210" s="22"/>
      <c r="BZ210" s="22">
        <v>40</v>
      </c>
      <c r="CA210" s="22"/>
      <c r="CB210" s="22"/>
      <c r="CC210" s="22"/>
      <c r="CD210" s="22"/>
      <c r="CE210" s="22"/>
      <c r="CF210" s="22"/>
      <c r="CG210" s="22"/>
      <c r="CH210" s="22"/>
      <c r="CI210" s="22"/>
      <c r="CJ210" s="22"/>
      <c r="CK210" s="22"/>
      <c r="CL210" s="22"/>
      <c r="CM210" s="22"/>
      <c r="CN210" s="22"/>
      <c r="CO210" s="22"/>
      <c r="CP210" s="22">
        <v>70</v>
      </c>
      <c r="CQ210" s="22"/>
      <c r="CR210" s="22"/>
      <c r="CS210" s="22"/>
      <c r="CT210" s="22"/>
      <c r="CU210" s="22"/>
      <c r="CV210" s="22"/>
      <c r="CW210" s="22"/>
      <c r="CX210" s="22"/>
      <c r="CY210" s="22"/>
      <c r="CZ210" s="22"/>
      <c r="DA210" s="22"/>
      <c r="DB210" s="22"/>
      <c r="DC210" s="22"/>
      <c r="DD210" s="22"/>
      <c r="DE210" s="22"/>
      <c r="DF210" s="22"/>
      <c r="DG210" s="22"/>
      <c r="DH210" s="22"/>
      <c r="DI210" s="22"/>
      <c r="DJ210" s="22"/>
      <c r="DK210" s="22"/>
      <c r="DL210" s="22"/>
      <c r="DM210" s="22"/>
      <c r="DN210" s="22"/>
      <c r="DO210" s="22"/>
      <c r="DP210" s="22"/>
      <c r="DQ210" s="22"/>
      <c r="DR210" s="22"/>
      <c r="DS210" s="22"/>
      <c r="DT210" s="22"/>
      <c r="DU210" s="22"/>
      <c r="DV210" s="22"/>
      <c r="DW210" s="22"/>
      <c r="DX210" s="22"/>
      <c r="DY210" s="22"/>
      <c r="DZ210" s="22"/>
      <c r="EA210" s="22"/>
      <c r="EB210" s="22"/>
      <c r="EC210" s="22"/>
      <c r="ED210" s="22"/>
      <c r="EE210" s="22"/>
      <c r="EF210" s="22"/>
      <c r="EG210" s="22"/>
      <c r="EH210" s="22"/>
      <c r="EI210" s="22"/>
      <c r="EJ210" s="22"/>
      <c r="EK210" s="22"/>
      <c r="EL210" s="22"/>
      <c r="EM210" s="22"/>
      <c r="EN210" s="22"/>
      <c r="EO210" s="22"/>
      <c r="EP210" s="22"/>
      <c r="EQ210" s="22"/>
      <c r="ER210" s="22"/>
      <c r="ES210" s="22"/>
      <c r="ET210" s="22"/>
      <c r="EU210" s="22"/>
      <c r="EV210" s="22"/>
      <c r="EW210" s="22"/>
      <c r="EX210" s="22"/>
      <c r="EY210" s="22"/>
      <c r="EZ210" s="22"/>
      <c r="FA210" s="22"/>
      <c r="FB210" s="22"/>
      <c r="FC210" s="22"/>
      <c r="FD210" s="22"/>
      <c r="FE210" s="22"/>
      <c r="FF210" s="22"/>
      <c r="FG210" s="22"/>
      <c r="FH210" s="22"/>
      <c r="FI210" s="22"/>
      <c r="FJ210" s="22"/>
      <c r="FK210" s="22"/>
      <c r="FL210" s="22"/>
      <c r="FM210" s="22"/>
      <c r="FN210" s="22"/>
      <c r="FO210" s="22"/>
      <c r="FP210" s="22"/>
      <c r="FQ210" s="22"/>
      <c r="FR210" s="22"/>
      <c r="FS210" s="22"/>
      <c r="FT210" s="22"/>
      <c r="FU210" s="22"/>
      <c r="FV210" s="22"/>
      <c r="FW210" s="22"/>
      <c r="FX210" s="22"/>
      <c r="FY210" s="22"/>
      <c r="FZ210" s="22"/>
      <c r="GA210" s="22"/>
      <c r="GB210" s="22"/>
      <c r="GC210" s="22"/>
      <c r="GD210" s="22"/>
      <c r="GE210" s="22"/>
      <c r="GF210" s="22"/>
      <c r="GG210" s="22"/>
      <c r="GH210" s="22"/>
      <c r="GI210" s="22"/>
      <c r="GJ210" s="22"/>
      <c r="GK210" s="22"/>
      <c r="GL210" s="22"/>
      <c r="GM210" s="22"/>
      <c r="GN210" s="22"/>
      <c r="GO210" s="22"/>
      <c r="GP210" s="22"/>
      <c r="GQ210" s="22"/>
      <c r="GR210" s="22"/>
      <c r="GS210" s="22"/>
      <c r="GT210" s="22">
        <v>10</v>
      </c>
      <c r="GU210" s="22"/>
      <c r="GV210" s="22"/>
      <c r="GW210" s="22"/>
      <c r="GX210" s="22"/>
      <c r="GY210" s="22"/>
      <c r="GZ210" s="22"/>
      <c r="HA210" s="22"/>
      <c r="HB210" s="22"/>
      <c r="HC210" s="22"/>
      <c r="HD210" s="22"/>
      <c r="HE210" s="22"/>
      <c r="HF210" s="22"/>
      <c r="HG210" s="22"/>
      <c r="HH210" s="22"/>
      <c r="HI210" s="22"/>
      <c r="HJ210" s="22"/>
      <c r="HK210" s="22"/>
      <c r="HL210" s="22"/>
      <c r="HM210" s="22"/>
      <c r="HN210" s="22"/>
      <c r="HO210" s="22"/>
      <c r="HP210" s="22"/>
      <c r="HQ210" s="22"/>
      <c r="HR210" s="22"/>
      <c r="HS210" s="22"/>
      <c r="HT210" s="22"/>
      <c r="HU210" s="22"/>
      <c r="HV210" s="22"/>
      <c r="HW210" s="22"/>
      <c r="HX210" s="22"/>
      <c r="HY210" s="22"/>
      <c r="HZ210" s="22"/>
      <c r="IA210" s="22"/>
      <c r="IB210" s="22"/>
      <c r="IC210" s="22"/>
      <c r="ID210" s="22"/>
      <c r="IE210" s="22">
        <v>25</v>
      </c>
      <c r="IF210" s="22">
        <v>20</v>
      </c>
      <c r="IG210" s="22"/>
      <c r="IH210" s="22"/>
      <c r="II210" s="22"/>
      <c r="IJ210" s="22"/>
      <c r="IK210" s="22"/>
      <c r="IL210" s="22"/>
      <c r="IM210" s="22"/>
      <c r="IN210" s="22"/>
      <c r="IO210" s="22"/>
      <c r="IP210" s="22"/>
      <c r="IQ210" s="22"/>
      <c r="IR210" s="22"/>
      <c r="IS210" s="22"/>
      <c r="IT210" s="22">
        <v>50</v>
      </c>
      <c r="IU210" s="22"/>
      <c r="IV210" s="22"/>
      <c r="IW210" s="22"/>
      <c r="IX210" s="22"/>
      <c r="IY210" s="26">
        <f t="shared" si="12"/>
        <v>275</v>
      </c>
      <c r="IZ210" s="56" t="s">
        <v>37</v>
      </c>
      <c r="JA210" s="80">
        <v>10501.62</v>
      </c>
      <c r="JB210" s="81">
        <f>JE210+JF210+JG210</f>
        <v>10501.619999999999</v>
      </c>
      <c r="JC210" s="81">
        <v>7000.85</v>
      </c>
      <c r="JD210" s="82">
        <f t="shared" si="13"/>
        <v>0</v>
      </c>
      <c r="JE210" s="83"/>
      <c r="JF210" s="83">
        <v>2000</v>
      </c>
      <c r="JG210" s="83">
        <f>1000+1000+6501.62</f>
        <v>8501.619999999999</v>
      </c>
      <c r="JH210" s="83"/>
      <c r="JI210" s="83"/>
      <c r="JJ210" s="83"/>
      <c r="JK210" s="83"/>
      <c r="JL210" s="83"/>
      <c r="JM210" s="83"/>
      <c r="JN210" s="83"/>
      <c r="JO210" s="83"/>
      <c r="JP210" s="83"/>
      <c r="JQ210" s="40">
        <f t="shared" si="11"/>
        <v>1.5000492797303184</v>
      </c>
    </row>
    <row r="211" spans="1:277" s="5" customFormat="1" ht="12.75" customHeight="1" x14ac:dyDescent="0.25">
      <c r="A211" s="64">
        <v>43138</v>
      </c>
      <c r="B211" s="110" t="s">
        <v>31</v>
      </c>
      <c r="C211" s="52"/>
      <c r="D211" s="52"/>
      <c r="E211" s="53"/>
      <c r="F211" s="53"/>
      <c r="G211" s="53"/>
      <c r="H211" s="53"/>
      <c r="I211" s="53"/>
      <c r="J211" s="53"/>
      <c r="K211" s="53">
        <v>60</v>
      </c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  <c r="BM211" s="22"/>
      <c r="BN211" s="22"/>
      <c r="BO211" s="22"/>
      <c r="BP211" s="22"/>
      <c r="BQ211" s="22"/>
      <c r="BR211" s="22"/>
      <c r="BS211" s="22"/>
      <c r="BT211" s="22"/>
      <c r="BU211" s="22"/>
      <c r="BV211" s="22"/>
      <c r="BW211" s="22"/>
      <c r="BX211" s="22"/>
      <c r="BY211" s="22"/>
      <c r="BZ211" s="22"/>
      <c r="CA211" s="22"/>
      <c r="CB211" s="22"/>
      <c r="CC211" s="22"/>
      <c r="CD211" s="22"/>
      <c r="CE211" s="22"/>
      <c r="CF211" s="22"/>
      <c r="CG211" s="22"/>
      <c r="CH211" s="22"/>
      <c r="CI211" s="22"/>
      <c r="CJ211" s="22"/>
      <c r="CK211" s="22"/>
      <c r="CL211" s="22"/>
      <c r="CM211" s="22"/>
      <c r="CN211" s="22"/>
      <c r="CO211" s="22"/>
      <c r="CP211" s="22">
        <v>100</v>
      </c>
      <c r="CQ211" s="22"/>
      <c r="CR211" s="22"/>
      <c r="CS211" s="22"/>
      <c r="CT211" s="22"/>
      <c r="CU211" s="22"/>
      <c r="CV211" s="22"/>
      <c r="CW211" s="22"/>
      <c r="CX211" s="22"/>
      <c r="CY211" s="22"/>
      <c r="CZ211" s="22"/>
      <c r="DA211" s="22"/>
      <c r="DB211" s="22"/>
      <c r="DC211" s="22"/>
      <c r="DD211" s="22"/>
      <c r="DE211" s="22"/>
      <c r="DF211" s="22"/>
      <c r="DG211" s="22"/>
      <c r="DH211" s="22"/>
      <c r="DI211" s="22"/>
      <c r="DJ211" s="22"/>
      <c r="DK211" s="22"/>
      <c r="DL211" s="22"/>
      <c r="DM211" s="22"/>
      <c r="DN211" s="22"/>
      <c r="DO211" s="22"/>
      <c r="DP211" s="22"/>
      <c r="DQ211" s="22"/>
      <c r="DR211" s="22"/>
      <c r="DS211" s="22"/>
      <c r="DT211" s="22"/>
      <c r="DU211" s="22"/>
      <c r="DV211" s="22"/>
      <c r="DW211" s="22"/>
      <c r="DX211" s="22"/>
      <c r="DY211" s="22"/>
      <c r="DZ211" s="22"/>
      <c r="EA211" s="22"/>
      <c r="EB211" s="22"/>
      <c r="EC211" s="22"/>
      <c r="ED211" s="22"/>
      <c r="EE211" s="22"/>
      <c r="EF211" s="22"/>
      <c r="EG211" s="22"/>
      <c r="EH211" s="22"/>
      <c r="EI211" s="22"/>
      <c r="EJ211" s="22"/>
      <c r="EK211" s="22"/>
      <c r="EL211" s="22"/>
      <c r="EM211" s="22"/>
      <c r="EN211" s="22"/>
      <c r="EO211" s="22"/>
      <c r="EP211" s="22"/>
      <c r="EQ211" s="22"/>
      <c r="ER211" s="22"/>
      <c r="ES211" s="22"/>
      <c r="ET211" s="22"/>
      <c r="EU211" s="22"/>
      <c r="EV211" s="22"/>
      <c r="EW211" s="22"/>
      <c r="EX211" s="22"/>
      <c r="EY211" s="22"/>
      <c r="EZ211" s="22"/>
      <c r="FA211" s="22"/>
      <c r="FB211" s="22"/>
      <c r="FC211" s="22"/>
      <c r="FD211" s="22"/>
      <c r="FE211" s="22"/>
      <c r="FF211" s="22"/>
      <c r="FG211" s="22"/>
      <c r="FH211" s="22"/>
      <c r="FI211" s="22"/>
      <c r="FJ211" s="22"/>
      <c r="FK211" s="22"/>
      <c r="FL211" s="22"/>
      <c r="FM211" s="22"/>
      <c r="FN211" s="22"/>
      <c r="FO211" s="22"/>
      <c r="FP211" s="22"/>
      <c r="FQ211" s="22"/>
      <c r="FR211" s="22"/>
      <c r="FS211" s="22"/>
      <c r="FT211" s="22"/>
      <c r="FU211" s="22"/>
      <c r="FV211" s="22"/>
      <c r="FW211" s="22"/>
      <c r="FX211" s="22"/>
      <c r="FY211" s="22"/>
      <c r="FZ211" s="22"/>
      <c r="GA211" s="22"/>
      <c r="GB211" s="22"/>
      <c r="GC211" s="22"/>
      <c r="GD211" s="22"/>
      <c r="GE211" s="22"/>
      <c r="GF211" s="22"/>
      <c r="GG211" s="22"/>
      <c r="GH211" s="22"/>
      <c r="GI211" s="22"/>
      <c r="GJ211" s="22"/>
      <c r="GK211" s="22"/>
      <c r="GL211" s="22"/>
      <c r="GM211" s="22"/>
      <c r="GN211" s="22"/>
      <c r="GO211" s="22"/>
      <c r="GP211" s="22"/>
      <c r="GQ211" s="22"/>
      <c r="GR211" s="22"/>
      <c r="GS211" s="22"/>
      <c r="GT211" s="22">
        <v>20</v>
      </c>
      <c r="GU211" s="22"/>
      <c r="GV211" s="22"/>
      <c r="GW211" s="22"/>
      <c r="GX211" s="22"/>
      <c r="GY211" s="22"/>
      <c r="GZ211" s="22"/>
      <c r="HA211" s="22"/>
      <c r="HB211" s="22"/>
      <c r="HC211" s="22"/>
      <c r="HD211" s="22"/>
      <c r="HE211" s="22"/>
      <c r="HF211" s="22"/>
      <c r="HG211" s="22"/>
      <c r="HH211" s="22"/>
      <c r="HI211" s="22"/>
      <c r="HJ211" s="22"/>
      <c r="HK211" s="22"/>
      <c r="HL211" s="22"/>
      <c r="HM211" s="22"/>
      <c r="HN211" s="22"/>
      <c r="HO211" s="22"/>
      <c r="HP211" s="22"/>
      <c r="HQ211" s="22"/>
      <c r="HR211" s="22"/>
      <c r="HS211" s="22"/>
      <c r="HT211" s="22"/>
      <c r="HU211" s="22"/>
      <c r="HV211" s="22"/>
      <c r="HW211" s="22"/>
      <c r="HX211" s="22"/>
      <c r="HY211" s="22"/>
      <c r="HZ211" s="22"/>
      <c r="IA211" s="22"/>
      <c r="IB211" s="22"/>
      <c r="IC211" s="22"/>
      <c r="ID211" s="22"/>
      <c r="IE211" s="22"/>
      <c r="IF211" s="22"/>
      <c r="IG211" s="22"/>
      <c r="IH211" s="22"/>
      <c r="II211" s="22"/>
      <c r="IJ211" s="22"/>
      <c r="IK211" s="22"/>
      <c r="IL211" s="22"/>
      <c r="IM211" s="22"/>
      <c r="IN211" s="22"/>
      <c r="IO211" s="22"/>
      <c r="IP211" s="22"/>
      <c r="IQ211" s="22"/>
      <c r="IR211" s="22"/>
      <c r="IS211" s="22"/>
      <c r="IT211" s="22"/>
      <c r="IU211" s="22"/>
      <c r="IV211" s="22"/>
      <c r="IW211" s="22"/>
      <c r="IX211" s="22"/>
      <c r="IY211" s="26">
        <f t="shared" si="12"/>
        <v>180</v>
      </c>
      <c r="IZ211" s="56" t="s">
        <v>37</v>
      </c>
      <c r="JA211" s="80">
        <v>6776.16</v>
      </c>
      <c r="JB211" s="81">
        <f>JE211+JF211+JG211</f>
        <v>6776.16</v>
      </c>
      <c r="JC211" s="81">
        <v>4050.0000000000005</v>
      </c>
      <c r="JD211" s="82">
        <f t="shared" si="13"/>
        <v>0</v>
      </c>
      <c r="JE211" s="83"/>
      <c r="JF211" s="83"/>
      <c r="JG211" s="83">
        <f>3000+3776.16</f>
        <v>6776.16</v>
      </c>
      <c r="JH211" s="83"/>
      <c r="JI211" s="83"/>
      <c r="JJ211" s="83"/>
      <c r="JK211" s="83"/>
      <c r="JL211" s="83"/>
      <c r="JM211" s="83"/>
      <c r="JN211" s="83"/>
      <c r="JO211" s="83"/>
      <c r="JP211" s="83"/>
      <c r="JQ211" s="40">
        <f t="shared" si="11"/>
        <v>1.6731259259259257</v>
      </c>
    </row>
    <row r="212" spans="1:277" s="5" customFormat="1" ht="12.75" customHeight="1" x14ac:dyDescent="0.25">
      <c r="A212" s="64">
        <v>43145</v>
      </c>
      <c r="B212" s="110" t="s">
        <v>31</v>
      </c>
      <c r="C212" s="52"/>
      <c r="D212" s="52"/>
      <c r="E212" s="53"/>
      <c r="F212" s="53"/>
      <c r="G212" s="53"/>
      <c r="H212" s="53"/>
      <c r="I212" s="53"/>
      <c r="J212" s="53"/>
      <c r="K212" s="53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  <c r="BM212" s="22"/>
      <c r="BN212" s="22"/>
      <c r="BO212" s="22"/>
      <c r="BP212" s="22"/>
      <c r="BQ212" s="22"/>
      <c r="BR212" s="22"/>
      <c r="BS212" s="22"/>
      <c r="BT212" s="22"/>
      <c r="BU212" s="22"/>
      <c r="BV212" s="22"/>
      <c r="BW212" s="22"/>
      <c r="BX212" s="22"/>
      <c r="BY212" s="22"/>
      <c r="BZ212" s="22">
        <v>50</v>
      </c>
      <c r="CA212" s="22"/>
      <c r="CB212" s="22"/>
      <c r="CC212" s="22"/>
      <c r="CD212" s="22"/>
      <c r="CE212" s="22"/>
      <c r="CF212" s="22"/>
      <c r="CG212" s="22"/>
      <c r="CH212" s="22"/>
      <c r="CI212" s="22"/>
      <c r="CJ212" s="22"/>
      <c r="CK212" s="22"/>
      <c r="CL212" s="22"/>
      <c r="CM212" s="22"/>
      <c r="CN212" s="22"/>
      <c r="CO212" s="22"/>
      <c r="CP212" s="22">
        <v>50</v>
      </c>
      <c r="CQ212" s="22"/>
      <c r="CR212" s="22"/>
      <c r="CS212" s="22"/>
      <c r="CT212" s="22"/>
      <c r="CU212" s="22"/>
      <c r="CV212" s="22"/>
      <c r="CW212" s="22"/>
      <c r="CX212" s="22"/>
      <c r="CY212" s="22"/>
      <c r="CZ212" s="22"/>
      <c r="DA212" s="22"/>
      <c r="DB212" s="22"/>
      <c r="DC212" s="22"/>
      <c r="DD212" s="22"/>
      <c r="DE212" s="22"/>
      <c r="DF212" s="22"/>
      <c r="DG212" s="22"/>
      <c r="DH212" s="22"/>
      <c r="DI212" s="22"/>
      <c r="DJ212" s="22"/>
      <c r="DK212" s="22"/>
      <c r="DL212" s="22"/>
      <c r="DM212" s="22"/>
      <c r="DN212" s="22"/>
      <c r="DO212" s="22"/>
      <c r="DP212" s="22"/>
      <c r="DQ212" s="22"/>
      <c r="DR212" s="22"/>
      <c r="DS212" s="22"/>
      <c r="DT212" s="22"/>
      <c r="DU212" s="22"/>
      <c r="DV212" s="22"/>
      <c r="DW212" s="22"/>
      <c r="DX212" s="22"/>
      <c r="DY212" s="22"/>
      <c r="DZ212" s="22"/>
      <c r="EA212" s="22"/>
      <c r="EB212" s="22"/>
      <c r="EC212" s="22"/>
      <c r="ED212" s="22"/>
      <c r="EE212" s="22"/>
      <c r="EF212" s="22"/>
      <c r="EG212" s="22"/>
      <c r="EH212" s="22"/>
      <c r="EI212" s="22"/>
      <c r="EJ212" s="22"/>
      <c r="EK212" s="22"/>
      <c r="EL212" s="22"/>
      <c r="EM212" s="22"/>
      <c r="EN212" s="22"/>
      <c r="EO212" s="22"/>
      <c r="EP212" s="22"/>
      <c r="EQ212" s="22"/>
      <c r="ER212" s="22"/>
      <c r="ES212" s="22"/>
      <c r="ET212" s="22"/>
      <c r="EU212" s="22"/>
      <c r="EV212" s="22"/>
      <c r="EW212" s="22"/>
      <c r="EX212" s="22"/>
      <c r="EY212" s="22"/>
      <c r="EZ212" s="22"/>
      <c r="FA212" s="22"/>
      <c r="FB212" s="22"/>
      <c r="FC212" s="22"/>
      <c r="FD212" s="22"/>
      <c r="FE212" s="22"/>
      <c r="FF212" s="22"/>
      <c r="FG212" s="22"/>
      <c r="FH212" s="22"/>
      <c r="FI212" s="22"/>
      <c r="FJ212" s="22"/>
      <c r="FK212" s="22"/>
      <c r="FL212" s="22"/>
      <c r="FM212" s="22"/>
      <c r="FN212" s="22"/>
      <c r="FO212" s="22"/>
      <c r="FP212" s="22"/>
      <c r="FQ212" s="22"/>
      <c r="FR212" s="22"/>
      <c r="FS212" s="22"/>
      <c r="FT212" s="22"/>
      <c r="FU212" s="22"/>
      <c r="FV212" s="22"/>
      <c r="FW212" s="22"/>
      <c r="FX212" s="22"/>
      <c r="FY212" s="22"/>
      <c r="FZ212" s="22"/>
      <c r="GA212" s="22"/>
      <c r="GB212" s="22"/>
      <c r="GC212" s="22"/>
      <c r="GD212" s="22"/>
      <c r="GE212" s="22"/>
      <c r="GF212" s="22"/>
      <c r="GG212" s="22"/>
      <c r="GH212" s="22"/>
      <c r="GI212" s="22"/>
      <c r="GJ212" s="22"/>
      <c r="GK212" s="22"/>
      <c r="GL212" s="22"/>
      <c r="GM212" s="22"/>
      <c r="GN212" s="22"/>
      <c r="GO212" s="22"/>
      <c r="GP212" s="22"/>
      <c r="GQ212" s="22"/>
      <c r="GR212" s="22"/>
      <c r="GS212" s="22"/>
      <c r="GT212" s="22">
        <v>20</v>
      </c>
      <c r="GU212" s="22"/>
      <c r="GV212" s="22"/>
      <c r="GW212" s="22"/>
      <c r="GX212" s="22"/>
      <c r="GY212" s="22"/>
      <c r="GZ212" s="22"/>
      <c r="HA212" s="22"/>
      <c r="HB212" s="22"/>
      <c r="HC212" s="22"/>
      <c r="HD212" s="22"/>
      <c r="HE212" s="22"/>
      <c r="HF212" s="22"/>
      <c r="HG212" s="22"/>
      <c r="HH212" s="22"/>
      <c r="HI212" s="22"/>
      <c r="HJ212" s="22"/>
      <c r="HK212" s="22"/>
      <c r="HL212" s="22"/>
      <c r="HM212" s="22"/>
      <c r="HN212" s="22"/>
      <c r="HO212" s="22"/>
      <c r="HP212" s="22"/>
      <c r="HQ212" s="22"/>
      <c r="HR212" s="22"/>
      <c r="HS212" s="22"/>
      <c r="HT212" s="22"/>
      <c r="HU212" s="22"/>
      <c r="HV212" s="22"/>
      <c r="HW212" s="22"/>
      <c r="HX212" s="22"/>
      <c r="HY212" s="22"/>
      <c r="HZ212" s="22"/>
      <c r="IA212" s="22"/>
      <c r="IB212" s="22"/>
      <c r="IC212" s="22"/>
      <c r="ID212" s="22"/>
      <c r="IE212" s="22"/>
      <c r="IF212" s="22"/>
      <c r="IG212" s="22"/>
      <c r="IH212" s="22"/>
      <c r="II212" s="22"/>
      <c r="IJ212" s="22"/>
      <c r="IK212" s="22"/>
      <c r="IL212" s="22"/>
      <c r="IM212" s="22"/>
      <c r="IN212" s="22"/>
      <c r="IO212" s="22"/>
      <c r="IP212" s="22"/>
      <c r="IQ212" s="22"/>
      <c r="IR212" s="22"/>
      <c r="IS212" s="22"/>
      <c r="IT212" s="22"/>
      <c r="IU212" s="22"/>
      <c r="IV212" s="22"/>
      <c r="IW212" s="22"/>
      <c r="IX212" s="22"/>
      <c r="IY212" s="26">
        <f t="shared" si="12"/>
        <v>120</v>
      </c>
      <c r="IZ212" s="56" t="s">
        <v>37</v>
      </c>
      <c r="JA212" s="80">
        <v>4081.56</v>
      </c>
      <c r="JB212" s="81">
        <f>JE212+JF212+JG212</f>
        <v>4081.56</v>
      </c>
      <c r="JC212" s="81">
        <v>2537.8000000000002</v>
      </c>
      <c r="JD212" s="82">
        <f t="shared" si="13"/>
        <v>0</v>
      </c>
      <c r="JE212" s="83"/>
      <c r="JF212" s="83"/>
      <c r="JG212" s="83">
        <f>1500+1000+1581.56</f>
        <v>4081.56</v>
      </c>
      <c r="JH212" s="83"/>
      <c r="JI212" s="83"/>
      <c r="JJ212" s="83"/>
      <c r="JK212" s="83"/>
      <c r="JL212" s="83"/>
      <c r="JM212" s="83"/>
      <c r="JN212" s="83"/>
      <c r="JO212" s="83"/>
      <c r="JP212" s="83"/>
      <c r="JQ212" s="40">
        <f t="shared" si="11"/>
        <v>1.6083064071242807</v>
      </c>
    </row>
    <row r="213" spans="1:277" s="5" customFormat="1" ht="12.75" customHeight="1" x14ac:dyDescent="0.25">
      <c r="A213" s="64">
        <v>43161</v>
      </c>
      <c r="B213" s="110" t="s">
        <v>31</v>
      </c>
      <c r="C213" s="52"/>
      <c r="D213" s="52"/>
      <c r="E213" s="53"/>
      <c r="F213" s="53"/>
      <c r="G213" s="53"/>
      <c r="H213" s="53"/>
      <c r="I213" s="53"/>
      <c r="J213" s="53"/>
      <c r="K213" s="53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>
        <v>1</v>
      </c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  <c r="BM213" s="22"/>
      <c r="BN213" s="22"/>
      <c r="BO213" s="22"/>
      <c r="BP213" s="22"/>
      <c r="BQ213" s="22"/>
      <c r="BR213" s="22"/>
      <c r="BS213" s="22"/>
      <c r="BT213" s="22"/>
      <c r="BU213" s="22"/>
      <c r="BV213" s="22"/>
      <c r="BW213" s="22"/>
      <c r="BX213" s="22"/>
      <c r="BY213" s="22"/>
      <c r="BZ213" s="22"/>
      <c r="CA213" s="22"/>
      <c r="CB213" s="22"/>
      <c r="CC213" s="22"/>
      <c r="CD213" s="22"/>
      <c r="CE213" s="22"/>
      <c r="CF213" s="22"/>
      <c r="CG213" s="22"/>
      <c r="CH213" s="22"/>
      <c r="CI213" s="22"/>
      <c r="CJ213" s="22"/>
      <c r="CK213" s="22"/>
      <c r="CL213" s="22"/>
      <c r="CM213" s="22"/>
      <c r="CN213" s="22"/>
      <c r="CO213" s="22"/>
      <c r="CP213" s="22">
        <v>120</v>
      </c>
      <c r="CQ213" s="22"/>
      <c r="CR213" s="22"/>
      <c r="CS213" s="22"/>
      <c r="CT213" s="22"/>
      <c r="CU213" s="22"/>
      <c r="CV213" s="22"/>
      <c r="CW213" s="22"/>
      <c r="CX213" s="22"/>
      <c r="CY213" s="22"/>
      <c r="CZ213" s="22"/>
      <c r="DA213" s="22"/>
      <c r="DB213" s="22"/>
      <c r="DC213" s="22"/>
      <c r="DD213" s="22"/>
      <c r="DE213" s="22"/>
      <c r="DF213" s="22"/>
      <c r="DG213" s="22"/>
      <c r="DH213" s="22"/>
      <c r="DI213" s="22"/>
      <c r="DJ213" s="22"/>
      <c r="DK213" s="22"/>
      <c r="DL213" s="22"/>
      <c r="DM213" s="22"/>
      <c r="DN213" s="22"/>
      <c r="DO213" s="22"/>
      <c r="DP213" s="22"/>
      <c r="DQ213" s="22"/>
      <c r="DR213" s="22"/>
      <c r="DS213" s="22"/>
      <c r="DT213" s="22"/>
      <c r="DU213" s="22"/>
      <c r="DV213" s="22"/>
      <c r="DW213" s="22"/>
      <c r="DX213" s="22"/>
      <c r="DY213" s="22"/>
      <c r="DZ213" s="22"/>
      <c r="EA213" s="22"/>
      <c r="EB213" s="22"/>
      <c r="EC213" s="22"/>
      <c r="ED213" s="22"/>
      <c r="EE213" s="22"/>
      <c r="EF213" s="22"/>
      <c r="EG213" s="22"/>
      <c r="EH213" s="22"/>
      <c r="EI213" s="22"/>
      <c r="EJ213" s="22"/>
      <c r="EK213" s="22"/>
      <c r="EL213" s="22"/>
      <c r="EM213" s="22"/>
      <c r="EN213" s="22"/>
      <c r="EO213" s="22"/>
      <c r="EP213" s="22"/>
      <c r="EQ213" s="22"/>
      <c r="ER213" s="22"/>
      <c r="ES213" s="22"/>
      <c r="ET213" s="22"/>
      <c r="EU213" s="22"/>
      <c r="EV213" s="22"/>
      <c r="EW213" s="22"/>
      <c r="EX213" s="22"/>
      <c r="EY213" s="22"/>
      <c r="EZ213" s="22"/>
      <c r="FA213" s="22"/>
      <c r="FB213" s="22"/>
      <c r="FC213" s="22"/>
      <c r="FD213" s="22"/>
      <c r="FE213" s="22"/>
      <c r="FF213" s="22"/>
      <c r="FG213" s="22"/>
      <c r="FH213" s="22"/>
      <c r="FI213" s="22"/>
      <c r="FJ213" s="22"/>
      <c r="FK213" s="22"/>
      <c r="FL213" s="22"/>
      <c r="FM213" s="22"/>
      <c r="FN213" s="22"/>
      <c r="FO213" s="22"/>
      <c r="FP213" s="22"/>
      <c r="FQ213" s="22"/>
      <c r="FR213" s="22"/>
      <c r="FS213" s="22"/>
      <c r="FT213" s="22"/>
      <c r="FU213" s="22"/>
      <c r="FV213" s="22"/>
      <c r="FW213" s="22"/>
      <c r="FX213" s="22"/>
      <c r="FY213" s="22"/>
      <c r="FZ213" s="22"/>
      <c r="GA213" s="22"/>
      <c r="GB213" s="22"/>
      <c r="GC213" s="22"/>
      <c r="GD213" s="22"/>
      <c r="GE213" s="22"/>
      <c r="GF213" s="22"/>
      <c r="GG213" s="22"/>
      <c r="GH213" s="22"/>
      <c r="GI213" s="22"/>
      <c r="GJ213" s="22"/>
      <c r="GK213" s="22"/>
      <c r="GL213" s="22"/>
      <c r="GM213" s="22"/>
      <c r="GN213" s="22"/>
      <c r="GO213" s="22"/>
      <c r="GP213" s="22"/>
      <c r="GQ213" s="22"/>
      <c r="GR213" s="22"/>
      <c r="GS213" s="22"/>
      <c r="GT213" s="22">
        <v>30</v>
      </c>
      <c r="GU213" s="22"/>
      <c r="GV213" s="22"/>
      <c r="GW213" s="22"/>
      <c r="GX213" s="22"/>
      <c r="GY213" s="22"/>
      <c r="GZ213" s="22"/>
      <c r="HA213" s="22"/>
      <c r="HB213" s="22"/>
      <c r="HC213" s="22"/>
      <c r="HD213" s="22"/>
      <c r="HE213" s="22"/>
      <c r="HF213" s="22"/>
      <c r="HG213" s="22"/>
      <c r="HH213" s="22"/>
      <c r="HI213" s="22"/>
      <c r="HJ213" s="22"/>
      <c r="HK213" s="22"/>
      <c r="HL213" s="22"/>
      <c r="HM213" s="22"/>
      <c r="HN213" s="22"/>
      <c r="HO213" s="22"/>
      <c r="HP213" s="22"/>
      <c r="HQ213" s="22"/>
      <c r="HR213" s="22"/>
      <c r="HS213" s="22"/>
      <c r="HT213" s="22"/>
      <c r="HU213" s="22"/>
      <c r="HV213" s="22"/>
      <c r="HW213" s="22"/>
      <c r="HX213" s="22"/>
      <c r="HY213" s="22"/>
      <c r="HZ213" s="22"/>
      <c r="IA213" s="22"/>
      <c r="IB213" s="22"/>
      <c r="IC213" s="22"/>
      <c r="ID213" s="22"/>
      <c r="IE213" s="22"/>
      <c r="IF213" s="22"/>
      <c r="IG213" s="22"/>
      <c r="IH213" s="22"/>
      <c r="II213" s="22"/>
      <c r="IJ213" s="22"/>
      <c r="IK213" s="22"/>
      <c r="IL213" s="22"/>
      <c r="IM213" s="22"/>
      <c r="IN213" s="22"/>
      <c r="IO213" s="22"/>
      <c r="IP213" s="22"/>
      <c r="IQ213" s="22"/>
      <c r="IR213" s="22"/>
      <c r="IS213" s="22"/>
      <c r="IT213" s="22"/>
      <c r="IU213" s="22"/>
      <c r="IV213" s="22"/>
      <c r="IW213" s="22"/>
      <c r="IX213" s="22"/>
      <c r="IY213" s="26">
        <f t="shared" si="12"/>
        <v>151</v>
      </c>
      <c r="IZ213" s="56" t="s">
        <v>37</v>
      </c>
      <c r="JA213" s="80">
        <v>4571.08</v>
      </c>
      <c r="JB213" s="81">
        <f>JE213+JF213+JG213+JH213+JI213</f>
        <v>4571.08</v>
      </c>
      <c r="JC213" s="81">
        <v>2784.37</v>
      </c>
      <c r="JD213" s="82">
        <f t="shared" si="13"/>
        <v>0</v>
      </c>
      <c r="JE213" s="83"/>
      <c r="JF213" s="83"/>
      <c r="JG213" s="83"/>
      <c r="JH213" s="83">
        <f>1500+1500+1571.08</f>
        <v>4571.08</v>
      </c>
      <c r="JI213" s="83"/>
      <c r="JJ213" s="83"/>
      <c r="JK213" s="83"/>
      <c r="JL213" s="83"/>
      <c r="JM213" s="83"/>
      <c r="JN213" s="83"/>
      <c r="JO213" s="83"/>
      <c r="JP213" s="83"/>
      <c r="JQ213" s="40">
        <f t="shared" si="11"/>
        <v>1.6416927348017685</v>
      </c>
    </row>
    <row r="214" spans="1:277" s="5" customFormat="1" ht="12.75" customHeight="1" x14ac:dyDescent="0.25">
      <c r="A214" s="64">
        <v>43164</v>
      </c>
      <c r="B214" s="110" t="s">
        <v>31</v>
      </c>
      <c r="C214" s="52"/>
      <c r="D214" s="52"/>
      <c r="E214" s="53"/>
      <c r="F214" s="53"/>
      <c r="G214" s="53"/>
      <c r="H214" s="53"/>
      <c r="I214" s="53"/>
      <c r="J214" s="53"/>
      <c r="K214" s="53">
        <v>60</v>
      </c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>
        <v>10</v>
      </c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>
        <v>30</v>
      </c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22"/>
      <c r="GF214" s="22"/>
      <c r="GG214" s="22"/>
      <c r="GH214" s="22"/>
      <c r="GI214" s="22"/>
      <c r="GJ214" s="22"/>
      <c r="GK214" s="22"/>
      <c r="GL214" s="22"/>
      <c r="GM214" s="22"/>
      <c r="GN214" s="22"/>
      <c r="GO214" s="22"/>
      <c r="GP214" s="22"/>
      <c r="GQ214" s="22"/>
      <c r="GR214" s="22"/>
      <c r="GS214" s="22"/>
      <c r="GT214" s="22">
        <v>10</v>
      </c>
      <c r="GU214" s="22"/>
      <c r="GV214" s="22"/>
      <c r="GW214" s="22"/>
      <c r="GX214" s="22"/>
      <c r="GY214" s="22"/>
      <c r="GZ214" s="22"/>
      <c r="HA214" s="22"/>
      <c r="HB214" s="22"/>
      <c r="HC214" s="22"/>
      <c r="HD214" s="22"/>
      <c r="HE214" s="22"/>
      <c r="HF214" s="22"/>
      <c r="HG214" s="22"/>
      <c r="HH214" s="22"/>
      <c r="HI214" s="22"/>
      <c r="HJ214" s="22"/>
      <c r="HK214" s="22"/>
      <c r="HL214" s="22"/>
      <c r="HM214" s="22"/>
      <c r="HN214" s="22"/>
      <c r="HO214" s="22"/>
      <c r="HP214" s="22"/>
      <c r="HQ214" s="22"/>
      <c r="HR214" s="22"/>
      <c r="HS214" s="22"/>
      <c r="HT214" s="22"/>
      <c r="HU214" s="22"/>
      <c r="HV214" s="22"/>
      <c r="HW214" s="22"/>
      <c r="HX214" s="22"/>
      <c r="HY214" s="22"/>
      <c r="HZ214" s="22"/>
      <c r="IA214" s="22"/>
      <c r="IB214" s="22"/>
      <c r="IC214" s="22"/>
      <c r="ID214" s="22"/>
      <c r="IE214" s="22"/>
      <c r="IF214" s="22"/>
      <c r="IG214" s="22"/>
      <c r="IH214" s="22"/>
      <c r="II214" s="22"/>
      <c r="IJ214" s="22"/>
      <c r="IK214" s="22"/>
      <c r="IL214" s="22">
        <v>5</v>
      </c>
      <c r="IM214" s="22"/>
      <c r="IN214" s="22"/>
      <c r="IO214" s="22"/>
      <c r="IP214" s="22"/>
      <c r="IQ214" s="22"/>
      <c r="IR214" s="22"/>
      <c r="IS214" s="22"/>
      <c r="IT214" s="22"/>
      <c r="IU214" s="22"/>
      <c r="IV214" s="22"/>
      <c r="IW214" s="22"/>
      <c r="IX214" s="22"/>
      <c r="IY214" s="26">
        <f t="shared" si="12"/>
        <v>115</v>
      </c>
      <c r="IZ214" s="56" t="s">
        <v>37</v>
      </c>
      <c r="JA214" s="80">
        <v>4109.28</v>
      </c>
      <c r="JB214" s="81">
        <f>JE214+JF214+JG214+JH214+JI214</f>
        <v>4109.2800000000007</v>
      </c>
      <c r="JC214" s="81">
        <v>2625.2</v>
      </c>
      <c r="JD214" s="82">
        <f t="shared" si="13"/>
        <v>0</v>
      </c>
      <c r="JE214" s="83"/>
      <c r="JF214" s="83"/>
      <c r="JG214" s="83"/>
      <c r="JH214" s="83"/>
      <c r="JI214" s="83">
        <f>2000+2109.28</f>
        <v>4109.2800000000007</v>
      </c>
      <c r="JJ214" s="83"/>
      <c r="JK214" s="83"/>
      <c r="JL214" s="83"/>
      <c r="JM214" s="83"/>
      <c r="JN214" s="83"/>
      <c r="JO214" s="83"/>
      <c r="JP214" s="83"/>
      <c r="JQ214" s="40">
        <f t="shared" si="11"/>
        <v>1.5653207374676215</v>
      </c>
    </row>
    <row r="215" spans="1:277" s="5" customFormat="1" ht="12.75" customHeight="1" x14ac:dyDescent="0.25">
      <c r="A215" s="64">
        <v>43174</v>
      </c>
      <c r="B215" s="110" t="s">
        <v>31</v>
      </c>
      <c r="C215" s="52"/>
      <c r="D215" s="52"/>
      <c r="E215" s="53"/>
      <c r="F215" s="53"/>
      <c r="G215" s="53"/>
      <c r="H215" s="53"/>
      <c r="I215" s="53"/>
      <c r="J215" s="53"/>
      <c r="K215" s="53">
        <v>60</v>
      </c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  <c r="BM215" s="22"/>
      <c r="BN215" s="22"/>
      <c r="BO215" s="22"/>
      <c r="BP215" s="22"/>
      <c r="BQ215" s="22"/>
      <c r="BR215" s="22"/>
      <c r="BS215" s="22"/>
      <c r="BT215" s="22"/>
      <c r="BU215" s="22"/>
      <c r="BV215" s="22"/>
      <c r="BW215" s="22"/>
      <c r="BX215" s="22"/>
      <c r="BY215" s="22"/>
      <c r="BZ215" s="22"/>
      <c r="CA215" s="22"/>
      <c r="CB215" s="22"/>
      <c r="CC215" s="22"/>
      <c r="CD215" s="22"/>
      <c r="CE215" s="22"/>
      <c r="CF215" s="22"/>
      <c r="CG215" s="22"/>
      <c r="CH215" s="22"/>
      <c r="CI215" s="22"/>
      <c r="CJ215" s="22"/>
      <c r="CK215" s="22"/>
      <c r="CL215" s="22"/>
      <c r="CM215" s="22"/>
      <c r="CN215" s="22"/>
      <c r="CO215" s="22"/>
      <c r="CP215" s="22">
        <v>40</v>
      </c>
      <c r="CQ215" s="22"/>
      <c r="CR215" s="22"/>
      <c r="CS215" s="22"/>
      <c r="CT215" s="22"/>
      <c r="CU215" s="22"/>
      <c r="CV215" s="22"/>
      <c r="CW215" s="22"/>
      <c r="CX215" s="22"/>
      <c r="CY215" s="22"/>
      <c r="CZ215" s="22"/>
      <c r="DA215" s="22"/>
      <c r="DB215" s="22"/>
      <c r="DC215" s="22"/>
      <c r="DD215" s="22"/>
      <c r="DE215" s="22"/>
      <c r="DF215" s="22"/>
      <c r="DG215" s="22"/>
      <c r="DH215" s="22"/>
      <c r="DI215" s="22"/>
      <c r="DJ215" s="22"/>
      <c r="DK215" s="22"/>
      <c r="DL215" s="22"/>
      <c r="DM215" s="22"/>
      <c r="DN215" s="22"/>
      <c r="DO215" s="22"/>
      <c r="DP215" s="22"/>
      <c r="DQ215" s="22"/>
      <c r="DR215" s="22"/>
      <c r="DS215" s="22"/>
      <c r="DT215" s="22"/>
      <c r="DU215" s="22"/>
      <c r="DV215" s="22"/>
      <c r="DW215" s="22"/>
      <c r="DX215" s="22"/>
      <c r="DY215" s="22"/>
      <c r="DZ215" s="22"/>
      <c r="EA215" s="22"/>
      <c r="EB215" s="22"/>
      <c r="EC215" s="22"/>
      <c r="ED215" s="22"/>
      <c r="EE215" s="22"/>
      <c r="EF215" s="22"/>
      <c r="EG215" s="22"/>
      <c r="EH215" s="22"/>
      <c r="EI215" s="22"/>
      <c r="EJ215" s="22"/>
      <c r="EK215" s="22"/>
      <c r="EL215" s="22"/>
      <c r="EM215" s="22"/>
      <c r="EN215" s="22"/>
      <c r="EO215" s="22"/>
      <c r="EP215" s="22"/>
      <c r="EQ215" s="22"/>
      <c r="ER215" s="22"/>
      <c r="ES215" s="22"/>
      <c r="ET215" s="22"/>
      <c r="EU215" s="22"/>
      <c r="EV215" s="22"/>
      <c r="EW215" s="22"/>
      <c r="EX215" s="22"/>
      <c r="EY215" s="22"/>
      <c r="EZ215" s="22"/>
      <c r="FA215" s="22"/>
      <c r="FB215" s="22"/>
      <c r="FC215" s="22"/>
      <c r="FD215" s="22"/>
      <c r="FE215" s="22"/>
      <c r="FF215" s="22"/>
      <c r="FG215" s="22"/>
      <c r="FH215" s="22"/>
      <c r="FI215" s="22"/>
      <c r="FJ215" s="22"/>
      <c r="FK215" s="22"/>
      <c r="FL215" s="22"/>
      <c r="FM215" s="22"/>
      <c r="FN215" s="22"/>
      <c r="FO215" s="22"/>
      <c r="FP215" s="22"/>
      <c r="FQ215" s="22"/>
      <c r="FR215" s="22"/>
      <c r="FS215" s="22"/>
      <c r="FT215" s="22"/>
      <c r="FU215" s="22"/>
      <c r="FV215" s="22"/>
      <c r="FW215" s="22"/>
      <c r="FX215" s="22"/>
      <c r="FY215" s="22"/>
      <c r="FZ215" s="22"/>
      <c r="GA215" s="22"/>
      <c r="GB215" s="22"/>
      <c r="GC215" s="22"/>
      <c r="GD215" s="22"/>
      <c r="GE215" s="22"/>
      <c r="GF215" s="22"/>
      <c r="GG215" s="22"/>
      <c r="GH215" s="22"/>
      <c r="GI215" s="22"/>
      <c r="GJ215" s="22"/>
      <c r="GK215" s="22"/>
      <c r="GL215" s="22"/>
      <c r="GM215" s="22"/>
      <c r="GN215" s="22"/>
      <c r="GO215" s="22"/>
      <c r="GP215" s="22"/>
      <c r="GQ215" s="22"/>
      <c r="GR215" s="22"/>
      <c r="GS215" s="22"/>
      <c r="GT215" s="22"/>
      <c r="GU215" s="22"/>
      <c r="GV215" s="22"/>
      <c r="GW215" s="22"/>
      <c r="GX215" s="22"/>
      <c r="GY215" s="22"/>
      <c r="GZ215" s="22"/>
      <c r="HA215" s="22"/>
      <c r="HB215" s="22"/>
      <c r="HC215" s="22"/>
      <c r="HD215" s="22"/>
      <c r="HE215" s="22"/>
      <c r="HF215" s="22"/>
      <c r="HG215" s="22"/>
      <c r="HH215" s="22"/>
      <c r="HI215" s="22"/>
      <c r="HJ215" s="22"/>
      <c r="HK215" s="22"/>
      <c r="HL215" s="22"/>
      <c r="HM215" s="22"/>
      <c r="HN215" s="22"/>
      <c r="HO215" s="22"/>
      <c r="HP215" s="22"/>
      <c r="HQ215" s="22"/>
      <c r="HR215" s="22"/>
      <c r="HS215" s="22"/>
      <c r="HT215" s="22"/>
      <c r="HU215" s="22"/>
      <c r="HV215" s="22"/>
      <c r="HW215" s="22"/>
      <c r="HX215" s="22"/>
      <c r="HY215" s="22"/>
      <c r="HZ215" s="22"/>
      <c r="IA215" s="22"/>
      <c r="IB215" s="22"/>
      <c r="IC215" s="22"/>
      <c r="ID215" s="22"/>
      <c r="IE215" s="22"/>
      <c r="IF215" s="22"/>
      <c r="IG215" s="22"/>
      <c r="IH215" s="22"/>
      <c r="II215" s="22"/>
      <c r="IJ215" s="22"/>
      <c r="IK215" s="22"/>
      <c r="IL215" s="22">
        <v>5</v>
      </c>
      <c r="IM215" s="22"/>
      <c r="IN215" s="22"/>
      <c r="IO215" s="22"/>
      <c r="IP215" s="22"/>
      <c r="IQ215" s="22"/>
      <c r="IR215" s="22"/>
      <c r="IS215" s="22"/>
      <c r="IT215" s="22">
        <v>50</v>
      </c>
      <c r="IU215" s="22"/>
      <c r="IV215" s="22"/>
      <c r="IW215" s="22"/>
      <c r="IX215" s="22"/>
      <c r="IY215" s="26">
        <f t="shared" si="12"/>
        <v>155</v>
      </c>
      <c r="IZ215" s="56" t="s">
        <v>37</v>
      </c>
      <c r="JA215" s="80">
        <v>5035.74</v>
      </c>
      <c r="JB215" s="81">
        <f>JE215+JF215+JG215+JH215+JI215</f>
        <v>5035.74</v>
      </c>
      <c r="JC215" s="81">
        <v>3201</v>
      </c>
      <c r="JD215" s="82">
        <f t="shared" si="13"/>
        <v>0</v>
      </c>
      <c r="JE215" s="83"/>
      <c r="JF215" s="83"/>
      <c r="JG215" s="83"/>
      <c r="JH215" s="83"/>
      <c r="JI215" s="83">
        <f>2000+3035.74</f>
        <v>5035.74</v>
      </c>
      <c r="JJ215" s="83"/>
      <c r="JK215" s="83"/>
      <c r="JL215" s="83"/>
      <c r="JM215" s="83"/>
      <c r="JN215" s="83"/>
      <c r="JO215" s="83"/>
      <c r="JP215" s="83"/>
      <c r="JQ215" s="40">
        <f t="shared" si="11"/>
        <v>1.5731771321462042</v>
      </c>
    </row>
    <row r="216" spans="1:277" s="5" customFormat="1" ht="12.75" customHeight="1" x14ac:dyDescent="0.25">
      <c r="A216" s="64">
        <v>43181</v>
      </c>
      <c r="B216" s="110" t="s">
        <v>31</v>
      </c>
      <c r="C216" s="52"/>
      <c r="D216" s="52"/>
      <c r="E216" s="53"/>
      <c r="F216" s="53"/>
      <c r="G216" s="53"/>
      <c r="H216" s="53"/>
      <c r="I216" s="53"/>
      <c r="J216" s="53"/>
      <c r="K216" s="53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  <c r="BM216" s="22"/>
      <c r="BN216" s="22"/>
      <c r="BO216" s="22"/>
      <c r="BP216" s="22"/>
      <c r="BQ216" s="22"/>
      <c r="BR216" s="22"/>
      <c r="BS216" s="22"/>
      <c r="BT216" s="22"/>
      <c r="BU216" s="22"/>
      <c r="BV216" s="22"/>
      <c r="BW216" s="22"/>
      <c r="BX216" s="22"/>
      <c r="BY216" s="22"/>
      <c r="BZ216" s="22">
        <v>20</v>
      </c>
      <c r="CA216" s="22"/>
      <c r="CB216" s="22"/>
      <c r="CC216" s="22"/>
      <c r="CD216" s="22"/>
      <c r="CE216" s="22"/>
      <c r="CF216" s="22"/>
      <c r="CG216" s="22"/>
      <c r="CH216" s="22"/>
      <c r="CI216" s="22"/>
      <c r="CJ216" s="22"/>
      <c r="CK216" s="22"/>
      <c r="CL216" s="22"/>
      <c r="CM216" s="22"/>
      <c r="CN216" s="22"/>
      <c r="CO216" s="22"/>
      <c r="CP216" s="22">
        <v>40</v>
      </c>
      <c r="CQ216" s="22"/>
      <c r="CR216" s="22"/>
      <c r="CS216" s="22"/>
      <c r="CT216" s="22"/>
      <c r="CU216" s="22"/>
      <c r="CV216" s="22"/>
      <c r="CW216" s="22"/>
      <c r="CX216" s="22"/>
      <c r="CY216" s="22"/>
      <c r="CZ216" s="22"/>
      <c r="DA216" s="22"/>
      <c r="DB216" s="22"/>
      <c r="DC216" s="22"/>
      <c r="DD216" s="22"/>
      <c r="DE216" s="22"/>
      <c r="DF216" s="22"/>
      <c r="DG216" s="22"/>
      <c r="DH216" s="22"/>
      <c r="DI216" s="22"/>
      <c r="DJ216" s="22"/>
      <c r="DK216" s="22"/>
      <c r="DL216" s="22"/>
      <c r="DM216" s="22"/>
      <c r="DN216" s="22"/>
      <c r="DO216" s="22"/>
      <c r="DP216" s="22"/>
      <c r="DQ216" s="22"/>
      <c r="DR216" s="22"/>
      <c r="DS216" s="22"/>
      <c r="DT216" s="22"/>
      <c r="DU216" s="22"/>
      <c r="DV216" s="22"/>
      <c r="DW216" s="22"/>
      <c r="DX216" s="22"/>
      <c r="DY216" s="22"/>
      <c r="DZ216" s="22"/>
      <c r="EA216" s="22"/>
      <c r="EB216" s="22"/>
      <c r="EC216" s="22"/>
      <c r="ED216" s="22"/>
      <c r="EE216" s="22"/>
      <c r="EF216" s="22"/>
      <c r="EG216" s="22"/>
      <c r="EH216" s="22"/>
      <c r="EI216" s="22"/>
      <c r="EJ216" s="22"/>
      <c r="EK216" s="22"/>
      <c r="EL216" s="22"/>
      <c r="EM216" s="22"/>
      <c r="EN216" s="22"/>
      <c r="EO216" s="22"/>
      <c r="EP216" s="22"/>
      <c r="EQ216" s="22"/>
      <c r="ER216" s="22"/>
      <c r="ES216" s="22"/>
      <c r="ET216" s="22"/>
      <c r="EU216" s="22"/>
      <c r="EV216" s="22"/>
      <c r="EW216" s="22"/>
      <c r="EX216" s="22"/>
      <c r="EY216" s="22"/>
      <c r="EZ216" s="22"/>
      <c r="FA216" s="22"/>
      <c r="FB216" s="22"/>
      <c r="FC216" s="22"/>
      <c r="FD216" s="22"/>
      <c r="FE216" s="22"/>
      <c r="FF216" s="22"/>
      <c r="FG216" s="22"/>
      <c r="FH216" s="22"/>
      <c r="FI216" s="22"/>
      <c r="FJ216" s="22"/>
      <c r="FK216" s="22"/>
      <c r="FL216" s="22"/>
      <c r="FM216" s="22"/>
      <c r="FN216" s="22"/>
      <c r="FO216" s="22"/>
      <c r="FP216" s="22"/>
      <c r="FQ216" s="22"/>
      <c r="FR216" s="22"/>
      <c r="FS216" s="22"/>
      <c r="FT216" s="22"/>
      <c r="FU216" s="22"/>
      <c r="FV216" s="22"/>
      <c r="FW216" s="22"/>
      <c r="FX216" s="22"/>
      <c r="FY216" s="22"/>
      <c r="FZ216" s="22"/>
      <c r="GA216" s="22"/>
      <c r="GB216" s="22"/>
      <c r="GC216" s="22"/>
      <c r="GD216" s="22"/>
      <c r="GE216" s="22"/>
      <c r="GF216" s="22"/>
      <c r="GG216" s="22"/>
      <c r="GH216" s="22"/>
      <c r="GI216" s="22"/>
      <c r="GJ216" s="22"/>
      <c r="GK216" s="22"/>
      <c r="GL216" s="22"/>
      <c r="GM216" s="22"/>
      <c r="GN216" s="22"/>
      <c r="GO216" s="22"/>
      <c r="GP216" s="22"/>
      <c r="GQ216" s="22"/>
      <c r="GR216" s="22"/>
      <c r="GS216" s="22"/>
      <c r="GT216" s="22">
        <v>20</v>
      </c>
      <c r="GU216" s="22"/>
      <c r="GV216" s="22"/>
      <c r="GW216" s="22"/>
      <c r="GX216" s="22"/>
      <c r="GY216" s="22"/>
      <c r="GZ216" s="22"/>
      <c r="HA216" s="22"/>
      <c r="HB216" s="22"/>
      <c r="HC216" s="22"/>
      <c r="HD216" s="22"/>
      <c r="HE216" s="22"/>
      <c r="HF216" s="22"/>
      <c r="HG216" s="22"/>
      <c r="HH216" s="22"/>
      <c r="HI216" s="22"/>
      <c r="HJ216" s="22"/>
      <c r="HK216" s="22"/>
      <c r="HL216" s="22"/>
      <c r="HM216" s="22"/>
      <c r="HN216" s="22"/>
      <c r="HO216" s="22"/>
      <c r="HP216" s="22"/>
      <c r="HQ216" s="22"/>
      <c r="HR216" s="22"/>
      <c r="HS216" s="22"/>
      <c r="HT216" s="22"/>
      <c r="HU216" s="22"/>
      <c r="HV216" s="22"/>
      <c r="HW216" s="22"/>
      <c r="HX216" s="22"/>
      <c r="HY216" s="22"/>
      <c r="HZ216" s="22"/>
      <c r="IA216" s="22"/>
      <c r="IB216" s="22"/>
      <c r="IC216" s="22"/>
      <c r="ID216" s="22"/>
      <c r="IE216" s="22"/>
      <c r="IF216" s="22"/>
      <c r="IG216" s="22"/>
      <c r="IH216" s="22"/>
      <c r="II216" s="22"/>
      <c r="IJ216" s="22"/>
      <c r="IK216" s="22"/>
      <c r="IL216" s="22">
        <v>10</v>
      </c>
      <c r="IM216" s="22"/>
      <c r="IN216" s="22"/>
      <c r="IO216" s="22"/>
      <c r="IP216" s="22"/>
      <c r="IQ216" s="22"/>
      <c r="IR216" s="22"/>
      <c r="IS216" s="22"/>
      <c r="IT216" s="22">
        <v>50</v>
      </c>
      <c r="IU216" s="22"/>
      <c r="IV216" s="22"/>
      <c r="IW216" s="22"/>
      <c r="IX216" s="22"/>
      <c r="IY216" s="26">
        <f t="shared" si="12"/>
        <v>140</v>
      </c>
      <c r="IZ216" s="56" t="s">
        <v>37</v>
      </c>
      <c r="JA216" s="80">
        <v>5543.88</v>
      </c>
      <c r="JB216" s="81">
        <f>JE216+JF216+JG216+JH216+JI216</f>
        <v>5543.88</v>
      </c>
      <c r="JC216" s="81">
        <v>3594</v>
      </c>
      <c r="JD216" s="82">
        <f t="shared" si="13"/>
        <v>0</v>
      </c>
      <c r="JE216" s="83"/>
      <c r="JF216" s="83"/>
      <c r="JG216" s="83"/>
      <c r="JH216" s="83"/>
      <c r="JI216" s="83">
        <v>5543.88</v>
      </c>
      <c r="JJ216" s="83"/>
      <c r="JK216" s="83"/>
      <c r="JL216" s="83"/>
      <c r="JM216" s="83"/>
      <c r="JN216" s="83"/>
      <c r="JO216" s="83"/>
      <c r="JP216" s="83"/>
      <c r="JQ216" s="40">
        <f t="shared" si="11"/>
        <v>1.5425375626043405</v>
      </c>
    </row>
    <row r="217" spans="1:277" s="5" customFormat="1" ht="12.75" customHeight="1" x14ac:dyDescent="0.25">
      <c r="A217" s="64">
        <v>43188</v>
      </c>
      <c r="B217" s="110" t="s">
        <v>31</v>
      </c>
      <c r="C217" s="52"/>
      <c r="D217" s="52"/>
      <c r="E217" s="53"/>
      <c r="F217" s="53"/>
      <c r="G217" s="53"/>
      <c r="H217" s="53"/>
      <c r="I217" s="53"/>
      <c r="J217" s="53"/>
      <c r="K217" s="53">
        <v>60</v>
      </c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  <c r="BM217" s="22"/>
      <c r="BN217" s="22"/>
      <c r="BO217" s="22"/>
      <c r="BP217" s="22"/>
      <c r="BQ217" s="22"/>
      <c r="BR217" s="22"/>
      <c r="BS217" s="22"/>
      <c r="BT217" s="22"/>
      <c r="BU217" s="22"/>
      <c r="BV217" s="22"/>
      <c r="BW217" s="22"/>
      <c r="BX217" s="22"/>
      <c r="BY217" s="22"/>
      <c r="BZ217" s="22">
        <v>50</v>
      </c>
      <c r="CA217" s="22"/>
      <c r="CB217" s="22"/>
      <c r="CC217" s="22"/>
      <c r="CD217" s="22"/>
      <c r="CE217" s="22"/>
      <c r="CF217" s="22"/>
      <c r="CG217" s="22"/>
      <c r="CH217" s="22"/>
      <c r="CI217" s="22"/>
      <c r="CJ217" s="22"/>
      <c r="CK217" s="22"/>
      <c r="CL217" s="22"/>
      <c r="CM217" s="22"/>
      <c r="CN217" s="22"/>
      <c r="CO217" s="22"/>
      <c r="CP217" s="22">
        <v>150</v>
      </c>
      <c r="CQ217" s="22"/>
      <c r="CR217" s="22"/>
      <c r="CS217" s="22"/>
      <c r="CT217" s="22"/>
      <c r="CU217" s="22"/>
      <c r="CV217" s="22"/>
      <c r="CW217" s="22"/>
      <c r="CX217" s="22"/>
      <c r="CY217" s="22"/>
      <c r="CZ217" s="22"/>
      <c r="DA217" s="22"/>
      <c r="DB217" s="22"/>
      <c r="DC217" s="22"/>
      <c r="DD217" s="22"/>
      <c r="DE217" s="22"/>
      <c r="DF217" s="22"/>
      <c r="DG217" s="22"/>
      <c r="DH217" s="22"/>
      <c r="DI217" s="22"/>
      <c r="DJ217" s="22"/>
      <c r="DK217" s="22"/>
      <c r="DL217" s="22"/>
      <c r="DM217" s="22"/>
      <c r="DN217" s="22"/>
      <c r="DO217" s="22"/>
      <c r="DP217" s="22"/>
      <c r="DQ217" s="22"/>
      <c r="DR217" s="22"/>
      <c r="DS217" s="22"/>
      <c r="DT217" s="22"/>
      <c r="DU217" s="22"/>
      <c r="DV217" s="22"/>
      <c r="DW217" s="22"/>
      <c r="DX217" s="22"/>
      <c r="DY217" s="22"/>
      <c r="DZ217" s="22"/>
      <c r="EA217" s="22"/>
      <c r="EB217" s="22"/>
      <c r="EC217" s="22"/>
      <c r="ED217" s="22"/>
      <c r="EE217" s="22"/>
      <c r="EF217" s="22"/>
      <c r="EG217" s="22"/>
      <c r="EH217" s="22"/>
      <c r="EI217" s="22"/>
      <c r="EJ217" s="22"/>
      <c r="EK217" s="22"/>
      <c r="EL217" s="22"/>
      <c r="EM217" s="22"/>
      <c r="EN217" s="22"/>
      <c r="EO217" s="22"/>
      <c r="EP217" s="22"/>
      <c r="EQ217" s="22"/>
      <c r="ER217" s="22"/>
      <c r="ES217" s="22"/>
      <c r="ET217" s="22"/>
      <c r="EU217" s="22"/>
      <c r="EV217" s="22"/>
      <c r="EW217" s="22"/>
      <c r="EX217" s="22"/>
      <c r="EY217" s="22"/>
      <c r="EZ217" s="22"/>
      <c r="FA217" s="22"/>
      <c r="FB217" s="22"/>
      <c r="FC217" s="22"/>
      <c r="FD217" s="22"/>
      <c r="FE217" s="22"/>
      <c r="FF217" s="22"/>
      <c r="FG217" s="22"/>
      <c r="FH217" s="22"/>
      <c r="FI217" s="22"/>
      <c r="FJ217" s="22"/>
      <c r="FK217" s="22"/>
      <c r="FL217" s="22"/>
      <c r="FM217" s="22"/>
      <c r="FN217" s="22"/>
      <c r="FO217" s="22"/>
      <c r="FP217" s="22"/>
      <c r="FQ217" s="22"/>
      <c r="FR217" s="22"/>
      <c r="FS217" s="22"/>
      <c r="FT217" s="22"/>
      <c r="FU217" s="22"/>
      <c r="FV217" s="22"/>
      <c r="FW217" s="22"/>
      <c r="FX217" s="22"/>
      <c r="FY217" s="22"/>
      <c r="FZ217" s="22"/>
      <c r="GA217" s="22"/>
      <c r="GB217" s="22"/>
      <c r="GC217" s="22"/>
      <c r="GD217" s="22"/>
      <c r="GE217" s="22"/>
      <c r="GF217" s="22"/>
      <c r="GG217" s="22"/>
      <c r="GH217" s="22"/>
      <c r="GI217" s="22"/>
      <c r="GJ217" s="22"/>
      <c r="GK217" s="22"/>
      <c r="GL217" s="22"/>
      <c r="GM217" s="22"/>
      <c r="GN217" s="22"/>
      <c r="GO217" s="22"/>
      <c r="GP217" s="22"/>
      <c r="GQ217" s="22"/>
      <c r="GR217" s="22"/>
      <c r="GS217" s="22"/>
      <c r="GT217" s="22">
        <v>20</v>
      </c>
      <c r="GU217" s="22"/>
      <c r="GV217" s="22"/>
      <c r="GW217" s="22"/>
      <c r="GX217" s="22"/>
      <c r="GY217" s="22"/>
      <c r="GZ217" s="22"/>
      <c r="HA217" s="22"/>
      <c r="HB217" s="22"/>
      <c r="HC217" s="22"/>
      <c r="HD217" s="22"/>
      <c r="HE217" s="22"/>
      <c r="HF217" s="22"/>
      <c r="HG217" s="22"/>
      <c r="HH217" s="22"/>
      <c r="HI217" s="22"/>
      <c r="HJ217" s="22"/>
      <c r="HK217" s="22"/>
      <c r="HL217" s="22"/>
      <c r="HM217" s="22"/>
      <c r="HN217" s="22"/>
      <c r="HO217" s="22"/>
      <c r="HP217" s="22"/>
      <c r="HQ217" s="22"/>
      <c r="HR217" s="22"/>
      <c r="HS217" s="22"/>
      <c r="HT217" s="22"/>
      <c r="HU217" s="22"/>
      <c r="HV217" s="22"/>
      <c r="HW217" s="22"/>
      <c r="HX217" s="22"/>
      <c r="HY217" s="22"/>
      <c r="HZ217" s="22"/>
      <c r="IA217" s="22"/>
      <c r="IB217" s="22"/>
      <c r="IC217" s="22"/>
      <c r="ID217" s="22"/>
      <c r="IE217" s="22"/>
      <c r="IF217" s="22">
        <v>20</v>
      </c>
      <c r="IG217" s="22"/>
      <c r="IH217" s="22"/>
      <c r="II217" s="22"/>
      <c r="IJ217" s="22"/>
      <c r="IK217" s="22"/>
      <c r="IL217" s="22"/>
      <c r="IM217" s="22"/>
      <c r="IN217" s="22"/>
      <c r="IO217" s="22"/>
      <c r="IP217" s="22"/>
      <c r="IQ217" s="22"/>
      <c r="IR217" s="22"/>
      <c r="IS217" s="22"/>
      <c r="IT217" s="22">
        <v>50</v>
      </c>
      <c r="IU217" s="22"/>
      <c r="IV217" s="22"/>
      <c r="IW217" s="22"/>
      <c r="IX217" s="22"/>
      <c r="IY217" s="26">
        <f t="shared" si="12"/>
        <v>350</v>
      </c>
      <c r="IZ217" s="56" t="s">
        <v>37</v>
      </c>
      <c r="JA217" s="80">
        <v>13250.64</v>
      </c>
      <c r="JB217" s="81">
        <f>JE217+JF217+JG217+JH217+JI217+JJ217</f>
        <v>13250.64</v>
      </c>
      <c r="JC217" s="81">
        <v>8351.4000000000015</v>
      </c>
      <c r="JD217" s="82">
        <f t="shared" si="13"/>
        <v>0</v>
      </c>
      <c r="JE217" s="83"/>
      <c r="JF217" s="83"/>
      <c r="JG217" s="83"/>
      <c r="JH217" s="83"/>
      <c r="JI217" s="83">
        <f>2000+1000+2000</f>
        <v>5000</v>
      </c>
      <c r="JJ217" s="83">
        <f>1500+2500+4250.64</f>
        <v>8250.64</v>
      </c>
      <c r="JK217" s="83"/>
      <c r="JL217" s="83"/>
      <c r="JM217" s="83"/>
      <c r="JN217" s="83"/>
      <c r="JO217" s="83"/>
      <c r="JP217" s="83"/>
      <c r="JQ217" s="40">
        <f t="shared" si="11"/>
        <v>1.5866369710467703</v>
      </c>
    </row>
    <row r="218" spans="1:277" s="5" customFormat="1" ht="12.75" customHeight="1" x14ac:dyDescent="0.25">
      <c r="A218" s="64">
        <v>43196</v>
      </c>
      <c r="B218" s="110" t="s">
        <v>31</v>
      </c>
      <c r="C218" s="52"/>
      <c r="D218" s="52"/>
      <c r="E218" s="53"/>
      <c r="F218" s="53"/>
      <c r="G218" s="53"/>
      <c r="H218" s="53"/>
      <c r="I218" s="53"/>
      <c r="J218" s="53"/>
      <c r="K218" s="53">
        <v>60</v>
      </c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  <c r="BM218" s="22"/>
      <c r="BN218" s="22"/>
      <c r="BO218" s="22"/>
      <c r="BP218" s="22"/>
      <c r="BQ218" s="22"/>
      <c r="BR218" s="22"/>
      <c r="BS218" s="22"/>
      <c r="BT218" s="22"/>
      <c r="BU218" s="22"/>
      <c r="BV218" s="22"/>
      <c r="BW218" s="22"/>
      <c r="BX218" s="22"/>
      <c r="BY218" s="22"/>
      <c r="BZ218" s="22"/>
      <c r="CA218" s="22"/>
      <c r="CB218" s="22"/>
      <c r="CC218" s="22"/>
      <c r="CD218" s="22"/>
      <c r="CE218" s="22"/>
      <c r="CF218" s="22"/>
      <c r="CG218" s="22"/>
      <c r="CH218" s="22"/>
      <c r="CI218" s="22"/>
      <c r="CJ218" s="22"/>
      <c r="CK218" s="22"/>
      <c r="CL218" s="22"/>
      <c r="CM218" s="22"/>
      <c r="CN218" s="22"/>
      <c r="CO218" s="22"/>
      <c r="CP218" s="22"/>
      <c r="CQ218" s="22"/>
      <c r="CR218" s="22"/>
      <c r="CS218" s="22"/>
      <c r="CT218" s="22"/>
      <c r="CU218" s="22"/>
      <c r="CV218" s="22"/>
      <c r="CW218" s="22"/>
      <c r="CX218" s="22"/>
      <c r="CY218" s="22"/>
      <c r="CZ218" s="22"/>
      <c r="DA218" s="22"/>
      <c r="DB218" s="22"/>
      <c r="DC218" s="22"/>
      <c r="DD218" s="22"/>
      <c r="DE218" s="22"/>
      <c r="DF218" s="22"/>
      <c r="DG218" s="22"/>
      <c r="DH218" s="22"/>
      <c r="DI218" s="22"/>
      <c r="DJ218" s="22"/>
      <c r="DK218" s="22"/>
      <c r="DL218" s="22"/>
      <c r="DM218" s="22"/>
      <c r="DN218" s="22"/>
      <c r="DO218" s="22"/>
      <c r="DP218" s="22"/>
      <c r="DQ218" s="22"/>
      <c r="DR218" s="22"/>
      <c r="DS218" s="22"/>
      <c r="DT218" s="22"/>
      <c r="DU218" s="22"/>
      <c r="DV218" s="22"/>
      <c r="DW218" s="22"/>
      <c r="DX218" s="22"/>
      <c r="DY218" s="22"/>
      <c r="DZ218" s="22"/>
      <c r="EA218" s="22"/>
      <c r="EB218" s="22"/>
      <c r="EC218" s="22"/>
      <c r="ED218" s="22"/>
      <c r="EE218" s="22"/>
      <c r="EF218" s="22"/>
      <c r="EG218" s="22"/>
      <c r="EH218" s="22"/>
      <c r="EI218" s="22"/>
      <c r="EJ218" s="22"/>
      <c r="EK218" s="22"/>
      <c r="EL218" s="22"/>
      <c r="EM218" s="22"/>
      <c r="EN218" s="22"/>
      <c r="EO218" s="22"/>
      <c r="EP218" s="22"/>
      <c r="EQ218" s="22"/>
      <c r="ER218" s="22"/>
      <c r="ES218" s="22"/>
      <c r="ET218" s="22"/>
      <c r="EU218" s="22"/>
      <c r="EV218" s="22"/>
      <c r="EW218" s="22"/>
      <c r="EX218" s="22"/>
      <c r="EY218" s="22"/>
      <c r="EZ218" s="22"/>
      <c r="FA218" s="22"/>
      <c r="FB218" s="22"/>
      <c r="FC218" s="22"/>
      <c r="FD218" s="22"/>
      <c r="FE218" s="22"/>
      <c r="FF218" s="22"/>
      <c r="FG218" s="22"/>
      <c r="FH218" s="22"/>
      <c r="FI218" s="22"/>
      <c r="FJ218" s="22"/>
      <c r="FK218" s="22"/>
      <c r="FL218" s="22"/>
      <c r="FM218" s="22"/>
      <c r="FN218" s="22"/>
      <c r="FO218" s="22"/>
      <c r="FP218" s="22"/>
      <c r="FQ218" s="22"/>
      <c r="FR218" s="22"/>
      <c r="FS218" s="22"/>
      <c r="FT218" s="22"/>
      <c r="FU218" s="22"/>
      <c r="FV218" s="22"/>
      <c r="FW218" s="22"/>
      <c r="FX218" s="22"/>
      <c r="FY218" s="22"/>
      <c r="FZ218" s="22"/>
      <c r="GA218" s="22"/>
      <c r="GB218" s="22"/>
      <c r="GC218" s="22"/>
      <c r="GD218" s="22"/>
      <c r="GE218" s="22"/>
      <c r="GF218" s="22"/>
      <c r="GG218" s="22"/>
      <c r="GH218" s="22"/>
      <c r="GI218" s="22"/>
      <c r="GJ218" s="22"/>
      <c r="GK218" s="22"/>
      <c r="GL218" s="22"/>
      <c r="GM218" s="22"/>
      <c r="GN218" s="22"/>
      <c r="GO218" s="22"/>
      <c r="GP218" s="22"/>
      <c r="GQ218" s="22"/>
      <c r="GR218" s="22"/>
      <c r="GS218" s="22"/>
      <c r="GT218" s="22"/>
      <c r="GU218" s="22"/>
      <c r="GV218" s="22"/>
      <c r="GW218" s="22"/>
      <c r="GX218" s="22"/>
      <c r="GY218" s="22"/>
      <c r="GZ218" s="22"/>
      <c r="HA218" s="22"/>
      <c r="HB218" s="22"/>
      <c r="HC218" s="22"/>
      <c r="HD218" s="22"/>
      <c r="HE218" s="22"/>
      <c r="HF218" s="22"/>
      <c r="HG218" s="22"/>
      <c r="HH218" s="22"/>
      <c r="HI218" s="22"/>
      <c r="HJ218" s="22"/>
      <c r="HK218" s="22"/>
      <c r="HL218" s="22"/>
      <c r="HM218" s="22"/>
      <c r="HN218" s="22"/>
      <c r="HO218" s="22"/>
      <c r="HP218" s="22"/>
      <c r="HQ218" s="22"/>
      <c r="HR218" s="22"/>
      <c r="HS218" s="22"/>
      <c r="HT218" s="22"/>
      <c r="HU218" s="22"/>
      <c r="HV218" s="22"/>
      <c r="HW218" s="22"/>
      <c r="HX218" s="22"/>
      <c r="HY218" s="22"/>
      <c r="HZ218" s="22"/>
      <c r="IA218" s="22"/>
      <c r="IB218" s="22"/>
      <c r="IC218" s="22"/>
      <c r="ID218" s="22"/>
      <c r="IE218" s="22"/>
      <c r="IF218" s="22"/>
      <c r="IG218" s="22"/>
      <c r="IH218" s="22"/>
      <c r="II218" s="22"/>
      <c r="IJ218" s="22"/>
      <c r="IK218" s="22"/>
      <c r="IL218" s="22"/>
      <c r="IM218" s="22"/>
      <c r="IN218" s="22"/>
      <c r="IO218" s="22"/>
      <c r="IP218" s="22"/>
      <c r="IQ218" s="22"/>
      <c r="IR218" s="22"/>
      <c r="IS218" s="22"/>
      <c r="IT218" s="22">
        <v>25</v>
      </c>
      <c r="IU218" s="22"/>
      <c r="IV218" s="22"/>
      <c r="IW218" s="22"/>
      <c r="IX218" s="22"/>
      <c r="IY218" s="26">
        <f t="shared" si="12"/>
        <v>85</v>
      </c>
      <c r="IZ218" s="56" t="s">
        <v>105</v>
      </c>
      <c r="JA218" s="80">
        <v>2402.8200000000002</v>
      </c>
      <c r="JB218" s="81">
        <f>JE218+JF218+JG218+JH218+JI218+JJ218</f>
        <v>2402.8200000000002</v>
      </c>
      <c r="JC218" s="81">
        <v>1508.35</v>
      </c>
      <c r="JD218" s="82">
        <f t="shared" si="13"/>
        <v>0</v>
      </c>
      <c r="JE218" s="83"/>
      <c r="JF218" s="83"/>
      <c r="JG218" s="83"/>
      <c r="JH218" s="83"/>
      <c r="JI218" s="83"/>
      <c r="JJ218" s="83">
        <v>2402.8200000000002</v>
      </c>
      <c r="JK218" s="83"/>
      <c r="JL218" s="83"/>
      <c r="JM218" s="83"/>
      <c r="JN218" s="83"/>
      <c r="JO218" s="83"/>
      <c r="JP218" s="83"/>
      <c r="JQ218" s="40">
        <f t="shared" si="11"/>
        <v>1.5930122319090398</v>
      </c>
    </row>
    <row r="219" spans="1:277" s="5" customFormat="1" ht="12.75" customHeight="1" x14ac:dyDescent="0.25">
      <c r="A219" s="64">
        <v>43203</v>
      </c>
      <c r="B219" s="110" t="s">
        <v>31</v>
      </c>
      <c r="C219" s="52"/>
      <c r="D219" s="52"/>
      <c r="E219" s="53"/>
      <c r="F219" s="53"/>
      <c r="G219" s="53"/>
      <c r="H219" s="53"/>
      <c r="I219" s="53"/>
      <c r="J219" s="53"/>
      <c r="K219" s="53">
        <v>60</v>
      </c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  <c r="BM219" s="22"/>
      <c r="BN219" s="22"/>
      <c r="BO219" s="22"/>
      <c r="BP219" s="22"/>
      <c r="BQ219" s="22"/>
      <c r="BR219" s="22"/>
      <c r="BS219" s="22"/>
      <c r="BT219" s="22"/>
      <c r="BU219" s="22"/>
      <c r="BV219" s="22"/>
      <c r="BW219" s="22"/>
      <c r="BX219" s="22"/>
      <c r="BY219" s="22"/>
      <c r="BZ219" s="22">
        <v>30</v>
      </c>
      <c r="CA219" s="22"/>
      <c r="CB219" s="22"/>
      <c r="CC219" s="22"/>
      <c r="CD219" s="22"/>
      <c r="CE219" s="22"/>
      <c r="CF219" s="22"/>
      <c r="CG219" s="22"/>
      <c r="CH219" s="22"/>
      <c r="CI219" s="22"/>
      <c r="CJ219" s="22"/>
      <c r="CK219" s="22"/>
      <c r="CL219" s="22"/>
      <c r="CM219" s="22"/>
      <c r="CN219" s="22"/>
      <c r="CO219" s="22"/>
      <c r="CP219" s="22">
        <v>90</v>
      </c>
      <c r="CQ219" s="22"/>
      <c r="CR219" s="22"/>
      <c r="CS219" s="22"/>
      <c r="CT219" s="22"/>
      <c r="CU219" s="22"/>
      <c r="CV219" s="22"/>
      <c r="CW219" s="22"/>
      <c r="CX219" s="22"/>
      <c r="CY219" s="22"/>
      <c r="CZ219" s="22"/>
      <c r="DA219" s="22"/>
      <c r="DB219" s="22"/>
      <c r="DC219" s="22"/>
      <c r="DD219" s="22"/>
      <c r="DE219" s="22"/>
      <c r="DF219" s="22"/>
      <c r="DG219" s="22"/>
      <c r="DH219" s="22"/>
      <c r="DI219" s="22"/>
      <c r="DJ219" s="22"/>
      <c r="DK219" s="22"/>
      <c r="DL219" s="22"/>
      <c r="DM219" s="22"/>
      <c r="DN219" s="22"/>
      <c r="DO219" s="22"/>
      <c r="DP219" s="22"/>
      <c r="DQ219" s="22"/>
      <c r="DR219" s="22"/>
      <c r="DS219" s="22"/>
      <c r="DT219" s="22"/>
      <c r="DU219" s="22"/>
      <c r="DV219" s="22"/>
      <c r="DW219" s="22"/>
      <c r="DX219" s="22"/>
      <c r="DY219" s="22"/>
      <c r="DZ219" s="22"/>
      <c r="EA219" s="22"/>
      <c r="EB219" s="22"/>
      <c r="EC219" s="22"/>
      <c r="ED219" s="22"/>
      <c r="EE219" s="22"/>
      <c r="EF219" s="22"/>
      <c r="EG219" s="22"/>
      <c r="EH219" s="22"/>
      <c r="EI219" s="22"/>
      <c r="EJ219" s="22"/>
      <c r="EK219" s="22"/>
      <c r="EL219" s="22"/>
      <c r="EM219" s="22"/>
      <c r="EN219" s="22"/>
      <c r="EO219" s="22"/>
      <c r="EP219" s="22"/>
      <c r="EQ219" s="22"/>
      <c r="ER219" s="22"/>
      <c r="ES219" s="22"/>
      <c r="ET219" s="22"/>
      <c r="EU219" s="22"/>
      <c r="EV219" s="22"/>
      <c r="EW219" s="22"/>
      <c r="EX219" s="22"/>
      <c r="EY219" s="22"/>
      <c r="EZ219" s="22"/>
      <c r="FA219" s="22"/>
      <c r="FB219" s="22"/>
      <c r="FC219" s="22"/>
      <c r="FD219" s="22"/>
      <c r="FE219" s="22"/>
      <c r="FF219" s="22"/>
      <c r="FG219" s="22"/>
      <c r="FH219" s="22"/>
      <c r="FI219" s="22"/>
      <c r="FJ219" s="22"/>
      <c r="FK219" s="22"/>
      <c r="FL219" s="22"/>
      <c r="FM219" s="22"/>
      <c r="FN219" s="22"/>
      <c r="FO219" s="22"/>
      <c r="FP219" s="22"/>
      <c r="FQ219" s="22"/>
      <c r="FR219" s="22"/>
      <c r="FS219" s="22"/>
      <c r="FT219" s="22"/>
      <c r="FU219" s="22"/>
      <c r="FV219" s="22"/>
      <c r="FW219" s="22"/>
      <c r="FX219" s="22"/>
      <c r="FY219" s="22"/>
      <c r="FZ219" s="22"/>
      <c r="GA219" s="22"/>
      <c r="GB219" s="22"/>
      <c r="GC219" s="22"/>
      <c r="GD219" s="22"/>
      <c r="GE219" s="22"/>
      <c r="GF219" s="22"/>
      <c r="GG219" s="22"/>
      <c r="GH219" s="22"/>
      <c r="GI219" s="22"/>
      <c r="GJ219" s="22"/>
      <c r="GK219" s="22"/>
      <c r="GL219" s="22"/>
      <c r="GM219" s="22"/>
      <c r="GN219" s="22"/>
      <c r="GO219" s="22"/>
      <c r="GP219" s="22"/>
      <c r="GQ219" s="22"/>
      <c r="GR219" s="22"/>
      <c r="GS219" s="22"/>
      <c r="GT219" s="22">
        <v>50</v>
      </c>
      <c r="GU219" s="22"/>
      <c r="GV219" s="22"/>
      <c r="GW219" s="22"/>
      <c r="GX219" s="22"/>
      <c r="GY219" s="22"/>
      <c r="GZ219" s="22"/>
      <c r="HA219" s="22"/>
      <c r="HB219" s="22"/>
      <c r="HC219" s="22"/>
      <c r="HD219" s="22"/>
      <c r="HE219" s="22"/>
      <c r="HF219" s="22"/>
      <c r="HG219" s="22"/>
      <c r="HH219" s="22"/>
      <c r="HI219" s="22"/>
      <c r="HJ219" s="22"/>
      <c r="HK219" s="22"/>
      <c r="HL219" s="22"/>
      <c r="HM219" s="22"/>
      <c r="HN219" s="22"/>
      <c r="HO219" s="22"/>
      <c r="HP219" s="22"/>
      <c r="HQ219" s="22"/>
      <c r="HR219" s="22"/>
      <c r="HS219" s="22"/>
      <c r="HT219" s="22"/>
      <c r="HU219" s="22"/>
      <c r="HV219" s="22"/>
      <c r="HW219" s="22"/>
      <c r="HX219" s="22"/>
      <c r="HY219" s="22"/>
      <c r="HZ219" s="22"/>
      <c r="IA219" s="22"/>
      <c r="IB219" s="22"/>
      <c r="IC219" s="22"/>
      <c r="ID219" s="22"/>
      <c r="IE219" s="22"/>
      <c r="IF219" s="22"/>
      <c r="IG219" s="22"/>
      <c r="IH219" s="22"/>
      <c r="II219" s="22"/>
      <c r="IJ219" s="22"/>
      <c r="IK219" s="22"/>
      <c r="IL219" s="22"/>
      <c r="IM219" s="22"/>
      <c r="IN219" s="22"/>
      <c r="IO219" s="22"/>
      <c r="IP219" s="22"/>
      <c r="IQ219" s="22"/>
      <c r="IR219" s="22"/>
      <c r="IS219" s="22"/>
      <c r="IT219" s="22">
        <v>50</v>
      </c>
      <c r="IU219" s="22"/>
      <c r="IV219" s="22"/>
      <c r="IW219" s="22"/>
      <c r="IX219" s="22"/>
      <c r="IY219" s="26">
        <f t="shared" si="12"/>
        <v>280</v>
      </c>
      <c r="IZ219" s="56" t="s">
        <v>37</v>
      </c>
      <c r="JA219" s="80">
        <v>8902.32</v>
      </c>
      <c r="JB219" s="81">
        <f>JE219+JF219+JG219+JH219+JI219+JJ219</f>
        <v>8902.32</v>
      </c>
      <c r="JC219" s="81">
        <v>5177.1000000000004</v>
      </c>
      <c r="JD219" s="82">
        <f t="shared" si="13"/>
        <v>0</v>
      </c>
      <c r="JE219" s="83"/>
      <c r="JF219" s="83"/>
      <c r="JG219" s="83"/>
      <c r="JH219" s="83"/>
      <c r="JI219" s="83"/>
      <c r="JJ219" s="83">
        <v>8902.32</v>
      </c>
      <c r="JK219" s="83"/>
      <c r="JL219" s="83"/>
      <c r="JM219" s="83"/>
      <c r="JN219" s="83"/>
      <c r="JO219" s="83"/>
      <c r="JP219" s="83"/>
      <c r="JQ219" s="40">
        <f t="shared" si="11"/>
        <v>1.7195572811033202</v>
      </c>
    </row>
    <row r="220" spans="1:277" s="5" customFormat="1" ht="12.75" customHeight="1" x14ac:dyDescent="0.25">
      <c r="A220" s="64">
        <v>43210</v>
      </c>
      <c r="B220" s="110" t="s">
        <v>31</v>
      </c>
      <c r="C220" s="52"/>
      <c r="D220" s="52"/>
      <c r="E220" s="53"/>
      <c r="F220" s="53"/>
      <c r="G220" s="53"/>
      <c r="H220" s="53"/>
      <c r="I220" s="53"/>
      <c r="J220" s="53"/>
      <c r="K220" s="53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  <c r="BM220" s="22"/>
      <c r="BN220" s="22"/>
      <c r="BO220" s="22"/>
      <c r="BP220" s="22"/>
      <c r="BQ220" s="22"/>
      <c r="BR220" s="22"/>
      <c r="BS220" s="22"/>
      <c r="BT220" s="22"/>
      <c r="BU220" s="22"/>
      <c r="BV220" s="22"/>
      <c r="BW220" s="22"/>
      <c r="BX220" s="22"/>
      <c r="BY220" s="22"/>
      <c r="BZ220" s="22"/>
      <c r="CA220" s="22"/>
      <c r="CB220" s="22"/>
      <c r="CC220" s="22"/>
      <c r="CD220" s="22"/>
      <c r="CE220" s="22"/>
      <c r="CF220" s="22"/>
      <c r="CG220" s="22"/>
      <c r="CH220" s="22"/>
      <c r="CI220" s="22"/>
      <c r="CJ220" s="22"/>
      <c r="CK220" s="22"/>
      <c r="CL220" s="22"/>
      <c r="CM220" s="22"/>
      <c r="CN220" s="22"/>
      <c r="CO220" s="22"/>
      <c r="CP220" s="22">
        <v>120</v>
      </c>
      <c r="CQ220" s="22"/>
      <c r="CR220" s="22"/>
      <c r="CS220" s="22"/>
      <c r="CT220" s="22"/>
      <c r="CU220" s="22"/>
      <c r="CV220" s="22"/>
      <c r="CW220" s="22"/>
      <c r="CX220" s="22"/>
      <c r="CY220" s="22"/>
      <c r="CZ220" s="22"/>
      <c r="DA220" s="22"/>
      <c r="DB220" s="22"/>
      <c r="DC220" s="22"/>
      <c r="DD220" s="22"/>
      <c r="DE220" s="22"/>
      <c r="DF220" s="22"/>
      <c r="DG220" s="22"/>
      <c r="DH220" s="22"/>
      <c r="DI220" s="22"/>
      <c r="DJ220" s="22"/>
      <c r="DK220" s="22"/>
      <c r="DL220" s="22"/>
      <c r="DM220" s="22"/>
      <c r="DN220" s="22"/>
      <c r="DO220" s="22"/>
      <c r="DP220" s="22"/>
      <c r="DQ220" s="22"/>
      <c r="DR220" s="22"/>
      <c r="DS220" s="22"/>
      <c r="DT220" s="22"/>
      <c r="DU220" s="22"/>
      <c r="DV220" s="22"/>
      <c r="DW220" s="22"/>
      <c r="DX220" s="22"/>
      <c r="DY220" s="22"/>
      <c r="DZ220" s="22"/>
      <c r="EA220" s="22"/>
      <c r="EB220" s="22"/>
      <c r="EC220" s="22"/>
      <c r="ED220" s="22"/>
      <c r="EE220" s="22"/>
      <c r="EF220" s="22"/>
      <c r="EG220" s="22"/>
      <c r="EH220" s="22"/>
      <c r="EI220" s="22"/>
      <c r="EJ220" s="22"/>
      <c r="EK220" s="22"/>
      <c r="EL220" s="22"/>
      <c r="EM220" s="22"/>
      <c r="EN220" s="22"/>
      <c r="EO220" s="22"/>
      <c r="EP220" s="22"/>
      <c r="EQ220" s="22"/>
      <c r="ER220" s="22"/>
      <c r="ES220" s="22"/>
      <c r="ET220" s="22"/>
      <c r="EU220" s="22"/>
      <c r="EV220" s="22"/>
      <c r="EW220" s="22"/>
      <c r="EX220" s="22"/>
      <c r="EY220" s="22"/>
      <c r="EZ220" s="22"/>
      <c r="FA220" s="22"/>
      <c r="FB220" s="22"/>
      <c r="FC220" s="22"/>
      <c r="FD220" s="22"/>
      <c r="FE220" s="22"/>
      <c r="FF220" s="22"/>
      <c r="FG220" s="22"/>
      <c r="FH220" s="22"/>
      <c r="FI220" s="22"/>
      <c r="FJ220" s="22"/>
      <c r="FK220" s="22"/>
      <c r="FL220" s="22"/>
      <c r="FM220" s="22"/>
      <c r="FN220" s="22"/>
      <c r="FO220" s="22"/>
      <c r="FP220" s="22"/>
      <c r="FQ220" s="22"/>
      <c r="FR220" s="22"/>
      <c r="FS220" s="22"/>
      <c r="FT220" s="22"/>
      <c r="FU220" s="22"/>
      <c r="FV220" s="22"/>
      <c r="FW220" s="22"/>
      <c r="FX220" s="22"/>
      <c r="FY220" s="22"/>
      <c r="FZ220" s="22"/>
      <c r="GA220" s="22"/>
      <c r="GB220" s="22"/>
      <c r="GC220" s="22"/>
      <c r="GD220" s="22"/>
      <c r="GE220" s="22"/>
      <c r="GF220" s="22"/>
      <c r="GG220" s="22"/>
      <c r="GH220" s="22"/>
      <c r="GI220" s="22"/>
      <c r="GJ220" s="22"/>
      <c r="GK220" s="22"/>
      <c r="GL220" s="22"/>
      <c r="GM220" s="22"/>
      <c r="GN220" s="22"/>
      <c r="GO220" s="22"/>
      <c r="GP220" s="22"/>
      <c r="GQ220" s="22"/>
      <c r="GR220" s="22"/>
      <c r="GS220" s="22"/>
      <c r="GT220" s="22"/>
      <c r="GU220" s="22"/>
      <c r="GV220" s="22"/>
      <c r="GW220" s="22"/>
      <c r="GX220" s="22"/>
      <c r="GY220" s="22"/>
      <c r="GZ220" s="22"/>
      <c r="HA220" s="22"/>
      <c r="HB220" s="22"/>
      <c r="HC220" s="22"/>
      <c r="HD220" s="22"/>
      <c r="HE220" s="22"/>
      <c r="HF220" s="22"/>
      <c r="HG220" s="22"/>
      <c r="HH220" s="22"/>
      <c r="HI220" s="22"/>
      <c r="HJ220" s="22"/>
      <c r="HK220" s="22"/>
      <c r="HL220" s="22"/>
      <c r="HM220" s="22"/>
      <c r="HN220" s="22"/>
      <c r="HO220" s="22"/>
      <c r="HP220" s="22"/>
      <c r="HQ220" s="22"/>
      <c r="HR220" s="22"/>
      <c r="HS220" s="22"/>
      <c r="HT220" s="22"/>
      <c r="HU220" s="22"/>
      <c r="HV220" s="22"/>
      <c r="HW220" s="22"/>
      <c r="HX220" s="22"/>
      <c r="HY220" s="22"/>
      <c r="HZ220" s="22"/>
      <c r="IA220" s="22"/>
      <c r="IB220" s="22"/>
      <c r="IC220" s="22"/>
      <c r="ID220" s="22"/>
      <c r="IE220" s="22"/>
      <c r="IF220" s="22"/>
      <c r="IG220" s="22"/>
      <c r="IH220" s="22"/>
      <c r="II220" s="22"/>
      <c r="IJ220" s="22"/>
      <c r="IK220" s="22"/>
      <c r="IL220" s="22"/>
      <c r="IM220" s="22"/>
      <c r="IN220" s="22"/>
      <c r="IO220" s="22"/>
      <c r="IP220" s="22"/>
      <c r="IQ220" s="22"/>
      <c r="IR220" s="22"/>
      <c r="IS220" s="22"/>
      <c r="IT220" s="22"/>
      <c r="IU220" s="22"/>
      <c r="IV220" s="22"/>
      <c r="IW220" s="22"/>
      <c r="IX220" s="22"/>
      <c r="IY220" s="26">
        <f t="shared" si="12"/>
        <v>120</v>
      </c>
      <c r="IZ220" s="56" t="s">
        <v>37</v>
      </c>
      <c r="JA220" s="80">
        <v>3597.12</v>
      </c>
      <c r="JB220" s="81">
        <f>JE220+JF220+JG220+JH220+JI220+JJ220</f>
        <v>3597.12</v>
      </c>
      <c r="JC220" s="81">
        <v>2150.4</v>
      </c>
      <c r="JD220" s="82">
        <f t="shared" si="13"/>
        <v>0</v>
      </c>
      <c r="JE220" s="83"/>
      <c r="JF220" s="83"/>
      <c r="JG220" s="83"/>
      <c r="JH220" s="83"/>
      <c r="JI220" s="83"/>
      <c r="JJ220" s="83">
        <v>3597.12</v>
      </c>
      <c r="JK220" s="83"/>
      <c r="JL220" s="83"/>
      <c r="JM220" s="83"/>
      <c r="JN220" s="83"/>
      <c r="JO220" s="83"/>
      <c r="JP220" s="83"/>
      <c r="JQ220" s="40">
        <f t="shared" si="11"/>
        <v>1.672767857142857</v>
      </c>
    </row>
    <row r="221" spans="1:277" s="5" customFormat="1" ht="12.75" customHeight="1" x14ac:dyDescent="0.25">
      <c r="A221" s="64">
        <v>43213</v>
      </c>
      <c r="B221" s="110" t="s">
        <v>31</v>
      </c>
      <c r="C221" s="52"/>
      <c r="D221" s="52"/>
      <c r="E221" s="53"/>
      <c r="F221" s="53"/>
      <c r="G221" s="53"/>
      <c r="H221" s="53"/>
      <c r="I221" s="53"/>
      <c r="J221" s="53"/>
      <c r="K221" s="53">
        <v>120</v>
      </c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  <c r="BM221" s="22"/>
      <c r="BN221" s="22"/>
      <c r="BO221" s="22"/>
      <c r="BP221" s="22"/>
      <c r="BQ221" s="22"/>
      <c r="BR221" s="22"/>
      <c r="BS221" s="22"/>
      <c r="BT221" s="22"/>
      <c r="BU221" s="22"/>
      <c r="BV221" s="22"/>
      <c r="BW221" s="22"/>
      <c r="BX221" s="22"/>
      <c r="BY221" s="22"/>
      <c r="BZ221" s="22">
        <v>30</v>
      </c>
      <c r="CA221" s="22"/>
      <c r="CB221" s="22"/>
      <c r="CC221" s="22"/>
      <c r="CD221" s="22"/>
      <c r="CE221" s="22"/>
      <c r="CF221" s="22"/>
      <c r="CG221" s="22"/>
      <c r="CH221" s="22"/>
      <c r="CI221" s="22"/>
      <c r="CJ221" s="22"/>
      <c r="CK221" s="22"/>
      <c r="CL221" s="22"/>
      <c r="CM221" s="22"/>
      <c r="CN221" s="22"/>
      <c r="CO221" s="22"/>
      <c r="CP221" s="22">
        <v>60</v>
      </c>
      <c r="CQ221" s="22"/>
      <c r="CR221" s="22"/>
      <c r="CS221" s="22"/>
      <c r="CT221" s="22"/>
      <c r="CU221" s="22"/>
      <c r="CV221" s="22"/>
      <c r="CW221" s="22"/>
      <c r="CX221" s="22"/>
      <c r="CY221" s="22"/>
      <c r="CZ221" s="22"/>
      <c r="DA221" s="22"/>
      <c r="DB221" s="22"/>
      <c r="DC221" s="22"/>
      <c r="DD221" s="22"/>
      <c r="DE221" s="22"/>
      <c r="DF221" s="22"/>
      <c r="DG221" s="22"/>
      <c r="DH221" s="22"/>
      <c r="DI221" s="22"/>
      <c r="DJ221" s="22"/>
      <c r="DK221" s="22"/>
      <c r="DL221" s="22"/>
      <c r="DM221" s="22"/>
      <c r="DN221" s="22"/>
      <c r="DO221" s="22"/>
      <c r="DP221" s="22"/>
      <c r="DQ221" s="22"/>
      <c r="DR221" s="22"/>
      <c r="DS221" s="22"/>
      <c r="DT221" s="22"/>
      <c r="DU221" s="22"/>
      <c r="DV221" s="22"/>
      <c r="DW221" s="22"/>
      <c r="DX221" s="22"/>
      <c r="DY221" s="22"/>
      <c r="DZ221" s="22"/>
      <c r="EA221" s="22"/>
      <c r="EB221" s="22"/>
      <c r="EC221" s="22"/>
      <c r="ED221" s="22"/>
      <c r="EE221" s="22"/>
      <c r="EF221" s="22"/>
      <c r="EG221" s="22"/>
      <c r="EH221" s="22"/>
      <c r="EI221" s="22"/>
      <c r="EJ221" s="22"/>
      <c r="EK221" s="22"/>
      <c r="EL221" s="22"/>
      <c r="EM221" s="22"/>
      <c r="EN221" s="22"/>
      <c r="EO221" s="22"/>
      <c r="EP221" s="22"/>
      <c r="EQ221" s="22"/>
      <c r="ER221" s="22"/>
      <c r="ES221" s="22"/>
      <c r="ET221" s="22"/>
      <c r="EU221" s="22"/>
      <c r="EV221" s="22"/>
      <c r="EW221" s="22"/>
      <c r="EX221" s="22"/>
      <c r="EY221" s="22"/>
      <c r="EZ221" s="22"/>
      <c r="FA221" s="22"/>
      <c r="FB221" s="22"/>
      <c r="FC221" s="22"/>
      <c r="FD221" s="22"/>
      <c r="FE221" s="22"/>
      <c r="FF221" s="22"/>
      <c r="FG221" s="22"/>
      <c r="FH221" s="22"/>
      <c r="FI221" s="22"/>
      <c r="FJ221" s="22"/>
      <c r="FK221" s="22"/>
      <c r="FL221" s="22"/>
      <c r="FM221" s="22"/>
      <c r="FN221" s="22"/>
      <c r="FO221" s="22"/>
      <c r="FP221" s="22"/>
      <c r="FQ221" s="22"/>
      <c r="FR221" s="22"/>
      <c r="FS221" s="22"/>
      <c r="FT221" s="22"/>
      <c r="FU221" s="22"/>
      <c r="FV221" s="22"/>
      <c r="FW221" s="22"/>
      <c r="FX221" s="22"/>
      <c r="FY221" s="22"/>
      <c r="FZ221" s="22"/>
      <c r="GA221" s="22"/>
      <c r="GB221" s="22"/>
      <c r="GC221" s="22"/>
      <c r="GD221" s="22"/>
      <c r="GE221" s="22"/>
      <c r="GF221" s="22"/>
      <c r="GG221" s="22"/>
      <c r="GH221" s="22"/>
      <c r="GI221" s="22"/>
      <c r="GJ221" s="22"/>
      <c r="GK221" s="22"/>
      <c r="GL221" s="22"/>
      <c r="GM221" s="22"/>
      <c r="GN221" s="22"/>
      <c r="GO221" s="22"/>
      <c r="GP221" s="22"/>
      <c r="GQ221" s="22"/>
      <c r="GR221" s="22"/>
      <c r="GS221" s="22"/>
      <c r="GT221" s="22">
        <v>30</v>
      </c>
      <c r="GU221" s="22"/>
      <c r="GV221" s="22"/>
      <c r="GW221" s="22"/>
      <c r="GX221" s="22"/>
      <c r="GY221" s="22"/>
      <c r="GZ221" s="22"/>
      <c r="HA221" s="22"/>
      <c r="HB221" s="22"/>
      <c r="HC221" s="22"/>
      <c r="HD221" s="22"/>
      <c r="HE221" s="22"/>
      <c r="HF221" s="22"/>
      <c r="HG221" s="22"/>
      <c r="HH221" s="22"/>
      <c r="HI221" s="22"/>
      <c r="HJ221" s="22"/>
      <c r="HK221" s="22"/>
      <c r="HL221" s="22"/>
      <c r="HM221" s="22"/>
      <c r="HN221" s="22"/>
      <c r="HO221" s="22"/>
      <c r="HP221" s="22"/>
      <c r="HQ221" s="22"/>
      <c r="HR221" s="22"/>
      <c r="HS221" s="22"/>
      <c r="HT221" s="22"/>
      <c r="HU221" s="22"/>
      <c r="HV221" s="22"/>
      <c r="HW221" s="22"/>
      <c r="HX221" s="22"/>
      <c r="HY221" s="22"/>
      <c r="HZ221" s="22"/>
      <c r="IA221" s="22"/>
      <c r="IB221" s="22"/>
      <c r="IC221" s="22"/>
      <c r="ID221" s="22"/>
      <c r="IE221" s="22"/>
      <c r="IF221" s="22">
        <v>20</v>
      </c>
      <c r="IG221" s="22"/>
      <c r="IH221" s="22"/>
      <c r="II221" s="22"/>
      <c r="IJ221" s="22"/>
      <c r="IK221" s="22"/>
      <c r="IL221" s="22"/>
      <c r="IM221" s="22"/>
      <c r="IN221" s="22"/>
      <c r="IO221" s="22"/>
      <c r="IP221" s="22"/>
      <c r="IQ221" s="22"/>
      <c r="IR221" s="22"/>
      <c r="IS221" s="22"/>
      <c r="IT221" s="22">
        <v>100</v>
      </c>
      <c r="IU221" s="22"/>
      <c r="IV221" s="22"/>
      <c r="IW221" s="22"/>
      <c r="IX221" s="22"/>
      <c r="IY221" s="26">
        <f t="shared" si="12"/>
        <v>360</v>
      </c>
      <c r="IZ221" s="56" t="s">
        <v>37</v>
      </c>
      <c r="JA221" s="80">
        <v>13635.12</v>
      </c>
      <c r="JB221" s="81">
        <f>JE221+JF221+JG221+JH221+JI221+JJ221+JK221</f>
        <v>13635.119999999999</v>
      </c>
      <c r="JC221" s="81">
        <v>8675</v>
      </c>
      <c r="JD221" s="82">
        <f t="shared" si="13"/>
        <v>0</v>
      </c>
      <c r="JE221" s="83"/>
      <c r="JF221" s="83"/>
      <c r="JG221" s="83"/>
      <c r="JH221" s="83"/>
      <c r="JI221" s="83"/>
      <c r="JJ221" s="83"/>
      <c r="JK221" s="83">
        <f>6500+7135.12</f>
        <v>13635.119999999999</v>
      </c>
      <c r="JL221" s="83"/>
      <c r="JM221" s="83"/>
      <c r="JN221" s="83"/>
      <c r="JO221" s="83"/>
      <c r="JP221" s="83"/>
      <c r="JQ221" s="40">
        <f t="shared" si="11"/>
        <v>1.5717717579250721</v>
      </c>
    </row>
    <row r="222" spans="1:277" s="5" customFormat="1" ht="12.75" customHeight="1" x14ac:dyDescent="0.25">
      <c r="A222" s="64">
        <v>43224</v>
      </c>
      <c r="B222" s="110" t="s">
        <v>31</v>
      </c>
      <c r="C222" s="52"/>
      <c r="D222" s="52"/>
      <c r="E222" s="53"/>
      <c r="F222" s="53"/>
      <c r="G222" s="53"/>
      <c r="H222" s="53"/>
      <c r="I222" s="53"/>
      <c r="J222" s="53"/>
      <c r="K222" s="53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  <c r="BM222" s="22"/>
      <c r="BN222" s="22"/>
      <c r="BO222" s="22"/>
      <c r="BP222" s="22"/>
      <c r="BQ222" s="22"/>
      <c r="BR222" s="22"/>
      <c r="BS222" s="22"/>
      <c r="BT222" s="22"/>
      <c r="BU222" s="22"/>
      <c r="BV222" s="22"/>
      <c r="BW222" s="22"/>
      <c r="BX222" s="22"/>
      <c r="BY222" s="22"/>
      <c r="BZ222" s="22"/>
      <c r="CA222" s="22"/>
      <c r="CB222" s="22"/>
      <c r="CC222" s="22"/>
      <c r="CD222" s="22"/>
      <c r="CE222" s="22"/>
      <c r="CF222" s="22"/>
      <c r="CG222" s="22"/>
      <c r="CH222" s="22"/>
      <c r="CI222" s="22"/>
      <c r="CJ222" s="22"/>
      <c r="CK222" s="22"/>
      <c r="CL222" s="22"/>
      <c r="CM222" s="22"/>
      <c r="CN222" s="22"/>
      <c r="CO222" s="22"/>
      <c r="CP222" s="22">
        <v>170</v>
      </c>
      <c r="CQ222" s="22"/>
      <c r="CR222" s="22"/>
      <c r="CS222" s="22"/>
      <c r="CT222" s="22"/>
      <c r="CU222" s="22"/>
      <c r="CV222" s="22"/>
      <c r="CW222" s="22"/>
      <c r="CX222" s="22"/>
      <c r="CY222" s="22"/>
      <c r="CZ222" s="22"/>
      <c r="DA222" s="22"/>
      <c r="DB222" s="22"/>
      <c r="DC222" s="22"/>
      <c r="DD222" s="22"/>
      <c r="DE222" s="22"/>
      <c r="DF222" s="22"/>
      <c r="DG222" s="22"/>
      <c r="DH222" s="22"/>
      <c r="DI222" s="22"/>
      <c r="DJ222" s="22"/>
      <c r="DK222" s="22"/>
      <c r="DL222" s="22"/>
      <c r="DM222" s="22"/>
      <c r="DN222" s="22"/>
      <c r="DO222" s="22"/>
      <c r="DP222" s="22"/>
      <c r="DQ222" s="22"/>
      <c r="DR222" s="22"/>
      <c r="DS222" s="22"/>
      <c r="DT222" s="22"/>
      <c r="DU222" s="22"/>
      <c r="DV222" s="22"/>
      <c r="DW222" s="22"/>
      <c r="DX222" s="22"/>
      <c r="DY222" s="22"/>
      <c r="DZ222" s="22"/>
      <c r="EA222" s="22"/>
      <c r="EB222" s="22"/>
      <c r="EC222" s="22"/>
      <c r="ED222" s="22"/>
      <c r="EE222" s="22"/>
      <c r="EF222" s="22"/>
      <c r="EG222" s="22"/>
      <c r="EH222" s="22"/>
      <c r="EI222" s="22"/>
      <c r="EJ222" s="22"/>
      <c r="EK222" s="22"/>
      <c r="EL222" s="22"/>
      <c r="EM222" s="22"/>
      <c r="EN222" s="22"/>
      <c r="EO222" s="22"/>
      <c r="EP222" s="22"/>
      <c r="EQ222" s="22"/>
      <c r="ER222" s="22"/>
      <c r="ES222" s="22"/>
      <c r="ET222" s="22"/>
      <c r="EU222" s="22"/>
      <c r="EV222" s="22"/>
      <c r="EW222" s="22"/>
      <c r="EX222" s="22"/>
      <c r="EY222" s="22"/>
      <c r="EZ222" s="22"/>
      <c r="FA222" s="22"/>
      <c r="FB222" s="22"/>
      <c r="FC222" s="22"/>
      <c r="FD222" s="22"/>
      <c r="FE222" s="22"/>
      <c r="FF222" s="22"/>
      <c r="FG222" s="22"/>
      <c r="FH222" s="22"/>
      <c r="FI222" s="22"/>
      <c r="FJ222" s="22"/>
      <c r="FK222" s="22"/>
      <c r="FL222" s="22"/>
      <c r="FM222" s="22"/>
      <c r="FN222" s="22"/>
      <c r="FO222" s="22"/>
      <c r="FP222" s="22"/>
      <c r="FQ222" s="22"/>
      <c r="FR222" s="22"/>
      <c r="FS222" s="22"/>
      <c r="FT222" s="22"/>
      <c r="FU222" s="22"/>
      <c r="FV222" s="22"/>
      <c r="FW222" s="22"/>
      <c r="FX222" s="22"/>
      <c r="FY222" s="22"/>
      <c r="FZ222" s="22"/>
      <c r="GA222" s="22"/>
      <c r="GB222" s="22"/>
      <c r="GC222" s="22"/>
      <c r="GD222" s="22"/>
      <c r="GE222" s="22"/>
      <c r="GF222" s="22"/>
      <c r="GG222" s="22"/>
      <c r="GH222" s="22"/>
      <c r="GI222" s="22"/>
      <c r="GJ222" s="22"/>
      <c r="GK222" s="22"/>
      <c r="GL222" s="22"/>
      <c r="GM222" s="22"/>
      <c r="GN222" s="22"/>
      <c r="GO222" s="22"/>
      <c r="GP222" s="22"/>
      <c r="GQ222" s="22"/>
      <c r="GR222" s="22"/>
      <c r="GS222" s="22"/>
      <c r="GT222" s="22">
        <v>60</v>
      </c>
      <c r="GU222" s="22"/>
      <c r="GV222" s="22"/>
      <c r="GW222" s="22"/>
      <c r="GX222" s="22"/>
      <c r="GY222" s="22"/>
      <c r="GZ222" s="22"/>
      <c r="HA222" s="22"/>
      <c r="HB222" s="22"/>
      <c r="HC222" s="22"/>
      <c r="HD222" s="22"/>
      <c r="HE222" s="22"/>
      <c r="HF222" s="22"/>
      <c r="HG222" s="22"/>
      <c r="HH222" s="22"/>
      <c r="HI222" s="22"/>
      <c r="HJ222" s="22"/>
      <c r="HK222" s="22"/>
      <c r="HL222" s="22"/>
      <c r="HM222" s="22"/>
      <c r="HN222" s="22"/>
      <c r="HO222" s="22"/>
      <c r="HP222" s="22"/>
      <c r="HQ222" s="22"/>
      <c r="HR222" s="22"/>
      <c r="HS222" s="22"/>
      <c r="HT222" s="22"/>
      <c r="HU222" s="22"/>
      <c r="HV222" s="22"/>
      <c r="HW222" s="22"/>
      <c r="HX222" s="22"/>
      <c r="HY222" s="22"/>
      <c r="HZ222" s="22"/>
      <c r="IA222" s="22"/>
      <c r="IB222" s="22"/>
      <c r="IC222" s="22"/>
      <c r="ID222" s="22"/>
      <c r="IE222" s="22"/>
      <c r="IF222" s="22"/>
      <c r="IG222" s="22"/>
      <c r="IH222" s="22"/>
      <c r="II222" s="22"/>
      <c r="IJ222" s="22"/>
      <c r="IK222" s="22"/>
      <c r="IL222" s="22"/>
      <c r="IM222" s="22"/>
      <c r="IN222" s="22"/>
      <c r="IO222" s="22"/>
      <c r="IP222" s="22"/>
      <c r="IQ222" s="22"/>
      <c r="IR222" s="22"/>
      <c r="IS222" s="22"/>
      <c r="IT222" s="22"/>
      <c r="IU222" s="22"/>
      <c r="IV222" s="22"/>
      <c r="IW222" s="22"/>
      <c r="IX222" s="22"/>
      <c r="IY222" s="26">
        <f t="shared" si="12"/>
        <v>230</v>
      </c>
      <c r="IZ222" s="56" t="s">
        <v>37</v>
      </c>
      <c r="JA222" s="80">
        <v>7224.84</v>
      </c>
      <c r="JB222" s="81">
        <f>JE222+JF222+JG222+JH222+JI222+JJ222+JK222</f>
        <v>7224.84</v>
      </c>
      <c r="JC222" s="81">
        <v>4256</v>
      </c>
      <c r="JD222" s="82">
        <f t="shared" si="13"/>
        <v>0</v>
      </c>
      <c r="JE222" s="83"/>
      <c r="JF222" s="83"/>
      <c r="JG222" s="83"/>
      <c r="JH222" s="83"/>
      <c r="JI222" s="83"/>
      <c r="JJ222" s="83"/>
      <c r="JK222" s="83">
        <v>7224.84</v>
      </c>
      <c r="JL222" s="83"/>
      <c r="JM222" s="83"/>
      <c r="JN222" s="83"/>
      <c r="JO222" s="83"/>
      <c r="JP222" s="83"/>
      <c r="JQ222" s="40">
        <f t="shared" si="11"/>
        <v>1.6975657894736842</v>
      </c>
    </row>
    <row r="223" spans="1:277" s="5" customFormat="1" ht="12.75" customHeight="1" x14ac:dyDescent="0.25">
      <c r="A223" s="64">
        <v>43234</v>
      </c>
      <c r="B223" s="110" t="s">
        <v>31</v>
      </c>
      <c r="C223" s="52"/>
      <c r="D223" s="52"/>
      <c r="E223" s="53"/>
      <c r="F223" s="53"/>
      <c r="G223" s="53"/>
      <c r="H223" s="53"/>
      <c r="I223" s="53"/>
      <c r="J223" s="53"/>
      <c r="K223" s="53">
        <v>120</v>
      </c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  <c r="BM223" s="22"/>
      <c r="BN223" s="22"/>
      <c r="BO223" s="22"/>
      <c r="BP223" s="22"/>
      <c r="BQ223" s="22"/>
      <c r="BR223" s="22"/>
      <c r="BS223" s="22"/>
      <c r="BT223" s="22"/>
      <c r="BU223" s="22"/>
      <c r="BV223" s="22"/>
      <c r="BW223" s="22"/>
      <c r="BX223" s="22"/>
      <c r="BY223" s="22"/>
      <c r="BZ223" s="22"/>
      <c r="CA223" s="22"/>
      <c r="CB223" s="22"/>
      <c r="CC223" s="22"/>
      <c r="CD223" s="22"/>
      <c r="CE223" s="22"/>
      <c r="CF223" s="22"/>
      <c r="CG223" s="22"/>
      <c r="CH223" s="22"/>
      <c r="CI223" s="22"/>
      <c r="CJ223" s="22"/>
      <c r="CK223" s="22"/>
      <c r="CL223" s="22"/>
      <c r="CM223" s="22"/>
      <c r="CN223" s="22"/>
      <c r="CO223" s="22"/>
      <c r="CP223" s="22"/>
      <c r="CQ223" s="22"/>
      <c r="CR223" s="22"/>
      <c r="CS223" s="22"/>
      <c r="CT223" s="22"/>
      <c r="CU223" s="22"/>
      <c r="CV223" s="22"/>
      <c r="CW223" s="22"/>
      <c r="CX223" s="22"/>
      <c r="CY223" s="22"/>
      <c r="CZ223" s="22"/>
      <c r="DA223" s="22"/>
      <c r="DB223" s="22"/>
      <c r="DC223" s="22"/>
      <c r="DD223" s="22"/>
      <c r="DE223" s="22"/>
      <c r="DF223" s="22"/>
      <c r="DG223" s="22"/>
      <c r="DH223" s="22"/>
      <c r="DI223" s="22"/>
      <c r="DJ223" s="22"/>
      <c r="DK223" s="22"/>
      <c r="DL223" s="22"/>
      <c r="DM223" s="22"/>
      <c r="DN223" s="22"/>
      <c r="DO223" s="22"/>
      <c r="DP223" s="22"/>
      <c r="DQ223" s="22"/>
      <c r="DR223" s="22"/>
      <c r="DS223" s="22"/>
      <c r="DT223" s="22"/>
      <c r="DU223" s="22"/>
      <c r="DV223" s="22"/>
      <c r="DW223" s="22"/>
      <c r="DX223" s="22"/>
      <c r="DY223" s="22"/>
      <c r="DZ223" s="22"/>
      <c r="EA223" s="22"/>
      <c r="EB223" s="22"/>
      <c r="EC223" s="22"/>
      <c r="ED223" s="22"/>
      <c r="EE223" s="22"/>
      <c r="EF223" s="22"/>
      <c r="EG223" s="22"/>
      <c r="EH223" s="22"/>
      <c r="EI223" s="22"/>
      <c r="EJ223" s="22"/>
      <c r="EK223" s="22"/>
      <c r="EL223" s="22"/>
      <c r="EM223" s="22"/>
      <c r="EN223" s="22"/>
      <c r="EO223" s="22"/>
      <c r="EP223" s="22"/>
      <c r="EQ223" s="22"/>
      <c r="ER223" s="22"/>
      <c r="ES223" s="22"/>
      <c r="ET223" s="22"/>
      <c r="EU223" s="22"/>
      <c r="EV223" s="22"/>
      <c r="EW223" s="22"/>
      <c r="EX223" s="22"/>
      <c r="EY223" s="22"/>
      <c r="EZ223" s="22"/>
      <c r="FA223" s="22"/>
      <c r="FB223" s="22"/>
      <c r="FC223" s="22"/>
      <c r="FD223" s="22"/>
      <c r="FE223" s="22"/>
      <c r="FF223" s="22"/>
      <c r="FG223" s="22"/>
      <c r="FH223" s="22"/>
      <c r="FI223" s="22"/>
      <c r="FJ223" s="22"/>
      <c r="FK223" s="22"/>
      <c r="FL223" s="22"/>
      <c r="FM223" s="22"/>
      <c r="FN223" s="22"/>
      <c r="FO223" s="22"/>
      <c r="FP223" s="22"/>
      <c r="FQ223" s="22"/>
      <c r="FR223" s="22"/>
      <c r="FS223" s="22"/>
      <c r="FT223" s="22"/>
      <c r="FU223" s="22"/>
      <c r="FV223" s="22"/>
      <c r="FW223" s="22"/>
      <c r="FX223" s="22"/>
      <c r="FY223" s="22"/>
      <c r="FZ223" s="22"/>
      <c r="GA223" s="22"/>
      <c r="GB223" s="22"/>
      <c r="GC223" s="22"/>
      <c r="GD223" s="22"/>
      <c r="GE223" s="22"/>
      <c r="GF223" s="22"/>
      <c r="GG223" s="22"/>
      <c r="GH223" s="22"/>
      <c r="GI223" s="22"/>
      <c r="GJ223" s="22"/>
      <c r="GK223" s="22"/>
      <c r="GL223" s="22"/>
      <c r="GM223" s="22"/>
      <c r="GN223" s="22"/>
      <c r="GO223" s="22"/>
      <c r="GP223" s="22"/>
      <c r="GQ223" s="22"/>
      <c r="GR223" s="22"/>
      <c r="GS223" s="22"/>
      <c r="GT223" s="22"/>
      <c r="GU223" s="22"/>
      <c r="GV223" s="22"/>
      <c r="GW223" s="22"/>
      <c r="GX223" s="22"/>
      <c r="GY223" s="22"/>
      <c r="GZ223" s="22"/>
      <c r="HA223" s="22"/>
      <c r="HB223" s="22"/>
      <c r="HC223" s="22"/>
      <c r="HD223" s="22"/>
      <c r="HE223" s="22"/>
      <c r="HF223" s="22"/>
      <c r="HG223" s="22"/>
      <c r="HH223" s="22"/>
      <c r="HI223" s="22"/>
      <c r="HJ223" s="22"/>
      <c r="HK223" s="22"/>
      <c r="HL223" s="22"/>
      <c r="HM223" s="22"/>
      <c r="HN223" s="22"/>
      <c r="HO223" s="22"/>
      <c r="HP223" s="22"/>
      <c r="HQ223" s="22"/>
      <c r="HR223" s="22"/>
      <c r="HS223" s="22"/>
      <c r="HT223" s="22"/>
      <c r="HU223" s="22"/>
      <c r="HV223" s="22"/>
      <c r="HW223" s="22"/>
      <c r="HX223" s="22"/>
      <c r="HY223" s="22"/>
      <c r="HZ223" s="22"/>
      <c r="IA223" s="22"/>
      <c r="IB223" s="22"/>
      <c r="IC223" s="22"/>
      <c r="ID223" s="22"/>
      <c r="IE223" s="22"/>
      <c r="IF223" s="22">
        <v>25</v>
      </c>
      <c r="IG223" s="22"/>
      <c r="IH223" s="22"/>
      <c r="II223" s="22"/>
      <c r="IJ223" s="22"/>
      <c r="IK223" s="22"/>
      <c r="IL223" s="22"/>
      <c r="IM223" s="22"/>
      <c r="IN223" s="22"/>
      <c r="IO223" s="22"/>
      <c r="IP223" s="22"/>
      <c r="IQ223" s="22"/>
      <c r="IR223" s="22"/>
      <c r="IS223" s="22"/>
      <c r="IT223" s="22">
        <v>100</v>
      </c>
      <c r="IU223" s="22"/>
      <c r="IV223" s="22"/>
      <c r="IW223" s="22"/>
      <c r="IX223" s="22"/>
      <c r="IY223" s="26">
        <f t="shared" si="12"/>
        <v>245</v>
      </c>
      <c r="IZ223" s="56" t="s">
        <v>37</v>
      </c>
      <c r="JA223" s="80">
        <v>10495.2</v>
      </c>
      <c r="JB223" s="81">
        <f>JE223+JF223+JG223+JH223+JI223+JJ223+JK223</f>
        <v>10495.2</v>
      </c>
      <c r="JC223" s="81">
        <v>7062.9500000000007</v>
      </c>
      <c r="JD223" s="82">
        <f t="shared" si="13"/>
        <v>0</v>
      </c>
      <c r="JE223" s="83"/>
      <c r="JF223" s="83"/>
      <c r="JG223" s="83"/>
      <c r="JH223" s="83"/>
      <c r="JI223" s="83"/>
      <c r="JJ223" s="83"/>
      <c r="JK223" s="83">
        <v>10495.2</v>
      </c>
      <c r="JL223" s="83"/>
      <c r="JM223" s="83"/>
      <c r="JN223" s="83"/>
      <c r="JO223" s="83"/>
      <c r="JP223" s="83"/>
      <c r="JQ223" s="40">
        <f t="shared" si="11"/>
        <v>1.4859513376138864</v>
      </c>
    </row>
    <row r="224" spans="1:277" s="5" customFormat="1" ht="12.75" customHeight="1" x14ac:dyDescent="0.25">
      <c r="A224" s="64">
        <v>43242</v>
      </c>
      <c r="B224" s="110" t="s">
        <v>31</v>
      </c>
      <c r="C224" s="52"/>
      <c r="D224" s="52"/>
      <c r="E224" s="53"/>
      <c r="F224" s="53"/>
      <c r="G224" s="53"/>
      <c r="H224" s="53"/>
      <c r="I224" s="53"/>
      <c r="J224" s="53"/>
      <c r="K224" s="53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  <c r="BM224" s="22"/>
      <c r="BN224" s="22"/>
      <c r="BO224" s="22"/>
      <c r="BP224" s="22"/>
      <c r="BQ224" s="22"/>
      <c r="BR224" s="22"/>
      <c r="BS224" s="22"/>
      <c r="BT224" s="22"/>
      <c r="BU224" s="22"/>
      <c r="BV224" s="22"/>
      <c r="BW224" s="22"/>
      <c r="BX224" s="22"/>
      <c r="BY224" s="22"/>
      <c r="BZ224" s="22">
        <v>50</v>
      </c>
      <c r="CA224" s="22"/>
      <c r="CB224" s="22"/>
      <c r="CC224" s="22"/>
      <c r="CD224" s="22"/>
      <c r="CE224" s="22"/>
      <c r="CF224" s="22"/>
      <c r="CG224" s="22"/>
      <c r="CH224" s="22"/>
      <c r="CI224" s="22"/>
      <c r="CJ224" s="22"/>
      <c r="CK224" s="22"/>
      <c r="CL224" s="22"/>
      <c r="CM224" s="22"/>
      <c r="CN224" s="22"/>
      <c r="CO224" s="22"/>
      <c r="CP224" s="22">
        <v>120</v>
      </c>
      <c r="CQ224" s="22"/>
      <c r="CR224" s="22"/>
      <c r="CS224" s="22"/>
      <c r="CT224" s="22"/>
      <c r="CU224" s="22"/>
      <c r="CV224" s="22"/>
      <c r="CW224" s="22"/>
      <c r="CX224" s="22"/>
      <c r="CY224" s="22"/>
      <c r="CZ224" s="22"/>
      <c r="DA224" s="22"/>
      <c r="DB224" s="22"/>
      <c r="DC224" s="22"/>
      <c r="DD224" s="22"/>
      <c r="DE224" s="22"/>
      <c r="DF224" s="22"/>
      <c r="DG224" s="22"/>
      <c r="DH224" s="22"/>
      <c r="DI224" s="22"/>
      <c r="DJ224" s="22"/>
      <c r="DK224" s="22"/>
      <c r="DL224" s="22"/>
      <c r="DM224" s="22"/>
      <c r="DN224" s="22"/>
      <c r="DO224" s="22"/>
      <c r="DP224" s="22"/>
      <c r="DQ224" s="22"/>
      <c r="DR224" s="22"/>
      <c r="DS224" s="22"/>
      <c r="DT224" s="22"/>
      <c r="DU224" s="22"/>
      <c r="DV224" s="22"/>
      <c r="DW224" s="22"/>
      <c r="DX224" s="22"/>
      <c r="DY224" s="22"/>
      <c r="DZ224" s="22"/>
      <c r="EA224" s="22"/>
      <c r="EB224" s="22"/>
      <c r="EC224" s="22"/>
      <c r="ED224" s="22"/>
      <c r="EE224" s="22"/>
      <c r="EF224" s="22"/>
      <c r="EG224" s="22"/>
      <c r="EH224" s="22"/>
      <c r="EI224" s="22"/>
      <c r="EJ224" s="22"/>
      <c r="EK224" s="22"/>
      <c r="EL224" s="22"/>
      <c r="EM224" s="22"/>
      <c r="EN224" s="22"/>
      <c r="EO224" s="22"/>
      <c r="EP224" s="22"/>
      <c r="EQ224" s="22"/>
      <c r="ER224" s="22"/>
      <c r="ES224" s="22"/>
      <c r="ET224" s="22"/>
      <c r="EU224" s="22"/>
      <c r="EV224" s="22"/>
      <c r="EW224" s="22"/>
      <c r="EX224" s="22"/>
      <c r="EY224" s="22"/>
      <c r="EZ224" s="22"/>
      <c r="FA224" s="22"/>
      <c r="FB224" s="22"/>
      <c r="FC224" s="22"/>
      <c r="FD224" s="22"/>
      <c r="FE224" s="22"/>
      <c r="FF224" s="22"/>
      <c r="FG224" s="22"/>
      <c r="FH224" s="22"/>
      <c r="FI224" s="22"/>
      <c r="FJ224" s="22"/>
      <c r="FK224" s="22"/>
      <c r="FL224" s="22"/>
      <c r="FM224" s="22"/>
      <c r="FN224" s="22"/>
      <c r="FO224" s="22"/>
      <c r="FP224" s="22"/>
      <c r="FQ224" s="22"/>
      <c r="FR224" s="22"/>
      <c r="FS224" s="22"/>
      <c r="FT224" s="22"/>
      <c r="FU224" s="22"/>
      <c r="FV224" s="22"/>
      <c r="FW224" s="22"/>
      <c r="FX224" s="22"/>
      <c r="FY224" s="22"/>
      <c r="FZ224" s="22"/>
      <c r="GA224" s="22"/>
      <c r="GB224" s="22"/>
      <c r="GC224" s="22"/>
      <c r="GD224" s="22"/>
      <c r="GE224" s="22"/>
      <c r="GF224" s="22"/>
      <c r="GG224" s="22"/>
      <c r="GH224" s="22"/>
      <c r="GI224" s="22"/>
      <c r="GJ224" s="22"/>
      <c r="GK224" s="22"/>
      <c r="GL224" s="22"/>
      <c r="GM224" s="22"/>
      <c r="GN224" s="22"/>
      <c r="GO224" s="22"/>
      <c r="GP224" s="22"/>
      <c r="GQ224" s="22"/>
      <c r="GR224" s="22"/>
      <c r="GS224" s="22"/>
      <c r="GT224" s="22">
        <v>20</v>
      </c>
      <c r="GU224" s="22"/>
      <c r="GV224" s="22"/>
      <c r="GW224" s="22"/>
      <c r="GX224" s="22"/>
      <c r="GY224" s="22"/>
      <c r="GZ224" s="22"/>
      <c r="HA224" s="22"/>
      <c r="HB224" s="22"/>
      <c r="HC224" s="22"/>
      <c r="HD224" s="22"/>
      <c r="HE224" s="22"/>
      <c r="HF224" s="22"/>
      <c r="HG224" s="22"/>
      <c r="HH224" s="22"/>
      <c r="HI224" s="22"/>
      <c r="HJ224" s="22"/>
      <c r="HK224" s="22"/>
      <c r="HL224" s="22"/>
      <c r="HM224" s="22"/>
      <c r="HN224" s="22"/>
      <c r="HO224" s="22"/>
      <c r="HP224" s="22"/>
      <c r="HQ224" s="22"/>
      <c r="HR224" s="22"/>
      <c r="HS224" s="22"/>
      <c r="HT224" s="22"/>
      <c r="HU224" s="22"/>
      <c r="HV224" s="22"/>
      <c r="HW224" s="22"/>
      <c r="HX224" s="22"/>
      <c r="HY224" s="22"/>
      <c r="HZ224" s="22"/>
      <c r="IA224" s="22"/>
      <c r="IB224" s="22"/>
      <c r="IC224" s="22"/>
      <c r="ID224" s="22"/>
      <c r="IE224" s="22"/>
      <c r="IF224" s="22"/>
      <c r="IG224" s="22"/>
      <c r="IH224" s="22"/>
      <c r="II224" s="22"/>
      <c r="IJ224" s="22"/>
      <c r="IK224" s="22"/>
      <c r="IL224" s="22"/>
      <c r="IM224" s="22"/>
      <c r="IN224" s="22"/>
      <c r="IO224" s="22"/>
      <c r="IP224" s="22"/>
      <c r="IQ224" s="22"/>
      <c r="IR224" s="22"/>
      <c r="IS224" s="22"/>
      <c r="IT224" s="22"/>
      <c r="IU224" s="22"/>
      <c r="IV224" s="22"/>
      <c r="IW224" s="22"/>
      <c r="IX224" s="22"/>
      <c r="IY224" s="26">
        <f t="shared" si="12"/>
        <v>190</v>
      </c>
      <c r="IZ224" s="56" t="s">
        <v>37</v>
      </c>
      <c r="JA224" s="80">
        <v>6195.6</v>
      </c>
      <c r="JB224" s="81">
        <f>JE224+JF224+JG224+JH224+JI224+JJ224+JK224</f>
        <v>6195.6</v>
      </c>
      <c r="JC224" s="81">
        <v>3579.7</v>
      </c>
      <c r="JD224" s="82">
        <f t="shared" si="13"/>
        <v>0</v>
      </c>
      <c r="JE224" s="83"/>
      <c r="JF224" s="83"/>
      <c r="JG224" s="83"/>
      <c r="JH224" s="83"/>
      <c r="JI224" s="83"/>
      <c r="JJ224" s="83"/>
      <c r="JK224" s="83">
        <v>6195.6</v>
      </c>
      <c r="JL224" s="83"/>
      <c r="JM224" s="83"/>
      <c r="JN224" s="83"/>
      <c r="JO224" s="83"/>
      <c r="JP224" s="83"/>
      <c r="JQ224" s="40">
        <f t="shared" si="11"/>
        <v>1.7307595608570552</v>
      </c>
    </row>
    <row r="225" spans="1:278" s="5" customFormat="1" ht="12.75" customHeight="1" x14ac:dyDescent="0.25">
      <c r="A225" s="64">
        <v>43248</v>
      </c>
      <c r="B225" s="110" t="s">
        <v>31</v>
      </c>
      <c r="C225" s="52"/>
      <c r="D225" s="52"/>
      <c r="E225" s="53"/>
      <c r="F225" s="53"/>
      <c r="G225" s="53"/>
      <c r="H225" s="53"/>
      <c r="I225" s="53"/>
      <c r="J225" s="53"/>
      <c r="K225" s="53">
        <v>60</v>
      </c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>
        <v>50</v>
      </c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>
        <v>100</v>
      </c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22"/>
      <c r="GF225" s="22"/>
      <c r="GG225" s="22"/>
      <c r="GH225" s="22"/>
      <c r="GI225" s="22"/>
      <c r="GJ225" s="22"/>
      <c r="GK225" s="22"/>
      <c r="GL225" s="22"/>
      <c r="GM225" s="22"/>
      <c r="GN225" s="22"/>
      <c r="GO225" s="22"/>
      <c r="GP225" s="22"/>
      <c r="GQ225" s="22"/>
      <c r="GR225" s="22"/>
      <c r="GS225" s="22"/>
      <c r="GT225" s="22">
        <v>20</v>
      </c>
      <c r="GU225" s="22"/>
      <c r="GV225" s="22"/>
      <c r="GW225" s="22"/>
      <c r="GX225" s="22"/>
      <c r="GY225" s="22"/>
      <c r="GZ225" s="22"/>
      <c r="HA225" s="22"/>
      <c r="HB225" s="22"/>
      <c r="HC225" s="22"/>
      <c r="HD225" s="22"/>
      <c r="HE225" s="22"/>
      <c r="HF225" s="22"/>
      <c r="HG225" s="22"/>
      <c r="HH225" s="22"/>
      <c r="HI225" s="22"/>
      <c r="HJ225" s="22"/>
      <c r="HK225" s="22"/>
      <c r="HL225" s="22"/>
      <c r="HM225" s="22"/>
      <c r="HN225" s="22"/>
      <c r="HO225" s="22"/>
      <c r="HP225" s="22"/>
      <c r="HQ225" s="22"/>
      <c r="HR225" s="22"/>
      <c r="HS225" s="22"/>
      <c r="HT225" s="22"/>
      <c r="HU225" s="22"/>
      <c r="HV225" s="22"/>
      <c r="HW225" s="22"/>
      <c r="HX225" s="22"/>
      <c r="HY225" s="22"/>
      <c r="HZ225" s="22"/>
      <c r="IA225" s="22"/>
      <c r="IB225" s="22"/>
      <c r="IC225" s="22"/>
      <c r="ID225" s="22"/>
      <c r="IE225" s="22"/>
      <c r="IF225" s="22"/>
      <c r="IG225" s="22"/>
      <c r="IH225" s="22"/>
      <c r="II225" s="22"/>
      <c r="IJ225" s="22"/>
      <c r="IK225" s="22"/>
      <c r="IL225" s="22"/>
      <c r="IM225" s="22"/>
      <c r="IN225" s="22"/>
      <c r="IO225" s="22"/>
      <c r="IP225" s="22"/>
      <c r="IQ225" s="22"/>
      <c r="IR225" s="22"/>
      <c r="IS225" s="22"/>
      <c r="IT225" s="22"/>
      <c r="IU225" s="22"/>
      <c r="IV225" s="22"/>
      <c r="IW225" s="22"/>
      <c r="IX225" s="22"/>
      <c r="IY225" s="26">
        <f t="shared" si="12"/>
        <v>230</v>
      </c>
      <c r="IZ225" s="56" t="s">
        <v>37</v>
      </c>
      <c r="JA225" s="80">
        <v>7355.88</v>
      </c>
      <c r="JB225" s="81">
        <f>JE225+JF225+JG225+JH225+JI225+JJ225+JK225+JL225</f>
        <v>7355.88</v>
      </c>
      <c r="JC225" s="81">
        <v>4319.4000000000005</v>
      </c>
      <c r="JD225" s="82">
        <f t="shared" si="13"/>
        <v>0</v>
      </c>
      <c r="JE225" s="83"/>
      <c r="JF225" s="83"/>
      <c r="JG225" s="83"/>
      <c r="JH225" s="83"/>
      <c r="JI225" s="83"/>
      <c r="JJ225" s="83"/>
      <c r="JK225" s="83"/>
      <c r="JL225" s="83">
        <v>7355.88</v>
      </c>
      <c r="JM225" s="83"/>
      <c r="JN225" s="83"/>
      <c r="JO225" s="83"/>
      <c r="JP225" s="83"/>
      <c r="JQ225" s="40">
        <f t="shared" si="11"/>
        <v>1.7029865259063757</v>
      </c>
    </row>
    <row r="226" spans="1:278" s="5" customFormat="1" ht="12.75" customHeight="1" x14ac:dyDescent="0.25">
      <c r="A226" s="64">
        <v>43256</v>
      </c>
      <c r="B226" s="110" t="s">
        <v>31</v>
      </c>
      <c r="C226" s="52"/>
      <c r="D226" s="52"/>
      <c r="E226" s="53"/>
      <c r="F226" s="53"/>
      <c r="G226" s="53"/>
      <c r="H226" s="53"/>
      <c r="I226" s="53"/>
      <c r="J226" s="53"/>
      <c r="K226" s="53">
        <v>60</v>
      </c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  <c r="BM226" s="22"/>
      <c r="BN226" s="22"/>
      <c r="BO226" s="22"/>
      <c r="BP226" s="22"/>
      <c r="BQ226" s="22"/>
      <c r="BR226" s="22"/>
      <c r="BS226" s="22"/>
      <c r="BT226" s="22"/>
      <c r="BU226" s="22"/>
      <c r="BV226" s="22"/>
      <c r="BW226" s="22"/>
      <c r="BX226" s="22"/>
      <c r="BY226" s="22"/>
      <c r="BZ226" s="22"/>
      <c r="CA226" s="22"/>
      <c r="CB226" s="22"/>
      <c r="CC226" s="22"/>
      <c r="CD226" s="22"/>
      <c r="CE226" s="22"/>
      <c r="CF226" s="22"/>
      <c r="CG226" s="22"/>
      <c r="CH226" s="22"/>
      <c r="CI226" s="22"/>
      <c r="CJ226" s="22"/>
      <c r="CK226" s="22"/>
      <c r="CL226" s="22"/>
      <c r="CM226" s="22"/>
      <c r="CN226" s="22"/>
      <c r="CO226" s="22"/>
      <c r="CP226" s="22">
        <v>100</v>
      </c>
      <c r="CQ226" s="22"/>
      <c r="CR226" s="22"/>
      <c r="CS226" s="22"/>
      <c r="CT226" s="22"/>
      <c r="CU226" s="22"/>
      <c r="CV226" s="22"/>
      <c r="CW226" s="22"/>
      <c r="CX226" s="22"/>
      <c r="CY226" s="22"/>
      <c r="CZ226" s="22"/>
      <c r="DA226" s="22"/>
      <c r="DB226" s="22"/>
      <c r="DC226" s="22"/>
      <c r="DD226" s="22"/>
      <c r="DE226" s="22"/>
      <c r="DF226" s="22"/>
      <c r="DG226" s="22"/>
      <c r="DH226" s="22"/>
      <c r="DI226" s="22"/>
      <c r="DJ226" s="22"/>
      <c r="DK226" s="22"/>
      <c r="DL226" s="22"/>
      <c r="DM226" s="22"/>
      <c r="DN226" s="22"/>
      <c r="DO226" s="22"/>
      <c r="DP226" s="22"/>
      <c r="DQ226" s="22"/>
      <c r="DR226" s="22"/>
      <c r="DS226" s="22"/>
      <c r="DT226" s="22"/>
      <c r="DU226" s="22"/>
      <c r="DV226" s="22"/>
      <c r="DW226" s="22"/>
      <c r="DX226" s="22"/>
      <c r="DY226" s="22"/>
      <c r="DZ226" s="22"/>
      <c r="EA226" s="22"/>
      <c r="EB226" s="22"/>
      <c r="EC226" s="22"/>
      <c r="ED226" s="22"/>
      <c r="EE226" s="22"/>
      <c r="EF226" s="22"/>
      <c r="EG226" s="22"/>
      <c r="EH226" s="22"/>
      <c r="EI226" s="22"/>
      <c r="EJ226" s="22"/>
      <c r="EK226" s="22"/>
      <c r="EL226" s="22"/>
      <c r="EM226" s="22"/>
      <c r="EN226" s="22"/>
      <c r="EO226" s="22"/>
      <c r="EP226" s="22"/>
      <c r="EQ226" s="22"/>
      <c r="ER226" s="22"/>
      <c r="ES226" s="22"/>
      <c r="ET226" s="22"/>
      <c r="EU226" s="22"/>
      <c r="EV226" s="22"/>
      <c r="EW226" s="22"/>
      <c r="EX226" s="22"/>
      <c r="EY226" s="22"/>
      <c r="EZ226" s="22"/>
      <c r="FA226" s="22"/>
      <c r="FB226" s="22"/>
      <c r="FC226" s="22"/>
      <c r="FD226" s="22"/>
      <c r="FE226" s="22"/>
      <c r="FF226" s="22"/>
      <c r="FG226" s="22"/>
      <c r="FH226" s="22"/>
      <c r="FI226" s="22"/>
      <c r="FJ226" s="22"/>
      <c r="FK226" s="22"/>
      <c r="FL226" s="22"/>
      <c r="FM226" s="22"/>
      <c r="FN226" s="22"/>
      <c r="FO226" s="22"/>
      <c r="FP226" s="22"/>
      <c r="FQ226" s="22"/>
      <c r="FR226" s="22"/>
      <c r="FS226" s="22"/>
      <c r="FT226" s="22"/>
      <c r="FU226" s="22"/>
      <c r="FV226" s="22"/>
      <c r="FW226" s="22"/>
      <c r="FX226" s="22"/>
      <c r="FY226" s="22"/>
      <c r="FZ226" s="22"/>
      <c r="GA226" s="22"/>
      <c r="GB226" s="22"/>
      <c r="GC226" s="22"/>
      <c r="GD226" s="22"/>
      <c r="GE226" s="22"/>
      <c r="GF226" s="22"/>
      <c r="GG226" s="22"/>
      <c r="GH226" s="22"/>
      <c r="GI226" s="22"/>
      <c r="GJ226" s="22"/>
      <c r="GK226" s="22"/>
      <c r="GL226" s="22"/>
      <c r="GM226" s="22"/>
      <c r="GN226" s="22"/>
      <c r="GO226" s="22"/>
      <c r="GP226" s="22"/>
      <c r="GQ226" s="22"/>
      <c r="GR226" s="22"/>
      <c r="GS226" s="22"/>
      <c r="GT226" s="22">
        <v>30</v>
      </c>
      <c r="GU226" s="22"/>
      <c r="GV226" s="22"/>
      <c r="GW226" s="22"/>
      <c r="GX226" s="22"/>
      <c r="GY226" s="22"/>
      <c r="GZ226" s="22"/>
      <c r="HA226" s="22"/>
      <c r="HB226" s="22"/>
      <c r="HC226" s="22"/>
      <c r="HD226" s="22"/>
      <c r="HE226" s="22"/>
      <c r="HF226" s="22"/>
      <c r="HG226" s="22"/>
      <c r="HH226" s="22"/>
      <c r="HI226" s="22"/>
      <c r="HJ226" s="22"/>
      <c r="HK226" s="22"/>
      <c r="HL226" s="22"/>
      <c r="HM226" s="22"/>
      <c r="HN226" s="22"/>
      <c r="HO226" s="22"/>
      <c r="HP226" s="22"/>
      <c r="HQ226" s="22"/>
      <c r="HR226" s="22"/>
      <c r="HS226" s="22"/>
      <c r="HT226" s="22"/>
      <c r="HU226" s="22"/>
      <c r="HV226" s="22"/>
      <c r="HW226" s="22"/>
      <c r="HX226" s="22"/>
      <c r="HY226" s="22"/>
      <c r="HZ226" s="22"/>
      <c r="IA226" s="22"/>
      <c r="IB226" s="22"/>
      <c r="IC226" s="22"/>
      <c r="ID226" s="22"/>
      <c r="IE226" s="22"/>
      <c r="IF226" s="22"/>
      <c r="IG226" s="22"/>
      <c r="IH226" s="22"/>
      <c r="II226" s="22"/>
      <c r="IJ226" s="22"/>
      <c r="IK226" s="22"/>
      <c r="IL226" s="22"/>
      <c r="IM226" s="22"/>
      <c r="IN226" s="22"/>
      <c r="IO226" s="22"/>
      <c r="IP226" s="22"/>
      <c r="IQ226" s="22"/>
      <c r="IR226" s="22"/>
      <c r="IS226" s="22"/>
      <c r="IT226" s="22">
        <v>100</v>
      </c>
      <c r="IU226" s="22"/>
      <c r="IV226" s="22"/>
      <c r="IW226" s="22"/>
      <c r="IX226" s="22"/>
      <c r="IY226" s="26">
        <f t="shared" si="12"/>
        <v>290</v>
      </c>
      <c r="IZ226" s="56" t="s">
        <v>37</v>
      </c>
      <c r="JA226" s="80">
        <v>8727.84</v>
      </c>
      <c r="JB226" s="81">
        <f>JE226+JF226+JG226+JH226+JI226+JJ226+JK226+JL226</f>
        <v>8727.84</v>
      </c>
      <c r="JC226" s="81">
        <v>5386.7000000000007</v>
      </c>
      <c r="JD226" s="82">
        <f t="shared" si="13"/>
        <v>0</v>
      </c>
      <c r="JE226" s="83"/>
      <c r="JF226" s="83"/>
      <c r="JG226" s="83"/>
      <c r="JH226" s="83"/>
      <c r="JI226" s="83"/>
      <c r="JJ226" s="83"/>
      <c r="JK226" s="83"/>
      <c r="JL226" s="83">
        <f>4000+4727.84</f>
        <v>8727.84</v>
      </c>
      <c r="JM226" s="83"/>
      <c r="JN226" s="83"/>
      <c r="JO226" s="83"/>
      <c r="JP226" s="83"/>
      <c r="JQ226" s="40">
        <f t="shared" si="11"/>
        <v>1.6202573003879925</v>
      </c>
    </row>
    <row r="227" spans="1:278" s="5" customFormat="1" ht="12.75" customHeight="1" x14ac:dyDescent="0.25">
      <c r="A227" s="64">
        <v>43270</v>
      </c>
      <c r="B227" s="110" t="s">
        <v>31</v>
      </c>
      <c r="C227" s="52"/>
      <c r="D227" s="52"/>
      <c r="E227" s="53"/>
      <c r="F227" s="53"/>
      <c r="G227" s="53"/>
      <c r="H227" s="53"/>
      <c r="I227" s="53"/>
      <c r="J227" s="53"/>
      <c r="K227" s="53">
        <v>120</v>
      </c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  <c r="BM227" s="22"/>
      <c r="BN227" s="22"/>
      <c r="BO227" s="22"/>
      <c r="BP227" s="22"/>
      <c r="BQ227" s="22"/>
      <c r="BR227" s="22"/>
      <c r="BS227" s="22"/>
      <c r="BT227" s="22"/>
      <c r="BU227" s="22"/>
      <c r="BV227" s="22"/>
      <c r="BW227" s="22"/>
      <c r="BX227" s="22"/>
      <c r="BY227" s="22"/>
      <c r="BZ227" s="22">
        <v>50</v>
      </c>
      <c r="CA227" s="22"/>
      <c r="CB227" s="22"/>
      <c r="CC227" s="22"/>
      <c r="CD227" s="22"/>
      <c r="CE227" s="22"/>
      <c r="CF227" s="22"/>
      <c r="CG227" s="22"/>
      <c r="CH227" s="22"/>
      <c r="CI227" s="22"/>
      <c r="CJ227" s="22"/>
      <c r="CK227" s="22"/>
      <c r="CL227" s="22"/>
      <c r="CM227" s="22"/>
      <c r="CN227" s="22"/>
      <c r="CO227" s="22"/>
      <c r="CP227" s="22">
        <v>50</v>
      </c>
      <c r="CQ227" s="22"/>
      <c r="CR227" s="22"/>
      <c r="CS227" s="22"/>
      <c r="CT227" s="22"/>
      <c r="CU227" s="22"/>
      <c r="CV227" s="22"/>
      <c r="CW227" s="22"/>
      <c r="CX227" s="22"/>
      <c r="CY227" s="22"/>
      <c r="CZ227" s="22"/>
      <c r="DA227" s="22"/>
      <c r="DB227" s="22"/>
      <c r="DC227" s="22"/>
      <c r="DD227" s="22"/>
      <c r="DE227" s="22"/>
      <c r="DF227" s="22"/>
      <c r="DG227" s="22"/>
      <c r="DH227" s="22"/>
      <c r="DI227" s="22"/>
      <c r="DJ227" s="22"/>
      <c r="DK227" s="22"/>
      <c r="DL227" s="22"/>
      <c r="DM227" s="22"/>
      <c r="DN227" s="22"/>
      <c r="DO227" s="22"/>
      <c r="DP227" s="22"/>
      <c r="DQ227" s="22"/>
      <c r="DR227" s="22"/>
      <c r="DS227" s="22"/>
      <c r="DT227" s="22"/>
      <c r="DU227" s="22"/>
      <c r="DV227" s="22"/>
      <c r="DW227" s="22"/>
      <c r="DX227" s="22"/>
      <c r="DY227" s="22"/>
      <c r="DZ227" s="22"/>
      <c r="EA227" s="22"/>
      <c r="EB227" s="22"/>
      <c r="EC227" s="22"/>
      <c r="ED227" s="22"/>
      <c r="EE227" s="22"/>
      <c r="EF227" s="22"/>
      <c r="EG227" s="22"/>
      <c r="EH227" s="22"/>
      <c r="EI227" s="22"/>
      <c r="EJ227" s="22"/>
      <c r="EK227" s="22"/>
      <c r="EL227" s="22"/>
      <c r="EM227" s="22"/>
      <c r="EN227" s="22"/>
      <c r="EO227" s="22"/>
      <c r="EP227" s="22"/>
      <c r="EQ227" s="22"/>
      <c r="ER227" s="22"/>
      <c r="ES227" s="22"/>
      <c r="ET227" s="22"/>
      <c r="EU227" s="22"/>
      <c r="EV227" s="22"/>
      <c r="EW227" s="22"/>
      <c r="EX227" s="22"/>
      <c r="EY227" s="22"/>
      <c r="EZ227" s="22"/>
      <c r="FA227" s="22"/>
      <c r="FB227" s="22"/>
      <c r="FC227" s="22"/>
      <c r="FD227" s="22"/>
      <c r="FE227" s="22"/>
      <c r="FF227" s="22"/>
      <c r="FG227" s="22"/>
      <c r="FH227" s="22"/>
      <c r="FI227" s="22"/>
      <c r="FJ227" s="22"/>
      <c r="FK227" s="22"/>
      <c r="FL227" s="22"/>
      <c r="FM227" s="22"/>
      <c r="FN227" s="22"/>
      <c r="FO227" s="22"/>
      <c r="FP227" s="22"/>
      <c r="FQ227" s="22"/>
      <c r="FR227" s="22"/>
      <c r="FS227" s="22"/>
      <c r="FT227" s="22"/>
      <c r="FU227" s="22"/>
      <c r="FV227" s="22"/>
      <c r="FW227" s="22"/>
      <c r="FX227" s="22"/>
      <c r="FY227" s="22"/>
      <c r="FZ227" s="22"/>
      <c r="GA227" s="22"/>
      <c r="GB227" s="22"/>
      <c r="GC227" s="22"/>
      <c r="GD227" s="22"/>
      <c r="GE227" s="22"/>
      <c r="GF227" s="22"/>
      <c r="GG227" s="22"/>
      <c r="GH227" s="22"/>
      <c r="GI227" s="22"/>
      <c r="GJ227" s="22"/>
      <c r="GK227" s="22"/>
      <c r="GL227" s="22"/>
      <c r="GM227" s="22"/>
      <c r="GN227" s="22"/>
      <c r="GO227" s="22"/>
      <c r="GP227" s="22"/>
      <c r="GQ227" s="22"/>
      <c r="GR227" s="22"/>
      <c r="GS227" s="22"/>
      <c r="GT227" s="22">
        <v>20</v>
      </c>
      <c r="GU227" s="22"/>
      <c r="GV227" s="22"/>
      <c r="GW227" s="22"/>
      <c r="GX227" s="22"/>
      <c r="GY227" s="22"/>
      <c r="GZ227" s="22"/>
      <c r="HA227" s="22"/>
      <c r="HB227" s="22"/>
      <c r="HC227" s="22"/>
      <c r="HD227" s="22"/>
      <c r="HE227" s="22"/>
      <c r="HF227" s="22"/>
      <c r="HG227" s="22"/>
      <c r="HH227" s="22"/>
      <c r="HI227" s="22"/>
      <c r="HJ227" s="22"/>
      <c r="HK227" s="22"/>
      <c r="HL227" s="22"/>
      <c r="HM227" s="22"/>
      <c r="HN227" s="22"/>
      <c r="HO227" s="22"/>
      <c r="HP227" s="22"/>
      <c r="HQ227" s="22"/>
      <c r="HR227" s="22"/>
      <c r="HS227" s="22"/>
      <c r="HT227" s="22"/>
      <c r="HU227" s="22"/>
      <c r="HV227" s="22"/>
      <c r="HW227" s="22"/>
      <c r="HX227" s="22"/>
      <c r="HY227" s="22"/>
      <c r="HZ227" s="22"/>
      <c r="IA227" s="22"/>
      <c r="IB227" s="22"/>
      <c r="IC227" s="22"/>
      <c r="ID227" s="22"/>
      <c r="IE227" s="22"/>
      <c r="IF227" s="22"/>
      <c r="IG227" s="22"/>
      <c r="IH227" s="22"/>
      <c r="II227" s="22"/>
      <c r="IJ227" s="22"/>
      <c r="IK227" s="22"/>
      <c r="IL227" s="22"/>
      <c r="IM227" s="22"/>
      <c r="IN227" s="22"/>
      <c r="IO227" s="22"/>
      <c r="IP227" s="22"/>
      <c r="IQ227" s="22"/>
      <c r="IR227" s="22"/>
      <c r="IS227" s="22"/>
      <c r="IT227" s="22">
        <v>150</v>
      </c>
      <c r="IU227" s="22"/>
      <c r="IV227" s="22"/>
      <c r="IW227" s="22"/>
      <c r="IX227" s="22"/>
      <c r="IY227" s="26">
        <f t="shared" si="12"/>
        <v>390</v>
      </c>
      <c r="IZ227" s="56" t="s">
        <v>37</v>
      </c>
      <c r="JA227" s="80">
        <v>11813.52</v>
      </c>
      <c r="JB227" s="81">
        <f>JE227+JF227+JG227+JH227+JI227+JJ227+JK227+JL227</f>
        <v>11813.52</v>
      </c>
      <c r="JC227" s="81">
        <v>7093.5499999999993</v>
      </c>
      <c r="JD227" s="82">
        <f t="shared" si="13"/>
        <v>0</v>
      </c>
      <c r="JE227" s="83"/>
      <c r="JF227" s="83"/>
      <c r="JG227" s="83"/>
      <c r="JH227" s="83"/>
      <c r="JI227" s="83"/>
      <c r="JJ227" s="83"/>
      <c r="JK227" s="83"/>
      <c r="JL227" s="83">
        <f>4600+7213.52</f>
        <v>11813.52</v>
      </c>
      <c r="JM227" s="83"/>
      <c r="JN227" s="83"/>
      <c r="JO227" s="83"/>
      <c r="JP227" s="83"/>
      <c r="JQ227" s="40">
        <f t="shared" si="11"/>
        <v>1.6653889801298365</v>
      </c>
    </row>
    <row r="228" spans="1:278" s="5" customFormat="1" ht="12.75" customHeight="1" x14ac:dyDescent="0.25">
      <c r="A228" s="64">
        <v>43276</v>
      </c>
      <c r="B228" s="110" t="s">
        <v>31</v>
      </c>
      <c r="C228" s="52"/>
      <c r="D228" s="52"/>
      <c r="E228" s="53"/>
      <c r="F228" s="53"/>
      <c r="G228" s="53"/>
      <c r="H228" s="53"/>
      <c r="I228" s="53"/>
      <c r="J228" s="53"/>
      <c r="K228" s="53">
        <v>120</v>
      </c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  <c r="BM228" s="22"/>
      <c r="BN228" s="22"/>
      <c r="BO228" s="22"/>
      <c r="BP228" s="22"/>
      <c r="BQ228" s="22"/>
      <c r="BR228" s="22"/>
      <c r="BS228" s="22"/>
      <c r="BT228" s="22"/>
      <c r="BU228" s="22"/>
      <c r="BV228" s="22"/>
      <c r="BW228" s="22"/>
      <c r="BX228" s="22"/>
      <c r="BY228" s="22"/>
      <c r="BZ228" s="22"/>
      <c r="CA228" s="22"/>
      <c r="CB228" s="22"/>
      <c r="CC228" s="22"/>
      <c r="CD228" s="22"/>
      <c r="CE228" s="22"/>
      <c r="CF228" s="22"/>
      <c r="CG228" s="22"/>
      <c r="CH228" s="22"/>
      <c r="CI228" s="22"/>
      <c r="CJ228" s="22"/>
      <c r="CK228" s="22"/>
      <c r="CL228" s="22"/>
      <c r="CM228" s="22"/>
      <c r="CN228" s="22"/>
      <c r="CO228" s="22"/>
      <c r="CP228" s="22">
        <v>150</v>
      </c>
      <c r="CQ228" s="22"/>
      <c r="CR228" s="22"/>
      <c r="CS228" s="22"/>
      <c r="CT228" s="22"/>
      <c r="CU228" s="22"/>
      <c r="CV228" s="22"/>
      <c r="CW228" s="22"/>
      <c r="CX228" s="22"/>
      <c r="CY228" s="22"/>
      <c r="CZ228" s="22"/>
      <c r="DA228" s="22"/>
      <c r="DB228" s="22"/>
      <c r="DC228" s="22"/>
      <c r="DD228" s="22"/>
      <c r="DE228" s="22"/>
      <c r="DF228" s="22"/>
      <c r="DG228" s="22"/>
      <c r="DH228" s="22"/>
      <c r="DI228" s="22"/>
      <c r="DJ228" s="22"/>
      <c r="DK228" s="22"/>
      <c r="DL228" s="22"/>
      <c r="DM228" s="22"/>
      <c r="DN228" s="22"/>
      <c r="DO228" s="22"/>
      <c r="DP228" s="22"/>
      <c r="DQ228" s="22"/>
      <c r="DR228" s="22"/>
      <c r="DS228" s="22"/>
      <c r="DT228" s="22"/>
      <c r="DU228" s="22"/>
      <c r="DV228" s="22"/>
      <c r="DW228" s="22"/>
      <c r="DX228" s="22"/>
      <c r="DY228" s="22"/>
      <c r="DZ228" s="22"/>
      <c r="EA228" s="22"/>
      <c r="EB228" s="22"/>
      <c r="EC228" s="22"/>
      <c r="ED228" s="22"/>
      <c r="EE228" s="22"/>
      <c r="EF228" s="22"/>
      <c r="EG228" s="22"/>
      <c r="EH228" s="22"/>
      <c r="EI228" s="22"/>
      <c r="EJ228" s="22"/>
      <c r="EK228" s="22"/>
      <c r="EL228" s="22"/>
      <c r="EM228" s="22"/>
      <c r="EN228" s="22"/>
      <c r="EO228" s="22"/>
      <c r="EP228" s="22"/>
      <c r="EQ228" s="22"/>
      <c r="ER228" s="22"/>
      <c r="ES228" s="22"/>
      <c r="ET228" s="22"/>
      <c r="EU228" s="22"/>
      <c r="EV228" s="22"/>
      <c r="EW228" s="22"/>
      <c r="EX228" s="22"/>
      <c r="EY228" s="22"/>
      <c r="EZ228" s="22"/>
      <c r="FA228" s="22"/>
      <c r="FB228" s="22"/>
      <c r="FC228" s="22"/>
      <c r="FD228" s="22"/>
      <c r="FE228" s="22"/>
      <c r="FF228" s="22"/>
      <c r="FG228" s="22"/>
      <c r="FH228" s="22"/>
      <c r="FI228" s="22"/>
      <c r="FJ228" s="22"/>
      <c r="FK228" s="22"/>
      <c r="FL228" s="22"/>
      <c r="FM228" s="22"/>
      <c r="FN228" s="22"/>
      <c r="FO228" s="22"/>
      <c r="FP228" s="22"/>
      <c r="FQ228" s="22"/>
      <c r="FR228" s="22"/>
      <c r="FS228" s="22"/>
      <c r="FT228" s="22"/>
      <c r="FU228" s="22"/>
      <c r="FV228" s="22"/>
      <c r="FW228" s="22"/>
      <c r="FX228" s="22"/>
      <c r="FY228" s="22"/>
      <c r="FZ228" s="22"/>
      <c r="GA228" s="22"/>
      <c r="GB228" s="22"/>
      <c r="GC228" s="22"/>
      <c r="GD228" s="22"/>
      <c r="GE228" s="22"/>
      <c r="GF228" s="22"/>
      <c r="GG228" s="22"/>
      <c r="GH228" s="22"/>
      <c r="GI228" s="22"/>
      <c r="GJ228" s="22"/>
      <c r="GK228" s="22"/>
      <c r="GL228" s="22"/>
      <c r="GM228" s="22"/>
      <c r="GN228" s="22"/>
      <c r="GO228" s="22"/>
      <c r="GP228" s="22"/>
      <c r="GQ228" s="22"/>
      <c r="GR228" s="22"/>
      <c r="GS228" s="22"/>
      <c r="GT228" s="22"/>
      <c r="GU228" s="22"/>
      <c r="GV228" s="22"/>
      <c r="GW228" s="22"/>
      <c r="GX228" s="22"/>
      <c r="GY228" s="22"/>
      <c r="GZ228" s="22"/>
      <c r="HA228" s="22"/>
      <c r="HB228" s="22"/>
      <c r="HC228" s="22"/>
      <c r="HD228" s="22"/>
      <c r="HE228" s="22"/>
      <c r="HF228" s="22"/>
      <c r="HG228" s="22"/>
      <c r="HH228" s="22"/>
      <c r="HI228" s="22"/>
      <c r="HJ228" s="22"/>
      <c r="HK228" s="22"/>
      <c r="HL228" s="22"/>
      <c r="HM228" s="22"/>
      <c r="HN228" s="22"/>
      <c r="HO228" s="22"/>
      <c r="HP228" s="22"/>
      <c r="HQ228" s="22"/>
      <c r="HR228" s="22"/>
      <c r="HS228" s="22"/>
      <c r="HT228" s="22"/>
      <c r="HU228" s="22"/>
      <c r="HV228" s="22"/>
      <c r="HW228" s="22"/>
      <c r="HX228" s="22"/>
      <c r="HY228" s="22"/>
      <c r="HZ228" s="22"/>
      <c r="IA228" s="22"/>
      <c r="IB228" s="22"/>
      <c r="IC228" s="22"/>
      <c r="ID228" s="22"/>
      <c r="IE228" s="22"/>
      <c r="IF228" s="22">
        <v>25</v>
      </c>
      <c r="IG228" s="22"/>
      <c r="IH228" s="22"/>
      <c r="II228" s="22"/>
      <c r="IJ228" s="22"/>
      <c r="IK228" s="22"/>
      <c r="IL228" s="22"/>
      <c r="IM228" s="22"/>
      <c r="IN228" s="22"/>
      <c r="IO228" s="22"/>
      <c r="IP228" s="22"/>
      <c r="IQ228" s="22"/>
      <c r="IR228" s="22"/>
      <c r="IS228" s="22"/>
      <c r="IT228" s="22">
        <v>75</v>
      </c>
      <c r="IU228" s="22"/>
      <c r="IV228" s="22"/>
      <c r="IW228" s="22"/>
      <c r="IX228" s="22"/>
      <c r="IY228" s="26">
        <f t="shared" si="12"/>
        <v>370</v>
      </c>
      <c r="IZ228" s="56" t="s">
        <v>37</v>
      </c>
      <c r="JA228" s="80">
        <v>14237.34</v>
      </c>
      <c r="JB228" s="81">
        <f>JE228+JF228+JG228+JH228+JI228+JJ228+JK228+JL228+JM228</f>
        <v>14237.339999999998</v>
      </c>
      <c r="JC228" s="81">
        <v>9012.5</v>
      </c>
      <c r="JD228" s="82">
        <f t="shared" si="13"/>
        <v>0</v>
      </c>
      <c r="JE228" s="83"/>
      <c r="JF228" s="83"/>
      <c r="JG228" s="83"/>
      <c r="JH228" s="83"/>
      <c r="JI228" s="83"/>
      <c r="JJ228" s="83"/>
      <c r="JK228" s="83"/>
      <c r="JL228" s="83">
        <f>8000+5400.53</f>
        <v>13400.529999999999</v>
      </c>
      <c r="JM228" s="83">
        <v>836.81</v>
      </c>
      <c r="JN228" s="83"/>
      <c r="JO228" s="83"/>
      <c r="JP228" s="83"/>
      <c r="JQ228" s="40">
        <f t="shared" si="11"/>
        <v>1.5797325936199722</v>
      </c>
    </row>
    <row r="229" spans="1:278" s="5" customFormat="1" ht="12.75" customHeight="1" x14ac:dyDescent="0.25">
      <c r="A229" s="64">
        <v>43293</v>
      </c>
      <c r="B229" s="110" t="s">
        <v>31</v>
      </c>
      <c r="C229" s="52"/>
      <c r="D229" s="52"/>
      <c r="E229" s="53"/>
      <c r="F229" s="53"/>
      <c r="G229" s="53"/>
      <c r="H229" s="53"/>
      <c r="I229" s="53"/>
      <c r="J229" s="53"/>
      <c r="K229" s="53">
        <v>60</v>
      </c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  <c r="BM229" s="22"/>
      <c r="BN229" s="22"/>
      <c r="BO229" s="22"/>
      <c r="BP229" s="22"/>
      <c r="BQ229" s="22"/>
      <c r="BR229" s="22"/>
      <c r="BS229" s="22"/>
      <c r="BT229" s="22"/>
      <c r="BU229" s="22"/>
      <c r="BV229" s="22"/>
      <c r="BW229" s="22"/>
      <c r="BX229" s="22"/>
      <c r="BY229" s="22"/>
      <c r="BZ229" s="22">
        <v>100</v>
      </c>
      <c r="CA229" s="22"/>
      <c r="CB229" s="22"/>
      <c r="CC229" s="22"/>
      <c r="CD229" s="22"/>
      <c r="CE229" s="22"/>
      <c r="CF229" s="22"/>
      <c r="CG229" s="22"/>
      <c r="CH229" s="22"/>
      <c r="CI229" s="22"/>
      <c r="CJ229" s="22"/>
      <c r="CK229" s="22"/>
      <c r="CL229" s="22"/>
      <c r="CM229" s="22"/>
      <c r="CN229" s="22"/>
      <c r="CO229" s="22"/>
      <c r="CP229" s="22">
        <v>150</v>
      </c>
      <c r="CQ229" s="22"/>
      <c r="CR229" s="22"/>
      <c r="CS229" s="22"/>
      <c r="CT229" s="22"/>
      <c r="CU229" s="22"/>
      <c r="CV229" s="22"/>
      <c r="CW229" s="22"/>
      <c r="CX229" s="22"/>
      <c r="CY229" s="22"/>
      <c r="CZ229" s="22"/>
      <c r="DA229" s="22"/>
      <c r="DB229" s="22"/>
      <c r="DC229" s="22"/>
      <c r="DD229" s="22"/>
      <c r="DE229" s="22"/>
      <c r="DF229" s="22"/>
      <c r="DG229" s="22"/>
      <c r="DH229" s="22"/>
      <c r="DI229" s="22"/>
      <c r="DJ229" s="22"/>
      <c r="DK229" s="22"/>
      <c r="DL229" s="22"/>
      <c r="DM229" s="22"/>
      <c r="DN229" s="22"/>
      <c r="DO229" s="22"/>
      <c r="DP229" s="22"/>
      <c r="DQ229" s="22"/>
      <c r="DR229" s="22"/>
      <c r="DS229" s="22"/>
      <c r="DT229" s="22"/>
      <c r="DU229" s="22"/>
      <c r="DV229" s="22"/>
      <c r="DW229" s="22"/>
      <c r="DX229" s="22"/>
      <c r="DY229" s="22"/>
      <c r="DZ229" s="22"/>
      <c r="EA229" s="22"/>
      <c r="EB229" s="22"/>
      <c r="EC229" s="22"/>
      <c r="ED229" s="22"/>
      <c r="EE229" s="22"/>
      <c r="EF229" s="22"/>
      <c r="EG229" s="22"/>
      <c r="EH229" s="22"/>
      <c r="EI229" s="22"/>
      <c r="EJ229" s="22"/>
      <c r="EK229" s="22"/>
      <c r="EL229" s="22"/>
      <c r="EM229" s="22"/>
      <c r="EN229" s="22"/>
      <c r="EO229" s="22"/>
      <c r="EP229" s="22"/>
      <c r="EQ229" s="22"/>
      <c r="ER229" s="22"/>
      <c r="ES229" s="22"/>
      <c r="ET229" s="22"/>
      <c r="EU229" s="22"/>
      <c r="EV229" s="22"/>
      <c r="EW229" s="22"/>
      <c r="EX229" s="22"/>
      <c r="EY229" s="22"/>
      <c r="EZ229" s="22"/>
      <c r="FA229" s="22"/>
      <c r="FB229" s="22"/>
      <c r="FC229" s="22"/>
      <c r="FD229" s="22"/>
      <c r="FE229" s="22"/>
      <c r="FF229" s="22"/>
      <c r="FG229" s="22"/>
      <c r="FH229" s="22"/>
      <c r="FI229" s="22"/>
      <c r="FJ229" s="22"/>
      <c r="FK229" s="22"/>
      <c r="FL229" s="22"/>
      <c r="FM229" s="22"/>
      <c r="FN229" s="22"/>
      <c r="FO229" s="22"/>
      <c r="FP229" s="22"/>
      <c r="FQ229" s="22"/>
      <c r="FR229" s="22"/>
      <c r="FS229" s="22"/>
      <c r="FT229" s="22"/>
      <c r="FU229" s="22"/>
      <c r="FV229" s="22"/>
      <c r="FW229" s="22"/>
      <c r="FX229" s="22"/>
      <c r="FY229" s="22"/>
      <c r="FZ229" s="22"/>
      <c r="GA229" s="22"/>
      <c r="GB229" s="22"/>
      <c r="GC229" s="22"/>
      <c r="GD229" s="22"/>
      <c r="GE229" s="22"/>
      <c r="GF229" s="22"/>
      <c r="GG229" s="22"/>
      <c r="GH229" s="22"/>
      <c r="GI229" s="22"/>
      <c r="GJ229" s="22"/>
      <c r="GK229" s="22"/>
      <c r="GL229" s="22"/>
      <c r="GM229" s="22"/>
      <c r="GN229" s="22"/>
      <c r="GO229" s="22"/>
      <c r="GP229" s="22"/>
      <c r="GQ229" s="22"/>
      <c r="GR229" s="22"/>
      <c r="GS229" s="22"/>
      <c r="GT229" s="22">
        <v>60</v>
      </c>
      <c r="GU229" s="22"/>
      <c r="GV229" s="22"/>
      <c r="GW229" s="22"/>
      <c r="GX229" s="22"/>
      <c r="GY229" s="22"/>
      <c r="GZ229" s="22"/>
      <c r="HA229" s="22"/>
      <c r="HB229" s="22"/>
      <c r="HC229" s="22"/>
      <c r="HD229" s="22"/>
      <c r="HE229" s="22"/>
      <c r="HF229" s="22"/>
      <c r="HG229" s="22"/>
      <c r="HH229" s="22"/>
      <c r="HI229" s="22"/>
      <c r="HJ229" s="22"/>
      <c r="HK229" s="22"/>
      <c r="HL229" s="22"/>
      <c r="HM229" s="22"/>
      <c r="HN229" s="22"/>
      <c r="HO229" s="22"/>
      <c r="HP229" s="22"/>
      <c r="HQ229" s="22"/>
      <c r="HR229" s="22"/>
      <c r="HS229" s="22"/>
      <c r="HT229" s="22"/>
      <c r="HU229" s="22"/>
      <c r="HV229" s="22"/>
      <c r="HW229" s="22"/>
      <c r="HX229" s="22"/>
      <c r="HY229" s="22"/>
      <c r="HZ229" s="22"/>
      <c r="IA229" s="22"/>
      <c r="IB229" s="22"/>
      <c r="IC229" s="22"/>
      <c r="ID229" s="22"/>
      <c r="IE229" s="22"/>
      <c r="IF229" s="22">
        <v>25</v>
      </c>
      <c r="IG229" s="22"/>
      <c r="IH229" s="22"/>
      <c r="II229" s="22"/>
      <c r="IJ229" s="22"/>
      <c r="IK229" s="22"/>
      <c r="IL229" s="22">
        <v>5</v>
      </c>
      <c r="IM229" s="22"/>
      <c r="IN229" s="22"/>
      <c r="IO229" s="22"/>
      <c r="IP229" s="22"/>
      <c r="IQ229" s="22"/>
      <c r="IR229" s="22"/>
      <c r="IS229" s="22"/>
      <c r="IT229" s="22">
        <v>50</v>
      </c>
      <c r="IU229" s="22"/>
      <c r="IV229" s="22"/>
      <c r="IW229" s="22"/>
      <c r="IX229" s="22"/>
      <c r="IY229" s="26">
        <f t="shared" si="12"/>
        <v>450</v>
      </c>
      <c r="IZ229" s="56" t="s">
        <v>37</v>
      </c>
      <c r="JA229" s="80">
        <v>18241.259999999998</v>
      </c>
      <c r="JB229" s="81">
        <f>JE229+JF229+JG229+JH229+JI229+JJ229+JK229+JL229+JM229</f>
        <v>18241.259999999998</v>
      </c>
      <c r="JC229" s="81">
        <v>11413.8</v>
      </c>
      <c r="JD229" s="82">
        <f t="shared" si="13"/>
        <v>0</v>
      </c>
      <c r="JE229" s="83"/>
      <c r="JF229" s="83"/>
      <c r="JG229" s="83"/>
      <c r="JH229" s="83"/>
      <c r="JI229" s="83"/>
      <c r="JJ229" s="83"/>
      <c r="JK229" s="83"/>
      <c r="JL229" s="83"/>
      <c r="JM229" s="83">
        <v>18241.259999999998</v>
      </c>
      <c r="JN229" s="83"/>
      <c r="JO229" s="83"/>
      <c r="JP229" s="83"/>
      <c r="JQ229" s="40">
        <f t="shared" si="11"/>
        <v>1.5981758923408504</v>
      </c>
    </row>
    <row r="230" spans="1:278" s="5" customFormat="1" ht="12.75" customHeight="1" x14ac:dyDescent="0.25">
      <c r="A230" s="64">
        <v>43311</v>
      </c>
      <c r="B230" s="110" t="s">
        <v>31</v>
      </c>
      <c r="C230" s="52"/>
      <c r="D230" s="52"/>
      <c r="E230" s="53"/>
      <c r="F230" s="53"/>
      <c r="G230" s="53"/>
      <c r="H230" s="53"/>
      <c r="I230" s="53"/>
      <c r="J230" s="53"/>
      <c r="K230" s="53">
        <v>60</v>
      </c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  <c r="BM230" s="22"/>
      <c r="BN230" s="22"/>
      <c r="BO230" s="22"/>
      <c r="BP230" s="22"/>
      <c r="BQ230" s="22"/>
      <c r="BR230" s="22"/>
      <c r="BS230" s="22"/>
      <c r="BT230" s="22"/>
      <c r="BU230" s="22"/>
      <c r="BV230" s="22"/>
      <c r="BW230" s="22"/>
      <c r="BX230" s="22"/>
      <c r="BY230" s="22"/>
      <c r="BZ230" s="22"/>
      <c r="CA230" s="22"/>
      <c r="CB230" s="22"/>
      <c r="CC230" s="22"/>
      <c r="CD230" s="22"/>
      <c r="CE230" s="22"/>
      <c r="CF230" s="22"/>
      <c r="CG230" s="22"/>
      <c r="CH230" s="22"/>
      <c r="CI230" s="22"/>
      <c r="CJ230" s="22"/>
      <c r="CK230" s="22"/>
      <c r="CL230" s="22"/>
      <c r="CM230" s="22"/>
      <c r="CN230" s="22"/>
      <c r="CO230" s="22"/>
      <c r="CP230" s="22">
        <v>100</v>
      </c>
      <c r="CQ230" s="22"/>
      <c r="CR230" s="22"/>
      <c r="CS230" s="22"/>
      <c r="CT230" s="22"/>
      <c r="CU230" s="22"/>
      <c r="CV230" s="22"/>
      <c r="CW230" s="22"/>
      <c r="CX230" s="22"/>
      <c r="CY230" s="22"/>
      <c r="CZ230" s="22"/>
      <c r="DA230" s="22"/>
      <c r="DB230" s="22"/>
      <c r="DC230" s="22"/>
      <c r="DD230" s="22"/>
      <c r="DE230" s="22"/>
      <c r="DF230" s="22"/>
      <c r="DG230" s="22"/>
      <c r="DH230" s="22"/>
      <c r="DI230" s="22"/>
      <c r="DJ230" s="22"/>
      <c r="DK230" s="22"/>
      <c r="DL230" s="22"/>
      <c r="DM230" s="22"/>
      <c r="DN230" s="22"/>
      <c r="DO230" s="22"/>
      <c r="DP230" s="22"/>
      <c r="DQ230" s="22"/>
      <c r="DR230" s="22"/>
      <c r="DS230" s="22"/>
      <c r="DT230" s="22"/>
      <c r="DU230" s="22"/>
      <c r="DV230" s="22"/>
      <c r="DW230" s="22"/>
      <c r="DX230" s="22"/>
      <c r="DY230" s="22"/>
      <c r="DZ230" s="22"/>
      <c r="EA230" s="22"/>
      <c r="EB230" s="22"/>
      <c r="EC230" s="22"/>
      <c r="ED230" s="22"/>
      <c r="EE230" s="22"/>
      <c r="EF230" s="22"/>
      <c r="EG230" s="22"/>
      <c r="EH230" s="22"/>
      <c r="EI230" s="22"/>
      <c r="EJ230" s="22"/>
      <c r="EK230" s="22"/>
      <c r="EL230" s="22"/>
      <c r="EM230" s="22"/>
      <c r="EN230" s="22"/>
      <c r="EO230" s="22"/>
      <c r="EP230" s="22"/>
      <c r="EQ230" s="22"/>
      <c r="ER230" s="22"/>
      <c r="ES230" s="22"/>
      <c r="ET230" s="22"/>
      <c r="EU230" s="22"/>
      <c r="EV230" s="22"/>
      <c r="EW230" s="22"/>
      <c r="EX230" s="22"/>
      <c r="EY230" s="22"/>
      <c r="EZ230" s="22"/>
      <c r="FA230" s="22"/>
      <c r="FB230" s="22"/>
      <c r="FC230" s="22"/>
      <c r="FD230" s="22"/>
      <c r="FE230" s="22"/>
      <c r="FF230" s="22"/>
      <c r="FG230" s="22"/>
      <c r="FH230" s="22"/>
      <c r="FI230" s="22"/>
      <c r="FJ230" s="22"/>
      <c r="FK230" s="22"/>
      <c r="FL230" s="22"/>
      <c r="FM230" s="22"/>
      <c r="FN230" s="22"/>
      <c r="FO230" s="22"/>
      <c r="FP230" s="22"/>
      <c r="FQ230" s="22"/>
      <c r="FR230" s="22"/>
      <c r="FS230" s="22"/>
      <c r="FT230" s="22"/>
      <c r="FU230" s="22"/>
      <c r="FV230" s="22"/>
      <c r="FW230" s="22"/>
      <c r="FX230" s="22"/>
      <c r="FY230" s="22"/>
      <c r="FZ230" s="22"/>
      <c r="GA230" s="22"/>
      <c r="GB230" s="22"/>
      <c r="GC230" s="22"/>
      <c r="GD230" s="22"/>
      <c r="GE230" s="22"/>
      <c r="GF230" s="22"/>
      <c r="GG230" s="22"/>
      <c r="GH230" s="22"/>
      <c r="GI230" s="22"/>
      <c r="GJ230" s="22"/>
      <c r="GK230" s="22"/>
      <c r="GL230" s="22"/>
      <c r="GM230" s="22"/>
      <c r="GN230" s="22"/>
      <c r="GO230" s="22"/>
      <c r="GP230" s="22"/>
      <c r="GQ230" s="22"/>
      <c r="GR230" s="22"/>
      <c r="GS230" s="22"/>
      <c r="GT230" s="22">
        <v>60</v>
      </c>
      <c r="GU230" s="22"/>
      <c r="GV230" s="22"/>
      <c r="GW230" s="22"/>
      <c r="GX230" s="22"/>
      <c r="GY230" s="22"/>
      <c r="GZ230" s="22"/>
      <c r="HA230" s="22"/>
      <c r="HB230" s="22"/>
      <c r="HC230" s="22"/>
      <c r="HD230" s="22"/>
      <c r="HE230" s="22"/>
      <c r="HF230" s="22"/>
      <c r="HG230" s="22"/>
      <c r="HH230" s="22"/>
      <c r="HI230" s="22"/>
      <c r="HJ230" s="22"/>
      <c r="HK230" s="22"/>
      <c r="HL230" s="22"/>
      <c r="HM230" s="22"/>
      <c r="HN230" s="22"/>
      <c r="HO230" s="22"/>
      <c r="HP230" s="22"/>
      <c r="HQ230" s="22"/>
      <c r="HR230" s="22"/>
      <c r="HS230" s="22"/>
      <c r="HT230" s="22"/>
      <c r="HU230" s="22"/>
      <c r="HV230" s="22"/>
      <c r="HW230" s="22"/>
      <c r="HX230" s="22"/>
      <c r="HY230" s="22"/>
      <c r="HZ230" s="22"/>
      <c r="IA230" s="22"/>
      <c r="IB230" s="22"/>
      <c r="IC230" s="22"/>
      <c r="ID230" s="22"/>
      <c r="IE230" s="22"/>
      <c r="IF230" s="22">
        <v>20</v>
      </c>
      <c r="IG230" s="22"/>
      <c r="IH230" s="22"/>
      <c r="II230" s="22"/>
      <c r="IJ230" s="22"/>
      <c r="IK230" s="22"/>
      <c r="IL230" s="22"/>
      <c r="IM230" s="22"/>
      <c r="IN230" s="22"/>
      <c r="IO230" s="22"/>
      <c r="IP230" s="22"/>
      <c r="IQ230" s="22"/>
      <c r="IR230" s="22"/>
      <c r="IS230" s="22"/>
      <c r="IT230" s="22">
        <v>25</v>
      </c>
      <c r="IU230" s="22"/>
      <c r="IV230" s="22"/>
      <c r="IW230" s="22"/>
      <c r="IX230" s="22"/>
      <c r="IY230" s="26">
        <f t="shared" si="12"/>
        <v>265</v>
      </c>
      <c r="IZ230" s="56" t="s">
        <v>37</v>
      </c>
      <c r="JA230" s="80">
        <v>10818.24</v>
      </c>
      <c r="JB230" s="81">
        <f>JE230+JF230+JG230+JH230+JI230+JJ230+JK230+JL230+JM230+JN230</f>
        <v>10818.24</v>
      </c>
      <c r="JC230" s="81">
        <v>6912.05</v>
      </c>
      <c r="JD230" s="82">
        <f t="shared" si="13"/>
        <v>0</v>
      </c>
      <c r="JE230" s="83"/>
      <c r="JF230" s="83"/>
      <c r="JG230" s="83"/>
      <c r="JH230" s="83"/>
      <c r="JI230" s="83"/>
      <c r="JJ230" s="83"/>
      <c r="JK230" s="83">
        <v>836.76</v>
      </c>
      <c r="JL230" s="83"/>
      <c r="JM230" s="83">
        <v>2163.19</v>
      </c>
      <c r="JN230" s="83">
        <f>6144.72+1673.57</f>
        <v>7818.29</v>
      </c>
      <c r="JO230" s="83"/>
      <c r="JP230" s="83"/>
      <c r="JQ230" s="40">
        <f t="shared" ref="JQ230:JQ293" si="14">JA230/JC230</f>
        <v>1.565127567074891</v>
      </c>
      <c r="JR230" s="5" t="s">
        <v>632</v>
      </c>
    </row>
    <row r="231" spans="1:278" s="5" customFormat="1" ht="12.75" customHeight="1" x14ac:dyDescent="0.25">
      <c r="A231" s="64">
        <v>43318</v>
      </c>
      <c r="B231" s="110" t="s">
        <v>31</v>
      </c>
      <c r="C231" s="52"/>
      <c r="D231" s="52"/>
      <c r="E231" s="53"/>
      <c r="F231" s="53"/>
      <c r="G231" s="53"/>
      <c r="H231" s="53"/>
      <c r="I231" s="53"/>
      <c r="J231" s="53"/>
      <c r="K231" s="53">
        <v>60</v>
      </c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  <c r="BM231" s="22"/>
      <c r="BN231" s="22"/>
      <c r="BO231" s="22"/>
      <c r="BP231" s="22"/>
      <c r="BQ231" s="22"/>
      <c r="BR231" s="22"/>
      <c r="BS231" s="22"/>
      <c r="BT231" s="22"/>
      <c r="BU231" s="22"/>
      <c r="BV231" s="22"/>
      <c r="BW231" s="22"/>
      <c r="BX231" s="22"/>
      <c r="BY231" s="22"/>
      <c r="BZ231" s="22"/>
      <c r="CA231" s="22"/>
      <c r="CB231" s="22"/>
      <c r="CC231" s="22"/>
      <c r="CD231" s="22"/>
      <c r="CE231" s="22"/>
      <c r="CF231" s="22"/>
      <c r="CG231" s="22"/>
      <c r="CH231" s="22"/>
      <c r="CI231" s="22"/>
      <c r="CJ231" s="22"/>
      <c r="CK231" s="22"/>
      <c r="CL231" s="22"/>
      <c r="CM231" s="22"/>
      <c r="CN231" s="22"/>
      <c r="CO231" s="22"/>
      <c r="CP231" s="22">
        <v>150</v>
      </c>
      <c r="CQ231" s="22"/>
      <c r="CR231" s="22"/>
      <c r="CS231" s="22"/>
      <c r="CT231" s="22"/>
      <c r="CU231" s="22"/>
      <c r="CV231" s="22"/>
      <c r="CW231" s="22"/>
      <c r="CX231" s="22"/>
      <c r="CY231" s="22"/>
      <c r="CZ231" s="22"/>
      <c r="DA231" s="22"/>
      <c r="DB231" s="22"/>
      <c r="DC231" s="22"/>
      <c r="DD231" s="22"/>
      <c r="DE231" s="22"/>
      <c r="DF231" s="22"/>
      <c r="DG231" s="22"/>
      <c r="DH231" s="22"/>
      <c r="DI231" s="22"/>
      <c r="DJ231" s="22"/>
      <c r="DK231" s="22"/>
      <c r="DL231" s="22"/>
      <c r="DM231" s="22"/>
      <c r="DN231" s="22"/>
      <c r="DO231" s="22"/>
      <c r="DP231" s="22"/>
      <c r="DQ231" s="22"/>
      <c r="DR231" s="22"/>
      <c r="DS231" s="22"/>
      <c r="DT231" s="22"/>
      <c r="DU231" s="22"/>
      <c r="DV231" s="22"/>
      <c r="DW231" s="22"/>
      <c r="DX231" s="22"/>
      <c r="DY231" s="22"/>
      <c r="DZ231" s="22"/>
      <c r="EA231" s="22"/>
      <c r="EB231" s="22"/>
      <c r="EC231" s="22"/>
      <c r="ED231" s="22"/>
      <c r="EE231" s="22"/>
      <c r="EF231" s="22"/>
      <c r="EG231" s="22"/>
      <c r="EH231" s="22"/>
      <c r="EI231" s="22"/>
      <c r="EJ231" s="22"/>
      <c r="EK231" s="22"/>
      <c r="EL231" s="22"/>
      <c r="EM231" s="22"/>
      <c r="EN231" s="22"/>
      <c r="EO231" s="22"/>
      <c r="EP231" s="22"/>
      <c r="EQ231" s="22"/>
      <c r="ER231" s="22"/>
      <c r="ES231" s="22"/>
      <c r="ET231" s="22"/>
      <c r="EU231" s="22"/>
      <c r="EV231" s="22"/>
      <c r="EW231" s="22"/>
      <c r="EX231" s="22"/>
      <c r="EY231" s="22"/>
      <c r="EZ231" s="22"/>
      <c r="FA231" s="22"/>
      <c r="FB231" s="22"/>
      <c r="FC231" s="22"/>
      <c r="FD231" s="22"/>
      <c r="FE231" s="22"/>
      <c r="FF231" s="22"/>
      <c r="FG231" s="22"/>
      <c r="FH231" s="22"/>
      <c r="FI231" s="22"/>
      <c r="FJ231" s="22"/>
      <c r="FK231" s="22"/>
      <c r="FL231" s="22"/>
      <c r="FM231" s="22"/>
      <c r="FN231" s="22"/>
      <c r="FO231" s="22"/>
      <c r="FP231" s="22"/>
      <c r="FQ231" s="22"/>
      <c r="FR231" s="22"/>
      <c r="FS231" s="22"/>
      <c r="FT231" s="22"/>
      <c r="FU231" s="22"/>
      <c r="FV231" s="22"/>
      <c r="FW231" s="22"/>
      <c r="FX231" s="22"/>
      <c r="FY231" s="22"/>
      <c r="FZ231" s="22"/>
      <c r="GA231" s="22"/>
      <c r="GB231" s="22"/>
      <c r="GC231" s="22"/>
      <c r="GD231" s="22"/>
      <c r="GE231" s="22"/>
      <c r="GF231" s="22"/>
      <c r="GG231" s="22"/>
      <c r="GH231" s="22"/>
      <c r="GI231" s="22"/>
      <c r="GJ231" s="22"/>
      <c r="GK231" s="22"/>
      <c r="GL231" s="22"/>
      <c r="GM231" s="22"/>
      <c r="GN231" s="22"/>
      <c r="GO231" s="22"/>
      <c r="GP231" s="22"/>
      <c r="GQ231" s="22"/>
      <c r="GR231" s="22"/>
      <c r="GS231" s="22"/>
      <c r="GT231" s="22">
        <v>30</v>
      </c>
      <c r="GU231" s="22"/>
      <c r="GV231" s="22"/>
      <c r="GW231" s="22"/>
      <c r="GX231" s="22"/>
      <c r="GY231" s="22"/>
      <c r="GZ231" s="22"/>
      <c r="HA231" s="22"/>
      <c r="HB231" s="22"/>
      <c r="HC231" s="22"/>
      <c r="HD231" s="22"/>
      <c r="HE231" s="22"/>
      <c r="HF231" s="22"/>
      <c r="HG231" s="22"/>
      <c r="HH231" s="22"/>
      <c r="HI231" s="22"/>
      <c r="HJ231" s="22"/>
      <c r="HK231" s="22"/>
      <c r="HL231" s="22"/>
      <c r="HM231" s="22"/>
      <c r="HN231" s="22"/>
      <c r="HO231" s="22"/>
      <c r="HP231" s="22"/>
      <c r="HQ231" s="22"/>
      <c r="HR231" s="22"/>
      <c r="HS231" s="22"/>
      <c r="HT231" s="22"/>
      <c r="HU231" s="22"/>
      <c r="HV231" s="22"/>
      <c r="HW231" s="22"/>
      <c r="HX231" s="22"/>
      <c r="HY231" s="22"/>
      <c r="HZ231" s="22"/>
      <c r="IA231" s="22"/>
      <c r="IB231" s="22"/>
      <c r="IC231" s="22"/>
      <c r="ID231" s="22"/>
      <c r="IE231" s="22"/>
      <c r="IF231" s="22"/>
      <c r="IG231" s="22"/>
      <c r="IH231" s="22"/>
      <c r="II231" s="22"/>
      <c r="IJ231" s="22"/>
      <c r="IK231" s="22"/>
      <c r="IL231" s="22"/>
      <c r="IM231" s="22"/>
      <c r="IN231" s="22"/>
      <c r="IO231" s="22"/>
      <c r="IP231" s="22"/>
      <c r="IQ231" s="22"/>
      <c r="IR231" s="22"/>
      <c r="IS231" s="22"/>
      <c r="IT231" s="22">
        <v>50</v>
      </c>
      <c r="IU231" s="22"/>
      <c r="IV231" s="22"/>
      <c r="IW231" s="22"/>
      <c r="IX231" s="22"/>
      <c r="IY231" s="26">
        <f t="shared" si="12"/>
        <v>290</v>
      </c>
      <c r="IZ231" s="56" t="s">
        <v>37</v>
      </c>
      <c r="JA231" s="80">
        <v>8708.0400000000009</v>
      </c>
      <c r="JB231" s="81">
        <f>JE231+JF231+JG231+JH231+JI231+JJ231+JK231+JL231+JM231+JN231</f>
        <v>8708.0400000000009</v>
      </c>
      <c r="JC231" s="81">
        <v>5270</v>
      </c>
      <c r="JD231" s="82">
        <f t="shared" si="13"/>
        <v>0</v>
      </c>
      <c r="JE231" s="83"/>
      <c r="JF231" s="83"/>
      <c r="JG231" s="83"/>
      <c r="JH231" s="83"/>
      <c r="JI231" s="83"/>
      <c r="JJ231" s="83"/>
      <c r="JK231" s="83"/>
      <c r="JL231" s="83"/>
      <c r="JM231" s="83"/>
      <c r="JN231" s="83">
        <f>4524.14+4183.9</f>
        <v>8708.0400000000009</v>
      </c>
      <c r="JO231" s="83"/>
      <c r="JP231" s="83"/>
      <c r="JQ231" s="40">
        <f t="shared" si="14"/>
        <v>1.6523795066413665</v>
      </c>
    </row>
    <row r="232" spans="1:278" s="5" customFormat="1" ht="12.75" customHeight="1" x14ac:dyDescent="0.25">
      <c r="A232" s="64">
        <v>43325</v>
      </c>
      <c r="B232" s="110" t="s">
        <v>31</v>
      </c>
      <c r="C232" s="52"/>
      <c r="D232" s="52"/>
      <c r="E232" s="53"/>
      <c r="F232" s="53"/>
      <c r="G232" s="53"/>
      <c r="H232" s="53"/>
      <c r="I232" s="53"/>
      <c r="J232" s="53"/>
      <c r="K232" s="53">
        <v>60</v>
      </c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  <c r="BM232" s="22"/>
      <c r="BN232" s="22"/>
      <c r="BO232" s="22"/>
      <c r="BP232" s="22"/>
      <c r="BQ232" s="22"/>
      <c r="BR232" s="22"/>
      <c r="BS232" s="22"/>
      <c r="BT232" s="22"/>
      <c r="BU232" s="22"/>
      <c r="BV232" s="22"/>
      <c r="BW232" s="22"/>
      <c r="BX232" s="22"/>
      <c r="BY232" s="22"/>
      <c r="BZ232" s="22"/>
      <c r="CA232" s="22"/>
      <c r="CB232" s="22"/>
      <c r="CC232" s="22"/>
      <c r="CD232" s="22"/>
      <c r="CE232" s="22"/>
      <c r="CF232" s="22"/>
      <c r="CG232" s="22"/>
      <c r="CH232" s="22"/>
      <c r="CI232" s="22"/>
      <c r="CJ232" s="22"/>
      <c r="CK232" s="22"/>
      <c r="CL232" s="22"/>
      <c r="CM232" s="22"/>
      <c r="CN232" s="22"/>
      <c r="CO232" s="22"/>
      <c r="CP232" s="22">
        <v>100</v>
      </c>
      <c r="CQ232" s="22"/>
      <c r="CR232" s="22"/>
      <c r="CS232" s="22"/>
      <c r="CT232" s="22"/>
      <c r="CU232" s="22"/>
      <c r="CV232" s="22"/>
      <c r="CW232" s="22"/>
      <c r="CX232" s="22"/>
      <c r="CY232" s="22"/>
      <c r="CZ232" s="22"/>
      <c r="DA232" s="22"/>
      <c r="DB232" s="22"/>
      <c r="DC232" s="22"/>
      <c r="DD232" s="22"/>
      <c r="DE232" s="22"/>
      <c r="DF232" s="22"/>
      <c r="DG232" s="22"/>
      <c r="DH232" s="22"/>
      <c r="DI232" s="22"/>
      <c r="DJ232" s="22"/>
      <c r="DK232" s="22"/>
      <c r="DL232" s="22"/>
      <c r="DM232" s="22"/>
      <c r="DN232" s="22"/>
      <c r="DO232" s="22"/>
      <c r="DP232" s="22"/>
      <c r="DQ232" s="22"/>
      <c r="DR232" s="22"/>
      <c r="DS232" s="22"/>
      <c r="DT232" s="22"/>
      <c r="DU232" s="22"/>
      <c r="DV232" s="22"/>
      <c r="DW232" s="22"/>
      <c r="DX232" s="22"/>
      <c r="DY232" s="22"/>
      <c r="DZ232" s="22"/>
      <c r="EA232" s="22"/>
      <c r="EB232" s="22"/>
      <c r="EC232" s="22"/>
      <c r="ED232" s="22"/>
      <c r="EE232" s="22"/>
      <c r="EF232" s="22"/>
      <c r="EG232" s="22"/>
      <c r="EH232" s="22"/>
      <c r="EI232" s="22"/>
      <c r="EJ232" s="22"/>
      <c r="EK232" s="22"/>
      <c r="EL232" s="22"/>
      <c r="EM232" s="22"/>
      <c r="EN232" s="22"/>
      <c r="EO232" s="22"/>
      <c r="EP232" s="22"/>
      <c r="EQ232" s="22"/>
      <c r="ER232" s="22"/>
      <c r="ES232" s="22"/>
      <c r="ET232" s="22"/>
      <c r="EU232" s="22"/>
      <c r="EV232" s="22"/>
      <c r="EW232" s="22"/>
      <c r="EX232" s="22"/>
      <c r="EY232" s="22"/>
      <c r="EZ232" s="22"/>
      <c r="FA232" s="22"/>
      <c r="FB232" s="22"/>
      <c r="FC232" s="22"/>
      <c r="FD232" s="22"/>
      <c r="FE232" s="22"/>
      <c r="FF232" s="22"/>
      <c r="FG232" s="22"/>
      <c r="FH232" s="22"/>
      <c r="FI232" s="22"/>
      <c r="FJ232" s="22"/>
      <c r="FK232" s="22"/>
      <c r="FL232" s="22"/>
      <c r="FM232" s="22"/>
      <c r="FN232" s="22"/>
      <c r="FO232" s="22"/>
      <c r="FP232" s="22"/>
      <c r="FQ232" s="22"/>
      <c r="FR232" s="22"/>
      <c r="FS232" s="22"/>
      <c r="FT232" s="22"/>
      <c r="FU232" s="22"/>
      <c r="FV232" s="22"/>
      <c r="FW232" s="22"/>
      <c r="FX232" s="22"/>
      <c r="FY232" s="22"/>
      <c r="FZ232" s="22"/>
      <c r="GA232" s="22"/>
      <c r="GB232" s="22"/>
      <c r="GC232" s="22"/>
      <c r="GD232" s="22"/>
      <c r="GE232" s="22"/>
      <c r="GF232" s="22"/>
      <c r="GG232" s="22"/>
      <c r="GH232" s="22"/>
      <c r="GI232" s="22"/>
      <c r="GJ232" s="22"/>
      <c r="GK232" s="22"/>
      <c r="GL232" s="22"/>
      <c r="GM232" s="22"/>
      <c r="GN232" s="22"/>
      <c r="GO232" s="22"/>
      <c r="GP232" s="22"/>
      <c r="GQ232" s="22"/>
      <c r="GR232" s="22"/>
      <c r="GS232" s="22"/>
      <c r="GT232" s="22"/>
      <c r="GU232" s="22"/>
      <c r="GV232" s="22"/>
      <c r="GW232" s="22"/>
      <c r="GX232" s="22"/>
      <c r="GY232" s="22"/>
      <c r="GZ232" s="22"/>
      <c r="HA232" s="22"/>
      <c r="HB232" s="22"/>
      <c r="HC232" s="22"/>
      <c r="HD232" s="22"/>
      <c r="HE232" s="22"/>
      <c r="HF232" s="22"/>
      <c r="HG232" s="22"/>
      <c r="HH232" s="22"/>
      <c r="HI232" s="22"/>
      <c r="HJ232" s="22"/>
      <c r="HK232" s="22"/>
      <c r="HL232" s="22"/>
      <c r="HM232" s="22"/>
      <c r="HN232" s="22"/>
      <c r="HO232" s="22"/>
      <c r="HP232" s="22"/>
      <c r="HQ232" s="22"/>
      <c r="HR232" s="22"/>
      <c r="HS232" s="22"/>
      <c r="HT232" s="22"/>
      <c r="HU232" s="22"/>
      <c r="HV232" s="22"/>
      <c r="HW232" s="22"/>
      <c r="HX232" s="22"/>
      <c r="HY232" s="22"/>
      <c r="HZ232" s="22"/>
      <c r="IA232" s="22"/>
      <c r="IB232" s="22"/>
      <c r="IC232" s="22"/>
      <c r="ID232" s="22"/>
      <c r="IE232" s="22"/>
      <c r="IF232" s="22">
        <v>30</v>
      </c>
      <c r="IG232" s="22"/>
      <c r="IH232" s="22"/>
      <c r="II232" s="22"/>
      <c r="IJ232" s="22"/>
      <c r="IK232" s="22"/>
      <c r="IL232" s="22">
        <v>5</v>
      </c>
      <c r="IM232" s="22"/>
      <c r="IN232" s="22"/>
      <c r="IO232" s="22"/>
      <c r="IP232" s="22"/>
      <c r="IQ232" s="22"/>
      <c r="IR232" s="22"/>
      <c r="IS232" s="22"/>
      <c r="IT232" s="22">
        <v>50</v>
      </c>
      <c r="IU232" s="22"/>
      <c r="IV232" s="22"/>
      <c r="IW232" s="22"/>
      <c r="IX232" s="22"/>
      <c r="IY232" s="26">
        <f t="shared" si="12"/>
        <v>245</v>
      </c>
      <c r="IZ232" s="56" t="s">
        <v>37</v>
      </c>
      <c r="JA232" s="80">
        <v>12307.32</v>
      </c>
      <c r="JB232" s="81">
        <f>JE232+JF232+JG232+JH232+JI232+JJ232+JK232+JL232+JM232+JN232+JO232</f>
        <v>12307.32</v>
      </c>
      <c r="JC232" s="81">
        <v>8120.05</v>
      </c>
      <c r="JD232" s="82">
        <f t="shared" si="13"/>
        <v>0</v>
      </c>
      <c r="JE232" s="83"/>
      <c r="JF232" s="83"/>
      <c r="JG232" s="83"/>
      <c r="JH232" s="83"/>
      <c r="JI232" s="83"/>
      <c r="JJ232" s="83"/>
      <c r="JK232" s="83"/>
      <c r="JL232" s="83"/>
      <c r="JM232" s="83"/>
      <c r="JN232" s="83"/>
      <c r="JO232" s="83">
        <v>12307.32</v>
      </c>
      <c r="JP232" s="83"/>
      <c r="JQ232" s="40">
        <f t="shared" si="14"/>
        <v>1.515670470009421</v>
      </c>
    </row>
    <row r="233" spans="1:278" s="5" customFormat="1" ht="12.75" customHeight="1" x14ac:dyDescent="0.25">
      <c r="A233" s="64">
        <v>43336</v>
      </c>
      <c r="B233" s="110" t="s">
        <v>31</v>
      </c>
      <c r="C233" s="52"/>
      <c r="D233" s="52"/>
      <c r="E233" s="53"/>
      <c r="F233" s="53"/>
      <c r="G233" s="53"/>
      <c r="H233" s="53"/>
      <c r="I233" s="53"/>
      <c r="J233" s="53"/>
      <c r="K233" s="53">
        <v>60</v>
      </c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  <c r="BM233" s="22"/>
      <c r="BN233" s="22"/>
      <c r="BO233" s="22"/>
      <c r="BP233" s="22"/>
      <c r="BQ233" s="22"/>
      <c r="BR233" s="22"/>
      <c r="BS233" s="22"/>
      <c r="BT233" s="22"/>
      <c r="BU233" s="22"/>
      <c r="BV233" s="22"/>
      <c r="BW233" s="22"/>
      <c r="BX233" s="22"/>
      <c r="BY233" s="22"/>
      <c r="BZ233" s="22">
        <v>50</v>
      </c>
      <c r="CA233" s="22"/>
      <c r="CB233" s="22"/>
      <c r="CC233" s="22"/>
      <c r="CD233" s="22"/>
      <c r="CE233" s="22"/>
      <c r="CF233" s="22"/>
      <c r="CG233" s="22"/>
      <c r="CH233" s="22"/>
      <c r="CI233" s="22"/>
      <c r="CJ233" s="22"/>
      <c r="CK233" s="22"/>
      <c r="CL233" s="22"/>
      <c r="CM233" s="22"/>
      <c r="CN233" s="22"/>
      <c r="CO233" s="22"/>
      <c r="CP233" s="22"/>
      <c r="CQ233" s="22"/>
      <c r="CR233" s="22"/>
      <c r="CS233" s="22"/>
      <c r="CT233" s="22"/>
      <c r="CU233" s="22"/>
      <c r="CV233" s="22"/>
      <c r="CW233" s="22"/>
      <c r="CX233" s="22"/>
      <c r="CY233" s="22"/>
      <c r="CZ233" s="22"/>
      <c r="DA233" s="22"/>
      <c r="DB233" s="22"/>
      <c r="DC233" s="22"/>
      <c r="DD233" s="22"/>
      <c r="DE233" s="22"/>
      <c r="DF233" s="22"/>
      <c r="DG233" s="22"/>
      <c r="DH233" s="22"/>
      <c r="DI233" s="22"/>
      <c r="DJ233" s="22"/>
      <c r="DK233" s="22"/>
      <c r="DL233" s="22"/>
      <c r="DM233" s="22"/>
      <c r="DN233" s="22"/>
      <c r="DO233" s="22"/>
      <c r="DP233" s="22"/>
      <c r="DQ233" s="22"/>
      <c r="DR233" s="22"/>
      <c r="DS233" s="22"/>
      <c r="DT233" s="22"/>
      <c r="DU233" s="22"/>
      <c r="DV233" s="22"/>
      <c r="DW233" s="22"/>
      <c r="DX233" s="22"/>
      <c r="DY233" s="22"/>
      <c r="DZ233" s="22"/>
      <c r="EA233" s="22"/>
      <c r="EB233" s="22"/>
      <c r="EC233" s="22"/>
      <c r="ED233" s="22"/>
      <c r="EE233" s="22"/>
      <c r="EF233" s="22"/>
      <c r="EG233" s="22"/>
      <c r="EH233" s="22"/>
      <c r="EI233" s="22"/>
      <c r="EJ233" s="22"/>
      <c r="EK233" s="22"/>
      <c r="EL233" s="22"/>
      <c r="EM233" s="22"/>
      <c r="EN233" s="22"/>
      <c r="EO233" s="22"/>
      <c r="EP233" s="22"/>
      <c r="EQ233" s="22"/>
      <c r="ER233" s="22"/>
      <c r="ES233" s="22"/>
      <c r="ET233" s="22"/>
      <c r="EU233" s="22"/>
      <c r="EV233" s="22"/>
      <c r="EW233" s="22"/>
      <c r="EX233" s="22"/>
      <c r="EY233" s="22"/>
      <c r="EZ233" s="22"/>
      <c r="FA233" s="22"/>
      <c r="FB233" s="22"/>
      <c r="FC233" s="22"/>
      <c r="FD233" s="22"/>
      <c r="FE233" s="22"/>
      <c r="FF233" s="22"/>
      <c r="FG233" s="22"/>
      <c r="FH233" s="22"/>
      <c r="FI233" s="22"/>
      <c r="FJ233" s="22"/>
      <c r="FK233" s="22"/>
      <c r="FL233" s="22"/>
      <c r="FM233" s="22"/>
      <c r="FN233" s="22"/>
      <c r="FO233" s="22"/>
      <c r="FP233" s="22"/>
      <c r="FQ233" s="22"/>
      <c r="FR233" s="22"/>
      <c r="FS233" s="22"/>
      <c r="FT233" s="22"/>
      <c r="FU233" s="22"/>
      <c r="FV233" s="22"/>
      <c r="FW233" s="22"/>
      <c r="FX233" s="22"/>
      <c r="FY233" s="22"/>
      <c r="FZ233" s="22"/>
      <c r="GA233" s="22"/>
      <c r="GB233" s="22"/>
      <c r="GC233" s="22"/>
      <c r="GD233" s="22"/>
      <c r="GE233" s="22"/>
      <c r="GF233" s="22"/>
      <c r="GG233" s="22"/>
      <c r="GH233" s="22"/>
      <c r="GI233" s="22"/>
      <c r="GJ233" s="22"/>
      <c r="GK233" s="22"/>
      <c r="GL233" s="22"/>
      <c r="GM233" s="22"/>
      <c r="GN233" s="22"/>
      <c r="GO233" s="22"/>
      <c r="GP233" s="22"/>
      <c r="GQ233" s="22"/>
      <c r="GR233" s="22"/>
      <c r="GS233" s="22"/>
      <c r="GT233" s="22"/>
      <c r="GU233" s="22"/>
      <c r="GV233" s="22"/>
      <c r="GW233" s="22"/>
      <c r="GX233" s="22"/>
      <c r="GY233" s="22"/>
      <c r="GZ233" s="22"/>
      <c r="HA233" s="22"/>
      <c r="HB233" s="22"/>
      <c r="HC233" s="22"/>
      <c r="HD233" s="22"/>
      <c r="HE233" s="22"/>
      <c r="HF233" s="22"/>
      <c r="HG233" s="22"/>
      <c r="HH233" s="22"/>
      <c r="HI233" s="22"/>
      <c r="HJ233" s="22"/>
      <c r="HK233" s="22"/>
      <c r="HL233" s="22"/>
      <c r="HM233" s="22"/>
      <c r="HN233" s="22"/>
      <c r="HO233" s="22"/>
      <c r="HP233" s="22"/>
      <c r="HQ233" s="22"/>
      <c r="HR233" s="22"/>
      <c r="HS233" s="22"/>
      <c r="HT233" s="22"/>
      <c r="HU233" s="22"/>
      <c r="HV233" s="22"/>
      <c r="HW233" s="22"/>
      <c r="HX233" s="22"/>
      <c r="HY233" s="22"/>
      <c r="HZ233" s="22"/>
      <c r="IA233" s="22"/>
      <c r="IB233" s="22"/>
      <c r="IC233" s="22"/>
      <c r="ID233" s="22"/>
      <c r="IE233" s="22"/>
      <c r="IF233" s="22"/>
      <c r="IG233" s="22"/>
      <c r="IH233" s="22"/>
      <c r="II233" s="22"/>
      <c r="IJ233" s="22"/>
      <c r="IK233" s="22"/>
      <c r="IL233" s="22"/>
      <c r="IM233" s="22"/>
      <c r="IN233" s="22"/>
      <c r="IO233" s="22"/>
      <c r="IP233" s="22"/>
      <c r="IQ233" s="22"/>
      <c r="IR233" s="22"/>
      <c r="IS233" s="22"/>
      <c r="IT233" s="22">
        <v>50</v>
      </c>
      <c r="IU233" s="22"/>
      <c r="IV233" s="22"/>
      <c r="IW233" s="22"/>
      <c r="IX233" s="22"/>
      <c r="IY233" s="26">
        <f t="shared" si="12"/>
        <v>160</v>
      </c>
      <c r="IZ233" s="56" t="s">
        <v>37</v>
      </c>
      <c r="JA233" s="80">
        <v>5195.88</v>
      </c>
      <c r="JB233" s="81">
        <f>JE233+JF233+JG233+JH233+JI233+JJ233+JK233+JL233+JM233+JN233+JO233</f>
        <v>5195.88</v>
      </c>
      <c r="JC233" s="81">
        <v>2932.6</v>
      </c>
      <c r="JD233" s="82">
        <f t="shared" si="13"/>
        <v>0</v>
      </c>
      <c r="JE233" s="83"/>
      <c r="JF233" s="83"/>
      <c r="JG233" s="83"/>
      <c r="JH233" s="83"/>
      <c r="JI233" s="83"/>
      <c r="JJ233" s="83"/>
      <c r="JK233" s="83"/>
      <c r="JL233" s="83"/>
      <c r="JM233" s="83"/>
      <c r="JN233" s="83"/>
      <c r="JO233" s="83">
        <v>5195.88</v>
      </c>
      <c r="JP233" s="83"/>
      <c r="JQ233" s="40">
        <f t="shared" si="14"/>
        <v>1.7717656686898999</v>
      </c>
    </row>
    <row r="234" spans="1:278" s="5" customFormat="1" ht="12.75" customHeight="1" x14ac:dyDescent="0.25">
      <c r="A234" s="64">
        <v>43343</v>
      </c>
      <c r="B234" s="110" t="s">
        <v>31</v>
      </c>
      <c r="C234" s="52"/>
      <c r="D234" s="52"/>
      <c r="E234" s="53"/>
      <c r="F234" s="53"/>
      <c r="G234" s="53"/>
      <c r="H234" s="53"/>
      <c r="I234" s="53"/>
      <c r="J234" s="53"/>
      <c r="K234" s="53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  <c r="BM234" s="22"/>
      <c r="BN234" s="22"/>
      <c r="BO234" s="22"/>
      <c r="BP234" s="22"/>
      <c r="BQ234" s="22"/>
      <c r="BR234" s="22"/>
      <c r="BS234" s="22"/>
      <c r="BT234" s="22"/>
      <c r="BU234" s="22"/>
      <c r="BV234" s="22"/>
      <c r="BW234" s="22"/>
      <c r="BX234" s="22"/>
      <c r="BY234" s="22"/>
      <c r="BZ234" s="22"/>
      <c r="CA234" s="22"/>
      <c r="CB234" s="22"/>
      <c r="CC234" s="22"/>
      <c r="CD234" s="22"/>
      <c r="CE234" s="22"/>
      <c r="CF234" s="22"/>
      <c r="CG234" s="22"/>
      <c r="CH234" s="22"/>
      <c r="CI234" s="22"/>
      <c r="CJ234" s="22"/>
      <c r="CK234" s="22"/>
      <c r="CL234" s="22"/>
      <c r="CM234" s="22"/>
      <c r="CN234" s="22"/>
      <c r="CO234" s="22"/>
      <c r="CP234" s="22">
        <v>100</v>
      </c>
      <c r="CQ234" s="22"/>
      <c r="CR234" s="22"/>
      <c r="CS234" s="22"/>
      <c r="CT234" s="22"/>
      <c r="CU234" s="22"/>
      <c r="CV234" s="22"/>
      <c r="CW234" s="22"/>
      <c r="CX234" s="22"/>
      <c r="CY234" s="22"/>
      <c r="CZ234" s="22"/>
      <c r="DA234" s="22"/>
      <c r="DB234" s="22"/>
      <c r="DC234" s="22"/>
      <c r="DD234" s="22"/>
      <c r="DE234" s="22"/>
      <c r="DF234" s="22"/>
      <c r="DG234" s="22"/>
      <c r="DH234" s="22"/>
      <c r="DI234" s="22"/>
      <c r="DJ234" s="22"/>
      <c r="DK234" s="22"/>
      <c r="DL234" s="22"/>
      <c r="DM234" s="22"/>
      <c r="DN234" s="22"/>
      <c r="DO234" s="22"/>
      <c r="DP234" s="22"/>
      <c r="DQ234" s="22"/>
      <c r="DR234" s="22"/>
      <c r="DS234" s="22"/>
      <c r="DT234" s="22"/>
      <c r="DU234" s="22"/>
      <c r="DV234" s="22"/>
      <c r="DW234" s="22"/>
      <c r="DX234" s="22"/>
      <c r="DY234" s="22"/>
      <c r="DZ234" s="22"/>
      <c r="EA234" s="22"/>
      <c r="EB234" s="22"/>
      <c r="EC234" s="22"/>
      <c r="ED234" s="22"/>
      <c r="EE234" s="22"/>
      <c r="EF234" s="22"/>
      <c r="EG234" s="22"/>
      <c r="EH234" s="22"/>
      <c r="EI234" s="22"/>
      <c r="EJ234" s="22"/>
      <c r="EK234" s="22"/>
      <c r="EL234" s="22"/>
      <c r="EM234" s="22"/>
      <c r="EN234" s="22"/>
      <c r="EO234" s="22"/>
      <c r="EP234" s="22"/>
      <c r="EQ234" s="22"/>
      <c r="ER234" s="22"/>
      <c r="ES234" s="22"/>
      <c r="ET234" s="22"/>
      <c r="EU234" s="22"/>
      <c r="EV234" s="22"/>
      <c r="EW234" s="22"/>
      <c r="EX234" s="22"/>
      <c r="EY234" s="22"/>
      <c r="EZ234" s="22"/>
      <c r="FA234" s="22"/>
      <c r="FB234" s="22"/>
      <c r="FC234" s="22"/>
      <c r="FD234" s="22"/>
      <c r="FE234" s="22"/>
      <c r="FF234" s="22"/>
      <c r="FG234" s="22"/>
      <c r="FH234" s="22"/>
      <c r="FI234" s="22"/>
      <c r="FJ234" s="22"/>
      <c r="FK234" s="22"/>
      <c r="FL234" s="22"/>
      <c r="FM234" s="22"/>
      <c r="FN234" s="22"/>
      <c r="FO234" s="22"/>
      <c r="FP234" s="22"/>
      <c r="FQ234" s="22"/>
      <c r="FR234" s="22"/>
      <c r="FS234" s="22"/>
      <c r="FT234" s="22"/>
      <c r="FU234" s="22"/>
      <c r="FV234" s="22"/>
      <c r="FW234" s="22"/>
      <c r="FX234" s="22"/>
      <c r="FY234" s="22"/>
      <c r="FZ234" s="22"/>
      <c r="GA234" s="22"/>
      <c r="GB234" s="22"/>
      <c r="GC234" s="22"/>
      <c r="GD234" s="22"/>
      <c r="GE234" s="22"/>
      <c r="GF234" s="22"/>
      <c r="GG234" s="22"/>
      <c r="GH234" s="22"/>
      <c r="GI234" s="22"/>
      <c r="GJ234" s="22"/>
      <c r="GK234" s="22"/>
      <c r="GL234" s="22"/>
      <c r="GM234" s="22"/>
      <c r="GN234" s="22"/>
      <c r="GO234" s="22"/>
      <c r="GP234" s="22"/>
      <c r="GQ234" s="22"/>
      <c r="GR234" s="22"/>
      <c r="GS234" s="22"/>
      <c r="GT234" s="22">
        <v>50</v>
      </c>
      <c r="GU234" s="22"/>
      <c r="GV234" s="22"/>
      <c r="GW234" s="22"/>
      <c r="GX234" s="22"/>
      <c r="GY234" s="22"/>
      <c r="GZ234" s="22"/>
      <c r="HA234" s="22"/>
      <c r="HB234" s="22"/>
      <c r="HC234" s="22"/>
      <c r="HD234" s="22"/>
      <c r="HE234" s="22"/>
      <c r="HF234" s="22"/>
      <c r="HG234" s="22"/>
      <c r="HH234" s="22"/>
      <c r="HI234" s="22"/>
      <c r="HJ234" s="22"/>
      <c r="HK234" s="22"/>
      <c r="HL234" s="22"/>
      <c r="HM234" s="22"/>
      <c r="HN234" s="22"/>
      <c r="HO234" s="22"/>
      <c r="HP234" s="22"/>
      <c r="HQ234" s="22"/>
      <c r="HR234" s="22"/>
      <c r="HS234" s="22"/>
      <c r="HT234" s="22"/>
      <c r="HU234" s="22"/>
      <c r="HV234" s="22"/>
      <c r="HW234" s="22"/>
      <c r="HX234" s="22"/>
      <c r="HY234" s="22"/>
      <c r="HZ234" s="22"/>
      <c r="IA234" s="22"/>
      <c r="IB234" s="22"/>
      <c r="IC234" s="22"/>
      <c r="ID234" s="22"/>
      <c r="IE234" s="22"/>
      <c r="IF234" s="22">
        <v>20</v>
      </c>
      <c r="IG234" s="22"/>
      <c r="IH234" s="22"/>
      <c r="II234" s="22"/>
      <c r="IJ234" s="22"/>
      <c r="IK234" s="22"/>
      <c r="IL234" s="22"/>
      <c r="IM234" s="22"/>
      <c r="IN234" s="22"/>
      <c r="IO234" s="22"/>
      <c r="IP234" s="22"/>
      <c r="IQ234" s="22"/>
      <c r="IR234" s="22"/>
      <c r="IS234" s="22"/>
      <c r="IT234" s="22"/>
      <c r="IU234" s="22"/>
      <c r="IV234" s="22"/>
      <c r="IW234" s="22"/>
      <c r="IX234" s="22"/>
      <c r="IY234" s="26">
        <f t="shared" si="12"/>
        <v>170</v>
      </c>
      <c r="IZ234" s="56" t="s">
        <v>37</v>
      </c>
      <c r="JA234" s="80">
        <v>8391</v>
      </c>
      <c r="JB234" s="81">
        <f>JE234+JF234+JG234+JH234+JI234+JJ234+JK234+JL234+JM234+JN234+JO234</f>
        <v>8391</v>
      </c>
      <c r="JC234" s="81">
        <v>5291.6</v>
      </c>
      <c r="JD234" s="82">
        <f t="shared" si="13"/>
        <v>0</v>
      </c>
      <c r="JE234" s="83"/>
      <c r="JF234" s="83"/>
      <c r="JG234" s="83"/>
      <c r="JH234" s="83"/>
      <c r="JI234" s="83"/>
      <c r="JJ234" s="83"/>
      <c r="JK234" s="83"/>
      <c r="JL234" s="83"/>
      <c r="JM234" s="83"/>
      <c r="JN234" s="83"/>
      <c r="JO234" s="83">
        <v>8391</v>
      </c>
      <c r="JP234" s="83"/>
      <c r="JQ234" s="40">
        <f t="shared" si="14"/>
        <v>1.5857207649860154</v>
      </c>
    </row>
    <row r="235" spans="1:278" s="5" customFormat="1" ht="12.75" customHeight="1" x14ac:dyDescent="0.25">
      <c r="A235" s="64">
        <v>43354</v>
      </c>
      <c r="B235" s="110" t="s">
        <v>31</v>
      </c>
      <c r="C235" s="52"/>
      <c r="D235" s="52"/>
      <c r="E235" s="53"/>
      <c r="F235" s="53"/>
      <c r="G235" s="53"/>
      <c r="H235" s="53"/>
      <c r="I235" s="53"/>
      <c r="J235" s="53"/>
      <c r="K235" s="53">
        <v>120</v>
      </c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  <c r="BM235" s="22"/>
      <c r="BN235" s="22"/>
      <c r="BO235" s="22"/>
      <c r="BP235" s="22"/>
      <c r="BQ235" s="22"/>
      <c r="BR235" s="22"/>
      <c r="BS235" s="22"/>
      <c r="BT235" s="22"/>
      <c r="BU235" s="22"/>
      <c r="BV235" s="22"/>
      <c r="BW235" s="22"/>
      <c r="BX235" s="22"/>
      <c r="BY235" s="22"/>
      <c r="BZ235" s="22">
        <v>30</v>
      </c>
      <c r="CA235" s="22"/>
      <c r="CB235" s="22"/>
      <c r="CC235" s="22"/>
      <c r="CD235" s="22"/>
      <c r="CE235" s="22"/>
      <c r="CF235" s="22"/>
      <c r="CG235" s="22"/>
      <c r="CH235" s="22"/>
      <c r="CI235" s="22"/>
      <c r="CJ235" s="22"/>
      <c r="CK235" s="22"/>
      <c r="CL235" s="22"/>
      <c r="CM235" s="22"/>
      <c r="CN235" s="22"/>
      <c r="CO235" s="22"/>
      <c r="CP235" s="22">
        <v>100</v>
      </c>
      <c r="CQ235" s="22"/>
      <c r="CR235" s="22"/>
      <c r="CS235" s="22"/>
      <c r="CT235" s="22"/>
      <c r="CU235" s="22"/>
      <c r="CV235" s="22"/>
      <c r="CW235" s="22"/>
      <c r="CX235" s="22"/>
      <c r="CY235" s="22"/>
      <c r="CZ235" s="22"/>
      <c r="DA235" s="22"/>
      <c r="DB235" s="22"/>
      <c r="DC235" s="22"/>
      <c r="DD235" s="22"/>
      <c r="DE235" s="22"/>
      <c r="DF235" s="22"/>
      <c r="DG235" s="22"/>
      <c r="DH235" s="22"/>
      <c r="DI235" s="22"/>
      <c r="DJ235" s="22"/>
      <c r="DK235" s="22"/>
      <c r="DL235" s="22"/>
      <c r="DM235" s="22"/>
      <c r="DN235" s="22"/>
      <c r="DO235" s="22"/>
      <c r="DP235" s="22"/>
      <c r="DQ235" s="22"/>
      <c r="DR235" s="22"/>
      <c r="DS235" s="22"/>
      <c r="DT235" s="22"/>
      <c r="DU235" s="22"/>
      <c r="DV235" s="22"/>
      <c r="DW235" s="22"/>
      <c r="DX235" s="22"/>
      <c r="DY235" s="22"/>
      <c r="DZ235" s="22"/>
      <c r="EA235" s="22"/>
      <c r="EB235" s="22"/>
      <c r="EC235" s="22"/>
      <c r="ED235" s="22"/>
      <c r="EE235" s="22"/>
      <c r="EF235" s="22"/>
      <c r="EG235" s="22"/>
      <c r="EH235" s="22"/>
      <c r="EI235" s="22"/>
      <c r="EJ235" s="22"/>
      <c r="EK235" s="22"/>
      <c r="EL235" s="22"/>
      <c r="EM235" s="22"/>
      <c r="EN235" s="22"/>
      <c r="EO235" s="22"/>
      <c r="EP235" s="22"/>
      <c r="EQ235" s="22"/>
      <c r="ER235" s="22"/>
      <c r="ES235" s="22"/>
      <c r="ET235" s="22"/>
      <c r="EU235" s="22"/>
      <c r="EV235" s="22"/>
      <c r="EW235" s="22"/>
      <c r="EX235" s="22"/>
      <c r="EY235" s="22"/>
      <c r="EZ235" s="22"/>
      <c r="FA235" s="22"/>
      <c r="FB235" s="22"/>
      <c r="FC235" s="22"/>
      <c r="FD235" s="22"/>
      <c r="FE235" s="22"/>
      <c r="FF235" s="22"/>
      <c r="FG235" s="22"/>
      <c r="FH235" s="22"/>
      <c r="FI235" s="22"/>
      <c r="FJ235" s="22"/>
      <c r="FK235" s="22"/>
      <c r="FL235" s="22"/>
      <c r="FM235" s="22"/>
      <c r="FN235" s="22"/>
      <c r="FO235" s="22"/>
      <c r="FP235" s="22"/>
      <c r="FQ235" s="22"/>
      <c r="FR235" s="22"/>
      <c r="FS235" s="22"/>
      <c r="FT235" s="22"/>
      <c r="FU235" s="22"/>
      <c r="FV235" s="22"/>
      <c r="FW235" s="22"/>
      <c r="FX235" s="22"/>
      <c r="FY235" s="22"/>
      <c r="FZ235" s="22"/>
      <c r="GA235" s="22"/>
      <c r="GB235" s="22"/>
      <c r="GC235" s="22"/>
      <c r="GD235" s="22"/>
      <c r="GE235" s="22"/>
      <c r="GF235" s="22"/>
      <c r="GG235" s="22"/>
      <c r="GH235" s="22"/>
      <c r="GI235" s="22"/>
      <c r="GJ235" s="22"/>
      <c r="GK235" s="22"/>
      <c r="GL235" s="22"/>
      <c r="GM235" s="22"/>
      <c r="GN235" s="22"/>
      <c r="GO235" s="22"/>
      <c r="GP235" s="22"/>
      <c r="GQ235" s="22"/>
      <c r="GR235" s="22"/>
      <c r="GS235" s="22"/>
      <c r="GT235" s="22"/>
      <c r="GU235" s="22"/>
      <c r="GV235" s="22"/>
      <c r="GW235" s="22"/>
      <c r="GX235" s="22"/>
      <c r="GY235" s="22"/>
      <c r="GZ235" s="22"/>
      <c r="HA235" s="22"/>
      <c r="HB235" s="22"/>
      <c r="HC235" s="22"/>
      <c r="HD235" s="22"/>
      <c r="HE235" s="22"/>
      <c r="HF235" s="22"/>
      <c r="HG235" s="22"/>
      <c r="HH235" s="22"/>
      <c r="HI235" s="22"/>
      <c r="HJ235" s="22"/>
      <c r="HK235" s="22"/>
      <c r="HL235" s="22"/>
      <c r="HM235" s="22"/>
      <c r="HN235" s="22"/>
      <c r="HO235" s="22"/>
      <c r="HP235" s="22"/>
      <c r="HQ235" s="22"/>
      <c r="HR235" s="22"/>
      <c r="HS235" s="22"/>
      <c r="HT235" s="22"/>
      <c r="HU235" s="22"/>
      <c r="HV235" s="22"/>
      <c r="HW235" s="22"/>
      <c r="HX235" s="22"/>
      <c r="HY235" s="22"/>
      <c r="HZ235" s="22"/>
      <c r="IA235" s="22"/>
      <c r="IB235" s="22"/>
      <c r="IC235" s="22"/>
      <c r="ID235" s="22"/>
      <c r="IE235" s="22"/>
      <c r="IF235" s="22"/>
      <c r="IG235" s="22"/>
      <c r="IH235" s="22"/>
      <c r="II235" s="22"/>
      <c r="IJ235" s="22"/>
      <c r="IK235" s="22"/>
      <c r="IL235" s="22"/>
      <c r="IM235" s="22"/>
      <c r="IN235" s="22"/>
      <c r="IO235" s="22"/>
      <c r="IP235" s="22"/>
      <c r="IQ235" s="22"/>
      <c r="IR235" s="22"/>
      <c r="IS235" s="22"/>
      <c r="IT235" s="22">
        <v>100</v>
      </c>
      <c r="IU235" s="22"/>
      <c r="IV235" s="22"/>
      <c r="IW235" s="22"/>
      <c r="IX235" s="22"/>
      <c r="IY235" s="26">
        <f t="shared" si="12"/>
        <v>350</v>
      </c>
      <c r="IZ235" s="56" t="s">
        <v>37</v>
      </c>
      <c r="JA235" s="80">
        <v>11245.8</v>
      </c>
      <c r="JB235" s="81">
        <f t="shared" ref="JB235:JB243" si="15">JE235+JF235+JG235+JH235+JI235+JJ235+JK235+JL235+JM235+JN235+JO235+JP235</f>
        <v>11245.8</v>
      </c>
      <c r="JC235" s="81">
        <v>6557.4</v>
      </c>
      <c r="JD235" s="82">
        <f t="shared" si="13"/>
        <v>0</v>
      </c>
      <c r="JE235" s="83"/>
      <c r="JF235" s="83"/>
      <c r="JG235" s="83"/>
      <c r="JH235" s="83"/>
      <c r="JI235" s="83"/>
      <c r="JJ235" s="83"/>
      <c r="JK235" s="83"/>
      <c r="JL235" s="83"/>
      <c r="JM235" s="83"/>
      <c r="JN235" s="83"/>
      <c r="JO235" s="83">
        <v>5000</v>
      </c>
      <c r="JP235" s="83">
        <f>5245.8+1000</f>
        <v>6245.8</v>
      </c>
      <c r="JQ235" s="117">
        <f t="shared" si="14"/>
        <v>1.7149784975752584</v>
      </c>
    </row>
    <row r="236" spans="1:278" s="5" customFormat="1" ht="12.75" customHeight="1" x14ac:dyDescent="0.25">
      <c r="A236" s="64">
        <v>43363</v>
      </c>
      <c r="B236" s="110" t="s">
        <v>31</v>
      </c>
      <c r="C236" s="52"/>
      <c r="D236" s="52"/>
      <c r="E236" s="53"/>
      <c r="F236" s="53"/>
      <c r="G236" s="53"/>
      <c r="H236" s="53"/>
      <c r="I236" s="53"/>
      <c r="J236" s="53"/>
      <c r="K236" s="53">
        <v>120</v>
      </c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>
        <v>50</v>
      </c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>
        <v>200</v>
      </c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22"/>
      <c r="GF236" s="22"/>
      <c r="GG236" s="22"/>
      <c r="GH236" s="22"/>
      <c r="GI236" s="22"/>
      <c r="GJ236" s="22"/>
      <c r="GK236" s="22"/>
      <c r="GL236" s="22"/>
      <c r="GM236" s="22"/>
      <c r="GN236" s="22"/>
      <c r="GO236" s="22"/>
      <c r="GP236" s="22"/>
      <c r="GQ236" s="22"/>
      <c r="GR236" s="22"/>
      <c r="GS236" s="22"/>
      <c r="GT236" s="22">
        <v>60</v>
      </c>
      <c r="GU236" s="22"/>
      <c r="GV236" s="22"/>
      <c r="GW236" s="22"/>
      <c r="GX236" s="22"/>
      <c r="GY236" s="22"/>
      <c r="GZ236" s="22"/>
      <c r="HA236" s="22"/>
      <c r="HB236" s="22"/>
      <c r="HC236" s="22"/>
      <c r="HD236" s="22"/>
      <c r="HE236" s="22"/>
      <c r="HF236" s="22"/>
      <c r="HG236" s="22"/>
      <c r="HH236" s="22"/>
      <c r="HI236" s="22"/>
      <c r="HJ236" s="22"/>
      <c r="HK236" s="22"/>
      <c r="HL236" s="22"/>
      <c r="HM236" s="22"/>
      <c r="HN236" s="22"/>
      <c r="HO236" s="22"/>
      <c r="HP236" s="22"/>
      <c r="HQ236" s="22"/>
      <c r="HR236" s="22"/>
      <c r="HS236" s="22"/>
      <c r="HT236" s="22"/>
      <c r="HU236" s="22"/>
      <c r="HV236" s="22"/>
      <c r="HW236" s="22"/>
      <c r="HX236" s="22"/>
      <c r="HY236" s="22"/>
      <c r="HZ236" s="22"/>
      <c r="IA236" s="22"/>
      <c r="IB236" s="22"/>
      <c r="IC236" s="22"/>
      <c r="ID236" s="22"/>
      <c r="IE236" s="22"/>
      <c r="IF236" s="22">
        <v>30</v>
      </c>
      <c r="IG236" s="22"/>
      <c r="IH236" s="22"/>
      <c r="II236" s="22"/>
      <c r="IJ236" s="22"/>
      <c r="IK236" s="22"/>
      <c r="IL236" s="22"/>
      <c r="IM236" s="22"/>
      <c r="IN236" s="22"/>
      <c r="IO236" s="22"/>
      <c r="IP236" s="22"/>
      <c r="IQ236" s="22"/>
      <c r="IR236" s="22"/>
      <c r="IS236" s="22"/>
      <c r="IT236" s="22">
        <v>100</v>
      </c>
      <c r="IU236" s="22"/>
      <c r="IV236" s="22"/>
      <c r="IW236" s="22"/>
      <c r="IX236" s="22"/>
      <c r="IY236" s="26">
        <f t="shared" si="12"/>
        <v>560</v>
      </c>
      <c r="IZ236" s="56" t="s">
        <v>37</v>
      </c>
      <c r="JA236" s="80">
        <v>21405.72</v>
      </c>
      <c r="JB236" s="81">
        <f t="shared" si="15"/>
        <v>20568.96</v>
      </c>
      <c r="JC236" s="81">
        <v>13722.699999999999</v>
      </c>
      <c r="JD236" s="82">
        <f t="shared" si="13"/>
        <v>836.76000000000204</v>
      </c>
      <c r="JE236" s="83"/>
      <c r="JF236" s="83"/>
      <c r="JG236" s="83"/>
      <c r="JH236" s="83"/>
      <c r="JI236" s="83"/>
      <c r="JJ236" s="83"/>
      <c r="JK236" s="83"/>
      <c r="JL236" s="83"/>
      <c r="JM236" s="83"/>
      <c r="JN236" s="83"/>
      <c r="JO236" s="83"/>
      <c r="JP236" s="83">
        <f>3000+10000+7568.96</f>
        <v>20568.96</v>
      </c>
      <c r="JQ236" s="117">
        <f t="shared" si="14"/>
        <v>1.5598767006492893</v>
      </c>
    </row>
    <row r="237" spans="1:278" s="5" customFormat="1" ht="12.75" customHeight="1" x14ac:dyDescent="0.25">
      <c r="A237" s="64">
        <v>43364</v>
      </c>
      <c r="B237" s="110" t="s">
        <v>31</v>
      </c>
      <c r="C237" s="52"/>
      <c r="D237" s="52"/>
      <c r="E237" s="53"/>
      <c r="F237" s="53"/>
      <c r="G237" s="53"/>
      <c r="H237" s="53"/>
      <c r="I237" s="53"/>
      <c r="J237" s="53"/>
      <c r="K237" s="53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  <c r="BM237" s="22"/>
      <c r="BN237" s="22"/>
      <c r="BO237" s="22"/>
      <c r="BP237" s="22"/>
      <c r="BQ237" s="22"/>
      <c r="BR237" s="22"/>
      <c r="BS237" s="22"/>
      <c r="BT237" s="22"/>
      <c r="BU237" s="22"/>
      <c r="BV237" s="22"/>
      <c r="BW237" s="22"/>
      <c r="BX237" s="22"/>
      <c r="BY237" s="22"/>
      <c r="BZ237" s="22"/>
      <c r="CA237" s="22"/>
      <c r="CB237" s="22"/>
      <c r="CC237" s="22"/>
      <c r="CD237" s="22"/>
      <c r="CE237" s="22"/>
      <c r="CF237" s="22"/>
      <c r="CG237" s="22"/>
      <c r="CH237" s="22"/>
      <c r="CI237" s="22"/>
      <c r="CJ237" s="22"/>
      <c r="CK237" s="22"/>
      <c r="CL237" s="22"/>
      <c r="CM237" s="22"/>
      <c r="CN237" s="22"/>
      <c r="CO237" s="22"/>
      <c r="CP237" s="22"/>
      <c r="CQ237" s="22"/>
      <c r="CR237" s="22"/>
      <c r="CS237" s="22"/>
      <c r="CT237" s="22"/>
      <c r="CU237" s="22"/>
      <c r="CV237" s="22"/>
      <c r="CW237" s="22"/>
      <c r="CX237" s="22"/>
      <c r="CY237" s="22"/>
      <c r="CZ237" s="22"/>
      <c r="DA237" s="22"/>
      <c r="DB237" s="22"/>
      <c r="DC237" s="22"/>
      <c r="DD237" s="22"/>
      <c r="DE237" s="22"/>
      <c r="DF237" s="22"/>
      <c r="DG237" s="22"/>
      <c r="DH237" s="22"/>
      <c r="DI237" s="22"/>
      <c r="DJ237" s="22"/>
      <c r="DK237" s="22"/>
      <c r="DL237" s="22"/>
      <c r="DM237" s="22"/>
      <c r="DN237" s="22"/>
      <c r="DO237" s="22"/>
      <c r="DP237" s="22"/>
      <c r="DQ237" s="22"/>
      <c r="DR237" s="22"/>
      <c r="DS237" s="22"/>
      <c r="DT237" s="22"/>
      <c r="DU237" s="22"/>
      <c r="DV237" s="22"/>
      <c r="DW237" s="22"/>
      <c r="DX237" s="22"/>
      <c r="DY237" s="22"/>
      <c r="DZ237" s="22"/>
      <c r="EA237" s="22"/>
      <c r="EB237" s="22"/>
      <c r="EC237" s="22"/>
      <c r="ED237" s="22"/>
      <c r="EE237" s="22"/>
      <c r="EF237" s="22"/>
      <c r="EG237" s="22"/>
      <c r="EH237" s="22"/>
      <c r="EI237" s="22"/>
      <c r="EJ237" s="22"/>
      <c r="EK237" s="22"/>
      <c r="EL237" s="22"/>
      <c r="EM237" s="22"/>
      <c r="EN237" s="22"/>
      <c r="EO237" s="22"/>
      <c r="EP237" s="22"/>
      <c r="EQ237" s="22"/>
      <c r="ER237" s="22"/>
      <c r="ES237" s="22"/>
      <c r="ET237" s="22"/>
      <c r="EU237" s="22"/>
      <c r="EV237" s="22"/>
      <c r="EW237" s="22"/>
      <c r="EX237" s="22"/>
      <c r="EY237" s="22"/>
      <c r="EZ237" s="22"/>
      <c r="FA237" s="22"/>
      <c r="FB237" s="22"/>
      <c r="FC237" s="22"/>
      <c r="FD237" s="22"/>
      <c r="FE237" s="22"/>
      <c r="FF237" s="22"/>
      <c r="FG237" s="22"/>
      <c r="FH237" s="22"/>
      <c r="FI237" s="22"/>
      <c r="FJ237" s="22"/>
      <c r="FK237" s="22"/>
      <c r="FL237" s="22"/>
      <c r="FM237" s="22"/>
      <c r="FN237" s="22"/>
      <c r="FO237" s="22"/>
      <c r="FP237" s="22"/>
      <c r="FQ237" s="22"/>
      <c r="FR237" s="22"/>
      <c r="FS237" s="22"/>
      <c r="FT237" s="22"/>
      <c r="FU237" s="22"/>
      <c r="FV237" s="22"/>
      <c r="FW237" s="22"/>
      <c r="FX237" s="22"/>
      <c r="FY237" s="22"/>
      <c r="FZ237" s="22"/>
      <c r="GA237" s="22"/>
      <c r="GB237" s="22"/>
      <c r="GC237" s="22"/>
      <c r="GD237" s="22"/>
      <c r="GE237" s="22"/>
      <c r="GF237" s="22"/>
      <c r="GG237" s="22"/>
      <c r="GH237" s="22"/>
      <c r="GI237" s="22"/>
      <c r="GJ237" s="22"/>
      <c r="GK237" s="22"/>
      <c r="GL237" s="22"/>
      <c r="GM237" s="22"/>
      <c r="GN237" s="22"/>
      <c r="GO237" s="22"/>
      <c r="GP237" s="22"/>
      <c r="GQ237" s="22"/>
      <c r="GR237" s="22"/>
      <c r="GS237" s="22"/>
      <c r="GT237" s="22"/>
      <c r="GU237" s="22"/>
      <c r="GV237" s="22"/>
      <c r="GW237" s="22"/>
      <c r="GX237" s="22"/>
      <c r="GY237" s="22"/>
      <c r="GZ237" s="22"/>
      <c r="HA237" s="22"/>
      <c r="HB237" s="22"/>
      <c r="HC237" s="22"/>
      <c r="HD237" s="22"/>
      <c r="HE237" s="22"/>
      <c r="HF237" s="22"/>
      <c r="HG237" s="22"/>
      <c r="HH237" s="22"/>
      <c r="HI237" s="22"/>
      <c r="HJ237" s="22"/>
      <c r="HK237" s="22"/>
      <c r="HL237" s="22"/>
      <c r="HM237" s="22"/>
      <c r="HN237" s="22"/>
      <c r="HO237" s="22"/>
      <c r="HP237" s="22"/>
      <c r="HQ237" s="22"/>
      <c r="HR237" s="22"/>
      <c r="HS237" s="22"/>
      <c r="HT237" s="22"/>
      <c r="HU237" s="22"/>
      <c r="HV237" s="22"/>
      <c r="HW237" s="22"/>
      <c r="HX237" s="22"/>
      <c r="HY237" s="22"/>
      <c r="HZ237" s="22"/>
      <c r="IA237" s="22"/>
      <c r="IB237" s="22"/>
      <c r="IC237" s="22"/>
      <c r="ID237" s="22"/>
      <c r="IE237" s="22"/>
      <c r="IF237" s="22"/>
      <c r="IG237" s="22"/>
      <c r="IH237" s="22"/>
      <c r="II237" s="22"/>
      <c r="IJ237" s="22"/>
      <c r="IK237" s="22"/>
      <c r="IL237" s="22"/>
      <c r="IM237" s="22"/>
      <c r="IN237" s="22"/>
      <c r="IO237" s="22"/>
      <c r="IP237" s="22"/>
      <c r="IQ237" s="22"/>
      <c r="IR237" s="22"/>
      <c r="IS237" s="22"/>
      <c r="IT237" s="22">
        <v>50</v>
      </c>
      <c r="IU237" s="22"/>
      <c r="IV237" s="22"/>
      <c r="IW237" s="22"/>
      <c r="IX237" s="22"/>
      <c r="IY237" s="26">
        <f t="shared" si="12"/>
        <v>50</v>
      </c>
      <c r="IZ237" s="56" t="s">
        <v>105</v>
      </c>
      <c r="JA237" s="80">
        <v>1441.2</v>
      </c>
      <c r="JB237" s="81">
        <f t="shared" si="15"/>
        <v>0</v>
      </c>
      <c r="JC237" s="81">
        <v>976</v>
      </c>
      <c r="JD237" s="82">
        <f t="shared" si="13"/>
        <v>1441.2</v>
      </c>
      <c r="JE237" s="83"/>
      <c r="JF237" s="83"/>
      <c r="JG237" s="83"/>
      <c r="JH237" s="83"/>
      <c r="JI237" s="83"/>
      <c r="JJ237" s="83"/>
      <c r="JK237" s="83"/>
      <c r="JL237" s="83"/>
      <c r="JM237" s="83"/>
      <c r="JN237" s="83"/>
      <c r="JO237" s="83"/>
      <c r="JP237" s="83"/>
      <c r="JQ237" s="117">
        <f t="shared" si="14"/>
        <v>1.4766393442622952</v>
      </c>
    </row>
    <row r="238" spans="1:278" s="5" customFormat="1" ht="12.75" customHeight="1" x14ac:dyDescent="0.25">
      <c r="A238" s="64">
        <v>43397</v>
      </c>
      <c r="B238" s="110" t="s">
        <v>31</v>
      </c>
      <c r="C238" s="52"/>
      <c r="D238" s="52"/>
      <c r="E238" s="53"/>
      <c r="F238" s="53"/>
      <c r="G238" s="53"/>
      <c r="H238" s="53"/>
      <c r="I238" s="53"/>
      <c r="J238" s="53"/>
      <c r="K238" s="53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  <c r="BM238" s="22"/>
      <c r="BN238" s="22"/>
      <c r="BO238" s="22"/>
      <c r="BP238" s="22"/>
      <c r="BQ238" s="22"/>
      <c r="BR238" s="22"/>
      <c r="BS238" s="22"/>
      <c r="BT238" s="22"/>
      <c r="BU238" s="22"/>
      <c r="BV238" s="22"/>
      <c r="BW238" s="22"/>
      <c r="BX238" s="22"/>
      <c r="BY238" s="22"/>
      <c r="BZ238" s="22"/>
      <c r="CA238" s="22"/>
      <c r="CB238" s="22"/>
      <c r="CC238" s="22"/>
      <c r="CD238" s="22"/>
      <c r="CE238" s="22"/>
      <c r="CF238" s="22"/>
      <c r="CG238" s="22"/>
      <c r="CH238" s="22"/>
      <c r="CI238" s="22"/>
      <c r="CJ238" s="22"/>
      <c r="CK238" s="22"/>
      <c r="CL238" s="22"/>
      <c r="CM238" s="22"/>
      <c r="CN238" s="22"/>
      <c r="CO238" s="22"/>
      <c r="CP238" s="22"/>
      <c r="CQ238" s="22"/>
      <c r="CR238" s="22"/>
      <c r="CS238" s="22"/>
      <c r="CT238" s="22"/>
      <c r="CU238" s="22"/>
      <c r="CV238" s="22"/>
      <c r="CW238" s="22"/>
      <c r="CX238" s="22"/>
      <c r="CY238" s="22"/>
      <c r="CZ238" s="22"/>
      <c r="DA238" s="22"/>
      <c r="DB238" s="22"/>
      <c r="DC238" s="22"/>
      <c r="DD238" s="22"/>
      <c r="DE238" s="22"/>
      <c r="DF238" s="22"/>
      <c r="DG238" s="22"/>
      <c r="DH238" s="22"/>
      <c r="DI238" s="22"/>
      <c r="DJ238" s="22"/>
      <c r="DK238" s="22"/>
      <c r="DL238" s="22"/>
      <c r="DM238" s="22"/>
      <c r="DN238" s="22"/>
      <c r="DO238" s="22"/>
      <c r="DP238" s="22"/>
      <c r="DQ238" s="22"/>
      <c r="DR238" s="22"/>
      <c r="DS238" s="22"/>
      <c r="DT238" s="22"/>
      <c r="DU238" s="22"/>
      <c r="DV238" s="22"/>
      <c r="DW238" s="22"/>
      <c r="DX238" s="22"/>
      <c r="DY238" s="22"/>
      <c r="DZ238" s="22"/>
      <c r="EA238" s="22"/>
      <c r="EB238" s="22"/>
      <c r="EC238" s="22"/>
      <c r="ED238" s="22"/>
      <c r="EE238" s="22"/>
      <c r="EF238" s="22"/>
      <c r="EG238" s="22"/>
      <c r="EH238" s="22"/>
      <c r="EI238" s="22"/>
      <c r="EJ238" s="22"/>
      <c r="EK238" s="22"/>
      <c r="EL238" s="22"/>
      <c r="EM238" s="22"/>
      <c r="EN238" s="22"/>
      <c r="EO238" s="22"/>
      <c r="EP238" s="22"/>
      <c r="EQ238" s="22"/>
      <c r="ER238" s="22"/>
      <c r="ES238" s="22"/>
      <c r="ET238" s="22"/>
      <c r="EU238" s="22"/>
      <c r="EV238" s="22"/>
      <c r="EW238" s="22"/>
      <c r="EX238" s="22"/>
      <c r="EY238" s="22"/>
      <c r="EZ238" s="22"/>
      <c r="FA238" s="22"/>
      <c r="FB238" s="22"/>
      <c r="FC238" s="22"/>
      <c r="FD238" s="22"/>
      <c r="FE238" s="22"/>
      <c r="FF238" s="22"/>
      <c r="FG238" s="22"/>
      <c r="FH238" s="22"/>
      <c r="FI238" s="22"/>
      <c r="FJ238" s="22"/>
      <c r="FK238" s="22"/>
      <c r="FL238" s="22"/>
      <c r="FM238" s="22"/>
      <c r="FN238" s="22"/>
      <c r="FO238" s="22"/>
      <c r="FP238" s="22"/>
      <c r="FQ238" s="22"/>
      <c r="FR238" s="22"/>
      <c r="FS238" s="22"/>
      <c r="FT238" s="22"/>
      <c r="FU238" s="22"/>
      <c r="FV238" s="22"/>
      <c r="FW238" s="22"/>
      <c r="FX238" s="22"/>
      <c r="FY238" s="22"/>
      <c r="FZ238" s="22"/>
      <c r="GA238" s="22"/>
      <c r="GB238" s="22"/>
      <c r="GC238" s="22"/>
      <c r="GD238" s="22"/>
      <c r="GE238" s="22"/>
      <c r="GF238" s="22"/>
      <c r="GG238" s="22"/>
      <c r="GH238" s="22"/>
      <c r="GI238" s="22"/>
      <c r="GJ238" s="22"/>
      <c r="GK238" s="22"/>
      <c r="GL238" s="22"/>
      <c r="GM238" s="22"/>
      <c r="GN238" s="22"/>
      <c r="GO238" s="22"/>
      <c r="GP238" s="22"/>
      <c r="GQ238" s="22"/>
      <c r="GR238" s="22"/>
      <c r="GS238" s="22"/>
      <c r="GT238" s="22"/>
      <c r="GU238" s="22"/>
      <c r="GV238" s="22"/>
      <c r="GW238" s="22"/>
      <c r="GX238" s="22"/>
      <c r="GY238" s="22"/>
      <c r="GZ238" s="22"/>
      <c r="HA238" s="22"/>
      <c r="HB238" s="22"/>
      <c r="HC238" s="22"/>
      <c r="HD238" s="22"/>
      <c r="HE238" s="22"/>
      <c r="HF238" s="22"/>
      <c r="HG238" s="22"/>
      <c r="HH238" s="22"/>
      <c r="HI238" s="22"/>
      <c r="HJ238" s="22"/>
      <c r="HK238" s="22"/>
      <c r="HL238" s="22"/>
      <c r="HM238" s="22"/>
      <c r="HN238" s="22"/>
      <c r="HO238" s="22"/>
      <c r="HP238" s="22"/>
      <c r="HQ238" s="22"/>
      <c r="HR238" s="22"/>
      <c r="HS238" s="22"/>
      <c r="HT238" s="22"/>
      <c r="HU238" s="22"/>
      <c r="HV238" s="22"/>
      <c r="HW238" s="22"/>
      <c r="HX238" s="22"/>
      <c r="HY238" s="22"/>
      <c r="HZ238" s="22"/>
      <c r="IA238" s="22"/>
      <c r="IB238" s="22"/>
      <c r="IC238" s="22"/>
      <c r="ID238" s="22"/>
      <c r="IE238" s="22"/>
      <c r="IF238" s="22"/>
      <c r="IG238" s="22"/>
      <c r="IH238" s="22"/>
      <c r="II238" s="22"/>
      <c r="IJ238" s="22"/>
      <c r="IK238" s="22"/>
      <c r="IL238" s="22">
        <v>5</v>
      </c>
      <c r="IM238" s="22"/>
      <c r="IN238" s="22"/>
      <c r="IO238" s="22"/>
      <c r="IP238" s="22"/>
      <c r="IQ238" s="22"/>
      <c r="IR238" s="22"/>
      <c r="IS238" s="22"/>
      <c r="IT238" s="22"/>
      <c r="IU238" s="22"/>
      <c r="IV238" s="22"/>
      <c r="IW238" s="22"/>
      <c r="IX238" s="22"/>
      <c r="IY238" s="26">
        <f t="shared" si="12"/>
        <v>5</v>
      </c>
      <c r="IZ238" s="56" t="s">
        <v>78</v>
      </c>
      <c r="JA238" s="80">
        <v>850.5</v>
      </c>
      <c r="JB238" s="81">
        <f t="shared" si="15"/>
        <v>0</v>
      </c>
      <c r="JC238" s="81">
        <v>594.54999999999995</v>
      </c>
      <c r="JD238" s="82">
        <f t="shared" si="13"/>
        <v>850.5</v>
      </c>
      <c r="JE238" s="83"/>
      <c r="JF238" s="83"/>
      <c r="JG238" s="83"/>
      <c r="JH238" s="83"/>
      <c r="JI238" s="83"/>
      <c r="JJ238" s="83"/>
      <c r="JK238" s="83"/>
      <c r="JL238" s="83"/>
      <c r="JM238" s="83"/>
      <c r="JN238" s="83"/>
      <c r="JO238" s="83"/>
      <c r="JP238" s="83"/>
      <c r="JQ238" s="117">
        <f t="shared" si="14"/>
        <v>1.4304936506601633</v>
      </c>
    </row>
    <row r="239" spans="1:278" s="5" customFormat="1" ht="12.75" customHeight="1" x14ac:dyDescent="0.25">
      <c r="A239" s="64">
        <v>43405</v>
      </c>
      <c r="B239" s="110" t="s">
        <v>31</v>
      </c>
      <c r="C239" s="52"/>
      <c r="D239" s="52"/>
      <c r="E239" s="53"/>
      <c r="F239" s="53"/>
      <c r="G239" s="53"/>
      <c r="H239" s="53"/>
      <c r="I239" s="53"/>
      <c r="J239" s="53"/>
      <c r="K239" s="53">
        <v>120</v>
      </c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  <c r="BM239" s="22"/>
      <c r="BN239" s="22"/>
      <c r="BO239" s="22"/>
      <c r="BP239" s="22"/>
      <c r="BQ239" s="22"/>
      <c r="BR239" s="22"/>
      <c r="BS239" s="22"/>
      <c r="BT239" s="22"/>
      <c r="BU239" s="22"/>
      <c r="BV239" s="22"/>
      <c r="BW239" s="22"/>
      <c r="BX239" s="22"/>
      <c r="BY239" s="22"/>
      <c r="BZ239" s="22">
        <v>40</v>
      </c>
      <c r="CA239" s="22"/>
      <c r="CB239" s="22"/>
      <c r="CC239" s="22"/>
      <c r="CD239" s="22"/>
      <c r="CE239" s="22"/>
      <c r="CF239" s="22"/>
      <c r="CG239" s="22"/>
      <c r="CH239" s="22"/>
      <c r="CI239" s="22"/>
      <c r="CJ239" s="22"/>
      <c r="CK239" s="22"/>
      <c r="CL239" s="22"/>
      <c r="CM239" s="22"/>
      <c r="CN239" s="22"/>
      <c r="CO239" s="22"/>
      <c r="CP239" s="22">
        <v>100</v>
      </c>
      <c r="CQ239" s="22"/>
      <c r="CR239" s="22"/>
      <c r="CS239" s="22"/>
      <c r="CT239" s="22"/>
      <c r="CU239" s="22"/>
      <c r="CV239" s="22"/>
      <c r="CW239" s="22"/>
      <c r="CX239" s="22"/>
      <c r="CY239" s="22"/>
      <c r="CZ239" s="22"/>
      <c r="DA239" s="22"/>
      <c r="DB239" s="22"/>
      <c r="DC239" s="22"/>
      <c r="DD239" s="22"/>
      <c r="DE239" s="22"/>
      <c r="DF239" s="22"/>
      <c r="DG239" s="22"/>
      <c r="DH239" s="22"/>
      <c r="DI239" s="22"/>
      <c r="DJ239" s="22"/>
      <c r="DK239" s="22"/>
      <c r="DL239" s="22"/>
      <c r="DM239" s="22"/>
      <c r="DN239" s="22"/>
      <c r="DO239" s="22"/>
      <c r="DP239" s="22"/>
      <c r="DQ239" s="22"/>
      <c r="DR239" s="22"/>
      <c r="DS239" s="22"/>
      <c r="DT239" s="22"/>
      <c r="DU239" s="22"/>
      <c r="DV239" s="22"/>
      <c r="DW239" s="22"/>
      <c r="DX239" s="22"/>
      <c r="DY239" s="22"/>
      <c r="DZ239" s="22"/>
      <c r="EA239" s="22"/>
      <c r="EB239" s="22"/>
      <c r="EC239" s="22"/>
      <c r="ED239" s="22"/>
      <c r="EE239" s="22"/>
      <c r="EF239" s="22"/>
      <c r="EG239" s="22"/>
      <c r="EH239" s="22"/>
      <c r="EI239" s="22"/>
      <c r="EJ239" s="22"/>
      <c r="EK239" s="22"/>
      <c r="EL239" s="22"/>
      <c r="EM239" s="22"/>
      <c r="EN239" s="22"/>
      <c r="EO239" s="22"/>
      <c r="EP239" s="22"/>
      <c r="EQ239" s="22"/>
      <c r="ER239" s="22"/>
      <c r="ES239" s="22"/>
      <c r="ET239" s="22"/>
      <c r="EU239" s="22"/>
      <c r="EV239" s="22"/>
      <c r="EW239" s="22"/>
      <c r="EX239" s="22"/>
      <c r="EY239" s="22"/>
      <c r="EZ239" s="22"/>
      <c r="FA239" s="22"/>
      <c r="FB239" s="22"/>
      <c r="FC239" s="22"/>
      <c r="FD239" s="22"/>
      <c r="FE239" s="22"/>
      <c r="FF239" s="22"/>
      <c r="FG239" s="22"/>
      <c r="FH239" s="22"/>
      <c r="FI239" s="22"/>
      <c r="FJ239" s="22"/>
      <c r="FK239" s="22"/>
      <c r="FL239" s="22"/>
      <c r="FM239" s="22"/>
      <c r="FN239" s="22"/>
      <c r="FO239" s="22"/>
      <c r="FP239" s="22"/>
      <c r="FQ239" s="22"/>
      <c r="FR239" s="22"/>
      <c r="FS239" s="22"/>
      <c r="FT239" s="22"/>
      <c r="FU239" s="22"/>
      <c r="FV239" s="22"/>
      <c r="FW239" s="22"/>
      <c r="FX239" s="22"/>
      <c r="FY239" s="22"/>
      <c r="FZ239" s="22"/>
      <c r="GA239" s="22"/>
      <c r="GB239" s="22"/>
      <c r="GC239" s="22"/>
      <c r="GD239" s="22"/>
      <c r="GE239" s="22"/>
      <c r="GF239" s="22"/>
      <c r="GG239" s="22"/>
      <c r="GH239" s="22"/>
      <c r="GI239" s="22"/>
      <c r="GJ239" s="22"/>
      <c r="GK239" s="22"/>
      <c r="GL239" s="22"/>
      <c r="GM239" s="22"/>
      <c r="GN239" s="22"/>
      <c r="GO239" s="22"/>
      <c r="GP239" s="22"/>
      <c r="GQ239" s="22"/>
      <c r="GR239" s="22"/>
      <c r="GS239" s="22"/>
      <c r="GT239" s="22">
        <v>20</v>
      </c>
      <c r="GU239" s="22"/>
      <c r="GV239" s="22"/>
      <c r="GW239" s="22"/>
      <c r="GX239" s="22"/>
      <c r="GY239" s="22"/>
      <c r="GZ239" s="22"/>
      <c r="HA239" s="22"/>
      <c r="HB239" s="22"/>
      <c r="HC239" s="22"/>
      <c r="HD239" s="22"/>
      <c r="HE239" s="22"/>
      <c r="HF239" s="22"/>
      <c r="HG239" s="22"/>
      <c r="HH239" s="22"/>
      <c r="HI239" s="22"/>
      <c r="HJ239" s="22"/>
      <c r="HK239" s="22"/>
      <c r="HL239" s="22"/>
      <c r="HM239" s="22"/>
      <c r="HN239" s="22"/>
      <c r="HO239" s="22"/>
      <c r="HP239" s="22"/>
      <c r="HQ239" s="22"/>
      <c r="HR239" s="22"/>
      <c r="HS239" s="22"/>
      <c r="HT239" s="22"/>
      <c r="HU239" s="22"/>
      <c r="HV239" s="22"/>
      <c r="HW239" s="22"/>
      <c r="HX239" s="22"/>
      <c r="HY239" s="22"/>
      <c r="HZ239" s="22"/>
      <c r="IA239" s="22"/>
      <c r="IB239" s="22"/>
      <c r="IC239" s="22"/>
      <c r="ID239" s="22"/>
      <c r="IE239" s="22"/>
      <c r="IF239" s="22"/>
      <c r="IG239" s="22"/>
      <c r="IH239" s="22"/>
      <c r="II239" s="22"/>
      <c r="IJ239" s="22"/>
      <c r="IK239" s="22"/>
      <c r="IL239" s="22"/>
      <c r="IM239" s="22"/>
      <c r="IN239" s="22"/>
      <c r="IO239" s="22"/>
      <c r="IP239" s="22"/>
      <c r="IQ239" s="22"/>
      <c r="IR239" s="22"/>
      <c r="IS239" s="22"/>
      <c r="IT239" s="22"/>
      <c r="IU239" s="22"/>
      <c r="IV239" s="22"/>
      <c r="IW239" s="22"/>
      <c r="IX239" s="22"/>
      <c r="IY239" s="26">
        <f t="shared" si="12"/>
        <v>280</v>
      </c>
      <c r="IZ239" s="56" t="s">
        <v>37</v>
      </c>
      <c r="JA239" s="80">
        <v>9243.6</v>
      </c>
      <c r="JB239" s="81">
        <f t="shared" si="15"/>
        <v>0</v>
      </c>
      <c r="JC239" s="81">
        <v>5264.3</v>
      </c>
      <c r="JD239" s="82">
        <f t="shared" si="13"/>
        <v>9243.6</v>
      </c>
      <c r="JE239" s="83"/>
      <c r="JF239" s="83"/>
      <c r="JG239" s="83"/>
      <c r="JH239" s="83"/>
      <c r="JI239" s="83"/>
      <c r="JJ239" s="83"/>
      <c r="JK239" s="83"/>
      <c r="JL239" s="83"/>
      <c r="JM239" s="83"/>
      <c r="JN239" s="83"/>
      <c r="JO239" s="83"/>
      <c r="JP239" s="83"/>
      <c r="JQ239" s="117">
        <f t="shared" si="14"/>
        <v>1.7559029690557149</v>
      </c>
    </row>
    <row r="240" spans="1:278" s="5" customFormat="1" ht="12.75" customHeight="1" x14ac:dyDescent="0.25">
      <c r="A240" s="64">
        <v>43419</v>
      </c>
      <c r="B240" s="110" t="s">
        <v>31</v>
      </c>
      <c r="C240" s="52"/>
      <c r="D240" s="52"/>
      <c r="E240" s="53"/>
      <c r="F240" s="53"/>
      <c r="G240" s="53"/>
      <c r="H240" s="53"/>
      <c r="I240" s="53"/>
      <c r="J240" s="53"/>
      <c r="K240" s="53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>
        <v>10</v>
      </c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  <c r="BM240" s="22"/>
      <c r="BN240" s="22"/>
      <c r="BO240" s="22"/>
      <c r="BP240" s="22"/>
      <c r="BQ240" s="22"/>
      <c r="BR240" s="22"/>
      <c r="BS240" s="22"/>
      <c r="BT240" s="22"/>
      <c r="BU240" s="22"/>
      <c r="BV240" s="22"/>
      <c r="BW240" s="22"/>
      <c r="BX240" s="22"/>
      <c r="BY240" s="22"/>
      <c r="BZ240" s="22"/>
      <c r="CA240" s="22"/>
      <c r="CB240" s="22"/>
      <c r="CC240" s="22"/>
      <c r="CD240" s="22"/>
      <c r="CE240" s="22"/>
      <c r="CF240" s="22"/>
      <c r="CG240" s="22"/>
      <c r="CH240" s="22"/>
      <c r="CI240" s="22"/>
      <c r="CJ240" s="22"/>
      <c r="CK240" s="22"/>
      <c r="CL240" s="22"/>
      <c r="CM240" s="22"/>
      <c r="CN240" s="22"/>
      <c r="CO240" s="22"/>
      <c r="CP240" s="22">
        <v>50</v>
      </c>
      <c r="CQ240" s="22"/>
      <c r="CR240" s="22"/>
      <c r="CS240" s="22"/>
      <c r="CT240" s="22"/>
      <c r="CU240" s="22"/>
      <c r="CV240" s="22"/>
      <c r="CW240" s="22"/>
      <c r="CX240" s="22"/>
      <c r="CY240" s="22"/>
      <c r="CZ240" s="22"/>
      <c r="DA240" s="22"/>
      <c r="DB240" s="22"/>
      <c r="DC240" s="22"/>
      <c r="DD240" s="22"/>
      <c r="DE240" s="22"/>
      <c r="DF240" s="22"/>
      <c r="DG240" s="22"/>
      <c r="DH240" s="22"/>
      <c r="DI240" s="22"/>
      <c r="DJ240" s="22"/>
      <c r="DK240" s="22"/>
      <c r="DL240" s="22"/>
      <c r="DM240" s="22"/>
      <c r="DN240" s="22"/>
      <c r="DO240" s="22"/>
      <c r="DP240" s="22"/>
      <c r="DQ240" s="22"/>
      <c r="DR240" s="22"/>
      <c r="DS240" s="22"/>
      <c r="DT240" s="22"/>
      <c r="DU240" s="22"/>
      <c r="DV240" s="22"/>
      <c r="DW240" s="22"/>
      <c r="DX240" s="22"/>
      <c r="DY240" s="22"/>
      <c r="DZ240" s="22"/>
      <c r="EA240" s="22"/>
      <c r="EB240" s="22"/>
      <c r="EC240" s="22"/>
      <c r="ED240" s="22"/>
      <c r="EE240" s="22"/>
      <c r="EF240" s="22"/>
      <c r="EG240" s="22"/>
      <c r="EH240" s="22"/>
      <c r="EI240" s="22"/>
      <c r="EJ240" s="22"/>
      <c r="EK240" s="22"/>
      <c r="EL240" s="22"/>
      <c r="EM240" s="22"/>
      <c r="EN240" s="22"/>
      <c r="EO240" s="22"/>
      <c r="EP240" s="22"/>
      <c r="EQ240" s="22"/>
      <c r="ER240" s="22"/>
      <c r="ES240" s="22"/>
      <c r="ET240" s="22"/>
      <c r="EU240" s="22"/>
      <c r="EV240" s="22"/>
      <c r="EW240" s="22"/>
      <c r="EX240" s="22"/>
      <c r="EY240" s="22"/>
      <c r="EZ240" s="22"/>
      <c r="FA240" s="22"/>
      <c r="FB240" s="22"/>
      <c r="FC240" s="22"/>
      <c r="FD240" s="22"/>
      <c r="FE240" s="22"/>
      <c r="FF240" s="22"/>
      <c r="FG240" s="22"/>
      <c r="FH240" s="22"/>
      <c r="FI240" s="22"/>
      <c r="FJ240" s="22"/>
      <c r="FK240" s="22"/>
      <c r="FL240" s="22"/>
      <c r="FM240" s="22"/>
      <c r="FN240" s="22"/>
      <c r="FO240" s="22"/>
      <c r="FP240" s="22"/>
      <c r="FQ240" s="22"/>
      <c r="FR240" s="22"/>
      <c r="FS240" s="22"/>
      <c r="FT240" s="22"/>
      <c r="FU240" s="22"/>
      <c r="FV240" s="22"/>
      <c r="FW240" s="22"/>
      <c r="FX240" s="22"/>
      <c r="FY240" s="22"/>
      <c r="FZ240" s="22"/>
      <c r="GA240" s="22"/>
      <c r="GB240" s="22"/>
      <c r="GC240" s="22"/>
      <c r="GD240" s="22"/>
      <c r="GE240" s="22"/>
      <c r="GF240" s="22"/>
      <c r="GG240" s="22"/>
      <c r="GH240" s="22"/>
      <c r="GI240" s="22"/>
      <c r="GJ240" s="22"/>
      <c r="GK240" s="22"/>
      <c r="GL240" s="22"/>
      <c r="GM240" s="22"/>
      <c r="GN240" s="22"/>
      <c r="GO240" s="22"/>
      <c r="GP240" s="22"/>
      <c r="GQ240" s="22"/>
      <c r="GR240" s="22"/>
      <c r="GS240" s="22"/>
      <c r="GT240" s="22"/>
      <c r="GU240" s="22"/>
      <c r="GV240" s="22"/>
      <c r="GW240" s="22"/>
      <c r="GX240" s="22"/>
      <c r="GY240" s="22"/>
      <c r="GZ240" s="22"/>
      <c r="HA240" s="22"/>
      <c r="HB240" s="22"/>
      <c r="HC240" s="22"/>
      <c r="HD240" s="22"/>
      <c r="HE240" s="22"/>
      <c r="HF240" s="22"/>
      <c r="HG240" s="22"/>
      <c r="HH240" s="22"/>
      <c r="HI240" s="22"/>
      <c r="HJ240" s="22"/>
      <c r="HK240" s="22"/>
      <c r="HL240" s="22"/>
      <c r="HM240" s="22"/>
      <c r="HN240" s="22"/>
      <c r="HO240" s="22"/>
      <c r="HP240" s="22"/>
      <c r="HQ240" s="22"/>
      <c r="HR240" s="22"/>
      <c r="HS240" s="22"/>
      <c r="HT240" s="22"/>
      <c r="HU240" s="22"/>
      <c r="HV240" s="22"/>
      <c r="HW240" s="22"/>
      <c r="HX240" s="22"/>
      <c r="HY240" s="22"/>
      <c r="HZ240" s="22"/>
      <c r="IA240" s="22"/>
      <c r="IB240" s="22"/>
      <c r="IC240" s="22"/>
      <c r="ID240" s="22"/>
      <c r="IE240" s="22"/>
      <c r="IF240" s="22"/>
      <c r="IG240" s="22"/>
      <c r="IH240" s="22"/>
      <c r="II240" s="22"/>
      <c r="IJ240" s="22"/>
      <c r="IK240" s="22"/>
      <c r="IL240" s="22">
        <v>10</v>
      </c>
      <c r="IM240" s="22"/>
      <c r="IN240" s="22"/>
      <c r="IO240" s="22"/>
      <c r="IP240" s="22"/>
      <c r="IQ240" s="22"/>
      <c r="IR240" s="22"/>
      <c r="IS240" s="22"/>
      <c r="IT240" s="22">
        <v>50</v>
      </c>
      <c r="IU240" s="22"/>
      <c r="IV240" s="22"/>
      <c r="IW240" s="22"/>
      <c r="IX240" s="22"/>
      <c r="IY240" s="26">
        <f t="shared" si="12"/>
        <v>120</v>
      </c>
      <c r="IZ240" s="56" t="s">
        <v>37</v>
      </c>
      <c r="JA240" s="80">
        <v>5321.64</v>
      </c>
      <c r="JB240" s="81">
        <f t="shared" si="15"/>
        <v>0</v>
      </c>
      <c r="JC240" s="81">
        <v>3423.3</v>
      </c>
      <c r="JD240" s="82">
        <f t="shared" si="13"/>
        <v>5321.64</v>
      </c>
      <c r="JE240" s="83"/>
      <c r="JF240" s="83"/>
      <c r="JG240" s="83"/>
      <c r="JH240" s="83"/>
      <c r="JI240" s="83"/>
      <c r="JJ240" s="83"/>
      <c r="JK240" s="83"/>
      <c r="JL240" s="83"/>
      <c r="JM240" s="83"/>
      <c r="JN240" s="83"/>
      <c r="JO240" s="83"/>
      <c r="JP240" s="83"/>
      <c r="JQ240" s="117">
        <f t="shared" si="14"/>
        <v>1.5545350977127332</v>
      </c>
    </row>
    <row r="241" spans="1:278" s="5" customFormat="1" ht="12.75" customHeight="1" x14ac:dyDescent="0.25">
      <c r="A241" s="64">
        <v>43434</v>
      </c>
      <c r="B241" s="110" t="s">
        <v>31</v>
      </c>
      <c r="C241" s="52"/>
      <c r="D241" s="52"/>
      <c r="E241" s="53"/>
      <c r="F241" s="53"/>
      <c r="G241" s="53"/>
      <c r="H241" s="53"/>
      <c r="I241" s="53"/>
      <c r="J241" s="53"/>
      <c r="K241" s="53">
        <v>30</v>
      </c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  <c r="BM241" s="22"/>
      <c r="BN241" s="22"/>
      <c r="BO241" s="22"/>
      <c r="BP241" s="22"/>
      <c r="BQ241" s="22"/>
      <c r="BR241" s="22"/>
      <c r="BS241" s="22"/>
      <c r="BT241" s="22"/>
      <c r="BU241" s="22"/>
      <c r="BV241" s="22"/>
      <c r="BW241" s="22"/>
      <c r="BX241" s="22"/>
      <c r="BY241" s="22"/>
      <c r="BZ241" s="22">
        <v>30</v>
      </c>
      <c r="CA241" s="22"/>
      <c r="CB241" s="22"/>
      <c r="CC241" s="22"/>
      <c r="CD241" s="22"/>
      <c r="CE241" s="22"/>
      <c r="CF241" s="22"/>
      <c r="CG241" s="22"/>
      <c r="CH241" s="22"/>
      <c r="CI241" s="22"/>
      <c r="CJ241" s="22"/>
      <c r="CK241" s="22"/>
      <c r="CL241" s="22"/>
      <c r="CM241" s="22"/>
      <c r="CN241" s="22"/>
      <c r="CO241" s="22"/>
      <c r="CP241" s="22">
        <v>100</v>
      </c>
      <c r="CQ241" s="22"/>
      <c r="CR241" s="22"/>
      <c r="CS241" s="22"/>
      <c r="CT241" s="22"/>
      <c r="CU241" s="22"/>
      <c r="CV241" s="22"/>
      <c r="CW241" s="22"/>
      <c r="CX241" s="22"/>
      <c r="CY241" s="22"/>
      <c r="CZ241" s="22"/>
      <c r="DA241" s="22"/>
      <c r="DB241" s="22"/>
      <c r="DC241" s="22"/>
      <c r="DD241" s="22"/>
      <c r="DE241" s="22"/>
      <c r="DF241" s="22"/>
      <c r="DG241" s="22"/>
      <c r="DH241" s="22"/>
      <c r="DI241" s="22"/>
      <c r="DJ241" s="22"/>
      <c r="DK241" s="22"/>
      <c r="DL241" s="22"/>
      <c r="DM241" s="22"/>
      <c r="DN241" s="22"/>
      <c r="DO241" s="22"/>
      <c r="DP241" s="22"/>
      <c r="DQ241" s="22"/>
      <c r="DR241" s="22"/>
      <c r="DS241" s="22"/>
      <c r="DT241" s="22"/>
      <c r="DU241" s="22"/>
      <c r="DV241" s="22"/>
      <c r="DW241" s="22"/>
      <c r="DX241" s="22"/>
      <c r="DY241" s="22"/>
      <c r="DZ241" s="22"/>
      <c r="EA241" s="22"/>
      <c r="EB241" s="22"/>
      <c r="EC241" s="22"/>
      <c r="ED241" s="22"/>
      <c r="EE241" s="22"/>
      <c r="EF241" s="22"/>
      <c r="EG241" s="22"/>
      <c r="EH241" s="22"/>
      <c r="EI241" s="22"/>
      <c r="EJ241" s="22"/>
      <c r="EK241" s="22"/>
      <c r="EL241" s="22"/>
      <c r="EM241" s="22"/>
      <c r="EN241" s="22"/>
      <c r="EO241" s="22"/>
      <c r="EP241" s="22"/>
      <c r="EQ241" s="22"/>
      <c r="ER241" s="22"/>
      <c r="ES241" s="22"/>
      <c r="ET241" s="22"/>
      <c r="EU241" s="22"/>
      <c r="EV241" s="22"/>
      <c r="EW241" s="22"/>
      <c r="EX241" s="22"/>
      <c r="EY241" s="22"/>
      <c r="EZ241" s="22"/>
      <c r="FA241" s="22"/>
      <c r="FB241" s="22"/>
      <c r="FC241" s="22"/>
      <c r="FD241" s="22"/>
      <c r="FE241" s="22"/>
      <c r="FF241" s="22"/>
      <c r="FG241" s="22"/>
      <c r="FH241" s="22"/>
      <c r="FI241" s="22"/>
      <c r="FJ241" s="22"/>
      <c r="FK241" s="22"/>
      <c r="FL241" s="22"/>
      <c r="FM241" s="22"/>
      <c r="FN241" s="22"/>
      <c r="FO241" s="22"/>
      <c r="FP241" s="22"/>
      <c r="FQ241" s="22"/>
      <c r="FR241" s="22"/>
      <c r="FS241" s="22"/>
      <c r="FT241" s="22"/>
      <c r="FU241" s="22"/>
      <c r="FV241" s="22"/>
      <c r="FW241" s="22"/>
      <c r="FX241" s="22"/>
      <c r="FY241" s="22"/>
      <c r="FZ241" s="22"/>
      <c r="GA241" s="22"/>
      <c r="GB241" s="22"/>
      <c r="GC241" s="22"/>
      <c r="GD241" s="22"/>
      <c r="GE241" s="22"/>
      <c r="GF241" s="22"/>
      <c r="GG241" s="22"/>
      <c r="GH241" s="22"/>
      <c r="GI241" s="22"/>
      <c r="GJ241" s="22"/>
      <c r="GK241" s="22"/>
      <c r="GL241" s="22"/>
      <c r="GM241" s="22"/>
      <c r="GN241" s="22"/>
      <c r="GO241" s="22"/>
      <c r="GP241" s="22"/>
      <c r="GQ241" s="22"/>
      <c r="GR241" s="22"/>
      <c r="GS241" s="22"/>
      <c r="GT241" s="22">
        <v>30</v>
      </c>
      <c r="GU241" s="22"/>
      <c r="GV241" s="22"/>
      <c r="GW241" s="22"/>
      <c r="GX241" s="22"/>
      <c r="GY241" s="22"/>
      <c r="GZ241" s="22"/>
      <c r="HA241" s="22"/>
      <c r="HB241" s="22"/>
      <c r="HC241" s="22"/>
      <c r="HD241" s="22"/>
      <c r="HE241" s="22"/>
      <c r="HF241" s="22"/>
      <c r="HG241" s="22"/>
      <c r="HH241" s="22"/>
      <c r="HI241" s="22"/>
      <c r="HJ241" s="22"/>
      <c r="HK241" s="22"/>
      <c r="HL241" s="22"/>
      <c r="HM241" s="22"/>
      <c r="HN241" s="22"/>
      <c r="HO241" s="22"/>
      <c r="HP241" s="22"/>
      <c r="HQ241" s="22"/>
      <c r="HR241" s="22"/>
      <c r="HS241" s="22"/>
      <c r="HT241" s="22"/>
      <c r="HU241" s="22"/>
      <c r="HV241" s="22"/>
      <c r="HW241" s="22"/>
      <c r="HX241" s="22"/>
      <c r="HY241" s="22"/>
      <c r="HZ241" s="22"/>
      <c r="IA241" s="22"/>
      <c r="IB241" s="22"/>
      <c r="IC241" s="22"/>
      <c r="ID241" s="22"/>
      <c r="IE241" s="22"/>
      <c r="IF241" s="22">
        <v>20</v>
      </c>
      <c r="IG241" s="22"/>
      <c r="IH241" s="22"/>
      <c r="II241" s="22"/>
      <c r="IJ241" s="22"/>
      <c r="IK241" s="22"/>
      <c r="IL241" s="22">
        <v>10</v>
      </c>
      <c r="IM241" s="22"/>
      <c r="IN241" s="22"/>
      <c r="IO241" s="22"/>
      <c r="IP241" s="22"/>
      <c r="IQ241" s="22"/>
      <c r="IR241" s="22"/>
      <c r="IS241" s="22"/>
      <c r="IT241" s="22"/>
      <c r="IU241" s="22"/>
      <c r="IV241" s="22"/>
      <c r="IW241" s="22"/>
      <c r="IX241" s="22"/>
      <c r="IY241" s="26">
        <f t="shared" si="12"/>
        <v>220</v>
      </c>
      <c r="IZ241" s="56" t="s">
        <v>37</v>
      </c>
      <c r="JA241" s="80">
        <v>11791.8</v>
      </c>
      <c r="JB241" s="81">
        <f t="shared" si="15"/>
        <v>0</v>
      </c>
      <c r="JC241" s="81">
        <v>6881.8</v>
      </c>
      <c r="JD241" s="82">
        <f t="shared" si="13"/>
        <v>11791.8</v>
      </c>
      <c r="JE241" s="83"/>
      <c r="JF241" s="83"/>
      <c r="JG241" s="83"/>
      <c r="JH241" s="83"/>
      <c r="JI241" s="83"/>
      <c r="JJ241" s="83"/>
      <c r="JK241" s="83"/>
      <c r="JL241" s="83"/>
      <c r="JM241" s="83"/>
      <c r="JN241" s="83"/>
      <c r="JO241" s="83"/>
      <c r="JP241" s="83"/>
      <c r="JQ241" s="117">
        <f t="shared" si="14"/>
        <v>1.7134761254322994</v>
      </c>
    </row>
    <row r="242" spans="1:278" s="5" customFormat="1" ht="12.75" customHeight="1" x14ac:dyDescent="0.25">
      <c r="A242" s="64">
        <v>43448</v>
      </c>
      <c r="B242" s="110" t="s">
        <v>31</v>
      </c>
      <c r="C242" s="52"/>
      <c r="D242" s="52"/>
      <c r="E242" s="53"/>
      <c r="F242" s="53"/>
      <c r="G242" s="53"/>
      <c r="H242" s="53"/>
      <c r="I242" s="53"/>
      <c r="J242" s="53"/>
      <c r="K242" s="53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  <c r="BM242" s="22"/>
      <c r="BN242" s="22"/>
      <c r="BO242" s="22"/>
      <c r="BP242" s="22"/>
      <c r="BQ242" s="22"/>
      <c r="BR242" s="22"/>
      <c r="BS242" s="22"/>
      <c r="BT242" s="22"/>
      <c r="BU242" s="22"/>
      <c r="BV242" s="22"/>
      <c r="BW242" s="22"/>
      <c r="BX242" s="22"/>
      <c r="BY242" s="22"/>
      <c r="BZ242" s="22">
        <v>40</v>
      </c>
      <c r="CA242" s="22"/>
      <c r="CB242" s="22"/>
      <c r="CC242" s="22"/>
      <c r="CD242" s="22"/>
      <c r="CE242" s="22"/>
      <c r="CF242" s="22"/>
      <c r="CG242" s="22"/>
      <c r="CH242" s="22"/>
      <c r="CI242" s="22"/>
      <c r="CJ242" s="22"/>
      <c r="CK242" s="22"/>
      <c r="CL242" s="22"/>
      <c r="CM242" s="22"/>
      <c r="CN242" s="22"/>
      <c r="CO242" s="22"/>
      <c r="CP242" s="22">
        <v>160</v>
      </c>
      <c r="CQ242" s="22"/>
      <c r="CR242" s="22"/>
      <c r="CS242" s="22"/>
      <c r="CT242" s="22"/>
      <c r="CU242" s="22"/>
      <c r="CV242" s="22"/>
      <c r="CW242" s="22"/>
      <c r="CX242" s="22"/>
      <c r="CY242" s="22"/>
      <c r="CZ242" s="22"/>
      <c r="DA242" s="22"/>
      <c r="DB242" s="22"/>
      <c r="DC242" s="22"/>
      <c r="DD242" s="22"/>
      <c r="DE242" s="22"/>
      <c r="DF242" s="22"/>
      <c r="DG242" s="22"/>
      <c r="DH242" s="22"/>
      <c r="DI242" s="22"/>
      <c r="DJ242" s="22"/>
      <c r="DK242" s="22"/>
      <c r="DL242" s="22"/>
      <c r="DM242" s="22"/>
      <c r="DN242" s="22"/>
      <c r="DO242" s="22"/>
      <c r="DP242" s="22"/>
      <c r="DQ242" s="22"/>
      <c r="DR242" s="22"/>
      <c r="DS242" s="22"/>
      <c r="DT242" s="22"/>
      <c r="DU242" s="22"/>
      <c r="DV242" s="22"/>
      <c r="DW242" s="22"/>
      <c r="DX242" s="22"/>
      <c r="DY242" s="22"/>
      <c r="DZ242" s="22"/>
      <c r="EA242" s="22"/>
      <c r="EB242" s="22"/>
      <c r="EC242" s="22"/>
      <c r="ED242" s="22"/>
      <c r="EE242" s="22"/>
      <c r="EF242" s="22"/>
      <c r="EG242" s="22"/>
      <c r="EH242" s="22"/>
      <c r="EI242" s="22"/>
      <c r="EJ242" s="22"/>
      <c r="EK242" s="22"/>
      <c r="EL242" s="22"/>
      <c r="EM242" s="22"/>
      <c r="EN242" s="22"/>
      <c r="EO242" s="22"/>
      <c r="EP242" s="22"/>
      <c r="EQ242" s="22"/>
      <c r="ER242" s="22"/>
      <c r="ES242" s="22"/>
      <c r="ET242" s="22"/>
      <c r="EU242" s="22"/>
      <c r="EV242" s="22"/>
      <c r="EW242" s="22"/>
      <c r="EX242" s="22"/>
      <c r="EY242" s="22"/>
      <c r="EZ242" s="22"/>
      <c r="FA242" s="22"/>
      <c r="FB242" s="22"/>
      <c r="FC242" s="22"/>
      <c r="FD242" s="22"/>
      <c r="FE242" s="22"/>
      <c r="FF242" s="22"/>
      <c r="FG242" s="22"/>
      <c r="FH242" s="22"/>
      <c r="FI242" s="22"/>
      <c r="FJ242" s="22"/>
      <c r="FK242" s="22"/>
      <c r="FL242" s="22"/>
      <c r="FM242" s="22"/>
      <c r="FN242" s="22"/>
      <c r="FO242" s="22"/>
      <c r="FP242" s="22"/>
      <c r="FQ242" s="22"/>
      <c r="FR242" s="22"/>
      <c r="FS242" s="22"/>
      <c r="FT242" s="22"/>
      <c r="FU242" s="22"/>
      <c r="FV242" s="22"/>
      <c r="FW242" s="22"/>
      <c r="FX242" s="22"/>
      <c r="FY242" s="22"/>
      <c r="FZ242" s="22"/>
      <c r="GA242" s="22"/>
      <c r="GB242" s="22"/>
      <c r="GC242" s="22"/>
      <c r="GD242" s="22"/>
      <c r="GE242" s="22"/>
      <c r="GF242" s="22"/>
      <c r="GG242" s="22"/>
      <c r="GH242" s="22"/>
      <c r="GI242" s="22"/>
      <c r="GJ242" s="22"/>
      <c r="GK242" s="22"/>
      <c r="GL242" s="22"/>
      <c r="GM242" s="22"/>
      <c r="GN242" s="22"/>
      <c r="GO242" s="22"/>
      <c r="GP242" s="22"/>
      <c r="GQ242" s="22"/>
      <c r="GR242" s="22"/>
      <c r="GS242" s="22"/>
      <c r="GT242" s="22">
        <v>30</v>
      </c>
      <c r="GU242" s="22"/>
      <c r="GV242" s="22"/>
      <c r="GW242" s="22"/>
      <c r="GX242" s="22"/>
      <c r="GY242" s="22"/>
      <c r="GZ242" s="22"/>
      <c r="HA242" s="22"/>
      <c r="HB242" s="22"/>
      <c r="HC242" s="22"/>
      <c r="HD242" s="22"/>
      <c r="HE242" s="22"/>
      <c r="HF242" s="22"/>
      <c r="HG242" s="22"/>
      <c r="HH242" s="22"/>
      <c r="HI242" s="22"/>
      <c r="HJ242" s="22"/>
      <c r="HK242" s="22"/>
      <c r="HL242" s="22"/>
      <c r="HM242" s="22"/>
      <c r="HN242" s="22"/>
      <c r="HO242" s="22"/>
      <c r="HP242" s="22"/>
      <c r="HQ242" s="22"/>
      <c r="HR242" s="22"/>
      <c r="HS242" s="22"/>
      <c r="HT242" s="22"/>
      <c r="HU242" s="22"/>
      <c r="HV242" s="22"/>
      <c r="HW242" s="22"/>
      <c r="HX242" s="22"/>
      <c r="HY242" s="22"/>
      <c r="HZ242" s="22"/>
      <c r="IA242" s="22"/>
      <c r="IB242" s="22"/>
      <c r="IC242" s="22"/>
      <c r="ID242" s="22"/>
      <c r="IE242" s="22"/>
      <c r="IF242" s="22"/>
      <c r="IG242" s="22"/>
      <c r="IH242" s="22"/>
      <c r="II242" s="22"/>
      <c r="IJ242" s="22"/>
      <c r="IK242" s="22"/>
      <c r="IL242" s="22"/>
      <c r="IM242" s="22"/>
      <c r="IN242" s="22"/>
      <c r="IO242" s="22"/>
      <c r="IP242" s="22"/>
      <c r="IQ242" s="22"/>
      <c r="IR242" s="22"/>
      <c r="IS242" s="22"/>
      <c r="IT242" s="22">
        <v>75</v>
      </c>
      <c r="IU242" s="22"/>
      <c r="IV242" s="22"/>
      <c r="IW242" s="22"/>
      <c r="IX242" s="22"/>
      <c r="IY242" s="26">
        <f t="shared" si="12"/>
        <v>305</v>
      </c>
      <c r="IZ242" s="56" t="s">
        <v>37</v>
      </c>
      <c r="JA242" s="80">
        <v>9790.5</v>
      </c>
      <c r="JB242" s="81">
        <f t="shared" si="15"/>
        <v>0</v>
      </c>
      <c r="JC242" s="81">
        <v>5739.5</v>
      </c>
      <c r="JD242" s="82">
        <f t="shared" si="13"/>
        <v>9790.5</v>
      </c>
      <c r="JE242" s="83"/>
      <c r="JF242" s="83"/>
      <c r="JG242" s="83"/>
      <c r="JH242" s="83"/>
      <c r="JI242" s="83"/>
      <c r="JJ242" s="83"/>
      <c r="JK242" s="83"/>
      <c r="JL242" s="83"/>
      <c r="JM242" s="83"/>
      <c r="JN242" s="83"/>
      <c r="JO242" s="83"/>
      <c r="JP242" s="83"/>
      <c r="JQ242" s="117">
        <f t="shared" si="14"/>
        <v>1.7058106106803728</v>
      </c>
    </row>
    <row r="243" spans="1:278" s="5" customFormat="1" ht="12.75" customHeight="1" x14ac:dyDescent="0.25">
      <c r="A243" s="64">
        <v>43461</v>
      </c>
      <c r="B243" s="110" t="s">
        <v>31</v>
      </c>
      <c r="C243" s="52"/>
      <c r="D243" s="52"/>
      <c r="E243" s="53"/>
      <c r="F243" s="53"/>
      <c r="G243" s="53"/>
      <c r="H243" s="53"/>
      <c r="I243" s="53"/>
      <c r="J243" s="53"/>
      <c r="K243" s="53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  <c r="BM243" s="22"/>
      <c r="BN243" s="22"/>
      <c r="BO243" s="22"/>
      <c r="BP243" s="22"/>
      <c r="BQ243" s="22"/>
      <c r="BR243" s="22"/>
      <c r="BS243" s="22"/>
      <c r="BT243" s="22"/>
      <c r="BU243" s="22"/>
      <c r="BV243" s="22"/>
      <c r="BW243" s="22"/>
      <c r="BX243" s="22"/>
      <c r="BY243" s="22"/>
      <c r="BZ243" s="22">
        <v>20</v>
      </c>
      <c r="CA243" s="22"/>
      <c r="CB243" s="22"/>
      <c r="CC243" s="22"/>
      <c r="CD243" s="22"/>
      <c r="CE243" s="22"/>
      <c r="CF243" s="22"/>
      <c r="CG243" s="22"/>
      <c r="CH243" s="22"/>
      <c r="CI243" s="22"/>
      <c r="CJ243" s="22"/>
      <c r="CK243" s="22"/>
      <c r="CL243" s="22"/>
      <c r="CM243" s="22"/>
      <c r="CN243" s="22"/>
      <c r="CO243" s="22"/>
      <c r="CP243" s="22">
        <v>200</v>
      </c>
      <c r="CQ243" s="22"/>
      <c r="CR243" s="22"/>
      <c r="CS243" s="22"/>
      <c r="CT243" s="22"/>
      <c r="CU243" s="22"/>
      <c r="CV243" s="22"/>
      <c r="CW243" s="22"/>
      <c r="CX243" s="22"/>
      <c r="CY243" s="22"/>
      <c r="CZ243" s="22"/>
      <c r="DA243" s="22"/>
      <c r="DB243" s="22"/>
      <c r="DC243" s="22"/>
      <c r="DD243" s="22"/>
      <c r="DE243" s="22"/>
      <c r="DF243" s="22"/>
      <c r="DG243" s="22"/>
      <c r="DH243" s="22"/>
      <c r="DI243" s="22"/>
      <c r="DJ243" s="22"/>
      <c r="DK243" s="22"/>
      <c r="DL243" s="22"/>
      <c r="DM243" s="22"/>
      <c r="DN243" s="22"/>
      <c r="DO243" s="22"/>
      <c r="DP243" s="22"/>
      <c r="DQ243" s="22"/>
      <c r="DR243" s="22"/>
      <c r="DS243" s="22"/>
      <c r="DT243" s="22"/>
      <c r="DU243" s="22"/>
      <c r="DV243" s="22"/>
      <c r="DW243" s="22"/>
      <c r="DX243" s="22"/>
      <c r="DY243" s="22"/>
      <c r="DZ243" s="22"/>
      <c r="EA243" s="22"/>
      <c r="EB243" s="22"/>
      <c r="EC243" s="22"/>
      <c r="ED243" s="22"/>
      <c r="EE243" s="22"/>
      <c r="EF243" s="22"/>
      <c r="EG243" s="22"/>
      <c r="EH243" s="22"/>
      <c r="EI243" s="22"/>
      <c r="EJ243" s="22"/>
      <c r="EK243" s="22"/>
      <c r="EL243" s="22"/>
      <c r="EM243" s="22"/>
      <c r="EN243" s="22"/>
      <c r="EO243" s="22"/>
      <c r="EP243" s="22"/>
      <c r="EQ243" s="22"/>
      <c r="ER243" s="22"/>
      <c r="ES243" s="22"/>
      <c r="ET243" s="22"/>
      <c r="EU243" s="22"/>
      <c r="EV243" s="22"/>
      <c r="EW243" s="22"/>
      <c r="EX243" s="22"/>
      <c r="EY243" s="22"/>
      <c r="EZ243" s="22"/>
      <c r="FA243" s="22"/>
      <c r="FB243" s="22"/>
      <c r="FC243" s="22"/>
      <c r="FD243" s="22"/>
      <c r="FE243" s="22"/>
      <c r="FF243" s="22"/>
      <c r="FG243" s="22"/>
      <c r="FH243" s="22"/>
      <c r="FI243" s="22"/>
      <c r="FJ243" s="22"/>
      <c r="FK243" s="22"/>
      <c r="FL243" s="22"/>
      <c r="FM243" s="22"/>
      <c r="FN243" s="22"/>
      <c r="FO243" s="22"/>
      <c r="FP243" s="22"/>
      <c r="FQ243" s="22"/>
      <c r="FR243" s="22"/>
      <c r="FS243" s="22"/>
      <c r="FT243" s="22"/>
      <c r="FU243" s="22"/>
      <c r="FV243" s="22"/>
      <c r="FW243" s="22"/>
      <c r="FX243" s="22"/>
      <c r="FY243" s="22"/>
      <c r="FZ243" s="22"/>
      <c r="GA243" s="22"/>
      <c r="GB243" s="22"/>
      <c r="GC243" s="22"/>
      <c r="GD243" s="22"/>
      <c r="GE243" s="22"/>
      <c r="GF243" s="22"/>
      <c r="GG243" s="22"/>
      <c r="GH243" s="22"/>
      <c r="GI243" s="22"/>
      <c r="GJ243" s="22"/>
      <c r="GK243" s="22"/>
      <c r="GL243" s="22"/>
      <c r="GM243" s="22"/>
      <c r="GN243" s="22"/>
      <c r="GO243" s="22"/>
      <c r="GP243" s="22"/>
      <c r="GQ243" s="22"/>
      <c r="GR243" s="22"/>
      <c r="GS243" s="22"/>
      <c r="GT243" s="22">
        <v>30</v>
      </c>
      <c r="GU243" s="22"/>
      <c r="GV243" s="22"/>
      <c r="GW243" s="22"/>
      <c r="GX243" s="22"/>
      <c r="GY243" s="22"/>
      <c r="GZ243" s="22"/>
      <c r="HA243" s="22"/>
      <c r="HB243" s="22"/>
      <c r="HC243" s="22"/>
      <c r="HD243" s="22"/>
      <c r="HE243" s="22"/>
      <c r="HF243" s="22"/>
      <c r="HG243" s="22"/>
      <c r="HH243" s="22"/>
      <c r="HI243" s="22"/>
      <c r="HJ243" s="22"/>
      <c r="HK243" s="22"/>
      <c r="HL243" s="22"/>
      <c r="HM243" s="22"/>
      <c r="HN243" s="22"/>
      <c r="HO243" s="22"/>
      <c r="HP243" s="22"/>
      <c r="HQ243" s="22"/>
      <c r="HR243" s="22"/>
      <c r="HS243" s="22"/>
      <c r="HT243" s="22"/>
      <c r="HU243" s="22"/>
      <c r="HV243" s="22"/>
      <c r="HW243" s="22"/>
      <c r="HX243" s="22"/>
      <c r="HY243" s="22"/>
      <c r="HZ243" s="22"/>
      <c r="IA243" s="22"/>
      <c r="IB243" s="22"/>
      <c r="IC243" s="22"/>
      <c r="ID243" s="22"/>
      <c r="IE243" s="22"/>
      <c r="IF243" s="22">
        <v>30</v>
      </c>
      <c r="IG243" s="22"/>
      <c r="IH243" s="22"/>
      <c r="II243" s="22"/>
      <c r="IJ243" s="22"/>
      <c r="IK243" s="22"/>
      <c r="IL243" s="22">
        <v>5</v>
      </c>
      <c r="IM243" s="22"/>
      <c r="IN243" s="22"/>
      <c r="IO243" s="22"/>
      <c r="IP243" s="22"/>
      <c r="IQ243" s="22"/>
      <c r="IR243" s="22"/>
      <c r="IS243" s="22"/>
      <c r="IT243" s="22">
        <v>25</v>
      </c>
      <c r="IU243" s="22"/>
      <c r="IV243" s="22"/>
      <c r="IW243" s="22"/>
      <c r="IX243" s="22"/>
      <c r="IY243" s="26">
        <f t="shared" si="12"/>
        <v>310</v>
      </c>
      <c r="IZ243" s="56" t="s">
        <v>37</v>
      </c>
      <c r="JA243" s="80">
        <v>15326.7</v>
      </c>
      <c r="JB243" s="81">
        <f t="shared" si="15"/>
        <v>0</v>
      </c>
      <c r="JC243" s="81">
        <v>9121.15</v>
      </c>
      <c r="JD243" s="82">
        <f t="shared" si="13"/>
        <v>15326.7</v>
      </c>
      <c r="JE243" s="83"/>
      <c r="JF243" s="83"/>
      <c r="JG243" s="83"/>
      <c r="JH243" s="83"/>
      <c r="JI243" s="83"/>
      <c r="JJ243" s="83"/>
      <c r="JK243" s="83"/>
      <c r="JL243" s="83"/>
      <c r="JM243" s="83"/>
      <c r="JN243" s="83"/>
      <c r="JO243" s="83"/>
      <c r="JP243" s="83"/>
      <c r="JQ243" s="117">
        <f t="shared" si="14"/>
        <v>1.6803473246246363</v>
      </c>
    </row>
    <row r="244" spans="1:278" s="5" customFormat="1" ht="12.75" customHeight="1" x14ac:dyDescent="0.25">
      <c r="A244" s="64">
        <v>43173</v>
      </c>
      <c r="B244" s="109" t="s">
        <v>83</v>
      </c>
      <c r="C244" s="52"/>
      <c r="D244" s="52"/>
      <c r="E244" s="53"/>
      <c r="F244" s="53"/>
      <c r="G244" s="53"/>
      <c r="H244" s="53"/>
      <c r="I244" s="53"/>
      <c r="J244" s="53"/>
      <c r="K244" s="53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>
        <v>1.8</v>
      </c>
      <c r="BF244" s="22"/>
      <c r="BG244" s="22"/>
      <c r="BH244" s="22"/>
      <c r="BI244" s="22"/>
      <c r="BJ244" s="22"/>
      <c r="BK244" s="22"/>
      <c r="BL244" s="22"/>
      <c r="BM244" s="22"/>
      <c r="BN244" s="22"/>
      <c r="BO244" s="22"/>
      <c r="BP244" s="22"/>
      <c r="BQ244" s="22"/>
      <c r="BR244" s="22"/>
      <c r="BS244" s="22"/>
      <c r="BT244" s="22"/>
      <c r="BU244" s="22"/>
      <c r="BV244" s="22"/>
      <c r="BW244" s="22"/>
      <c r="BX244" s="22"/>
      <c r="BY244" s="22"/>
      <c r="BZ244" s="22"/>
      <c r="CA244" s="22"/>
      <c r="CB244" s="22"/>
      <c r="CC244" s="22"/>
      <c r="CD244" s="22"/>
      <c r="CE244" s="22"/>
      <c r="CF244" s="22"/>
      <c r="CG244" s="22"/>
      <c r="CH244" s="22"/>
      <c r="CI244" s="22"/>
      <c r="CJ244" s="22"/>
      <c r="CK244" s="22"/>
      <c r="CL244" s="22"/>
      <c r="CM244" s="22"/>
      <c r="CN244" s="22"/>
      <c r="CO244" s="22"/>
      <c r="CP244" s="22"/>
      <c r="CQ244" s="22"/>
      <c r="CR244" s="22"/>
      <c r="CS244" s="22"/>
      <c r="CT244" s="22"/>
      <c r="CU244" s="22"/>
      <c r="CV244" s="22"/>
      <c r="CW244" s="22"/>
      <c r="CX244" s="22"/>
      <c r="CY244" s="22"/>
      <c r="CZ244" s="22"/>
      <c r="DA244" s="22"/>
      <c r="DB244" s="22"/>
      <c r="DC244" s="22"/>
      <c r="DD244" s="22"/>
      <c r="DE244" s="22"/>
      <c r="DF244" s="22"/>
      <c r="DG244" s="22"/>
      <c r="DH244" s="22"/>
      <c r="DI244" s="22"/>
      <c r="DJ244" s="22"/>
      <c r="DK244" s="22"/>
      <c r="DL244" s="22"/>
      <c r="DM244" s="22"/>
      <c r="DN244" s="22"/>
      <c r="DO244" s="22"/>
      <c r="DP244" s="22"/>
      <c r="DQ244" s="22"/>
      <c r="DR244" s="22"/>
      <c r="DS244" s="22"/>
      <c r="DT244" s="22"/>
      <c r="DU244" s="22"/>
      <c r="DV244" s="22"/>
      <c r="DW244" s="22"/>
      <c r="DX244" s="22"/>
      <c r="DY244" s="22"/>
      <c r="DZ244" s="22"/>
      <c r="EA244" s="22"/>
      <c r="EB244" s="22"/>
      <c r="EC244" s="22"/>
      <c r="ED244" s="22"/>
      <c r="EE244" s="22"/>
      <c r="EF244" s="22"/>
      <c r="EG244" s="22"/>
      <c r="EH244" s="22"/>
      <c r="EI244" s="22"/>
      <c r="EJ244" s="22"/>
      <c r="EK244" s="22"/>
      <c r="EL244" s="22"/>
      <c r="EM244" s="22"/>
      <c r="EN244" s="22"/>
      <c r="EO244" s="22"/>
      <c r="EP244" s="22"/>
      <c r="EQ244" s="22"/>
      <c r="ER244" s="22"/>
      <c r="ES244" s="22"/>
      <c r="ET244" s="22"/>
      <c r="EU244" s="22"/>
      <c r="EV244" s="22"/>
      <c r="EW244" s="22"/>
      <c r="EX244" s="22"/>
      <c r="EY244" s="22"/>
      <c r="EZ244" s="22"/>
      <c r="FA244" s="22"/>
      <c r="FB244" s="22"/>
      <c r="FC244" s="22"/>
      <c r="FD244" s="22"/>
      <c r="FE244" s="22"/>
      <c r="FF244" s="22"/>
      <c r="FG244" s="22"/>
      <c r="FH244" s="22"/>
      <c r="FI244" s="22"/>
      <c r="FJ244" s="22"/>
      <c r="FK244" s="22"/>
      <c r="FL244" s="22"/>
      <c r="FM244" s="22"/>
      <c r="FN244" s="22"/>
      <c r="FO244" s="22"/>
      <c r="FP244" s="22"/>
      <c r="FQ244" s="22"/>
      <c r="FR244" s="22"/>
      <c r="FS244" s="22"/>
      <c r="FT244" s="22"/>
      <c r="FU244" s="22"/>
      <c r="FV244" s="22"/>
      <c r="FW244" s="22"/>
      <c r="FX244" s="22"/>
      <c r="FY244" s="22"/>
      <c r="FZ244" s="22"/>
      <c r="GA244" s="22"/>
      <c r="GB244" s="22"/>
      <c r="GC244" s="22"/>
      <c r="GD244" s="22"/>
      <c r="GE244" s="22"/>
      <c r="GF244" s="22"/>
      <c r="GG244" s="22"/>
      <c r="GH244" s="22"/>
      <c r="GI244" s="22"/>
      <c r="GJ244" s="22"/>
      <c r="GK244" s="22"/>
      <c r="GL244" s="22"/>
      <c r="GM244" s="22"/>
      <c r="GN244" s="22"/>
      <c r="GO244" s="22"/>
      <c r="GP244" s="22"/>
      <c r="GQ244" s="22"/>
      <c r="GR244" s="22"/>
      <c r="GS244" s="22"/>
      <c r="GT244" s="22"/>
      <c r="GU244" s="22"/>
      <c r="GV244" s="22"/>
      <c r="GW244" s="22"/>
      <c r="GX244" s="22"/>
      <c r="GY244" s="22"/>
      <c r="GZ244" s="22"/>
      <c r="HA244" s="22"/>
      <c r="HB244" s="22"/>
      <c r="HC244" s="22"/>
      <c r="HD244" s="22"/>
      <c r="HE244" s="22"/>
      <c r="HF244" s="22"/>
      <c r="HG244" s="22"/>
      <c r="HH244" s="22"/>
      <c r="HI244" s="22"/>
      <c r="HJ244" s="22"/>
      <c r="HK244" s="22"/>
      <c r="HL244" s="22"/>
      <c r="HM244" s="22"/>
      <c r="HN244" s="22"/>
      <c r="HO244" s="22"/>
      <c r="HP244" s="22"/>
      <c r="HQ244" s="22"/>
      <c r="HR244" s="22"/>
      <c r="HS244" s="22"/>
      <c r="HT244" s="22"/>
      <c r="HU244" s="22"/>
      <c r="HV244" s="22"/>
      <c r="HW244" s="22"/>
      <c r="HX244" s="22"/>
      <c r="HY244" s="22"/>
      <c r="HZ244" s="22"/>
      <c r="IA244" s="22"/>
      <c r="IB244" s="22"/>
      <c r="IC244" s="22"/>
      <c r="ID244" s="22"/>
      <c r="IE244" s="22"/>
      <c r="IF244" s="22"/>
      <c r="IG244" s="22"/>
      <c r="IH244" s="22"/>
      <c r="II244" s="22"/>
      <c r="IJ244" s="22"/>
      <c r="IK244" s="22"/>
      <c r="IL244" s="22"/>
      <c r="IM244" s="22"/>
      <c r="IN244" s="22"/>
      <c r="IO244" s="22"/>
      <c r="IP244" s="22"/>
      <c r="IQ244" s="22"/>
      <c r="IR244" s="22"/>
      <c r="IS244" s="22"/>
      <c r="IT244" s="22"/>
      <c r="IU244" s="22"/>
      <c r="IV244" s="22"/>
      <c r="IW244" s="22"/>
      <c r="IX244" s="22"/>
      <c r="IY244" s="26">
        <f t="shared" si="12"/>
        <v>1.8</v>
      </c>
      <c r="IZ244" s="56" t="s">
        <v>37</v>
      </c>
      <c r="JA244" s="80">
        <v>139.6</v>
      </c>
      <c r="JB244" s="81">
        <f>JE244+JF244+JG244+JH244</f>
        <v>139.6</v>
      </c>
      <c r="JC244" s="81">
        <v>65.664000000000001</v>
      </c>
      <c r="JD244" s="82">
        <f t="shared" si="13"/>
        <v>0</v>
      </c>
      <c r="JE244" s="83"/>
      <c r="JF244" s="83"/>
      <c r="JG244" s="83"/>
      <c r="JH244" s="83">
        <v>139.6</v>
      </c>
      <c r="JI244" s="83"/>
      <c r="JJ244" s="83"/>
      <c r="JK244" s="83"/>
      <c r="JL244" s="83"/>
      <c r="JM244" s="83"/>
      <c r="JN244" s="83"/>
      <c r="JO244" s="83"/>
      <c r="JP244" s="83"/>
      <c r="JQ244" s="40">
        <f t="shared" si="14"/>
        <v>2.1259746588693957</v>
      </c>
      <c r="JR244" s="5" t="s">
        <v>353</v>
      </c>
    </row>
    <row r="245" spans="1:278" s="5" customFormat="1" ht="12.75" customHeight="1" x14ac:dyDescent="0.25">
      <c r="A245" s="64">
        <v>43201</v>
      </c>
      <c r="B245" s="109" t="s">
        <v>83</v>
      </c>
      <c r="C245" s="52"/>
      <c r="D245" s="52"/>
      <c r="E245" s="53"/>
      <c r="F245" s="53"/>
      <c r="G245" s="53"/>
      <c r="H245" s="53"/>
      <c r="I245" s="53"/>
      <c r="J245" s="53"/>
      <c r="K245" s="53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>
        <v>0.9</v>
      </c>
      <c r="BF245" s="22"/>
      <c r="BG245" s="22"/>
      <c r="BH245" s="22"/>
      <c r="BI245" s="22"/>
      <c r="BJ245" s="22"/>
      <c r="BK245" s="22"/>
      <c r="BL245" s="22"/>
      <c r="BM245" s="22"/>
      <c r="BN245" s="22"/>
      <c r="BO245" s="22"/>
      <c r="BP245" s="22"/>
      <c r="BQ245" s="22"/>
      <c r="BR245" s="22"/>
      <c r="BS245" s="22"/>
      <c r="BT245" s="22"/>
      <c r="BU245" s="22"/>
      <c r="BV245" s="22"/>
      <c r="BW245" s="22"/>
      <c r="BX245" s="22"/>
      <c r="BY245" s="22"/>
      <c r="BZ245" s="22"/>
      <c r="CA245" s="22"/>
      <c r="CB245" s="22"/>
      <c r="CC245" s="22"/>
      <c r="CD245" s="22"/>
      <c r="CE245" s="22"/>
      <c r="CF245" s="22"/>
      <c r="CG245" s="22"/>
      <c r="CH245" s="22"/>
      <c r="CI245" s="22"/>
      <c r="CJ245" s="22"/>
      <c r="CK245" s="22"/>
      <c r="CL245" s="22"/>
      <c r="CM245" s="22"/>
      <c r="CN245" s="22"/>
      <c r="CO245" s="22"/>
      <c r="CP245" s="22"/>
      <c r="CQ245" s="22"/>
      <c r="CR245" s="22"/>
      <c r="CS245" s="22"/>
      <c r="CT245" s="22"/>
      <c r="CU245" s="22"/>
      <c r="CV245" s="22"/>
      <c r="CW245" s="22"/>
      <c r="CX245" s="22"/>
      <c r="CY245" s="22"/>
      <c r="CZ245" s="22"/>
      <c r="DA245" s="22"/>
      <c r="DB245" s="22"/>
      <c r="DC245" s="22"/>
      <c r="DD245" s="22"/>
      <c r="DE245" s="22"/>
      <c r="DF245" s="22"/>
      <c r="DG245" s="22"/>
      <c r="DH245" s="22"/>
      <c r="DI245" s="22"/>
      <c r="DJ245" s="22"/>
      <c r="DK245" s="22"/>
      <c r="DL245" s="22"/>
      <c r="DM245" s="22"/>
      <c r="DN245" s="22"/>
      <c r="DO245" s="22"/>
      <c r="DP245" s="22"/>
      <c r="DQ245" s="22"/>
      <c r="DR245" s="22"/>
      <c r="DS245" s="22"/>
      <c r="DT245" s="22"/>
      <c r="DU245" s="22"/>
      <c r="DV245" s="22"/>
      <c r="DW245" s="22"/>
      <c r="DX245" s="22"/>
      <c r="DY245" s="22"/>
      <c r="DZ245" s="22"/>
      <c r="EA245" s="22"/>
      <c r="EB245" s="22"/>
      <c r="EC245" s="22"/>
      <c r="ED245" s="22"/>
      <c r="EE245" s="22"/>
      <c r="EF245" s="22"/>
      <c r="EG245" s="22"/>
      <c r="EH245" s="22"/>
      <c r="EI245" s="22"/>
      <c r="EJ245" s="22"/>
      <c r="EK245" s="22"/>
      <c r="EL245" s="22"/>
      <c r="EM245" s="22"/>
      <c r="EN245" s="22"/>
      <c r="EO245" s="22"/>
      <c r="EP245" s="22"/>
      <c r="EQ245" s="22"/>
      <c r="ER245" s="22"/>
      <c r="ES245" s="22"/>
      <c r="ET245" s="22"/>
      <c r="EU245" s="22"/>
      <c r="EV245" s="22"/>
      <c r="EW245" s="22"/>
      <c r="EX245" s="22"/>
      <c r="EY245" s="22"/>
      <c r="EZ245" s="22"/>
      <c r="FA245" s="22"/>
      <c r="FB245" s="22"/>
      <c r="FC245" s="22"/>
      <c r="FD245" s="22"/>
      <c r="FE245" s="22"/>
      <c r="FF245" s="22"/>
      <c r="FG245" s="22"/>
      <c r="FH245" s="22"/>
      <c r="FI245" s="22"/>
      <c r="FJ245" s="22"/>
      <c r="FK245" s="22"/>
      <c r="FL245" s="22"/>
      <c r="FM245" s="22"/>
      <c r="FN245" s="22"/>
      <c r="FO245" s="22"/>
      <c r="FP245" s="22"/>
      <c r="FQ245" s="22"/>
      <c r="FR245" s="22"/>
      <c r="FS245" s="22"/>
      <c r="FT245" s="22"/>
      <c r="FU245" s="22"/>
      <c r="FV245" s="22"/>
      <c r="FW245" s="22"/>
      <c r="FX245" s="22"/>
      <c r="FY245" s="22"/>
      <c r="FZ245" s="22"/>
      <c r="GA245" s="22"/>
      <c r="GB245" s="22"/>
      <c r="GC245" s="22"/>
      <c r="GD245" s="22"/>
      <c r="GE245" s="22"/>
      <c r="GF245" s="22"/>
      <c r="GG245" s="22"/>
      <c r="GH245" s="22"/>
      <c r="GI245" s="22"/>
      <c r="GJ245" s="22"/>
      <c r="GK245" s="22"/>
      <c r="GL245" s="22"/>
      <c r="GM245" s="22"/>
      <c r="GN245" s="22"/>
      <c r="GO245" s="22"/>
      <c r="GP245" s="22"/>
      <c r="GQ245" s="22"/>
      <c r="GR245" s="22"/>
      <c r="GS245" s="22"/>
      <c r="GT245" s="22"/>
      <c r="GU245" s="22"/>
      <c r="GV245" s="22"/>
      <c r="GW245" s="22"/>
      <c r="GX245" s="22"/>
      <c r="GY245" s="22"/>
      <c r="GZ245" s="22"/>
      <c r="HA245" s="22"/>
      <c r="HB245" s="22"/>
      <c r="HC245" s="22"/>
      <c r="HD245" s="22"/>
      <c r="HE245" s="22"/>
      <c r="HF245" s="22"/>
      <c r="HG245" s="22"/>
      <c r="HH245" s="22"/>
      <c r="HI245" s="22"/>
      <c r="HJ245" s="22"/>
      <c r="HK245" s="22"/>
      <c r="HL245" s="22"/>
      <c r="HM245" s="22"/>
      <c r="HN245" s="22"/>
      <c r="HO245" s="22"/>
      <c r="HP245" s="22"/>
      <c r="HQ245" s="22"/>
      <c r="HR245" s="22"/>
      <c r="HS245" s="22"/>
      <c r="HT245" s="22"/>
      <c r="HU245" s="22"/>
      <c r="HV245" s="22"/>
      <c r="HW245" s="22"/>
      <c r="HX245" s="22"/>
      <c r="HY245" s="22"/>
      <c r="HZ245" s="22"/>
      <c r="IA245" s="22"/>
      <c r="IB245" s="22"/>
      <c r="IC245" s="22"/>
      <c r="ID245" s="22"/>
      <c r="IE245" s="22"/>
      <c r="IF245" s="22"/>
      <c r="IG245" s="22"/>
      <c r="IH245" s="22"/>
      <c r="II245" s="22"/>
      <c r="IJ245" s="22"/>
      <c r="IK245" s="22"/>
      <c r="IL245" s="22"/>
      <c r="IM245" s="22"/>
      <c r="IN245" s="22"/>
      <c r="IO245" s="22"/>
      <c r="IP245" s="22"/>
      <c r="IQ245" s="22"/>
      <c r="IR245" s="22"/>
      <c r="IS245" s="22"/>
      <c r="IT245" s="22"/>
      <c r="IU245" s="22"/>
      <c r="IV245" s="22"/>
      <c r="IW245" s="22"/>
      <c r="IX245" s="22"/>
      <c r="IY245" s="26">
        <f t="shared" si="12"/>
        <v>0.9</v>
      </c>
      <c r="IZ245" s="56" t="s">
        <v>37</v>
      </c>
      <c r="JA245" s="80">
        <v>72.2</v>
      </c>
      <c r="JB245" s="81">
        <f>JE245+JF245+JG245+JH245+JI245</f>
        <v>72.2</v>
      </c>
      <c r="JC245" s="81">
        <v>32.715000000000003</v>
      </c>
      <c r="JD245" s="82">
        <f t="shared" si="13"/>
        <v>0</v>
      </c>
      <c r="JE245" s="83"/>
      <c r="JF245" s="83"/>
      <c r="JG245" s="83"/>
      <c r="JH245" s="83"/>
      <c r="JI245" s="83">
        <v>72.2</v>
      </c>
      <c r="JJ245" s="83"/>
      <c r="JK245" s="83"/>
      <c r="JL245" s="83"/>
      <c r="JM245" s="83"/>
      <c r="JN245" s="83"/>
      <c r="JO245" s="83"/>
      <c r="JP245" s="83"/>
      <c r="JQ245" s="40">
        <f t="shared" si="14"/>
        <v>2.2069387131285341</v>
      </c>
      <c r="JR245" s="5" t="s">
        <v>409</v>
      </c>
    </row>
    <row r="246" spans="1:278" s="5" customFormat="1" ht="12.75" customHeight="1" x14ac:dyDescent="0.25">
      <c r="A246" s="64">
        <v>43215</v>
      </c>
      <c r="B246" s="109" t="s">
        <v>83</v>
      </c>
      <c r="C246" s="52"/>
      <c r="D246" s="52"/>
      <c r="E246" s="53"/>
      <c r="F246" s="53"/>
      <c r="G246" s="53"/>
      <c r="H246" s="53"/>
      <c r="I246" s="53"/>
      <c r="J246" s="53"/>
      <c r="K246" s="53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>
        <v>1.8</v>
      </c>
      <c r="BF246" s="22"/>
      <c r="BG246" s="22"/>
      <c r="BH246" s="22"/>
      <c r="BI246" s="22"/>
      <c r="BJ246" s="22"/>
      <c r="BK246" s="22"/>
      <c r="BL246" s="22"/>
      <c r="BM246" s="22"/>
      <c r="BN246" s="22"/>
      <c r="BO246" s="22"/>
      <c r="BP246" s="22"/>
      <c r="BQ246" s="22"/>
      <c r="BR246" s="22"/>
      <c r="BS246" s="22"/>
      <c r="BT246" s="22"/>
      <c r="BU246" s="22"/>
      <c r="BV246" s="22"/>
      <c r="BW246" s="22"/>
      <c r="BX246" s="22"/>
      <c r="BY246" s="22"/>
      <c r="BZ246" s="22"/>
      <c r="CA246" s="22"/>
      <c r="CB246" s="22"/>
      <c r="CC246" s="22"/>
      <c r="CD246" s="22"/>
      <c r="CE246" s="22"/>
      <c r="CF246" s="22"/>
      <c r="CG246" s="22"/>
      <c r="CH246" s="22"/>
      <c r="CI246" s="22"/>
      <c r="CJ246" s="22"/>
      <c r="CK246" s="22"/>
      <c r="CL246" s="22"/>
      <c r="CM246" s="22"/>
      <c r="CN246" s="22"/>
      <c r="CO246" s="22"/>
      <c r="CP246" s="22"/>
      <c r="CQ246" s="22"/>
      <c r="CR246" s="22"/>
      <c r="CS246" s="22"/>
      <c r="CT246" s="22"/>
      <c r="CU246" s="22"/>
      <c r="CV246" s="22"/>
      <c r="CW246" s="22"/>
      <c r="CX246" s="22"/>
      <c r="CY246" s="22"/>
      <c r="CZ246" s="22"/>
      <c r="DA246" s="22"/>
      <c r="DB246" s="22"/>
      <c r="DC246" s="22"/>
      <c r="DD246" s="22"/>
      <c r="DE246" s="22"/>
      <c r="DF246" s="22"/>
      <c r="DG246" s="22"/>
      <c r="DH246" s="22"/>
      <c r="DI246" s="22"/>
      <c r="DJ246" s="22"/>
      <c r="DK246" s="22"/>
      <c r="DL246" s="22"/>
      <c r="DM246" s="22"/>
      <c r="DN246" s="22"/>
      <c r="DO246" s="22"/>
      <c r="DP246" s="22"/>
      <c r="DQ246" s="22"/>
      <c r="DR246" s="22"/>
      <c r="DS246" s="22"/>
      <c r="DT246" s="22"/>
      <c r="DU246" s="22"/>
      <c r="DV246" s="22"/>
      <c r="DW246" s="22"/>
      <c r="DX246" s="22"/>
      <c r="DY246" s="22"/>
      <c r="DZ246" s="22"/>
      <c r="EA246" s="22"/>
      <c r="EB246" s="22"/>
      <c r="EC246" s="22"/>
      <c r="ED246" s="22"/>
      <c r="EE246" s="22"/>
      <c r="EF246" s="22"/>
      <c r="EG246" s="22"/>
      <c r="EH246" s="22"/>
      <c r="EI246" s="22"/>
      <c r="EJ246" s="22"/>
      <c r="EK246" s="22"/>
      <c r="EL246" s="22"/>
      <c r="EM246" s="22"/>
      <c r="EN246" s="22"/>
      <c r="EO246" s="22"/>
      <c r="EP246" s="22"/>
      <c r="EQ246" s="22"/>
      <c r="ER246" s="22"/>
      <c r="ES246" s="22"/>
      <c r="ET246" s="22"/>
      <c r="EU246" s="22"/>
      <c r="EV246" s="22"/>
      <c r="EW246" s="22"/>
      <c r="EX246" s="22"/>
      <c r="EY246" s="22"/>
      <c r="EZ246" s="22"/>
      <c r="FA246" s="22"/>
      <c r="FB246" s="22"/>
      <c r="FC246" s="22"/>
      <c r="FD246" s="22"/>
      <c r="FE246" s="22"/>
      <c r="FF246" s="22"/>
      <c r="FG246" s="22"/>
      <c r="FH246" s="22"/>
      <c r="FI246" s="22"/>
      <c r="FJ246" s="22"/>
      <c r="FK246" s="22"/>
      <c r="FL246" s="22"/>
      <c r="FM246" s="22"/>
      <c r="FN246" s="22"/>
      <c r="FO246" s="22"/>
      <c r="FP246" s="22"/>
      <c r="FQ246" s="22"/>
      <c r="FR246" s="22"/>
      <c r="FS246" s="22"/>
      <c r="FT246" s="22"/>
      <c r="FU246" s="22"/>
      <c r="FV246" s="22"/>
      <c r="FW246" s="22"/>
      <c r="FX246" s="22"/>
      <c r="FY246" s="22"/>
      <c r="FZ246" s="22"/>
      <c r="GA246" s="22"/>
      <c r="GB246" s="22"/>
      <c r="GC246" s="22"/>
      <c r="GD246" s="22"/>
      <c r="GE246" s="22"/>
      <c r="GF246" s="22"/>
      <c r="GG246" s="22"/>
      <c r="GH246" s="22"/>
      <c r="GI246" s="22"/>
      <c r="GJ246" s="22"/>
      <c r="GK246" s="22"/>
      <c r="GL246" s="22"/>
      <c r="GM246" s="22"/>
      <c r="GN246" s="22"/>
      <c r="GO246" s="22"/>
      <c r="GP246" s="22"/>
      <c r="GQ246" s="22"/>
      <c r="GR246" s="22"/>
      <c r="GS246" s="22"/>
      <c r="GT246" s="22"/>
      <c r="GU246" s="22"/>
      <c r="GV246" s="22"/>
      <c r="GW246" s="22"/>
      <c r="GX246" s="22"/>
      <c r="GY246" s="22"/>
      <c r="GZ246" s="22"/>
      <c r="HA246" s="22"/>
      <c r="HB246" s="22"/>
      <c r="HC246" s="22"/>
      <c r="HD246" s="22"/>
      <c r="HE246" s="22"/>
      <c r="HF246" s="22"/>
      <c r="HG246" s="22"/>
      <c r="HH246" s="22"/>
      <c r="HI246" s="22"/>
      <c r="HJ246" s="22"/>
      <c r="HK246" s="22"/>
      <c r="HL246" s="22"/>
      <c r="HM246" s="22"/>
      <c r="HN246" s="22"/>
      <c r="HO246" s="22"/>
      <c r="HP246" s="22"/>
      <c r="HQ246" s="22"/>
      <c r="HR246" s="22"/>
      <c r="HS246" s="22"/>
      <c r="HT246" s="22"/>
      <c r="HU246" s="22"/>
      <c r="HV246" s="22"/>
      <c r="HW246" s="22"/>
      <c r="HX246" s="22"/>
      <c r="HY246" s="22"/>
      <c r="HZ246" s="22"/>
      <c r="IA246" s="22"/>
      <c r="IB246" s="22"/>
      <c r="IC246" s="22"/>
      <c r="ID246" s="22"/>
      <c r="IE246" s="22"/>
      <c r="IF246" s="22"/>
      <c r="IG246" s="22"/>
      <c r="IH246" s="22"/>
      <c r="II246" s="22"/>
      <c r="IJ246" s="22"/>
      <c r="IK246" s="22"/>
      <c r="IL246" s="22"/>
      <c r="IM246" s="22"/>
      <c r="IN246" s="22"/>
      <c r="IO246" s="22"/>
      <c r="IP246" s="22"/>
      <c r="IQ246" s="22"/>
      <c r="IR246" s="22"/>
      <c r="IS246" s="22"/>
      <c r="IT246" s="22"/>
      <c r="IU246" s="22"/>
      <c r="IV246" s="22"/>
      <c r="IW246" s="22"/>
      <c r="IX246" s="22"/>
      <c r="IY246" s="26">
        <f t="shared" si="12"/>
        <v>1.8</v>
      </c>
      <c r="IZ246" s="56" t="s">
        <v>37</v>
      </c>
      <c r="JA246" s="80">
        <v>142.80000000000001</v>
      </c>
      <c r="JB246" s="81">
        <f>JE246+JF246+JG246+JH246+JI246+JJ246</f>
        <v>142.80000000000001</v>
      </c>
      <c r="JC246" s="81">
        <v>67.176000000000002</v>
      </c>
      <c r="JD246" s="82">
        <f t="shared" si="13"/>
        <v>0</v>
      </c>
      <c r="JE246" s="83"/>
      <c r="JF246" s="83"/>
      <c r="JG246" s="83"/>
      <c r="JH246" s="83"/>
      <c r="JI246" s="83"/>
      <c r="JJ246" s="83">
        <v>142.80000000000001</v>
      </c>
      <c r="JK246" s="83"/>
      <c r="JL246" s="83"/>
      <c r="JM246" s="83"/>
      <c r="JN246" s="83"/>
      <c r="JO246" s="83"/>
      <c r="JP246" s="83"/>
      <c r="JQ246" s="40">
        <f t="shared" si="14"/>
        <v>2.1257591997141838</v>
      </c>
      <c r="JR246" s="5" t="s">
        <v>451</v>
      </c>
    </row>
    <row r="247" spans="1:278" s="5" customFormat="1" ht="12.75" customHeight="1" x14ac:dyDescent="0.25">
      <c r="A247" s="64">
        <v>43277</v>
      </c>
      <c r="B247" s="109" t="s">
        <v>83</v>
      </c>
      <c r="C247" s="52"/>
      <c r="D247" s="52"/>
      <c r="E247" s="53"/>
      <c r="F247" s="53"/>
      <c r="G247" s="53"/>
      <c r="H247" s="53"/>
      <c r="I247" s="53"/>
      <c r="J247" s="53"/>
      <c r="K247" s="53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>
        <v>1.8</v>
      </c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22"/>
      <c r="GF247" s="22"/>
      <c r="GG247" s="22"/>
      <c r="GH247" s="22"/>
      <c r="GI247" s="22"/>
      <c r="GJ247" s="22"/>
      <c r="GK247" s="22"/>
      <c r="GL247" s="22"/>
      <c r="GM247" s="22"/>
      <c r="GN247" s="22"/>
      <c r="GO247" s="22"/>
      <c r="GP247" s="22"/>
      <c r="GQ247" s="22"/>
      <c r="GR247" s="22"/>
      <c r="GS247" s="22"/>
      <c r="GT247" s="22"/>
      <c r="GU247" s="22"/>
      <c r="GV247" s="22"/>
      <c r="GW247" s="22"/>
      <c r="GX247" s="22"/>
      <c r="GY247" s="22"/>
      <c r="GZ247" s="22"/>
      <c r="HA247" s="22"/>
      <c r="HB247" s="22"/>
      <c r="HC247" s="22"/>
      <c r="HD247" s="22"/>
      <c r="HE247" s="22"/>
      <c r="HF247" s="22"/>
      <c r="HG247" s="22"/>
      <c r="HH247" s="22"/>
      <c r="HI247" s="22"/>
      <c r="HJ247" s="22"/>
      <c r="HK247" s="22"/>
      <c r="HL247" s="22"/>
      <c r="HM247" s="22"/>
      <c r="HN247" s="22"/>
      <c r="HO247" s="22"/>
      <c r="HP247" s="22"/>
      <c r="HQ247" s="22"/>
      <c r="HR247" s="22"/>
      <c r="HS247" s="22"/>
      <c r="HT247" s="22"/>
      <c r="HU247" s="22"/>
      <c r="HV247" s="22"/>
      <c r="HW247" s="22"/>
      <c r="HX247" s="22"/>
      <c r="HY247" s="22"/>
      <c r="HZ247" s="22"/>
      <c r="IA247" s="22"/>
      <c r="IB247" s="22"/>
      <c r="IC247" s="22"/>
      <c r="ID247" s="22"/>
      <c r="IE247" s="22"/>
      <c r="IF247" s="22"/>
      <c r="IG247" s="22"/>
      <c r="IH247" s="22"/>
      <c r="II247" s="22"/>
      <c r="IJ247" s="22"/>
      <c r="IK247" s="22"/>
      <c r="IL247" s="22"/>
      <c r="IM247" s="22"/>
      <c r="IN247" s="22"/>
      <c r="IO247" s="22"/>
      <c r="IP247" s="22"/>
      <c r="IQ247" s="22"/>
      <c r="IR247" s="22"/>
      <c r="IS247" s="22"/>
      <c r="IT247" s="22"/>
      <c r="IU247" s="22"/>
      <c r="IV247" s="22"/>
      <c r="IW247" s="22"/>
      <c r="IX247" s="22"/>
      <c r="IY247" s="26">
        <f t="shared" si="12"/>
        <v>1.8</v>
      </c>
      <c r="IZ247" s="56" t="s">
        <v>37</v>
      </c>
      <c r="JA247" s="80">
        <v>142.18</v>
      </c>
      <c r="JB247" s="81">
        <f>JE247+JF247+JG247+JH247+JI247+JJ247+JK247+JL247</f>
        <v>142.18</v>
      </c>
      <c r="JC247" s="81">
        <v>66.798000000000002</v>
      </c>
      <c r="JD247" s="82">
        <f t="shared" si="13"/>
        <v>0</v>
      </c>
      <c r="JE247" s="83"/>
      <c r="JF247" s="83"/>
      <c r="JG247" s="83"/>
      <c r="JH247" s="83"/>
      <c r="JI247" s="83"/>
      <c r="JJ247" s="83"/>
      <c r="JK247" s="83"/>
      <c r="JL247" s="83">
        <v>142.18</v>
      </c>
      <c r="JM247" s="83"/>
      <c r="JN247" s="83"/>
      <c r="JO247" s="83"/>
      <c r="JP247" s="83"/>
      <c r="JQ247" s="40">
        <f t="shared" si="14"/>
        <v>2.1285068415222015</v>
      </c>
      <c r="JR247" s="5" t="s">
        <v>531</v>
      </c>
    </row>
    <row r="248" spans="1:278" s="5" customFormat="1" ht="12.75" customHeight="1" x14ac:dyDescent="0.25">
      <c r="A248" s="64">
        <v>43314</v>
      </c>
      <c r="B248" s="109" t="s">
        <v>83</v>
      </c>
      <c r="C248" s="52"/>
      <c r="D248" s="52"/>
      <c r="E248" s="53"/>
      <c r="F248" s="53"/>
      <c r="G248" s="53"/>
      <c r="H248" s="53"/>
      <c r="I248" s="53"/>
      <c r="J248" s="53"/>
      <c r="K248" s="53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>
        <v>1.8</v>
      </c>
      <c r="BF248" s="22"/>
      <c r="BG248" s="22"/>
      <c r="BH248" s="22"/>
      <c r="BI248" s="22"/>
      <c r="BJ248" s="22"/>
      <c r="BK248" s="22"/>
      <c r="BL248" s="22"/>
      <c r="BM248" s="22"/>
      <c r="BN248" s="22"/>
      <c r="BO248" s="22"/>
      <c r="BP248" s="22"/>
      <c r="BQ248" s="22"/>
      <c r="BR248" s="22"/>
      <c r="BS248" s="22"/>
      <c r="BT248" s="22"/>
      <c r="BU248" s="22"/>
      <c r="BV248" s="22"/>
      <c r="BW248" s="22"/>
      <c r="BX248" s="22"/>
      <c r="BY248" s="22"/>
      <c r="BZ248" s="22"/>
      <c r="CA248" s="22"/>
      <c r="CB248" s="22"/>
      <c r="CC248" s="22"/>
      <c r="CD248" s="22"/>
      <c r="CE248" s="22"/>
      <c r="CF248" s="22"/>
      <c r="CG248" s="22"/>
      <c r="CH248" s="22"/>
      <c r="CI248" s="22"/>
      <c r="CJ248" s="22"/>
      <c r="CK248" s="22"/>
      <c r="CL248" s="22"/>
      <c r="CM248" s="22"/>
      <c r="CN248" s="22"/>
      <c r="CO248" s="22"/>
      <c r="CP248" s="22"/>
      <c r="CQ248" s="22"/>
      <c r="CR248" s="22"/>
      <c r="CS248" s="22"/>
      <c r="CT248" s="22"/>
      <c r="CU248" s="22"/>
      <c r="CV248" s="22"/>
      <c r="CW248" s="22"/>
      <c r="CX248" s="22"/>
      <c r="CY248" s="22"/>
      <c r="CZ248" s="22"/>
      <c r="DA248" s="22"/>
      <c r="DB248" s="22"/>
      <c r="DC248" s="22"/>
      <c r="DD248" s="22"/>
      <c r="DE248" s="22"/>
      <c r="DF248" s="22"/>
      <c r="DG248" s="22"/>
      <c r="DH248" s="22"/>
      <c r="DI248" s="22"/>
      <c r="DJ248" s="22"/>
      <c r="DK248" s="22"/>
      <c r="DL248" s="22"/>
      <c r="DM248" s="22"/>
      <c r="DN248" s="22"/>
      <c r="DO248" s="22"/>
      <c r="DP248" s="22"/>
      <c r="DQ248" s="22"/>
      <c r="DR248" s="22"/>
      <c r="DS248" s="22"/>
      <c r="DT248" s="22"/>
      <c r="DU248" s="22"/>
      <c r="DV248" s="22"/>
      <c r="DW248" s="22"/>
      <c r="DX248" s="22"/>
      <c r="DY248" s="22"/>
      <c r="DZ248" s="22"/>
      <c r="EA248" s="22"/>
      <c r="EB248" s="22"/>
      <c r="EC248" s="22"/>
      <c r="ED248" s="22"/>
      <c r="EE248" s="22"/>
      <c r="EF248" s="22"/>
      <c r="EG248" s="22"/>
      <c r="EH248" s="22"/>
      <c r="EI248" s="22"/>
      <c r="EJ248" s="22"/>
      <c r="EK248" s="22"/>
      <c r="EL248" s="22"/>
      <c r="EM248" s="22"/>
      <c r="EN248" s="22"/>
      <c r="EO248" s="22"/>
      <c r="EP248" s="22"/>
      <c r="EQ248" s="22"/>
      <c r="ER248" s="22"/>
      <c r="ES248" s="22"/>
      <c r="ET248" s="22"/>
      <c r="EU248" s="22"/>
      <c r="EV248" s="22"/>
      <c r="EW248" s="22"/>
      <c r="EX248" s="22"/>
      <c r="EY248" s="22"/>
      <c r="EZ248" s="22"/>
      <c r="FA248" s="22"/>
      <c r="FB248" s="22"/>
      <c r="FC248" s="22"/>
      <c r="FD248" s="22"/>
      <c r="FE248" s="22"/>
      <c r="FF248" s="22"/>
      <c r="FG248" s="22"/>
      <c r="FH248" s="22"/>
      <c r="FI248" s="22"/>
      <c r="FJ248" s="22"/>
      <c r="FK248" s="22"/>
      <c r="FL248" s="22"/>
      <c r="FM248" s="22"/>
      <c r="FN248" s="22"/>
      <c r="FO248" s="22"/>
      <c r="FP248" s="22"/>
      <c r="FQ248" s="22"/>
      <c r="FR248" s="22"/>
      <c r="FS248" s="22"/>
      <c r="FT248" s="22"/>
      <c r="FU248" s="22"/>
      <c r="FV248" s="22"/>
      <c r="FW248" s="22"/>
      <c r="FX248" s="22"/>
      <c r="FY248" s="22"/>
      <c r="FZ248" s="22"/>
      <c r="GA248" s="22"/>
      <c r="GB248" s="22"/>
      <c r="GC248" s="22"/>
      <c r="GD248" s="22"/>
      <c r="GE248" s="22"/>
      <c r="GF248" s="22"/>
      <c r="GG248" s="22"/>
      <c r="GH248" s="22"/>
      <c r="GI248" s="22"/>
      <c r="GJ248" s="22"/>
      <c r="GK248" s="22"/>
      <c r="GL248" s="22"/>
      <c r="GM248" s="22"/>
      <c r="GN248" s="22"/>
      <c r="GO248" s="22"/>
      <c r="GP248" s="22"/>
      <c r="GQ248" s="22"/>
      <c r="GR248" s="22"/>
      <c r="GS248" s="22"/>
      <c r="GT248" s="22"/>
      <c r="GU248" s="22"/>
      <c r="GV248" s="22"/>
      <c r="GW248" s="22"/>
      <c r="GX248" s="22"/>
      <c r="GY248" s="22"/>
      <c r="GZ248" s="22"/>
      <c r="HA248" s="22"/>
      <c r="HB248" s="22"/>
      <c r="HC248" s="22"/>
      <c r="HD248" s="22"/>
      <c r="HE248" s="22"/>
      <c r="HF248" s="22"/>
      <c r="HG248" s="22"/>
      <c r="HH248" s="22"/>
      <c r="HI248" s="22"/>
      <c r="HJ248" s="22"/>
      <c r="HK248" s="22"/>
      <c r="HL248" s="22"/>
      <c r="HM248" s="22"/>
      <c r="HN248" s="22"/>
      <c r="HO248" s="22"/>
      <c r="HP248" s="22"/>
      <c r="HQ248" s="22"/>
      <c r="HR248" s="22"/>
      <c r="HS248" s="22"/>
      <c r="HT248" s="22"/>
      <c r="HU248" s="22"/>
      <c r="HV248" s="22"/>
      <c r="HW248" s="22"/>
      <c r="HX248" s="22"/>
      <c r="HY248" s="22"/>
      <c r="HZ248" s="22"/>
      <c r="IA248" s="22"/>
      <c r="IB248" s="22"/>
      <c r="IC248" s="22"/>
      <c r="ID248" s="22"/>
      <c r="IE248" s="22"/>
      <c r="IF248" s="22"/>
      <c r="IG248" s="22"/>
      <c r="IH248" s="22"/>
      <c r="II248" s="22"/>
      <c r="IJ248" s="22"/>
      <c r="IK248" s="22"/>
      <c r="IL248" s="22"/>
      <c r="IM248" s="22"/>
      <c r="IN248" s="22"/>
      <c r="IO248" s="22"/>
      <c r="IP248" s="22"/>
      <c r="IQ248" s="22"/>
      <c r="IR248" s="22"/>
      <c r="IS248" s="22"/>
      <c r="IT248" s="22"/>
      <c r="IU248" s="22"/>
      <c r="IV248" s="22"/>
      <c r="IW248" s="22"/>
      <c r="IX248" s="22"/>
      <c r="IY248" s="26">
        <f t="shared" si="12"/>
        <v>1.8</v>
      </c>
      <c r="IZ248" s="56" t="s">
        <v>37</v>
      </c>
      <c r="JA248" s="80">
        <v>141.78</v>
      </c>
      <c r="JB248" s="81">
        <f>JE248+JF248+JG248+JH248+JI248+JJ248+JK248+JL248+JM248+JN248</f>
        <v>141.78</v>
      </c>
      <c r="JC248" s="81">
        <v>66.474000000000004</v>
      </c>
      <c r="JD248" s="82">
        <f t="shared" si="13"/>
        <v>0</v>
      </c>
      <c r="JE248" s="83"/>
      <c r="JF248" s="83"/>
      <c r="JG248" s="83"/>
      <c r="JH248" s="83"/>
      <c r="JI248" s="83"/>
      <c r="JJ248" s="83"/>
      <c r="JK248" s="83"/>
      <c r="JL248" s="83"/>
      <c r="JM248" s="83"/>
      <c r="JN248" s="83">
        <v>141.78</v>
      </c>
      <c r="JO248" s="83"/>
      <c r="JP248" s="83"/>
      <c r="JQ248" s="40">
        <f t="shared" si="14"/>
        <v>2.1328639768932214</v>
      </c>
      <c r="JR248" s="5" t="s">
        <v>604</v>
      </c>
    </row>
    <row r="249" spans="1:278" s="5" customFormat="1" ht="12.75" customHeight="1" x14ac:dyDescent="0.25">
      <c r="A249" s="64">
        <v>43398</v>
      </c>
      <c r="B249" s="109" t="s">
        <v>83</v>
      </c>
      <c r="C249" s="52"/>
      <c r="D249" s="52"/>
      <c r="E249" s="53"/>
      <c r="F249" s="53"/>
      <c r="G249" s="53"/>
      <c r="H249" s="53"/>
      <c r="I249" s="53"/>
      <c r="J249" s="53"/>
      <c r="K249" s="53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>
        <v>1.8</v>
      </c>
      <c r="BF249" s="22"/>
      <c r="BG249" s="22"/>
      <c r="BH249" s="22"/>
      <c r="BI249" s="22"/>
      <c r="BJ249" s="22"/>
      <c r="BK249" s="22"/>
      <c r="BL249" s="22"/>
      <c r="BM249" s="22"/>
      <c r="BN249" s="22"/>
      <c r="BO249" s="22"/>
      <c r="BP249" s="22"/>
      <c r="BQ249" s="22"/>
      <c r="BR249" s="22"/>
      <c r="BS249" s="22"/>
      <c r="BT249" s="22"/>
      <c r="BU249" s="22"/>
      <c r="BV249" s="22"/>
      <c r="BW249" s="22"/>
      <c r="BX249" s="22"/>
      <c r="BY249" s="22"/>
      <c r="BZ249" s="22"/>
      <c r="CA249" s="22"/>
      <c r="CB249" s="22"/>
      <c r="CC249" s="22"/>
      <c r="CD249" s="22"/>
      <c r="CE249" s="22"/>
      <c r="CF249" s="22"/>
      <c r="CG249" s="22"/>
      <c r="CH249" s="22"/>
      <c r="CI249" s="22"/>
      <c r="CJ249" s="22"/>
      <c r="CK249" s="22"/>
      <c r="CL249" s="22"/>
      <c r="CM249" s="22"/>
      <c r="CN249" s="22"/>
      <c r="CO249" s="22"/>
      <c r="CP249" s="22"/>
      <c r="CQ249" s="22"/>
      <c r="CR249" s="22"/>
      <c r="CS249" s="22"/>
      <c r="CT249" s="22"/>
      <c r="CU249" s="22"/>
      <c r="CV249" s="22"/>
      <c r="CW249" s="22"/>
      <c r="CX249" s="22"/>
      <c r="CY249" s="22"/>
      <c r="CZ249" s="22"/>
      <c r="DA249" s="22"/>
      <c r="DB249" s="22"/>
      <c r="DC249" s="22"/>
      <c r="DD249" s="22"/>
      <c r="DE249" s="22"/>
      <c r="DF249" s="22"/>
      <c r="DG249" s="22"/>
      <c r="DH249" s="22"/>
      <c r="DI249" s="22"/>
      <c r="DJ249" s="22"/>
      <c r="DK249" s="22"/>
      <c r="DL249" s="22"/>
      <c r="DM249" s="22"/>
      <c r="DN249" s="22"/>
      <c r="DO249" s="22"/>
      <c r="DP249" s="22"/>
      <c r="DQ249" s="22"/>
      <c r="DR249" s="22"/>
      <c r="DS249" s="22"/>
      <c r="DT249" s="22"/>
      <c r="DU249" s="22"/>
      <c r="DV249" s="22"/>
      <c r="DW249" s="22"/>
      <c r="DX249" s="22"/>
      <c r="DY249" s="22"/>
      <c r="DZ249" s="22"/>
      <c r="EA249" s="22"/>
      <c r="EB249" s="22"/>
      <c r="EC249" s="22"/>
      <c r="ED249" s="22"/>
      <c r="EE249" s="22"/>
      <c r="EF249" s="22"/>
      <c r="EG249" s="22"/>
      <c r="EH249" s="22"/>
      <c r="EI249" s="22"/>
      <c r="EJ249" s="22"/>
      <c r="EK249" s="22"/>
      <c r="EL249" s="22"/>
      <c r="EM249" s="22"/>
      <c r="EN249" s="22"/>
      <c r="EO249" s="22"/>
      <c r="EP249" s="22"/>
      <c r="EQ249" s="22"/>
      <c r="ER249" s="22"/>
      <c r="ES249" s="22"/>
      <c r="ET249" s="22"/>
      <c r="EU249" s="22"/>
      <c r="EV249" s="22"/>
      <c r="EW249" s="22"/>
      <c r="EX249" s="22"/>
      <c r="EY249" s="22"/>
      <c r="EZ249" s="22"/>
      <c r="FA249" s="22"/>
      <c r="FB249" s="22"/>
      <c r="FC249" s="22"/>
      <c r="FD249" s="22"/>
      <c r="FE249" s="22"/>
      <c r="FF249" s="22"/>
      <c r="FG249" s="22"/>
      <c r="FH249" s="22"/>
      <c r="FI249" s="22"/>
      <c r="FJ249" s="22"/>
      <c r="FK249" s="22"/>
      <c r="FL249" s="22"/>
      <c r="FM249" s="22"/>
      <c r="FN249" s="22"/>
      <c r="FO249" s="22"/>
      <c r="FP249" s="22"/>
      <c r="FQ249" s="22"/>
      <c r="FR249" s="22"/>
      <c r="FS249" s="22"/>
      <c r="FT249" s="22"/>
      <c r="FU249" s="22"/>
      <c r="FV249" s="22"/>
      <c r="FW249" s="22"/>
      <c r="FX249" s="22"/>
      <c r="FY249" s="22"/>
      <c r="FZ249" s="22"/>
      <c r="GA249" s="22"/>
      <c r="GB249" s="22"/>
      <c r="GC249" s="22"/>
      <c r="GD249" s="22"/>
      <c r="GE249" s="22"/>
      <c r="GF249" s="22"/>
      <c r="GG249" s="22"/>
      <c r="GH249" s="22"/>
      <c r="GI249" s="22"/>
      <c r="GJ249" s="22"/>
      <c r="GK249" s="22"/>
      <c r="GL249" s="22"/>
      <c r="GM249" s="22"/>
      <c r="GN249" s="22"/>
      <c r="GO249" s="22"/>
      <c r="GP249" s="22"/>
      <c r="GQ249" s="22"/>
      <c r="GR249" s="22"/>
      <c r="GS249" s="22"/>
      <c r="GT249" s="22"/>
      <c r="GU249" s="22"/>
      <c r="GV249" s="22"/>
      <c r="GW249" s="22"/>
      <c r="GX249" s="22"/>
      <c r="GY249" s="22"/>
      <c r="GZ249" s="22"/>
      <c r="HA249" s="22"/>
      <c r="HB249" s="22"/>
      <c r="HC249" s="22"/>
      <c r="HD249" s="22"/>
      <c r="HE249" s="22"/>
      <c r="HF249" s="22"/>
      <c r="HG249" s="22"/>
      <c r="HH249" s="22"/>
      <c r="HI249" s="22"/>
      <c r="HJ249" s="22"/>
      <c r="HK249" s="22"/>
      <c r="HL249" s="22"/>
      <c r="HM249" s="22"/>
      <c r="HN249" s="22"/>
      <c r="HO249" s="22"/>
      <c r="HP249" s="22"/>
      <c r="HQ249" s="22"/>
      <c r="HR249" s="22"/>
      <c r="HS249" s="22"/>
      <c r="HT249" s="22"/>
      <c r="HU249" s="22"/>
      <c r="HV249" s="22"/>
      <c r="HW249" s="22"/>
      <c r="HX249" s="22"/>
      <c r="HY249" s="22"/>
      <c r="HZ249" s="22"/>
      <c r="IA249" s="22"/>
      <c r="IB249" s="22"/>
      <c r="IC249" s="22"/>
      <c r="ID249" s="22"/>
      <c r="IE249" s="22"/>
      <c r="IF249" s="22"/>
      <c r="IG249" s="22"/>
      <c r="IH249" s="22"/>
      <c r="II249" s="22"/>
      <c r="IJ249" s="22"/>
      <c r="IK249" s="22"/>
      <c r="IL249" s="22"/>
      <c r="IM249" s="22"/>
      <c r="IN249" s="22"/>
      <c r="IO249" s="22"/>
      <c r="IP249" s="22"/>
      <c r="IQ249" s="22"/>
      <c r="IR249" s="22"/>
      <c r="IS249" s="22"/>
      <c r="IT249" s="22"/>
      <c r="IU249" s="22"/>
      <c r="IV249" s="22"/>
      <c r="IW249" s="22"/>
      <c r="IX249" s="22"/>
      <c r="IY249" s="26">
        <f t="shared" si="12"/>
        <v>1.8</v>
      </c>
      <c r="IZ249" s="56" t="s">
        <v>37</v>
      </c>
      <c r="JA249" s="80">
        <v>150.07</v>
      </c>
      <c r="JB249" s="81">
        <f>JE249+JF249+JG249+JH249+JI249+JJ249+JK249+JL249+JM249+JN249+JO249+JP249</f>
        <v>150.07</v>
      </c>
      <c r="JC249" s="81">
        <v>68.147999999999996</v>
      </c>
      <c r="JD249" s="82">
        <f t="shared" si="13"/>
        <v>0</v>
      </c>
      <c r="JE249" s="83"/>
      <c r="JF249" s="83"/>
      <c r="JG249" s="83"/>
      <c r="JH249" s="83"/>
      <c r="JI249" s="83"/>
      <c r="JJ249" s="83"/>
      <c r="JK249" s="83"/>
      <c r="JL249" s="83"/>
      <c r="JM249" s="83"/>
      <c r="JN249" s="83"/>
      <c r="JO249" s="83"/>
      <c r="JP249" s="83">
        <v>150.07</v>
      </c>
      <c r="JQ249" s="117">
        <f t="shared" si="14"/>
        <v>2.202118917649821</v>
      </c>
      <c r="JR249" s="5" t="s">
        <v>699</v>
      </c>
    </row>
    <row r="250" spans="1:278" s="5" customFormat="1" ht="12.75" customHeight="1" x14ac:dyDescent="0.25">
      <c r="A250" s="64">
        <v>43437</v>
      </c>
      <c r="B250" s="109" t="s">
        <v>83</v>
      </c>
      <c r="C250" s="52"/>
      <c r="D250" s="52"/>
      <c r="E250" s="53"/>
      <c r="F250" s="53"/>
      <c r="G250" s="53"/>
      <c r="H250" s="53"/>
      <c r="I250" s="53"/>
      <c r="J250" s="53"/>
      <c r="K250" s="53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>
        <v>1.8</v>
      </c>
      <c r="BF250" s="22"/>
      <c r="BG250" s="22"/>
      <c r="BH250" s="22"/>
      <c r="BI250" s="22"/>
      <c r="BJ250" s="22"/>
      <c r="BK250" s="22"/>
      <c r="BL250" s="22"/>
      <c r="BM250" s="22"/>
      <c r="BN250" s="22"/>
      <c r="BO250" s="22"/>
      <c r="BP250" s="22"/>
      <c r="BQ250" s="22"/>
      <c r="BR250" s="22"/>
      <c r="BS250" s="22"/>
      <c r="BT250" s="22"/>
      <c r="BU250" s="22"/>
      <c r="BV250" s="22"/>
      <c r="BW250" s="22"/>
      <c r="BX250" s="22"/>
      <c r="BY250" s="22"/>
      <c r="BZ250" s="22"/>
      <c r="CA250" s="22"/>
      <c r="CB250" s="22"/>
      <c r="CC250" s="22"/>
      <c r="CD250" s="22"/>
      <c r="CE250" s="22"/>
      <c r="CF250" s="22"/>
      <c r="CG250" s="22"/>
      <c r="CH250" s="22"/>
      <c r="CI250" s="22"/>
      <c r="CJ250" s="22"/>
      <c r="CK250" s="22"/>
      <c r="CL250" s="22"/>
      <c r="CM250" s="22"/>
      <c r="CN250" s="22"/>
      <c r="CO250" s="22"/>
      <c r="CP250" s="22"/>
      <c r="CQ250" s="22"/>
      <c r="CR250" s="22"/>
      <c r="CS250" s="22"/>
      <c r="CT250" s="22"/>
      <c r="CU250" s="22"/>
      <c r="CV250" s="22"/>
      <c r="CW250" s="22"/>
      <c r="CX250" s="22"/>
      <c r="CY250" s="22"/>
      <c r="CZ250" s="22"/>
      <c r="DA250" s="22"/>
      <c r="DB250" s="22"/>
      <c r="DC250" s="22"/>
      <c r="DD250" s="22"/>
      <c r="DE250" s="22"/>
      <c r="DF250" s="22"/>
      <c r="DG250" s="22"/>
      <c r="DH250" s="22"/>
      <c r="DI250" s="22"/>
      <c r="DJ250" s="22"/>
      <c r="DK250" s="22"/>
      <c r="DL250" s="22"/>
      <c r="DM250" s="22"/>
      <c r="DN250" s="22"/>
      <c r="DO250" s="22"/>
      <c r="DP250" s="22"/>
      <c r="DQ250" s="22"/>
      <c r="DR250" s="22"/>
      <c r="DS250" s="22"/>
      <c r="DT250" s="22"/>
      <c r="DU250" s="22"/>
      <c r="DV250" s="22"/>
      <c r="DW250" s="22"/>
      <c r="DX250" s="22"/>
      <c r="DY250" s="22"/>
      <c r="DZ250" s="22"/>
      <c r="EA250" s="22"/>
      <c r="EB250" s="22"/>
      <c r="EC250" s="22"/>
      <c r="ED250" s="22"/>
      <c r="EE250" s="22"/>
      <c r="EF250" s="22"/>
      <c r="EG250" s="22"/>
      <c r="EH250" s="22"/>
      <c r="EI250" s="22"/>
      <c r="EJ250" s="22"/>
      <c r="EK250" s="22"/>
      <c r="EL250" s="22"/>
      <c r="EM250" s="22"/>
      <c r="EN250" s="22"/>
      <c r="EO250" s="22"/>
      <c r="EP250" s="22"/>
      <c r="EQ250" s="22"/>
      <c r="ER250" s="22"/>
      <c r="ES250" s="22"/>
      <c r="ET250" s="22"/>
      <c r="EU250" s="22"/>
      <c r="EV250" s="22"/>
      <c r="EW250" s="22"/>
      <c r="EX250" s="22"/>
      <c r="EY250" s="22"/>
      <c r="EZ250" s="22"/>
      <c r="FA250" s="22"/>
      <c r="FB250" s="22"/>
      <c r="FC250" s="22"/>
      <c r="FD250" s="22"/>
      <c r="FE250" s="22"/>
      <c r="FF250" s="22"/>
      <c r="FG250" s="22"/>
      <c r="FH250" s="22"/>
      <c r="FI250" s="22"/>
      <c r="FJ250" s="22"/>
      <c r="FK250" s="22"/>
      <c r="FL250" s="22"/>
      <c r="FM250" s="22"/>
      <c r="FN250" s="22"/>
      <c r="FO250" s="22"/>
      <c r="FP250" s="22"/>
      <c r="FQ250" s="22"/>
      <c r="FR250" s="22"/>
      <c r="FS250" s="22"/>
      <c r="FT250" s="22"/>
      <c r="FU250" s="22"/>
      <c r="FV250" s="22"/>
      <c r="FW250" s="22"/>
      <c r="FX250" s="22"/>
      <c r="FY250" s="22"/>
      <c r="FZ250" s="22"/>
      <c r="GA250" s="22"/>
      <c r="GB250" s="22"/>
      <c r="GC250" s="22"/>
      <c r="GD250" s="22"/>
      <c r="GE250" s="22"/>
      <c r="GF250" s="22"/>
      <c r="GG250" s="22"/>
      <c r="GH250" s="22"/>
      <c r="GI250" s="22"/>
      <c r="GJ250" s="22"/>
      <c r="GK250" s="22"/>
      <c r="GL250" s="22"/>
      <c r="GM250" s="22"/>
      <c r="GN250" s="22"/>
      <c r="GO250" s="22"/>
      <c r="GP250" s="22"/>
      <c r="GQ250" s="22"/>
      <c r="GR250" s="22"/>
      <c r="GS250" s="22"/>
      <c r="GT250" s="22"/>
      <c r="GU250" s="22"/>
      <c r="GV250" s="22"/>
      <c r="GW250" s="22"/>
      <c r="GX250" s="22"/>
      <c r="GY250" s="22"/>
      <c r="GZ250" s="22"/>
      <c r="HA250" s="22"/>
      <c r="HB250" s="22"/>
      <c r="HC250" s="22"/>
      <c r="HD250" s="22"/>
      <c r="HE250" s="22"/>
      <c r="HF250" s="22"/>
      <c r="HG250" s="22"/>
      <c r="HH250" s="22"/>
      <c r="HI250" s="22"/>
      <c r="HJ250" s="22"/>
      <c r="HK250" s="22"/>
      <c r="HL250" s="22"/>
      <c r="HM250" s="22"/>
      <c r="HN250" s="22"/>
      <c r="HO250" s="22"/>
      <c r="HP250" s="22"/>
      <c r="HQ250" s="22"/>
      <c r="HR250" s="22"/>
      <c r="HS250" s="22"/>
      <c r="HT250" s="22"/>
      <c r="HU250" s="22"/>
      <c r="HV250" s="22"/>
      <c r="HW250" s="22"/>
      <c r="HX250" s="22"/>
      <c r="HY250" s="22"/>
      <c r="HZ250" s="22"/>
      <c r="IA250" s="22"/>
      <c r="IB250" s="22"/>
      <c r="IC250" s="22"/>
      <c r="ID250" s="22"/>
      <c r="IE250" s="22"/>
      <c r="IF250" s="22"/>
      <c r="IG250" s="22"/>
      <c r="IH250" s="22"/>
      <c r="II250" s="22"/>
      <c r="IJ250" s="22"/>
      <c r="IK250" s="22"/>
      <c r="IL250" s="22"/>
      <c r="IM250" s="22"/>
      <c r="IN250" s="22"/>
      <c r="IO250" s="22"/>
      <c r="IP250" s="22"/>
      <c r="IQ250" s="22"/>
      <c r="IR250" s="22"/>
      <c r="IS250" s="22"/>
      <c r="IT250" s="22"/>
      <c r="IU250" s="22"/>
      <c r="IV250" s="22"/>
      <c r="IW250" s="22"/>
      <c r="IX250" s="22"/>
      <c r="IY250" s="26">
        <f t="shared" si="12"/>
        <v>1.8</v>
      </c>
      <c r="IZ250" s="56" t="s">
        <v>37</v>
      </c>
      <c r="JA250" s="80">
        <v>151.94</v>
      </c>
      <c r="JB250" s="81">
        <f>JE250+JF250+JG250+JH250+JI250+JJ250+JK250+JL250+JM250+JN250+JO250+JP250</f>
        <v>0</v>
      </c>
      <c r="JC250" s="81">
        <v>67.986000000000004</v>
      </c>
      <c r="JD250" s="82">
        <f t="shared" si="13"/>
        <v>151.94</v>
      </c>
      <c r="JE250" s="83"/>
      <c r="JF250" s="83"/>
      <c r="JG250" s="83"/>
      <c r="JH250" s="83"/>
      <c r="JI250" s="83"/>
      <c r="JJ250" s="83"/>
      <c r="JK250" s="83"/>
      <c r="JL250" s="83"/>
      <c r="JM250" s="83"/>
      <c r="JN250" s="83"/>
      <c r="JO250" s="83"/>
      <c r="JP250" s="83"/>
      <c r="JQ250" s="117">
        <f t="shared" si="14"/>
        <v>2.2348718853881682</v>
      </c>
      <c r="JR250" s="5" t="s">
        <v>703</v>
      </c>
    </row>
    <row r="251" spans="1:278" s="5" customFormat="1" ht="12.75" customHeight="1" x14ac:dyDescent="0.25">
      <c r="A251" s="64">
        <v>43460</v>
      </c>
      <c r="B251" s="109" t="s">
        <v>83</v>
      </c>
      <c r="C251" s="52"/>
      <c r="D251" s="52"/>
      <c r="E251" s="53"/>
      <c r="F251" s="53"/>
      <c r="G251" s="53"/>
      <c r="H251" s="53"/>
      <c r="I251" s="53"/>
      <c r="J251" s="53"/>
      <c r="K251" s="53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  <c r="BA251" s="22"/>
      <c r="BB251" s="22"/>
      <c r="BC251" s="22"/>
      <c r="BD251" s="22"/>
      <c r="BE251" s="22">
        <v>1.8</v>
      </c>
      <c r="BF251" s="22"/>
      <c r="BG251" s="22"/>
      <c r="BH251" s="22"/>
      <c r="BI251" s="22"/>
      <c r="BJ251" s="22"/>
      <c r="BK251" s="22"/>
      <c r="BL251" s="22"/>
      <c r="BM251" s="22"/>
      <c r="BN251" s="22"/>
      <c r="BO251" s="22"/>
      <c r="BP251" s="22"/>
      <c r="BQ251" s="22"/>
      <c r="BR251" s="22"/>
      <c r="BS251" s="22"/>
      <c r="BT251" s="22"/>
      <c r="BU251" s="22"/>
      <c r="BV251" s="22"/>
      <c r="BW251" s="22"/>
      <c r="BX251" s="22"/>
      <c r="BY251" s="22"/>
      <c r="BZ251" s="22"/>
      <c r="CA251" s="22"/>
      <c r="CB251" s="22"/>
      <c r="CC251" s="22"/>
      <c r="CD251" s="22"/>
      <c r="CE251" s="22"/>
      <c r="CF251" s="22"/>
      <c r="CG251" s="22"/>
      <c r="CH251" s="22"/>
      <c r="CI251" s="22"/>
      <c r="CJ251" s="22"/>
      <c r="CK251" s="22"/>
      <c r="CL251" s="22"/>
      <c r="CM251" s="22"/>
      <c r="CN251" s="22"/>
      <c r="CO251" s="22"/>
      <c r="CP251" s="22"/>
      <c r="CQ251" s="22"/>
      <c r="CR251" s="22"/>
      <c r="CS251" s="22"/>
      <c r="CT251" s="22"/>
      <c r="CU251" s="22"/>
      <c r="CV251" s="22"/>
      <c r="CW251" s="22"/>
      <c r="CX251" s="22"/>
      <c r="CY251" s="22"/>
      <c r="CZ251" s="22"/>
      <c r="DA251" s="22"/>
      <c r="DB251" s="22"/>
      <c r="DC251" s="22"/>
      <c r="DD251" s="22"/>
      <c r="DE251" s="22"/>
      <c r="DF251" s="22"/>
      <c r="DG251" s="22"/>
      <c r="DH251" s="22"/>
      <c r="DI251" s="22"/>
      <c r="DJ251" s="22"/>
      <c r="DK251" s="22"/>
      <c r="DL251" s="22"/>
      <c r="DM251" s="22"/>
      <c r="DN251" s="22"/>
      <c r="DO251" s="22"/>
      <c r="DP251" s="22"/>
      <c r="DQ251" s="22"/>
      <c r="DR251" s="22"/>
      <c r="DS251" s="22"/>
      <c r="DT251" s="22"/>
      <c r="DU251" s="22"/>
      <c r="DV251" s="22"/>
      <c r="DW251" s="22"/>
      <c r="DX251" s="22"/>
      <c r="DY251" s="22"/>
      <c r="DZ251" s="22"/>
      <c r="EA251" s="22"/>
      <c r="EB251" s="22"/>
      <c r="EC251" s="22"/>
      <c r="ED251" s="22"/>
      <c r="EE251" s="22"/>
      <c r="EF251" s="22"/>
      <c r="EG251" s="22"/>
      <c r="EH251" s="22"/>
      <c r="EI251" s="22"/>
      <c r="EJ251" s="22"/>
      <c r="EK251" s="22"/>
      <c r="EL251" s="22"/>
      <c r="EM251" s="22"/>
      <c r="EN251" s="22"/>
      <c r="EO251" s="22"/>
      <c r="EP251" s="22"/>
      <c r="EQ251" s="22"/>
      <c r="ER251" s="22"/>
      <c r="ES251" s="22"/>
      <c r="ET251" s="22"/>
      <c r="EU251" s="22"/>
      <c r="EV251" s="22"/>
      <c r="EW251" s="22"/>
      <c r="EX251" s="22"/>
      <c r="EY251" s="22"/>
      <c r="EZ251" s="22"/>
      <c r="FA251" s="22"/>
      <c r="FB251" s="22"/>
      <c r="FC251" s="22"/>
      <c r="FD251" s="22"/>
      <c r="FE251" s="22"/>
      <c r="FF251" s="22"/>
      <c r="FG251" s="22"/>
      <c r="FH251" s="22"/>
      <c r="FI251" s="22"/>
      <c r="FJ251" s="22"/>
      <c r="FK251" s="22"/>
      <c r="FL251" s="22"/>
      <c r="FM251" s="22"/>
      <c r="FN251" s="22"/>
      <c r="FO251" s="22"/>
      <c r="FP251" s="22"/>
      <c r="FQ251" s="22"/>
      <c r="FR251" s="22"/>
      <c r="FS251" s="22"/>
      <c r="FT251" s="22"/>
      <c r="FU251" s="22"/>
      <c r="FV251" s="22"/>
      <c r="FW251" s="22"/>
      <c r="FX251" s="22"/>
      <c r="FY251" s="22"/>
      <c r="FZ251" s="22"/>
      <c r="GA251" s="22"/>
      <c r="GB251" s="22"/>
      <c r="GC251" s="22"/>
      <c r="GD251" s="22"/>
      <c r="GE251" s="22"/>
      <c r="GF251" s="22"/>
      <c r="GG251" s="22"/>
      <c r="GH251" s="22"/>
      <c r="GI251" s="22"/>
      <c r="GJ251" s="22"/>
      <c r="GK251" s="22"/>
      <c r="GL251" s="22"/>
      <c r="GM251" s="22"/>
      <c r="GN251" s="22"/>
      <c r="GO251" s="22"/>
      <c r="GP251" s="22"/>
      <c r="GQ251" s="22"/>
      <c r="GR251" s="22"/>
      <c r="GS251" s="22"/>
      <c r="GT251" s="22"/>
      <c r="GU251" s="22"/>
      <c r="GV251" s="22"/>
      <c r="GW251" s="22"/>
      <c r="GX251" s="22"/>
      <c r="GY251" s="22"/>
      <c r="GZ251" s="22"/>
      <c r="HA251" s="22"/>
      <c r="HB251" s="22"/>
      <c r="HC251" s="22"/>
      <c r="HD251" s="22"/>
      <c r="HE251" s="22"/>
      <c r="HF251" s="22"/>
      <c r="HG251" s="22"/>
      <c r="HH251" s="22"/>
      <c r="HI251" s="22"/>
      <c r="HJ251" s="22"/>
      <c r="HK251" s="22"/>
      <c r="HL251" s="22"/>
      <c r="HM251" s="22"/>
      <c r="HN251" s="22"/>
      <c r="HO251" s="22"/>
      <c r="HP251" s="22"/>
      <c r="HQ251" s="22"/>
      <c r="HR251" s="22"/>
      <c r="HS251" s="22"/>
      <c r="HT251" s="22"/>
      <c r="HU251" s="22"/>
      <c r="HV251" s="22"/>
      <c r="HW251" s="22"/>
      <c r="HX251" s="22"/>
      <c r="HY251" s="22"/>
      <c r="HZ251" s="22"/>
      <c r="IA251" s="22"/>
      <c r="IB251" s="22"/>
      <c r="IC251" s="22"/>
      <c r="ID251" s="22"/>
      <c r="IE251" s="22"/>
      <c r="IF251" s="22"/>
      <c r="IG251" s="22"/>
      <c r="IH251" s="22"/>
      <c r="II251" s="22"/>
      <c r="IJ251" s="22"/>
      <c r="IK251" s="22"/>
      <c r="IL251" s="22"/>
      <c r="IM251" s="22"/>
      <c r="IN251" s="22"/>
      <c r="IO251" s="22"/>
      <c r="IP251" s="22"/>
      <c r="IQ251" s="22"/>
      <c r="IR251" s="22"/>
      <c r="IS251" s="22"/>
      <c r="IT251" s="22"/>
      <c r="IU251" s="22"/>
      <c r="IV251" s="22"/>
      <c r="IW251" s="22"/>
      <c r="IX251" s="22"/>
      <c r="IY251" s="26">
        <f t="shared" si="12"/>
        <v>1.8</v>
      </c>
      <c r="IZ251" s="56" t="s">
        <v>37</v>
      </c>
      <c r="JA251" s="80">
        <v>152.19999999999999</v>
      </c>
      <c r="JB251" s="81">
        <f>JE251+JF251+JG251+JH251+JI251+JJ251+JK251+JL251+JM251+JN251+JO251+JP251</f>
        <v>0</v>
      </c>
      <c r="JC251" s="81">
        <v>67.715999999999994</v>
      </c>
      <c r="JD251" s="82">
        <f t="shared" si="13"/>
        <v>152.19999999999999</v>
      </c>
      <c r="JE251" s="83"/>
      <c r="JF251" s="83"/>
      <c r="JG251" s="83"/>
      <c r="JH251" s="83"/>
      <c r="JI251" s="83"/>
      <c r="JJ251" s="83"/>
      <c r="JK251" s="83"/>
      <c r="JL251" s="83"/>
      <c r="JM251" s="83"/>
      <c r="JN251" s="83"/>
      <c r="JO251" s="83"/>
      <c r="JP251" s="83"/>
      <c r="JQ251" s="117">
        <f t="shared" si="14"/>
        <v>2.2476224230610198</v>
      </c>
    </row>
    <row r="252" spans="1:278" s="5" customFormat="1" ht="12" customHeight="1" x14ac:dyDescent="0.25">
      <c r="A252" s="64">
        <v>43403</v>
      </c>
      <c r="B252" s="109" t="s">
        <v>636</v>
      </c>
      <c r="C252" s="52"/>
      <c r="D252" s="52"/>
      <c r="E252" s="53"/>
      <c r="F252" s="53"/>
      <c r="G252" s="53"/>
      <c r="H252" s="53"/>
      <c r="I252" s="53"/>
      <c r="J252" s="53"/>
      <c r="K252" s="53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  <c r="AU252" s="22"/>
      <c r="AV252" s="22"/>
      <c r="AW252" s="22"/>
      <c r="AX252" s="22"/>
      <c r="AY252" s="22"/>
      <c r="AZ252" s="22"/>
      <c r="BA252" s="22"/>
      <c r="BB252" s="22"/>
      <c r="BC252" s="22"/>
      <c r="BD252" s="22"/>
      <c r="BE252" s="22"/>
      <c r="BF252" s="22"/>
      <c r="BG252" s="22"/>
      <c r="BH252" s="22"/>
      <c r="BI252" s="22"/>
      <c r="BJ252" s="22"/>
      <c r="BK252" s="22"/>
      <c r="BL252" s="22"/>
      <c r="BM252" s="22"/>
      <c r="BN252" s="22"/>
      <c r="BO252" s="22"/>
      <c r="BP252" s="22"/>
      <c r="BQ252" s="22"/>
      <c r="BR252" s="22"/>
      <c r="BS252" s="22"/>
      <c r="BT252" s="22"/>
      <c r="BU252" s="22"/>
      <c r="BV252" s="22"/>
      <c r="BW252" s="22"/>
      <c r="BX252" s="22"/>
      <c r="BY252" s="22"/>
      <c r="BZ252" s="22"/>
      <c r="CA252" s="22"/>
      <c r="CB252" s="22"/>
      <c r="CC252" s="22"/>
      <c r="CD252" s="22"/>
      <c r="CE252" s="22"/>
      <c r="CF252" s="22"/>
      <c r="CG252" s="22"/>
      <c r="CH252" s="22"/>
      <c r="CI252" s="22"/>
      <c r="CJ252" s="22"/>
      <c r="CK252" s="22"/>
      <c r="CL252" s="22">
        <v>0.9</v>
      </c>
      <c r="CM252" s="22"/>
      <c r="CN252" s="22"/>
      <c r="CO252" s="22"/>
      <c r="CP252" s="22"/>
      <c r="CQ252" s="22"/>
      <c r="CR252" s="22"/>
      <c r="CS252" s="22"/>
      <c r="CT252" s="22"/>
      <c r="CU252" s="22"/>
      <c r="CV252" s="22"/>
      <c r="CW252" s="22"/>
      <c r="CX252" s="22"/>
      <c r="CY252" s="22"/>
      <c r="CZ252" s="22"/>
      <c r="DA252" s="22"/>
      <c r="DB252" s="22"/>
      <c r="DC252" s="22"/>
      <c r="DD252" s="22"/>
      <c r="DE252" s="22"/>
      <c r="DF252" s="22"/>
      <c r="DG252" s="22"/>
      <c r="DH252" s="22"/>
      <c r="DI252" s="22"/>
      <c r="DJ252" s="22"/>
      <c r="DK252" s="22"/>
      <c r="DL252" s="22"/>
      <c r="DM252" s="22"/>
      <c r="DN252" s="22"/>
      <c r="DO252" s="22"/>
      <c r="DP252" s="22"/>
      <c r="DQ252" s="22"/>
      <c r="DR252" s="22"/>
      <c r="DS252" s="22"/>
      <c r="DT252" s="22"/>
      <c r="DU252" s="22"/>
      <c r="DV252" s="22"/>
      <c r="DW252" s="22"/>
      <c r="DX252" s="22"/>
      <c r="DY252" s="22"/>
      <c r="DZ252" s="22"/>
      <c r="EA252" s="22"/>
      <c r="EB252" s="22"/>
      <c r="EC252" s="22"/>
      <c r="ED252" s="22"/>
      <c r="EE252" s="22"/>
      <c r="EF252" s="22"/>
      <c r="EG252" s="22"/>
      <c r="EH252" s="22"/>
      <c r="EI252" s="22"/>
      <c r="EJ252" s="22"/>
      <c r="EK252" s="22"/>
      <c r="EL252" s="22"/>
      <c r="EM252" s="22"/>
      <c r="EN252" s="22"/>
      <c r="EO252" s="22"/>
      <c r="EP252" s="22"/>
      <c r="EQ252" s="22"/>
      <c r="ER252" s="22"/>
      <c r="ES252" s="22"/>
      <c r="ET252" s="22"/>
      <c r="EU252" s="22"/>
      <c r="EV252" s="22"/>
      <c r="EW252" s="22"/>
      <c r="EX252" s="22"/>
      <c r="EY252" s="22"/>
      <c r="EZ252" s="22"/>
      <c r="FA252" s="22"/>
      <c r="FB252" s="22"/>
      <c r="FC252" s="22"/>
      <c r="FD252" s="22"/>
      <c r="FE252" s="22"/>
      <c r="FF252" s="22"/>
      <c r="FG252" s="22"/>
      <c r="FH252" s="22"/>
      <c r="FI252" s="22"/>
      <c r="FJ252" s="22"/>
      <c r="FK252" s="22"/>
      <c r="FL252" s="22"/>
      <c r="FM252" s="22"/>
      <c r="FN252" s="22"/>
      <c r="FO252" s="22">
        <v>1</v>
      </c>
      <c r="FP252" s="22"/>
      <c r="FQ252" s="22"/>
      <c r="FR252" s="22"/>
      <c r="FS252" s="22"/>
      <c r="FT252" s="22"/>
      <c r="FU252" s="22"/>
      <c r="FV252" s="22"/>
      <c r="FW252" s="22"/>
      <c r="FX252" s="22"/>
      <c r="FY252" s="22"/>
      <c r="FZ252" s="22"/>
      <c r="GA252" s="22"/>
      <c r="GB252" s="22"/>
      <c r="GC252" s="22"/>
      <c r="GD252" s="22"/>
      <c r="GE252" s="22"/>
      <c r="GF252" s="22"/>
      <c r="GG252" s="22"/>
      <c r="GH252" s="22"/>
      <c r="GI252" s="22"/>
      <c r="GJ252" s="22"/>
      <c r="GK252" s="22"/>
      <c r="GL252" s="22"/>
      <c r="GM252" s="22"/>
      <c r="GN252" s="22"/>
      <c r="GO252" s="22"/>
      <c r="GP252" s="22"/>
      <c r="GQ252" s="22"/>
      <c r="GR252" s="22"/>
      <c r="GS252" s="22"/>
      <c r="GT252" s="22"/>
      <c r="GU252" s="22"/>
      <c r="GV252" s="22"/>
      <c r="GW252" s="22"/>
      <c r="GX252" s="22"/>
      <c r="GY252" s="22"/>
      <c r="GZ252" s="22"/>
      <c r="HA252" s="22"/>
      <c r="HB252" s="22"/>
      <c r="HC252" s="22"/>
      <c r="HD252" s="22"/>
      <c r="HE252" s="22"/>
      <c r="HF252" s="22"/>
      <c r="HG252" s="22"/>
      <c r="HH252" s="22"/>
      <c r="HI252" s="22"/>
      <c r="HJ252" s="22"/>
      <c r="HK252" s="22"/>
      <c r="HL252" s="22"/>
      <c r="HM252" s="22"/>
      <c r="HN252" s="22"/>
      <c r="HO252" s="22"/>
      <c r="HP252" s="22"/>
      <c r="HQ252" s="22"/>
      <c r="HR252" s="22"/>
      <c r="HS252" s="22"/>
      <c r="HT252" s="22"/>
      <c r="HU252" s="22"/>
      <c r="HV252" s="22"/>
      <c r="HW252" s="22"/>
      <c r="HX252" s="22"/>
      <c r="HY252" s="22"/>
      <c r="HZ252" s="22"/>
      <c r="IA252" s="22"/>
      <c r="IB252" s="22">
        <v>1</v>
      </c>
      <c r="IC252" s="22">
        <v>1</v>
      </c>
      <c r="ID252" s="22"/>
      <c r="IE252" s="22"/>
      <c r="IF252" s="22"/>
      <c r="IG252" s="22"/>
      <c r="IH252" s="22"/>
      <c r="II252" s="22"/>
      <c r="IJ252" s="22"/>
      <c r="IK252" s="22"/>
      <c r="IL252" s="22"/>
      <c r="IM252" s="22"/>
      <c r="IN252" s="22"/>
      <c r="IO252" s="22"/>
      <c r="IP252" s="22"/>
      <c r="IQ252" s="22"/>
      <c r="IR252" s="22"/>
      <c r="IS252" s="22"/>
      <c r="IT252" s="22"/>
      <c r="IU252" s="22"/>
      <c r="IV252" s="22"/>
      <c r="IW252" s="22"/>
      <c r="IX252" s="22"/>
      <c r="IY252" s="26">
        <f t="shared" si="12"/>
        <v>3.9</v>
      </c>
      <c r="IZ252" s="56" t="s">
        <v>37</v>
      </c>
      <c r="JA252" s="80">
        <v>138.24</v>
      </c>
      <c r="JB252" s="81">
        <f>JE252+JF252+JG252+JH252+JI252+JJ252+JK252+JL252+JM252+JN252</f>
        <v>138.24</v>
      </c>
      <c r="JC252" s="81">
        <v>91.282000000000011</v>
      </c>
      <c r="JD252" s="82">
        <f t="shared" si="13"/>
        <v>0</v>
      </c>
      <c r="JE252" s="83"/>
      <c r="JF252" s="83"/>
      <c r="JG252" s="83"/>
      <c r="JH252" s="83"/>
      <c r="JI252" s="83"/>
      <c r="JJ252" s="83"/>
      <c r="JK252" s="83"/>
      <c r="JL252" s="83"/>
      <c r="JM252" s="83"/>
      <c r="JN252" s="83">
        <v>138.24</v>
      </c>
      <c r="JO252" s="83"/>
      <c r="JP252" s="83"/>
      <c r="JQ252" s="117">
        <f t="shared" si="14"/>
        <v>1.5144278170942791</v>
      </c>
    </row>
    <row r="253" spans="1:278" s="5" customFormat="1" ht="12.75" customHeight="1" x14ac:dyDescent="0.25">
      <c r="A253" s="64">
        <v>43452</v>
      </c>
      <c r="B253" s="108" t="s">
        <v>636</v>
      </c>
      <c r="C253" s="52"/>
      <c r="D253" s="52"/>
      <c r="E253" s="53"/>
      <c r="F253" s="53"/>
      <c r="G253" s="53"/>
      <c r="H253" s="53"/>
      <c r="I253" s="53"/>
      <c r="J253" s="53"/>
      <c r="K253" s="53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  <c r="AU253" s="22"/>
      <c r="AV253" s="22"/>
      <c r="AW253" s="22"/>
      <c r="AX253" s="22"/>
      <c r="AY253" s="22"/>
      <c r="AZ253" s="22"/>
      <c r="BA253" s="22"/>
      <c r="BB253" s="22"/>
      <c r="BC253" s="22"/>
      <c r="BD253" s="22"/>
      <c r="BE253" s="22"/>
      <c r="BF253" s="22"/>
      <c r="BG253" s="22"/>
      <c r="BH253" s="22"/>
      <c r="BI253" s="22"/>
      <c r="BJ253" s="22"/>
      <c r="BK253" s="22"/>
      <c r="BL253" s="22"/>
      <c r="BM253" s="22"/>
      <c r="BN253" s="22"/>
      <c r="BO253" s="22"/>
      <c r="BP253" s="22"/>
      <c r="BQ253" s="22"/>
      <c r="BR253" s="22"/>
      <c r="BS253" s="22"/>
      <c r="BT253" s="22"/>
      <c r="BU253" s="22"/>
      <c r="BV253" s="22"/>
      <c r="BW253" s="22"/>
      <c r="BX253" s="22"/>
      <c r="BY253" s="22"/>
      <c r="BZ253" s="22"/>
      <c r="CA253" s="22"/>
      <c r="CB253" s="22"/>
      <c r="CC253" s="22"/>
      <c r="CD253" s="22"/>
      <c r="CE253" s="22"/>
      <c r="CF253" s="22"/>
      <c r="CG253" s="22"/>
      <c r="CH253" s="22"/>
      <c r="CI253" s="22"/>
      <c r="CJ253" s="22"/>
      <c r="CK253" s="22"/>
      <c r="CL253" s="22"/>
      <c r="CM253" s="22"/>
      <c r="CN253" s="22"/>
      <c r="CO253" s="22"/>
      <c r="CP253" s="22"/>
      <c r="CQ253" s="22"/>
      <c r="CR253" s="22"/>
      <c r="CS253" s="22"/>
      <c r="CT253" s="22"/>
      <c r="CU253" s="22"/>
      <c r="CV253" s="22"/>
      <c r="CW253" s="22"/>
      <c r="CX253" s="22"/>
      <c r="CY253" s="22"/>
      <c r="CZ253" s="22"/>
      <c r="DA253" s="22"/>
      <c r="DB253" s="22"/>
      <c r="DC253" s="22"/>
      <c r="DD253" s="22"/>
      <c r="DE253" s="22"/>
      <c r="DF253" s="22"/>
      <c r="DG253" s="22"/>
      <c r="DH253" s="22"/>
      <c r="DI253" s="22"/>
      <c r="DJ253" s="22"/>
      <c r="DK253" s="22"/>
      <c r="DL253" s="22"/>
      <c r="DM253" s="22"/>
      <c r="DN253" s="22"/>
      <c r="DO253" s="22"/>
      <c r="DP253" s="22"/>
      <c r="DQ253" s="22"/>
      <c r="DR253" s="22"/>
      <c r="DS253" s="22"/>
      <c r="DT253" s="22"/>
      <c r="DU253" s="22"/>
      <c r="DV253" s="22"/>
      <c r="DW253" s="22"/>
      <c r="DX253" s="22"/>
      <c r="DY253" s="22"/>
      <c r="DZ253" s="22"/>
      <c r="EA253" s="22"/>
      <c r="EB253" s="22"/>
      <c r="EC253" s="22"/>
      <c r="ED253" s="22"/>
      <c r="EE253" s="22"/>
      <c r="EF253" s="22"/>
      <c r="EG253" s="22"/>
      <c r="EH253" s="22"/>
      <c r="EI253" s="22"/>
      <c r="EJ253" s="22"/>
      <c r="EK253" s="22"/>
      <c r="EL253" s="22"/>
      <c r="EM253" s="22"/>
      <c r="EN253" s="22"/>
      <c r="EO253" s="22"/>
      <c r="EP253" s="22"/>
      <c r="EQ253" s="22"/>
      <c r="ER253" s="22"/>
      <c r="ES253" s="22"/>
      <c r="ET253" s="22"/>
      <c r="EU253" s="22"/>
      <c r="EV253" s="22"/>
      <c r="EW253" s="22"/>
      <c r="EX253" s="22"/>
      <c r="EY253" s="22"/>
      <c r="EZ253" s="22"/>
      <c r="FA253" s="22"/>
      <c r="FB253" s="22"/>
      <c r="FC253" s="22"/>
      <c r="FD253" s="22"/>
      <c r="FE253" s="22"/>
      <c r="FF253" s="22"/>
      <c r="FG253" s="22"/>
      <c r="FH253" s="22"/>
      <c r="FI253" s="22"/>
      <c r="FJ253" s="22"/>
      <c r="FK253" s="22"/>
      <c r="FL253" s="22"/>
      <c r="FM253" s="22"/>
      <c r="FN253" s="22"/>
      <c r="FO253" s="22"/>
      <c r="FP253" s="22"/>
      <c r="FQ253" s="22"/>
      <c r="FR253" s="22"/>
      <c r="FS253" s="22"/>
      <c r="FT253" s="22"/>
      <c r="FU253" s="22"/>
      <c r="FV253" s="22"/>
      <c r="FW253" s="22"/>
      <c r="FX253" s="22"/>
      <c r="FY253" s="22"/>
      <c r="FZ253" s="22"/>
      <c r="GA253" s="22"/>
      <c r="GB253" s="22"/>
      <c r="GC253" s="22"/>
      <c r="GD253" s="22"/>
      <c r="GE253" s="22"/>
      <c r="GF253" s="22"/>
      <c r="GG253" s="22"/>
      <c r="GH253" s="22"/>
      <c r="GI253" s="22"/>
      <c r="GJ253" s="22"/>
      <c r="GK253" s="22"/>
      <c r="GL253" s="22"/>
      <c r="GM253" s="22"/>
      <c r="GN253" s="22"/>
      <c r="GO253" s="22"/>
      <c r="GP253" s="22"/>
      <c r="GQ253" s="22"/>
      <c r="GR253" s="22"/>
      <c r="GS253" s="22"/>
      <c r="GT253" s="22"/>
      <c r="GU253" s="22"/>
      <c r="GV253" s="22"/>
      <c r="GW253" s="22"/>
      <c r="GX253" s="22"/>
      <c r="GY253" s="22"/>
      <c r="GZ253" s="22"/>
      <c r="HA253" s="22"/>
      <c r="HB253" s="22"/>
      <c r="HC253" s="22"/>
      <c r="HD253" s="22"/>
      <c r="HE253" s="22"/>
      <c r="HF253" s="22"/>
      <c r="HG253" s="22"/>
      <c r="HH253" s="22"/>
      <c r="HI253" s="22"/>
      <c r="HJ253" s="22"/>
      <c r="HK253" s="22"/>
      <c r="HL253" s="22"/>
      <c r="HM253" s="22"/>
      <c r="HN253" s="22"/>
      <c r="HO253" s="22"/>
      <c r="HP253" s="22"/>
      <c r="HQ253" s="22"/>
      <c r="HR253" s="22"/>
      <c r="HS253" s="22"/>
      <c r="HT253" s="22"/>
      <c r="HU253" s="22"/>
      <c r="HV253" s="22"/>
      <c r="HW253" s="22"/>
      <c r="HX253" s="22"/>
      <c r="HY253" s="22"/>
      <c r="HZ253" s="22"/>
      <c r="IA253" s="22"/>
      <c r="IB253" s="22"/>
      <c r="IC253" s="22"/>
      <c r="ID253" s="22"/>
      <c r="IE253" s="22"/>
      <c r="IF253" s="22"/>
      <c r="IG253" s="22"/>
      <c r="IH253" s="22">
        <v>1</v>
      </c>
      <c r="II253" s="22"/>
      <c r="IJ253" s="22"/>
      <c r="IK253" s="22"/>
      <c r="IL253" s="22"/>
      <c r="IM253" s="22">
        <v>0.8</v>
      </c>
      <c r="IN253" s="22"/>
      <c r="IO253" s="22"/>
      <c r="IP253" s="22"/>
      <c r="IQ253" s="22"/>
      <c r="IR253" s="22"/>
      <c r="IS253" s="22"/>
      <c r="IT253" s="22"/>
      <c r="IU253" s="22"/>
      <c r="IV253" s="22"/>
      <c r="IW253" s="22"/>
      <c r="IX253" s="22"/>
      <c r="IY253" s="26">
        <f t="shared" si="12"/>
        <v>1.8</v>
      </c>
      <c r="IZ253" s="56" t="s">
        <v>78</v>
      </c>
      <c r="JA253" s="80">
        <v>269.54000000000002</v>
      </c>
      <c r="JB253" s="81">
        <f>JE253+JF253+JG253+JH253+JI253+JJ253+JK253+JL253+JM253+JN253+JO253+JP253</f>
        <v>269.54000000000002</v>
      </c>
      <c r="JC253" s="81">
        <v>180.92400000000001</v>
      </c>
      <c r="JD253" s="82">
        <f t="shared" si="13"/>
        <v>0</v>
      </c>
      <c r="JE253" s="83"/>
      <c r="JF253" s="83"/>
      <c r="JG253" s="83"/>
      <c r="JH253" s="83"/>
      <c r="JI253" s="83"/>
      <c r="JJ253" s="83"/>
      <c r="JK253" s="83"/>
      <c r="JL253" s="83"/>
      <c r="JM253" s="83"/>
      <c r="JN253" s="83"/>
      <c r="JO253" s="83"/>
      <c r="JP253" s="83">
        <v>269.54000000000002</v>
      </c>
      <c r="JQ253" s="117">
        <f t="shared" si="14"/>
        <v>1.48979682076452</v>
      </c>
    </row>
    <row r="254" spans="1:278" s="5" customFormat="1" ht="12.75" customHeight="1" x14ac:dyDescent="0.25">
      <c r="A254" s="64">
        <v>43122</v>
      </c>
      <c r="B254" s="108" t="s">
        <v>753</v>
      </c>
      <c r="C254" s="52"/>
      <c r="D254" s="52"/>
      <c r="E254" s="53"/>
      <c r="F254" s="53"/>
      <c r="G254" s="53"/>
      <c r="H254" s="53"/>
      <c r="I254" s="53"/>
      <c r="J254" s="53"/>
      <c r="K254" s="53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  <c r="BA254" s="22"/>
      <c r="BB254" s="22"/>
      <c r="BC254" s="22"/>
      <c r="BD254" s="22"/>
      <c r="BE254" s="22"/>
      <c r="BF254" s="22"/>
      <c r="BG254" s="22"/>
      <c r="BH254" s="22"/>
      <c r="BI254" s="22"/>
      <c r="BJ254" s="22"/>
      <c r="BK254" s="22"/>
      <c r="BL254" s="22"/>
      <c r="BM254" s="22"/>
      <c r="BN254" s="22"/>
      <c r="BO254" s="22"/>
      <c r="BP254" s="22"/>
      <c r="BQ254" s="22"/>
      <c r="BR254" s="22"/>
      <c r="BS254" s="22"/>
      <c r="BT254" s="22"/>
      <c r="BU254" s="22"/>
      <c r="BV254" s="22"/>
      <c r="BW254" s="22"/>
      <c r="BX254" s="22"/>
      <c r="BY254" s="22"/>
      <c r="BZ254" s="22"/>
      <c r="CA254" s="22"/>
      <c r="CB254" s="22"/>
      <c r="CC254" s="22"/>
      <c r="CD254" s="22"/>
      <c r="CE254" s="22"/>
      <c r="CF254" s="22"/>
      <c r="CG254" s="22"/>
      <c r="CH254" s="22"/>
      <c r="CI254" s="22"/>
      <c r="CJ254" s="22"/>
      <c r="CK254" s="22"/>
      <c r="CL254" s="22"/>
      <c r="CM254" s="22"/>
      <c r="CN254" s="22"/>
      <c r="CO254" s="22"/>
      <c r="CP254" s="22"/>
      <c r="CQ254" s="22"/>
      <c r="CR254" s="22"/>
      <c r="CS254" s="22"/>
      <c r="CT254" s="22"/>
      <c r="CU254" s="22"/>
      <c r="CV254" s="22"/>
      <c r="CW254" s="22"/>
      <c r="CX254" s="22"/>
      <c r="CY254" s="22"/>
      <c r="CZ254" s="22"/>
      <c r="DA254" s="22"/>
      <c r="DB254" s="22"/>
      <c r="DC254" s="22"/>
      <c r="DD254" s="22"/>
      <c r="DE254" s="22"/>
      <c r="DF254" s="22"/>
      <c r="DG254" s="22"/>
      <c r="DH254" s="22"/>
      <c r="DI254" s="22"/>
      <c r="DJ254" s="22"/>
      <c r="DK254" s="22"/>
      <c r="DL254" s="22"/>
      <c r="DM254" s="22"/>
      <c r="DN254" s="22"/>
      <c r="DO254" s="22"/>
      <c r="DP254" s="22">
        <v>10</v>
      </c>
      <c r="DQ254" s="22"/>
      <c r="DR254" s="22"/>
      <c r="DS254" s="22"/>
      <c r="DT254" s="22"/>
      <c r="DU254" s="22"/>
      <c r="DV254" s="22"/>
      <c r="DW254" s="22"/>
      <c r="DX254" s="22"/>
      <c r="DY254" s="22"/>
      <c r="DZ254" s="22"/>
      <c r="EA254" s="22"/>
      <c r="EB254" s="22"/>
      <c r="EC254" s="22"/>
      <c r="ED254" s="22"/>
      <c r="EE254" s="22"/>
      <c r="EF254" s="22"/>
      <c r="EG254" s="22"/>
      <c r="EH254" s="22"/>
      <c r="EI254" s="22"/>
      <c r="EJ254" s="22"/>
      <c r="EK254" s="22"/>
      <c r="EL254" s="22"/>
      <c r="EM254" s="22"/>
      <c r="EN254" s="22"/>
      <c r="EO254" s="22"/>
      <c r="EP254" s="22"/>
      <c r="EQ254" s="22"/>
      <c r="ER254" s="22"/>
      <c r="ES254" s="22"/>
      <c r="ET254" s="22"/>
      <c r="EU254" s="22"/>
      <c r="EV254" s="22"/>
      <c r="EW254" s="22"/>
      <c r="EX254" s="22"/>
      <c r="EY254" s="22"/>
      <c r="EZ254" s="22"/>
      <c r="FA254" s="22"/>
      <c r="FB254" s="22"/>
      <c r="FC254" s="22"/>
      <c r="FD254" s="22"/>
      <c r="FE254" s="22"/>
      <c r="FF254" s="22"/>
      <c r="FG254" s="22"/>
      <c r="FH254" s="22"/>
      <c r="FI254" s="22"/>
      <c r="FJ254" s="22"/>
      <c r="FK254" s="22"/>
      <c r="FL254" s="22"/>
      <c r="FM254" s="22"/>
      <c r="FN254" s="22"/>
      <c r="FO254" s="22"/>
      <c r="FP254" s="22"/>
      <c r="FQ254" s="22"/>
      <c r="FR254" s="22"/>
      <c r="FS254" s="22"/>
      <c r="FT254" s="22"/>
      <c r="FU254" s="22"/>
      <c r="FV254" s="22"/>
      <c r="FW254" s="22"/>
      <c r="FX254" s="22"/>
      <c r="FY254" s="22"/>
      <c r="FZ254" s="22"/>
      <c r="GA254" s="22"/>
      <c r="GB254" s="22"/>
      <c r="GC254" s="22"/>
      <c r="GD254" s="22"/>
      <c r="GE254" s="22"/>
      <c r="GF254" s="22"/>
      <c r="GG254" s="22"/>
      <c r="GH254" s="22"/>
      <c r="GI254" s="22"/>
      <c r="GJ254" s="22"/>
      <c r="GK254" s="22"/>
      <c r="GL254" s="22"/>
      <c r="GM254" s="22"/>
      <c r="GN254" s="22"/>
      <c r="GO254" s="22"/>
      <c r="GP254" s="22"/>
      <c r="GQ254" s="22"/>
      <c r="GR254" s="22"/>
      <c r="GS254" s="22"/>
      <c r="GT254" s="22"/>
      <c r="GU254" s="22"/>
      <c r="GV254" s="22"/>
      <c r="GW254" s="22"/>
      <c r="GX254" s="22"/>
      <c r="GY254" s="22"/>
      <c r="GZ254" s="22"/>
      <c r="HA254" s="22"/>
      <c r="HB254" s="22"/>
      <c r="HC254" s="22"/>
      <c r="HD254" s="22"/>
      <c r="HE254" s="22"/>
      <c r="HF254" s="22"/>
      <c r="HG254" s="22"/>
      <c r="HH254" s="22"/>
      <c r="HI254" s="22"/>
      <c r="HJ254" s="22"/>
      <c r="HK254" s="22"/>
      <c r="HL254" s="22"/>
      <c r="HM254" s="22"/>
      <c r="HN254" s="22"/>
      <c r="HO254" s="22"/>
      <c r="HP254" s="22"/>
      <c r="HQ254" s="22"/>
      <c r="HR254" s="22"/>
      <c r="HS254" s="22"/>
      <c r="HT254" s="22"/>
      <c r="HU254" s="22"/>
      <c r="HV254" s="22"/>
      <c r="HW254" s="22"/>
      <c r="HX254" s="22"/>
      <c r="HY254" s="22"/>
      <c r="HZ254" s="22"/>
      <c r="IA254" s="22"/>
      <c r="IB254" s="22"/>
      <c r="IC254" s="22"/>
      <c r="ID254" s="22"/>
      <c r="IE254" s="22"/>
      <c r="IF254" s="22"/>
      <c r="IG254" s="22"/>
      <c r="IH254" s="22"/>
      <c r="II254" s="22"/>
      <c r="IJ254" s="22"/>
      <c r="IK254" s="22"/>
      <c r="IL254" s="22"/>
      <c r="IM254" s="22"/>
      <c r="IN254" s="22"/>
      <c r="IO254" s="22"/>
      <c r="IP254" s="22"/>
      <c r="IQ254" s="22"/>
      <c r="IR254" s="22"/>
      <c r="IS254" s="22"/>
      <c r="IT254" s="22"/>
      <c r="IU254" s="22"/>
      <c r="IV254" s="22"/>
      <c r="IW254" s="22"/>
      <c r="IX254" s="22"/>
      <c r="IY254" s="26">
        <f t="shared" si="12"/>
        <v>10</v>
      </c>
      <c r="IZ254" s="56" t="s">
        <v>37</v>
      </c>
      <c r="JA254" s="80">
        <v>325.8</v>
      </c>
      <c r="JB254" s="81">
        <f>JE254+JF254+JG254</f>
        <v>325.79999999999995</v>
      </c>
      <c r="JC254" s="81">
        <v>131.1</v>
      </c>
      <c r="JD254" s="82">
        <f t="shared" si="13"/>
        <v>0</v>
      </c>
      <c r="JE254" s="83"/>
      <c r="JF254" s="83"/>
      <c r="JG254" s="83">
        <f>293.52+32.28</f>
        <v>325.79999999999995</v>
      </c>
      <c r="JH254" s="83"/>
      <c r="JI254" s="83"/>
      <c r="JJ254" s="83"/>
      <c r="JK254" s="83"/>
      <c r="JL254" s="83"/>
      <c r="JM254" s="83"/>
      <c r="JN254" s="83"/>
      <c r="JO254" s="83"/>
      <c r="JP254" s="83"/>
      <c r="JQ254" s="40">
        <f t="shared" si="14"/>
        <v>2.48512585812357</v>
      </c>
      <c r="JR254" s="111" t="s">
        <v>311</v>
      </c>
    </row>
    <row r="255" spans="1:278" s="5" customFormat="1" ht="12.75" customHeight="1" x14ac:dyDescent="0.25">
      <c r="A255" s="64">
        <v>43214</v>
      </c>
      <c r="B255" s="108" t="s">
        <v>753</v>
      </c>
      <c r="C255" s="52"/>
      <c r="D255" s="52"/>
      <c r="E255" s="53"/>
      <c r="F255" s="53"/>
      <c r="G255" s="53"/>
      <c r="H255" s="53"/>
      <c r="I255" s="53"/>
      <c r="J255" s="53"/>
      <c r="K255" s="53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  <c r="AU255" s="22"/>
      <c r="AV255" s="22"/>
      <c r="AW255" s="22"/>
      <c r="AX255" s="22"/>
      <c r="AY255" s="22"/>
      <c r="AZ255" s="22"/>
      <c r="BA255" s="22"/>
      <c r="BB255" s="22"/>
      <c r="BC255" s="22"/>
      <c r="BD255" s="22"/>
      <c r="BE255" s="22"/>
      <c r="BF255" s="22"/>
      <c r="BG255" s="22"/>
      <c r="BH255" s="22"/>
      <c r="BI255" s="22"/>
      <c r="BJ255" s="22"/>
      <c r="BK255" s="22"/>
      <c r="BL255" s="22"/>
      <c r="BM255" s="22"/>
      <c r="BN255" s="22"/>
      <c r="BO255" s="22"/>
      <c r="BP255" s="22"/>
      <c r="BQ255" s="22"/>
      <c r="BR255" s="22"/>
      <c r="BS255" s="22"/>
      <c r="BT255" s="22"/>
      <c r="BU255" s="22"/>
      <c r="BV255" s="22"/>
      <c r="BW255" s="22"/>
      <c r="BX255" s="22"/>
      <c r="BY255" s="22"/>
      <c r="BZ255" s="22"/>
      <c r="CA255" s="22"/>
      <c r="CB255" s="22"/>
      <c r="CC255" s="22"/>
      <c r="CD255" s="22"/>
      <c r="CE255" s="22"/>
      <c r="CF255" s="22"/>
      <c r="CG255" s="22"/>
      <c r="CH255" s="22"/>
      <c r="CI255" s="22"/>
      <c r="CJ255" s="22"/>
      <c r="CK255" s="22"/>
      <c r="CL255" s="22"/>
      <c r="CM255" s="22"/>
      <c r="CN255" s="22"/>
      <c r="CO255" s="22"/>
      <c r="CP255" s="22"/>
      <c r="CQ255" s="22"/>
      <c r="CR255" s="22"/>
      <c r="CS255" s="22"/>
      <c r="CT255" s="22"/>
      <c r="CU255" s="22"/>
      <c r="CV255" s="22"/>
      <c r="CW255" s="22"/>
      <c r="CX255" s="22"/>
      <c r="CY255" s="22"/>
      <c r="CZ255" s="22"/>
      <c r="DA255" s="22"/>
      <c r="DB255" s="22"/>
      <c r="DC255" s="22"/>
      <c r="DD255" s="22"/>
      <c r="DE255" s="22"/>
      <c r="DF255" s="22"/>
      <c r="DG255" s="22"/>
      <c r="DH255" s="22"/>
      <c r="DI255" s="22"/>
      <c r="DJ255" s="22"/>
      <c r="DK255" s="22"/>
      <c r="DL255" s="22"/>
      <c r="DM255" s="22"/>
      <c r="DN255" s="22"/>
      <c r="DO255" s="22"/>
      <c r="DP255" s="22">
        <v>10</v>
      </c>
      <c r="DQ255" s="22"/>
      <c r="DR255" s="22"/>
      <c r="DS255" s="22"/>
      <c r="DT255" s="22"/>
      <c r="DU255" s="22"/>
      <c r="DV255" s="22"/>
      <c r="DW255" s="22"/>
      <c r="DX255" s="22"/>
      <c r="DY255" s="22"/>
      <c r="DZ255" s="22"/>
      <c r="EA255" s="22"/>
      <c r="EB255" s="22"/>
      <c r="EC255" s="22"/>
      <c r="ED255" s="22"/>
      <c r="EE255" s="22"/>
      <c r="EF255" s="22"/>
      <c r="EG255" s="22"/>
      <c r="EH255" s="22"/>
      <c r="EI255" s="22"/>
      <c r="EJ255" s="22"/>
      <c r="EK255" s="22"/>
      <c r="EL255" s="22"/>
      <c r="EM255" s="22"/>
      <c r="EN255" s="22"/>
      <c r="EO255" s="22"/>
      <c r="EP255" s="22"/>
      <c r="EQ255" s="22"/>
      <c r="ER255" s="22"/>
      <c r="ES255" s="22"/>
      <c r="ET255" s="22"/>
      <c r="EU255" s="22"/>
      <c r="EV255" s="22"/>
      <c r="EW255" s="22"/>
      <c r="EX255" s="22"/>
      <c r="EY255" s="22"/>
      <c r="EZ255" s="22"/>
      <c r="FA255" s="22"/>
      <c r="FB255" s="22"/>
      <c r="FC255" s="22"/>
      <c r="FD255" s="22"/>
      <c r="FE255" s="22"/>
      <c r="FF255" s="22"/>
      <c r="FG255" s="22"/>
      <c r="FH255" s="22"/>
      <c r="FI255" s="22"/>
      <c r="FJ255" s="22"/>
      <c r="FK255" s="22"/>
      <c r="FL255" s="22"/>
      <c r="FM255" s="22"/>
      <c r="FN255" s="22"/>
      <c r="FO255" s="22"/>
      <c r="FP255" s="22"/>
      <c r="FQ255" s="22"/>
      <c r="FR255" s="22"/>
      <c r="FS255" s="22"/>
      <c r="FT255" s="22"/>
      <c r="FU255" s="22"/>
      <c r="FV255" s="22"/>
      <c r="FW255" s="22"/>
      <c r="FX255" s="22"/>
      <c r="FY255" s="22"/>
      <c r="FZ255" s="22"/>
      <c r="GA255" s="22"/>
      <c r="GB255" s="22"/>
      <c r="GC255" s="22"/>
      <c r="GD255" s="22"/>
      <c r="GE255" s="22"/>
      <c r="GF255" s="22"/>
      <c r="GG255" s="22"/>
      <c r="GH255" s="22"/>
      <c r="GI255" s="22"/>
      <c r="GJ255" s="22"/>
      <c r="GK255" s="22"/>
      <c r="GL255" s="22"/>
      <c r="GM255" s="22"/>
      <c r="GN255" s="22"/>
      <c r="GO255" s="22"/>
      <c r="GP255" s="22"/>
      <c r="GQ255" s="22"/>
      <c r="GR255" s="22"/>
      <c r="GS255" s="22"/>
      <c r="GT255" s="22"/>
      <c r="GU255" s="22"/>
      <c r="GV255" s="22"/>
      <c r="GW255" s="22"/>
      <c r="GX255" s="22"/>
      <c r="GY255" s="22"/>
      <c r="GZ255" s="22"/>
      <c r="HA255" s="22"/>
      <c r="HB255" s="22"/>
      <c r="HC255" s="22"/>
      <c r="HD255" s="22"/>
      <c r="HE255" s="22"/>
      <c r="HF255" s="22"/>
      <c r="HG255" s="22"/>
      <c r="HH255" s="22"/>
      <c r="HI255" s="22"/>
      <c r="HJ255" s="22"/>
      <c r="HK255" s="22"/>
      <c r="HL255" s="22"/>
      <c r="HM255" s="22"/>
      <c r="HN255" s="22"/>
      <c r="HO255" s="22"/>
      <c r="HP255" s="22"/>
      <c r="HQ255" s="22"/>
      <c r="HR255" s="22"/>
      <c r="HS255" s="22"/>
      <c r="HT255" s="22"/>
      <c r="HU255" s="22"/>
      <c r="HV255" s="22"/>
      <c r="HW255" s="22"/>
      <c r="HX255" s="22"/>
      <c r="HY255" s="22"/>
      <c r="HZ255" s="22"/>
      <c r="IA255" s="22"/>
      <c r="IB255" s="22"/>
      <c r="IC255" s="22"/>
      <c r="ID255" s="22"/>
      <c r="IE255" s="22"/>
      <c r="IF255" s="22"/>
      <c r="IG255" s="22"/>
      <c r="IH255" s="22"/>
      <c r="II255" s="22"/>
      <c r="IJ255" s="22"/>
      <c r="IK255" s="22"/>
      <c r="IL255" s="22"/>
      <c r="IM255" s="22"/>
      <c r="IN255" s="22"/>
      <c r="IO255" s="22"/>
      <c r="IP255" s="22"/>
      <c r="IQ255" s="22"/>
      <c r="IR255" s="22"/>
      <c r="IS255" s="22"/>
      <c r="IT255" s="22"/>
      <c r="IU255" s="22"/>
      <c r="IV255" s="22"/>
      <c r="IW255" s="22"/>
      <c r="IX255" s="22"/>
      <c r="IY255" s="26">
        <f t="shared" si="12"/>
        <v>10</v>
      </c>
      <c r="IZ255" s="56" t="s">
        <v>37</v>
      </c>
      <c r="JA255" s="80">
        <v>264.72000000000003</v>
      </c>
      <c r="JB255" s="81">
        <f>JE255+JF255+JG255+JH255+JI255+JJ255</f>
        <v>264.72000000000003</v>
      </c>
      <c r="JC255" s="81">
        <v>129.4</v>
      </c>
      <c r="JD255" s="82">
        <f t="shared" si="13"/>
        <v>0</v>
      </c>
      <c r="JE255" s="83"/>
      <c r="JF255" s="83"/>
      <c r="JG255" s="83">
        <v>0.3</v>
      </c>
      <c r="JH255" s="83"/>
      <c r="JI255" s="83"/>
      <c r="JJ255" s="83">
        <v>264.42</v>
      </c>
      <c r="JK255" s="83"/>
      <c r="JL255" s="83"/>
      <c r="JM255" s="83"/>
      <c r="JN255" s="83"/>
      <c r="JO255" s="83"/>
      <c r="JP255" s="83"/>
      <c r="JQ255" s="40">
        <f t="shared" si="14"/>
        <v>2.0457496136012367</v>
      </c>
      <c r="JR255" s="5" t="s">
        <v>433</v>
      </c>
    </row>
    <row r="256" spans="1:278" s="5" customFormat="1" ht="12.75" customHeight="1" x14ac:dyDescent="0.25">
      <c r="A256" s="64">
        <v>43257</v>
      </c>
      <c r="B256" s="108" t="s">
        <v>753</v>
      </c>
      <c r="C256" s="52"/>
      <c r="D256" s="52"/>
      <c r="E256" s="53"/>
      <c r="F256" s="53"/>
      <c r="G256" s="53"/>
      <c r="H256" s="53"/>
      <c r="I256" s="53"/>
      <c r="J256" s="53"/>
      <c r="K256" s="53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  <c r="AU256" s="22"/>
      <c r="AV256" s="22"/>
      <c r="AW256" s="22"/>
      <c r="AX256" s="22"/>
      <c r="AY256" s="22"/>
      <c r="AZ256" s="22"/>
      <c r="BA256" s="22"/>
      <c r="BB256" s="22"/>
      <c r="BC256" s="22"/>
      <c r="BD256" s="22"/>
      <c r="BE256" s="22"/>
      <c r="BF256" s="22"/>
      <c r="BG256" s="22"/>
      <c r="BH256" s="22"/>
      <c r="BI256" s="22"/>
      <c r="BJ256" s="22"/>
      <c r="BK256" s="22"/>
      <c r="BL256" s="22"/>
      <c r="BM256" s="22"/>
      <c r="BN256" s="22"/>
      <c r="BO256" s="22"/>
      <c r="BP256" s="22"/>
      <c r="BQ256" s="22"/>
      <c r="BR256" s="22"/>
      <c r="BS256" s="22"/>
      <c r="BT256" s="22"/>
      <c r="BU256" s="22"/>
      <c r="BV256" s="22"/>
      <c r="BW256" s="22"/>
      <c r="BX256" s="22"/>
      <c r="BY256" s="22"/>
      <c r="BZ256" s="22"/>
      <c r="CA256" s="22"/>
      <c r="CB256" s="22"/>
      <c r="CC256" s="22"/>
      <c r="CD256" s="22"/>
      <c r="CE256" s="22"/>
      <c r="CF256" s="22"/>
      <c r="CG256" s="22"/>
      <c r="CH256" s="22"/>
      <c r="CI256" s="22"/>
      <c r="CJ256" s="22"/>
      <c r="CK256" s="22"/>
      <c r="CL256" s="22"/>
      <c r="CM256" s="22"/>
      <c r="CN256" s="22"/>
      <c r="CO256" s="22"/>
      <c r="CP256" s="22"/>
      <c r="CQ256" s="22"/>
      <c r="CR256" s="22"/>
      <c r="CS256" s="22"/>
      <c r="CT256" s="22"/>
      <c r="CU256" s="22"/>
      <c r="CV256" s="22"/>
      <c r="CW256" s="22"/>
      <c r="CX256" s="22"/>
      <c r="CY256" s="22"/>
      <c r="CZ256" s="22"/>
      <c r="DA256" s="22"/>
      <c r="DB256" s="22"/>
      <c r="DC256" s="22"/>
      <c r="DD256" s="22"/>
      <c r="DE256" s="22"/>
      <c r="DF256" s="22"/>
      <c r="DG256" s="22"/>
      <c r="DH256" s="22"/>
      <c r="DI256" s="22"/>
      <c r="DJ256" s="22"/>
      <c r="DK256" s="22"/>
      <c r="DL256" s="22"/>
      <c r="DM256" s="22"/>
      <c r="DN256" s="22"/>
      <c r="DO256" s="22"/>
      <c r="DP256" s="22">
        <v>10</v>
      </c>
      <c r="DQ256" s="22"/>
      <c r="DR256" s="22"/>
      <c r="DS256" s="22"/>
      <c r="DT256" s="22"/>
      <c r="DU256" s="22"/>
      <c r="DV256" s="22"/>
      <c r="DW256" s="22"/>
      <c r="DX256" s="22"/>
      <c r="DY256" s="22"/>
      <c r="DZ256" s="22"/>
      <c r="EA256" s="22"/>
      <c r="EB256" s="22"/>
      <c r="EC256" s="22"/>
      <c r="ED256" s="22"/>
      <c r="EE256" s="22"/>
      <c r="EF256" s="22"/>
      <c r="EG256" s="22"/>
      <c r="EH256" s="22"/>
      <c r="EI256" s="22"/>
      <c r="EJ256" s="22"/>
      <c r="EK256" s="22"/>
      <c r="EL256" s="22"/>
      <c r="EM256" s="22"/>
      <c r="EN256" s="22"/>
      <c r="EO256" s="22"/>
      <c r="EP256" s="22"/>
      <c r="EQ256" s="22"/>
      <c r="ER256" s="22"/>
      <c r="ES256" s="22"/>
      <c r="ET256" s="22"/>
      <c r="EU256" s="22"/>
      <c r="EV256" s="22"/>
      <c r="EW256" s="22"/>
      <c r="EX256" s="22"/>
      <c r="EY256" s="22"/>
      <c r="EZ256" s="22"/>
      <c r="FA256" s="22"/>
      <c r="FB256" s="22"/>
      <c r="FC256" s="22"/>
      <c r="FD256" s="22"/>
      <c r="FE256" s="22"/>
      <c r="FF256" s="22"/>
      <c r="FG256" s="22"/>
      <c r="FH256" s="22"/>
      <c r="FI256" s="22"/>
      <c r="FJ256" s="22"/>
      <c r="FK256" s="22"/>
      <c r="FL256" s="22"/>
      <c r="FM256" s="22"/>
      <c r="FN256" s="22"/>
      <c r="FO256" s="22"/>
      <c r="FP256" s="22"/>
      <c r="FQ256" s="22"/>
      <c r="FR256" s="22"/>
      <c r="FS256" s="22"/>
      <c r="FT256" s="22"/>
      <c r="FU256" s="22"/>
      <c r="FV256" s="22"/>
      <c r="FW256" s="22"/>
      <c r="FX256" s="22"/>
      <c r="FY256" s="22"/>
      <c r="FZ256" s="22"/>
      <c r="GA256" s="22"/>
      <c r="GB256" s="22"/>
      <c r="GC256" s="22"/>
      <c r="GD256" s="22"/>
      <c r="GE256" s="22"/>
      <c r="GF256" s="22"/>
      <c r="GG256" s="22"/>
      <c r="GH256" s="22"/>
      <c r="GI256" s="22"/>
      <c r="GJ256" s="22"/>
      <c r="GK256" s="22"/>
      <c r="GL256" s="22"/>
      <c r="GM256" s="22"/>
      <c r="GN256" s="22"/>
      <c r="GO256" s="22"/>
      <c r="GP256" s="22"/>
      <c r="GQ256" s="22"/>
      <c r="GR256" s="22"/>
      <c r="GS256" s="22"/>
      <c r="GT256" s="22"/>
      <c r="GU256" s="22"/>
      <c r="GV256" s="22"/>
      <c r="GW256" s="22"/>
      <c r="GX256" s="22"/>
      <c r="GY256" s="22"/>
      <c r="GZ256" s="22"/>
      <c r="HA256" s="22"/>
      <c r="HB256" s="22"/>
      <c r="HC256" s="22"/>
      <c r="HD256" s="22"/>
      <c r="HE256" s="22"/>
      <c r="HF256" s="22"/>
      <c r="HG256" s="22"/>
      <c r="HH256" s="22"/>
      <c r="HI256" s="22"/>
      <c r="HJ256" s="22"/>
      <c r="HK256" s="22"/>
      <c r="HL256" s="22"/>
      <c r="HM256" s="22"/>
      <c r="HN256" s="22"/>
      <c r="HO256" s="22"/>
      <c r="HP256" s="22"/>
      <c r="HQ256" s="22"/>
      <c r="HR256" s="22"/>
      <c r="HS256" s="22"/>
      <c r="HT256" s="22"/>
      <c r="HU256" s="22"/>
      <c r="HV256" s="22"/>
      <c r="HW256" s="22"/>
      <c r="HX256" s="22"/>
      <c r="HY256" s="22"/>
      <c r="HZ256" s="22"/>
      <c r="IA256" s="22"/>
      <c r="IB256" s="22"/>
      <c r="IC256" s="22"/>
      <c r="ID256" s="22"/>
      <c r="IE256" s="22"/>
      <c r="IF256" s="22"/>
      <c r="IG256" s="22"/>
      <c r="IH256" s="22"/>
      <c r="II256" s="22"/>
      <c r="IJ256" s="22"/>
      <c r="IK256" s="22"/>
      <c r="IL256" s="22"/>
      <c r="IM256" s="22"/>
      <c r="IN256" s="22"/>
      <c r="IO256" s="22"/>
      <c r="IP256" s="22"/>
      <c r="IQ256" s="22"/>
      <c r="IR256" s="22"/>
      <c r="IS256" s="22"/>
      <c r="IT256" s="22"/>
      <c r="IU256" s="22"/>
      <c r="IV256" s="22"/>
      <c r="IW256" s="22"/>
      <c r="IX256" s="22"/>
      <c r="IY256" s="26">
        <f t="shared" si="12"/>
        <v>10</v>
      </c>
      <c r="IZ256" s="56" t="s">
        <v>37</v>
      </c>
      <c r="JA256" s="80">
        <v>264.60000000000002</v>
      </c>
      <c r="JB256" s="81">
        <f>JE256+JF256+JG256+JH256+JI256+JJ256+JK256</f>
        <v>264.60000000000002</v>
      </c>
      <c r="JC256" s="81">
        <v>129.80000000000001</v>
      </c>
      <c r="JD256" s="82">
        <f t="shared" si="13"/>
        <v>0</v>
      </c>
      <c r="JE256" s="83"/>
      <c r="JF256" s="83"/>
      <c r="JG256" s="83"/>
      <c r="JH256" s="83"/>
      <c r="JI256" s="83"/>
      <c r="JJ256" s="83"/>
      <c r="JK256" s="83">
        <v>264.60000000000002</v>
      </c>
      <c r="JL256" s="83"/>
      <c r="JM256" s="83"/>
      <c r="JN256" s="83"/>
      <c r="JO256" s="83"/>
      <c r="JP256" s="83"/>
      <c r="JQ256" s="40">
        <f t="shared" si="14"/>
        <v>2.0385208012326657</v>
      </c>
      <c r="JR256" s="5" t="s">
        <v>506</v>
      </c>
    </row>
    <row r="257" spans="1:278" s="5" customFormat="1" ht="12.75" customHeight="1" x14ac:dyDescent="0.25">
      <c r="A257" s="64">
        <v>43326</v>
      </c>
      <c r="B257" s="108" t="s">
        <v>753</v>
      </c>
      <c r="C257" s="52"/>
      <c r="D257" s="52"/>
      <c r="E257" s="53"/>
      <c r="F257" s="53"/>
      <c r="G257" s="53"/>
      <c r="H257" s="53"/>
      <c r="I257" s="53"/>
      <c r="J257" s="53"/>
      <c r="K257" s="53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  <c r="BA257" s="22"/>
      <c r="BB257" s="22"/>
      <c r="BC257" s="22"/>
      <c r="BD257" s="22"/>
      <c r="BE257" s="22"/>
      <c r="BF257" s="22"/>
      <c r="BG257" s="22"/>
      <c r="BH257" s="22"/>
      <c r="BI257" s="22"/>
      <c r="BJ257" s="22"/>
      <c r="BK257" s="22"/>
      <c r="BL257" s="22"/>
      <c r="BM257" s="22"/>
      <c r="BN257" s="22"/>
      <c r="BO257" s="22"/>
      <c r="BP257" s="22"/>
      <c r="BQ257" s="22"/>
      <c r="BR257" s="22"/>
      <c r="BS257" s="22"/>
      <c r="BT257" s="22"/>
      <c r="BU257" s="22"/>
      <c r="BV257" s="22"/>
      <c r="BW257" s="22"/>
      <c r="BX257" s="22"/>
      <c r="BY257" s="22"/>
      <c r="BZ257" s="22"/>
      <c r="CA257" s="22"/>
      <c r="CB257" s="22"/>
      <c r="CC257" s="22"/>
      <c r="CD257" s="22"/>
      <c r="CE257" s="22"/>
      <c r="CF257" s="22"/>
      <c r="CG257" s="22"/>
      <c r="CH257" s="22"/>
      <c r="CI257" s="22"/>
      <c r="CJ257" s="22"/>
      <c r="CK257" s="22"/>
      <c r="CL257" s="22"/>
      <c r="CM257" s="22"/>
      <c r="CN257" s="22"/>
      <c r="CO257" s="22"/>
      <c r="CP257" s="22"/>
      <c r="CQ257" s="22"/>
      <c r="CR257" s="22"/>
      <c r="CS257" s="22"/>
      <c r="CT257" s="22"/>
      <c r="CU257" s="22"/>
      <c r="CV257" s="22"/>
      <c r="CW257" s="22"/>
      <c r="CX257" s="22"/>
      <c r="CY257" s="22"/>
      <c r="CZ257" s="22"/>
      <c r="DA257" s="22"/>
      <c r="DB257" s="22"/>
      <c r="DC257" s="22"/>
      <c r="DD257" s="22"/>
      <c r="DE257" s="22"/>
      <c r="DF257" s="22"/>
      <c r="DG257" s="22"/>
      <c r="DH257" s="22"/>
      <c r="DI257" s="22"/>
      <c r="DJ257" s="22"/>
      <c r="DK257" s="22"/>
      <c r="DL257" s="22"/>
      <c r="DM257" s="22"/>
      <c r="DN257" s="22"/>
      <c r="DO257" s="22"/>
      <c r="DP257" s="22">
        <v>10</v>
      </c>
      <c r="DQ257" s="22"/>
      <c r="DR257" s="22"/>
      <c r="DS257" s="22"/>
      <c r="DT257" s="22"/>
      <c r="DU257" s="22"/>
      <c r="DV257" s="22"/>
      <c r="DW257" s="22"/>
      <c r="DX257" s="22"/>
      <c r="DY257" s="22"/>
      <c r="DZ257" s="22"/>
      <c r="EA257" s="22"/>
      <c r="EB257" s="22"/>
      <c r="EC257" s="22"/>
      <c r="ED257" s="22"/>
      <c r="EE257" s="22"/>
      <c r="EF257" s="22"/>
      <c r="EG257" s="22"/>
      <c r="EH257" s="22"/>
      <c r="EI257" s="22"/>
      <c r="EJ257" s="22"/>
      <c r="EK257" s="22"/>
      <c r="EL257" s="22"/>
      <c r="EM257" s="22"/>
      <c r="EN257" s="22"/>
      <c r="EO257" s="22"/>
      <c r="EP257" s="22"/>
      <c r="EQ257" s="22"/>
      <c r="ER257" s="22"/>
      <c r="ES257" s="22"/>
      <c r="ET257" s="22"/>
      <c r="EU257" s="22"/>
      <c r="EV257" s="22"/>
      <c r="EW257" s="22"/>
      <c r="EX257" s="22"/>
      <c r="EY257" s="22"/>
      <c r="EZ257" s="22"/>
      <c r="FA257" s="22"/>
      <c r="FB257" s="22"/>
      <c r="FC257" s="22"/>
      <c r="FD257" s="22"/>
      <c r="FE257" s="22"/>
      <c r="FF257" s="22"/>
      <c r="FG257" s="22"/>
      <c r="FH257" s="22"/>
      <c r="FI257" s="22"/>
      <c r="FJ257" s="22"/>
      <c r="FK257" s="22"/>
      <c r="FL257" s="22"/>
      <c r="FM257" s="22"/>
      <c r="FN257" s="22"/>
      <c r="FO257" s="22"/>
      <c r="FP257" s="22"/>
      <c r="FQ257" s="22"/>
      <c r="FR257" s="22"/>
      <c r="FS257" s="22"/>
      <c r="FT257" s="22"/>
      <c r="FU257" s="22"/>
      <c r="FV257" s="22"/>
      <c r="FW257" s="22"/>
      <c r="FX257" s="22"/>
      <c r="FY257" s="22"/>
      <c r="FZ257" s="22"/>
      <c r="GA257" s="22"/>
      <c r="GB257" s="22"/>
      <c r="GC257" s="22"/>
      <c r="GD257" s="22"/>
      <c r="GE257" s="22"/>
      <c r="GF257" s="22"/>
      <c r="GG257" s="22"/>
      <c r="GH257" s="22"/>
      <c r="GI257" s="22"/>
      <c r="GJ257" s="22"/>
      <c r="GK257" s="22"/>
      <c r="GL257" s="22"/>
      <c r="GM257" s="22"/>
      <c r="GN257" s="22"/>
      <c r="GO257" s="22"/>
      <c r="GP257" s="22"/>
      <c r="GQ257" s="22"/>
      <c r="GR257" s="22"/>
      <c r="GS257" s="22"/>
      <c r="GT257" s="22"/>
      <c r="GU257" s="22"/>
      <c r="GV257" s="22"/>
      <c r="GW257" s="22"/>
      <c r="GX257" s="22"/>
      <c r="GY257" s="22"/>
      <c r="GZ257" s="22"/>
      <c r="HA257" s="22"/>
      <c r="HB257" s="22"/>
      <c r="HC257" s="22"/>
      <c r="HD257" s="22"/>
      <c r="HE257" s="22"/>
      <c r="HF257" s="22"/>
      <c r="HG257" s="22"/>
      <c r="HH257" s="22"/>
      <c r="HI257" s="22"/>
      <c r="HJ257" s="22"/>
      <c r="HK257" s="22"/>
      <c r="HL257" s="22"/>
      <c r="HM257" s="22"/>
      <c r="HN257" s="22"/>
      <c r="HO257" s="22"/>
      <c r="HP257" s="22"/>
      <c r="HQ257" s="22"/>
      <c r="HR257" s="22"/>
      <c r="HS257" s="22"/>
      <c r="HT257" s="22"/>
      <c r="HU257" s="22"/>
      <c r="HV257" s="22"/>
      <c r="HW257" s="22"/>
      <c r="HX257" s="22"/>
      <c r="HY257" s="22"/>
      <c r="HZ257" s="22"/>
      <c r="IA257" s="22"/>
      <c r="IB257" s="22"/>
      <c r="IC257" s="22"/>
      <c r="ID257" s="22"/>
      <c r="IE257" s="22"/>
      <c r="IF257" s="22"/>
      <c r="IG257" s="22"/>
      <c r="IH257" s="22"/>
      <c r="II257" s="22"/>
      <c r="IJ257" s="22"/>
      <c r="IK257" s="22"/>
      <c r="IL257" s="22"/>
      <c r="IM257" s="22"/>
      <c r="IN257" s="22"/>
      <c r="IO257" s="22"/>
      <c r="IP257" s="22"/>
      <c r="IQ257" s="22"/>
      <c r="IR257" s="22"/>
      <c r="IS257" s="22"/>
      <c r="IT257" s="22"/>
      <c r="IU257" s="22"/>
      <c r="IV257" s="22"/>
      <c r="IW257" s="22"/>
      <c r="IX257" s="22"/>
      <c r="IY257" s="26">
        <f t="shared" si="12"/>
        <v>10</v>
      </c>
      <c r="IZ257" s="56" t="s">
        <v>37</v>
      </c>
      <c r="JA257" s="80">
        <v>273.24</v>
      </c>
      <c r="JB257" s="81">
        <f>JE257+JF257+JG257+JH257+JI257+JJ257+JK257+JL257+JM257</f>
        <v>273.24</v>
      </c>
      <c r="JC257" s="81">
        <v>132.20000000000002</v>
      </c>
      <c r="JD257" s="82">
        <f t="shared" si="13"/>
        <v>0</v>
      </c>
      <c r="JE257" s="83"/>
      <c r="JF257" s="83"/>
      <c r="JG257" s="83"/>
      <c r="JH257" s="83"/>
      <c r="JI257" s="83"/>
      <c r="JJ257" s="83"/>
      <c r="JK257" s="83"/>
      <c r="JL257" s="83"/>
      <c r="JM257" s="83">
        <v>273.24</v>
      </c>
      <c r="JN257" s="83"/>
      <c r="JO257" s="83"/>
      <c r="JP257" s="83"/>
      <c r="JQ257" s="40">
        <f t="shared" si="14"/>
        <v>2.0668683812405444</v>
      </c>
      <c r="JR257" s="5" t="s">
        <v>585</v>
      </c>
    </row>
    <row r="258" spans="1:278" s="5" customFormat="1" ht="12.75" customHeight="1" x14ac:dyDescent="0.25">
      <c r="A258" s="64">
        <v>43453</v>
      </c>
      <c r="B258" s="108" t="s">
        <v>753</v>
      </c>
      <c r="C258" s="52"/>
      <c r="D258" s="52"/>
      <c r="E258" s="53"/>
      <c r="F258" s="53"/>
      <c r="G258" s="53"/>
      <c r="H258" s="53"/>
      <c r="I258" s="53"/>
      <c r="J258" s="53"/>
      <c r="K258" s="53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>
        <v>10</v>
      </c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22"/>
      <c r="GF258" s="22"/>
      <c r="GG258" s="22"/>
      <c r="GH258" s="22"/>
      <c r="GI258" s="22"/>
      <c r="GJ258" s="22"/>
      <c r="GK258" s="22"/>
      <c r="GL258" s="22"/>
      <c r="GM258" s="22"/>
      <c r="GN258" s="22"/>
      <c r="GO258" s="22"/>
      <c r="GP258" s="22"/>
      <c r="GQ258" s="22"/>
      <c r="GR258" s="22"/>
      <c r="GS258" s="22"/>
      <c r="GT258" s="22"/>
      <c r="GU258" s="22"/>
      <c r="GV258" s="22"/>
      <c r="GW258" s="22"/>
      <c r="GX258" s="22"/>
      <c r="GY258" s="22"/>
      <c r="GZ258" s="22"/>
      <c r="HA258" s="22"/>
      <c r="HB258" s="22"/>
      <c r="HC258" s="22"/>
      <c r="HD258" s="22"/>
      <c r="HE258" s="22"/>
      <c r="HF258" s="22"/>
      <c r="HG258" s="22"/>
      <c r="HH258" s="22"/>
      <c r="HI258" s="22"/>
      <c r="HJ258" s="22"/>
      <c r="HK258" s="22"/>
      <c r="HL258" s="22"/>
      <c r="HM258" s="22"/>
      <c r="HN258" s="22"/>
      <c r="HO258" s="22"/>
      <c r="HP258" s="22"/>
      <c r="HQ258" s="22"/>
      <c r="HR258" s="22"/>
      <c r="HS258" s="22"/>
      <c r="HT258" s="22"/>
      <c r="HU258" s="22"/>
      <c r="HV258" s="22"/>
      <c r="HW258" s="22"/>
      <c r="HX258" s="22"/>
      <c r="HY258" s="22"/>
      <c r="HZ258" s="22"/>
      <c r="IA258" s="22"/>
      <c r="IB258" s="22"/>
      <c r="IC258" s="22"/>
      <c r="ID258" s="22"/>
      <c r="IE258" s="22"/>
      <c r="IF258" s="22"/>
      <c r="IG258" s="22"/>
      <c r="IH258" s="22"/>
      <c r="II258" s="22"/>
      <c r="IJ258" s="22"/>
      <c r="IK258" s="22"/>
      <c r="IL258" s="22"/>
      <c r="IM258" s="22"/>
      <c r="IN258" s="22"/>
      <c r="IO258" s="22"/>
      <c r="IP258" s="22"/>
      <c r="IQ258" s="22"/>
      <c r="IR258" s="22"/>
      <c r="IS258" s="22"/>
      <c r="IT258" s="22"/>
      <c r="IU258" s="22"/>
      <c r="IV258" s="22"/>
      <c r="IW258" s="22"/>
      <c r="IX258" s="22"/>
      <c r="IY258" s="26">
        <f t="shared" ref="IY258:IY321" si="16">SUBTOTAL(9,C258:IX258)</f>
        <v>10</v>
      </c>
      <c r="IZ258" s="56" t="s">
        <v>37</v>
      </c>
      <c r="JA258" s="80">
        <v>280.56</v>
      </c>
      <c r="JB258" s="81">
        <f>JE258+JF258+JG258+JH258+JI258+JJ258+JK258+JL258+JM258+JN258+JO258+JP258</f>
        <v>0</v>
      </c>
      <c r="JC258" s="81">
        <v>136</v>
      </c>
      <c r="JD258" s="82">
        <f t="shared" ref="JD258:JD321" si="17">JA258-JB258</f>
        <v>280.56</v>
      </c>
      <c r="JE258" s="83"/>
      <c r="JF258" s="83"/>
      <c r="JG258" s="83"/>
      <c r="JH258" s="83"/>
      <c r="JI258" s="83"/>
      <c r="JJ258" s="83"/>
      <c r="JK258" s="83"/>
      <c r="JL258" s="83"/>
      <c r="JM258" s="83"/>
      <c r="JN258" s="83"/>
      <c r="JO258" s="83"/>
      <c r="JP258" s="83"/>
      <c r="JQ258" s="117">
        <f t="shared" si="14"/>
        <v>2.0629411764705883</v>
      </c>
      <c r="JR258" s="5" t="s">
        <v>742</v>
      </c>
    </row>
    <row r="259" spans="1:278" s="5" customFormat="1" ht="12.75" customHeight="1" x14ac:dyDescent="0.25">
      <c r="A259" s="64">
        <v>43202</v>
      </c>
      <c r="B259" s="109" t="s">
        <v>763</v>
      </c>
      <c r="C259" s="52"/>
      <c r="D259" s="52"/>
      <c r="E259" s="53"/>
      <c r="F259" s="53"/>
      <c r="G259" s="53"/>
      <c r="H259" s="53"/>
      <c r="I259" s="53"/>
      <c r="J259" s="53"/>
      <c r="K259" s="53"/>
      <c r="L259" s="22">
        <v>120</v>
      </c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  <c r="AU259" s="22"/>
      <c r="AV259" s="22"/>
      <c r="AW259" s="22"/>
      <c r="AX259" s="22"/>
      <c r="AY259" s="22"/>
      <c r="AZ259" s="22"/>
      <c r="BA259" s="22"/>
      <c r="BB259" s="22"/>
      <c r="BC259" s="22"/>
      <c r="BD259" s="22"/>
      <c r="BE259" s="22"/>
      <c r="BF259" s="22"/>
      <c r="BG259" s="22"/>
      <c r="BH259" s="22"/>
      <c r="BI259" s="22"/>
      <c r="BJ259" s="22"/>
      <c r="BK259" s="22"/>
      <c r="BL259" s="22"/>
      <c r="BM259" s="22"/>
      <c r="BN259" s="22"/>
      <c r="BO259" s="22"/>
      <c r="BP259" s="22"/>
      <c r="BQ259" s="22"/>
      <c r="BR259" s="22"/>
      <c r="BS259" s="22"/>
      <c r="BT259" s="22"/>
      <c r="BU259" s="22"/>
      <c r="BV259" s="22"/>
      <c r="BW259" s="22"/>
      <c r="BX259" s="22"/>
      <c r="BY259" s="22"/>
      <c r="BZ259" s="22"/>
      <c r="CA259" s="22"/>
      <c r="CB259" s="22"/>
      <c r="CC259" s="22"/>
      <c r="CD259" s="22"/>
      <c r="CE259" s="22"/>
      <c r="CF259" s="22"/>
      <c r="CG259" s="22"/>
      <c r="CH259" s="22"/>
      <c r="CI259" s="22"/>
      <c r="CJ259" s="22"/>
      <c r="CK259" s="22"/>
      <c r="CL259" s="22"/>
      <c r="CM259" s="22"/>
      <c r="CN259" s="22"/>
      <c r="CO259" s="22"/>
      <c r="CP259" s="22"/>
      <c r="CQ259" s="22"/>
      <c r="CR259" s="22"/>
      <c r="CS259" s="22"/>
      <c r="CT259" s="22"/>
      <c r="CU259" s="22"/>
      <c r="CV259" s="22"/>
      <c r="CW259" s="22"/>
      <c r="CX259" s="22"/>
      <c r="CY259" s="22"/>
      <c r="CZ259" s="22"/>
      <c r="DA259" s="22"/>
      <c r="DB259" s="22"/>
      <c r="DC259" s="22"/>
      <c r="DD259" s="22"/>
      <c r="DE259" s="22"/>
      <c r="DF259" s="22"/>
      <c r="DG259" s="22"/>
      <c r="DH259" s="22"/>
      <c r="DI259" s="22"/>
      <c r="DJ259" s="22"/>
      <c r="DK259" s="22"/>
      <c r="DL259" s="22"/>
      <c r="DM259" s="22"/>
      <c r="DN259" s="22"/>
      <c r="DO259" s="22"/>
      <c r="DP259" s="22"/>
      <c r="DQ259" s="22"/>
      <c r="DR259" s="22"/>
      <c r="DS259" s="22"/>
      <c r="DT259" s="22"/>
      <c r="DU259" s="22"/>
      <c r="DV259" s="22"/>
      <c r="DW259" s="22"/>
      <c r="DX259" s="22"/>
      <c r="DY259" s="22"/>
      <c r="DZ259" s="22"/>
      <c r="EA259" s="22"/>
      <c r="EB259" s="22"/>
      <c r="EC259" s="22"/>
      <c r="ED259" s="22"/>
      <c r="EE259" s="22"/>
      <c r="EF259" s="22"/>
      <c r="EG259" s="22"/>
      <c r="EH259" s="22"/>
      <c r="EI259" s="22"/>
      <c r="EJ259" s="22"/>
      <c r="EK259" s="22"/>
      <c r="EL259" s="22"/>
      <c r="EM259" s="22"/>
      <c r="EN259" s="22"/>
      <c r="EO259" s="22"/>
      <c r="EP259" s="22"/>
      <c r="EQ259" s="22"/>
      <c r="ER259" s="22"/>
      <c r="ES259" s="22"/>
      <c r="ET259" s="22"/>
      <c r="EU259" s="22"/>
      <c r="EV259" s="22"/>
      <c r="EW259" s="22"/>
      <c r="EX259" s="22"/>
      <c r="EY259" s="22"/>
      <c r="EZ259" s="22"/>
      <c r="FA259" s="22"/>
      <c r="FB259" s="22"/>
      <c r="FC259" s="22"/>
      <c r="FD259" s="22"/>
      <c r="FE259" s="22"/>
      <c r="FF259" s="22"/>
      <c r="FG259" s="22"/>
      <c r="FH259" s="22"/>
      <c r="FI259" s="22"/>
      <c r="FJ259" s="22"/>
      <c r="FK259" s="22"/>
      <c r="FL259" s="22"/>
      <c r="FM259" s="22"/>
      <c r="FN259" s="22"/>
      <c r="FO259" s="22"/>
      <c r="FP259" s="22"/>
      <c r="FQ259" s="22"/>
      <c r="FR259" s="22"/>
      <c r="FS259" s="22"/>
      <c r="FT259" s="22"/>
      <c r="FU259" s="22"/>
      <c r="FV259" s="22"/>
      <c r="FW259" s="22"/>
      <c r="FX259" s="22"/>
      <c r="FY259" s="22"/>
      <c r="FZ259" s="22"/>
      <c r="GA259" s="22"/>
      <c r="GB259" s="22"/>
      <c r="GC259" s="22"/>
      <c r="GD259" s="22"/>
      <c r="GE259" s="22"/>
      <c r="GF259" s="22"/>
      <c r="GG259" s="22"/>
      <c r="GH259" s="22"/>
      <c r="GI259" s="22"/>
      <c r="GJ259" s="22"/>
      <c r="GK259" s="22"/>
      <c r="GL259" s="22"/>
      <c r="GM259" s="22"/>
      <c r="GN259" s="22"/>
      <c r="GO259" s="22"/>
      <c r="GP259" s="22"/>
      <c r="GQ259" s="22"/>
      <c r="GR259" s="22"/>
      <c r="GS259" s="22"/>
      <c r="GT259" s="22"/>
      <c r="GU259" s="22"/>
      <c r="GV259" s="22"/>
      <c r="GW259" s="22"/>
      <c r="GX259" s="22"/>
      <c r="GY259" s="22"/>
      <c r="GZ259" s="22"/>
      <c r="HA259" s="22"/>
      <c r="HB259" s="22"/>
      <c r="HC259" s="22"/>
      <c r="HD259" s="22"/>
      <c r="HE259" s="22"/>
      <c r="HF259" s="22"/>
      <c r="HG259" s="22"/>
      <c r="HH259" s="22"/>
      <c r="HI259" s="22"/>
      <c r="HJ259" s="22"/>
      <c r="HK259" s="22"/>
      <c r="HL259" s="22"/>
      <c r="HM259" s="22"/>
      <c r="HN259" s="22"/>
      <c r="HO259" s="22"/>
      <c r="HP259" s="22"/>
      <c r="HQ259" s="22"/>
      <c r="HR259" s="22"/>
      <c r="HS259" s="22"/>
      <c r="HT259" s="22"/>
      <c r="HU259" s="22"/>
      <c r="HV259" s="22"/>
      <c r="HW259" s="22"/>
      <c r="HX259" s="22"/>
      <c r="HY259" s="22"/>
      <c r="HZ259" s="22"/>
      <c r="IA259" s="22"/>
      <c r="IB259" s="22"/>
      <c r="IC259" s="22"/>
      <c r="ID259" s="22"/>
      <c r="IE259" s="22"/>
      <c r="IF259" s="22"/>
      <c r="IG259" s="22"/>
      <c r="IH259" s="22"/>
      <c r="II259" s="22"/>
      <c r="IJ259" s="22"/>
      <c r="IK259" s="22"/>
      <c r="IL259" s="22"/>
      <c r="IM259" s="22"/>
      <c r="IN259" s="22"/>
      <c r="IO259" s="22"/>
      <c r="IP259" s="22"/>
      <c r="IQ259" s="22"/>
      <c r="IR259" s="22"/>
      <c r="IS259" s="22"/>
      <c r="IT259" s="22"/>
      <c r="IU259" s="22"/>
      <c r="IV259" s="22"/>
      <c r="IW259" s="22"/>
      <c r="IX259" s="22"/>
      <c r="IY259" s="26">
        <f t="shared" si="16"/>
        <v>120</v>
      </c>
      <c r="IZ259" s="56" t="s">
        <v>37</v>
      </c>
      <c r="JA259" s="80">
        <v>7459.2</v>
      </c>
      <c r="JB259" s="81">
        <f>JE259+JF259+JG259+JH259</f>
        <v>7459.2</v>
      </c>
      <c r="JC259" s="81">
        <v>4942.7999999999993</v>
      </c>
      <c r="JD259" s="82">
        <f t="shared" si="17"/>
        <v>0</v>
      </c>
      <c r="JE259" s="83"/>
      <c r="JF259" s="83"/>
      <c r="JG259" s="83"/>
      <c r="JH259" s="83">
        <v>7459.2</v>
      </c>
      <c r="JI259" s="83"/>
      <c r="JJ259" s="83"/>
      <c r="JK259" s="83"/>
      <c r="JL259" s="83"/>
      <c r="JM259" s="83"/>
      <c r="JN259" s="83"/>
      <c r="JO259" s="83"/>
      <c r="JP259" s="83"/>
      <c r="JQ259" s="40">
        <f t="shared" si="14"/>
        <v>1.509104151493081</v>
      </c>
    </row>
    <row r="260" spans="1:278" s="5" customFormat="1" ht="12.75" customHeight="1" x14ac:dyDescent="0.25">
      <c r="A260" s="64">
        <v>43185</v>
      </c>
      <c r="B260" s="110" t="s">
        <v>205</v>
      </c>
      <c r="C260" s="52"/>
      <c r="D260" s="52"/>
      <c r="E260" s="53"/>
      <c r="F260" s="53"/>
      <c r="G260" s="53"/>
      <c r="H260" s="53"/>
      <c r="I260" s="53"/>
      <c r="J260" s="53"/>
      <c r="K260" s="53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  <c r="BA260" s="22"/>
      <c r="BB260" s="22"/>
      <c r="BC260" s="22"/>
      <c r="BD260" s="22"/>
      <c r="BE260" s="22"/>
      <c r="BF260" s="22"/>
      <c r="BG260" s="22"/>
      <c r="BH260" s="22"/>
      <c r="BI260" s="22"/>
      <c r="BJ260" s="22"/>
      <c r="BK260" s="22"/>
      <c r="BL260" s="22"/>
      <c r="BM260" s="22"/>
      <c r="BN260" s="22"/>
      <c r="BO260" s="22"/>
      <c r="BP260" s="22"/>
      <c r="BQ260" s="22"/>
      <c r="BR260" s="22"/>
      <c r="BS260" s="22"/>
      <c r="BT260" s="22"/>
      <c r="BU260" s="22"/>
      <c r="BV260" s="22"/>
      <c r="BW260" s="22"/>
      <c r="BX260" s="22"/>
      <c r="BY260" s="22"/>
      <c r="BZ260" s="22"/>
      <c r="CA260" s="22"/>
      <c r="CB260" s="22"/>
      <c r="CC260" s="22"/>
      <c r="CD260" s="22"/>
      <c r="CE260" s="22"/>
      <c r="CF260" s="22"/>
      <c r="CG260" s="22"/>
      <c r="CH260" s="22"/>
      <c r="CI260" s="22"/>
      <c r="CJ260" s="22"/>
      <c r="CK260" s="22"/>
      <c r="CL260" s="22"/>
      <c r="CM260" s="22"/>
      <c r="CN260" s="22"/>
      <c r="CO260" s="22"/>
      <c r="CP260" s="22"/>
      <c r="CQ260" s="22"/>
      <c r="CR260" s="22"/>
      <c r="CS260" s="22"/>
      <c r="CT260" s="22"/>
      <c r="CU260" s="22"/>
      <c r="CV260" s="22"/>
      <c r="CW260" s="22"/>
      <c r="CX260" s="22"/>
      <c r="CY260" s="22"/>
      <c r="CZ260" s="22"/>
      <c r="DA260" s="22"/>
      <c r="DB260" s="22"/>
      <c r="DC260" s="22"/>
      <c r="DD260" s="22"/>
      <c r="DE260" s="22"/>
      <c r="DF260" s="22"/>
      <c r="DG260" s="22"/>
      <c r="DH260" s="22"/>
      <c r="DI260" s="22"/>
      <c r="DJ260" s="22"/>
      <c r="DK260" s="22"/>
      <c r="DL260" s="22"/>
      <c r="DM260" s="22"/>
      <c r="DN260" s="22"/>
      <c r="DO260" s="22"/>
      <c r="DP260" s="22"/>
      <c r="DQ260" s="22"/>
      <c r="DR260" s="22"/>
      <c r="DS260" s="22"/>
      <c r="DT260" s="22"/>
      <c r="DU260" s="22"/>
      <c r="DV260" s="22"/>
      <c r="DW260" s="22"/>
      <c r="DX260" s="22"/>
      <c r="DY260" s="22"/>
      <c r="DZ260" s="22"/>
      <c r="EA260" s="22"/>
      <c r="EB260" s="22"/>
      <c r="EC260" s="22"/>
      <c r="ED260" s="22"/>
      <c r="EE260" s="22"/>
      <c r="EF260" s="22"/>
      <c r="EG260" s="22"/>
      <c r="EH260" s="22"/>
      <c r="EI260" s="22"/>
      <c r="EJ260" s="22"/>
      <c r="EK260" s="22"/>
      <c r="EL260" s="22"/>
      <c r="EM260" s="22"/>
      <c r="EN260" s="22"/>
      <c r="EO260" s="22"/>
      <c r="EP260" s="22"/>
      <c r="EQ260" s="22"/>
      <c r="ER260" s="22"/>
      <c r="ES260" s="22"/>
      <c r="ET260" s="22"/>
      <c r="EU260" s="22"/>
      <c r="EV260" s="22"/>
      <c r="EW260" s="22"/>
      <c r="EX260" s="22"/>
      <c r="EY260" s="22"/>
      <c r="EZ260" s="22"/>
      <c r="FA260" s="22"/>
      <c r="FB260" s="22"/>
      <c r="FC260" s="22"/>
      <c r="FD260" s="22"/>
      <c r="FE260" s="22"/>
      <c r="FF260" s="22"/>
      <c r="FG260" s="22"/>
      <c r="FH260" s="22"/>
      <c r="FI260" s="22"/>
      <c r="FJ260" s="22"/>
      <c r="FK260" s="22"/>
      <c r="FL260" s="22"/>
      <c r="FM260" s="22"/>
      <c r="FN260" s="22"/>
      <c r="FO260" s="22"/>
      <c r="FP260" s="22"/>
      <c r="FQ260" s="22"/>
      <c r="FR260" s="22"/>
      <c r="FS260" s="22"/>
      <c r="FT260" s="22"/>
      <c r="FU260" s="22"/>
      <c r="FV260" s="22"/>
      <c r="FW260" s="22"/>
      <c r="FX260" s="22"/>
      <c r="FY260" s="22"/>
      <c r="FZ260" s="22"/>
      <c r="GA260" s="22"/>
      <c r="GB260" s="22"/>
      <c r="GC260" s="22"/>
      <c r="GD260" s="22"/>
      <c r="GE260" s="22"/>
      <c r="GF260" s="22"/>
      <c r="GG260" s="22"/>
      <c r="GH260" s="22"/>
      <c r="GI260" s="22"/>
      <c r="GJ260" s="22"/>
      <c r="GK260" s="22"/>
      <c r="GL260" s="22"/>
      <c r="GM260" s="22"/>
      <c r="GN260" s="22"/>
      <c r="GO260" s="22"/>
      <c r="GP260" s="22"/>
      <c r="GQ260" s="22"/>
      <c r="GR260" s="22"/>
      <c r="GS260" s="22"/>
      <c r="GT260" s="22"/>
      <c r="GU260" s="22"/>
      <c r="GV260" s="22"/>
      <c r="GW260" s="22"/>
      <c r="GX260" s="22"/>
      <c r="GY260" s="22"/>
      <c r="GZ260" s="22"/>
      <c r="HA260" s="22"/>
      <c r="HB260" s="22"/>
      <c r="HC260" s="22"/>
      <c r="HD260" s="22"/>
      <c r="HE260" s="22"/>
      <c r="HF260" s="22"/>
      <c r="HG260" s="22"/>
      <c r="HH260" s="22"/>
      <c r="HI260" s="22"/>
      <c r="HJ260" s="22"/>
      <c r="HK260" s="22"/>
      <c r="HL260" s="22"/>
      <c r="HM260" s="22"/>
      <c r="HN260" s="22"/>
      <c r="HO260" s="22"/>
      <c r="HP260" s="22"/>
      <c r="HQ260" s="22"/>
      <c r="HR260" s="22"/>
      <c r="HS260" s="22"/>
      <c r="HT260" s="22"/>
      <c r="HU260" s="22"/>
      <c r="HV260" s="22"/>
      <c r="HW260" s="22"/>
      <c r="HX260" s="22"/>
      <c r="HY260" s="22"/>
      <c r="HZ260" s="22"/>
      <c r="IA260" s="22"/>
      <c r="IB260" s="22"/>
      <c r="IC260" s="22"/>
      <c r="ID260" s="22"/>
      <c r="IE260" s="22"/>
      <c r="IF260" s="22"/>
      <c r="IG260" s="22"/>
      <c r="IH260" s="22"/>
      <c r="II260" s="22"/>
      <c r="IJ260" s="22"/>
      <c r="IK260" s="22"/>
      <c r="IL260" s="22"/>
      <c r="IM260" s="22"/>
      <c r="IN260" s="22"/>
      <c r="IO260" s="22"/>
      <c r="IP260" s="22"/>
      <c r="IQ260" s="22"/>
      <c r="IR260" s="22"/>
      <c r="IS260" s="22"/>
      <c r="IT260" s="22"/>
      <c r="IU260" s="22">
        <v>10</v>
      </c>
      <c r="IV260" s="22"/>
      <c r="IW260" s="22"/>
      <c r="IX260" s="22"/>
      <c r="IY260" s="26">
        <f t="shared" si="16"/>
        <v>10</v>
      </c>
      <c r="IZ260" s="56" t="s">
        <v>105</v>
      </c>
      <c r="JA260" s="80">
        <v>274.68</v>
      </c>
      <c r="JB260" s="81">
        <f>JE260+JF260+JG260</f>
        <v>274.68</v>
      </c>
      <c r="JC260" s="81">
        <v>184.1</v>
      </c>
      <c r="JD260" s="82">
        <f t="shared" si="17"/>
        <v>0</v>
      </c>
      <c r="JE260" s="83"/>
      <c r="JF260" s="83"/>
      <c r="JG260" s="83">
        <v>274.68</v>
      </c>
      <c r="JH260" s="83"/>
      <c r="JI260" s="83"/>
      <c r="JJ260" s="83"/>
      <c r="JK260" s="83"/>
      <c r="JL260" s="83"/>
      <c r="JM260" s="83"/>
      <c r="JN260" s="83"/>
      <c r="JO260" s="83"/>
      <c r="JP260" s="83"/>
      <c r="JQ260" s="40">
        <f t="shared" si="14"/>
        <v>1.4920152091254755</v>
      </c>
    </row>
    <row r="261" spans="1:278" s="5" customFormat="1" ht="12.75" customHeight="1" x14ac:dyDescent="0.25">
      <c r="A261" s="64">
        <v>43452</v>
      </c>
      <c r="B261" s="108" t="s">
        <v>205</v>
      </c>
      <c r="C261" s="52"/>
      <c r="D261" s="52"/>
      <c r="E261" s="53"/>
      <c r="F261" s="53"/>
      <c r="G261" s="53"/>
      <c r="H261" s="53"/>
      <c r="I261" s="53"/>
      <c r="J261" s="53"/>
      <c r="K261" s="53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  <c r="AU261" s="22"/>
      <c r="AV261" s="22"/>
      <c r="AW261" s="22"/>
      <c r="AX261" s="22"/>
      <c r="AY261" s="22"/>
      <c r="AZ261" s="22"/>
      <c r="BA261" s="22"/>
      <c r="BB261" s="22"/>
      <c r="BC261" s="22"/>
      <c r="BD261" s="22"/>
      <c r="BE261" s="22"/>
      <c r="BF261" s="22"/>
      <c r="BG261" s="22"/>
      <c r="BH261" s="22"/>
      <c r="BI261" s="22"/>
      <c r="BJ261" s="22"/>
      <c r="BK261" s="22"/>
      <c r="BL261" s="22"/>
      <c r="BM261" s="22"/>
      <c r="BN261" s="22"/>
      <c r="BO261" s="22"/>
      <c r="BP261" s="22"/>
      <c r="BQ261" s="22"/>
      <c r="BR261" s="22"/>
      <c r="BS261" s="22"/>
      <c r="BT261" s="22"/>
      <c r="BU261" s="22"/>
      <c r="BV261" s="22"/>
      <c r="BW261" s="22"/>
      <c r="BX261" s="22"/>
      <c r="BY261" s="22"/>
      <c r="BZ261" s="22"/>
      <c r="CA261" s="22"/>
      <c r="CB261" s="22"/>
      <c r="CC261" s="22"/>
      <c r="CD261" s="22"/>
      <c r="CE261" s="22"/>
      <c r="CF261" s="22"/>
      <c r="CG261" s="22"/>
      <c r="CH261" s="22"/>
      <c r="CI261" s="22"/>
      <c r="CJ261" s="22"/>
      <c r="CK261" s="22"/>
      <c r="CL261" s="22"/>
      <c r="CM261" s="22"/>
      <c r="CN261" s="22"/>
      <c r="CO261" s="22"/>
      <c r="CP261" s="22"/>
      <c r="CQ261" s="22"/>
      <c r="CR261" s="22"/>
      <c r="CS261" s="22"/>
      <c r="CT261" s="22"/>
      <c r="CU261" s="22"/>
      <c r="CV261" s="22"/>
      <c r="CW261" s="22"/>
      <c r="CX261" s="22"/>
      <c r="CY261" s="22"/>
      <c r="CZ261" s="22"/>
      <c r="DA261" s="22"/>
      <c r="DB261" s="22"/>
      <c r="DC261" s="22"/>
      <c r="DD261" s="22"/>
      <c r="DE261" s="22"/>
      <c r="DF261" s="22"/>
      <c r="DG261" s="22"/>
      <c r="DH261" s="22"/>
      <c r="DI261" s="22"/>
      <c r="DJ261" s="22"/>
      <c r="DK261" s="22"/>
      <c r="DL261" s="22"/>
      <c r="DM261" s="22"/>
      <c r="DN261" s="22"/>
      <c r="DO261" s="22"/>
      <c r="DP261" s="22"/>
      <c r="DQ261" s="22"/>
      <c r="DR261" s="22"/>
      <c r="DS261" s="22"/>
      <c r="DT261" s="22"/>
      <c r="DU261" s="22"/>
      <c r="DV261" s="22"/>
      <c r="DW261" s="22"/>
      <c r="DX261" s="22"/>
      <c r="DY261" s="22"/>
      <c r="DZ261" s="22"/>
      <c r="EA261" s="22"/>
      <c r="EB261" s="22"/>
      <c r="EC261" s="22"/>
      <c r="ED261" s="22"/>
      <c r="EE261" s="22"/>
      <c r="EF261" s="22"/>
      <c r="EG261" s="22"/>
      <c r="EH261" s="22"/>
      <c r="EI261" s="22"/>
      <c r="EJ261" s="22"/>
      <c r="EK261" s="22"/>
      <c r="EL261" s="22"/>
      <c r="EM261" s="22"/>
      <c r="EN261" s="22"/>
      <c r="EO261" s="22"/>
      <c r="EP261" s="22"/>
      <c r="EQ261" s="22"/>
      <c r="ER261" s="22"/>
      <c r="ES261" s="22"/>
      <c r="ET261" s="22"/>
      <c r="EU261" s="22"/>
      <c r="EV261" s="22"/>
      <c r="EW261" s="22"/>
      <c r="EX261" s="22"/>
      <c r="EY261" s="22"/>
      <c r="EZ261" s="22"/>
      <c r="FA261" s="22"/>
      <c r="FB261" s="22"/>
      <c r="FC261" s="22"/>
      <c r="FD261" s="22"/>
      <c r="FE261" s="22"/>
      <c r="FF261" s="22"/>
      <c r="FG261" s="22"/>
      <c r="FH261" s="22"/>
      <c r="FI261" s="22"/>
      <c r="FJ261" s="22"/>
      <c r="FK261" s="22"/>
      <c r="FL261" s="22"/>
      <c r="FM261" s="22"/>
      <c r="FN261" s="22"/>
      <c r="FO261" s="22"/>
      <c r="FP261" s="22"/>
      <c r="FQ261" s="22"/>
      <c r="FR261" s="22"/>
      <c r="FS261" s="22"/>
      <c r="FT261" s="22"/>
      <c r="FU261" s="22"/>
      <c r="FV261" s="22"/>
      <c r="FW261" s="22"/>
      <c r="FX261" s="22"/>
      <c r="FY261" s="22"/>
      <c r="FZ261" s="22"/>
      <c r="GA261" s="22"/>
      <c r="GB261" s="22"/>
      <c r="GC261" s="22"/>
      <c r="GD261" s="22"/>
      <c r="GE261" s="22"/>
      <c r="GF261" s="22"/>
      <c r="GG261" s="22"/>
      <c r="GH261" s="22"/>
      <c r="GI261" s="22"/>
      <c r="GJ261" s="22"/>
      <c r="GK261" s="22"/>
      <c r="GL261" s="22"/>
      <c r="GM261" s="22"/>
      <c r="GN261" s="22"/>
      <c r="GO261" s="22"/>
      <c r="GP261" s="22"/>
      <c r="GQ261" s="22"/>
      <c r="GR261" s="22"/>
      <c r="GS261" s="22"/>
      <c r="GT261" s="22"/>
      <c r="GU261" s="22"/>
      <c r="GV261" s="22"/>
      <c r="GW261" s="22"/>
      <c r="GX261" s="22"/>
      <c r="GY261" s="22"/>
      <c r="GZ261" s="22"/>
      <c r="HA261" s="22"/>
      <c r="HB261" s="22"/>
      <c r="HC261" s="22"/>
      <c r="HD261" s="22"/>
      <c r="HE261" s="22"/>
      <c r="HF261" s="22"/>
      <c r="HG261" s="22"/>
      <c r="HH261" s="22"/>
      <c r="HI261" s="22"/>
      <c r="HJ261" s="22"/>
      <c r="HK261" s="22"/>
      <c r="HL261" s="22"/>
      <c r="HM261" s="22"/>
      <c r="HN261" s="22"/>
      <c r="HO261" s="22"/>
      <c r="HP261" s="22"/>
      <c r="HQ261" s="22"/>
      <c r="HR261" s="22"/>
      <c r="HS261" s="22"/>
      <c r="HT261" s="22"/>
      <c r="HU261" s="22"/>
      <c r="HV261" s="22"/>
      <c r="HW261" s="22"/>
      <c r="HX261" s="22"/>
      <c r="HY261" s="22"/>
      <c r="HZ261" s="22"/>
      <c r="IA261" s="22"/>
      <c r="IB261" s="22"/>
      <c r="IC261" s="22"/>
      <c r="ID261" s="22"/>
      <c r="IE261" s="22"/>
      <c r="IF261" s="22"/>
      <c r="IG261" s="22"/>
      <c r="IH261" s="22"/>
      <c r="II261" s="22"/>
      <c r="IJ261" s="22"/>
      <c r="IK261" s="22"/>
      <c r="IL261" s="22"/>
      <c r="IM261" s="22"/>
      <c r="IN261" s="22"/>
      <c r="IO261" s="22"/>
      <c r="IP261" s="22"/>
      <c r="IQ261" s="22"/>
      <c r="IR261" s="22"/>
      <c r="IS261" s="22"/>
      <c r="IT261" s="22"/>
      <c r="IU261" s="22">
        <v>8</v>
      </c>
      <c r="IV261" s="22"/>
      <c r="IW261" s="22"/>
      <c r="IX261" s="22"/>
      <c r="IY261" s="26">
        <f t="shared" si="16"/>
        <v>8</v>
      </c>
      <c r="IZ261" s="56" t="s">
        <v>105</v>
      </c>
      <c r="JA261" s="80">
        <v>228.38</v>
      </c>
      <c r="JB261" s="81">
        <f>JE261+JF261+JG261+JH261+JI261+JJ261+JK261+JL261+JM261+JN261+JO261+JP261</f>
        <v>0</v>
      </c>
      <c r="JC261" s="81">
        <v>155.44</v>
      </c>
      <c r="JD261" s="82">
        <f t="shared" si="17"/>
        <v>228.38</v>
      </c>
      <c r="JE261" s="83"/>
      <c r="JF261" s="83"/>
      <c r="JG261" s="83"/>
      <c r="JH261" s="83"/>
      <c r="JI261" s="83"/>
      <c r="JJ261" s="83"/>
      <c r="JK261" s="83"/>
      <c r="JL261" s="83"/>
      <c r="JM261" s="83"/>
      <c r="JN261" s="83"/>
      <c r="JO261" s="83"/>
      <c r="JP261" s="83"/>
      <c r="JQ261" s="117">
        <f t="shared" si="14"/>
        <v>1.4692485846628924</v>
      </c>
      <c r="JR261" s="5" t="s">
        <v>741</v>
      </c>
    </row>
    <row r="262" spans="1:278" s="5" customFormat="1" ht="12.75" customHeight="1" x14ac:dyDescent="0.25">
      <c r="A262" s="64">
        <v>43173</v>
      </c>
      <c r="B262" s="108" t="s">
        <v>86</v>
      </c>
      <c r="C262" s="52"/>
      <c r="D262" s="52"/>
      <c r="E262" s="53"/>
      <c r="F262" s="53"/>
      <c r="G262" s="53"/>
      <c r="H262" s="53"/>
      <c r="I262" s="53"/>
      <c r="J262" s="53"/>
      <c r="K262" s="53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  <c r="AU262" s="22"/>
      <c r="AV262" s="22"/>
      <c r="AW262" s="22"/>
      <c r="AX262" s="22"/>
      <c r="AY262" s="22"/>
      <c r="AZ262" s="22"/>
      <c r="BA262" s="22"/>
      <c r="BB262" s="22"/>
      <c r="BC262" s="22"/>
      <c r="BD262" s="22"/>
      <c r="BE262" s="22"/>
      <c r="BF262" s="22"/>
      <c r="BG262" s="22"/>
      <c r="BH262" s="22"/>
      <c r="BI262" s="22"/>
      <c r="BJ262" s="22"/>
      <c r="BK262" s="22"/>
      <c r="BL262" s="22"/>
      <c r="BM262" s="22"/>
      <c r="BN262" s="22"/>
      <c r="BO262" s="22"/>
      <c r="BP262" s="22"/>
      <c r="BQ262" s="22"/>
      <c r="BR262" s="22"/>
      <c r="BS262" s="22"/>
      <c r="BT262" s="22"/>
      <c r="BU262" s="22"/>
      <c r="BV262" s="22"/>
      <c r="BW262" s="22"/>
      <c r="BX262" s="22"/>
      <c r="BY262" s="22"/>
      <c r="BZ262" s="22"/>
      <c r="CA262" s="22"/>
      <c r="CB262" s="22"/>
      <c r="CC262" s="22"/>
      <c r="CD262" s="22"/>
      <c r="CE262" s="22"/>
      <c r="CF262" s="22"/>
      <c r="CG262" s="22"/>
      <c r="CH262" s="22"/>
      <c r="CI262" s="22"/>
      <c r="CJ262" s="22"/>
      <c r="CK262" s="22"/>
      <c r="CL262" s="22"/>
      <c r="CM262" s="22"/>
      <c r="CN262" s="22"/>
      <c r="CO262" s="22"/>
      <c r="CP262" s="22">
        <v>10</v>
      </c>
      <c r="CQ262" s="22"/>
      <c r="CR262" s="22"/>
      <c r="CS262" s="22"/>
      <c r="CT262" s="22"/>
      <c r="CU262" s="22"/>
      <c r="CV262" s="22"/>
      <c r="CW262" s="22"/>
      <c r="CX262" s="22"/>
      <c r="CY262" s="22"/>
      <c r="CZ262" s="22"/>
      <c r="DA262" s="22"/>
      <c r="DB262" s="22"/>
      <c r="DC262" s="22"/>
      <c r="DD262" s="22"/>
      <c r="DE262" s="22"/>
      <c r="DF262" s="22"/>
      <c r="DG262" s="22"/>
      <c r="DH262" s="22"/>
      <c r="DI262" s="22"/>
      <c r="DJ262" s="22"/>
      <c r="DK262" s="22"/>
      <c r="DL262" s="22"/>
      <c r="DM262" s="22"/>
      <c r="DN262" s="22"/>
      <c r="DO262" s="22"/>
      <c r="DP262" s="22"/>
      <c r="DQ262" s="22"/>
      <c r="DR262" s="22"/>
      <c r="DS262" s="22"/>
      <c r="DT262" s="22"/>
      <c r="DU262" s="22"/>
      <c r="DV262" s="22"/>
      <c r="DW262" s="22"/>
      <c r="DX262" s="22"/>
      <c r="DY262" s="22"/>
      <c r="DZ262" s="22"/>
      <c r="EA262" s="22"/>
      <c r="EB262" s="22"/>
      <c r="EC262" s="22"/>
      <c r="ED262" s="22"/>
      <c r="EE262" s="22"/>
      <c r="EF262" s="22"/>
      <c r="EG262" s="22"/>
      <c r="EH262" s="22"/>
      <c r="EI262" s="22"/>
      <c r="EJ262" s="22"/>
      <c r="EK262" s="22"/>
      <c r="EL262" s="22"/>
      <c r="EM262" s="22"/>
      <c r="EN262" s="22"/>
      <c r="EO262" s="22"/>
      <c r="EP262" s="22"/>
      <c r="EQ262" s="22"/>
      <c r="ER262" s="22"/>
      <c r="ES262" s="22"/>
      <c r="ET262" s="22"/>
      <c r="EU262" s="22"/>
      <c r="EV262" s="22"/>
      <c r="EW262" s="22"/>
      <c r="EX262" s="22"/>
      <c r="EY262" s="22"/>
      <c r="EZ262" s="22"/>
      <c r="FA262" s="22"/>
      <c r="FB262" s="22"/>
      <c r="FC262" s="22"/>
      <c r="FD262" s="22"/>
      <c r="FE262" s="22"/>
      <c r="FF262" s="22"/>
      <c r="FG262" s="22"/>
      <c r="FH262" s="22"/>
      <c r="FI262" s="22"/>
      <c r="FJ262" s="22">
        <v>10</v>
      </c>
      <c r="FK262" s="22"/>
      <c r="FL262" s="22"/>
      <c r="FM262" s="22"/>
      <c r="FN262" s="22"/>
      <c r="FO262" s="22"/>
      <c r="FP262" s="22"/>
      <c r="FQ262" s="22"/>
      <c r="FR262" s="22"/>
      <c r="FS262" s="22"/>
      <c r="FT262" s="22"/>
      <c r="FU262" s="22"/>
      <c r="FV262" s="22"/>
      <c r="FW262" s="22"/>
      <c r="FX262" s="22"/>
      <c r="FY262" s="22"/>
      <c r="FZ262" s="22"/>
      <c r="GA262" s="22"/>
      <c r="GB262" s="22"/>
      <c r="GC262" s="22"/>
      <c r="GD262" s="22"/>
      <c r="GE262" s="22"/>
      <c r="GF262" s="22"/>
      <c r="GG262" s="22"/>
      <c r="GH262" s="22"/>
      <c r="GI262" s="22"/>
      <c r="GJ262" s="22"/>
      <c r="GK262" s="22"/>
      <c r="GL262" s="22"/>
      <c r="GM262" s="22"/>
      <c r="GN262" s="22"/>
      <c r="GO262" s="22"/>
      <c r="GP262" s="22"/>
      <c r="GQ262" s="22"/>
      <c r="GR262" s="22"/>
      <c r="GS262" s="22"/>
      <c r="GT262" s="22"/>
      <c r="GU262" s="22"/>
      <c r="GV262" s="22"/>
      <c r="GW262" s="22"/>
      <c r="GX262" s="22"/>
      <c r="GY262" s="22"/>
      <c r="GZ262" s="22"/>
      <c r="HA262" s="22"/>
      <c r="HB262" s="22"/>
      <c r="HC262" s="22"/>
      <c r="HD262" s="22"/>
      <c r="HE262" s="22"/>
      <c r="HF262" s="22"/>
      <c r="HG262" s="22"/>
      <c r="HH262" s="22"/>
      <c r="HI262" s="22"/>
      <c r="HJ262" s="22"/>
      <c r="HK262" s="22"/>
      <c r="HL262" s="22"/>
      <c r="HM262" s="22"/>
      <c r="HN262" s="22"/>
      <c r="HO262" s="22"/>
      <c r="HP262" s="22"/>
      <c r="HQ262" s="22"/>
      <c r="HR262" s="22"/>
      <c r="HS262" s="22"/>
      <c r="HT262" s="22"/>
      <c r="HU262" s="22"/>
      <c r="HV262" s="22"/>
      <c r="HW262" s="22"/>
      <c r="HX262" s="22"/>
      <c r="HY262" s="22"/>
      <c r="HZ262" s="22"/>
      <c r="IA262" s="22"/>
      <c r="IB262" s="22"/>
      <c r="IC262" s="22"/>
      <c r="ID262" s="22"/>
      <c r="IE262" s="22"/>
      <c r="IF262" s="22"/>
      <c r="IG262" s="22"/>
      <c r="IH262" s="22"/>
      <c r="II262" s="22"/>
      <c r="IJ262" s="22"/>
      <c r="IK262" s="22"/>
      <c r="IL262" s="22"/>
      <c r="IM262" s="22"/>
      <c r="IN262" s="22"/>
      <c r="IO262" s="22"/>
      <c r="IP262" s="22"/>
      <c r="IQ262" s="22"/>
      <c r="IR262" s="22"/>
      <c r="IS262" s="22"/>
      <c r="IT262" s="22"/>
      <c r="IU262" s="22"/>
      <c r="IV262" s="22">
        <v>50</v>
      </c>
      <c r="IW262" s="22"/>
      <c r="IX262" s="22"/>
      <c r="IY262" s="26">
        <f t="shared" si="16"/>
        <v>70</v>
      </c>
      <c r="IZ262" s="56" t="s">
        <v>223</v>
      </c>
      <c r="JA262" s="80">
        <v>2505.12</v>
      </c>
      <c r="JB262" s="81">
        <f>JE262+JF262+JG262+JH262+JI262</f>
        <v>2505.12</v>
      </c>
      <c r="JC262" s="81">
        <v>1858</v>
      </c>
      <c r="JD262" s="82">
        <f t="shared" si="17"/>
        <v>0</v>
      </c>
      <c r="JE262" s="83"/>
      <c r="JF262" s="83"/>
      <c r="JG262" s="83"/>
      <c r="JH262" s="83"/>
      <c r="JI262" s="83">
        <v>2505.12</v>
      </c>
      <c r="JJ262" s="83"/>
      <c r="JK262" s="83"/>
      <c r="JL262" s="83"/>
      <c r="JM262" s="83"/>
      <c r="JN262" s="83"/>
      <c r="JO262" s="83"/>
      <c r="JP262" s="83"/>
      <c r="JQ262" s="40">
        <f t="shared" si="14"/>
        <v>1.3482884822389665</v>
      </c>
      <c r="JR262" s="5" t="s">
        <v>394</v>
      </c>
    </row>
    <row r="263" spans="1:278" s="5" customFormat="1" ht="12.75" customHeight="1" x14ac:dyDescent="0.25">
      <c r="A263" s="64">
        <v>43196</v>
      </c>
      <c r="B263" s="108" t="s">
        <v>86</v>
      </c>
      <c r="C263" s="52"/>
      <c r="D263" s="52"/>
      <c r="E263" s="53"/>
      <c r="F263" s="53"/>
      <c r="G263" s="53"/>
      <c r="H263" s="53"/>
      <c r="I263" s="53"/>
      <c r="J263" s="53"/>
      <c r="K263" s="53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  <c r="AU263" s="22"/>
      <c r="AV263" s="22"/>
      <c r="AW263" s="22"/>
      <c r="AX263" s="22"/>
      <c r="AY263" s="22"/>
      <c r="AZ263" s="22"/>
      <c r="BA263" s="22"/>
      <c r="BB263" s="22"/>
      <c r="BC263" s="22"/>
      <c r="BD263" s="22"/>
      <c r="BE263" s="22"/>
      <c r="BF263" s="22"/>
      <c r="BG263" s="22"/>
      <c r="BH263" s="22"/>
      <c r="BI263" s="22"/>
      <c r="BJ263" s="22"/>
      <c r="BK263" s="22"/>
      <c r="BL263" s="22"/>
      <c r="BM263" s="22"/>
      <c r="BN263" s="22"/>
      <c r="BO263" s="22"/>
      <c r="BP263" s="22"/>
      <c r="BQ263" s="22"/>
      <c r="BR263" s="22"/>
      <c r="BS263" s="22"/>
      <c r="BT263" s="22"/>
      <c r="BU263" s="22"/>
      <c r="BV263" s="22"/>
      <c r="BW263" s="22"/>
      <c r="BX263" s="22"/>
      <c r="BY263" s="22"/>
      <c r="BZ263" s="22"/>
      <c r="CA263" s="22"/>
      <c r="CB263" s="22"/>
      <c r="CC263" s="22"/>
      <c r="CD263" s="22"/>
      <c r="CE263" s="22"/>
      <c r="CF263" s="22"/>
      <c r="CG263" s="22"/>
      <c r="CH263" s="22"/>
      <c r="CI263" s="22"/>
      <c r="CJ263" s="22"/>
      <c r="CK263" s="22"/>
      <c r="CL263" s="22"/>
      <c r="CM263" s="22"/>
      <c r="CN263" s="22"/>
      <c r="CO263" s="22"/>
      <c r="CP263" s="22">
        <v>10</v>
      </c>
      <c r="CQ263" s="22"/>
      <c r="CR263" s="22"/>
      <c r="CS263" s="22"/>
      <c r="CT263" s="22"/>
      <c r="CU263" s="22"/>
      <c r="CV263" s="22"/>
      <c r="CW263" s="22"/>
      <c r="CX263" s="22"/>
      <c r="CY263" s="22"/>
      <c r="CZ263" s="22"/>
      <c r="DA263" s="22"/>
      <c r="DB263" s="22"/>
      <c r="DC263" s="22"/>
      <c r="DD263" s="22"/>
      <c r="DE263" s="22"/>
      <c r="DF263" s="22"/>
      <c r="DG263" s="22"/>
      <c r="DH263" s="22"/>
      <c r="DI263" s="22"/>
      <c r="DJ263" s="22"/>
      <c r="DK263" s="22"/>
      <c r="DL263" s="22"/>
      <c r="DM263" s="22"/>
      <c r="DN263" s="22"/>
      <c r="DO263" s="22"/>
      <c r="DP263" s="22"/>
      <c r="DQ263" s="22"/>
      <c r="DR263" s="22"/>
      <c r="DS263" s="22"/>
      <c r="DT263" s="22"/>
      <c r="DU263" s="22"/>
      <c r="DV263" s="22"/>
      <c r="DW263" s="22"/>
      <c r="DX263" s="22"/>
      <c r="DY263" s="22"/>
      <c r="DZ263" s="22"/>
      <c r="EA263" s="22"/>
      <c r="EB263" s="22"/>
      <c r="EC263" s="22"/>
      <c r="ED263" s="22"/>
      <c r="EE263" s="22"/>
      <c r="EF263" s="22"/>
      <c r="EG263" s="22"/>
      <c r="EH263" s="22"/>
      <c r="EI263" s="22"/>
      <c r="EJ263" s="22"/>
      <c r="EK263" s="22"/>
      <c r="EL263" s="22"/>
      <c r="EM263" s="22"/>
      <c r="EN263" s="22"/>
      <c r="EO263" s="22"/>
      <c r="EP263" s="22"/>
      <c r="EQ263" s="22"/>
      <c r="ER263" s="22"/>
      <c r="ES263" s="22"/>
      <c r="ET263" s="22"/>
      <c r="EU263" s="22"/>
      <c r="EV263" s="22"/>
      <c r="EW263" s="22"/>
      <c r="EX263" s="22"/>
      <c r="EY263" s="22"/>
      <c r="EZ263" s="22"/>
      <c r="FA263" s="22"/>
      <c r="FB263" s="22"/>
      <c r="FC263" s="22"/>
      <c r="FD263" s="22"/>
      <c r="FE263" s="22"/>
      <c r="FF263" s="22"/>
      <c r="FG263" s="22"/>
      <c r="FH263" s="22"/>
      <c r="FI263" s="22"/>
      <c r="FJ263" s="22"/>
      <c r="FK263" s="22"/>
      <c r="FL263" s="22"/>
      <c r="FM263" s="22"/>
      <c r="FN263" s="22"/>
      <c r="FO263" s="22"/>
      <c r="FP263" s="22"/>
      <c r="FQ263" s="22"/>
      <c r="FR263" s="22"/>
      <c r="FS263" s="22"/>
      <c r="FT263" s="22"/>
      <c r="FU263" s="22"/>
      <c r="FV263" s="22"/>
      <c r="FW263" s="22"/>
      <c r="FX263" s="22"/>
      <c r="FY263" s="22"/>
      <c r="FZ263" s="22"/>
      <c r="GA263" s="22"/>
      <c r="GB263" s="22"/>
      <c r="GC263" s="22"/>
      <c r="GD263" s="22"/>
      <c r="GE263" s="22"/>
      <c r="GF263" s="22"/>
      <c r="GG263" s="22"/>
      <c r="GH263" s="22"/>
      <c r="GI263" s="22"/>
      <c r="GJ263" s="22"/>
      <c r="GK263" s="22"/>
      <c r="GL263" s="22"/>
      <c r="GM263" s="22"/>
      <c r="GN263" s="22"/>
      <c r="GO263" s="22"/>
      <c r="GP263" s="22"/>
      <c r="GQ263" s="22"/>
      <c r="GR263" s="22"/>
      <c r="GS263" s="22"/>
      <c r="GT263" s="22"/>
      <c r="GU263" s="22"/>
      <c r="GV263" s="22"/>
      <c r="GW263" s="22"/>
      <c r="GX263" s="22"/>
      <c r="GY263" s="22"/>
      <c r="GZ263" s="22"/>
      <c r="HA263" s="22"/>
      <c r="HB263" s="22"/>
      <c r="HC263" s="22"/>
      <c r="HD263" s="22"/>
      <c r="HE263" s="22"/>
      <c r="HF263" s="22"/>
      <c r="HG263" s="22"/>
      <c r="HH263" s="22"/>
      <c r="HI263" s="22"/>
      <c r="HJ263" s="22"/>
      <c r="HK263" s="22"/>
      <c r="HL263" s="22"/>
      <c r="HM263" s="22"/>
      <c r="HN263" s="22"/>
      <c r="HO263" s="22"/>
      <c r="HP263" s="22"/>
      <c r="HQ263" s="22"/>
      <c r="HR263" s="22"/>
      <c r="HS263" s="22"/>
      <c r="HT263" s="22"/>
      <c r="HU263" s="22"/>
      <c r="HV263" s="22"/>
      <c r="HW263" s="22"/>
      <c r="HX263" s="22"/>
      <c r="HY263" s="22"/>
      <c r="HZ263" s="22"/>
      <c r="IA263" s="22"/>
      <c r="IB263" s="22"/>
      <c r="IC263" s="22"/>
      <c r="ID263" s="22"/>
      <c r="IE263" s="22"/>
      <c r="IF263" s="22"/>
      <c r="IG263" s="22"/>
      <c r="IH263" s="22"/>
      <c r="II263" s="22"/>
      <c r="IJ263" s="22"/>
      <c r="IK263" s="22"/>
      <c r="IL263" s="22"/>
      <c r="IM263" s="22"/>
      <c r="IN263" s="22"/>
      <c r="IO263" s="22"/>
      <c r="IP263" s="22"/>
      <c r="IQ263" s="22"/>
      <c r="IR263" s="22"/>
      <c r="IS263" s="22"/>
      <c r="IT263" s="22"/>
      <c r="IU263" s="22"/>
      <c r="IV263" s="22">
        <v>50</v>
      </c>
      <c r="IW263" s="22"/>
      <c r="IX263" s="22"/>
      <c r="IY263" s="26">
        <f t="shared" si="16"/>
        <v>60</v>
      </c>
      <c r="IZ263" s="56" t="s">
        <v>223</v>
      </c>
      <c r="JA263" s="80">
        <v>1829.04</v>
      </c>
      <c r="JB263" s="81">
        <f>JE263+JF263+JG263+JH263+JI263</f>
        <v>1829.04</v>
      </c>
      <c r="JC263" s="81">
        <v>1415.6</v>
      </c>
      <c r="JD263" s="82">
        <f t="shared" si="17"/>
        <v>0</v>
      </c>
      <c r="JE263" s="83"/>
      <c r="JF263" s="83"/>
      <c r="JG263" s="83"/>
      <c r="JH263" s="83"/>
      <c r="JI263" s="83">
        <v>1829.04</v>
      </c>
      <c r="JJ263" s="83"/>
      <c r="JK263" s="83"/>
      <c r="JL263" s="83"/>
      <c r="JM263" s="83"/>
      <c r="JN263" s="83"/>
      <c r="JO263" s="83"/>
      <c r="JP263" s="83"/>
      <c r="JQ263" s="40">
        <f t="shared" si="14"/>
        <v>1.2920599039276632</v>
      </c>
      <c r="JR263" s="5" t="s">
        <v>429</v>
      </c>
    </row>
    <row r="264" spans="1:278" s="5" customFormat="1" ht="12.75" customHeight="1" x14ac:dyDescent="0.25">
      <c r="A264" s="64">
        <v>43235</v>
      </c>
      <c r="B264" s="108" t="s">
        <v>86</v>
      </c>
      <c r="C264" s="52"/>
      <c r="D264" s="52"/>
      <c r="E264" s="53"/>
      <c r="F264" s="53"/>
      <c r="G264" s="53"/>
      <c r="H264" s="53"/>
      <c r="I264" s="53"/>
      <c r="J264" s="53"/>
      <c r="K264" s="53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  <c r="AU264" s="22"/>
      <c r="AV264" s="22"/>
      <c r="AW264" s="22"/>
      <c r="AX264" s="22"/>
      <c r="AY264" s="22"/>
      <c r="AZ264" s="22"/>
      <c r="BA264" s="22"/>
      <c r="BB264" s="22"/>
      <c r="BC264" s="22"/>
      <c r="BD264" s="22"/>
      <c r="BE264" s="22"/>
      <c r="BF264" s="22"/>
      <c r="BG264" s="22"/>
      <c r="BH264" s="22"/>
      <c r="BI264" s="22"/>
      <c r="BJ264" s="22"/>
      <c r="BK264" s="22"/>
      <c r="BL264" s="22"/>
      <c r="BM264" s="22"/>
      <c r="BN264" s="22"/>
      <c r="BO264" s="22"/>
      <c r="BP264" s="22"/>
      <c r="BQ264" s="22"/>
      <c r="BR264" s="22"/>
      <c r="BS264" s="22"/>
      <c r="BT264" s="22"/>
      <c r="BU264" s="22"/>
      <c r="BV264" s="22"/>
      <c r="BW264" s="22"/>
      <c r="BX264" s="22"/>
      <c r="BY264" s="22"/>
      <c r="BZ264" s="22"/>
      <c r="CA264" s="22"/>
      <c r="CB264" s="22"/>
      <c r="CC264" s="22"/>
      <c r="CD264" s="22"/>
      <c r="CE264" s="22"/>
      <c r="CF264" s="22"/>
      <c r="CG264" s="22"/>
      <c r="CH264" s="22"/>
      <c r="CI264" s="22"/>
      <c r="CJ264" s="22"/>
      <c r="CK264" s="22"/>
      <c r="CL264" s="22"/>
      <c r="CM264" s="22"/>
      <c r="CN264" s="22"/>
      <c r="CO264" s="22"/>
      <c r="CP264" s="22">
        <v>100</v>
      </c>
      <c r="CQ264" s="22"/>
      <c r="CR264" s="22"/>
      <c r="CS264" s="22"/>
      <c r="CT264" s="22"/>
      <c r="CU264" s="22"/>
      <c r="CV264" s="22"/>
      <c r="CW264" s="22"/>
      <c r="CX264" s="22"/>
      <c r="CY264" s="22"/>
      <c r="CZ264" s="22"/>
      <c r="DA264" s="22"/>
      <c r="DB264" s="22"/>
      <c r="DC264" s="22"/>
      <c r="DD264" s="22"/>
      <c r="DE264" s="22"/>
      <c r="DF264" s="22"/>
      <c r="DG264" s="22"/>
      <c r="DH264" s="22"/>
      <c r="DI264" s="22"/>
      <c r="DJ264" s="22"/>
      <c r="DK264" s="22"/>
      <c r="DL264" s="22"/>
      <c r="DM264" s="22"/>
      <c r="DN264" s="22"/>
      <c r="DO264" s="22"/>
      <c r="DP264" s="22"/>
      <c r="DQ264" s="22"/>
      <c r="DR264" s="22"/>
      <c r="DS264" s="22"/>
      <c r="DT264" s="22"/>
      <c r="DU264" s="22"/>
      <c r="DV264" s="22"/>
      <c r="DW264" s="22"/>
      <c r="DX264" s="22"/>
      <c r="DY264" s="22"/>
      <c r="DZ264" s="22"/>
      <c r="EA264" s="22"/>
      <c r="EB264" s="22"/>
      <c r="EC264" s="22"/>
      <c r="ED264" s="22"/>
      <c r="EE264" s="22"/>
      <c r="EF264" s="22"/>
      <c r="EG264" s="22"/>
      <c r="EH264" s="22"/>
      <c r="EI264" s="22"/>
      <c r="EJ264" s="22"/>
      <c r="EK264" s="22"/>
      <c r="EL264" s="22"/>
      <c r="EM264" s="22"/>
      <c r="EN264" s="22"/>
      <c r="EO264" s="22"/>
      <c r="EP264" s="22"/>
      <c r="EQ264" s="22"/>
      <c r="ER264" s="22"/>
      <c r="ES264" s="22"/>
      <c r="ET264" s="22"/>
      <c r="EU264" s="22"/>
      <c r="EV264" s="22"/>
      <c r="EW264" s="22"/>
      <c r="EX264" s="22"/>
      <c r="EY264" s="22"/>
      <c r="EZ264" s="22"/>
      <c r="FA264" s="22"/>
      <c r="FB264" s="22"/>
      <c r="FC264" s="22"/>
      <c r="FD264" s="22"/>
      <c r="FE264" s="22"/>
      <c r="FF264" s="22"/>
      <c r="FG264" s="22"/>
      <c r="FH264" s="22"/>
      <c r="FI264" s="22"/>
      <c r="FJ264" s="22"/>
      <c r="FK264" s="22"/>
      <c r="FL264" s="22"/>
      <c r="FM264" s="22"/>
      <c r="FN264" s="22"/>
      <c r="FO264" s="22"/>
      <c r="FP264" s="22"/>
      <c r="FQ264" s="22"/>
      <c r="FR264" s="22"/>
      <c r="FS264" s="22"/>
      <c r="FT264" s="22"/>
      <c r="FU264" s="22"/>
      <c r="FV264" s="22"/>
      <c r="FW264" s="22"/>
      <c r="FX264" s="22"/>
      <c r="FY264" s="22"/>
      <c r="FZ264" s="22"/>
      <c r="GA264" s="22"/>
      <c r="GB264" s="22"/>
      <c r="GC264" s="22"/>
      <c r="GD264" s="22"/>
      <c r="GE264" s="22"/>
      <c r="GF264" s="22"/>
      <c r="GG264" s="22"/>
      <c r="GH264" s="22"/>
      <c r="GI264" s="22"/>
      <c r="GJ264" s="22"/>
      <c r="GK264" s="22"/>
      <c r="GL264" s="22"/>
      <c r="GM264" s="22"/>
      <c r="GN264" s="22"/>
      <c r="GO264" s="22"/>
      <c r="GP264" s="22"/>
      <c r="GQ264" s="22"/>
      <c r="GR264" s="22"/>
      <c r="GS264" s="22"/>
      <c r="GT264" s="22"/>
      <c r="GU264" s="22"/>
      <c r="GV264" s="22"/>
      <c r="GW264" s="22"/>
      <c r="GX264" s="22"/>
      <c r="GY264" s="22"/>
      <c r="GZ264" s="22"/>
      <c r="HA264" s="22"/>
      <c r="HB264" s="22"/>
      <c r="HC264" s="22"/>
      <c r="HD264" s="22"/>
      <c r="HE264" s="22"/>
      <c r="HF264" s="22"/>
      <c r="HG264" s="22"/>
      <c r="HH264" s="22"/>
      <c r="HI264" s="22"/>
      <c r="HJ264" s="22"/>
      <c r="HK264" s="22"/>
      <c r="HL264" s="22"/>
      <c r="HM264" s="22"/>
      <c r="HN264" s="22"/>
      <c r="HO264" s="22"/>
      <c r="HP264" s="22"/>
      <c r="HQ264" s="22"/>
      <c r="HR264" s="22"/>
      <c r="HS264" s="22"/>
      <c r="HT264" s="22"/>
      <c r="HU264" s="22"/>
      <c r="HV264" s="22"/>
      <c r="HW264" s="22"/>
      <c r="HX264" s="22"/>
      <c r="HY264" s="22"/>
      <c r="HZ264" s="22"/>
      <c r="IA264" s="22"/>
      <c r="IB264" s="22"/>
      <c r="IC264" s="22"/>
      <c r="ID264" s="22"/>
      <c r="IE264" s="22"/>
      <c r="IF264" s="22"/>
      <c r="IG264" s="22"/>
      <c r="IH264" s="22"/>
      <c r="II264" s="22"/>
      <c r="IJ264" s="22"/>
      <c r="IK264" s="22"/>
      <c r="IL264" s="22"/>
      <c r="IM264" s="22"/>
      <c r="IN264" s="22"/>
      <c r="IO264" s="22"/>
      <c r="IP264" s="22"/>
      <c r="IQ264" s="22"/>
      <c r="IR264" s="22"/>
      <c r="IS264" s="22"/>
      <c r="IT264" s="22"/>
      <c r="IU264" s="22"/>
      <c r="IV264" s="22">
        <v>100</v>
      </c>
      <c r="IW264" s="22"/>
      <c r="IX264" s="22"/>
      <c r="IY264" s="26">
        <f t="shared" si="16"/>
        <v>200</v>
      </c>
      <c r="IZ264" s="56" t="s">
        <v>223</v>
      </c>
      <c r="JA264" s="80">
        <v>6057.6</v>
      </c>
      <c r="JB264" s="81">
        <f>JE264+JF264+JG264+JH264+JI264+JJ264</f>
        <v>6057.6</v>
      </c>
      <c r="JC264" s="81">
        <v>3837</v>
      </c>
      <c r="JD264" s="82">
        <f t="shared" si="17"/>
        <v>0</v>
      </c>
      <c r="JE264" s="83"/>
      <c r="JF264" s="83"/>
      <c r="JG264" s="83"/>
      <c r="JH264" s="83"/>
      <c r="JI264" s="83"/>
      <c r="JJ264" s="83">
        <v>6057.6</v>
      </c>
      <c r="JK264" s="83"/>
      <c r="JL264" s="83"/>
      <c r="JM264" s="83"/>
      <c r="JN264" s="83"/>
      <c r="JO264" s="83"/>
      <c r="JP264" s="83"/>
      <c r="JQ264" s="40">
        <f t="shared" si="14"/>
        <v>1.5787333854573886</v>
      </c>
      <c r="JR264" s="5" t="s">
        <v>483</v>
      </c>
    </row>
    <row r="265" spans="1:278" s="5" customFormat="1" ht="12.75" customHeight="1" x14ac:dyDescent="0.25">
      <c r="A265" s="64">
        <v>43258</v>
      </c>
      <c r="B265" s="108" t="s">
        <v>86</v>
      </c>
      <c r="C265" s="52"/>
      <c r="D265" s="52"/>
      <c r="E265" s="53"/>
      <c r="F265" s="53"/>
      <c r="G265" s="53"/>
      <c r="H265" s="53"/>
      <c r="I265" s="53"/>
      <c r="J265" s="53"/>
      <c r="K265" s="53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  <c r="AU265" s="22"/>
      <c r="AV265" s="22"/>
      <c r="AW265" s="22"/>
      <c r="AX265" s="22"/>
      <c r="AY265" s="22"/>
      <c r="AZ265" s="22"/>
      <c r="BA265" s="22"/>
      <c r="BB265" s="22"/>
      <c r="BC265" s="22"/>
      <c r="BD265" s="22"/>
      <c r="BE265" s="22"/>
      <c r="BF265" s="22"/>
      <c r="BG265" s="22"/>
      <c r="BH265" s="22"/>
      <c r="BI265" s="22"/>
      <c r="BJ265" s="22"/>
      <c r="BK265" s="22"/>
      <c r="BL265" s="22"/>
      <c r="BM265" s="22"/>
      <c r="BN265" s="22"/>
      <c r="BO265" s="22"/>
      <c r="BP265" s="22"/>
      <c r="BQ265" s="22"/>
      <c r="BR265" s="22"/>
      <c r="BS265" s="22"/>
      <c r="BT265" s="22"/>
      <c r="BU265" s="22"/>
      <c r="BV265" s="22"/>
      <c r="BW265" s="22"/>
      <c r="BX265" s="22"/>
      <c r="BY265" s="22"/>
      <c r="BZ265" s="22"/>
      <c r="CA265" s="22"/>
      <c r="CB265" s="22"/>
      <c r="CC265" s="22"/>
      <c r="CD265" s="22"/>
      <c r="CE265" s="22"/>
      <c r="CF265" s="22"/>
      <c r="CG265" s="22"/>
      <c r="CH265" s="22"/>
      <c r="CI265" s="22"/>
      <c r="CJ265" s="22"/>
      <c r="CK265" s="22"/>
      <c r="CL265" s="22"/>
      <c r="CM265" s="22"/>
      <c r="CN265" s="22"/>
      <c r="CO265" s="22"/>
      <c r="CP265" s="22"/>
      <c r="CQ265" s="22"/>
      <c r="CR265" s="22"/>
      <c r="CS265" s="22"/>
      <c r="CT265" s="22"/>
      <c r="CU265" s="22"/>
      <c r="CV265" s="22"/>
      <c r="CW265" s="22"/>
      <c r="CX265" s="22"/>
      <c r="CY265" s="22"/>
      <c r="CZ265" s="22"/>
      <c r="DA265" s="22"/>
      <c r="DB265" s="22"/>
      <c r="DC265" s="22"/>
      <c r="DD265" s="22"/>
      <c r="DE265" s="22"/>
      <c r="DF265" s="22"/>
      <c r="DG265" s="22"/>
      <c r="DH265" s="22"/>
      <c r="DI265" s="22"/>
      <c r="DJ265" s="22"/>
      <c r="DK265" s="22"/>
      <c r="DL265" s="22"/>
      <c r="DM265" s="22"/>
      <c r="DN265" s="22"/>
      <c r="DO265" s="22"/>
      <c r="DP265" s="22"/>
      <c r="DQ265" s="22"/>
      <c r="DR265" s="22"/>
      <c r="DS265" s="22"/>
      <c r="DT265" s="22"/>
      <c r="DU265" s="22"/>
      <c r="DV265" s="22"/>
      <c r="DW265" s="22"/>
      <c r="DX265" s="22"/>
      <c r="DY265" s="22"/>
      <c r="DZ265" s="22"/>
      <c r="EA265" s="22"/>
      <c r="EB265" s="22"/>
      <c r="EC265" s="22"/>
      <c r="ED265" s="22"/>
      <c r="EE265" s="22"/>
      <c r="EF265" s="22"/>
      <c r="EG265" s="22"/>
      <c r="EH265" s="22"/>
      <c r="EI265" s="22"/>
      <c r="EJ265" s="22"/>
      <c r="EK265" s="22"/>
      <c r="EL265" s="22"/>
      <c r="EM265" s="22"/>
      <c r="EN265" s="22"/>
      <c r="EO265" s="22"/>
      <c r="EP265" s="22"/>
      <c r="EQ265" s="22"/>
      <c r="ER265" s="22"/>
      <c r="ES265" s="22"/>
      <c r="ET265" s="22"/>
      <c r="EU265" s="22"/>
      <c r="EV265" s="22"/>
      <c r="EW265" s="22"/>
      <c r="EX265" s="22"/>
      <c r="EY265" s="22"/>
      <c r="EZ265" s="22"/>
      <c r="FA265" s="22"/>
      <c r="FB265" s="22"/>
      <c r="FC265" s="22"/>
      <c r="FD265" s="22"/>
      <c r="FE265" s="22"/>
      <c r="FF265" s="22"/>
      <c r="FG265" s="22"/>
      <c r="FH265" s="22"/>
      <c r="FI265" s="22"/>
      <c r="FJ265" s="22">
        <v>10</v>
      </c>
      <c r="FK265" s="22"/>
      <c r="FL265" s="22"/>
      <c r="FM265" s="22"/>
      <c r="FN265" s="22"/>
      <c r="FO265" s="22"/>
      <c r="FP265" s="22"/>
      <c r="FQ265" s="22"/>
      <c r="FR265" s="22"/>
      <c r="FS265" s="22"/>
      <c r="FT265" s="22"/>
      <c r="FU265" s="22"/>
      <c r="FV265" s="22"/>
      <c r="FW265" s="22"/>
      <c r="FX265" s="22"/>
      <c r="FY265" s="22"/>
      <c r="FZ265" s="22"/>
      <c r="GA265" s="22"/>
      <c r="GB265" s="22"/>
      <c r="GC265" s="22"/>
      <c r="GD265" s="22"/>
      <c r="GE265" s="22"/>
      <c r="GF265" s="22"/>
      <c r="GG265" s="22"/>
      <c r="GH265" s="22"/>
      <c r="GI265" s="22"/>
      <c r="GJ265" s="22"/>
      <c r="GK265" s="22"/>
      <c r="GL265" s="22"/>
      <c r="GM265" s="22"/>
      <c r="GN265" s="22"/>
      <c r="GO265" s="22"/>
      <c r="GP265" s="22"/>
      <c r="GQ265" s="22"/>
      <c r="GR265" s="22"/>
      <c r="GS265" s="22"/>
      <c r="GT265" s="22"/>
      <c r="GU265" s="22"/>
      <c r="GV265" s="22"/>
      <c r="GW265" s="22"/>
      <c r="GX265" s="22"/>
      <c r="GY265" s="22"/>
      <c r="GZ265" s="22"/>
      <c r="HA265" s="22"/>
      <c r="HB265" s="22"/>
      <c r="HC265" s="22"/>
      <c r="HD265" s="22"/>
      <c r="HE265" s="22"/>
      <c r="HF265" s="22"/>
      <c r="HG265" s="22"/>
      <c r="HH265" s="22"/>
      <c r="HI265" s="22"/>
      <c r="HJ265" s="22"/>
      <c r="HK265" s="22"/>
      <c r="HL265" s="22"/>
      <c r="HM265" s="22"/>
      <c r="HN265" s="22"/>
      <c r="HO265" s="22"/>
      <c r="HP265" s="22"/>
      <c r="HQ265" s="22"/>
      <c r="HR265" s="22"/>
      <c r="HS265" s="22"/>
      <c r="HT265" s="22"/>
      <c r="HU265" s="22"/>
      <c r="HV265" s="22"/>
      <c r="HW265" s="22"/>
      <c r="HX265" s="22"/>
      <c r="HY265" s="22"/>
      <c r="HZ265" s="22"/>
      <c r="IA265" s="22"/>
      <c r="IB265" s="22"/>
      <c r="IC265" s="22"/>
      <c r="ID265" s="22"/>
      <c r="IE265" s="22"/>
      <c r="IF265" s="22"/>
      <c r="IG265" s="22"/>
      <c r="IH265" s="22"/>
      <c r="II265" s="22"/>
      <c r="IJ265" s="22"/>
      <c r="IK265" s="22"/>
      <c r="IL265" s="22"/>
      <c r="IM265" s="22"/>
      <c r="IN265" s="22"/>
      <c r="IO265" s="22"/>
      <c r="IP265" s="22"/>
      <c r="IQ265" s="22"/>
      <c r="IR265" s="22"/>
      <c r="IS265" s="22"/>
      <c r="IT265" s="22"/>
      <c r="IU265" s="22"/>
      <c r="IV265" s="22">
        <v>100</v>
      </c>
      <c r="IW265" s="22"/>
      <c r="IX265" s="22"/>
      <c r="IY265" s="26">
        <f t="shared" si="16"/>
        <v>110</v>
      </c>
      <c r="IZ265" s="56" t="s">
        <v>223</v>
      </c>
      <c r="JA265" s="80">
        <v>3763.68</v>
      </c>
      <c r="JB265" s="81">
        <f>JE265+JF265+JG265+JH265+JI265+JJ265+JK265+JL265+JM265</f>
        <v>3763.68</v>
      </c>
      <c r="JC265" s="81">
        <v>2832.1</v>
      </c>
      <c r="JD265" s="82">
        <f t="shared" si="17"/>
        <v>0</v>
      </c>
      <c r="JE265" s="83"/>
      <c r="JF265" s="83"/>
      <c r="JG265" s="83"/>
      <c r="JH265" s="83"/>
      <c r="JI265" s="83"/>
      <c r="JJ265" s="83"/>
      <c r="JK265" s="83"/>
      <c r="JL265" s="83">
        <f>1000+1000</f>
        <v>2000</v>
      </c>
      <c r="JM265" s="83">
        <f>1000+763.68</f>
        <v>1763.6799999999998</v>
      </c>
      <c r="JN265" s="83"/>
      <c r="JO265" s="83"/>
      <c r="JP265" s="83"/>
      <c r="JQ265" s="40">
        <f t="shared" si="14"/>
        <v>1.3289361251368244</v>
      </c>
      <c r="JR265" s="5" t="s">
        <v>590</v>
      </c>
    </row>
    <row r="266" spans="1:278" s="5" customFormat="1" ht="12.75" customHeight="1" x14ac:dyDescent="0.25">
      <c r="A266" s="64">
        <v>43273</v>
      </c>
      <c r="B266" s="108" t="s">
        <v>86</v>
      </c>
      <c r="C266" s="52"/>
      <c r="D266" s="52"/>
      <c r="E266" s="53"/>
      <c r="F266" s="53"/>
      <c r="G266" s="53"/>
      <c r="H266" s="53"/>
      <c r="I266" s="53"/>
      <c r="J266" s="53"/>
      <c r="K266" s="53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  <c r="BA266" s="22"/>
      <c r="BB266" s="22"/>
      <c r="BC266" s="22"/>
      <c r="BD266" s="22"/>
      <c r="BE266" s="22"/>
      <c r="BF266" s="22"/>
      <c r="BG266" s="22"/>
      <c r="BH266" s="22"/>
      <c r="BI266" s="22"/>
      <c r="BJ266" s="22"/>
      <c r="BK266" s="22"/>
      <c r="BL266" s="22"/>
      <c r="BM266" s="22"/>
      <c r="BN266" s="22"/>
      <c r="BO266" s="22"/>
      <c r="BP266" s="22"/>
      <c r="BQ266" s="22"/>
      <c r="BR266" s="22"/>
      <c r="BS266" s="22"/>
      <c r="BT266" s="22"/>
      <c r="BU266" s="22"/>
      <c r="BV266" s="22"/>
      <c r="BW266" s="22"/>
      <c r="BX266" s="22"/>
      <c r="BY266" s="22"/>
      <c r="BZ266" s="22"/>
      <c r="CA266" s="22"/>
      <c r="CB266" s="22"/>
      <c r="CC266" s="22"/>
      <c r="CD266" s="22"/>
      <c r="CE266" s="22"/>
      <c r="CF266" s="22"/>
      <c r="CG266" s="22"/>
      <c r="CH266" s="22"/>
      <c r="CI266" s="22"/>
      <c r="CJ266" s="22"/>
      <c r="CK266" s="22"/>
      <c r="CL266" s="22"/>
      <c r="CM266" s="22"/>
      <c r="CN266" s="22"/>
      <c r="CO266" s="22"/>
      <c r="CP266" s="22"/>
      <c r="CQ266" s="22"/>
      <c r="CR266" s="22"/>
      <c r="CS266" s="22"/>
      <c r="CT266" s="22"/>
      <c r="CU266" s="22"/>
      <c r="CV266" s="22"/>
      <c r="CW266" s="22"/>
      <c r="CX266" s="22"/>
      <c r="CY266" s="22"/>
      <c r="CZ266" s="22"/>
      <c r="DA266" s="22"/>
      <c r="DB266" s="22"/>
      <c r="DC266" s="22"/>
      <c r="DD266" s="22"/>
      <c r="DE266" s="22"/>
      <c r="DF266" s="22"/>
      <c r="DG266" s="22"/>
      <c r="DH266" s="22"/>
      <c r="DI266" s="22"/>
      <c r="DJ266" s="22"/>
      <c r="DK266" s="22"/>
      <c r="DL266" s="22"/>
      <c r="DM266" s="22"/>
      <c r="DN266" s="22"/>
      <c r="DO266" s="22"/>
      <c r="DP266" s="22"/>
      <c r="DQ266" s="22"/>
      <c r="DR266" s="22"/>
      <c r="DS266" s="22"/>
      <c r="DT266" s="22"/>
      <c r="DU266" s="22"/>
      <c r="DV266" s="22"/>
      <c r="DW266" s="22"/>
      <c r="DX266" s="22"/>
      <c r="DY266" s="22"/>
      <c r="DZ266" s="22"/>
      <c r="EA266" s="22"/>
      <c r="EB266" s="22"/>
      <c r="EC266" s="22"/>
      <c r="ED266" s="22"/>
      <c r="EE266" s="22"/>
      <c r="EF266" s="22"/>
      <c r="EG266" s="22"/>
      <c r="EH266" s="22"/>
      <c r="EI266" s="22"/>
      <c r="EJ266" s="22"/>
      <c r="EK266" s="22"/>
      <c r="EL266" s="22"/>
      <c r="EM266" s="22"/>
      <c r="EN266" s="22"/>
      <c r="EO266" s="22"/>
      <c r="EP266" s="22"/>
      <c r="EQ266" s="22"/>
      <c r="ER266" s="22"/>
      <c r="ES266" s="22"/>
      <c r="ET266" s="22"/>
      <c r="EU266" s="22"/>
      <c r="EV266" s="22"/>
      <c r="EW266" s="22"/>
      <c r="EX266" s="22"/>
      <c r="EY266" s="22"/>
      <c r="EZ266" s="22"/>
      <c r="FA266" s="22"/>
      <c r="FB266" s="22"/>
      <c r="FC266" s="22"/>
      <c r="FD266" s="22"/>
      <c r="FE266" s="22"/>
      <c r="FF266" s="22"/>
      <c r="FG266" s="22"/>
      <c r="FH266" s="22"/>
      <c r="FI266" s="22"/>
      <c r="FJ266" s="22"/>
      <c r="FK266" s="22">
        <v>10</v>
      </c>
      <c r="FL266" s="22"/>
      <c r="FM266" s="22"/>
      <c r="FN266" s="22"/>
      <c r="FO266" s="22"/>
      <c r="FP266" s="22"/>
      <c r="FQ266" s="22"/>
      <c r="FR266" s="22"/>
      <c r="FS266" s="22"/>
      <c r="FT266" s="22"/>
      <c r="FU266" s="22"/>
      <c r="FV266" s="22"/>
      <c r="FW266" s="22"/>
      <c r="FX266" s="22"/>
      <c r="FY266" s="22"/>
      <c r="FZ266" s="22"/>
      <c r="GA266" s="22"/>
      <c r="GB266" s="22"/>
      <c r="GC266" s="22"/>
      <c r="GD266" s="22"/>
      <c r="GE266" s="22"/>
      <c r="GF266" s="22"/>
      <c r="GG266" s="22"/>
      <c r="GH266" s="22"/>
      <c r="GI266" s="22"/>
      <c r="GJ266" s="22"/>
      <c r="GK266" s="22"/>
      <c r="GL266" s="22"/>
      <c r="GM266" s="22"/>
      <c r="GN266" s="22"/>
      <c r="GO266" s="22"/>
      <c r="GP266" s="22"/>
      <c r="GQ266" s="22"/>
      <c r="GR266" s="22"/>
      <c r="GS266" s="22"/>
      <c r="GT266" s="22"/>
      <c r="GU266" s="22"/>
      <c r="GV266" s="22"/>
      <c r="GW266" s="22"/>
      <c r="GX266" s="22"/>
      <c r="GY266" s="22"/>
      <c r="GZ266" s="22"/>
      <c r="HA266" s="22"/>
      <c r="HB266" s="22"/>
      <c r="HC266" s="22"/>
      <c r="HD266" s="22"/>
      <c r="HE266" s="22"/>
      <c r="HF266" s="22"/>
      <c r="HG266" s="22"/>
      <c r="HH266" s="22"/>
      <c r="HI266" s="22"/>
      <c r="HJ266" s="22"/>
      <c r="HK266" s="22"/>
      <c r="HL266" s="22"/>
      <c r="HM266" s="22"/>
      <c r="HN266" s="22"/>
      <c r="HO266" s="22"/>
      <c r="HP266" s="22"/>
      <c r="HQ266" s="22"/>
      <c r="HR266" s="22"/>
      <c r="HS266" s="22"/>
      <c r="HT266" s="22"/>
      <c r="HU266" s="22"/>
      <c r="HV266" s="22"/>
      <c r="HW266" s="22"/>
      <c r="HX266" s="22"/>
      <c r="HY266" s="22"/>
      <c r="HZ266" s="22"/>
      <c r="IA266" s="22"/>
      <c r="IB266" s="22"/>
      <c r="IC266" s="22"/>
      <c r="ID266" s="22"/>
      <c r="IE266" s="22"/>
      <c r="IF266" s="22"/>
      <c r="IG266" s="22"/>
      <c r="IH266" s="22"/>
      <c r="II266" s="22"/>
      <c r="IJ266" s="22"/>
      <c r="IK266" s="22"/>
      <c r="IL266" s="22"/>
      <c r="IM266" s="22"/>
      <c r="IN266" s="22"/>
      <c r="IO266" s="22"/>
      <c r="IP266" s="22"/>
      <c r="IQ266" s="22"/>
      <c r="IR266" s="22"/>
      <c r="IS266" s="22"/>
      <c r="IT266" s="22"/>
      <c r="IU266" s="22"/>
      <c r="IV266" s="22"/>
      <c r="IW266" s="22"/>
      <c r="IX266" s="22"/>
      <c r="IY266" s="26">
        <f t="shared" si="16"/>
        <v>10</v>
      </c>
      <c r="IZ266" s="56" t="s">
        <v>37</v>
      </c>
      <c r="JA266" s="80">
        <v>763.2</v>
      </c>
      <c r="JB266" s="81">
        <f>JE266+JF266+JG266+JH266+JI266+JJ266+JK266+JL266+JM266+JN266</f>
        <v>763.2</v>
      </c>
      <c r="JC266" s="81">
        <v>489.36</v>
      </c>
      <c r="JD266" s="82">
        <f t="shared" si="17"/>
        <v>0</v>
      </c>
      <c r="JE266" s="83"/>
      <c r="JF266" s="83"/>
      <c r="JG266" s="83"/>
      <c r="JH266" s="83"/>
      <c r="JI266" s="83"/>
      <c r="JJ266" s="83"/>
      <c r="JK266" s="83"/>
      <c r="JL266" s="83"/>
      <c r="JM266" s="83">
        <v>736.32</v>
      </c>
      <c r="JN266" s="83">
        <v>26.88</v>
      </c>
      <c r="JO266" s="83"/>
      <c r="JP266" s="83"/>
      <c r="JQ266" s="40">
        <f t="shared" si="14"/>
        <v>1.5595880333496812</v>
      </c>
      <c r="JR266" s="5" t="s">
        <v>611</v>
      </c>
    </row>
    <row r="267" spans="1:278" s="5" customFormat="1" ht="12.75" customHeight="1" x14ac:dyDescent="0.25">
      <c r="A267" s="64">
        <v>43278</v>
      </c>
      <c r="B267" s="108" t="s">
        <v>86</v>
      </c>
      <c r="C267" s="52"/>
      <c r="D267" s="52"/>
      <c r="E267" s="53"/>
      <c r="F267" s="53"/>
      <c r="G267" s="53"/>
      <c r="H267" s="53"/>
      <c r="I267" s="53"/>
      <c r="J267" s="53"/>
      <c r="K267" s="53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  <c r="AU267" s="22"/>
      <c r="AV267" s="22"/>
      <c r="AW267" s="22"/>
      <c r="AX267" s="22"/>
      <c r="AY267" s="22"/>
      <c r="AZ267" s="22"/>
      <c r="BA267" s="22"/>
      <c r="BB267" s="22"/>
      <c r="BC267" s="22"/>
      <c r="BD267" s="22"/>
      <c r="BE267" s="22"/>
      <c r="BF267" s="22"/>
      <c r="BG267" s="22"/>
      <c r="BH267" s="22"/>
      <c r="BI267" s="22"/>
      <c r="BJ267" s="22"/>
      <c r="BK267" s="22"/>
      <c r="BL267" s="22"/>
      <c r="BM267" s="22"/>
      <c r="BN267" s="22"/>
      <c r="BO267" s="22"/>
      <c r="BP267" s="22"/>
      <c r="BQ267" s="22"/>
      <c r="BR267" s="22"/>
      <c r="BS267" s="22"/>
      <c r="BT267" s="22"/>
      <c r="BU267" s="22"/>
      <c r="BV267" s="22"/>
      <c r="BW267" s="22"/>
      <c r="BX267" s="22"/>
      <c r="BY267" s="22"/>
      <c r="BZ267" s="22"/>
      <c r="CA267" s="22"/>
      <c r="CB267" s="22"/>
      <c r="CC267" s="22"/>
      <c r="CD267" s="22"/>
      <c r="CE267" s="22"/>
      <c r="CF267" s="22"/>
      <c r="CG267" s="22"/>
      <c r="CH267" s="22"/>
      <c r="CI267" s="22"/>
      <c r="CJ267" s="22"/>
      <c r="CK267" s="22"/>
      <c r="CL267" s="22"/>
      <c r="CM267" s="22"/>
      <c r="CN267" s="22"/>
      <c r="CO267" s="22"/>
      <c r="CP267" s="22">
        <v>60</v>
      </c>
      <c r="CQ267" s="22"/>
      <c r="CR267" s="22"/>
      <c r="CS267" s="22"/>
      <c r="CT267" s="22"/>
      <c r="CU267" s="22"/>
      <c r="CV267" s="22"/>
      <c r="CW267" s="22"/>
      <c r="CX267" s="22"/>
      <c r="CY267" s="22"/>
      <c r="CZ267" s="22"/>
      <c r="DA267" s="22"/>
      <c r="DB267" s="22"/>
      <c r="DC267" s="22"/>
      <c r="DD267" s="22"/>
      <c r="DE267" s="22"/>
      <c r="DF267" s="22"/>
      <c r="DG267" s="22"/>
      <c r="DH267" s="22"/>
      <c r="DI267" s="22"/>
      <c r="DJ267" s="22"/>
      <c r="DK267" s="22"/>
      <c r="DL267" s="22"/>
      <c r="DM267" s="22"/>
      <c r="DN267" s="22"/>
      <c r="DO267" s="22"/>
      <c r="DP267" s="22"/>
      <c r="DQ267" s="22"/>
      <c r="DR267" s="22"/>
      <c r="DS267" s="22"/>
      <c r="DT267" s="22"/>
      <c r="DU267" s="22"/>
      <c r="DV267" s="22"/>
      <c r="DW267" s="22"/>
      <c r="DX267" s="22"/>
      <c r="DY267" s="22"/>
      <c r="DZ267" s="22"/>
      <c r="EA267" s="22"/>
      <c r="EB267" s="22"/>
      <c r="EC267" s="22"/>
      <c r="ED267" s="22"/>
      <c r="EE267" s="22"/>
      <c r="EF267" s="22"/>
      <c r="EG267" s="22"/>
      <c r="EH267" s="22"/>
      <c r="EI267" s="22"/>
      <c r="EJ267" s="22"/>
      <c r="EK267" s="22"/>
      <c r="EL267" s="22"/>
      <c r="EM267" s="22"/>
      <c r="EN267" s="22"/>
      <c r="EO267" s="22"/>
      <c r="EP267" s="22"/>
      <c r="EQ267" s="22"/>
      <c r="ER267" s="22"/>
      <c r="ES267" s="22"/>
      <c r="ET267" s="22"/>
      <c r="EU267" s="22"/>
      <c r="EV267" s="22"/>
      <c r="EW267" s="22"/>
      <c r="EX267" s="22"/>
      <c r="EY267" s="22"/>
      <c r="EZ267" s="22"/>
      <c r="FA267" s="22"/>
      <c r="FB267" s="22"/>
      <c r="FC267" s="22"/>
      <c r="FD267" s="22"/>
      <c r="FE267" s="22"/>
      <c r="FF267" s="22"/>
      <c r="FG267" s="22"/>
      <c r="FH267" s="22"/>
      <c r="FI267" s="22"/>
      <c r="FJ267" s="22"/>
      <c r="FK267" s="22"/>
      <c r="FL267" s="22"/>
      <c r="FM267" s="22"/>
      <c r="FN267" s="22"/>
      <c r="FO267" s="22"/>
      <c r="FP267" s="22"/>
      <c r="FQ267" s="22"/>
      <c r="FR267" s="22"/>
      <c r="FS267" s="22"/>
      <c r="FT267" s="22"/>
      <c r="FU267" s="22"/>
      <c r="FV267" s="22"/>
      <c r="FW267" s="22"/>
      <c r="FX267" s="22"/>
      <c r="FY267" s="22"/>
      <c r="FZ267" s="22"/>
      <c r="GA267" s="22"/>
      <c r="GB267" s="22"/>
      <c r="GC267" s="22"/>
      <c r="GD267" s="22"/>
      <c r="GE267" s="22"/>
      <c r="GF267" s="22"/>
      <c r="GG267" s="22"/>
      <c r="GH267" s="22"/>
      <c r="GI267" s="22"/>
      <c r="GJ267" s="22"/>
      <c r="GK267" s="22"/>
      <c r="GL267" s="22"/>
      <c r="GM267" s="22"/>
      <c r="GN267" s="22"/>
      <c r="GO267" s="22"/>
      <c r="GP267" s="22"/>
      <c r="GQ267" s="22"/>
      <c r="GR267" s="22"/>
      <c r="GS267" s="22"/>
      <c r="GT267" s="22"/>
      <c r="GU267" s="22"/>
      <c r="GV267" s="22"/>
      <c r="GW267" s="22"/>
      <c r="GX267" s="22"/>
      <c r="GY267" s="22"/>
      <c r="GZ267" s="22"/>
      <c r="HA267" s="22"/>
      <c r="HB267" s="22"/>
      <c r="HC267" s="22"/>
      <c r="HD267" s="22"/>
      <c r="HE267" s="22"/>
      <c r="HF267" s="22"/>
      <c r="HG267" s="22"/>
      <c r="HH267" s="22"/>
      <c r="HI267" s="22"/>
      <c r="HJ267" s="22"/>
      <c r="HK267" s="22"/>
      <c r="HL267" s="22"/>
      <c r="HM267" s="22"/>
      <c r="HN267" s="22"/>
      <c r="HO267" s="22"/>
      <c r="HP267" s="22"/>
      <c r="HQ267" s="22"/>
      <c r="HR267" s="22"/>
      <c r="HS267" s="22"/>
      <c r="HT267" s="22"/>
      <c r="HU267" s="22"/>
      <c r="HV267" s="22"/>
      <c r="HW267" s="22"/>
      <c r="HX267" s="22"/>
      <c r="HY267" s="22"/>
      <c r="HZ267" s="22"/>
      <c r="IA267" s="22"/>
      <c r="IB267" s="22"/>
      <c r="IC267" s="22"/>
      <c r="ID267" s="22"/>
      <c r="IE267" s="22"/>
      <c r="IF267" s="22"/>
      <c r="IG267" s="22"/>
      <c r="IH267" s="22"/>
      <c r="II267" s="22"/>
      <c r="IJ267" s="22"/>
      <c r="IK267" s="22"/>
      <c r="IL267" s="22"/>
      <c r="IM267" s="22"/>
      <c r="IN267" s="22"/>
      <c r="IO267" s="22"/>
      <c r="IP267" s="22"/>
      <c r="IQ267" s="22"/>
      <c r="IR267" s="22"/>
      <c r="IS267" s="22"/>
      <c r="IT267" s="22"/>
      <c r="IU267" s="22"/>
      <c r="IV267" s="22">
        <v>100</v>
      </c>
      <c r="IW267" s="22"/>
      <c r="IX267" s="22"/>
      <c r="IY267" s="26">
        <f t="shared" si="16"/>
        <v>160</v>
      </c>
      <c r="IZ267" s="56" t="s">
        <v>37</v>
      </c>
      <c r="JA267" s="80">
        <v>4858.32</v>
      </c>
      <c r="JB267" s="81">
        <f>JE267+JF267+JG267+JH267+JI267+JJ267+JK267+JL267+JM267+JN267</f>
        <v>4858.32</v>
      </c>
      <c r="JC267" s="81">
        <v>3452.2</v>
      </c>
      <c r="JD267" s="82">
        <f t="shared" si="17"/>
        <v>0</v>
      </c>
      <c r="JE267" s="83"/>
      <c r="JF267" s="83"/>
      <c r="JG267" s="83"/>
      <c r="JH267" s="83"/>
      <c r="JI267" s="83"/>
      <c r="JJ267" s="83"/>
      <c r="JK267" s="83"/>
      <c r="JL267" s="83"/>
      <c r="JM267" s="83"/>
      <c r="JN267" s="83">
        <f>1973.12+2000+885.2</f>
        <v>4858.32</v>
      </c>
      <c r="JO267" s="83"/>
      <c r="JP267" s="83"/>
      <c r="JQ267" s="40">
        <f t="shared" si="14"/>
        <v>1.4073112797636289</v>
      </c>
      <c r="JR267" s="5" t="s">
        <v>616</v>
      </c>
    </row>
    <row r="268" spans="1:278" s="5" customFormat="1" ht="12.75" customHeight="1" x14ac:dyDescent="0.25">
      <c r="A268" s="64">
        <v>43306</v>
      </c>
      <c r="B268" s="108" t="s">
        <v>86</v>
      </c>
      <c r="C268" s="52"/>
      <c r="D268" s="52"/>
      <c r="E268" s="53"/>
      <c r="F268" s="53"/>
      <c r="G268" s="53"/>
      <c r="H268" s="53"/>
      <c r="I268" s="53"/>
      <c r="J268" s="53"/>
      <c r="K268" s="53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  <c r="AU268" s="22"/>
      <c r="AV268" s="22"/>
      <c r="AW268" s="22"/>
      <c r="AX268" s="22"/>
      <c r="AY268" s="22"/>
      <c r="AZ268" s="22"/>
      <c r="BA268" s="22"/>
      <c r="BB268" s="22"/>
      <c r="BC268" s="22"/>
      <c r="BD268" s="22"/>
      <c r="BE268" s="22"/>
      <c r="BF268" s="22"/>
      <c r="BG268" s="22"/>
      <c r="BH268" s="22"/>
      <c r="BI268" s="22"/>
      <c r="BJ268" s="22"/>
      <c r="BK268" s="22"/>
      <c r="BL268" s="22"/>
      <c r="BM268" s="22"/>
      <c r="BN268" s="22"/>
      <c r="BO268" s="22"/>
      <c r="BP268" s="22"/>
      <c r="BQ268" s="22"/>
      <c r="BR268" s="22"/>
      <c r="BS268" s="22"/>
      <c r="BT268" s="22"/>
      <c r="BU268" s="22"/>
      <c r="BV268" s="22"/>
      <c r="BW268" s="22"/>
      <c r="BX268" s="22"/>
      <c r="BY268" s="22"/>
      <c r="BZ268" s="22"/>
      <c r="CA268" s="22"/>
      <c r="CB268" s="22"/>
      <c r="CC268" s="22"/>
      <c r="CD268" s="22"/>
      <c r="CE268" s="22"/>
      <c r="CF268" s="22"/>
      <c r="CG268" s="22"/>
      <c r="CH268" s="22"/>
      <c r="CI268" s="22"/>
      <c r="CJ268" s="22"/>
      <c r="CK268" s="22"/>
      <c r="CL268" s="22"/>
      <c r="CM268" s="22"/>
      <c r="CN268" s="22"/>
      <c r="CO268" s="22"/>
      <c r="CP268" s="22">
        <v>60</v>
      </c>
      <c r="CQ268" s="22"/>
      <c r="CR268" s="22"/>
      <c r="CS268" s="22"/>
      <c r="CT268" s="22"/>
      <c r="CU268" s="22"/>
      <c r="CV268" s="22"/>
      <c r="CW268" s="22"/>
      <c r="CX268" s="22"/>
      <c r="CY268" s="22"/>
      <c r="CZ268" s="22"/>
      <c r="DA268" s="22"/>
      <c r="DB268" s="22"/>
      <c r="DC268" s="22"/>
      <c r="DD268" s="22"/>
      <c r="DE268" s="22"/>
      <c r="DF268" s="22"/>
      <c r="DG268" s="22"/>
      <c r="DH268" s="22"/>
      <c r="DI268" s="22"/>
      <c r="DJ268" s="22"/>
      <c r="DK268" s="22"/>
      <c r="DL268" s="22"/>
      <c r="DM268" s="22"/>
      <c r="DN268" s="22"/>
      <c r="DO268" s="22"/>
      <c r="DP268" s="22"/>
      <c r="DQ268" s="22"/>
      <c r="DR268" s="22"/>
      <c r="DS268" s="22"/>
      <c r="DT268" s="22"/>
      <c r="DU268" s="22"/>
      <c r="DV268" s="22"/>
      <c r="DW268" s="22"/>
      <c r="DX268" s="22"/>
      <c r="DY268" s="22"/>
      <c r="DZ268" s="22"/>
      <c r="EA268" s="22"/>
      <c r="EB268" s="22"/>
      <c r="EC268" s="22"/>
      <c r="ED268" s="22"/>
      <c r="EE268" s="22"/>
      <c r="EF268" s="22"/>
      <c r="EG268" s="22"/>
      <c r="EH268" s="22"/>
      <c r="EI268" s="22"/>
      <c r="EJ268" s="22"/>
      <c r="EK268" s="22"/>
      <c r="EL268" s="22"/>
      <c r="EM268" s="22"/>
      <c r="EN268" s="22"/>
      <c r="EO268" s="22"/>
      <c r="EP268" s="22"/>
      <c r="EQ268" s="22"/>
      <c r="ER268" s="22"/>
      <c r="ES268" s="22"/>
      <c r="ET268" s="22"/>
      <c r="EU268" s="22"/>
      <c r="EV268" s="22"/>
      <c r="EW268" s="22"/>
      <c r="EX268" s="22"/>
      <c r="EY268" s="22"/>
      <c r="EZ268" s="22"/>
      <c r="FA268" s="22"/>
      <c r="FB268" s="22"/>
      <c r="FC268" s="22"/>
      <c r="FD268" s="22"/>
      <c r="FE268" s="22"/>
      <c r="FF268" s="22"/>
      <c r="FG268" s="22"/>
      <c r="FH268" s="22"/>
      <c r="FI268" s="22"/>
      <c r="FJ268" s="22">
        <v>19</v>
      </c>
      <c r="FK268" s="22">
        <v>9</v>
      </c>
      <c r="FL268" s="22"/>
      <c r="FM268" s="22"/>
      <c r="FN268" s="22"/>
      <c r="FO268" s="22"/>
      <c r="FP268" s="22"/>
      <c r="FQ268" s="22"/>
      <c r="FR268" s="22"/>
      <c r="FS268" s="22"/>
      <c r="FT268" s="22"/>
      <c r="FU268" s="22"/>
      <c r="FV268" s="22"/>
      <c r="FW268" s="22"/>
      <c r="FX268" s="22"/>
      <c r="FY268" s="22"/>
      <c r="FZ268" s="22"/>
      <c r="GA268" s="22"/>
      <c r="GB268" s="22"/>
      <c r="GC268" s="22"/>
      <c r="GD268" s="22"/>
      <c r="GE268" s="22"/>
      <c r="GF268" s="22"/>
      <c r="GG268" s="22"/>
      <c r="GH268" s="22"/>
      <c r="GI268" s="22"/>
      <c r="GJ268" s="22"/>
      <c r="GK268" s="22"/>
      <c r="GL268" s="22"/>
      <c r="GM268" s="22"/>
      <c r="GN268" s="22"/>
      <c r="GO268" s="22"/>
      <c r="GP268" s="22"/>
      <c r="GQ268" s="22"/>
      <c r="GR268" s="22"/>
      <c r="GS268" s="22"/>
      <c r="GT268" s="22"/>
      <c r="GU268" s="22"/>
      <c r="GV268" s="22"/>
      <c r="GW268" s="22"/>
      <c r="GX268" s="22"/>
      <c r="GY268" s="22"/>
      <c r="GZ268" s="22"/>
      <c r="HA268" s="22"/>
      <c r="HB268" s="22"/>
      <c r="HC268" s="22"/>
      <c r="HD268" s="22"/>
      <c r="HE268" s="22"/>
      <c r="HF268" s="22"/>
      <c r="HG268" s="22"/>
      <c r="HH268" s="22"/>
      <c r="HI268" s="22"/>
      <c r="HJ268" s="22"/>
      <c r="HK268" s="22"/>
      <c r="HL268" s="22"/>
      <c r="HM268" s="22"/>
      <c r="HN268" s="22"/>
      <c r="HO268" s="22"/>
      <c r="HP268" s="22"/>
      <c r="HQ268" s="22"/>
      <c r="HR268" s="22"/>
      <c r="HS268" s="22"/>
      <c r="HT268" s="22"/>
      <c r="HU268" s="22"/>
      <c r="HV268" s="22"/>
      <c r="HW268" s="22"/>
      <c r="HX268" s="22"/>
      <c r="HY268" s="22"/>
      <c r="HZ268" s="22"/>
      <c r="IA268" s="22"/>
      <c r="IB268" s="22"/>
      <c r="IC268" s="22"/>
      <c r="ID268" s="22"/>
      <c r="IE268" s="22"/>
      <c r="IF268" s="22"/>
      <c r="IG268" s="22"/>
      <c r="IH268" s="22"/>
      <c r="II268" s="22"/>
      <c r="IJ268" s="22"/>
      <c r="IK268" s="22"/>
      <c r="IL268" s="22"/>
      <c r="IM268" s="22"/>
      <c r="IN268" s="22"/>
      <c r="IO268" s="22"/>
      <c r="IP268" s="22"/>
      <c r="IQ268" s="22"/>
      <c r="IR268" s="22"/>
      <c r="IS268" s="22"/>
      <c r="IT268" s="22"/>
      <c r="IU268" s="22"/>
      <c r="IV268" s="22">
        <v>200</v>
      </c>
      <c r="IW268" s="22"/>
      <c r="IX268" s="22"/>
      <c r="IY268" s="26">
        <f t="shared" si="16"/>
        <v>288</v>
      </c>
      <c r="IZ268" s="56" t="s">
        <v>37</v>
      </c>
      <c r="JA268" s="80">
        <v>9913.16</v>
      </c>
      <c r="JB268" s="81">
        <f>JE268+JF268+JG268+JH268+JI268+JJ268+JK268+JL268+JM268+JN268+JO268+JP268</f>
        <v>5614.8</v>
      </c>
      <c r="JC268" s="81">
        <v>7086.24</v>
      </c>
      <c r="JD268" s="82">
        <f t="shared" si="17"/>
        <v>4298.3599999999997</v>
      </c>
      <c r="JE268" s="83"/>
      <c r="JF268" s="83"/>
      <c r="JG268" s="83"/>
      <c r="JH268" s="83"/>
      <c r="JI268" s="83"/>
      <c r="JJ268" s="83"/>
      <c r="JK268" s="83"/>
      <c r="JL268" s="83"/>
      <c r="JM268" s="83"/>
      <c r="JN268" s="83">
        <f>1114.8+1000</f>
        <v>2114.8000000000002</v>
      </c>
      <c r="JO268" s="83">
        <f>1000+1500</f>
        <v>2500</v>
      </c>
      <c r="JP268" s="83">
        <v>1000</v>
      </c>
      <c r="JQ268" s="40">
        <f t="shared" si="14"/>
        <v>1.398930885772991</v>
      </c>
      <c r="JR268" s="5" t="s">
        <v>731</v>
      </c>
    </row>
    <row r="269" spans="1:278" s="5" customFormat="1" ht="12.75" customHeight="1" x14ac:dyDescent="0.25">
      <c r="A269" s="64">
        <v>43369</v>
      </c>
      <c r="B269" s="110" t="s">
        <v>756</v>
      </c>
      <c r="C269" s="52"/>
      <c r="D269" s="52"/>
      <c r="E269" s="53"/>
      <c r="F269" s="53"/>
      <c r="G269" s="53"/>
      <c r="H269" s="53"/>
      <c r="I269" s="53"/>
      <c r="J269" s="53"/>
      <c r="K269" s="53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22"/>
      <c r="GF269" s="22"/>
      <c r="GG269" s="22"/>
      <c r="GH269" s="22"/>
      <c r="GI269" s="22"/>
      <c r="GJ269" s="22"/>
      <c r="GK269" s="22"/>
      <c r="GL269" s="22"/>
      <c r="GM269" s="22"/>
      <c r="GN269" s="22"/>
      <c r="GO269" s="22"/>
      <c r="GP269" s="22"/>
      <c r="GQ269" s="22"/>
      <c r="GR269" s="22"/>
      <c r="GS269" s="22"/>
      <c r="GT269" s="22"/>
      <c r="GU269" s="22"/>
      <c r="GV269" s="22"/>
      <c r="GW269" s="22"/>
      <c r="GX269" s="22"/>
      <c r="GY269" s="22"/>
      <c r="GZ269" s="22"/>
      <c r="HA269" s="22"/>
      <c r="HB269" s="22"/>
      <c r="HC269" s="22"/>
      <c r="HD269" s="22"/>
      <c r="HE269" s="22"/>
      <c r="HF269" s="22"/>
      <c r="HG269" s="22"/>
      <c r="HH269" s="22"/>
      <c r="HI269" s="22"/>
      <c r="HJ269" s="22"/>
      <c r="HK269" s="22"/>
      <c r="HL269" s="22"/>
      <c r="HM269" s="22"/>
      <c r="HN269" s="22"/>
      <c r="HO269" s="22"/>
      <c r="HP269" s="22"/>
      <c r="HQ269" s="22"/>
      <c r="HR269" s="22"/>
      <c r="HS269" s="22"/>
      <c r="HT269" s="22"/>
      <c r="HU269" s="22"/>
      <c r="HV269" s="22"/>
      <c r="HW269" s="22"/>
      <c r="HX269" s="22"/>
      <c r="HY269" s="22"/>
      <c r="HZ269" s="22"/>
      <c r="IA269" s="22"/>
      <c r="IB269" s="22"/>
      <c r="IC269" s="22"/>
      <c r="ID269" s="22"/>
      <c r="IE269" s="22"/>
      <c r="IF269" s="22"/>
      <c r="IG269" s="22"/>
      <c r="IH269" s="22"/>
      <c r="II269" s="22"/>
      <c r="IJ269" s="22"/>
      <c r="IK269" s="22"/>
      <c r="IL269" s="22"/>
      <c r="IM269" s="22"/>
      <c r="IN269" s="22"/>
      <c r="IO269" s="22"/>
      <c r="IP269" s="22"/>
      <c r="IQ269" s="22"/>
      <c r="IR269" s="22"/>
      <c r="IS269" s="22"/>
      <c r="IT269" s="22"/>
      <c r="IU269" s="22">
        <v>25</v>
      </c>
      <c r="IV269" s="22"/>
      <c r="IW269" s="22"/>
      <c r="IX269" s="22"/>
      <c r="IY269" s="26">
        <f t="shared" si="16"/>
        <v>25</v>
      </c>
      <c r="IZ269" s="56" t="s">
        <v>105</v>
      </c>
      <c r="JA269" s="80">
        <v>698.7</v>
      </c>
      <c r="JB269" s="81">
        <f>JE269+JF269+JG269+JH269+JI269+JJ269+JK269+JL269+JM269+JN269</f>
        <v>698.7</v>
      </c>
      <c r="JC269" s="81">
        <v>485.75</v>
      </c>
      <c r="JD269" s="82">
        <f t="shared" si="17"/>
        <v>0</v>
      </c>
      <c r="JE269" s="83"/>
      <c r="JF269" s="83"/>
      <c r="JG269" s="83"/>
      <c r="JH269" s="83"/>
      <c r="JI269" s="83"/>
      <c r="JJ269" s="83"/>
      <c r="JK269" s="83"/>
      <c r="JL269" s="83"/>
      <c r="JM269" s="83"/>
      <c r="JN269" s="83">
        <v>698.7</v>
      </c>
      <c r="JO269" s="83"/>
      <c r="JP269" s="83"/>
      <c r="JQ269" s="117">
        <f t="shared" si="14"/>
        <v>1.438394235717962</v>
      </c>
    </row>
    <row r="270" spans="1:278" s="5" customFormat="1" ht="12.75" customHeight="1" x14ac:dyDescent="0.25">
      <c r="A270" s="64">
        <v>43209</v>
      </c>
      <c r="B270" s="63" t="s">
        <v>363</v>
      </c>
      <c r="C270" s="52"/>
      <c r="D270" s="52"/>
      <c r="E270" s="53"/>
      <c r="F270" s="53"/>
      <c r="G270" s="53"/>
      <c r="H270" s="53"/>
      <c r="I270" s="53"/>
      <c r="J270" s="53"/>
      <c r="K270" s="53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  <c r="AU270" s="22"/>
      <c r="AV270" s="22"/>
      <c r="AW270" s="22"/>
      <c r="AX270" s="22"/>
      <c r="AY270" s="22"/>
      <c r="AZ270" s="22"/>
      <c r="BA270" s="22"/>
      <c r="BB270" s="22"/>
      <c r="BC270" s="22"/>
      <c r="BD270" s="22"/>
      <c r="BE270" s="22"/>
      <c r="BF270" s="22"/>
      <c r="BG270" s="22"/>
      <c r="BH270" s="22"/>
      <c r="BI270" s="22"/>
      <c r="BJ270" s="22"/>
      <c r="BK270" s="22"/>
      <c r="BL270" s="22"/>
      <c r="BM270" s="22"/>
      <c r="BN270" s="22"/>
      <c r="BO270" s="22"/>
      <c r="BP270" s="22"/>
      <c r="BQ270" s="22"/>
      <c r="BR270" s="22"/>
      <c r="BS270" s="22"/>
      <c r="BT270" s="22"/>
      <c r="BU270" s="22"/>
      <c r="BV270" s="22"/>
      <c r="BW270" s="22"/>
      <c r="BX270" s="22"/>
      <c r="BY270" s="22"/>
      <c r="BZ270" s="22"/>
      <c r="CA270" s="22"/>
      <c r="CB270" s="22"/>
      <c r="CC270" s="22"/>
      <c r="CD270" s="22"/>
      <c r="CE270" s="22"/>
      <c r="CF270" s="22"/>
      <c r="CG270" s="22"/>
      <c r="CH270" s="22"/>
      <c r="CI270" s="22"/>
      <c r="CJ270" s="22"/>
      <c r="CK270" s="22"/>
      <c r="CL270" s="22"/>
      <c r="CM270" s="22"/>
      <c r="CN270" s="22"/>
      <c r="CO270" s="22"/>
      <c r="CP270" s="22"/>
      <c r="CQ270" s="22"/>
      <c r="CR270" s="22"/>
      <c r="CS270" s="22"/>
      <c r="CT270" s="22"/>
      <c r="CU270" s="22"/>
      <c r="CV270" s="22"/>
      <c r="CW270" s="22"/>
      <c r="CX270" s="22"/>
      <c r="CY270" s="22"/>
      <c r="CZ270" s="22"/>
      <c r="DA270" s="22"/>
      <c r="DB270" s="22"/>
      <c r="DC270" s="22"/>
      <c r="DD270" s="22"/>
      <c r="DE270" s="22"/>
      <c r="DF270" s="22"/>
      <c r="DG270" s="22"/>
      <c r="DH270" s="22"/>
      <c r="DI270" s="22"/>
      <c r="DJ270" s="22"/>
      <c r="DK270" s="22"/>
      <c r="DL270" s="22"/>
      <c r="DM270" s="22"/>
      <c r="DN270" s="22"/>
      <c r="DO270" s="22"/>
      <c r="DP270" s="22">
        <v>1</v>
      </c>
      <c r="DQ270" s="22"/>
      <c r="DR270" s="22"/>
      <c r="DS270" s="22"/>
      <c r="DT270" s="22"/>
      <c r="DU270" s="22"/>
      <c r="DV270" s="22"/>
      <c r="DW270" s="22"/>
      <c r="DX270" s="22"/>
      <c r="DY270" s="22"/>
      <c r="DZ270" s="22"/>
      <c r="EA270" s="22"/>
      <c r="EB270" s="22"/>
      <c r="EC270" s="22"/>
      <c r="ED270" s="22"/>
      <c r="EE270" s="22"/>
      <c r="EF270" s="22"/>
      <c r="EG270" s="22"/>
      <c r="EH270" s="22"/>
      <c r="EI270" s="22"/>
      <c r="EJ270" s="22"/>
      <c r="EK270" s="22"/>
      <c r="EL270" s="22"/>
      <c r="EM270" s="22"/>
      <c r="EN270" s="22"/>
      <c r="EO270" s="22"/>
      <c r="EP270" s="22"/>
      <c r="EQ270" s="22"/>
      <c r="ER270" s="22"/>
      <c r="ES270" s="22"/>
      <c r="ET270" s="22"/>
      <c r="EU270" s="22"/>
      <c r="EV270" s="22"/>
      <c r="EW270" s="22"/>
      <c r="EX270" s="22"/>
      <c r="EY270" s="22"/>
      <c r="EZ270" s="22"/>
      <c r="FA270" s="22"/>
      <c r="FB270" s="22"/>
      <c r="FC270" s="22"/>
      <c r="FD270" s="22"/>
      <c r="FE270" s="22"/>
      <c r="FF270" s="22"/>
      <c r="FG270" s="22"/>
      <c r="FH270" s="22"/>
      <c r="FI270" s="22"/>
      <c r="FJ270" s="22"/>
      <c r="FK270" s="22"/>
      <c r="FL270" s="22"/>
      <c r="FM270" s="22"/>
      <c r="FN270" s="22"/>
      <c r="FO270" s="22"/>
      <c r="FP270" s="22"/>
      <c r="FQ270" s="22"/>
      <c r="FR270" s="22"/>
      <c r="FS270" s="22"/>
      <c r="FT270" s="22"/>
      <c r="FU270" s="22"/>
      <c r="FV270" s="22"/>
      <c r="FW270" s="22"/>
      <c r="FX270" s="22"/>
      <c r="FY270" s="22"/>
      <c r="FZ270" s="22"/>
      <c r="GA270" s="22"/>
      <c r="GB270" s="22"/>
      <c r="GC270" s="22"/>
      <c r="GD270" s="22"/>
      <c r="GE270" s="22"/>
      <c r="GF270" s="22"/>
      <c r="GG270" s="22"/>
      <c r="GH270" s="22"/>
      <c r="GI270" s="22"/>
      <c r="GJ270" s="22"/>
      <c r="GK270" s="22"/>
      <c r="GL270" s="22"/>
      <c r="GM270" s="22"/>
      <c r="GN270" s="22"/>
      <c r="GO270" s="22"/>
      <c r="GP270" s="22"/>
      <c r="GQ270" s="22"/>
      <c r="GR270" s="22"/>
      <c r="GS270" s="22"/>
      <c r="GT270" s="22"/>
      <c r="GU270" s="22"/>
      <c r="GV270" s="22"/>
      <c r="GW270" s="22"/>
      <c r="GX270" s="22"/>
      <c r="GY270" s="22"/>
      <c r="GZ270" s="22"/>
      <c r="HA270" s="22"/>
      <c r="HB270" s="22"/>
      <c r="HC270" s="22"/>
      <c r="HD270" s="22"/>
      <c r="HE270" s="22"/>
      <c r="HF270" s="22"/>
      <c r="HG270" s="22"/>
      <c r="HH270" s="22"/>
      <c r="HI270" s="22"/>
      <c r="HJ270" s="22"/>
      <c r="HK270" s="22"/>
      <c r="HL270" s="22"/>
      <c r="HM270" s="22"/>
      <c r="HN270" s="22"/>
      <c r="HO270" s="22"/>
      <c r="HP270" s="22"/>
      <c r="HQ270" s="22"/>
      <c r="HR270" s="22"/>
      <c r="HS270" s="22"/>
      <c r="HT270" s="22"/>
      <c r="HU270" s="22"/>
      <c r="HV270" s="22"/>
      <c r="HW270" s="22"/>
      <c r="HX270" s="22"/>
      <c r="HY270" s="22"/>
      <c r="HZ270" s="22"/>
      <c r="IA270" s="22"/>
      <c r="IB270" s="22"/>
      <c r="IC270" s="22"/>
      <c r="ID270" s="22"/>
      <c r="IE270" s="22"/>
      <c r="IF270" s="22"/>
      <c r="IG270" s="22"/>
      <c r="IH270" s="22"/>
      <c r="II270" s="22"/>
      <c r="IJ270" s="22"/>
      <c r="IK270" s="22"/>
      <c r="IL270" s="22"/>
      <c r="IM270" s="22"/>
      <c r="IN270" s="22"/>
      <c r="IO270" s="22"/>
      <c r="IP270" s="22"/>
      <c r="IQ270" s="22"/>
      <c r="IR270" s="22"/>
      <c r="IS270" s="22"/>
      <c r="IT270" s="22"/>
      <c r="IU270" s="22"/>
      <c r="IV270" s="22"/>
      <c r="IW270" s="22"/>
      <c r="IX270" s="22"/>
      <c r="IY270" s="26">
        <f t="shared" si="16"/>
        <v>1</v>
      </c>
      <c r="IZ270" s="56" t="s">
        <v>37</v>
      </c>
      <c r="JA270" s="80">
        <v>27</v>
      </c>
      <c r="JB270" s="81">
        <f>JE270+JF270+JG270+JH270</f>
        <v>27</v>
      </c>
      <c r="JC270" s="81">
        <v>17.45</v>
      </c>
      <c r="JD270" s="82">
        <f t="shared" si="17"/>
        <v>0</v>
      </c>
      <c r="JE270" s="83"/>
      <c r="JF270" s="83"/>
      <c r="JG270" s="83"/>
      <c r="JH270" s="83">
        <v>27</v>
      </c>
      <c r="JI270" s="83"/>
      <c r="JJ270" s="83"/>
      <c r="JK270" s="83"/>
      <c r="JL270" s="83"/>
      <c r="JM270" s="83"/>
      <c r="JN270" s="83"/>
      <c r="JO270" s="83"/>
      <c r="JP270" s="83"/>
      <c r="JQ270" s="40">
        <f t="shared" si="14"/>
        <v>1.5472779369627507</v>
      </c>
    </row>
    <row r="271" spans="1:278" s="5" customFormat="1" ht="12.75" customHeight="1" x14ac:dyDescent="0.25">
      <c r="A271" s="64">
        <v>43122</v>
      </c>
      <c r="B271" s="108" t="s">
        <v>60</v>
      </c>
      <c r="C271" s="52"/>
      <c r="D271" s="52"/>
      <c r="E271" s="53"/>
      <c r="F271" s="53"/>
      <c r="G271" s="53"/>
      <c r="H271" s="53"/>
      <c r="I271" s="53"/>
      <c r="J271" s="53"/>
      <c r="K271" s="53"/>
      <c r="L271" s="22"/>
      <c r="M271" s="22"/>
      <c r="N271" s="22"/>
      <c r="O271" s="22"/>
      <c r="P271" s="22"/>
      <c r="Q271" s="22"/>
      <c r="R271" s="22"/>
      <c r="S271" s="22"/>
      <c r="T271" s="22"/>
      <c r="U271" s="22">
        <v>36</v>
      </c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  <c r="AU271" s="22"/>
      <c r="AV271" s="22"/>
      <c r="AW271" s="22"/>
      <c r="AX271" s="22"/>
      <c r="AY271" s="22"/>
      <c r="AZ271" s="22"/>
      <c r="BA271" s="22"/>
      <c r="BB271" s="22"/>
      <c r="BC271" s="22"/>
      <c r="BD271" s="22"/>
      <c r="BE271" s="22"/>
      <c r="BF271" s="22"/>
      <c r="BG271" s="22"/>
      <c r="BH271" s="22"/>
      <c r="BI271" s="22"/>
      <c r="BJ271" s="22"/>
      <c r="BK271" s="22"/>
      <c r="BL271" s="22"/>
      <c r="BM271" s="22"/>
      <c r="BN271" s="22"/>
      <c r="BO271" s="22"/>
      <c r="BP271" s="22"/>
      <c r="BQ271" s="22"/>
      <c r="BR271" s="22"/>
      <c r="BS271" s="22"/>
      <c r="BT271" s="22"/>
      <c r="BU271" s="22"/>
      <c r="BV271" s="22"/>
      <c r="BW271" s="22"/>
      <c r="BX271" s="22"/>
      <c r="BY271" s="22"/>
      <c r="BZ271" s="22"/>
      <c r="CA271" s="22"/>
      <c r="CB271" s="22"/>
      <c r="CC271" s="22"/>
      <c r="CD271" s="22"/>
      <c r="CE271" s="22"/>
      <c r="CF271" s="22"/>
      <c r="CG271" s="22">
        <v>100</v>
      </c>
      <c r="CH271" s="22"/>
      <c r="CI271" s="22"/>
      <c r="CJ271" s="22"/>
      <c r="CK271" s="22"/>
      <c r="CL271" s="22"/>
      <c r="CM271" s="22"/>
      <c r="CN271" s="22"/>
      <c r="CO271" s="22"/>
      <c r="CP271" s="22"/>
      <c r="CQ271" s="22"/>
      <c r="CR271" s="22"/>
      <c r="CS271" s="22"/>
      <c r="CT271" s="22"/>
      <c r="CU271" s="22"/>
      <c r="CV271" s="22"/>
      <c r="CW271" s="22"/>
      <c r="CX271" s="22"/>
      <c r="CY271" s="22"/>
      <c r="CZ271" s="22"/>
      <c r="DA271" s="22"/>
      <c r="DB271" s="22"/>
      <c r="DC271" s="22"/>
      <c r="DD271" s="22"/>
      <c r="DE271" s="22"/>
      <c r="DF271" s="22"/>
      <c r="DG271" s="22"/>
      <c r="DH271" s="22"/>
      <c r="DI271" s="22"/>
      <c r="DJ271" s="22"/>
      <c r="DK271" s="22"/>
      <c r="DL271" s="22"/>
      <c r="DM271" s="22"/>
      <c r="DN271" s="22"/>
      <c r="DO271" s="22"/>
      <c r="DP271" s="22"/>
      <c r="DQ271" s="22"/>
      <c r="DR271" s="22"/>
      <c r="DS271" s="22"/>
      <c r="DT271" s="22"/>
      <c r="DU271" s="22"/>
      <c r="DV271" s="22"/>
      <c r="DW271" s="22"/>
      <c r="DX271" s="22"/>
      <c r="DY271" s="22"/>
      <c r="DZ271" s="22"/>
      <c r="EA271" s="22"/>
      <c r="EB271" s="22"/>
      <c r="EC271" s="22"/>
      <c r="ED271" s="22"/>
      <c r="EE271" s="22"/>
      <c r="EF271" s="22"/>
      <c r="EG271" s="22"/>
      <c r="EH271" s="22"/>
      <c r="EI271" s="22"/>
      <c r="EJ271" s="22"/>
      <c r="EK271" s="22"/>
      <c r="EL271" s="22"/>
      <c r="EM271" s="22"/>
      <c r="EN271" s="22"/>
      <c r="EO271" s="22"/>
      <c r="EP271" s="22"/>
      <c r="EQ271" s="22">
        <v>30</v>
      </c>
      <c r="ER271" s="22">
        <v>99</v>
      </c>
      <c r="ES271" s="22"/>
      <c r="ET271" s="22"/>
      <c r="EU271" s="22"/>
      <c r="EV271" s="22"/>
      <c r="EW271" s="22"/>
      <c r="EX271" s="22"/>
      <c r="EY271" s="22"/>
      <c r="EZ271" s="22"/>
      <c r="FA271" s="22"/>
      <c r="FB271" s="22"/>
      <c r="FC271" s="22"/>
      <c r="FD271" s="22"/>
      <c r="FE271" s="22"/>
      <c r="FF271" s="22"/>
      <c r="FG271" s="22"/>
      <c r="FH271" s="22"/>
      <c r="FI271" s="22"/>
      <c r="FJ271" s="22"/>
      <c r="FK271" s="22"/>
      <c r="FL271" s="22"/>
      <c r="FM271" s="22"/>
      <c r="FN271" s="22"/>
      <c r="FO271" s="22"/>
      <c r="FP271" s="22"/>
      <c r="FQ271" s="22"/>
      <c r="FR271" s="22"/>
      <c r="FS271" s="22"/>
      <c r="FT271" s="22"/>
      <c r="FU271" s="22"/>
      <c r="FV271" s="22"/>
      <c r="FW271" s="22"/>
      <c r="FX271" s="22"/>
      <c r="FY271" s="22"/>
      <c r="FZ271" s="22"/>
      <c r="GA271" s="22"/>
      <c r="GB271" s="22"/>
      <c r="GC271" s="22"/>
      <c r="GD271" s="22"/>
      <c r="GE271" s="22"/>
      <c r="GF271" s="22"/>
      <c r="GG271" s="22"/>
      <c r="GH271" s="22"/>
      <c r="GI271" s="22"/>
      <c r="GJ271" s="22"/>
      <c r="GK271" s="22"/>
      <c r="GL271" s="22"/>
      <c r="GM271" s="22"/>
      <c r="GN271" s="22"/>
      <c r="GO271" s="22"/>
      <c r="GP271" s="22"/>
      <c r="GQ271" s="22"/>
      <c r="GR271" s="22"/>
      <c r="GS271" s="22"/>
      <c r="GT271" s="22"/>
      <c r="GU271" s="22"/>
      <c r="GV271" s="22"/>
      <c r="GW271" s="22"/>
      <c r="GX271" s="22"/>
      <c r="GY271" s="22"/>
      <c r="GZ271" s="22"/>
      <c r="HA271" s="22"/>
      <c r="HB271" s="22"/>
      <c r="HC271" s="22"/>
      <c r="HD271" s="22"/>
      <c r="HE271" s="22"/>
      <c r="HF271" s="22"/>
      <c r="HG271" s="22"/>
      <c r="HH271" s="22"/>
      <c r="HI271" s="22"/>
      <c r="HJ271" s="22"/>
      <c r="HK271" s="22"/>
      <c r="HL271" s="22"/>
      <c r="HM271" s="22"/>
      <c r="HN271" s="22"/>
      <c r="HO271" s="22"/>
      <c r="HP271" s="22"/>
      <c r="HQ271" s="22"/>
      <c r="HR271" s="22"/>
      <c r="HS271" s="22"/>
      <c r="HT271" s="22"/>
      <c r="HU271" s="22"/>
      <c r="HV271" s="22"/>
      <c r="HW271" s="22"/>
      <c r="HX271" s="22"/>
      <c r="HY271" s="22"/>
      <c r="HZ271" s="22"/>
      <c r="IA271" s="22"/>
      <c r="IB271" s="22"/>
      <c r="IC271" s="22"/>
      <c r="ID271" s="22"/>
      <c r="IE271" s="22"/>
      <c r="IF271" s="22"/>
      <c r="IG271" s="22"/>
      <c r="IH271" s="22"/>
      <c r="II271" s="22"/>
      <c r="IJ271" s="22"/>
      <c r="IK271" s="22"/>
      <c r="IL271" s="22"/>
      <c r="IM271" s="22"/>
      <c r="IN271" s="22"/>
      <c r="IO271" s="22"/>
      <c r="IP271" s="22"/>
      <c r="IQ271" s="22"/>
      <c r="IR271" s="22"/>
      <c r="IS271" s="22"/>
      <c r="IT271" s="22"/>
      <c r="IU271" s="22"/>
      <c r="IV271" s="22"/>
      <c r="IW271" s="22"/>
      <c r="IX271" s="22"/>
      <c r="IY271" s="26">
        <f t="shared" si="16"/>
        <v>265</v>
      </c>
      <c r="IZ271" s="56" t="s">
        <v>37</v>
      </c>
      <c r="JA271" s="80">
        <v>5435.77</v>
      </c>
      <c r="JB271" s="81">
        <f>JE271+JF271+JG271+JH271</f>
        <v>5435.77</v>
      </c>
      <c r="JC271" s="81">
        <v>3500.9</v>
      </c>
      <c r="JD271" s="82">
        <f t="shared" si="17"/>
        <v>0</v>
      </c>
      <c r="JE271" s="83"/>
      <c r="JF271" s="83"/>
      <c r="JG271" s="83"/>
      <c r="JH271" s="83">
        <v>5435.77</v>
      </c>
      <c r="JI271" s="83"/>
      <c r="JJ271" s="83"/>
      <c r="JK271" s="83"/>
      <c r="JL271" s="83"/>
      <c r="JM271" s="83"/>
      <c r="JN271" s="83"/>
      <c r="JO271" s="83"/>
      <c r="JP271" s="83"/>
      <c r="JQ271" s="40">
        <f t="shared" si="14"/>
        <v>1.5526778828301295</v>
      </c>
      <c r="JR271" s="5" t="s">
        <v>340</v>
      </c>
    </row>
    <row r="272" spans="1:278" s="5" customFormat="1" ht="12.75" customHeight="1" x14ac:dyDescent="0.25">
      <c r="A272" s="64">
        <v>43136</v>
      </c>
      <c r="B272" s="108" t="s">
        <v>60</v>
      </c>
      <c r="C272" s="52"/>
      <c r="D272" s="52"/>
      <c r="E272" s="53"/>
      <c r="F272" s="53"/>
      <c r="G272" s="53"/>
      <c r="H272" s="53"/>
      <c r="I272" s="53"/>
      <c r="J272" s="53"/>
      <c r="K272" s="53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>
        <v>20</v>
      </c>
      <c r="AN272" s="22"/>
      <c r="AO272" s="22"/>
      <c r="AP272" s="22"/>
      <c r="AQ272" s="22"/>
      <c r="AR272" s="22"/>
      <c r="AS272" s="22"/>
      <c r="AT272" s="22"/>
      <c r="AU272" s="22"/>
      <c r="AV272" s="22"/>
      <c r="AW272" s="22"/>
      <c r="AX272" s="22"/>
      <c r="AY272" s="22"/>
      <c r="AZ272" s="22"/>
      <c r="BA272" s="22"/>
      <c r="BB272" s="22"/>
      <c r="BC272" s="22"/>
      <c r="BD272" s="22"/>
      <c r="BE272" s="22"/>
      <c r="BF272" s="22">
        <v>20</v>
      </c>
      <c r="BG272" s="22"/>
      <c r="BH272" s="22"/>
      <c r="BI272" s="22"/>
      <c r="BJ272" s="22"/>
      <c r="BK272" s="22"/>
      <c r="BL272" s="22"/>
      <c r="BM272" s="22"/>
      <c r="BN272" s="22"/>
      <c r="BO272" s="22"/>
      <c r="BP272" s="22"/>
      <c r="BQ272" s="22"/>
      <c r="BR272" s="22"/>
      <c r="BS272" s="22"/>
      <c r="BT272" s="22"/>
      <c r="BU272" s="22">
        <v>10</v>
      </c>
      <c r="BV272" s="22"/>
      <c r="BW272" s="22"/>
      <c r="BX272" s="22"/>
      <c r="BY272" s="22">
        <v>10</v>
      </c>
      <c r="BZ272" s="22"/>
      <c r="CA272" s="22"/>
      <c r="CB272" s="22"/>
      <c r="CC272" s="22"/>
      <c r="CD272" s="22"/>
      <c r="CE272" s="22"/>
      <c r="CF272" s="22"/>
      <c r="CG272" s="22"/>
      <c r="CH272" s="22"/>
      <c r="CI272" s="22"/>
      <c r="CJ272" s="22"/>
      <c r="CK272" s="22"/>
      <c r="CL272" s="22"/>
      <c r="CM272" s="22"/>
      <c r="CN272" s="22"/>
      <c r="CO272" s="22"/>
      <c r="CP272" s="22"/>
      <c r="CQ272" s="22"/>
      <c r="CR272" s="22"/>
      <c r="CS272" s="22"/>
      <c r="CT272" s="22"/>
      <c r="CU272" s="22"/>
      <c r="CV272" s="22"/>
      <c r="CW272" s="22"/>
      <c r="CX272" s="22"/>
      <c r="CY272" s="22"/>
      <c r="CZ272" s="22"/>
      <c r="DA272" s="22"/>
      <c r="DB272" s="22"/>
      <c r="DC272" s="22"/>
      <c r="DD272" s="22"/>
      <c r="DE272" s="22"/>
      <c r="DF272" s="22"/>
      <c r="DG272" s="22"/>
      <c r="DH272" s="22"/>
      <c r="DI272" s="22"/>
      <c r="DJ272" s="22"/>
      <c r="DK272" s="22"/>
      <c r="DL272" s="22"/>
      <c r="DM272" s="22"/>
      <c r="DN272" s="22"/>
      <c r="DO272" s="22"/>
      <c r="DP272" s="22"/>
      <c r="DQ272" s="22"/>
      <c r="DR272" s="22"/>
      <c r="DS272" s="22"/>
      <c r="DT272" s="22"/>
      <c r="DU272" s="22"/>
      <c r="DV272" s="22"/>
      <c r="DW272" s="22"/>
      <c r="DX272" s="22"/>
      <c r="DY272" s="22"/>
      <c r="DZ272" s="22"/>
      <c r="EA272" s="22"/>
      <c r="EB272" s="22"/>
      <c r="EC272" s="22"/>
      <c r="ED272" s="22"/>
      <c r="EE272" s="22"/>
      <c r="EF272" s="22"/>
      <c r="EG272" s="22"/>
      <c r="EH272" s="22"/>
      <c r="EI272" s="22"/>
      <c r="EJ272" s="22"/>
      <c r="EK272" s="22"/>
      <c r="EL272" s="22"/>
      <c r="EM272" s="22"/>
      <c r="EN272" s="22"/>
      <c r="EO272" s="22"/>
      <c r="EP272" s="22"/>
      <c r="EQ272" s="22">
        <v>30</v>
      </c>
      <c r="ER272" s="22"/>
      <c r="ES272" s="22"/>
      <c r="ET272" s="22"/>
      <c r="EU272" s="22"/>
      <c r="EV272" s="22"/>
      <c r="EW272" s="22"/>
      <c r="EX272" s="22"/>
      <c r="EY272" s="22"/>
      <c r="EZ272" s="22"/>
      <c r="FA272" s="22"/>
      <c r="FB272" s="22"/>
      <c r="FC272" s="22"/>
      <c r="FD272" s="22"/>
      <c r="FE272" s="22"/>
      <c r="FF272" s="22"/>
      <c r="FG272" s="22"/>
      <c r="FH272" s="22"/>
      <c r="FI272" s="22"/>
      <c r="FJ272" s="22"/>
      <c r="FK272" s="22"/>
      <c r="FL272" s="22"/>
      <c r="FM272" s="22"/>
      <c r="FN272" s="22"/>
      <c r="FO272" s="22"/>
      <c r="FP272" s="22"/>
      <c r="FQ272" s="22"/>
      <c r="FR272" s="22"/>
      <c r="FS272" s="22"/>
      <c r="FT272" s="22"/>
      <c r="FU272" s="22"/>
      <c r="FV272" s="22"/>
      <c r="FW272" s="22"/>
      <c r="FX272" s="22"/>
      <c r="FY272" s="22"/>
      <c r="FZ272" s="22"/>
      <c r="GA272" s="22"/>
      <c r="GB272" s="22"/>
      <c r="GC272" s="22"/>
      <c r="GD272" s="22"/>
      <c r="GE272" s="22"/>
      <c r="GF272" s="22"/>
      <c r="GG272" s="22"/>
      <c r="GH272" s="22"/>
      <c r="GI272" s="22"/>
      <c r="GJ272" s="22"/>
      <c r="GK272" s="22"/>
      <c r="GL272" s="22"/>
      <c r="GM272" s="22"/>
      <c r="GN272" s="22"/>
      <c r="GO272" s="22"/>
      <c r="GP272" s="22"/>
      <c r="GQ272" s="22"/>
      <c r="GR272" s="22"/>
      <c r="GS272" s="22"/>
      <c r="GT272" s="22"/>
      <c r="GU272" s="22"/>
      <c r="GV272" s="22"/>
      <c r="GW272" s="22"/>
      <c r="GX272" s="22"/>
      <c r="GY272" s="22"/>
      <c r="GZ272" s="22"/>
      <c r="HA272" s="22"/>
      <c r="HB272" s="22"/>
      <c r="HC272" s="22"/>
      <c r="HD272" s="22"/>
      <c r="HE272" s="22"/>
      <c r="HF272" s="22"/>
      <c r="HG272" s="22"/>
      <c r="HH272" s="22"/>
      <c r="HI272" s="22"/>
      <c r="HJ272" s="22"/>
      <c r="HK272" s="22"/>
      <c r="HL272" s="22"/>
      <c r="HM272" s="22"/>
      <c r="HN272" s="22"/>
      <c r="HO272" s="22"/>
      <c r="HP272" s="22"/>
      <c r="HQ272" s="22"/>
      <c r="HR272" s="22"/>
      <c r="HS272" s="22"/>
      <c r="HT272" s="22"/>
      <c r="HU272" s="22"/>
      <c r="HV272" s="22"/>
      <c r="HW272" s="22"/>
      <c r="HX272" s="22"/>
      <c r="HY272" s="22"/>
      <c r="HZ272" s="22"/>
      <c r="IA272" s="22"/>
      <c r="IB272" s="22"/>
      <c r="IC272" s="22"/>
      <c r="ID272" s="22"/>
      <c r="IE272" s="22"/>
      <c r="IF272" s="22"/>
      <c r="IG272" s="22"/>
      <c r="IH272" s="22"/>
      <c r="II272" s="22"/>
      <c r="IJ272" s="22"/>
      <c r="IK272" s="22"/>
      <c r="IL272" s="22"/>
      <c r="IM272" s="22"/>
      <c r="IN272" s="22"/>
      <c r="IO272" s="22"/>
      <c r="IP272" s="22"/>
      <c r="IQ272" s="22"/>
      <c r="IR272" s="22"/>
      <c r="IS272" s="22"/>
      <c r="IT272" s="22"/>
      <c r="IU272" s="22"/>
      <c r="IV272" s="22"/>
      <c r="IW272" s="22"/>
      <c r="IX272" s="22"/>
      <c r="IY272" s="26">
        <f t="shared" si="16"/>
        <v>90</v>
      </c>
      <c r="IZ272" s="56" t="s">
        <v>37</v>
      </c>
      <c r="JA272" s="80">
        <v>2017.8</v>
      </c>
      <c r="JB272" s="81">
        <f>JE272+JF272+JG272+JH272+JI272</f>
        <v>2017.8</v>
      </c>
      <c r="JC272" s="81">
        <v>1581.1</v>
      </c>
      <c r="JD272" s="82">
        <f t="shared" si="17"/>
        <v>0</v>
      </c>
      <c r="JE272" s="83"/>
      <c r="JF272" s="83"/>
      <c r="JG272" s="83"/>
      <c r="JH272" s="83"/>
      <c r="JI272" s="83">
        <v>2017.8</v>
      </c>
      <c r="JJ272" s="83"/>
      <c r="JK272" s="83"/>
      <c r="JL272" s="83"/>
      <c r="JM272" s="83"/>
      <c r="JN272" s="83"/>
      <c r="JO272" s="83"/>
      <c r="JP272" s="83"/>
      <c r="JQ272" s="40">
        <f t="shared" si="14"/>
        <v>1.2762001138447916</v>
      </c>
      <c r="JR272" s="113" t="s">
        <v>361</v>
      </c>
    </row>
    <row r="273" spans="1:278" s="5" customFormat="1" ht="12.75" customHeight="1" x14ac:dyDescent="0.25">
      <c r="A273" s="64">
        <v>43150</v>
      </c>
      <c r="B273" s="108" t="s">
        <v>60</v>
      </c>
      <c r="C273" s="52"/>
      <c r="D273" s="52"/>
      <c r="E273" s="53"/>
      <c r="F273" s="53"/>
      <c r="G273" s="53"/>
      <c r="H273" s="53"/>
      <c r="I273" s="53"/>
      <c r="J273" s="53"/>
      <c r="K273" s="53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>
        <v>20</v>
      </c>
      <c r="AN273" s="22"/>
      <c r="AO273" s="22"/>
      <c r="AP273" s="22"/>
      <c r="AQ273" s="22"/>
      <c r="AR273" s="22"/>
      <c r="AS273" s="22"/>
      <c r="AT273" s="22"/>
      <c r="AU273" s="22"/>
      <c r="AV273" s="22"/>
      <c r="AW273" s="22"/>
      <c r="AX273" s="22"/>
      <c r="AY273" s="22"/>
      <c r="AZ273" s="22"/>
      <c r="BA273" s="22"/>
      <c r="BB273" s="22">
        <v>10</v>
      </c>
      <c r="BC273" s="22"/>
      <c r="BD273" s="22"/>
      <c r="BE273" s="22"/>
      <c r="BF273" s="22"/>
      <c r="BG273" s="22"/>
      <c r="BH273" s="22"/>
      <c r="BI273" s="22"/>
      <c r="BJ273" s="22"/>
      <c r="BK273" s="22"/>
      <c r="BL273" s="22"/>
      <c r="BM273" s="22"/>
      <c r="BN273" s="22"/>
      <c r="BO273" s="22"/>
      <c r="BP273" s="22"/>
      <c r="BQ273" s="22"/>
      <c r="BR273" s="22"/>
      <c r="BS273" s="22"/>
      <c r="BT273" s="22"/>
      <c r="BU273" s="22">
        <v>10</v>
      </c>
      <c r="BV273" s="22"/>
      <c r="BW273" s="22"/>
      <c r="BX273" s="22"/>
      <c r="BY273" s="22"/>
      <c r="BZ273" s="22"/>
      <c r="CA273" s="22"/>
      <c r="CB273" s="22"/>
      <c r="CC273" s="22"/>
      <c r="CD273" s="22"/>
      <c r="CE273" s="22"/>
      <c r="CF273" s="22"/>
      <c r="CG273" s="22"/>
      <c r="CH273" s="22"/>
      <c r="CI273" s="22"/>
      <c r="CJ273" s="22"/>
      <c r="CK273" s="22"/>
      <c r="CL273" s="22"/>
      <c r="CM273" s="22"/>
      <c r="CN273" s="22"/>
      <c r="CO273" s="22"/>
      <c r="CP273" s="22"/>
      <c r="CQ273" s="22"/>
      <c r="CR273" s="22"/>
      <c r="CS273" s="22"/>
      <c r="CT273" s="22"/>
      <c r="CU273" s="22"/>
      <c r="CV273" s="22"/>
      <c r="CW273" s="22"/>
      <c r="CX273" s="22"/>
      <c r="CY273" s="22"/>
      <c r="CZ273" s="22"/>
      <c r="DA273" s="22"/>
      <c r="DB273" s="22"/>
      <c r="DC273" s="22"/>
      <c r="DD273" s="22"/>
      <c r="DE273" s="22"/>
      <c r="DF273" s="22"/>
      <c r="DG273" s="22"/>
      <c r="DH273" s="22"/>
      <c r="DI273" s="22"/>
      <c r="DJ273" s="22"/>
      <c r="DK273" s="22"/>
      <c r="DL273" s="22"/>
      <c r="DM273" s="22"/>
      <c r="DN273" s="22"/>
      <c r="DO273" s="22"/>
      <c r="DP273" s="22"/>
      <c r="DQ273" s="22"/>
      <c r="DR273" s="22"/>
      <c r="DS273" s="22"/>
      <c r="DT273" s="22"/>
      <c r="DU273" s="22"/>
      <c r="DV273" s="22"/>
      <c r="DW273" s="22"/>
      <c r="DX273" s="22"/>
      <c r="DY273" s="22"/>
      <c r="DZ273" s="22"/>
      <c r="EA273" s="22"/>
      <c r="EB273" s="22"/>
      <c r="EC273" s="22"/>
      <c r="ED273" s="22"/>
      <c r="EE273" s="22"/>
      <c r="EF273" s="22"/>
      <c r="EG273" s="22"/>
      <c r="EH273" s="22"/>
      <c r="EI273" s="22"/>
      <c r="EJ273" s="22"/>
      <c r="EK273" s="22"/>
      <c r="EL273" s="22"/>
      <c r="EM273" s="22"/>
      <c r="EN273" s="22"/>
      <c r="EO273" s="22"/>
      <c r="EP273" s="22"/>
      <c r="EQ273" s="22">
        <v>50</v>
      </c>
      <c r="ER273" s="22"/>
      <c r="ES273" s="22"/>
      <c r="ET273" s="22"/>
      <c r="EU273" s="22"/>
      <c r="EV273" s="22"/>
      <c r="EW273" s="22"/>
      <c r="EX273" s="22"/>
      <c r="EY273" s="22"/>
      <c r="EZ273" s="22"/>
      <c r="FA273" s="22"/>
      <c r="FB273" s="22"/>
      <c r="FC273" s="22"/>
      <c r="FD273" s="22"/>
      <c r="FE273" s="22"/>
      <c r="FF273" s="22"/>
      <c r="FG273" s="22"/>
      <c r="FH273" s="22"/>
      <c r="FI273" s="22"/>
      <c r="FJ273" s="22"/>
      <c r="FK273" s="22"/>
      <c r="FL273" s="22"/>
      <c r="FM273" s="22"/>
      <c r="FN273" s="22"/>
      <c r="FO273" s="22"/>
      <c r="FP273" s="22"/>
      <c r="FQ273" s="22"/>
      <c r="FR273" s="22"/>
      <c r="FS273" s="22"/>
      <c r="FT273" s="22"/>
      <c r="FU273" s="22"/>
      <c r="FV273" s="22"/>
      <c r="FW273" s="22"/>
      <c r="FX273" s="22"/>
      <c r="FY273" s="22">
        <v>10</v>
      </c>
      <c r="FZ273" s="22"/>
      <c r="GA273" s="22"/>
      <c r="GB273" s="22"/>
      <c r="GC273" s="22"/>
      <c r="GD273" s="22"/>
      <c r="GE273" s="22"/>
      <c r="GF273" s="22"/>
      <c r="GG273" s="22"/>
      <c r="GH273" s="22"/>
      <c r="GI273" s="22"/>
      <c r="GJ273" s="22"/>
      <c r="GK273" s="22"/>
      <c r="GL273" s="22"/>
      <c r="GM273" s="22"/>
      <c r="GN273" s="22"/>
      <c r="GO273" s="22"/>
      <c r="GP273" s="22"/>
      <c r="GQ273" s="22"/>
      <c r="GR273" s="22"/>
      <c r="GS273" s="22"/>
      <c r="GT273" s="22"/>
      <c r="GU273" s="22"/>
      <c r="GV273" s="22"/>
      <c r="GW273" s="22"/>
      <c r="GX273" s="22"/>
      <c r="GY273" s="22"/>
      <c r="GZ273" s="22"/>
      <c r="HA273" s="22"/>
      <c r="HB273" s="22"/>
      <c r="HC273" s="22"/>
      <c r="HD273" s="22"/>
      <c r="HE273" s="22"/>
      <c r="HF273" s="22"/>
      <c r="HG273" s="22"/>
      <c r="HH273" s="22"/>
      <c r="HI273" s="22"/>
      <c r="HJ273" s="22"/>
      <c r="HK273" s="22"/>
      <c r="HL273" s="22"/>
      <c r="HM273" s="22"/>
      <c r="HN273" s="22"/>
      <c r="HO273" s="22"/>
      <c r="HP273" s="22"/>
      <c r="HQ273" s="22"/>
      <c r="HR273" s="22"/>
      <c r="HS273" s="22"/>
      <c r="HT273" s="22"/>
      <c r="HU273" s="22"/>
      <c r="HV273" s="22"/>
      <c r="HW273" s="22"/>
      <c r="HX273" s="22"/>
      <c r="HY273" s="22"/>
      <c r="HZ273" s="22"/>
      <c r="IA273" s="22"/>
      <c r="IB273" s="22"/>
      <c r="IC273" s="22"/>
      <c r="ID273" s="22"/>
      <c r="IE273" s="22"/>
      <c r="IF273" s="22"/>
      <c r="IG273" s="22"/>
      <c r="IH273" s="22"/>
      <c r="II273" s="22"/>
      <c r="IJ273" s="22"/>
      <c r="IK273" s="22"/>
      <c r="IL273" s="22"/>
      <c r="IM273" s="22"/>
      <c r="IN273" s="22"/>
      <c r="IO273" s="22"/>
      <c r="IP273" s="22"/>
      <c r="IQ273" s="22"/>
      <c r="IR273" s="22"/>
      <c r="IS273" s="22"/>
      <c r="IT273" s="22"/>
      <c r="IU273" s="22"/>
      <c r="IV273" s="22"/>
      <c r="IW273" s="22"/>
      <c r="IX273" s="22"/>
      <c r="IY273" s="26">
        <f t="shared" si="16"/>
        <v>100</v>
      </c>
      <c r="IZ273" s="56" t="s">
        <v>37</v>
      </c>
      <c r="JA273" s="80">
        <v>2878.2</v>
      </c>
      <c r="JB273" s="81">
        <f>JE273+JF273+JG273+JH273+JI273</f>
        <v>2878.2</v>
      </c>
      <c r="JC273" s="81">
        <v>2125.6999999999998</v>
      </c>
      <c r="JD273" s="82">
        <f t="shared" si="17"/>
        <v>0</v>
      </c>
      <c r="JE273" s="83"/>
      <c r="JF273" s="83"/>
      <c r="JG273" s="83"/>
      <c r="JH273" s="83"/>
      <c r="JI273" s="83">
        <v>2878.2</v>
      </c>
      <c r="JJ273" s="83"/>
      <c r="JK273" s="83"/>
      <c r="JL273" s="83"/>
      <c r="JM273" s="83"/>
      <c r="JN273" s="83"/>
      <c r="JO273" s="83"/>
      <c r="JP273" s="83"/>
      <c r="JQ273" s="40">
        <f t="shared" si="14"/>
        <v>1.3540010349531919</v>
      </c>
      <c r="JR273" s="113" t="s">
        <v>348</v>
      </c>
    </row>
    <row r="274" spans="1:278" s="5" customFormat="1" ht="12.75" customHeight="1" x14ac:dyDescent="0.25">
      <c r="A274" s="64">
        <v>43171</v>
      </c>
      <c r="B274" s="108" t="s">
        <v>60</v>
      </c>
      <c r="C274" s="52"/>
      <c r="D274" s="52"/>
      <c r="E274" s="53"/>
      <c r="F274" s="53"/>
      <c r="G274" s="53">
        <v>11</v>
      </c>
      <c r="H274" s="53"/>
      <c r="I274" s="53"/>
      <c r="J274" s="53"/>
      <c r="K274" s="53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>
        <v>20</v>
      </c>
      <c r="AN274" s="22"/>
      <c r="AO274" s="22"/>
      <c r="AP274" s="22"/>
      <c r="AQ274" s="22"/>
      <c r="AR274" s="22"/>
      <c r="AS274" s="22"/>
      <c r="AT274" s="22"/>
      <c r="AU274" s="22"/>
      <c r="AV274" s="22"/>
      <c r="AW274" s="22"/>
      <c r="AX274" s="22"/>
      <c r="AY274" s="22"/>
      <c r="AZ274" s="22"/>
      <c r="BA274" s="22"/>
      <c r="BB274" s="22"/>
      <c r="BC274" s="22"/>
      <c r="BD274" s="22"/>
      <c r="BE274" s="22"/>
      <c r="BF274" s="22"/>
      <c r="BG274" s="22"/>
      <c r="BH274" s="22"/>
      <c r="BI274" s="22"/>
      <c r="BJ274" s="22"/>
      <c r="BK274" s="22"/>
      <c r="BL274" s="22"/>
      <c r="BM274" s="22"/>
      <c r="BN274" s="22"/>
      <c r="BO274" s="22"/>
      <c r="BP274" s="22"/>
      <c r="BQ274" s="22"/>
      <c r="BR274" s="22"/>
      <c r="BS274" s="22"/>
      <c r="BT274" s="22"/>
      <c r="BU274" s="22"/>
      <c r="BV274" s="22"/>
      <c r="BW274" s="22"/>
      <c r="BX274" s="22"/>
      <c r="BY274" s="22"/>
      <c r="BZ274" s="22"/>
      <c r="CA274" s="22"/>
      <c r="CB274" s="22"/>
      <c r="CC274" s="22"/>
      <c r="CD274" s="22"/>
      <c r="CE274" s="22"/>
      <c r="CF274" s="22"/>
      <c r="CG274" s="22"/>
      <c r="CH274" s="22"/>
      <c r="CI274" s="22"/>
      <c r="CJ274" s="22"/>
      <c r="CK274" s="22"/>
      <c r="CL274" s="22"/>
      <c r="CM274" s="22"/>
      <c r="CN274" s="22"/>
      <c r="CO274" s="22"/>
      <c r="CP274" s="22"/>
      <c r="CQ274" s="22"/>
      <c r="CR274" s="22"/>
      <c r="CS274" s="22"/>
      <c r="CT274" s="22"/>
      <c r="CU274" s="22"/>
      <c r="CV274" s="22"/>
      <c r="CW274" s="22"/>
      <c r="CX274" s="22"/>
      <c r="CY274" s="22"/>
      <c r="CZ274" s="22"/>
      <c r="DA274" s="22"/>
      <c r="DB274" s="22"/>
      <c r="DC274" s="22"/>
      <c r="DD274" s="22"/>
      <c r="DE274" s="22"/>
      <c r="DF274" s="22"/>
      <c r="DG274" s="22"/>
      <c r="DH274" s="22"/>
      <c r="DI274" s="22"/>
      <c r="DJ274" s="22"/>
      <c r="DK274" s="22"/>
      <c r="DL274" s="22"/>
      <c r="DM274" s="22"/>
      <c r="DN274" s="22"/>
      <c r="DO274" s="22"/>
      <c r="DP274" s="22"/>
      <c r="DQ274" s="22"/>
      <c r="DR274" s="22"/>
      <c r="DS274" s="22"/>
      <c r="DT274" s="22"/>
      <c r="DU274" s="22"/>
      <c r="DV274" s="22"/>
      <c r="DW274" s="22"/>
      <c r="DX274" s="22"/>
      <c r="DY274" s="22"/>
      <c r="DZ274" s="22"/>
      <c r="EA274" s="22"/>
      <c r="EB274" s="22"/>
      <c r="EC274" s="22"/>
      <c r="ED274" s="22"/>
      <c r="EE274" s="22"/>
      <c r="EF274" s="22"/>
      <c r="EG274" s="22"/>
      <c r="EH274" s="22"/>
      <c r="EI274" s="22"/>
      <c r="EJ274" s="22"/>
      <c r="EK274" s="22"/>
      <c r="EL274" s="22"/>
      <c r="EM274" s="22"/>
      <c r="EN274" s="22"/>
      <c r="EO274" s="22"/>
      <c r="EP274" s="22"/>
      <c r="EQ274" s="22"/>
      <c r="ER274" s="22"/>
      <c r="ES274" s="22"/>
      <c r="ET274" s="22"/>
      <c r="EU274" s="22"/>
      <c r="EV274" s="22"/>
      <c r="EW274" s="22"/>
      <c r="EX274" s="22"/>
      <c r="EY274" s="22"/>
      <c r="EZ274" s="22"/>
      <c r="FA274" s="22"/>
      <c r="FB274" s="22"/>
      <c r="FC274" s="22"/>
      <c r="FD274" s="22"/>
      <c r="FE274" s="22"/>
      <c r="FF274" s="22"/>
      <c r="FG274" s="22"/>
      <c r="FH274" s="22"/>
      <c r="FI274" s="22"/>
      <c r="FJ274" s="22"/>
      <c r="FK274" s="22"/>
      <c r="FL274" s="22"/>
      <c r="FM274" s="22"/>
      <c r="FN274" s="22"/>
      <c r="FO274" s="22"/>
      <c r="FP274" s="22"/>
      <c r="FQ274" s="22"/>
      <c r="FR274" s="22"/>
      <c r="FS274" s="22"/>
      <c r="FT274" s="22"/>
      <c r="FU274" s="22"/>
      <c r="FV274" s="22"/>
      <c r="FW274" s="22"/>
      <c r="FX274" s="22"/>
      <c r="FY274" s="22"/>
      <c r="FZ274" s="22"/>
      <c r="GA274" s="22"/>
      <c r="GB274" s="22"/>
      <c r="GC274" s="22"/>
      <c r="GD274" s="22"/>
      <c r="GE274" s="22"/>
      <c r="GF274" s="22"/>
      <c r="GG274" s="22"/>
      <c r="GH274" s="22"/>
      <c r="GI274" s="22"/>
      <c r="GJ274" s="22"/>
      <c r="GK274" s="22"/>
      <c r="GL274" s="22"/>
      <c r="GM274" s="22"/>
      <c r="GN274" s="22"/>
      <c r="GO274" s="22"/>
      <c r="GP274" s="22"/>
      <c r="GQ274" s="22"/>
      <c r="GR274" s="22"/>
      <c r="GS274" s="22"/>
      <c r="GT274" s="22"/>
      <c r="GU274" s="22"/>
      <c r="GV274" s="22"/>
      <c r="GW274" s="22"/>
      <c r="GX274" s="22"/>
      <c r="GY274" s="22"/>
      <c r="GZ274" s="22"/>
      <c r="HA274" s="22"/>
      <c r="HB274" s="22"/>
      <c r="HC274" s="22"/>
      <c r="HD274" s="22"/>
      <c r="HE274" s="22"/>
      <c r="HF274" s="22"/>
      <c r="HG274" s="22"/>
      <c r="HH274" s="22"/>
      <c r="HI274" s="22"/>
      <c r="HJ274" s="22"/>
      <c r="HK274" s="22"/>
      <c r="HL274" s="22"/>
      <c r="HM274" s="22"/>
      <c r="HN274" s="22"/>
      <c r="HO274" s="22"/>
      <c r="HP274" s="22"/>
      <c r="HQ274" s="22"/>
      <c r="HR274" s="22"/>
      <c r="HS274" s="22"/>
      <c r="HT274" s="22"/>
      <c r="HU274" s="22"/>
      <c r="HV274" s="22"/>
      <c r="HW274" s="22"/>
      <c r="HX274" s="22"/>
      <c r="HY274" s="22"/>
      <c r="HZ274" s="22"/>
      <c r="IA274" s="22"/>
      <c r="IB274" s="22"/>
      <c r="IC274" s="22"/>
      <c r="ID274" s="22"/>
      <c r="IE274" s="22"/>
      <c r="IF274" s="22"/>
      <c r="IG274" s="22"/>
      <c r="IH274" s="22"/>
      <c r="II274" s="22"/>
      <c r="IJ274" s="22"/>
      <c r="IK274" s="22"/>
      <c r="IL274" s="22"/>
      <c r="IM274" s="22"/>
      <c r="IN274" s="22"/>
      <c r="IO274" s="22"/>
      <c r="IP274" s="22"/>
      <c r="IQ274" s="22"/>
      <c r="IR274" s="22"/>
      <c r="IS274" s="22"/>
      <c r="IT274" s="22"/>
      <c r="IU274" s="22"/>
      <c r="IV274" s="22"/>
      <c r="IW274" s="22"/>
      <c r="IX274" s="22"/>
      <c r="IY274" s="26">
        <f t="shared" si="16"/>
        <v>31</v>
      </c>
      <c r="IZ274" s="56" t="s">
        <v>37</v>
      </c>
      <c r="JA274" s="80">
        <v>789.48</v>
      </c>
      <c r="JB274" s="81">
        <f>JE274+JF274+JG274+JH274+JI274</f>
        <v>789.48</v>
      </c>
      <c r="JC274" s="81">
        <v>460.21000000000004</v>
      </c>
      <c r="JD274" s="82">
        <f t="shared" si="17"/>
        <v>0</v>
      </c>
      <c r="JE274" s="83"/>
      <c r="JF274" s="83"/>
      <c r="JG274" s="83"/>
      <c r="JH274" s="83"/>
      <c r="JI274" s="83">
        <v>789.48</v>
      </c>
      <c r="JJ274" s="83"/>
      <c r="JK274" s="83"/>
      <c r="JL274" s="83"/>
      <c r="JM274" s="83"/>
      <c r="JN274" s="83"/>
      <c r="JO274" s="83"/>
      <c r="JP274" s="83"/>
      <c r="JQ274" s="40">
        <f t="shared" si="14"/>
        <v>1.7154777166945523</v>
      </c>
      <c r="JR274" s="5" t="s">
        <v>419</v>
      </c>
    </row>
    <row r="275" spans="1:278" s="5" customFormat="1" ht="12.75" customHeight="1" x14ac:dyDescent="0.25">
      <c r="A275" s="64">
        <v>43194</v>
      </c>
      <c r="B275" s="108" t="s">
        <v>60</v>
      </c>
      <c r="C275" s="52"/>
      <c r="D275" s="52"/>
      <c r="E275" s="53">
        <v>50</v>
      </c>
      <c r="F275" s="53"/>
      <c r="G275" s="53"/>
      <c r="H275" s="53"/>
      <c r="I275" s="53"/>
      <c r="J275" s="53"/>
      <c r="K275" s="53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  <c r="BA275" s="22"/>
      <c r="BB275" s="22"/>
      <c r="BC275" s="22"/>
      <c r="BD275" s="22"/>
      <c r="BE275" s="22"/>
      <c r="BF275" s="22"/>
      <c r="BG275" s="22"/>
      <c r="BH275" s="22"/>
      <c r="BI275" s="22"/>
      <c r="BJ275" s="22"/>
      <c r="BK275" s="22"/>
      <c r="BL275" s="22"/>
      <c r="BM275" s="22"/>
      <c r="BN275" s="22"/>
      <c r="BO275" s="22"/>
      <c r="BP275" s="22"/>
      <c r="BQ275" s="22"/>
      <c r="BR275" s="22"/>
      <c r="BS275" s="22"/>
      <c r="BT275" s="22"/>
      <c r="BU275" s="22"/>
      <c r="BV275" s="22"/>
      <c r="BW275" s="22"/>
      <c r="BX275" s="22"/>
      <c r="BY275" s="22"/>
      <c r="BZ275" s="22"/>
      <c r="CA275" s="22"/>
      <c r="CB275" s="22"/>
      <c r="CC275" s="22"/>
      <c r="CD275" s="22"/>
      <c r="CE275" s="22"/>
      <c r="CF275" s="22"/>
      <c r="CG275" s="22"/>
      <c r="CH275" s="22"/>
      <c r="CI275" s="22"/>
      <c r="CJ275" s="22"/>
      <c r="CK275" s="22"/>
      <c r="CL275" s="22"/>
      <c r="CM275" s="22"/>
      <c r="CN275" s="22"/>
      <c r="CO275" s="22"/>
      <c r="CP275" s="22"/>
      <c r="CQ275" s="22"/>
      <c r="CR275" s="22"/>
      <c r="CS275" s="22"/>
      <c r="CT275" s="22"/>
      <c r="CU275" s="22"/>
      <c r="CV275" s="22"/>
      <c r="CW275" s="22"/>
      <c r="CX275" s="22"/>
      <c r="CY275" s="22"/>
      <c r="CZ275" s="22"/>
      <c r="DA275" s="22"/>
      <c r="DB275" s="22"/>
      <c r="DC275" s="22"/>
      <c r="DD275" s="22"/>
      <c r="DE275" s="22"/>
      <c r="DF275" s="22"/>
      <c r="DG275" s="22"/>
      <c r="DH275" s="22"/>
      <c r="DI275" s="22"/>
      <c r="DJ275" s="22"/>
      <c r="DK275" s="22"/>
      <c r="DL275" s="22"/>
      <c r="DM275" s="22"/>
      <c r="DN275" s="22"/>
      <c r="DO275" s="22"/>
      <c r="DP275" s="22"/>
      <c r="DQ275" s="22"/>
      <c r="DR275" s="22"/>
      <c r="DS275" s="22"/>
      <c r="DT275" s="22"/>
      <c r="DU275" s="22"/>
      <c r="DV275" s="22"/>
      <c r="DW275" s="22"/>
      <c r="DX275" s="22"/>
      <c r="DY275" s="22"/>
      <c r="DZ275" s="22"/>
      <c r="EA275" s="22"/>
      <c r="EB275" s="22"/>
      <c r="EC275" s="22"/>
      <c r="ED275" s="22"/>
      <c r="EE275" s="22"/>
      <c r="EF275" s="22"/>
      <c r="EG275" s="22"/>
      <c r="EH275" s="22"/>
      <c r="EI275" s="22"/>
      <c r="EJ275" s="22"/>
      <c r="EK275" s="22"/>
      <c r="EL275" s="22"/>
      <c r="EM275" s="22"/>
      <c r="EN275" s="22"/>
      <c r="EO275" s="22"/>
      <c r="EP275" s="22"/>
      <c r="EQ275" s="22"/>
      <c r="ER275" s="22"/>
      <c r="ES275" s="22"/>
      <c r="ET275" s="22"/>
      <c r="EU275" s="22"/>
      <c r="EV275" s="22"/>
      <c r="EW275" s="22"/>
      <c r="EX275" s="22"/>
      <c r="EY275" s="22"/>
      <c r="EZ275" s="22"/>
      <c r="FA275" s="22"/>
      <c r="FB275" s="22"/>
      <c r="FC275" s="22"/>
      <c r="FD275" s="22"/>
      <c r="FE275" s="22"/>
      <c r="FF275" s="22"/>
      <c r="FG275" s="22"/>
      <c r="FH275" s="22"/>
      <c r="FI275" s="22"/>
      <c r="FJ275" s="22"/>
      <c r="FK275" s="22"/>
      <c r="FL275" s="22"/>
      <c r="FM275" s="22"/>
      <c r="FN275" s="22"/>
      <c r="FO275" s="22"/>
      <c r="FP275" s="22"/>
      <c r="FQ275" s="22"/>
      <c r="FR275" s="22"/>
      <c r="FS275" s="22"/>
      <c r="FT275" s="22"/>
      <c r="FU275" s="22"/>
      <c r="FV275" s="22"/>
      <c r="FW275" s="22"/>
      <c r="FX275" s="22"/>
      <c r="FY275" s="22"/>
      <c r="FZ275" s="22"/>
      <c r="GA275" s="22"/>
      <c r="GB275" s="22"/>
      <c r="GC275" s="22"/>
      <c r="GD275" s="22"/>
      <c r="GE275" s="22"/>
      <c r="GF275" s="22"/>
      <c r="GG275" s="22"/>
      <c r="GH275" s="22"/>
      <c r="GI275" s="22"/>
      <c r="GJ275" s="22"/>
      <c r="GK275" s="22"/>
      <c r="GL275" s="22"/>
      <c r="GM275" s="22"/>
      <c r="GN275" s="22"/>
      <c r="GO275" s="22"/>
      <c r="GP275" s="22"/>
      <c r="GQ275" s="22"/>
      <c r="GR275" s="22"/>
      <c r="GS275" s="22"/>
      <c r="GT275" s="22"/>
      <c r="GU275" s="22"/>
      <c r="GV275" s="22"/>
      <c r="GW275" s="22"/>
      <c r="GX275" s="22"/>
      <c r="GY275" s="22"/>
      <c r="GZ275" s="22"/>
      <c r="HA275" s="22"/>
      <c r="HB275" s="22"/>
      <c r="HC275" s="22"/>
      <c r="HD275" s="22"/>
      <c r="HE275" s="22"/>
      <c r="HF275" s="22"/>
      <c r="HG275" s="22"/>
      <c r="HH275" s="22"/>
      <c r="HI275" s="22"/>
      <c r="HJ275" s="22"/>
      <c r="HK275" s="22"/>
      <c r="HL275" s="22"/>
      <c r="HM275" s="22"/>
      <c r="HN275" s="22"/>
      <c r="HO275" s="22"/>
      <c r="HP275" s="22"/>
      <c r="HQ275" s="22"/>
      <c r="HR275" s="22"/>
      <c r="HS275" s="22"/>
      <c r="HT275" s="22"/>
      <c r="HU275" s="22"/>
      <c r="HV275" s="22"/>
      <c r="HW275" s="22"/>
      <c r="HX275" s="22"/>
      <c r="HY275" s="22"/>
      <c r="HZ275" s="22"/>
      <c r="IA275" s="22"/>
      <c r="IB275" s="22"/>
      <c r="IC275" s="22"/>
      <c r="ID275" s="22"/>
      <c r="IE275" s="22"/>
      <c r="IF275" s="22"/>
      <c r="IG275" s="22"/>
      <c r="IH275" s="22"/>
      <c r="II275" s="22"/>
      <c r="IJ275" s="22"/>
      <c r="IK275" s="22"/>
      <c r="IL275" s="22"/>
      <c r="IM275" s="22"/>
      <c r="IN275" s="22"/>
      <c r="IO275" s="22"/>
      <c r="IP275" s="22"/>
      <c r="IQ275" s="22"/>
      <c r="IR275" s="22"/>
      <c r="IS275" s="22"/>
      <c r="IT275" s="22"/>
      <c r="IU275" s="22"/>
      <c r="IV275" s="22"/>
      <c r="IW275" s="22"/>
      <c r="IX275" s="22"/>
      <c r="IY275" s="26">
        <f t="shared" si="16"/>
        <v>50</v>
      </c>
      <c r="IZ275" s="56" t="s">
        <v>37</v>
      </c>
      <c r="JA275" s="80">
        <v>822</v>
      </c>
      <c r="JB275" s="81">
        <f>JE275+JF275+JG275+JH275+JI275+JJ275</f>
        <v>822</v>
      </c>
      <c r="JC275" s="81">
        <v>655</v>
      </c>
      <c r="JD275" s="82">
        <f t="shared" si="17"/>
        <v>0</v>
      </c>
      <c r="JE275" s="83"/>
      <c r="JF275" s="83"/>
      <c r="JG275" s="83"/>
      <c r="JH275" s="83"/>
      <c r="JI275" s="83"/>
      <c r="JJ275" s="83">
        <v>822</v>
      </c>
      <c r="JK275" s="83"/>
      <c r="JL275" s="83"/>
      <c r="JM275" s="83"/>
      <c r="JN275" s="83"/>
      <c r="JO275" s="83"/>
      <c r="JP275" s="83"/>
      <c r="JQ275" s="40">
        <f t="shared" si="14"/>
        <v>1.2549618320610687</v>
      </c>
      <c r="JR275" s="111" t="s">
        <v>457</v>
      </c>
    </row>
    <row r="276" spans="1:278" s="5" customFormat="1" ht="12.75" customHeight="1" x14ac:dyDescent="0.25">
      <c r="A276" s="64">
        <v>43195</v>
      </c>
      <c r="B276" s="108" t="s">
        <v>60</v>
      </c>
      <c r="C276" s="52"/>
      <c r="D276" s="52"/>
      <c r="E276" s="53">
        <v>250</v>
      </c>
      <c r="F276" s="53"/>
      <c r="G276" s="53"/>
      <c r="H276" s="53"/>
      <c r="I276" s="53"/>
      <c r="J276" s="53"/>
      <c r="K276" s="53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  <c r="AU276" s="22"/>
      <c r="AV276" s="22"/>
      <c r="AW276" s="22"/>
      <c r="AX276" s="22"/>
      <c r="AY276" s="22"/>
      <c r="AZ276" s="22"/>
      <c r="BA276" s="22"/>
      <c r="BB276" s="22"/>
      <c r="BC276" s="22"/>
      <c r="BD276" s="22"/>
      <c r="BE276" s="22"/>
      <c r="BF276" s="22">
        <v>10</v>
      </c>
      <c r="BG276" s="22"/>
      <c r="BH276" s="22"/>
      <c r="BI276" s="22"/>
      <c r="BJ276" s="22"/>
      <c r="BK276" s="22"/>
      <c r="BL276" s="22"/>
      <c r="BM276" s="22"/>
      <c r="BN276" s="22"/>
      <c r="BO276" s="22"/>
      <c r="BP276" s="22"/>
      <c r="BQ276" s="22"/>
      <c r="BR276" s="22"/>
      <c r="BS276" s="22"/>
      <c r="BT276" s="22"/>
      <c r="BU276" s="22">
        <v>10</v>
      </c>
      <c r="BV276" s="22"/>
      <c r="BW276" s="22"/>
      <c r="BX276" s="22"/>
      <c r="BY276" s="22">
        <v>10</v>
      </c>
      <c r="BZ276" s="22"/>
      <c r="CA276" s="22"/>
      <c r="CB276" s="22"/>
      <c r="CC276" s="22"/>
      <c r="CD276" s="22"/>
      <c r="CE276" s="22"/>
      <c r="CF276" s="22"/>
      <c r="CG276" s="22"/>
      <c r="CH276" s="22"/>
      <c r="CI276" s="22"/>
      <c r="CJ276" s="22"/>
      <c r="CK276" s="22"/>
      <c r="CL276" s="22"/>
      <c r="CM276" s="22"/>
      <c r="CN276" s="22"/>
      <c r="CO276" s="22"/>
      <c r="CP276" s="22"/>
      <c r="CQ276" s="22"/>
      <c r="CR276" s="22"/>
      <c r="CS276" s="22"/>
      <c r="CT276" s="22"/>
      <c r="CU276" s="22"/>
      <c r="CV276" s="22"/>
      <c r="CW276" s="22"/>
      <c r="CX276" s="22"/>
      <c r="CY276" s="22"/>
      <c r="CZ276" s="22"/>
      <c r="DA276" s="22"/>
      <c r="DB276" s="22"/>
      <c r="DC276" s="22"/>
      <c r="DD276" s="22"/>
      <c r="DE276" s="22"/>
      <c r="DF276" s="22"/>
      <c r="DG276" s="22"/>
      <c r="DH276" s="22"/>
      <c r="DI276" s="22"/>
      <c r="DJ276" s="22"/>
      <c r="DK276" s="22"/>
      <c r="DL276" s="22"/>
      <c r="DM276" s="22"/>
      <c r="DN276" s="22"/>
      <c r="DO276" s="22"/>
      <c r="DP276" s="22"/>
      <c r="DQ276" s="22"/>
      <c r="DR276" s="22"/>
      <c r="DS276" s="22"/>
      <c r="DT276" s="22"/>
      <c r="DU276" s="22"/>
      <c r="DV276" s="22">
        <v>40</v>
      </c>
      <c r="DW276" s="22"/>
      <c r="DX276" s="22"/>
      <c r="DY276" s="22"/>
      <c r="DZ276" s="22"/>
      <c r="EA276" s="22"/>
      <c r="EB276" s="22"/>
      <c r="EC276" s="22"/>
      <c r="ED276" s="22"/>
      <c r="EE276" s="22"/>
      <c r="EF276" s="22"/>
      <c r="EG276" s="22"/>
      <c r="EH276" s="22"/>
      <c r="EI276" s="22"/>
      <c r="EJ276" s="22"/>
      <c r="EK276" s="22"/>
      <c r="EL276" s="22"/>
      <c r="EM276" s="22"/>
      <c r="EN276" s="22"/>
      <c r="EO276" s="22"/>
      <c r="EP276" s="22"/>
      <c r="EQ276" s="22"/>
      <c r="ER276" s="22"/>
      <c r="ES276" s="22"/>
      <c r="ET276" s="22"/>
      <c r="EU276" s="22"/>
      <c r="EV276" s="22"/>
      <c r="EW276" s="22"/>
      <c r="EX276" s="22"/>
      <c r="EY276" s="22"/>
      <c r="EZ276" s="22"/>
      <c r="FA276" s="22"/>
      <c r="FB276" s="22"/>
      <c r="FC276" s="22"/>
      <c r="FD276" s="22"/>
      <c r="FE276" s="22"/>
      <c r="FF276" s="22"/>
      <c r="FG276" s="22"/>
      <c r="FH276" s="22"/>
      <c r="FI276" s="22"/>
      <c r="FJ276" s="22"/>
      <c r="FK276" s="22"/>
      <c r="FL276" s="22"/>
      <c r="FM276" s="22"/>
      <c r="FN276" s="22"/>
      <c r="FO276" s="22"/>
      <c r="FP276" s="22"/>
      <c r="FQ276" s="22"/>
      <c r="FR276" s="22"/>
      <c r="FS276" s="22"/>
      <c r="FT276" s="22">
        <v>20</v>
      </c>
      <c r="FU276" s="22"/>
      <c r="FV276" s="22"/>
      <c r="FW276" s="22"/>
      <c r="FX276" s="22"/>
      <c r="FY276" s="22">
        <v>30</v>
      </c>
      <c r="FZ276" s="22"/>
      <c r="GA276" s="22"/>
      <c r="GB276" s="22"/>
      <c r="GC276" s="22"/>
      <c r="GD276" s="22"/>
      <c r="GE276" s="22"/>
      <c r="GF276" s="22"/>
      <c r="GG276" s="22"/>
      <c r="GH276" s="22"/>
      <c r="GI276" s="22"/>
      <c r="GJ276" s="22"/>
      <c r="GK276" s="22"/>
      <c r="GL276" s="22"/>
      <c r="GM276" s="22"/>
      <c r="GN276" s="22"/>
      <c r="GO276" s="22"/>
      <c r="GP276" s="22"/>
      <c r="GQ276" s="22"/>
      <c r="GR276" s="22"/>
      <c r="GS276" s="22"/>
      <c r="GT276" s="22"/>
      <c r="GU276" s="22"/>
      <c r="GV276" s="22"/>
      <c r="GW276" s="22"/>
      <c r="GX276" s="22"/>
      <c r="GY276" s="22"/>
      <c r="GZ276" s="22"/>
      <c r="HA276" s="22"/>
      <c r="HB276" s="22"/>
      <c r="HC276" s="22"/>
      <c r="HD276" s="22"/>
      <c r="HE276" s="22"/>
      <c r="HF276" s="22"/>
      <c r="HG276" s="22"/>
      <c r="HH276" s="22"/>
      <c r="HI276" s="22"/>
      <c r="HJ276" s="22"/>
      <c r="HK276" s="22"/>
      <c r="HL276" s="22"/>
      <c r="HM276" s="22"/>
      <c r="HN276" s="22"/>
      <c r="HO276" s="22"/>
      <c r="HP276" s="22"/>
      <c r="HQ276" s="22"/>
      <c r="HR276" s="22"/>
      <c r="HS276" s="22"/>
      <c r="HT276" s="22"/>
      <c r="HU276" s="22"/>
      <c r="HV276" s="22"/>
      <c r="HW276" s="22"/>
      <c r="HX276" s="22"/>
      <c r="HY276" s="22"/>
      <c r="HZ276" s="22"/>
      <c r="IA276" s="22"/>
      <c r="IB276" s="22"/>
      <c r="IC276" s="22"/>
      <c r="ID276" s="22"/>
      <c r="IE276" s="22"/>
      <c r="IF276" s="22"/>
      <c r="IG276" s="22"/>
      <c r="IH276" s="22"/>
      <c r="II276" s="22"/>
      <c r="IJ276" s="22"/>
      <c r="IK276" s="22"/>
      <c r="IL276" s="22"/>
      <c r="IM276" s="22"/>
      <c r="IN276" s="22"/>
      <c r="IO276" s="22"/>
      <c r="IP276" s="22"/>
      <c r="IQ276" s="22"/>
      <c r="IR276" s="22"/>
      <c r="IS276" s="22"/>
      <c r="IT276" s="22"/>
      <c r="IU276" s="22"/>
      <c r="IV276" s="22"/>
      <c r="IW276" s="22"/>
      <c r="IX276" s="22"/>
      <c r="IY276" s="26">
        <f t="shared" si="16"/>
        <v>370</v>
      </c>
      <c r="IZ276" s="56" t="s">
        <v>37</v>
      </c>
      <c r="JA276" s="80">
        <v>9293.4</v>
      </c>
      <c r="JB276" s="81">
        <f>JE276+JF276+JG276+JH276+JI276+JJ276+JK276</f>
        <v>9293.4</v>
      </c>
      <c r="JC276" s="81">
        <v>7082.4</v>
      </c>
      <c r="JD276" s="82">
        <f t="shared" si="17"/>
        <v>0</v>
      </c>
      <c r="JE276" s="83"/>
      <c r="JF276" s="83"/>
      <c r="JG276" s="83"/>
      <c r="JH276" s="83"/>
      <c r="JI276" s="83"/>
      <c r="JJ276" s="83">
        <f>1178+3000+3000</f>
        <v>7178</v>
      </c>
      <c r="JK276" s="83">
        <v>2115.4</v>
      </c>
      <c r="JL276" s="83"/>
      <c r="JM276" s="83"/>
      <c r="JN276" s="83"/>
      <c r="JO276" s="83"/>
      <c r="JP276" s="83"/>
      <c r="JQ276" s="40">
        <f t="shared" si="14"/>
        <v>1.3121823110809896</v>
      </c>
      <c r="JR276" s="5" t="s">
        <v>490</v>
      </c>
    </row>
    <row r="277" spans="1:278" s="5" customFormat="1" ht="12.75" customHeight="1" x14ac:dyDescent="0.25">
      <c r="A277" s="64">
        <v>43213</v>
      </c>
      <c r="B277" s="108" t="s">
        <v>60</v>
      </c>
      <c r="C277" s="52"/>
      <c r="D277" s="52"/>
      <c r="E277" s="53">
        <v>10</v>
      </c>
      <c r="F277" s="53"/>
      <c r="G277" s="53"/>
      <c r="H277" s="53"/>
      <c r="I277" s="53"/>
      <c r="J277" s="53"/>
      <c r="K277" s="53"/>
      <c r="L277" s="22"/>
      <c r="M277" s="22"/>
      <c r="N277" s="22"/>
      <c r="O277" s="22"/>
      <c r="P277" s="22"/>
      <c r="Q277" s="22"/>
      <c r="R277" s="22">
        <v>14</v>
      </c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  <c r="AU277" s="22"/>
      <c r="AV277" s="22"/>
      <c r="AW277" s="22"/>
      <c r="AX277" s="22"/>
      <c r="AY277" s="22"/>
      <c r="AZ277" s="22"/>
      <c r="BA277" s="22"/>
      <c r="BB277" s="22"/>
      <c r="BC277" s="22"/>
      <c r="BD277" s="22"/>
      <c r="BE277" s="22"/>
      <c r="BF277" s="22"/>
      <c r="BG277" s="22"/>
      <c r="BH277" s="22"/>
      <c r="BI277" s="22"/>
      <c r="BJ277" s="22"/>
      <c r="BK277" s="22"/>
      <c r="BL277" s="22"/>
      <c r="BM277" s="22"/>
      <c r="BN277" s="22"/>
      <c r="BO277" s="22"/>
      <c r="BP277" s="22"/>
      <c r="BQ277" s="22"/>
      <c r="BR277" s="22"/>
      <c r="BS277" s="22"/>
      <c r="BT277" s="22"/>
      <c r="BU277" s="22"/>
      <c r="BV277" s="22"/>
      <c r="BW277" s="22"/>
      <c r="BX277" s="22"/>
      <c r="BY277" s="22"/>
      <c r="BZ277" s="22"/>
      <c r="CA277" s="22"/>
      <c r="CB277" s="22"/>
      <c r="CC277" s="22"/>
      <c r="CD277" s="22"/>
      <c r="CE277" s="22"/>
      <c r="CF277" s="22"/>
      <c r="CG277" s="22"/>
      <c r="CH277" s="22"/>
      <c r="CI277" s="22"/>
      <c r="CJ277" s="22"/>
      <c r="CK277" s="22"/>
      <c r="CL277" s="22"/>
      <c r="CM277" s="22"/>
      <c r="CN277" s="22"/>
      <c r="CO277" s="22"/>
      <c r="CP277" s="22"/>
      <c r="CQ277" s="22"/>
      <c r="CR277" s="22"/>
      <c r="CS277" s="22"/>
      <c r="CT277" s="22"/>
      <c r="CU277" s="22"/>
      <c r="CV277" s="22"/>
      <c r="CW277" s="22"/>
      <c r="CX277" s="22"/>
      <c r="CY277" s="22"/>
      <c r="CZ277" s="22"/>
      <c r="DA277" s="22"/>
      <c r="DB277" s="22"/>
      <c r="DC277" s="22"/>
      <c r="DD277" s="22"/>
      <c r="DE277" s="22"/>
      <c r="DF277" s="22"/>
      <c r="DG277" s="22"/>
      <c r="DH277" s="22"/>
      <c r="DI277" s="22"/>
      <c r="DJ277" s="22"/>
      <c r="DK277" s="22"/>
      <c r="DL277" s="22"/>
      <c r="DM277" s="22"/>
      <c r="DN277" s="22"/>
      <c r="DO277" s="22"/>
      <c r="DP277" s="22"/>
      <c r="DQ277" s="22"/>
      <c r="DR277" s="22"/>
      <c r="DS277" s="22"/>
      <c r="DT277" s="22"/>
      <c r="DU277" s="22"/>
      <c r="DV277" s="22">
        <v>20</v>
      </c>
      <c r="DW277" s="22"/>
      <c r="DX277" s="22"/>
      <c r="DY277" s="22"/>
      <c r="DZ277" s="22"/>
      <c r="EA277" s="22"/>
      <c r="EB277" s="22"/>
      <c r="EC277" s="22"/>
      <c r="ED277" s="22"/>
      <c r="EE277" s="22"/>
      <c r="EF277" s="22"/>
      <c r="EG277" s="22"/>
      <c r="EH277" s="22"/>
      <c r="EI277" s="22"/>
      <c r="EJ277" s="22"/>
      <c r="EK277" s="22"/>
      <c r="EL277" s="22"/>
      <c r="EM277" s="22"/>
      <c r="EN277" s="22"/>
      <c r="EO277" s="22"/>
      <c r="EP277" s="22"/>
      <c r="EQ277" s="22"/>
      <c r="ER277" s="22"/>
      <c r="ES277" s="22"/>
      <c r="ET277" s="22"/>
      <c r="EU277" s="22"/>
      <c r="EV277" s="22"/>
      <c r="EW277" s="22"/>
      <c r="EX277" s="22"/>
      <c r="EY277" s="22"/>
      <c r="EZ277" s="22"/>
      <c r="FA277" s="22"/>
      <c r="FB277" s="22"/>
      <c r="FC277" s="22"/>
      <c r="FD277" s="22"/>
      <c r="FE277" s="22"/>
      <c r="FF277" s="22"/>
      <c r="FG277" s="22"/>
      <c r="FH277" s="22"/>
      <c r="FI277" s="22"/>
      <c r="FJ277" s="22"/>
      <c r="FK277" s="22"/>
      <c r="FL277" s="22"/>
      <c r="FM277" s="22"/>
      <c r="FN277" s="22"/>
      <c r="FO277" s="22"/>
      <c r="FP277" s="22"/>
      <c r="FQ277" s="22"/>
      <c r="FR277" s="22"/>
      <c r="FS277" s="22"/>
      <c r="FT277" s="22"/>
      <c r="FU277" s="22"/>
      <c r="FV277" s="22"/>
      <c r="FW277" s="22">
        <v>9</v>
      </c>
      <c r="FX277" s="22"/>
      <c r="FY277" s="22"/>
      <c r="FZ277" s="22"/>
      <c r="GA277" s="22"/>
      <c r="GB277" s="22"/>
      <c r="GC277" s="22"/>
      <c r="GD277" s="22"/>
      <c r="GE277" s="22"/>
      <c r="GF277" s="22"/>
      <c r="GG277" s="22"/>
      <c r="GH277" s="22"/>
      <c r="GI277" s="22"/>
      <c r="GJ277" s="22"/>
      <c r="GK277" s="22"/>
      <c r="GL277" s="22"/>
      <c r="GM277" s="22"/>
      <c r="GN277" s="22"/>
      <c r="GO277" s="22"/>
      <c r="GP277" s="22"/>
      <c r="GQ277" s="22"/>
      <c r="GR277" s="22"/>
      <c r="GS277" s="22"/>
      <c r="GT277" s="22"/>
      <c r="GU277" s="22"/>
      <c r="GV277" s="22"/>
      <c r="GW277" s="22"/>
      <c r="GX277" s="22"/>
      <c r="GY277" s="22"/>
      <c r="GZ277" s="22"/>
      <c r="HA277" s="22"/>
      <c r="HB277" s="22"/>
      <c r="HC277" s="22"/>
      <c r="HD277" s="22"/>
      <c r="HE277" s="22"/>
      <c r="HF277" s="22"/>
      <c r="HG277" s="22"/>
      <c r="HH277" s="22"/>
      <c r="HI277" s="22"/>
      <c r="HJ277" s="22"/>
      <c r="HK277" s="22"/>
      <c r="HL277" s="22"/>
      <c r="HM277" s="22"/>
      <c r="HN277" s="22"/>
      <c r="HO277" s="22"/>
      <c r="HP277" s="22"/>
      <c r="HQ277" s="22"/>
      <c r="HR277" s="22"/>
      <c r="HS277" s="22"/>
      <c r="HT277" s="22"/>
      <c r="HU277" s="22"/>
      <c r="HV277" s="22"/>
      <c r="HW277" s="22"/>
      <c r="HX277" s="22"/>
      <c r="HY277" s="22"/>
      <c r="HZ277" s="22"/>
      <c r="IA277" s="22"/>
      <c r="IB277" s="22"/>
      <c r="IC277" s="22"/>
      <c r="ID277" s="22"/>
      <c r="IE277" s="22"/>
      <c r="IF277" s="22"/>
      <c r="IG277" s="22"/>
      <c r="IH277" s="22"/>
      <c r="II277" s="22"/>
      <c r="IJ277" s="22"/>
      <c r="IK277" s="22"/>
      <c r="IL277" s="22"/>
      <c r="IM277" s="22"/>
      <c r="IN277" s="22"/>
      <c r="IO277" s="22"/>
      <c r="IP277" s="22"/>
      <c r="IQ277" s="22"/>
      <c r="IR277" s="22"/>
      <c r="IS277" s="22"/>
      <c r="IT277" s="22"/>
      <c r="IU277" s="22"/>
      <c r="IV277" s="22"/>
      <c r="IW277" s="22"/>
      <c r="IX277" s="22"/>
      <c r="IY277" s="26">
        <f t="shared" si="16"/>
        <v>53</v>
      </c>
      <c r="IZ277" s="56" t="s">
        <v>37</v>
      </c>
      <c r="JA277" s="80">
        <v>1457.64</v>
      </c>
      <c r="JB277" s="81">
        <f>JE277+JF277+JG277+JH277+JI277+JJ277+JK277</f>
        <v>1457.64</v>
      </c>
      <c r="JC277" s="81">
        <v>995.75000000000011</v>
      </c>
      <c r="JD277" s="82">
        <f t="shared" si="17"/>
        <v>0</v>
      </c>
      <c r="JE277" s="83"/>
      <c r="JF277" s="83"/>
      <c r="JG277" s="83"/>
      <c r="JH277" s="83"/>
      <c r="JI277" s="83"/>
      <c r="JJ277" s="83"/>
      <c r="JK277" s="83">
        <f>1457.64</f>
        <v>1457.64</v>
      </c>
      <c r="JL277" s="83"/>
      <c r="JM277" s="83"/>
      <c r="JN277" s="83"/>
      <c r="JO277" s="83"/>
      <c r="JP277" s="83"/>
      <c r="JQ277" s="40">
        <f t="shared" si="14"/>
        <v>1.4638614109967361</v>
      </c>
      <c r="JR277" s="5" t="s">
        <v>497</v>
      </c>
    </row>
    <row r="278" spans="1:278" s="5" customFormat="1" ht="12.75" customHeight="1" x14ac:dyDescent="0.25">
      <c r="A278" s="64">
        <v>43228</v>
      </c>
      <c r="B278" s="108" t="s">
        <v>60</v>
      </c>
      <c r="C278" s="52"/>
      <c r="D278" s="52"/>
      <c r="E278" s="53"/>
      <c r="F278" s="53"/>
      <c r="G278" s="53"/>
      <c r="H278" s="53"/>
      <c r="I278" s="53"/>
      <c r="J278" s="53"/>
      <c r="K278" s="53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>
        <v>45.9</v>
      </c>
      <c r="AW278" s="22"/>
      <c r="AX278" s="22"/>
      <c r="AY278" s="22"/>
      <c r="AZ278" s="22"/>
      <c r="BA278" s="22"/>
      <c r="BB278" s="22">
        <v>10</v>
      </c>
      <c r="BC278" s="22"/>
      <c r="BD278" s="22"/>
      <c r="BE278" s="22"/>
      <c r="BF278" s="22">
        <v>20</v>
      </c>
      <c r="BG278" s="22"/>
      <c r="BH278" s="22"/>
      <c r="BI278" s="22"/>
      <c r="BJ278" s="22"/>
      <c r="BK278" s="22"/>
      <c r="BL278" s="22"/>
      <c r="BM278" s="22"/>
      <c r="BN278" s="22"/>
      <c r="BO278" s="22"/>
      <c r="BP278" s="22"/>
      <c r="BQ278" s="22"/>
      <c r="BR278" s="22"/>
      <c r="BS278" s="22"/>
      <c r="BT278" s="22"/>
      <c r="BU278" s="22"/>
      <c r="BV278" s="22"/>
      <c r="BW278" s="22"/>
      <c r="BX278" s="22"/>
      <c r="BY278" s="22"/>
      <c r="BZ278" s="22"/>
      <c r="CA278" s="22"/>
      <c r="CB278" s="22"/>
      <c r="CC278" s="22"/>
      <c r="CD278" s="22"/>
      <c r="CE278" s="22"/>
      <c r="CF278" s="22"/>
      <c r="CG278" s="22"/>
      <c r="CH278" s="22"/>
      <c r="CI278" s="22"/>
      <c r="CJ278" s="22"/>
      <c r="CK278" s="22"/>
      <c r="CL278" s="22"/>
      <c r="CM278" s="22"/>
      <c r="CN278" s="22"/>
      <c r="CO278" s="22"/>
      <c r="CP278" s="22"/>
      <c r="CQ278" s="22"/>
      <c r="CR278" s="22"/>
      <c r="CS278" s="22"/>
      <c r="CT278" s="22"/>
      <c r="CU278" s="22"/>
      <c r="CV278" s="22"/>
      <c r="CW278" s="22"/>
      <c r="CX278" s="22"/>
      <c r="CY278" s="22"/>
      <c r="CZ278" s="22"/>
      <c r="DA278" s="22"/>
      <c r="DB278" s="22"/>
      <c r="DC278" s="22"/>
      <c r="DD278" s="22"/>
      <c r="DE278" s="22"/>
      <c r="DF278" s="22"/>
      <c r="DG278" s="22"/>
      <c r="DH278" s="22"/>
      <c r="DI278" s="22"/>
      <c r="DJ278" s="22"/>
      <c r="DK278" s="22"/>
      <c r="DL278" s="22"/>
      <c r="DM278" s="22"/>
      <c r="DN278" s="22"/>
      <c r="DO278" s="22"/>
      <c r="DP278" s="22"/>
      <c r="DQ278" s="22"/>
      <c r="DR278" s="22"/>
      <c r="DS278" s="22"/>
      <c r="DT278" s="22"/>
      <c r="DU278" s="22"/>
      <c r="DV278" s="22"/>
      <c r="DW278" s="22"/>
      <c r="DX278" s="22"/>
      <c r="DY278" s="22"/>
      <c r="DZ278" s="22"/>
      <c r="EA278" s="22"/>
      <c r="EB278" s="22"/>
      <c r="EC278" s="22"/>
      <c r="ED278" s="22"/>
      <c r="EE278" s="22"/>
      <c r="EF278" s="22"/>
      <c r="EG278" s="22"/>
      <c r="EH278" s="22"/>
      <c r="EI278" s="22"/>
      <c r="EJ278" s="22"/>
      <c r="EK278" s="22"/>
      <c r="EL278" s="22"/>
      <c r="EM278" s="22"/>
      <c r="EN278" s="22"/>
      <c r="EO278" s="22"/>
      <c r="EP278" s="22"/>
      <c r="EQ278" s="22"/>
      <c r="ER278" s="22"/>
      <c r="ES278" s="22"/>
      <c r="ET278" s="22"/>
      <c r="EU278" s="22"/>
      <c r="EV278" s="22"/>
      <c r="EW278" s="22"/>
      <c r="EX278" s="22"/>
      <c r="EY278" s="22"/>
      <c r="EZ278" s="22"/>
      <c r="FA278" s="22"/>
      <c r="FB278" s="22"/>
      <c r="FC278" s="22"/>
      <c r="FD278" s="22"/>
      <c r="FE278" s="22"/>
      <c r="FF278" s="22"/>
      <c r="FG278" s="22"/>
      <c r="FH278" s="22"/>
      <c r="FI278" s="22"/>
      <c r="FJ278" s="22"/>
      <c r="FK278" s="22"/>
      <c r="FL278" s="22"/>
      <c r="FM278" s="22"/>
      <c r="FN278" s="22"/>
      <c r="FO278" s="22"/>
      <c r="FP278" s="22"/>
      <c r="FQ278" s="22"/>
      <c r="FR278" s="22"/>
      <c r="FS278" s="22"/>
      <c r="FT278" s="22">
        <v>10</v>
      </c>
      <c r="FU278" s="22"/>
      <c r="FV278" s="22"/>
      <c r="FW278" s="22"/>
      <c r="FX278" s="22"/>
      <c r="FY278" s="22">
        <v>10</v>
      </c>
      <c r="FZ278" s="22"/>
      <c r="GA278" s="22"/>
      <c r="GB278" s="22"/>
      <c r="GC278" s="22"/>
      <c r="GD278" s="22"/>
      <c r="GE278" s="22"/>
      <c r="GF278" s="22">
        <v>10</v>
      </c>
      <c r="GG278" s="22"/>
      <c r="GH278" s="22"/>
      <c r="GI278" s="22"/>
      <c r="GJ278" s="22"/>
      <c r="GK278" s="22"/>
      <c r="GL278" s="22"/>
      <c r="GM278" s="22"/>
      <c r="GN278" s="22"/>
      <c r="GO278" s="22"/>
      <c r="GP278" s="22"/>
      <c r="GQ278" s="22"/>
      <c r="GR278" s="22"/>
      <c r="GS278" s="22"/>
      <c r="GT278" s="22"/>
      <c r="GU278" s="22"/>
      <c r="GV278" s="22"/>
      <c r="GW278" s="22"/>
      <c r="GX278" s="22">
        <v>20</v>
      </c>
      <c r="GY278" s="22"/>
      <c r="GZ278" s="22"/>
      <c r="HA278" s="22"/>
      <c r="HB278" s="22"/>
      <c r="HC278" s="22"/>
      <c r="HD278" s="22"/>
      <c r="HE278" s="22"/>
      <c r="HF278" s="22"/>
      <c r="HG278" s="22"/>
      <c r="HH278" s="22"/>
      <c r="HI278" s="22"/>
      <c r="HJ278" s="22"/>
      <c r="HK278" s="22"/>
      <c r="HL278" s="22"/>
      <c r="HM278" s="22"/>
      <c r="HN278" s="22"/>
      <c r="HO278" s="22"/>
      <c r="HP278" s="22"/>
      <c r="HQ278" s="22"/>
      <c r="HR278" s="22"/>
      <c r="HS278" s="22"/>
      <c r="HT278" s="22"/>
      <c r="HU278" s="22"/>
      <c r="HV278" s="22"/>
      <c r="HW278" s="22"/>
      <c r="HX278" s="22"/>
      <c r="HY278" s="22"/>
      <c r="HZ278" s="22"/>
      <c r="IA278" s="22"/>
      <c r="IB278" s="22"/>
      <c r="IC278" s="22"/>
      <c r="ID278" s="22"/>
      <c r="IE278" s="22"/>
      <c r="IF278" s="22"/>
      <c r="IG278" s="22"/>
      <c r="IH278" s="22"/>
      <c r="II278" s="22"/>
      <c r="IJ278" s="22"/>
      <c r="IK278" s="22"/>
      <c r="IL278" s="22"/>
      <c r="IM278" s="22"/>
      <c r="IN278" s="22"/>
      <c r="IO278" s="22"/>
      <c r="IP278" s="22"/>
      <c r="IQ278" s="22"/>
      <c r="IR278" s="22"/>
      <c r="IS278" s="22"/>
      <c r="IT278" s="22"/>
      <c r="IU278" s="22"/>
      <c r="IV278" s="22"/>
      <c r="IW278" s="22"/>
      <c r="IX278" s="22"/>
      <c r="IY278" s="26">
        <f t="shared" si="16"/>
        <v>125.9</v>
      </c>
      <c r="IZ278" s="56" t="s">
        <v>37</v>
      </c>
      <c r="JA278" s="80">
        <v>2977.87</v>
      </c>
      <c r="JB278" s="81">
        <f>JE278+JF278+JG278+JH278+JI278+JJ278+JK278</f>
        <v>2977.87</v>
      </c>
      <c r="JC278" s="81">
        <v>2092.7270000000003</v>
      </c>
      <c r="JD278" s="82">
        <f t="shared" si="17"/>
        <v>0</v>
      </c>
      <c r="JE278" s="83"/>
      <c r="JF278" s="83"/>
      <c r="JG278" s="83"/>
      <c r="JH278" s="83"/>
      <c r="JI278" s="83"/>
      <c r="JJ278" s="83"/>
      <c r="JK278" s="83">
        <f>1500+1477.87</f>
        <v>2977.87</v>
      </c>
      <c r="JL278" s="83"/>
      <c r="JM278" s="83"/>
      <c r="JN278" s="83"/>
      <c r="JO278" s="83"/>
      <c r="JP278" s="83"/>
      <c r="JQ278" s="40">
        <f t="shared" si="14"/>
        <v>1.4229615234094077</v>
      </c>
      <c r="JR278" s="5" t="s">
        <v>521</v>
      </c>
    </row>
    <row r="279" spans="1:278" s="5" customFormat="1" ht="12.75" customHeight="1" x14ac:dyDescent="0.25">
      <c r="A279" s="64">
        <v>43242</v>
      </c>
      <c r="B279" s="108" t="s">
        <v>60</v>
      </c>
      <c r="C279" s="52"/>
      <c r="D279" s="52"/>
      <c r="E279" s="53">
        <v>100</v>
      </c>
      <c r="F279" s="53"/>
      <c r="G279" s="53"/>
      <c r="H279" s="53"/>
      <c r="I279" s="53"/>
      <c r="J279" s="53"/>
      <c r="K279" s="53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  <c r="AU279" s="22"/>
      <c r="AV279" s="22">
        <v>63</v>
      </c>
      <c r="AW279" s="22"/>
      <c r="AX279" s="22"/>
      <c r="AY279" s="22"/>
      <c r="AZ279" s="22"/>
      <c r="BA279" s="22"/>
      <c r="BB279" s="22"/>
      <c r="BC279" s="22"/>
      <c r="BD279" s="22"/>
      <c r="BE279" s="22"/>
      <c r="BF279" s="22">
        <v>10</v>
      </c>
      <c r="BG279" s="22"/>
      <c r="BH279" s="22"/>
      <c r="BI279" s="22"/>
      <c r="BJ279" s="22"/>
      <c r="BK279" s="22"/>
      <c r="BL279" s="22"/>
      <c r="BM279" s="22"/>
      <c r="BN279" s="22"/>
      <c r="BO279" s="22"/>
      <c r="BP279" s="22"/>
      <c r="BQ279" s="22"/>
      <c r="BR279" s="22"/>
      <c r="BS279" s="22"/>
      <c r="BT279" s="22"/>
      <c r="BU279" s="22"/>
      <c r="BV279" s="22"/>
      <c r="BW279" s="22"/>
      <c r="BX279" s="22"/>
      <c r="BY279" s="22">
        <v>10</v>
      </c>
      <c r="BZ279" s="22"/>
      <c r="CA279" s="22"/>
      <c r="CB279" s="22"/>
      <c r="CC279" s="22"/>
      <c r="CD279" s="22"/>
      <c r="CE279" s="22"/>
      <c r="CF279" s="22"/>
      <c r="CG279" s="22"/>
      <c r="CH279" s="22"/>
      <c r="CI279" s="22"/>
      <c r="CJ279" s="22"/>
      <c r="CK279" s="22"/>
      <c r="CL279" s="22"/>
      <c r="CM279" s="22"/>
      <c r="CN279" s="22"/>
      <c r="CO279" s="22"/>
      <c r="CP279" s="22"/>
      <c r="CQ279" s="22"/>
      <c r="CR279" s="22"/>
      <c r="CS279" s="22"/>
      <c r="CT279" s="22"/>
      <c r="CU279" s="22"/>
      <c r="CV279" s="22"/>
      <c r="CW279" s="22"/>
      <c r="CX279" s="22"/>
      <c r="CY279" s="22"/>
      <c r="CZ279" s="22"/>
      <c r="DA279" s="22"/>
      <c r="DB279" s="22"/>
      <c r="DC279" s="22"/>
      <c r="DD279" s="22"/>
      <c r="DE279" s="22"/>
      <c r="DF279" s="22"/>
      <c r="DG279" s="22"/>
      <c r="DH279" s="22"/>
      <c r="DI279" s="22"/>
      <c r="DJ279" s="22"/>
      <c r="DK279" s="22"/>
      <c r="DL279" s="22"/>
      <c r="DM279" s="22"/>
      <c r="DN279" s="22"/>
      <c r="DO279" s="22"/>
      <c r="DP279" s="22"/>
      <c r="DQ279" s="22"/>
      <c r="DR279" s="22"/>
      <c r="DS279" s="22"/>
      <c r="DT279" s="22"/>
      <c r="DU279" s="22"/>
      <c r="DV279" s="22">
        <v>30</v>
      </c>
      <c r="DW279" s="22"/>
      <c r="DX279" s="22"/>
      <c r="DY279" s="22"/>
      <c r="DZ279" s="22"/>
      <c r="EA279" s="22"/>
      <c r="EB279" s="22"/>
      <c r="EC279" s="22"/>
      <c r="ED279" s="22"/>
      <c r="EE279" s="22"/>
      <c r="EF279" s="22"/>
      <c r="EG279" s="22"/>
      <c r="EH279" s="22"/>
      <c r="EI279" s="22"/>
      <c r="EJ279" s="22"/>
      <c r="EK279" s="22"/>
      <c r="EL279" s="22"/>
      <c r="EM279" s="22"/>
      <c r="EN279" s="22"/>
      <c r="EO279" s="22"/>
      <c r="EP279" s="22"/>
      <c r="EQ279" s="22"/>
      <c r="ER279" s="22"/>
      <c r="ES279" s="22"/>
      <c r="ET279" s="22"/>
      <c r="EU279" s="22"/>
      <c r="EV279" s="22"/>
      <c r="EW279" s="22"/>
      <c r="EX279" s="22"/>
      <c r="EY279" s="22"/>
      <c r="EZ279" s="22"/>
      <c r="FA279" s="22"/>
      <c r="FB279" s="22"/>
      <c r="FC279" s="22"/>
      <c r="FD279" s="22"/>
      <c r="FE279" s="22"/>
      <c r="FF279" s="22"/>
      <c r="FG279" s="22"/>
      <c r="FH279" s="22"/>
      <c r="FI279" s="22"/>
      <c r="FJ279" s="22"/>
      <c r="FK279" s="22"/>
      <c r="FL279" s="22"/>
      <c r="FM279" s="22"/>
      <c r="FN279" s="22"/>
      <c r="FO279" s="22"/>
      <c r="FP279" s="22"/>
      <c r="FQ279" s="22"/>
      <c r="FR279" s="22"/>
      <c r="FS279" s="22"/>
      <c r="FT279" s="22"/>
      <c r="FU279" s="22"/>
      <c r="FV279" s="22"/>
      <c r="FW279" s="22">
        <v>20</v>
      </c>
      <c r="FX279" s="22"/>
      <c r="FY279" s="22"/>
      <c r="FZ279" s="22"/>
      <c r="GA279" s="22"/>
      <c r="GB279" s="22"/>
      <c r="GC279" s="22"/>
      <c r="GD279" s="22"/>
      <c r="GE279" s="22"/>
      <c r="GF279" s="22"/>
      <c r="GG279" s="22"/>
      <c r="GH279" s="22"/>
      <c r="GI279" s="22"/>
      <c r="GJ279" s="22"/>
      <c r="GK279" s="22"/>
      <c r="GL279" s="22"/>
      <c r="GM279" s="22"/>
      <c r="GN279" s="22"/>
      <c r="GO279" s="22"/>
      <c r="GP279" s="22"/>
      <c r="GQ279" s="22"/>
      <c r="GR279" s="22"/>
      <c r="GS279" s="22"/>
      <c r="GT279" s="22"/>
      <c r="GU279" s="22"/>
      <c r="GV279" s="22"/>
      <c r="GW279" s="22"/>
      <c r="GX279" s="22"/>
      <c r="GY279" s="22"/>
      <c r="GZ279" s="22"/>
      <c r="HA279" s="22"/>
      <c r="HB279" s="22"/>
      <c r="HC279" s="22"/>
      <c r="HD279" s="22"/>
      <c r="HE279" s="22"/>
      <c r="HF279" s="22"/>
      <c r="HG279" s="22"/>
      <c r="HH279" s="22"/>
      <c r="HI279" s="22"/>
      <c r="HJ279" s="22"/>
      <c r="HK279" s="22"/>
      <c r="HL279" s="22"/>
      <c r="HM279" s="22"/>
      <c r="HN279" s="22"/>
      <c r="HO279" s="22"/>
      <c r="HP279" s="22"/>
      <c r="HQ279" s="22"/>
      <c r="HR279" s="22"/>
      <c r="HS279" s="22"/>
      <c r="HT279" s="22"/>
      <c r="HU279" s="22"/>
      <c r="HV279" s="22"/>
      <c r="HW279" s="22"/>
      <c r="HX279" s="22"/>
      <c r="HY279" s="22"/>
      <c r="HZ279" s="22"/>
      <c r="IA279" s="22"/>
      <c r="IB279" s="22"/>
      <c r="IC279" s="22"/>
      <c r="ID279" s="22"/>
      <c r="IE279" s="22"/>
      <c r="IF279" s="22"/>
      <c r="IG279" s="22"/>
      <c r="IH279" s="22"/>
      <c r="II279" s="22"/>
      <c r="IJ279" s="22"/>
      <c r="IK279" s="22"/>
      <c r="IL279" s="22"/>
      <c r="IM279" s="22"/>
      <c r="IN279" s="22"/>
      <c r="IO279" s="22"/>
      <c r="IP279" s="22"/>
      <c r="IQ279" s="22"/>
      <c r="IR279" s="22"/>
      <c r="IS279" s="22"/>
      <c r="IT279" s="22"/>
      <c r="IU279" s="22"/>
      <c r="IV279" s="22"/>
      <c r="IW279" s="22"/>
      <c r="IX279" s="22"/>
      <c r="IY279" s="26">
        <f t="shared" si="16"/>
        <v>233</v>
      </c>
      <c r="IZ279" s="56" t="s">
        <v>37</v>
      </c>
      <c r="JA279" s="80">
        <v>4427.04</v>
      </c>
      <c r="JB279" s="81">
        <f>JE279+JF279+JG279+JH279+JI279+JJ279+JK279+JL279</f>
        <v>4427.04</v>
      </c>
      <c r="JC279" s="81">
        <v>3321.68</v>
      </c>
      <c r="JD279" s="82">
        <f t="shared" si="17"/>
        <v>0</v>
      </c>
      <c r="JE279" s="83"/>
      <c r="JF279" s="83"/>
      <c r="JG279" s="83"/>
      <c r="JH279" s="83"/>
      <c r="JI279" s="83"/>
      <c r="JJ279" s="83"/>
      <c r="JK279" s="83"/>
      <c r="JL279" s="83">
        <f>2000+2427.04</f>
        <v>4427.04</v>
      </c>
      <c r="JM279" s="83"/>
      <c r="JN279" s="83"/>
      <c r="JO279" s="83"/>
      <c r="JP279" s="83"/>
      <c r="JQ279" s="40">
        <f t="shared" si="14"/>
        <v>1.3327713687049927</v>
      </c>
      <c r="JR279" s="5" t="s">
        <v>545</v>
      </c>
    </row>
    <row r="280" spans="1:278" s="5" customFormat="1" ht="12.75" customHeight="1" x14ac:dyDescent="0.25">
      <c r="A280" s="64">
        <v>43248</v>
      </c>
      <c r="B280" s="108" t="s">
        <v>60</v>
      </c>
      <c r="C280" s="52"/>
      <c r="D280" s="52"/>
      <c r="E280" s="53"/>
      <c r="F280" s="53"/>
      <c r="G280" s="53"/>
      <c r="H280" s="53"/>
      <c r="I280" s="53"/>
      <c r="J280" s="53"/>
      <c r="K280" s="53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>
        <v>18</v>
      </c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22"/>
      <c r="GF280" s="22"/>
      <c r="GG280" s="22"/>
      <c r="GH280" s="22"/>
      <c r="GI280" s="22"/>
      <c r="GJ280" s="22"/>
      <c r="GK280" s="22"/>
      <c r="GL280" s="22"/>
      <c r="GM280" s="22"/>
      <c r="GN280" s="22"/>
      <c r="GO280" s="22"/>
      <c r="GP280" s="22"/>
      <c r="GQ280" s="22"/>
      <c r="GR280" s="22"/>
      <c r="GS280" s="22"/>
      <c r="GT280" s="22"/>
      <c r="GU280" s="22"/>
      <c r="GV280" s="22"/>
      <c r="GW280" s="22"/>
      <c r="GX280" s="22"/>
      <c r="GY280" s="22"/>
      <c r="GZ280" s="22"/>
      <c r="HA280" s="22"/>
      <c r="HB280" s="22"/>
      <c r="HC280" s="22"/>
      <c r="HD280" s="22"/>
      <c r="HE280" s="22"/>
      <c r="HF280" s="22"/>
      <c r="HG280" s="22"/>
      <c r="HH280" s="22"/>
      <c r="HI280" s="22"/>
      <c r="HJ280" s="22"/>
      <c r="HK280" s="22"/>
      <c r="HL280" s="22"/>
      <c r="HM280" s="22"/>
      <c r="HN280" s="22"/>
      <c r="HO280" s="22"/>
      <c r="HP280" s="22"/>
      <c r="HQ280" s="22"/>
      <c r="HR280" s="22"/>
      <c r="HS280" s="22"/>
      <c r="HT280" s="22"/>
      <c r="HU280" s="22"/>
      <c r="HV280" s="22"/>
      <c r="HW280" s="22"/>
      <c r="HX280" s="22"/>
      <c r="HY280" s="22"/>
      <c r="HZ280" s="22"/>
      <c r="IA280" s="22"/>
      <c r="IB280" s="22"/>
      <c r="IC280" s="22"/>
      <c r="ID280" s="22"/>
      <c r="IE280" s="22"/>
      <c r="IF280" s="22"/>
      <c r="IG280" s="22"/>
      <c r="IH280" s="22"/>
      <c r="II280" s="22"/>
      <c r="IJ280" s="22"/>
      <c r="IK280" s="22"/>
      <c r="IL280" s="22"/>
      <c r="IM280" s="22"/>
      <c r="IN280" s="22"/>
      <c r="IO280" s="22"/>
      <c r="IP280" s="22"/>
      <c r="IQ280" s="22"/>
      <c r="IR280" s="22"/>
      <c r="IS280" s="22"/>
      <c r="IT280" s="22"/>
      <c r="IU280" s="22"/>
      <c r="IV280" s="22"/>
      <c r="IW280" s="22"/>
      <c r="IX280" s="22"/>
      <c r="IY280" s="26">
        <f t="shared" si="16"/>
        <v>18</v>
      </c>
      <c r="IZ280" s="56" t="s">
        <v>37</v>
      </c>
      <c r="JA280" s="80">
        <v>328.32</v>
      </c>
      <c r="JB280" s="81">
        <f>JE280+JF280+JG280+JH280+JI280+JJ280+JK280+JL280</f>
        <v>328.32</v>
      </c>
      <c r="JC280" s="81">
        <v>208.98</v>
      </c>
      <c r="JD280" s="82">
        <f t="shared" si="17"/>
        <v>0</v>
      </c>
      <c r="JE280" s="83"/>
      <c r="JF280" s="83"/>
      <c r="JG280" s="83"/>
      <c r="JH280" s="83"/>
      <c r="JI280" s="83"/>
      <c r="JJ280" s="83"/>
      <c r="JK280" s="83"/>
      <c r="JL280" s="83">
        <v>328.32</v>
      </c>
      <c r="JM280" s="83"/>
      <c r="JN280" s="83"/>
      <c r="JO280" s="83"/>
      <c r="JP280" s="83"/>
      <c r="JQ280" s="40">
        <f t="shared" si="14"/>
        <v>1.5710594315245479</v>
      </c>
      <c r="JR280" s="5" t="s">
        <v>556</v>
      </c>
    </row>
    <row r="281" spans="1:278" s="5" customFormat="1" ht="12.75" customHeight="1" x14ac:dyDescent="0.25">
      <c r="A281" s="64">
        <v>43256</v>
      </c>
      <c r="B281" s="108" t="s">
        <v>60</v>
      </c>
      <c r="C281" s="52"/>
      <c r="D281" s="52"/>
      <c r="E281" s="53"/>
      <c r="F281" s="53"/>
      <c r="G281" s="53"/>
      <c r="H281" s="53"/>
      <c r="I281" s="53"/>
      <c r="J281" s="53"/>
      <c r="K281" s="53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>
        <v>10</v>
      </c>
      <c r="AN281" s="22"/>
      <c r="AO281" s="22"/>
      <c r="AP281" s="22"/>
      <c r="AQ281" s="22"/>
      <c r="AR281" s="22"/>
      <c r="AS281" s="22"/>
      <c r="AT281" s="22"/>
      <c r="AU281" s="22"/>
      <c r="AV281" s="22"/>
      <c r="AW281" s="22"/>
      <c r="AX281" s="22"/>
      <c r="AY281" s="22"/>
      <c r="AZ281" s="22"/>
      <c r="BA281" s="22"/>
      <c r="BB281" s="22"/>
      <c r="BC281" s="22"/>
      <c r="BD281" s="22"/>
      <c r="BE281" s="22"/>
      <c r="BF281" s="22">
        <v>10</v>
      </c>
      <c r="BG281" s="22"/>
      <c r="BH281" s="22"/>
      <c r="BI281" s="22"/>
      <c r="BJ281" s="22"/>
      <c r="BK281" s="22"/>
      <c r="BL281" s="22"/>
      <c r="BM281" s="22"/>
      <c r="BN281" s="22"/>
      <c r="BO281" s="22"/>
      <c r="BP281" s="22"/>
      <c r="BQ281" s="22"/>
      <c r="BR281" s="22"/>
      <c r="BS281" s="22"/>
      <c r="BT281" s="22"/>
      <c r="BU281" s="22"/>
      <c r="BV281" s="22"/>
      <c r="BW281" s="22"/>
      <c r="BX281" s="22"/>
      <c r="BY281" s="22"/>
      <c r="BZ281" s="22"/>
      <c r="CA281" s="22"/>
      <c r="CB281" s="22"/>
      <c r="CC281" s="22"/>
      <c r="CD281" s="22"/>
      <c r="CE281" s="22"/>
      <c r="CF281" s="22"/>
      <c r="CG281" s="22"/>
      <c r="CH281" s="22"/>
      <c r="CI281" s="22"/>
      <c r="CJ281" s="22"/>
      <c r="CK281" s="22"/>
      <c r="CL281" s="22"/>
      <c r="CM281" s="22"/>
      <c r="CN281" s="22"/>
      <c r="CO281" s="22"/>
      <c r="CP281" s="22"/>
      <c r="CQ281" s="22"/>
      <c r="CR281" s="22"/>
      <c r="CS281" s="22"/>
      <c r="CT281" s="22"/>
      <c r="CU281" s="22"/>
      <c r="CV281" s="22"/>
      <c r="CW281" s="22"/>
      <c r="CX281" s="22"/>
      <c r="CY281" s="22"/>
      <c r="CZ281" s="22"/>
      <c r="DA281" s="22"/>
      <c r="DB281" s="22"/>
      <c r="DC281" s="22"/>
      <c r="DD281" s="22"/>
      <c r="DE281" s="22"/>
      <c r="DF281" s="22"/>
      <c r="DG281" s="22"/>
      <c r="DH281" s="22"/>
      <c r="DI281" s="22"/>
      <c r="DJ281" s="22"/>
      <c r="DK281" s="22"/>
      <c r="DL281" s="22"/>
      <c r="DM281" s="22"/>
      <c r="DN281" s="22"/>
      <c r="DO281" s="22"/>
      <c r="DP281" s="22"/>
      <c r="DQ281" s="22"/>
      <c r="DR281" s="22"/>
      <c r="DS281" s="22"/>
      <c r="DT281" s="22"/>
      <c r="DU281" s="22"/>
      <c r="DV281" s="22">
        <v>20</v>
      </c>
      <c r="DW281" s="22"/>
      <c r="DX281" s="22"/>
      <c r="DY281" s="22"/>
      <c r="DZ281" s="22"/>
      <c r="EA281" s="22"/>
      <c r="EB281" s="22"/>
      <c r="EC281" s="22"/>
      <c r="ED281" s="22"/>
      <c r="EE281" s="22"/>
      <c r="EF281" s="22"/>
      <c r="EG281" s="22"/>
      <c r="EH281" s="22"/>
      <c r="EI281" s="22"/>
      <c r="EJ281" s="22"/>
      <c r="EK281" s="22"/>
      <c r="EL281" s="22"/>
      <c r="EM281" s="22"/>
      <c r="EN281" s="22"/>
      <c r="EO281" s="22"/>
      <c r="EP281" s="22"/>
      <c r="EQ281" s="22">
        <v>20</v>
      </c>
      <c r="ER281" s="22">
        <v>36</v>
      </c>
      <c r="ES281" s="22"/>
      <c r="ET281" s="22"/>
      <c r="EU281" s="22"/>
      <c r="EV281" s="22"/>
      <c r="EW281" s="22"/>
      <c r="EX281" s="22"/>
      <c r="EY281" s="22"/>
      <c r="EZ281" s="22"/>
      <c r="FA281" s="22"/>
      <c r="FB281" s="22"/>
      <c r="FC281" s="22"/>
      <c r="FD281" s="22"/>
      <c r="FE281" s="22"/>
      <c r="FF281" s="22"/>
      <c r="FG281" s="22"/>
      <c r="FH281" s="22"/>
      <c r="FI281" s="22"/>
      <c r="FJ281" s="22"/>
      <c r="FK281" s="22"/>
      <c r="FL281" s="22"/>
      <c r="FM281" s="22"/>
      <c r="FN281" s="22"/>
      <c r="FO281" s="22"/>
      <c r="FP281" s="22"/>
      <c r="FQ281" s="22"/>
      <c r="FR281" s="22"/>
      <c r="FS281" s="22"/>
      <c r="FT281" s="22">
        <v>10</v>
      </c>
      <c r="FU281" s="22"/>
      <c r="FV281" s="22"/>
      <c r="FW281" s="22"/>
      <c r="FX281" s="22"/>
      <c r="FY281" s="22"/>
      <c r="FZ281" s="22"/>
      <c r="GA281" s="22"/>
      <c r="GB281" s="22"/>
      <c r="GC281" s="22"/>
      <c r="GD281" s="22"/>
      <c r="GE281" s="22"/>
      <c r="GF281" s="22"/>
      <c r="GG281" s="22"/>
      <c r="GH281" s="22"/>
      <c r="GI281" s="22"/>
      <c r="GJ281" s="22"/>
      <c r="GK281" s="22"/>
      <c r="GL281" s="22"/>
      <c r="GM281" s="22"/>
      <c r="GN281" s="22"/>
      <c r="GO281" s="22"/>
      <c r="GP281" s="22"/>
      <c r="GQ281" s="22"/>
      <c r="GR281" s="22"/>
      <c r="GS281" s="22"/>
      <c r="GT281" s="22"/>
      <c r="GU281" s="22"/>
      <c r="GV281" s="22"/>
      <c r="GW281" s="22"/>
      <c r="GX281" s="22"/>
      <c r="GY281" s="22"/>
      <c r="GZ281" s="22"/>
      <c r="HA281" s="22"/>
      <c r="HB281" s="22"/>
      <c r="HC281" s="22"/>
      <c r="HD281" s="22"/>
      <c r="HE281" s="22"/>
      <c r="HF281" s="22"/>
      <c r="HG281" s="22"/>
      <c r="HH281" s="22"/>
      <c r="HI281" s="22"/>
      <c r="HJ281" s="22"/>
      <c r="HK281" s="22"/>
      <c r="HL281" s="22"/>
      <c r="HM281" s="22"/>
      <c r="HN281" s="22"/>
      <c r="HO281" s="22"/>
      <c r="HP281" s="22"/>
      <c r="HQ281" s="22"/>
      <c r="HR281" s="22"/>
      <c r="HS281" s="22"/>
      <c r="HT281" s="22"/>
      <c r="HU281" s="22"/>
      <c r="HV281" s="22"/>
      <c r="HW281" s="22"/>
      <c r="HX281" s="22"/>
      <c r="HY281" s="22"/>
      <c r="HZ281" s="22"/>
      <c r="IA281" s="22"/>
      <c r="IB281" s="22"/>
      <c r="IC281" s="22"/>
      <c r="ID281" s="22"/>
      <c r="IE281" s="22"/>
      <c r="IF281" s="22"/>
      <c r="IG281" s="22"/>
      <c r="IH281" s="22"/>
      <c r="II281" s="22"/>
      <c r="IJ281" s="22"/>
      <c r="IK281" s="22"/>
      <c r="IL281" s="22"/>
      <c r="IM281" s="22"/>
      <c r="IN281" s="22"/>
      <c r="IO281" s="22"/>
      <c r="IP281" s="22"/>
      <c r="IQ281" s="22"/>
      <c r="IR281" s="22"/>
      <c r="IS281" s="22"/>
      <c r="IT281" s="22"/>
      <c r="IU281" s="22"/>
      <c r="IV281" s="22"/>
      <c r="IW281" s="22"/>
      <c r="IX281" s="22"/>
      <c r="IY281" s="26">
        <f t="shared" si="16"/>
        <v>106</v>
      </c>
      <c r="IZ281" s="56" t="s">
        <v>37</v>
      </c>
      <c r="JA281" s="80">
        <v>2135.04</v>
      </c>
      <c r="JB281" s="81">
        <f>JE281+JF281+JG281+JH281+JI281+JJ281+JK281+JL281</f>
        <v>2135.04</v>
      </c>
      <c r="JC281" s="81">
        <v>1523.7800000000002</v>
      </c>
      <c r="JD281" s="82">
        <f t="shared" si="17"/>
        <v>0</v>
      </c>
      <c r="JE281" s="83"/>
      <c r="JF281" s="83"/>
      <c r="JG281" s="83"/>
      <c r="JH281" s="83"/>
      <c r="JI281" s="83"/>
      <c r="JJ281" s="83"/>
      <c r="JK281" s="83"/>
      <c r="JL281" s="83">
        <v>2135.04</v>
      </c>
      <c r="JM281" s="83"/>
      <c r="JN281" s="83"/>
      <c r="JO281" s="83"/>
      <c r="JP281" s="83"/>
      <c r="JQ281" s="40">
        <f t="shared" si="14"/>
        <v>1.4011471472259773</v>
      </c>
      <c r="JR281" s="5" t="s">
        <v>459</v>
      </c>
    </row>
    <row r="282" spans="1:278" s="5" customFormat="1" ht="12.75" customHeight="1" x14ac:dyDescent="0.25">
      <c r="A282" s="64">
        <v>43270</v>
      </c>
      <c r="B282" s="108" t="s">
        <v>60</v>
      </c>
      <c r="C282" s="52"/>
      <c r="D282" s="52"/>
      <c r="E282" s="53"/>
      <c r="F282" s="53"/>
      <c r="G282" s="53"/>
      <c r="H282" s="53"/>
      <c r="I282" s="53"/>
      <c r="J282" s="53"/>
      <c r="K282" s="53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>
        <v>20</v>
      </c>
      <c r="AN282" s="22"/>
      <c r="AO282" s="22"/>
      <c r="AP282" s="22"/>
      <c r="AQ282" s="22"/>
      <c r="AR282" s="22"/>
      <c r="AS282" s="22"/>
      <c r="AT282" s="22"/>
      <c r="AU282" s="22"/>
      <c r="AV282" s="22">
        <v>27</v>
      </c>
      <c r="AW282" s="22"/>
      <c r="AX282" s="22"/>
      <c r="AY282" s="22"/>
      <c r="AZ282" s="22"/>
      <c r="BA282" s="22"/>
      <c r="BB282" s="22"/>
      <c r="BC282" s="22"/>
      <c r="BD282" s="22"/>
      <c r="BE282" s="22"/>
      <c r="BF282" s="22">
        <v>10</v>
      </c>
      <c r="BG282" s="22"/>
      <c r="BH282" s="22"/>
      <c r="BI282" s="22"/>
      <c r="BJ282" s="22"/>
      <c r="BK282" s="22"/>
      <c r="BL282" s="22"/>
      <c r="BM282" s="22"/>
      <c r="BN282" s="22"/>
      <c r="BO282" s="22"/>
      <c r="BP282" s="22"/>
      <c r="BQ282" s="22"/>
      <c r="BR282" s="22"/>
      <c r="BS282" s="22"/>
      <c r="BT282" s="22"/>
      <c r="BU282" s="22"/>
      <c r="BV282" s="22"/>
      <c r="BW282" s="22"/>
      <c r="BX282" s="22"/>
      <c r="BY282" s="22"/>
      <c r="BZ282" s="22"/>
      <c r="CA282" s="22"/>
      <c r="CB282" s="22"/>
      <c r="CC282" s="22"/>
      <c r="CD282" s="22"/>
      <c r="CE282" s="22"/>
      <c r="CF282" s="22"/>
      <c r="CG282" s="22"/>
      <c r="CH282" s="22"/>
      <c r="CI282" s="22"/>
      <c r="CJ282" s="22"/>
      <c r="CK282" s="22"/>
      <c r="CL282" s="22"/>
      <c r="CM282" s="22"/>
      <c r="CN282" s="22"/>
      <c r="CO282" s="22"/>
      <c r="CP282" s="22"/>
      <c r="CQ282" s="22"/>
      <c r="CR282" s="22"/>
      <c r="CS282" s="22"/>
      <c r="CT282" s="22"/>
      <c r="CU282" s="22"/>
      <c r="CV282" s="22"/>
      <c r="CW282" s="22"/>
      <c r="CX282" s="22"/>
      <c r="CY282" s="22"/>
      <c r="CZ282" s="22"/>
      <c r="DA282" s="22"/>
      <c r="DB282" s="22"/>
      <c r="DC282" s="22"/>
      <c r="DD282" s="22"/>
      <c r="DE282" s="22"/>
      <c r="DF282" s="22"/>
      <c r="DG282" s="22"/>
      <c r="DH282" s="22"/>
      <c r="DI282" s="22"/>
      <c r="DJ282" s="22"/>
      <c r="DK282" s="22"/>
      <c r="DL282" s="22"/>
      <c r="DM282" s="22"/>
      <c r="DN282" s="22"/>
      <c r="DO282" s="22"/>
      <c r="DP282" s="22"/>
      <c r="DQ282" s="22"/>
      <c r="DR282" s="22"/>
      <c r="DS282" s="22"/>
      <c r="DT282" s="22"/>
      <c r="DU282" s="22"/>
      <c r="DV282" s="22"/>
      <c r="DW282" s="22"/>
      <c r="DX282" s="22"/>
      <c r="DY282" s="22"/>
      <c r="DZ282" s="22"/>
      <c r="EA282" s="22"/>
      <c r="EB282" s="22"/>
      <c r="EC282" s="22"/>
      <c r="ED282" s="22"/>
      <c r="EE282" s="22"/>
      <c r="EF282" s="22"/>
      <c r="EG282" s="22"/>
      <c r="EH282" s="22"/>
      <c r="EI282" s="22"/>
      <c r="EJ282" s="22"/>
      <c r="EK282" s="22"/>
      <c r="EL282" s="22"/>
      <c r="EM282" s="22"/>
      <c r="EN282" s="22"/>
      <c r="EO282" s="22"/>
      <c r="EP282" s="22"/>
      <c r="EQ282" s="22"/>
      <c r="ER282" s="22"/>
      <c r="ES282" s="22"/>
      <c r="ET282" s="22"/>
      <c r="EU282" s="22"/>
      <c r="EV282" s="22"/>
      <c r="EW282" s="22"/>
      <c r="EX282" s="22"/>
      <c r="EY282" s="22"/>
      <c r="EZ282" s="22"/>
      <c r="FA282" s="22"/>
      <c r="FB282" s="22"/>
      <c r="FC282" s="22"/>
      <c r="FD282" s="22"/>
      <c r="FE282" s="22"/>
      <c r="FF282" s="22"/>
      <c r="FG282" s="22"/>
      <c r="FH282" s="22"/>
      <c r="FI282" s="22"/>
      <c r="FJ282" s="22"/>
      <c r="FK282" s="22"/>
      <c r="FL282" s="22"/>
      <c r="FM282" s="22"/>
      <c r="FN282" s="22"/>
      <c r="FO282" s="22"/>
      <c r="FP282" s="22"/>
      <c r="FQ282" s="22"/>
      <c r="FR282" s="22"/>
      <c r="FS282" s="22"/>
      <c r="FT282" s="22">
        <v>10</v>
      </c>
      <c r="FU282" s="22"/>
      <c r="FV282" s="22"/>
      <c r="FW282" s="22">
        <v>30</v>
      </c>
      <c r="FX282" s="22"/>
      <c r="FY282" s="22"/>
      <c r="FZ282" s="22"/>
      <c r="GA282" s="22"/>
      <c r="GB282" s="22"/>
      <c r="GC282" s="22"/>
      <c r="GD282" s="22"/>
      <c r="GE282" s="22"/>
      <c r="GF282" s="22"/>
      <c r="GG282" s="22"/>
      <c r="GH282" s="22"/>
      <c r="GI282" s="22"/>
      <c r="GJ282" s="22"/>
      <c r="GK282" s="22"/>
      <c r="GL282" s="22"/>
      <c r="GM282" s="22"/>
      <c r="GN282" s="22"/>
      <c r="GO282" s="22"/>
      <c r="GP282" s="22"/>
      <c r="GQ282" s="22"/>
      <c r="GR282" s="22"/>
      <c r="GS282" s="22"/>
      <c r="GT282" s="22"/>
      <c r="GU282" s="22"/>
      <c r="GV282" s="22"/>
      <c r="GW282" s="22"/>
      <c r="GX282" s="22"/>
      <c r="GY282" s="22"/>
      <c r="GZ282" s="22"/>
      <c r="HA282" s="22"/>
      <c r="HB282" s="22"/>
      <c r="HC282" s="22"/>
      <c r="HD282" s="22"/>
      <c r="HE282" s="22"/>
      <c r="HF282" s="22"/>
      <c r="HG282" s="22"/>
      <c r="HH282" s="22"/>
      <c r="HI282" s="22"/>
      <c r="HJ282" s="22"/>
      <c r="HK282" s="22"/>
      <c r="HL282" s="22"/>
      <c r="HM282" s="22"/>
      <c r="HN282" s="22"/>
      <c r="HO282" s="22"/>
      <c r="HP282" s="22"/>
      <c r="HQ282" s="22"/>
      <c r="HR282" s="22"/>
      <c r="HS282" s="22"/>
      <c r="HT282" s="22"/>
      <c r="HU282" s="22"/>
      <c r="HV282" s="22"/>
      <c r="HW282" s="22"/>
      <c r="HX282" s="22"/>
      <c r="HY282" s="22"/>
      <c r="HZ282" s="22"/>
      <c r="IA282" s="22"/>
      <c r="IB282" s="22"/>
      <c r="IC282" s="22"/>
      <c r="ID282" s="22"/>
      <c r="IE282" s="22"/>
      <c r="IF282" s="22"/>
      <c r="IG282" s="22"/>
      <c r="IH282" s="22"/>
      <c r="II282" s="22"/>
      <c r="IJ282" s="22"/>
      <c r="IK282" s="22"/>
      <c r="IL282" s="22"/>
      <c r="IM282" s="22"/>
      <c r="IN282" s="22"/>
      <c r="IO282" s="22"/>
      <c r="IP282" s="22"/>
      <c r="IQ282" s="22"/>
      <c r="IR282" s="22"/>
      <c r="IS282" s="22"/>
      <c r="IT282" s="22"/>
      <c r="IU282" s="22"/>
      <c r="IV282" s="22"/>
      <c r="IW282" s="22"/>
      <c r="IX282" s="22"/>
      <c r="IY282" s="26">
        <f t="shared" si="16"/>
        <v>97</v>
      </c>
      <c r="IZ282" s="56" t="s">
        <v>37</v>
      </c>
      <c r="JA282" s="80">
        <v>2386.56</v>
      </c>
      <c r="JB282" s="81">
        <f>JE282+JF282+JG282+JH282+JI282+JJ282+JK282+JL282</f>
        <v>2386.56</v>
      </c>
      <c r="JC282" s="81">
        <v>1601.1669999999999</v>
      </c>
      <c r="JD282" s="82">
        <f t="shared" si="17"/>
        <v>0</v>
      </c>
      <c r="JE282" s="83"/>
      <c r="JF282" s="83"/>
      <c r="JG282" s="83"/>
      <c r="JH282" s="83"/>
      <c r="JI282" s="83"/>
      <c r="JJ282" s="83"/>
      <c r="JK282" s="83"/>
      <c r="JL282" s="83">
        <v>2386.56</v>
      </c>
      <c r="JM282" s="83"/>
      <c r="JN282" s="83"/>
      <c r="JO282" s="83"/>
      <c r="JP282" s="83"/>
      <c r="JQ282" s="40">
        <f t="shared" si="14"/>
        <v>1.490512857184791</v>
      </c>
      <c r="JR282" s="5" t="s">
        <v>484</v>
      </c>
    </row>
    <row r="283" spans="1:278" s="5" customFormat="1" ht="12.75" customHeight="1" x14ac:dyDescent="0.25">
      <c r="A283" s="64">
        <v>43276</v>
      </c>
      <c r="B283" s="108" t="s">
        <v>60</v>
      </c>
      <c r="C283" s="52"/>
      <c r="D283" s="52"/>
      <c r="E283" s="53">
        <v>10</v>
      </c>
      <c r="F283" s="53"/>
      <c r="G283" s="53"/>
      <c r="H283" s="53"/>
      <c r="I283" s="53"/>
      <c r="J283" s="53"/>
      <c r="K283" s="53"/>
      <c r="L283" s="22"/>
      <c r="M283" s="22"/>
      <c r="N283" s="22"/>
      <c r="O283" s="22"/>
      <c r="P283" s="22"/>
      <c r="Q283" s="22"/>
      <c r="R283" s="22">
        <v>10</v>
      </c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>
        <v>20</v>
      </c>
      <c r="AN283" s="22"/>
      <c r="AO283" s="22"/>
      <c r="AP283" s="22"/>
      <c r="AQ283" s="22"/>
      <c r="AR283" s="22"/>
      <c r="AS283" s="22"/>
      <c r="AT283" s="22"/>
      <c r="AU283" s="22"/>
      <c r="AV283" s="22">
        <v>27</v>
      </c>
      <c r="AW283" s="22"/>
      <c r="AX283" s="22"/>
      <c r="AY283" s="22"/>
      <c r="AZ283" s="22"/>
      <c r="BA283" s="22"/>
      <c r="BB283" s="22"/>
      <c r="BC283" s="22"/>
      <c r="BD283" s="22"/>
      <c r="BE283" s="22"/>
      <c r="BF283" s="22">
        <v>10</v>
      </c>
      <c r="BG283" s="22"/>
      <c r="BH283" s="22"/>
      <c r="BI283" s="22"/>
      <c r="BJ283" s="22"/>
      <c r="BK283" s="22"/>
      <c r="BL283" s="22"/>
      <c r="BM283" s="22"/>
      <c r="BN283" s="22"/>
      <c r="BO283" s="22"/>
      <c r="BP283" s="22"/>
      <c r="BQ283" s="22"/>
      <c r="BR283" s="22"/>
      <c r="BS283" s="22"/>
      <c r="BT283" s="22"/>
      <c r="BU283" s="22"/>
      <c r="BV283" s="22"/>
      <c r="BW283" s="22"/>
      <c r="BX283" s="22"/>
      <c r="BY283" s="22"/>
      <c r="BZ283" s="22"/>
      <c r="CA283" s="22"/>
      <c r="CB283" s="22"/>
      <c r="CC283" s="22"/>
      <c r="CD283" s="22"/>
      <c r="CE283" s="22"/>
      <c r="CF283" s="22"/>
      <c r="CG283" s="22"/>
      <c r="CH283" s="22"/>
      <c r="CI283" s="22"/>
      <c r="CJ283" s="22"/>
      <c r="CK283" s="22"/>
      <c r="CL283" s="22"/>
      <c r="CM283" s="22"/>
      <c r="CN283" s="22"/>
      <c r="CO283" s="22"/>
      <c r="CP283" s="22"/>
      <c r="CQ283" s="22"/>
      <c r="CR283" s="22"/>
      <c r="CS283" s="22"/>
      <c r="CT283" s="22"/>
      <c r="CU283" s="22"/>
      <c r="CV283" s="22"/>
      <c r="CW283" s="22"/>
      <c r="CX283" s="22"/>
      <c r="CY283" s="22"/>
      <c r="CZ283" s="22"/>
      <c r="DA283" s="22"/>
      <c r="DB283" s="22"/>
      <c r="DC283" s="22"/>
      <c r="DD283" s="22"/>
      <c r="DE283" s="22"/>
      <c r="DF283" s="22"/>
      <c r="DG283" s="22"/>
      <c r="DH283" s="22"/>
      <c r="DI283" s="22"/>
      <c r="DJ283" s="22"/>
      <c r="DK283" s="22"/>
      <c r="DL283" s="22"/>
      <c r="DM283" s="22"/>
      <c r="DN283" s="22"/>
      <c r="DO283" s="22"/>
      <c r="DP283" s="22"/>
      <c r="DQ283" s="22"/>
      <c r="DR283" s="22"/>
      <c r="DS283" s="22"/>
      <c r="DT283" s="22"/>
      <c r="DU283" s="22"/>
      <c r="DV283" s="22">
        <v>20</v>
      </c>
      <c r="DW283" s="22"/>
      <c r="DX283" s="22"/>
      <c r="DY283" s="22"/>
      <c r="DZ283" s="22"/>
      <c r="EA283" s="22"/>
      <c r="EB283" s="22"/>
      <c r="EC283" s="22"/>
      <c r="ED283" s="22"/>
      <c r="EE283" s="22"/>
      <c r="EF283" s="22"/>
      <c r="EG283" s="22"/>
      <c r="EH283" s="22"/>
      <c r="EI283" s="22"/>
      <c r="EJ283" s="22"/>
      <c r="EK283" s="22"/>
      <c r="EL283" s="22"/>
      <c r="EM283" s="22"/>
      <c r="EN283" s="22"/>
      <c r="EO283" s="22"/>
      <c r="EP283" s="22"/>
      <c r="EQ283" s="22">
        <v>20</v>
      </c>
      <c r="ER283" s="22"/>
      <c r="ES283" s="22"/>
      <c r="ET283" s="22"/>
      <c r="EU283" s="22"/>
      <c r="EV283" s="22"/>
      <c r="EW283" s="22"/>
      <c r="EX283" s="22"/>
      <c r="EY283" s="22"/>
      <c r="EZ283" s="22"/>
      <c r="FA283" s="22"/>
      <c r="FB283" s="22"/>
      <c r="FC283" s="22"/>
      <c r="FD283" s="22"/>
      <c r="FE283" s="22"/>
      <c r="FF283" s="22"/>
      <c r="FG283" s="22"/>
      <c r="FH283" s="22"/>
      <c r="FI283" s="22"/>
      <c r="FJ283" s="22"/>
      <c r="FK283" s="22"/>
      <c r="FL283" s="22"/>
      <c r="FM283" s="22"/>
      <c r="FN283" s="22"/>
      <c r="FO283" s="22"/>
      <c r="FP283" s="22"/>
      <c r="FQ283" s="22"/>
      <c r="FR283" s="22"/>
      <c r="FS283" s="22"/>
      <c r="FT283" s="22">
        <v>10</v>
      </c>
      <c r="FU283" s="22"/>
      <c r="FV283" s="22"/>
      <c r="FW283" s="22">
        <v>10</v>
      </c>
      <c r="FX283" s="22"/>
      <c r="FY283" s="22"/>
      <c r="FZ283" s="22"/>
      <c r="GA283" s="22"/>
      <c r="GB283" s="22"/>
      <c r="GC283" s="22"/>
      <c r="GD283" s="22">
        <v>10</v>
      </c>
      <c r="GE283" s="22"/>
      <c r="GF283" s="22">
        <v>5</v>
      </c>
      <c r="GG283" s="22"/>
      <c r="GH283" s="22"/>
      <c r="GI283" s="22"/>
      <c r="GJ283" s="22"/>
      <c r="GK283" s="22"/>
      <c r="GL283" s="22"/>
      <c r="GM283" s="22"/>
      <c r="GN283" s="22"/>
      <c r="GO283" s="22"/>
      <c r="GP283" s="22"/>
      <c r="GQ283" s="22"/>
      <c r="GR283" s="22"/>
      <c r="GS283" s="22"/>
      <c r="GT283" s="22"/>
      <c r="GU283" s="22"/>
      <c r="GV283" s="22"/>
      <c r="GW283" s="22"/>
      <c r="GX283" s="22"/>
      <c r="GY283" s="22"/>
      <c r="GZ283" s="22"/>
      <c r="HA283" s="22"/>
      <c r="HB283" s="22"/>
      <c r="HC283" s="22"/>
      <c r="HD283" s="22"/>
      <c r="HE283" s="22"/>
      <c r="HF283" s="22"/>
      <c r="HG283" s="22"/>
      <c r="HH283" s="22"/>
      <c r="HI283" s="22"/>
      <c r="HJ283" s="22"/>
      <c r="HK283" s="22"/>
      <c r="HL283" s="22"/>
      <c r="HM283" s="22"/>
      <c r="HN283" s="22"/>
      <c r="HO283" s="22"/>
      <c r="HP283" s="22"/>
      <c r="HQ283" s="22"/>
      <c r="HR283" s="22"/>
      <c r="HS283" s="22"/>
      <c r="HT283" s="22"/>
      <c r="HU283" s="22"/>
      <c r="HV283" s="22"/>
      <c r="HW283" s="22"/>
      <c r="HX283" s="22"/>
      <c r="HY283" s="22"/>
      <c r="HZ283" s="22"/>
      <c r="IA283" s="22"/>
      <c r="IB283" s="22"/>
      <c r="IC283" s="22"/>
      <c r="ID283" s="22"/>
      <c r="IE283" s="22"/>
      <c r="IF283" s="22"/>
      <c r="IG283" s="22"/>
      <c r="IH283" s="22"/>
      <c r="II283" s="22"/>
      <c r="IJ283" s="22"/>
      <c r="IK283" s="22"/>
      <c r="IL283" s="22"/>
      <c r="IM283" s="22"/>
      <c r="IN283" s="22"/>
      <c r="IO283" s="22"/>
      <c r="IP283" s="22"/>
      <c r="IQ283" s="22"/>
      <c r="IR283" s="22"/>
      <c r="IS283" s="22"/>
      <c r="IT283" s="22"/>
      <c r="IU283" s="22"/>
      <c r="IV283" s="22"/>
      <c r="IW283" s="22"/>
      <c r="IX283" s="22"/>
      <c r="IY283" s="26">
        <f t="shared" si="16"/>
        <v>152</v>
      </c>
      <c r="IZ283" s="56" t="s">
        <v>37</v>
      </c>
      <c r="JA283" s="80">
        <v>3262.26</v>
      </c>
      <c r="JB283" s="81">
        <f>JE283+JF283+JG283+JH283+JI283+JJ283+JK283+JL283</f>
        <v>3262.26</v>
      </c>
      <c r="JC283" s="81">
        <v>2300.52</v>
      </c>
      <c r="JD283" s="82">
        <f t="shared" si="17"/>
        <v>0</v>
      </c>
      <c r="JE283" s="83"/>
      <c r="JF283" s="83"/>
      <c r="JG283" s="83"/>
      <c r="JH283" s="83"/>
      <c r="JI283" s="83"/>
      <c r="JJ283" s="83"/>
      <c r="JK283" s="83"/>
      <c r="JL283" s="83">
        <v>3262.26</v>
      </c>
      <c r="JM283" s="83"/>
      <c r="JN283" s="83"/>
      <c r="JO283" s="83"/>
      <c r="JP283" s="83"/>
      <c r="JQ283" s="40">
        <f t="shared" si="14"/>
        <v>1.4180533096865058</v>
      </c>
      <c r="JR283" s="5" t="s">
        <v>546</v>
      </c>
    </row>
    <row r="284" spans="1:278" s="5" customFormat="1" ht="12.75" customHeight="1" x14ac:dyDescent="0.25">
      <c r="A284" s="64">
        <v>43306</v>
      </c>
      <c r="B284" s="108" t="s">
        <v>60</v>
      </c>
      <c r="C284" s="52"/>
      <c r="D284" s="52"/>
      <c r="E284" s="53"/>
      <c r="F284" s="53"/>
      <c r="G284" s="53"/>
      <c r="H284" s="53"/>
      <c r="I284" s="53"/>
      <c r="J284" s="53"/>
      <c r="K284" s="53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  <c r="AU284" s="22"/>
      <c r="AV284" s="22">
        <v>9</v>
      </c>
      <c r="AW284" s="22"/>
      <c r="AX284" s="22"/>
      <c r="AY284" s="22"/>
      <c r="AZ284" s="22"/>
      <c r="BA284" s="22"/>
      <c r="BB284" s="22"/>
      <c r="BC284" s="22"/>
      <c r="BD284" s="22"/>
      <c r="BE284" s="22"/>
      <c r="BF284" s="22"/>
      <c r="BG284" s="22"/>
      <c r="BH284" s="22"/>
      <c r="BI284" s="22"/>
      <c r="BJ284" s="22"/>
      <c r="BK284" s="22"/>
      <c r="BL284" s="22"/>
      <c r="BM284" s="22"/>
      <c r="BN284" s="22"/>
      <c r="BO284" s="22"/>
      <c r="BP284" s="22"/>
      <c r="BQ284" s="22"/>
      <c r="BR284" s="22"/>
      <c r="BS284" s="22"/>
      <c r="BT284" s="22"/>
      <c r="BU284" s="22"/>
      <c r="BV284" s="22"/>
      <c r="BW284" s="22"/>
      <c r="BX284" s="22"/>
      <c r="BY284" s="22"/>
      <c r="BZ284" s="22"/>
      <c r="CA284" s="22"/>
      <c r="CB284" s="22"/>
      <c r="CC284" s="22"/>
      <c r="CD284" s="22"/>
      <c r="CE284" s="22"/>
      <c r="CF284" s="22"/>
      <c r="CG284" s="22"/>
      <c r="CH284" s="22"/>
      <c r="CI284" s="22"/>
      <c r="CJ284" s="22"/>
      <c r="CK284" s="22"/>
      <c r="CL284" s="22"/>
      <c r="CM284" s="22"/>
      <c r="CN284" s="22"/>
      <c r="CO284" s="22"/>
      <c r="CP284" s="22"/>
      <c r="CQ284" s="22"/>
      <c r="CR284" s="22"/>
      <c r="CS284" s="22"/>
      <c r="CT284" s="22"/>
      <c r="CU284" s="22"/>
      <c r="CV284" s="22"/>
      <c r="CW284" s="22"/>
      <c r="CX284" s="22"/>
      <c r="CY284" s="22"/>
      <c r="CZ284" s="22"/>
      <c r="DA284" s="22"/>
      <c r="DB284" s="22"/>
      <c r="DC284" s="22"/>
      <c r="DD284" s="22"/>
      <c r="DE284" s="22"/>
      <c r="DF284" s="22"/>
      <c r="DG284" s="22"/>
      <c r="DH284" s="22"/>
      <c r="DI284" s="22"/>
      <c r="DJ284" s="22"/>
      <c r="DK284" s="22"/>
      <c r="DL284" s="22"/>
      <c r="DM284" s="22"/>
      <c r="DN284" s="22"/>
      <c r="DO284" s="22"/>
      <c r="DP284" s="22"/>
      <c r="DQ284" s="22"/>
      <c r="DR284" s="22"/>
      <c r="DS284" s="22"/>
      <c r="DT284" s="22"/>
      <c r="DU284" s="22"/>
      <c r="DV284" s="22">
        <v>20</v>
      </c>
      <c r="DW284" s="22"/>
      <c r="DX284" s="22"/>
      <c r="DY284" s="22"/>
      <c r="DZ284" s="22"/>
      <c r="EA284" s="22"/>
      <c r="EB284" s="22"/>
      <c r="EC284" s="22"/>
      <c r="ED284" s="22"/>
      <c r="EE284" s="22"/>
      <c r="EF284" s="22"/>
      <c r="EG284" s="22"/>
      <c r="EH284" s="22"/>
      <c r="EI284" s="22"/>
      <c r="EJ284" s="22"/>
      <c r="EK284" s="22"/>
      <c r="EL284" s="22"/>
      <c r="EM284" s="22"/>
      <c r="EN284" s="22"/>
      <c r="EO284" s="22"/>
      <c r="EP284" s="22"/>
      <c r="EQ284" s="22"/>
      <c r="ER284" s="22"/>
      <c r="ES284" s="22"/>
      <c r="ET284" s="22"/>
      <c r="EU284" s="22"/>
      <c r="EV284" s="22"/>
      <c r="EW284" s="22"/>
      <c r="EX284" s="22"/>
      <c r="EY284" s="22"/>
      <c r="EZ284" s="22"/>
      <c r="FA284" s="22"/>
      <c r="FB284" s="22"/>
      <c r="FC284" s="22"/>
      <c r="FD284" s="22"/>
      <c r="FE284" s="22"/>
      <c r="FF284" s="22"/>
      <c r="FG284" s="22"/>
      <c r="FH284" s="22"/>
      <c r="FI284" s="22"/>
      <c r="FJ284" s="22"/>
      <c r="FK284" s="22"/>
      <c r="FL284" s="22"/>
      <c r="FM284" s="22"/>
      <c r="FN284" s="22"/>
      <c r="FO284" s="22"/>
      <c r="FP284" s="22"/>
      <c r="FQ284" s="22"/>
      <c r="FR284" s="22"/>
      <c r="FS284" s="22"/>
      <c r="FT284" s="22">
        <v>10</v>
      </c>
      <c r="FU284" s="22"/>
      <c r="FV284" s="22"/>
      <c r="FW284" s="22">
        <v>10</v>
      </c>
      <c r="FX284" s="22"/>
      <c r="FY284" s="22"/>
      <c r="FZ284" s="22"/>
      <c r="GA284" s="22"/>
      <c r="GB284" s="22"/>
      <c r="GC284" s="22"/>
      <c r="GD284" s="22"/>
      <c r="GE284" s="22"/>
      <c r="GF284" s="22"/>
      <c r="GG284" s="22"/>
      <c r="GH284" s="22"/>
      <c r="GI284" s="22"/>
      <c r="GJ284" s="22"/>
      <c r="GK284" s="22"/>
      <c r="GL284" s="22"/>
      <c r="GM284" s="22"/>
      <c r="GN284" s="22"/>
      <c r="GO284" s="22"/>
      <c r="GP284" s="22"/>
      <c r="GQ284" s="22"/>
      <c r="GR284" s="22"/>
      <c r="GS284" s="22"/>
      <c r="GT284" s="22"/>
      <c r="GU284" s="22"/>
      <c r="GV284" s="22"/>
      <c r="GW284" s="22"/>
      <c r="GX284" s="22"/>
      <c r="GY284" s="22"/>
      <c r="GZ284" s="22"/>
      <c r="HA284" s="22"/>
      <c r="HB284" s="22"/>
      <c r="HC284" s="22"/>
      <c r="HD284" s="22"/>
      <c r="HE284" s="22"/>
      <c r="HF284" s="22"/>
      <c r="HG284" s="22"/>
      <c r="HH284" s="22"/>
      <c r="HI284" s="22"/>
      <c r="HJ284" s="22"/>
      <c r="HK284" s="22"/>
      <c r="HL284" s="22"/>
      <c r="HM284" s="22"/>
      <c r="HN284" s="22"/>
      <c r="HO284" s="22"/>
      <c r="HP284" s="22"/>
      <c r="HQ284" s="22"/>
      <c r="HR284" s="22"/>
      <c r="HS284" s="22"/>
      <c r="HT284" s="22"/>
      <c r="HU284" s="22"/>
      <c r="HV284" s="22"/>
      <c r="HW284" s="22"/>
      <c r="HX284" s="22"/>
      <c r="HY284" s="22"/>
      <c r="HZ284" s="22"/>
      <c r="IA284" s="22"/>
      <c r="IB284" s="22"/>
      <c r="IC284" s="22"/>
      <c r="ID284" s="22"/>
      <c r="IE284" s="22"/>
      <c r="IF284" s="22"/>
      <c r="IG284" s="22"/>
      <c r="IH284" s="22"/>
      <c r="II284" s="22"/>
      <c r="IJ284" s="22"/>
      <c r="IK284" s="22"/>
      <c r="IL284" s="22"/>
      <c r="IM284" s="22"/>
      <c r="IN284" s="22"/>
      <c r="IO284" s="22"/>
      <c r="IP284" s="22"/>
      <c r="IQ284" s="22"/>
      <c r="IR284" s="22"/>
      <c r="IS284" s="22"/>
      <c r="IT284" s="22"/>
      <c r="IU284" s="22"/>
      <c r="IV284" s="22"/>
      <c r="IW284" s="22"/>
      <c r="IX284" s="22"/>
      <c r="IY284" s="26">
        <f t="shared" si="16"/>
        <v>49</v>
      </c>
      <c r="IZ284" s="56" t="s">
        <v>37</v>
      </c>
      <c r="JA284" s="80">
        <v>1301.52</v>
      </c>
      <c r="JB284" s="81">
        <f>JE284+JF284+JG284+JH284+JI284+JJ284+JK284+JL284+JM284+JN284</f>
        <v>1301.52</v>
      </c>
      <c r="JC284" s="81">
        <v>903.99</v>
      </c>
      <c r="JD284" s="82">
        <f t="shared" si="17"/>
        <v>0</v>
      </c>
      <c r="JE284" s="83"/>
      <c r="JF284" s="83"/>
      <c r="JG284" s="83"/>
      <c r="JH284" s="83"/>
      <c r="JI284" s="83"/>
      <c r="JJ284" s="83"/>
      <c r="JK284" s="83"/>
      <c r="JL284" s="83"/>
      <c r="JM284" s="83"/>
      <c r="JN284" s="83">
        <v>1301.52</v>
      </c>
      <c r="JO284" s="83"/>
      <c r="JP284" s="83"/>
      <c r="JQ284" s="40">
        <f t="shared" si="14"/>
        <v>1.4397504397172536</v>
      </c>
      <c r="JR284" s="5" t="s">
        <v>602</v>
      </c>
    </row>
    <row r="285" spans="1:278" s="5" customFormat="1" ht="12.75" customHeight="1" x14ac:dyDescent="0.25">
      <c r="A285" s="64">
        <v>43315</v>
      </c>
      <c r="B285" s="108" t="s">
        <v>60</v>
      </c>
      <c r="C285" s="52"/>
      <c r="D285" s="52"/>
      <c r="E285" s="53"/>
      <c r="F285" s="53"/>
      <c r="G285" s="53"/>
      <c r="H285" s="53"/>
      <c r="I285" s="53"/>
      <c r="J285" s="53"/>
      <c r="K285" s="53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  <c r="AU285" s="22"/>
      <c r="AV285" s="22">
        <v>18</v>
      </c>
      <c r="AW285" s="22"/>
      <c r="AX285" s="22"/>
      <c r="AY285" s="22"/>
      <c r="AZ285" s="22"/>
      <c r="BA285" s="22"/>
      <c r="BB285" s="22"/>
      <c r="BC285" s="22"/>
      <c r="BD285" s="22"/>
      <c r="BE285" s="22"/>
      <c r="BF285" s="22"/>
      <c r="BG285" s="22"/>
      <c r="BH285" s="22"/>
      <c r="BI285" s="22"/>
      <c r="BJ285" s="22"/>
      <c r="BK285" s="22"/>
      <c r="BL285" s="22"/>
      <c r="BM285" s="22"/>
      <c r="BN285" s="22"/>
      <c r="BO285" s="22"/>
      <c r="BP285" s="22"/>
      <c r="BQ285" s="22"/>
      <c r="BR285" s="22"/>
      <c r="BS285" s="22"/>
      <c r="BT285" s="22"/>
      <c r="BU285" s="22"/>
      <c r="BV285" s="22"/>
      <c r="BW285" s="22"/>
      <c r="BX285" s="22"/>
      <c r="BY285" s="22">
        <v>20</v>
      </c>
      <c r="BZ285" s="22"/>
      <c r="CA285" s="22"/>
      <c r="CB285" s="22"/>
      <c r="CC285" s="22"/>
      <c r="CD285" s="22"/>
      <c r="CE285" s="22"/>
      <c r="CF285" s="22"/>
      <c r="CG285" s="22"/>
      <c r="CH285" s="22"/>
      <c r="CI285" s="22"/>
      <c r="CJ285" s="22"/>
      <c r="CK285" s="22"/>
      <c r="CL285" s="22"/>
      <c r="CM285" s="22"/>
      <c r="CN285" s="22"/>
      <c r="CO285" s="22"/>
      <c r="CP285" s="22"/>
      <c r="CQ285" s="22"/>
      <c r="CR285" s="22"/>
      <c r="CS285" s="22"/>
      <c r="CT285" s="22"/>
      <c r="CU285" s="22"/>
      <c r="CV285" s="22">
        <v>1</v>
      </c>
      <c r="CW285" s="22"/>
      <c r="CX285" s="22"/>
      <c r="CY285" s="22"/>
      <c r="CZ285" s="22"/>
      <c r="DA285" s="22"/>
      <c r="DB285" s="22"/>
      <c r="DC285" s="22"/>
      <c r="DD285" s="22"/>
      <c r="DE285" s="22">
        <v>1</v>
      </c>
      <c r="DF285" s="22"/>
      <c r="DG285" s="22"/>
      <c r="DH285" s="22"/>
      <c r="DI285" s="22">
        <v>10</v>
      </c>
      <c r="DJ285" s="22"/>
      <c r="DK285" s="22"/>
      <c r="DL285" s="22"/>
      <c r="DM285" s="22"/>
      <c r="DN285" s="22"/>
      <c r="DO285" s="22"/>
      <c r="DP285" s="22"/>
      <c r="DQ285" s="22"/>
      <c r="DR285" s="22"/>
      <c r="DS285" s="22"/>
      <c r="DT285" s="22"/>
      <c r="DU285" s="22"/>
      <c r="DV285" s="22"/>
      <c r="DW285" s="22"/>
      <c r="DX285" s="22"/>
      <c r="DY285" s="22"/>
      <c r="DZ285" s="22"/>
      <c r="EA285" s="22"/>
      <c r="EB285" s="22"/>
      <c r="EC285" s="22"/>
      <c r="ED285" s="22"/>
      <c r="EE285" s="22"/>
      <c r="EF285" s="22"/>
      <c r="EG285" s="22"/>
      <c r="EH285" s="22"/>
      <c r="EI285" s="22"/>
      <c r="EJ285" s="22"/>
      <c r="EK285" s="22"/>
      <c r="EL285" s="22"/>
      <c r="EM285" s="22"/>
      <c r="EN285" s="22"/>
      <c r="EO285" s="22"/>
      <c r="EP285" s="22"/>
      <c r="EQ285" s="22">
        <v>20</v>
      </c>
      <c r="ER285" s="22"/>
      <c r="ES285" s="22"/>
      <c r="ET285" s="22"/>
      <c r="EU285" s="22"/>
      <c r="EV285" s="22"/>
      <c r="EW285" s="22"/>
      <c r="EX285" s="22"/>
      <c r="EY285" s="22"/>
      <c r="EZ285" s="22"/>
      <c r="FA285" s="22"/>
      <c r="FB285" s="22"/>
      <c r="FC285" s="22"/>
      <c r="FD285" s="22"/>
      <c r="FE285" s="22"/>
      <c r="FF285" s="22"/>
      <c r="FG285" s="22"/>
      <c r="FH285" s="22"/>
      <c r="FI285" s="22"/>
      <c r="FJ285" s="22"/>
      <c r="FK285" s="22"/>
      <c r="FL285" s="22"/>
      <c r="FM285" s="22"/>
      <c r="FN285" s="22"/>
      <c r="FO285" s="22"/>
      <c r="FP285" s="22"/>
      <c r="FQ285" s="22"/>
      <c r="FR285" s="22">
        <v>20</v>
      </c>
      <c r="FS285" s="22"/>
      <c r="FT285" s="22"/>
      <c r="FU285" s="22"/>
      <c r="FV285" s="22"/>
      <c r="FW285" s="22"/>
      <c r="FX285" s="22"/>
      <c r="FY285" s="22">
        <v>10</v>
      </c>
      <c r="FZ285" s="22"/>
      <c r="GA285" s="22"/>
      <c r="GB285" s="22"/>
      <c r="GC285" s="22"/>
      <c r="GD285" s="22"/>
      <c r="GE285" s="22"/>
      <c r="GF285" s="22">
        <v>4</v>
      </c>
      <c r="GG285" s="22"/>
      <c r="GH285" s="22"/>
      <c r="GI285" s="22"/>
      <c r="GJ285" s="22"/>
      <c r="GK285" s="22"/>
      <c r="GL285" s="22"/>
      <c r="GM285" s="22"/>
      <c r="GN285" s="22"/>
      <c r="GO285" s="22"/>
      <c r="GP285" s="22"/>
      <c r="GQ285" s="22"/>
      <c r="GR285" s="22"/>
      <c r="GS285" s="22"/>
      <c r="GT285" s="22"/>
      <c r="GU285" s="22"/>
      <c r="GV285" s="22"/>
      <c r="GW285" s="22"/>
      <c r="GX285" s="22"/>
      <c r="GY285" s="22"/>
      <c r="GZ285" s="22"/>
      <c r="HA285" s="22"/>
      <c r="HB285" s="22"/>
      <c r="HC285" s="22"/>
      <c r="HD285" s="22"/>
      <c r="HE285" s="22"/>
      <c r="HF285" s="22"/>
      <c r="HG285" s="22"/>
      <c r="HH285" s="22"/>
      <c r="HI285" s="22"/>
      <c r="HJ285" s="22"/>
      <c r="HK285" s="22"/>
      <c r="HL285" s="22"/>
      <c r="HM285" s="22"/>
      <c r="HN285" s="22"/>
      <c r="HO285" s="22"/>
      <c r="HP285" s="22"/>
      <c r="HQ285" s="22"/>
      <c r="HR285" s="22"/>
      <c r="HS285" s="22"/>
      <c r="HT285" s="22"/>
      <c r="HU285" s="22"/>
      <c r="HV285" s="22"/>
      <c r="HW285" s="22"/>
      <c r="HX285" s="22"/>
      <c r="HY285" s="22"/>
      <c r="HZ285" s="22"/>
      <c r="IA285" s="22"/>
      <c r="IB285" s="22"/>
      <c r="IC285" s="22"/>
      <c r="ID285" s="22"/>
      <c r="IE285" s="22"/>
      <c r="IF285" s="22"/>
      <c r="IG285" s="22"/>
      <c r="IH285" s="22"/>
      <c r="II285" s="22"/>
      <c r="IJ285" s="22"/>
      <c r="IK285" s="22"/>
      <c r="IL285" s="22"/>
      <c r="IM285" s="22"/>
      <c r="IN285" s="22"/>
      <c r="IO285" s="22"/>
      <c r="IP285" s="22"/>
      <c r="IQ285" s="22"/>
      <c r="IR285" s="22"/>
      <c r="IS285" s="22"/>
      <c r="IT285" s="22"/>
      <c r="IU285" s="22"/>
      <c r="IV285" s="22"/>
      <c r="IW285" s="22"/>
      <c r="IX285" s="22"/>
      <c r="IY285" s="26">
        <f t="shared" si="16"/>
        <v>104</v>
      </c>
      <c r="IZ285" s="56" t="s">
        <v>37</v>
      </c>
      <c r="JA285" s="80">
        <v>2682.07</v>
      </c>
      <c r="JB285" s="81">
        <f>JE285+JF285+JG285+JH285+JI285+JJ285+JK285+JL285+JM285+JN285</f>
        <v>2682.0699999999997</v>
      </c>
      <c r="JC285" s="81">
        <v>1962.03</v>
      </c>
      <c r="JD285" s="82">
        <f t="shared" si="17"/>
        <v>0</v>
      </c>
      <c r="JE285" s="83"/>
      <c r="JF285" s="83"/>
      <c r="JG285" s="83"/>
      <c r="JH285" s="83"/>
      <c r="JI285" s="83"/>
      <c r="JJ285" s="83"/>
      <c r="JK285" s="83"/>
      <c r="JL285" s="83"/>
      <c r="JM285" s="83"/>
      <c r="JN285" s="83">
        <f>1000+1682.07</f>
        <v>2682.0699999999997</v>
      </c>
      <c r="JO285" s="83"/>
      <c r="JP285" s="83"/>
      <c r="JQ285" s="40">
        <f t="shared" si="14"/>
        <v>1.3669872529981704</v>
      </c>
      <c r="JR285" s="5" t="s">
        <v>617</v>
      </c>
    </row>
    <row r="286" spans="1:278" s="5" customFormat="1" ht="12.75" customHeight="1" x14ac:dyDescent="0.25">
      <c r="A286" s="64">
        <v>43327</v>
      </c>
      <c r="B286" s="108" t="s">
        <v>60</v>
      </c>
      <c r="C286" s="52"/>
      <c r="D286" s="52"/>
      <c r="E286" s="53"/>
      <c r="F286" s="53"/>
      <c r="G286" s="53"/>
      <c r="H286" s="53"/>
      <c r="I286" s="53"/>
      <c r="J286" s="53"/>
      <c r="K286" s="53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>
        <v>10</v>
      </c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  <c r="BA286" s="22"/>
      <c r="BB286" s="22"/>
      <c r="BC286" s="22"/>
      <c r="BD286" s="22"/>
      <c r="BE286" s="22"/>
      <c r="BF286" s="22"/>
      <c r="BG286" s="22"/>
      <c r="BH286" s="22"/>
      <c r="BI286" s="22"/>
      <c r="BJ286" s="22"/>
      <c r="BK286" s="22"/>
      <c r="BL286" s="22"/>
      <c r="BM286" s="22"/>
      <c r="BN286" s="22"/>
      <c r="BO286" s="22"/>
      <c r="BP286" s="22"/>
      <c r="BQ286" s="22"/>
      <c r="BR286" s="22"/>
      <c r="BS286" s="22"/>
      <c r="BT286" s="22"/>
      <c r="BU286" s="22">
        <v>10</v>
      </c>
      <c r="BV286" s="22"/>
      <c r="BW286" s="22"/>
      <c r="BX286" s="22"/>
      <c r="BY286" s="22"/>
      <c r="BZ286" s="22"/>
      <c r="CA286" s="22"/>
      <c r="CB286" s="22"/>
      <c r="CC286" s="22"/>
      <c r="CD286" s="22"/>
      <c r="CE286" s="22"/>
      <c r="CF286" s="22"/>
      <c r="CG286" s="22"/>
      <c r="CH286" s="22"/>
      <c r="CI286" s="22"/>
      <c r="CJ286" s="22"/>
      <c r="CK286" s="22"/>
      <c r="CL286" s="22"/>
      <c r="CM286" s="22"/>
      <c r="CN286" s="22"/>
      <c r="CO286" s="22"/>
      <c r="CP286" s="22"/>
      <c r="CQ286" s="22"/>
      <c r="CR286" s="22"/>
      <c r="CS286" s="22"/>
      <c r="CT286" s="22"/>
      <c r="CU286" s="22"/>
      <c r="CV286" s="22">
        <v>10</v>
      </c>
      <c r="CW286" s="22"/>
      <c r="CX286" s="22"/>
      <c r="CY286" s="22"/>
      <c r="CZ286" s="22"/>
      <c r="DA286" s="22"/>
      <c r="DB286" s="22"/>
      <c r="DC286" s="22"/>
      <c r="DD286" s="22"/>
      <c r="DE286" s="22"/>
      <c r="DF286" s="22"/>
      <c r="DG286" s="22"/>
      <c r="DH286" s="22"/>
      <c r="DI286" s="22"/>
      <c r="DJ286" s="22"/>
      <c r="DK286" s="22"/>
      <c r="DL286" s="22"/>
      <c r="DM286" s="22"/>
      <c r="DN286" s="22"/>
      <c r="DO286" s="22"/>
      <c r="DP286" s="22"/>
      <c r="DQ286" s="22"/>
      <c r="DR286" s="22"/>
      <c r="DS286" s="22"/>
      <c r="DT286" s="22"/>
      <c r="DU286" s="22"/>
      <c r="DV286" s="22">
        <v>30</v>
      </c>
      <c r="DW286" s="22"/>
      <c r="DX286" s="22"/>
      <c r="DY286" s="22"/>
      <c r="DZ286" s="22"/>
      <c r="EA286" s="22"/>
      <c r="EB286" s="22"/>
      <c r="EC286" s="22"/>
      <c r="ED286" s="22"/>
      <c r="EE286" s="22"/>
      <c r="EF286" s="22"/>
      <c r="EG286" s="22"/>
      <c r="EH286" s="22"/>
      <c r="EI286" s="22"/>
      <c r="EJ286" s="22"/>
      <c r="EK286" s="22"/>
      <c r="EL286" s="22"/>
      <c r="EM286" s="22"/>
      <c r="EN286" s="22"/>
      <c r="EO286" s="22"/>
      <c r="EP286" s="22"/>
      <c r="EQ286" s="22"/>
      <c r="ER286" s="22"/>
      <c r="ES286" s="22"/>
      <c r="ET286" s="22"/>
      <c r="EU286" s="22"/>
      <c r="EV286" s="22"/>
      <c r="EW286" s="22"/>
      <c r="EX286" s="22"/>
      <c r="EY286" s="22"/>
      <c r="EZ286" s="22"/>
      <c r="FA286" s="22"/>
      <c r="FB286" s="22"/>
      <c r="FC286" s="22"/>
      <c r="FD286" s="22"/>
      <c r="FE286" s="22"/>
      <c r="FF286" s="22"/>
      <c r="FG286" s="22"/>
      <c r="FH286" s="22"/>
      <c r="FI286" s="22"/>
      <c r="FJ286" s="22"/>
      <c r="FK286" s="22"/>
      <c r="FL286" s="22"/>
      <c r="FM286" s="22"/>
      <c r="FN286" s="22"/>
      <c r="FO286" s="22"/>
      <c r="FP286" s="22"/>
      <c r="FQ286" s="22"/>
      <c r="FR286" s="22"/>
      <c r="FS286" s="22"/>
      <c r="FT286" s="22"/>
      <c r="FU286" s="22"/>
      <c r="FV286" s="22"/>
      <c r="FW286" s="22"/>
      <c r="FX286" s="22"/>
      <c r="FY286" s="22"/>
      <c r="FZ286" s="22"/>
      <c r="GA286" s="22"/>
      <c r="GB286" s="22"/>
      <c r="GC286" s="22"/>
      <c r="GD286" s="22"/>
      <c r="GE286" s="22"/>
      <c r="GF286" s="22"/>
      <c r="GG286" s="22"/>
      <c r="GH286" s="22"/>
      <c r="GI286" s="22"/>
      <c r="GJ286" s="22"/>
      <c r="GK286" s="22"/>
      <c r="GL286" s="22"/>
      <c r="GM286" s="22"/>
      <c r="GN286" s="22"/>
      <c r="GO286" s="22"/>
      <c r="GP286" s="22"/>
      <c r="GQ286" s="22"/>
      <c r="GR286" s="22"/>
      <c r="GS286" s="22"/>
      <c r="GT286" s="22"/>
      <c r="GU286" s="22"/>
      <c r="GV286" s="22"/>
      <c r="GW286" s="22"/>
      <c r="GX286" s="22"/>
      <c r="GY286" s="22"/>
      <c r="GZ286" s="22"/>
      <c r="HA286" s="22"/>
      <c r="HB286" s="22"/>
      <c r="HC286" s="22"/>
      <c r="HD286" s="22"/>
      <c r="HE286" s="22"/>
      <c r="HF286" s="22"/>
      <c r="HG286" s="22"/>
      <c r="HH286" s="22"/>
      <c r="HI286" s="22"/>
      <c r="HJ286" s="22"/>
      <c r="HK286" s="22"/>
      <c r="HL286" s="22"/>
      <c r="HM286" s="22"/>
      <c r="HN286" s="22"/>
      <c r="HO286" s="22"/>
      <c r="HP286" s="22"/>
      <c r="HQ286" s="22"/>
      <c r="HR286" s="22"/>
      <c r="HS286" s="22"/>
      <c r="HT286" s="22"/>
      <c r="HU286" s="22"/>
      <c r="HV286" s="22"/>
      <c r="HW286" s="22"/>
      <c r="HX286" s="22"/>
      <c r="HY286" s="22"/>
      <c r="HZ286" s="22"/>
      <c r="IA286" s="22"/>
      <c r="IB286" s="22"/>
      <c r="IC286" s="22"/>
      <c r="ID286" s="22"/>
      <c r="IE286" s="22"/>
      <c r="IF286" s="22"/>
      <c r="IG286" s="22"/>
      <c r="IH286" s="22"/>
      <c r="II286" s="22"/>
      <c r="IJ286" s="22"/>
      <c r="IK286" s="22"/>
      <c r="IL286" s="22"/>
      <c r="IM286" s="22"/>
      <c r="IN286" s="22"/>
      <c r="IO286" s="22"/>
      <c r="IP286" s="22"/>
      <c r="IQ286" s="22"/>
      <c r="IR286" s="22"/>
      <c r="IS286" s="22"/>
      <c r="IT286" s="22"/>
      <c r="IU286" s="22"/>
      <c r="IV286" s="22"/>
      <c r="IW286" s="22"/>
      <c r="IX286" s="22"/>
      <c r="IY286" s="26">
        <f t="shared" si="16"/>
        <v>60</v>
      </c>
      <c r="IZ286" s="56" t="s">
        <v>37</v>
      </c>
      <c r="JA286" s="80">
        <v>1718.76</v>
      </c>
      <c r="JB286" s="81">
        <f>JE286+JF286+JG286+JH286+JI286+JJ286+JK286+JL286+JM286+JN286</f>
        <v>1718.76</v>
      </c>
      <c r="JC286" s="81">
        <v>1403.5</v>
      </c>
      <c r="JD286" s="82">
        <f t="shared" si="17"/>
        <v>0</v>
      </c>
      <c r="JE286" s="83"/>
      <c r="JF286" s="83"/>
      <c r="JG286" s="83"/>
      <c r="JH286" s="83"/>
      <c r="JI286" s="83"/>
      <c r="JJ286" s="83"/>
      <c r="JK286" s="83"/>
      <c r="JL286" s="83"/>
      <c r="JM286" s="83"/>
      <c r="JN286" s="83">
        <v>1718.76</v>
      </c>
      <c r="JO286" s="83"/>
      <c r="JP286" s="83"/>
      <c r="JQ286" s="40">
        <f t="shared" si="14"/>
        <v>1.2246241539009619</v>
      </c>
      <c r="JR286" s="5" t="s">
        <v>553</v>
      </c>
    </row>
    <row r="287" spans="1:278" s="5" customFormat="1" ht="12.75" customHeight="1" x14ac:dyDescent="0.25">
      <c r="A287" s="64">
        <v>43346</v>
      </c>
      <c r="B287" s="108" t="s">
        <v>60</v>
      </c>
      <c r="C287" s="52"/>
      <c r="D287" s="52"/>
      <c r="E287" s="53"/>
      <c r="F287" s="53"/>
      <c r="G287" s="53"/>
      <c r="H287" s="53"/>
      <c r="I287" s="53"/>
      <c r="J287" s="53"/>
      <c r="K287" s="53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>
        <v>10</v>
      </c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  <c r="AU287" s="22"/>
      <c r="AV287" s="22"/>
      <c r="AW287" s="22"/>
      <c r="AX287" s="22"/>
      <c r="AY287" s="22"/>
      <c r="AZ287" s="22"/>
      <c r="BA287" s="22"/>
      <c r="BB287" s="22"/>
      <c r="BC287" s="22"/>
      <c r="BD287" s="22"/>
      <c r="BE287" s="22"/>
      <c r="BF287" s="22">
        <v>10</v>
      </c>
      <c r="BG287" s="22"/>
      <c r="BH287" s="22"/>
      <c r="BI287" s="22"/>
      <c r="BJ287" s="22"/>
      <c r="BK287" s="22"/>
      <c r="BL287" s="22"/>
      <c r="BM287" s="22"/>
      <c r="BN287" s="22"/>
      <c r="BO287" s="22"/>
      <c r="BP287" s="22"/>
      <c r="BQ287" s="22"/>
      <c r="BR287" s="22"/>
      <c r="BS287" s="22"/>
      <c r="BT287" s="22"/>
      <c r="BU287" s="22">
        <v>10</v>
      </c>
      <c r="BV287" s="22"/>
      <c r="BW287" s="22"/>
      <c r="BX287" s="22"/>
      <c r="BY287" s="22"/>
      <c r="BZ287" s="22"/>
      <c r="CA287" s="22"/>
      <c r="CB287" s="22"/>
      <c r="CC287" s="22"/>
      <c r="CD287" s="22"/>
      <c r="CE287" s="22"/>
      <c r="CF287" s="22"/>
      <c r="CG287" s="22"/>
      <c r="CH287" s="22"/>
      <c r="CI287" s="22"/>
      <c r="CJ287" s="22"/>
      <c r="CK287" s="22"/>
      <c r="CL287" s="22"/>
      <c r="CM287" s="22"/>
      <c r="CN287" s="22"/>
      <c r="CO287" s="22"/>
      <c r="CP287" s="22"/>
      <c r="CQ287" s="22"/>
      <c r="CR287" s="22"/>
      <c r="CS287" s="22"/>
      <c r="CT287" s="22"/>
      <c r="CU287" s="22"/>
      <c r="CV287" s="22"/>
      <c r="CW287" s="22"/>
      <c r="CX287" s="22"/>
      <c r="CY287" s="22"/>
      <c r="CZ287" s="22"/>
      <c r="DA287" s="22"/>
      <c r="DB287" s="22"/>
      <c r="DC287" s="22"/>
      <c r="DD287" s="22"/>
      <c r="DE287" s="22"/>
      <c r="DF287" s="22"/>
      <c r="DG287" s="22"/>
      <c r="DH287" s="22"/>
      <c r="DI287" s="22"/>
      <c r="DJ287" s="22"/>
      <c r="DK287" s="22"/>
      <c r="DL287" s="22"/>
      <c r="DM287" s="22"/>
      <c r="DN287" s="22"/>
      <c r="DO287" s="22"/>
      <c r="DP287" s="22"/>
      <c r="DQ287" s="22"/>
      <c r="DR287" s="22"/>
      <c r="DS287" s="22"/>
      <c r="DT287" s="22"/>
      <c r="DU287" s="22"/>
      <c r="DV287" s="22">
        <v>30</v>
      </c>
      <c r="DW287" s="22"/>
      <c r="DX287" s="22"/>
      <c r="DY287" s="22"/>
      <c r="DZ287" s="22"/>
      <c r="EA287" s="22"/>
      <c r="EB287" s="22"/>
      <c r="EC287" s="22"/>
      <c r="ED287" s="22"/>
      <c r="EE287" s="22"/>
      <c r="EF287" s="22"/>
      <c r="EG287" s="22"/>
      <c r="EH287" s="22"/>
      <c r="EI287" s="22"/>
      <c r="EJ287" s="22"/>
      <c r="EK287" s="22"/>
      <c r="EL287" s="22"/>
      <c r="EM287" s="22"/>
      <c r="EN287" s="22"/>
      <c r="EO287" s="22"/>
      <c r="EP287" s="22"/>
      <c r="EQ287" s="22">
        <v>20</v>
      </c>
      <c r="ER287" s="22"/>
      <c r="ES287" s="22"/>
      <c r="ET287" s="22"/>
      <c r="EU287" s="22"/>
      <c r="EV287" s="22"/>
      <c r="EW287" s="22"/>
      <c r="EX287" s="22"/>
      <c r="EY287" s="22">
        <v>10</v>
      </c>
      <c r="EZ287" s="22"/>
      <c r="FA287" s="22"/>
      <c r="FB287" s="22"/>
      <c r="FC287" s="22"/>
      <c r="FD287" s="22"/>
      <c r="FE287" s="22"/>
      <c r="FF287" s="22"/>
      <c r="FG287" s="22"/>
      <c r="FH287" s="22"/>
      <c r="FI287" s="22"/>
      <c r="FJ287" s="22"/>
      <c r="FK287" s="22"/>
      <c r="FL287" s="22"/>
      <c r="FM287" s="22"/>
      <c r="FN287" s="22"/>
      <c r="FO287" s="22"/>
      <c r="FP287" s="22"/>
      <c r="FQ287" s="22"/>
      <c r="FR287" s="22"/>
      <c r="FS287" s="22"/>
      <c r="FT287" s="22"/>
      <c r="FU287" s="22"/>
      <c r="FV287" s="22"/>
      <c r="FW287" s="22"/>
      <c r="FX287" s="22"/>
      <c r="FY287" s="22"/>
      <c r="FZ287" s="22"/>
      <c r="GA287" s="22"/>
      <c r="GB287" s="22"/>
      <c r="GC287" s="22"/>
      <c r="GD287" s="22"/>
      <c r="GE287" s="22"/>
      <c r="GF287" s="22"/>
      <c r="GG287" s="22"/>
      <c r="GH287" s="22"/>
      <c r="GI287" s="22"/>
      <c r="GJ287" s="22"/>
      <c r="GK287" s="22"/>
      <c r="GL287" s="22"/>
      <c r="GM287" s="22"/>
      <c r="GN287" s="22"/>
      <c r="GO287" s="22"/>
      <c r="GP287" s="22"/>
      <c r="GQ287" s="22"/>
      <c r="GR287" s="22"/>
      <c r="GS287" s="22"/>
      <c r="GT287" s="22"/>
      <c r="GU287" s="22"/>
      <c r="GV287" s="22"/>
      <c r="GW287" s="22"/>
      <c r="GX287" s="22"/>
      <c r="GY287" s="22"/>
      <c r="GZ287" s="22"/>
      <c r="HA287" s="22"/>
      <c r="HB287" s="22"/>
      <c r="HC287" s="22"/>
      <c r="HD287" s="22"/>
      <c r="HE287" s="22"/>
      <c r="HF287" s="22"/>
      <c r="HG287" s="22"/>
      <c r="HH287" s="22"/>
      <c r="HI287" s="22"/>
      <c r="HJ287" s="22"/>
      <c r="HK287" s="22"/>
      <c r="HL287" s="22"/>
      <c r="HM287" s="22"/>
      <c r="HN287" s="22"/>
      <c r="HO287" s="22"/>
      <c r="HP287" s="22"/>
      <c r="HQ287" s="22"/>
      <c r="HR287" s="22"/>
      <c r="HS287" s="22"/>
      <c r="HT287" s="22"/>
      <c r="HU287" s="22"/>
      <c r="HV287" s="22"/>
      <c r="HW287" s="22"/>
      <c r="HX287" s="22"/>
      <c r="HY287" s="22"/>
      <c r="HZ287" s="22"/>
      <c r="IA287" s="22"/>
      <c r="IB287" s="22"/>
      <c r="IC287" s="22"/>
      <c r="ID287" s="22"/>
      <c r="IE287" s="22"/>
      <c r="IF287" s="22"/>
      <c r="IG287" s="22"/>
      <c r="IH287" s="22"/>
      <c r="II287" s="22"/>
      <c r="IJ287" s="22"/>
      <c r="IK287" s="22"/>
      <c r="IL287" s="22"/>
      <c r="IM287" s="22"/>
      <c r="IN287" s="22"/>
      <c r="IO287" s="22"/>
      <c r="IP287" s="22"/>
      <c r="IQ287" s="22"/>
      <c r="IR287" s="22"/>
      <c r="IS287" s="22"/>
      <c r="IT287" s="22"/>
      <c r="IU287" s="22"/>
      <c r="IV287" s="22"/>
      <c r="IW287" s="22"/>
      <c r="IX287" s="22"/>
      <c r="IY287" s="26">
        <f t="shared" si="16"/>
        <v>90</v>
      </c>
      <c r="IZ287" s="56" t="s">
        <v>37</v>
      </c>
      <c r="JA287" s="80">
        <v>2220.36</v>
      </c>
      <c r="JB287" s="81">
        <f>JE287+JF287+JG287+JH287+JI287+JJ287+JK287+JL287+JM287+JN287+JO287</f>
        <v>2220.36</v>
      </c>
      <c r="JC287" s="81">
        <v>1734.2</v>
      </c>
      <c r="JD287" s="82">
        <f t="shared" si="17"/>
        <v>0</v>
      </c>
      <c r="JE287" s="83"/>
      <c r="JF287" s="83"/>
      <c r="JG287" s="83"/>
      <c r="JH287" s="83"/>
      <c r="JI287" s="83"/>
      <c r="JJ287" s="83"/>
      <c r="JK287" s="83"/>
      <c r="JL287" s="83"/>
      <c r="JM287" s="83"/>
      <c r="JN287" s="83"/>
      <c r="JO287" s="83">
        <v>2220.36</v>
      </c>
      <c r="JP287" s="83"/>
      <c r="JQ287" s="117">
        <f t="shared" si="14"/>
        <v>1.2803367546995734</v>
      </c>
      <c r="JR287" s="5" t="s">
        <v>670</v>
      </c>
    </row>
    <row r="288" spans="1:278" s="5" customFormat="1" ht="12.75" customHeight="1" x14ac:dyDescent="0.25">
      <c r="A288" s="64">
        <v>43353</v>
      </c>
      <c r="B288" s="108" t="s">
        <v>60</v>
      </c>
      <c r="C288" s="52"/>
      <c r="D288" s="52"/>
      <c r="E288" s="53"/>
      <c r="F288" s="53"/>
      <c r="G288" s="53"/>
      <c r="H288" s="53"/>
      <c r="I288" s="53"/>
      <c r="J288" s="53"/>
      <c r="K288" s="53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  <c r="AU288" s="22"/>
      <c r="AV288" s="22">
        <v>18</v>
      </c>
      <c r="AW288" s="22"/>
      <c r="AX288" s="22"/>
      <c r="AY288" s="22"/>
      <c r="AZ288" s="22"/>
      <c r="BA288" s="22"/>
      <c r="BB288" s="22"/>
      <c r="BC288" s="22"/>
      <c r="BD288" s="22"/>
      <c r="BE288" s="22"/>
      <c r="BF288" s="22"/>
      <c r="BG288" s="22"/>
      <c r="BH288" s="22"/>
      <c r="BI288" s="22"/>
      <c r="BJ288" s="22"/>
      <c r="BK288" s="22"/>
      <c r="BL288" s="22"/>
      <c r="BM288" s="22"/>
      <c r="BN288" s="22"/>
      <c r="BO288" s="22"/>
      <c r="BP288" s="22"/>
      <c r="BQ288" s="22"/>
      <c r="BR288" s="22"/>
      <c r="BS288" s="22"/>
      <c r="BT288" s="22"/>
      <c r="BU288" s="22"/>
      <c r="BV288" s="22"/>
      <c r="BW288" s="22"/>
      <c r="BX288" s="22"/>
      <c r="BY288" s="22"/>
      <c r="BZ288" s="22"/>
      <c r="CA288" s="22"/>
      <c r="CB288" s="22"/>
      <c r="CC288" s="22"/>
      <c r="CD288" s="22"/>
      <c r="CE288" s="22"/>
      <c r="CF288" s="22"/>
      <c r="CG288" s="22"/>
      <c r="CH288" s="22"/>
      <c r="CI288" s="22"/>
      <c r="CJ288" s="22"/>
      <c r="CK288" s="22"/>
      <c r="CL288" s="22"/>
      <c r="CM288" s="22"/>
      <c r="CN288" s="22"/>
      <c r="CO288" s="22"/>
      <c r="CP288" s="22"/>
      <c r="CQ288" s="22"/>
      <c r="CR288" s="22"/>
      <c r="CS288" s="22"/>
      <c r="CT288" s="22"/>
      <c r="CU288" s="22"/>
      <c r="CV288" s="22"/>
      <c r="CW288" s="22"/>
      <c r="CX288" s="22"/>
      <c r="CY288" s="22"/>
      <c r="CZ288" s="22"/>
      <c r="DA288" s="22"/>
      <c r="DB288" s="22"/>
      <c r="DC288" s="22"/>
      <c r="DD288" s="22"/>
      <c r="DE288" s="22"/>
      <c r="DF288" s="22"/>
      <c r="DG288" s="22"/>
      <c r="DH288" s="22"/>
      <c r="DI288" s="22"/>
      <c r="DJ288" s="22"/>
      <c r="DK288" s="22"/>
      <c r="DL288" s="22"/>
      <c r="DM288" s="22"/>
      <c r="DN288" s="22"/>
      <c r="DO288" s="22"/>
      <c r="DP288" s="22"/>
      <c r="DQ288" s="22"/>
      <c r="DR288" s="22"/>
      <c r="DS288" s="22"/>
      <c r="DT288" s="22"/>
      <c r="DU288" s="22"/>
      <c r="DV288" s="22">
        <v>20</v>
      </c>
      <c r="DW288" s="22"/>
      <c r="DX288" s="22"/>
      <c r="DY288" s="22"/>
      <c r="DZ288" s="22"/>
      <c r="EA288" s="22"/>
      <c r="EB288" s="22"/>
      <c r="EC288" s="22"/>
      <c r="ED288" s="22"/>
      <c r="EE288" s="22"/>
      <c r="EF288" s="22"/>
      <c r="EG288" s="22"/>
      <c r="EH288" s="22"/>
      <c r="EI288" s="22"/>
      <c r="EJ288" s="22"/>
      <c r="EK288" s="22"/>
      <c r="EL288" s="22"/>
      <c r="EM288" s="22"/>
      <c r="EN288" s="22"/>
      <c r="EO288" s="22"/>
      <c r="EP288" s="22"/>
      <c r="EQ288" s="22"/>
      <c r="ER288" s="22"/>
      <c r="ES288" s="22"/>
      <c r="ET288" s="22"/>
      <c r="EU288" s="22"/>
      <c r="EV288" s="22"/>
      <c r="EW288" s="22"/>
      <c r="EX288" s="22"/>
      <c r="EY288" s="22"/>
      <c r="EZ288" s="22"/>
      <c r="FA288" s="22"/>
      <c r="FB288" s="22"/>
      <c r="FC288" s="22"/>
      <c r="FD288" s="22"/>
      <c r="FE288" s="22"/>
      <c r="FF288" s="22"/>
      <c r="FG288" s="22"/>
      <c r="FH288" s="22"/>
      <c r="FI288" s="22"/>
      <c r="FJ288" s="22"/>
      <c r="FK288" s="22"/>
      <c r="FL288" s="22"/>
      <c r="FM288" s="22"/>
      <c r="FN288" s="22"/>
      <c r="FO288" s="22"/>
      <c r="FP288" s="22"/>
      <c r="FQ288" s="22"/>
      <c r="FR288" s="22"/>
      <c r="FS288" s="22"/>
      <c r="FT288" s="22"/>
      <c r="FU288" s="22">
        <v>10</v>
      </c>
      <c r="FV288" s="22"/>
      <c r="FW288" s="22">
        <v>10</v>
      </c>
      <c r="FX288" s="22"/>
      <c r="FY288" s="22"/>
      <c r="FZ288" s="22"/>
      <c r="GA288" s="22"/>
      <c r="GB288" s="22"/>
      <c r="GC288" s="22"/>
      <c r="GD288" s="22"/>
      <c r="GE288" s="22"/>
      <c r="GF288" s="22"/>
      <c r="GG288" s="22"/>
      <c r="GH288" s="22"/>
      <c r="GI288" s="22"/>
      <c r="GJ288" s="22"/>
      <c r="GK288" s="22"/>
      <c r="GL288" s="22"/>
      <c r="GM288" s="22"/>
      <c r="GN288" s="22"/>
      <c r="GO288" s="22"/>
      <c r="GP288" s="22"/>
      <c r="GQ288" s="22"/>
      <c r="GR288" s="22"/>
      <c r="GS288" s="22"/>
      <c r="GT288" s="22"/>
      <c r="GU288" s="22"/>
      <c r="GV288" s="22"/>
      <c r="GW288" s="22"/>
      <c r="GX288" s="22"/>
      <c r="GY288" s="22"/>
      <c r="GZ288" s="22"/>
      <c r="HA288" s="22"/>
      <c r="HB288" s="22"/>
      <c r="HC288" s="22"/>
      <c r="HD288" s="22"/>
      <c r="HE288" s="22"/>
      <c r="HF288" s="22"/>
      <c r="HG288" s="22"/>
      <c r="HH288" s="22"/>
      <c r="HI288" s="22"/>
      <c r="HJ288" s="22"/>
      <c r="HK288" s="22"/>
      <c r="HL288" s="22"/>
      <c r="HM288" s="22"/>
      <c r="HN288" s="22"/>
      <c r="HO288" s="22"/>
      <c r="HP288" s="22"/>
      <c r="HQ288" s="22"/>
      <c r="HR288" s="22"/>
      <c r="HS288" s="22"/>
      <c r="HT288" s="22"/>
      <c r="HU288" s="22"/>
      <c r="HV288" s="22"/>
      <c r="HW288" s="22"/>
      <c r="HX288" s="22"/>
      <c r="HY288" s="22"/>
      <c r="HZ288" s="22"/>
      <c r="IA288" s="22"/>
      <c r="IB288" s="22"/>
      <c r="IC288" s="22"/>
      <c r="ID288" s="22"/>
      <c r="IE288" s="22"/>
      <c r="IF288" s="22"/>
      <c r="IG288" s="22"/>
      <c r="IH288" s="22"/>
      <c r="II288" s="22"/>
      <c r="IJ288" s="22"/>
      <c r="IK288" s="22"/>
      <c r="IL288" s="22"/>
      <c r="IM288" s="22"/>
      <c r="IN288" s="22"/>
      <c r="IO288" s="22"/>
      <c r="IP288" s="22"/>
      <c r="IQ288" s="22"/>
      <c r="IR288" s="22"/>
      <c r="IS288" s="22"/>
      <c r="IT288" s="22"/>
      <c r="IU288" s="22"/>
      <c r="IV288" s="22"/>
      <c r="IW288" s="22"/>
      <c r="IX288" s="22"/>
      <c r="IY288" s="26">
        <f t="shared" si="16"/>
        <v>58</v>
      </c>
      <c r="IZ288" s="56" t="s">
        <v>37</v>
      </c>
      <c r="JA288" s="80">
        <v>1446.24</v>
      </c>
      <c r="JB288" s="81">
        <f>JE288+JF288+JG288+JH288+JI288+JJ288+JK288+JL288+JM288+JN288+JO288</f>
        <v>1446.24</v>
      </c>
      <c r="JC288" s="81">
        <v>1014.4000000000001</v>
      </c>
      <c r="JD288" s="82">
        <f t="shared" si="17"/>
        <v>0</v>
      </c>
      <c r="JE288" s="83"/>
      <c r="JF288" s="83"/>
      <c r="JG288" s="83"/>
      <c r="JH288" s="83"/>
      <c r="JI288" s="83"/>
      <c r="JJ288" s="83"/>
      <c r="JK288" s="83"/>
      <c r="JL288" s="83"/>
      <c r="JM288" s="83"/>
      <c r="JN288" s="83"/>
      <c r="JO288" s="83">
        <v>1446.24</v>
      </c>
      <c r="JP288" s="83"/>
      <c r="JQ288" s="117">
        <f t="shared" si="14"/>
        <v>1.4257097791798106</v>
      </c>
      <c r="JR288" s="5" t="s">
        <v>676</v>
      </c>
    </row>
    <row r="289" spans="1:278" s="5" customFormat="1" ht="12.75" customHeight="1" x14ac:dyDescent="0.25">
      <c r="A289" s="64">
        <v>43361</v>
      </c>
      <c r="B289" s="108" t="s">
        <v>60</v>
      </c>
      <c r="C289" s="52"/>
      <c r="D289" s="52"/>
      <c r="E289" s="53"/>
      <c r="F289" s="53"/>
      <c r="G289" s="53"/>
      <c r="H289" s="53"/>
      <c r="I289" s="53"/>
      <c r="J289" s="53"/>
      <c r="K289" s="53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  <c r="AU289" s="22"/>
      <c r="AV289" s="22"/>
      <c r="AW289" s="22"/>
      <c r="AX289" s="22"/>
      <c r="AY289" s="22"/>
      <c r="AZ289" s="22"/>
      <c r="BA289" s="22"/>
      <c r="BB289" s="22"/>
      <c r="BC289" s="22"/>
      <c r="BD289" s="22"/>
      <c r="BE289" s="22"/>
      <c r="BF289" s="22">
        <v>20</v>
      </c>
      <c r="BG289" s="22"/>
      <c r="BH289" s="22"/>
      <c r="BI289" s="22"/>
      <c r="BJ289" s="22"/>
      <c r="BK289" s="22"/>
      <c r="BL289" s="22"/>
      <c r="BM289" s="22"/>
      <c r="BN289" s="22"/>
      <c r="BO289" s="22"/>
      <c r="BP289" s="22"/>
      <c r="BQ289" s="22"/>
      <c r="BR289" s="22"/>
      <c r="BS289" s="22"/>
      <c r="BT289" s="22"/>
      <c r="BU289" s="22"/>
      <c r="BV289" s="22"/>
      <c r="BW289" s="22"/>
      <c r="BX289" s="22"/>
      <c r="BY289" s="22">
        <v>10</v>
      </c>
      <c r="BZ289" s="22"/>
      <c r="CA289" s="22"/>
      <c r="CB289" s="22"/>
      <c r="CC289" s="22"/>
      <c r="CD289" s="22"/>
      <c r="CE289" s="22"/>
      <c r="CF289" s="22"/>
      <c r="CG289" s="22"/>
      <c r="CH289" s="22"/>
      <c r="CI289" s="22"/>
      <c r="CJ289" s="22"/>
      <c r="CK289" s="22"/>
      <c r="CL289" s="22"/>
      <c r="CM289" s="22"/>
      <c r="CN289" s="22"/>
      <c r="CO289" s="22"/>
      <c r="CP289" s="22"/>
      <c r="CQ289" s="22"/>
      <c r="CR289" s="22"/>
      <c r="CS289" s="22"/>
      <c r="CT289" s="22"/>
      <c r="CU289" s="22"/>
      <c r="CV289" s="22"/>
      <c r="CW289" s="22"/>
      <c r="CX289" s="22"/>
      <c r="CY289" s="22"/>
      <c r="CZ289" s="22"/>
      <c r="DA289" s="22"/>
      <c r="DB289" s="22"/>
      <c r="DC289" s="22"/>
      <c r="DD289" s="22"/>
      <c r="DE289" s="22"/>
      <c r="DF289" s="22"/>
      <c r="DG289" s="22"/>
      <c r="DH289" s="22"/>
      <c r="DI289" s="22"/>
      <c r="DJ289" s="22"/>
      <c r="DK289" s="22"/>
      <c r="DL289" s="22"/>
      <c r="DM289" s="22"/>
      <c r="DN289" s="22"/>
      <c r="DO289" s="22"/>
      <c r="DP289" s="22"/>
      <c r="DQ289" s="22"/>
      <c r="DR289" s="22"/>
      <c r="DS289" s="22"/>
      <c r="DT289" s="22"/>
      <c r="DU289" s="22"/>
      <c r="DV289" s="22"/>
      <c r="DW289" s="22"/>
      <c r="DX289" s="22"/>
      <c r="DY289" s="22"/>
      <c r="DZ289" s="22"/>
      <c r="EA289" s="22"/>
      <c r="EB289" s="22"/>
      <c r="EC289" s="22"/>
      <c r="ED289" s="22"/>
      <c r="EE289" s="22"/>
      <c r="EF289" s="22"/>
      <c r="EG289" s="22"/>
      <c r="EH289" s="22"/>
      <c r="EI289" s="22"/>
      <c r="EJ289" s="22"/>
      <c r="EK289" s="22"/>
      <c r="EL289" s="22"/>
      <c r="EM289" s="22"/>
      <c r="EN289" s="22"/>
      <c r="EO289" s="22"/>
      <c r="EP289" s="22"/>
      <c r="EQ289" s="22"/>
      <c r="ER289" s="22"/>
      <c r="ES289" s="22"/>
      <c r="ET289" s="22"/>
      <c r="EU289" s="22"/>
      <c r="EV289" s="22"/>
      <c r="EW289" s="22"/>
      <c r="EX289" s="22"/>
      <c r="EY289" s="22"/>
      <c r="EZ289" s="22"/>
      <c r="FA289" s="22"/>
      <c r="FB289" s="22"/>
      <c r="FC289" s="22"/>
      <c r="FD289" s="22"/>
      <c r="FE289" s="22"/>
      <c r="FF289" s="22"/>
      <c r="FG289" s="22"/>
      <c r="FH289" s="22"/>
      <c r="FI289" s="22"/>
      <c r="FJ289" s="22"/>
      <c r="FK289" s="22"/>
      <c r="FL289" s="22"/>
      <c r="FM289" s="22"/>
      <c r="FN289" s="22"/>
      <c r="FO289" s="22"/>
      <c r="FP289" s="22"/>
      <c r="FQ289" s="22"/>
      <c r="FR289" s="22">
        <v>10</v>
      </c>
      <c r="FS289" s="22"/>
      <c r="FT289" s="22">
        <v>20</v>
      </c>
      <c r="FU289" s="22"/>
      <c r="FV289" s="22"/>
      <c r="FW289" s="22"/>
      <c r="FX289" s="22"/>
      <c r="FY289" s="22">
        <v>10</v>
      </c>
      <c r="FZ289" s="22"/>
      <c r="GA289" s="22"/>
      <c r="GB289" s="22"/>
      <c r="GC289" s="22"/>
      <c r="GD289" s="22"/>
      <c r="GE289" s="22"/>
      <c r="GF289" s="22"/>
      <c r="GG289" s="22"/>
      <c r="GH289" s="22"/>
      <c r="GI289" s="22"/>
      <c r="GJ289" s="22"/>
      <c r="GK289" s="22"/>
      <c r="GL289" s="22"/>
      <c r="GM289" s="22"/>
      <c r="GN289" s="22"/>
      <c r="GO289" s="22"/>
      <c r="GP289" s="22"/>
      <c r="GQ289" s="22"/>
      <c r="GR289" s="22"/>
      <c r="GS289" s="22"/>
      <c r="GT289" s="22"/>
      <c r="GU289" s="22"/>
      <c r="GV289" s="22"/>
      <c r="GW289" s="22"/>
      <c r="GX289" s="22"/>
      <c r="GY289" s="22"/>
      <c r="GZ289" s="22"/>
      <c r="HA289" s="22"/>
      <c r="HB289" s="22"/>
      <c r="HC289" s="22"/>
      <c r="HD289" s="22"/>
      <c r="HE289" s="22"/>
      <c r="HF289" s="22"/>
      <c r="HG289" s="22"/>
      <c r="HH289" s="22"/>
      <c r="HI289" s="22"/>
      <c r="HJ289" s="22"/>
      <c r="HK289" s="22"/>
      <c r="HL289" s="22"/>
      <c r="HM289" s="22"/>
      <c r="HN289" s="22"/>
      <c r="HO289" s="22"/>
      <c r="HP289" s="22"/>
      <c r="HQ289" s="22"/>
      <c r="HR289" s="22"/>
      <c r="HS289" s="22"/>
      <c r="HT289" s="22"/>
      <c r="HU289" s="22"/>
      <c r="HV289" s="22"/>
      <c r="HW289" s="22"/>
      <c r="HX289" s="22"/>
      <c r="HY289" s="22"/>
      <c r="HZ289" s="22"/>
      <c r="IA289" s="22"/>
      <c r="IB289" s="22"/>
      <c r="IC289" s="22"/>
      <c r="ID289" s="22"/>
      <c r="IE289" s="22"/>
      <c r="IF289" s="22"/>
      <c r="IG289" s="22"/>
      <c r="IH289" s="22"/>
      <c r="II289" s="22"/>
      <c r="IJ289" s="22"/>
      <c r="IK289" s="22"/>
      <c r="IL289" s="22"/>
      <c r="IM289" s="22"/>
      <c r="IN289" s="22"/>
      <c r="IO289" s="22"/>
      <c r="IP289" s="22"/>
      <c r="IQ289" s="22"/>
      <c r="IR289" s="22"/>
      <c r="IS289" s="22"/>
      <c r="IT289" s="22"/>
      <c r="IU289" s="22"/>
      <c r="IV289" s="22"/>
      <c r="IW289" s="22"/>
      <c r="IX289" s="22"/>
      <c r="IY289" s="26">
        <f t="shared" si="16"/>
        <v>70</v>
      </c>
      <c r="IZ289" s="56" t="s">
        <v>37</v>
      </c>
      <c r="JA289" s="80">
        <v>2282.4</v>
      </c>
      <c r="JB289" s="81">
        <f>JE289+JF289+JG289+JH289+JI289+JJ289+JK289+JL289+JM289+JN289+JO289</f>
        <v>2282.4</v>
      </c>
      <c r="JC289" s="81">
        <v>1763.4</v>
      </c>
      <c r="JD289" s="82">
        <f t="shared" si="17"/>
        <v>0</v>
      </c>
      <c r="JE289" s="83"/>
      <c r="JF289" s="83"/>
      <c r="JG289" s="83"/>
      <c r="JH289" s="83"/>
      <c r="JI289" s="83"/>
      <c r="JJ289" s="83"/>
      <c r="JK289" s="83"/>
      <c r="JL289" s="83"/>
      <c r="JM289" s="83"/>
      <c r="JN289" s="83"/>
      <c r="JO289" s="83">
        <v>2282.4</v>
      </c>
      <c r="JP289" s="83"/>
      <c r="JQ289" s="117">
        <f t="shared" si="14"/>
        <v>1.2943177951684246</v>
      </c>
      <c r="JR289" s="111" t="s">
        <v>688</v>
      </c>
    </row>
    <row r="290" spans="1:278" s="5" customFormat="1" ht="12.75" customHeight="1" x14ac:dyDescent="0.25">
      <c r="A290" s="64">
        <v>43375</v>
      </c>
      <c r="B290" s="108" t="s">
        <v>60</v>
      </c>
      <c r="C290" s="52"/>
      <c r="D290" s="52"/>
      <c r="E290" s="53">
        <v>30</v>
      </c>
      <c r="F290" s="53"/>
      <c r="G290" s="53"/>
      <c r="H290" s="53">
        <v>10</v>
      </c>
      <c r="I290" s="53"/>
      <c r="J290" s="53"/>
      <c r="K290" s="53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>
        <v>10</v>
      </c>
      <c r="AN290" s="22"/>
      <c r="AO290" s="22"/>
      <c r="AP290" s="22"/>
      <c r="AQ290" s="22"/>
      <c r="AR290" s="22"/>
      <c r="AS290" s="22"/>
      <c r="AT290" s="22"/>
      <c r="AU290" s="22"/>
      <c r="AV290" s="22">
        <v>9</v>
      </c>
      <c r="AW290" s="22"/>
      <c r="AX290" s="22"/>
      <c r="AY290" s="22"/>
      <c r="AZ290" s="22"/>
      <c r="BA290" s="22"/>
      <c r="BB290" s="22"/>
      <c r="BC290" s="22"/>
      <c r="BD290" s="22"/>
      <c r="BE290" s="22"/>
      <c r="BF290" s="22"/>
      <c r="BG290" s="22"/>
      <c r="BH290" s="22"/>
      <c r="BI290" s="22"/>
      <c r="BJ290" s="22"/>
      <c r="BK290" s="22"/>
      <c r="BL290" s="22"/>
      <c r="BM290" s="22"/>
      <c r="BN290" s="22"/>
      <c r="BO290" s="22"/>
      <c r="BP290" s="22"/>
      <c r="BQ290" s="22"/>
      <c r="BR290" s="22"/>
      <c r="BS290" s="22"/>
      <c r="BT290" s="22"/>
      <c r="BU290" s="22"/>
      <c r="BV290" s="22"/>
      <c r="BW290" s="22"/>
      <c r="BX290" s="22"/>
      <c r="BY290" s="22">
        <v>20</v>
      </c>
      <c r="BZ290" s="22"/>
      <c r="CA290" s="22"/>
      <c r="CB290" s="22"/>
      <c r="CC290" s="22"/>
      <c r="CD290" s="22"/>
      <c r="CE290" s="22"/>
      <c r="CF290" s="22"/>
      <c r="CG290" s="22"/>
      <c r="CH290" s="22"/>
      <c r="CI290" s="22"/>
      <c r="CJ290" s="22"/>
      <c r="CK290" s="22"/>
      <c r="CL290" s="22"/>
      <c r="CM290" s="22"/>
      <c r="CN290" s="22"/>
      <c r="CO290" s="22"/>
      <c r="CP290" s="22"/>
      <c r="CQ290" s="22"/>
      <c r="CR290" s="22"/>
      <c r="CS290" s="22"/>
      <c r="CT290" s="22"/>
      <c r="CU290" s="22"/>
      <c r="CV290" s="22"/>
      <c r="CW290" s="22"/>
      <c r="CX290" s="22"/>
      <c r="CY290" s="22"/>
      <c r="CZ290" s="22"/>
      <c r="DA290" s="22"/>
      <c r="DB290" s="22"/>
      <c r="DC290" s="22"/>
      <c r="DD290" s="22"/>
      <c r="DE290" s="22"/>
      <c r="DF290" s="22"/>
      <c r="DG290" s="22"/>
      <c r="DH290" s="22"/>
      <c r="DI290" s="22">
        <v>10</v>
      </c>
      <c r="DJ290" s="22"/>
      <c r="DK290" s="22"/>
      <c r="DL290" s="22"/>
      <c r="DM290" s="22"/>
      <c r="DN290" s="22"/>
      <c r="DO290" s="22"/>
      <c r="DP290" s="22"/>
      <c r="DQ290" s="22"/>
      <c r="DR290" s="22"/>
      <c r="DS290" s="22"/>
      <c r="DT290" s="22"/>
      <c r="DU290" s="22"/>
      <c r="DV290" s="22">
        <v>20</v>
      </c>
      <c r="DW290" s="22"/>
      <c r="DX290" s="22"/>
      <c r="DY290" s="22"/>
      <c r="DZ290" s="22"/>
      <c r="EA290" s="22"/>
      <c r="EB290" s="22"/>
      <c r="EC290" s="22"/>
      <c r="ED290" s="22"/>
      <c r="EE290" s="22"/>
      <c r="EF290" s="22"/>
      <c r="EG290" s="22"/>
      <c r="EH290" s="22"/>
      <c r="EI290" s="22"/>
      <c r="EJ290" s="22"/>
      <c r="EK290" s="22"/>
      <c r="EL290" s="22"/>
      <c r="EM290" s="22"/>
      <c r="EN290" s="22"/>
      <c r="EO290" s="22"/>
      <c r="EP290" s="22"/>
      <c r="EQ290" s="22">
        <v>50</v>
      </c>
      <c r="ER290" s="22"/>
      <c r="ES290" s="22"/>
      <c r="ET290" s="22"/>
      <c r="EU290" s="22"/>
      <c r="EV290" s="22"/>
      <c r="EW290" s="22"/>
      <c r="EX290" s="22"/>
      <c r="EY290" s="22"/>
      <c r="EZ290" s="22"/>
      <c r="FA290" s="22"/>
      <c r="FB290" s="22"/>
      <c r="FC290" s="22"/>
      <c r="FD290" s="22"/>
      <c r="FE290" s="22"/>
      <c r="FF290" s="22"/>
      <c r="FG290" s="22"/>
      <c r="FH290" s="22"/>
      <c r="FI290" s="22"/>
      <c r="FJ290" s="22"/>
      <c r="FK290" s="22"/>
      <c r="FL290" s="22"/>
      <c r="FM290" s="22"/>
      <c r="FN290" s="22"/>
      <c r="FO290" s="22"/>
      <c r="FP290" s="22"/>
      <c r="FQ290" s="22"/>
      <c r="FR290" s="22"/>
      <c r="FS290" s="22"/>
      <c r="FT290" s="22"/>
      <c r="FU290" s="22"/>
      <c r="FV290" s="22"/>
      <c r="FW290" s="22">
        <v>20</v>
      </c>
      <c r="FX290" s="22"/>
      <c r="FY290" s="22"/>
      <c r="FZ290" s="22"/>
      <c r="GA290" s="22"/>
      <c r="GB290" s="22"/>
      <c r="GC290" s="22"/>
      <c r="GD290" s="22"/>
      <c r="GE290" s="22"/>
      <c r="GF290" s="22">
        <v>10</v>
      </c>
      <c r="GG290" s="22"/>
      <c r="GH290" s="22"/>
      <c r="GI290" s="22"/>
      <c r="GJ290" s="22"/>
      <c r="GK290" s="22"/>
      <c r="GL290" s="22"/>
      <c r="GM290" s="22"/>
      <c r="GN290" s="22"/>
      <c r="GO290" s="22"/>
      <c r="GP290" s="22"/>
      <c r="GQ290" s="22"/>
      <c r="GR290" s="22"/>
      <c r="GS290" s="22"/>
      <c r="GT290" s="22"/>
      <c r="GU290" s="22"/>
      <c r="GV290" s="22"/>
      <c r="GW290" s="22"/>
      <c r="GX290" s="22"/>
      <c r="GY290" s="22"/>
      <c r="GZ290" s="22"/>
      <c r="HA290" s="22"/>
      <c r="HB290" s="22"/>
      <c r="HC290" s="22"/>
      <c r="HD290" s="22"/>
      <c r="HE290" s="22"/>
      <c r="HF290" s="22"/>
      <c r="HG290" s="22"/>
      <c r="HH290" s="22"/>
      <c r="HI290" s="22"/>
      <c r="HJ290" s="22"/>
      <c r="HK290" s="22"/>
      <c r="HL290" s="22"/>
      <c r="HM290" s="22"/>
      <c r="HN290" s="22"/>
      <c r="HO290" s="22"/>
      <c r="HP290" s="22"/>
      <c r="HQ290" s="22"/>
      <c r="HR290" s="22"/>
      <c r="HS290" s="22"/>
      <c r="HT290" s="22"/>
      <c r="HU290" s="22"/>
      <c r="HV290" s="22"/>
      <c r="HW290" s="22"/>
      <c r="HX290" s="22"/>
      <c r="HY290" s="22"/>
      <c r="HZ290" s="22"/>
      <c r="IA290" s="22"/>
      <c r="IB290" s="22"/>
      <c r="IC290" s="22"/>
      <c r="ID290" s="22"/>
      <c r="IE290" s="22"/>
      <c r="IF290" s="22"/>
      <c r="IG290" s="22"/>
      <c r="IH290" s="22"/>
      <c r="II290" s="22"/>
      <c r="IJ290" s="22"/>
      <c r="IK290" s="22"/>
      <c r="IL290" s="22"/>
      <c r="IM290" s="22"/>
      <c r="IN290" s="22"/>
      <c r="IO290" s="22"/>
      <c r="IP290" s="22"/>
      <c r="IQ290" s="22"/>
      <c r="IR290" s="22"/>
      <c r="IS290" s="22"/>
      <c r="IT290" s="22"/>
      <c r="IU290" s="22"/>
      <c r="IV290" s="22"/>
      <c r="IW290" s="22"/>
      <c r="IX290" s="22"/>
      <c r="IY290" s="26">
        <f t="shared" si="16"/>
        <v>189</v>
      </c>
      <c r="IZ290" s="56" t="s">
        <v>37</v>
      </c>
      <c r="JA290" s="80">
        <v>4005</v>
      </c>
      <c r="JB290" s="81">
        <f t="shared" ref="JB290:JB301" si="18">JE290+JF290+JG290+JH290+JI290+JJ290+JK290+JL290+JM290+JN290+JO290+JP290</f>
        <v>4005</v>
      </c>
      <c r="JC290" s="81">
        <v>2953.6000000000004</v>
      </c>
      <c r="JD290" s="82">
        <f t="shared" si="17"/>
        <v>0</v>
      </c>
      <c r="JE290" s="83"/>
      <c r="JF290" s="83"/>
      <c r="JG290" s="83"/>
      <c r="JH290" s="83"/>
      <c r="JI290" s="83"/>
      <c r="JJ290" s="83"/>
      <c r="JK290" s="83"/>
      <c r="JL290" s="83"/>
      <c r="JM290" s="83"/>
      <c r="JN290" s="83"/>
      <c r="JO290" s="83"/>
      <c r="JP290" s="83">
        <v>4005</v>
      </c>
      <c r="JQ290" s="117">
        <f t="shared" si="14"/>
        <v>1.3559723726977246</v>
      </c>
      <c r="JR290" s="5" t="s">
        <v>707</v>
      </c>
    </row>
    <row r="291" spans="1:278" s="5" customFormat="1" ht="12.75" customHeight="1" x14ac:dyDescent="0.25">
      <c r="A291" s="64">
        <v>43376</v>
      </c>
      <c r="B291" s="108" t="s">
        <v>60</v>
      </c>
      <c r="C291" s="52"/>
      <c r="D291" s="52"/>
      <c r="E291" s="53"/>
      <c r="F291" s="53"/>
      <c r="G291" s="53"/>
      <c r="H291" s="53"/>
      <c r="I291" s="53"/>
      <c r="J291" s="53"/>
      <c r="K291" s="53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>
        <v>9</v>
      </c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22"/>
      <c r="GF291" s="22"/>
      <c r="GG291" s="22"/>
      <c r="GH291" s="22"/>
      <c r="GI291" s="22"/>
      <c r="GJ291" s="22"/>
      <c r="GK291" s="22"/>
      <c r="GL291" s="22"/>
      <c r="GM291" s="22"/>
      <c r="GN291" s="22"/>
      <c r="GO291" s="22"/>
      <c r="GP291" s="22"/>
      <c r="GQ291" s="22"/>
      <c r="GR291" s="22"/>
      <c r="GS291" s="22"/>
      <c r="GT291" s="22"/>
      <c r="GU291" s="22"/>
      <c r="GV291" s="22"/>
      <c r="GW291" s="22"/>
      <c r="GX291" s="22"/>
      <c r="GY291" s="22"/>
      <c r="GZ291" s="22"/>
      <c r="HA291" s="22"/>
      <c r="HB291" s="22"/>
      <c r="HC291" s="22"/>
      <c r="HD291" s="22"/>
      <c r="HE291" s="22"/>
      <c r="HF291" s="22"/>
      <c r="HG291" s="22"/>
      <c r="HH291" s="22"/>
      <c r="HI291" s="22"/>
      <c r="HJ291" s="22"/>
      <c r="HK291" s="22"/>
      <c r="HL291" s="22"/>
      <c r="HM291" s="22"/>
      <c r="HN291" s="22"/>
      <c r="HO291" s="22"/>
      <c r="HP291" s="22"/>
      <c r="HQ291" s="22"/>
      <c r="HR291" s="22"/>
      <c r="HS291" s="22"/>
      <c r="HT291" s="22"/>
      <c r="HU291" s="22"/>
      <c r="HV291" s="22"/>
      <c r="HW291" s="22"/>
      <c r="HX291" s="22"/>
      <c r="HY291" s="22"/>
      <c r="HZ291" s="22"/>
      <c r="IA291" s="22"/>
      <c r="IB291" s="22"/>
      <c r="IC291" s="22"/>
      <c r="ID291" s="22"/>
      <c r="IE291" s="22"/>
      <c r="IF291" s="22"/>
      <c r="IG291" s="22"/>
      <c r="IH291" s="22"/>
      <c r="II291" s="22"/>
      <c r="IJ291" s="22"/>
      <c r="IK291" s="22"/>
      <c r="IL291" s="22"/>
      <c r="IM291" s="22"/>
      <c r="IN291" s="22"/>
      <c r="IO291" s="22"/>
      <c r="IP291" s="22"/>
      <c r="IQ291" s="22"/>
      <c r="IR291" s="22"/>
      <c r="IS291" s="22"/>
      <c r="IT291" s="22"/>
      <c r="IU291" s="22"/>
      <c r="IV291" s="22"/>
      <c r="IW291" s="22"/>
      <c r="IX291" s="22"/>
      <c r="IY291" s="26">
        <f t="shared" si="16"/>
        <v>9</v>
      </c>
      <c r="IZ291" s="56" t="s">
        <v>37</v>
      </c>
      <c r="JA291" s="80">
        <v>177.23</v>
      </c>
      <c r="JB291" s="81">
        <f t="shared" si="18"/>
        <v>177.23</v>
      </c>
      <c r="JC291" s="81">
        <v>104.94</v>
      </c>
      <c r="JD291" s="82">
        <f t="shared" si="17"/>
        <v>0</v>
      </c>
      <c r="JE291" s="83"/>
      <c r="JF291" s="83"/>
      <c r="JG291" s="83"/>
      <c r="JH291" s="83"/>
      <c r="JI291" s="83"/>
      <c r="JJ291" s="83"/>
      <c r="JK291" s="83"/>
      <c r="JL291" s="83"/>
      <c r="JM291" s="83"/>
      <c r="JN291" s="83"/>
      <c r="JO291" s="83"/>
      <c r="JP291" s="83">
        <v>177.23</v>
      </c>
      <c r="JQ291" s="117">
        <f t="shared" si="14"/>
        <v>1.6888698303792642</v>
      </c>
      <c r="JR291" s="5" t="s">
        <v>708</v>
      </c>
    </row>
    <row r="292" spans="1:278" s="5" customFormat="1" ht="12.75" customHeight="1" x14ac:dyDescent="0.25">
      <c r="A292" s="64">
        <v>43381</v>
      </c>
      <c r="B292" s="108" t="s">
        <v>60</v>
      </c>
      <c r="C292" s="52"/>
      <c r="D292" s="52"/>
      <c r="E292" s="53"/>
      <c r="F292" s="53"/>
      <c r="G292" s="53"/>
      <c r="H292" s="53"/>
      <c r="I292" s="53"/>
      <c r="J292" s="53"/>
      <c r="K292" s="53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>
        <v>30</v>
      </c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  <c r="AU292" s="22"/>
      <c r="AV292" s="22"/>
      <c r="AW292" s="22"/>
      <c r="AX292" s="22"/>
      <c r="AY292" s="22"/>
      <c r="AZ292" s="22"/>
      <c r="BA292" s="22"/>
      <c r="BB292" s="22"/>
      <c r="BC292" s="22"/>
      <c r="BD292" s="22"/>
      <c r="BE292" s="22"/>
      <c r="BF292" s="22">
        <v>50</v>
      </c>
      <c r="BG292" s="22"/>
      <c r="BH292" s="22"/>
      <c r="BI292" s="22"/>
      <c r="BJ292" s="22"/>
      <c r="BK292" s="22"/>
      <c r="BL292" s="22"/>
      <c r="BM292" s="22"/>
      <c r="BN292" s="22"/>
      <c r="BO292" s="22"/>
      <c r="BP292" s="22"/>
      <c r="BQ292" s="22"/>
      <c r="BR292" s="22"/>
      <c r="BS292" s="22"/>
      <c r="BT292" s="22"/>
      <c r="BU292" s="22"/>
      <c r="BV292" s="22"/>
      <c r="BW292" s="22"/>
      <c r="BX292" s="22"/>
      <c r="BY292" s="22"/>
      <c r="BZ292" s="22"/>
      <c r="CA292" s="22"/>
      <c r="CB292" s="22"/>
      <c r="CC292" s="22"/>
      <c r="CD292" s="22"/>
      <c r="CE292" s="22"/>
      <c r="CF292" s="22"/>
      <c r="CG292" s="22"/>
      <c r="CH292" s="22"/>
      <c r="CI292" s="22"/>
      <c r="CJ292" s="22"/>
      <c r="CK292" s="22"/>
      <c r="CL292" s="22"/>
      <c r="CM292" s="22"/>
      <c r="CN292" s="22"/>
      <c r="CO292" s="22"/>
      <c r="CP292" s="22"/>
      <c r="CQ292" s="22"/>
      <c r="CR292" s="22"/>
      <c r="CS292" s="22"/>
      <c r="CT292" s="22"/>
      <c r="CU292" s="22"/>
      <c r="CV292" s="22"/>
      <c r="CW292" s="22"/>
      <c r="CX292" s="22"/>
      <c r="CY292" s="22"/>
      <c r="CZ292" s="22"/>
      <c r="DA292" s="22"/>
      <c r="DB292" s="22"/>
      <c r="DC292" s="22"/>
      <c r="DD292" s="22"/>
      <c r="DE292" s="22"/>
      <c r="DF292" s="22"/>
      <c r="DG292" s="22"/>
      <c r="DH292" s="22"/>
      <c r="DI292" s="22"/>
      <c r="DJ292" s="22"/>
      <c r="DK292" s="22"/>
      <c r="DL292" s="22"/>
      <c r="DM292" s="22"/>
      <c r="DN292" s="22"/>
      <c r="DO292" s="22"/>
      <c r="DP292" s="22"/>
      <c r="DQ292" s="22"/>
      <c r="DR292" s="22"/>
      <c r="DS292" s="22"/>
      <c r="DT292" s="22"/>
      <c r="DU292" s="22"/>
      <c r="DV292" s="22">
        <v>30</v>
      </c>
      <c r="DW292" s="22"/>
      <c r="DX292" s="22"/>
      <c r="DY292" s="22"/>
      <c r="DZ292" s="22"/>
      <c r="EA292" s="22"/>
      <c r="EB292" s="22"/>
      <c r="EC292" s="22"/>
      <c r="ED292" s="22"/>
      <c r="EE292" s="22"/>
      <c r="EF292" s="22"/>
      <c r="EG292" s="22"/>
      <c r="EH292" s="22"/>
      <c r="EI292" s="22"/>
      <c r="EJ292" s="22"/>
      <c r="EK292" s="22"/>
      <c r="EL292" s="22"/>
      <c r="EM292" s="22"/>
      <c r="EN292" s="22"/>
      <c r="EO292" s="22"/>
      <c r="EP292" s="22"/>
      <c r="EQ292" s="22"/>
      <c r="ER292" s="22">
        <v>27</v>
      </c>
      <c r="ES292" s="22"/>
      <c r="ET292" s="22"/>
      <c r="EU292" s="22"/>
      <c r="EV292" s="22"/>
      <c r="EW292" s="22"/>
      <c r="EX292" s="22"/>
      <c r="EY292" s="22"/>
      <c r="EZ292" s="22"/>
      <c r="FA292" s="22"/>
      <c r="FB292" s="22"/>
      <c r="FC292" s="22"/>
      <c r="FD292" s="22"/>
      <c r="FE292" s="22"/>
      <c r="FF292" s="22"/>
      <c r="FG292" s="22"/>
      <c r="FH292" s="22"/>
      <c r="FI292" s="22"/>
      <c r="FJ292" s="22"/>
      <c r="FK292" s="22"/>
      <c r="FL292" s="22"/>
      <c r="FM292" s="22"/>
      <c r="FN292" s="22"/>
      <c r="FO292" s="22"/>
      <c r="FP292" s="22"/>
      <c r="FQ292" s="22"/>
      <c r="FR292" s="22"/>
      <c r="FS292" s="22"/>
      <c r="FT292" s="22"/>
      <c r="FU292" s="22"/>
      <c r="FV292" s="22"/>
      <c r="FW292" s="22"/>
      <c r="FX292" s="22"/>
      <c r="FY292" s="22"/>
      <c r="FZ292" s="22"/>
      <c r="GA292" s="22"/>
      <c r="GB292" s="22"/>
      <c r="GC292" s="22"/>
      <c r="GD292" s="22"/>
      <c r="GE292" s="22"/>
      <c r="GF292" s="22"/>
      <c r="GG292" s="22"/>
      <c r="GH292" s="22"/>
      <c r="GI292" s="22"/>
      <c r="GJ292" s="22"/>
      <c r="GK292" s="22"/>
      <c r="GL292" s="22"/>
      <c r="GM292" s="22"/>
      <c r="GN292" s="22"/>
      <c r="GO292" s="22"/>
      <c r="GP292" s="22"/>
      <c r="GQ292" s="22"/>
      <c r="GR292" s="22">
        <v>10</v>
      </c>
      <c r="GS292" s="22"/>
      <c r="GT292" s="22"/>
      <c r="GU292" s="22"/>
      <c r="GV292" s="22"/>
      <c r="GW292" s="22"/>
      <c r="GX292" s="22"/>
      <c r="GY292" s="22"/>
      <c r="GZ292" s="22"/>
      <c r="HA292" s="22"/>
      <c r="HB292" s="22"/>
      <c r="HC292" s="22"/>
      <c r="HD292" s="22"/>
      <c r="HE292" s="22"/>
      <c r="HF292" s="22"/>
      <c r="HG292" s="22"/>
      <c r="HH292" s="22"/>
      <c r="HI292" s="22"/>
      <c r="HJ292" s="22"/>
      <c r="HK292" s="22"/>
      <c r="HL292" s="22"/>
      <c r="HM292" s="22"/>
      <c r="HN292" s="22"/>
      <c r="HO292" s="22"/>
      <c r="HP292" s="22"/>
      <c r="HQ292" s="22"/>
      <c r="HR292" s="22"/>
      <c r="HS292" s="22"/>
      <c r="HT292" s="22"/>
      <c r="HU292" s="22"/>
      <c r="HV292" s="22"/>
      <c r="HW292" s="22"/>
      <c r="HX292" s="22"/>
      <c r="HY292" s="22"/>
      <c r="HZ292" s="22"/>
      <c r="IA292" s="22"/>
      <c r="IB292" s="22"/>
      <c r="IC292" s="22"/>
      <c r="ID292" s="22"/>
      <c r="IE292" s="22"/>
      <c r="IF292" s="22"/>
      <c r="IG292" s="22"/>
      <c r="IH292" s="22"/>
      <c r="II292" s="22"/>
      <c r="IJ292" s="22"/>
      <c r="IK292" s="22"/>
      <c r="IL292" s="22"/>
      <c r="IM292" s="22"/>
      <c r="IN292" s="22"/>
      <c r="IO292" s="22"/>
      <c r="IP292" s="22"/>
      <c r="IQ292" s="22"/>
      <c r="IR292" s="22"/>
      <c r="IS292" s="22"/>
      <c r="IT292" s="22"/>
      <c r="IU292" s="22"/>
      <c r="IV292" s="22"/>
      <c r="IW292" s="22"/>
      <c r="IX292" s="22"/>
      <c r="IY292" s="26">
        <f t="shared" si="16"/>
        <v>147</v>
      </c>
      <c r="IZ292" s="56" t="s">
        <v>37</v>
      </c>
      <c r="JA292" s="80">
        <v>2989.64</v>
      </c>
      <c r="JB292" s="81">
        <f t="shared" si="18"/>
        <v>2989.64</v>
      </c>
      <c r="JC292" s="81">
        <v>2300.0999999999995</v>
      </c>
      <c r="JD292" s="82">
        <f t="shared" si="17"/>
        <v>0</v>
      </c>
      <c r="JE292" s="83"/>
      <c r="JF292" s="83"/>
      <c r="JG292" s="83"/>
      <c r="JH292" s="83"/>
      <c r="JI292" s="83"/>
      <c r="JJ292" s="83"/>
      <c r="JK292" s="83"/>
      <c r="JL292" s="83"/>
      <c r="JM292" s="83"/>
      <c r="JN292" s="83"/>
      <c r="JO292" s="83"/>
      <c r="JP292" s="83">
        <v>2989.64</v>
      </c>
      <c r="JQ292" s="117">
        <f t="shared" si="14"/>
        <v>1.2997869657840966</v>
      </c>
      <c r="JR292" s="5" t="s">
        <v>709</v>
      </c>
    </row>
    <row r="293" spans="1:278" s="5" customFormat="1" ht="12.75" customHeight="1" x14ac:dyDescent="0.25">
      <c r="A293" s="64">
        <v>43395</v>
      </c>
      <c r="B293" s="108" t="s">
        <v>60</v>
      </c>
      <c r="C293" s="52"/>
      <c r="D293" s="52"/>
      <c r="E293" s="53"/>
      <c r="F293" s="53"/>
      <c r="G293" s="53"/>
      <c r="H293" s="53"/>
      <c r="I293" s="53"/>
      <c r="J293" s="53"/>
      <c r="K293" s="53"/>
      <c r="L293" s="22"/>
      <c r="M293" s="22"/>
      <c r="N293" s="22">
        <v>10</v>
      </c>
      <c r="O293" s="22"/>
      <c r="P293" s="22"/>
      <c r="Q293" s="22"/>
      <c r="R293" s="22"/>
      <c r="S293" s="22"/>
      <c r="T293" s="22"/>
      <c r="U293" s="22"/>
      <c r="V293" s="22">
        <v>20</v>
      </c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>
        <v>10</v>
      </c>
      <c r="AN293" s="22"/>
      <c r="AO293" s="22"/>
      <c r="AP293" s="22"/>
      <c r="AQ293" s="22"/>
      <c r="AR293" s="22"/>
      <c r="AS293" s="22"/>
      <c r="AT293" s="22"/>
      <c r="AU293" s="22"/>
      <c r="AV293" s="22"/>
      <c r="AW293" s="22"/>
      <c r="AX293" s="22"/>
      <c r="AY293" s="22"/>
      <c r="AZ293" s="22"/>
      <c r="BA293" s="22"/>
      <c r="BB293" s="22">
        <v>10</v>
      </c>
      <c r="BC293" s="22"/>
      <c r="BD293" s="22"/>
      <c r="BE293" s="22"/>
      <c r="BF293" s="22"/>
      <c r="BG293" s="22"/>
      <c r="BH293" s="22"/>
      <c r="BI293" s="22"/>
      <c r="BJ293" s="22"/>
      <c r="BK293" s="22"/>
      <c r="BL293" s="22"/>
      <c r="BM293" s="22"/>
      <c r="BN293" s="22"/>
      <c r="BO293" s="22"/>
      <c r="BP293" s="22"/>
      <c r="BQ293" s="22">
        <v>70</v>
      </c>
      <c r="BR293" s="22"/>
      <c r="BS293" s="22"/>
      <c r="BT293" s="22"/>
      <c r="BU293" s="22"/>
      <c r="BV293" s="22"/>
      <c r="BW293" s="22"/>
      <c r="BX293" s="22"/>
      <c r="BY293" s="22"/>
      <c r="BZ293" s="22"/>
      <c r="CA293" s="22"/>
      <c r="CB293" s="22"/>
      <c r="CC293" s="22"/>
      <c r="CD293" s="22"/>
      <c r="CE293" s="22"/>
      <c r="CF293" s="22"/>
      <c r="CG293" s="22"/>
      <c r="CH293" s="22"/>
      <c r="CI293" s="22"/>
      <c r="CJ293" s="22"/>
      <c r="CK293" s="22"/>
      <c r="CL293" s="22"/>
      <c r="CM293" s="22"/>
      <c r="CN293" s="22"/>
      <c r="CO293" s="22"/>
      <c r="CP293" s="22"/>
      <c r="CQ293" s="22"/>
      <c r="CR293" s="22"/>
      <c r="CS293" s="22"/>
      <c r="CT293" s="22"/>
      <c r="CU293" s="22"/>
      <c r="CV293" s="22"/>
      <c r="CW293" s="22"/>
      <c r="CX293" s="22"/>
      <c r="CY293" s="22"/>
      <c r="CZ293" s="22"/>
      <c r="DA293" s="22"/>
      <c r="DB293" s="22"/>
      <c r="DC293" s="22"/>
      <c r="DD293" s="22"/>
      <c r="DE293" s="22"/>
      <c r="DF293" s="22"/>
      <c r="DG293" s="22"/>
      <c r="DH293" s="22"/>
      <c r="DI293" s="22"/>
      <c r="DJ293" s="22"/>
      <c r="DK293" s="22"/>
      <c r="DL293" s="22"/>
      <c r="DM293" s="22"/>
      <c r="DN293" s="22"/>
      <c r="DO293" s="22"/>
      <c r="DP293" s="22"/>
      <c r="DQ293" s="22"/>
      <c r="DR293" s="22"/>
      <c r="DS293" s="22"/>
      <c r="DT293" s="22"/>
      <c r="DU293" s="22"/>
      <c r="DV293" s="22">
        <v>20</v>
      </c>
      <c r="DW293" s="22"/>
      <c r="DX293" s="22"/>
      <c r="DY293" s="22"/>
      <c r="DZ293" s="22"/>
      <c r="EA293" s="22"/>
      <c r="EB293" s="22"/>
      <c r="EC293" s="22"/>
      <c r="ED293" s="22"/>
      <c r="EE293" s="22"/>
      <c r="EF293" s="22"/>
      <c r="EG293" s="22"/>
      <c r="EH293" s="22"/>
      <c r="EI293" s="22"/>
      <c r="EJ293" s="22"/>
      <c r="EK293" s="22"/>
      <c r="EL293" s="22"/>
      <c r="EM293" s="22"/>
      <c r="EN293" s="22"/>
      <c r="EO293" s="22"/>
      <c r="EP293" s="22"/>
      <c r="EQ293" s="22"/>
      <c r="ER293" s="22">
        <v>18</v>
      </c>
      <c r="ES293" s="22"/>
      <c r="ET293" s="22"/>
      <c r="EU293" s="22"/>
      <c r="EV293" s="22"/>
      <c r="EW293" s="22"/>
      <c r="EX293" s="22"/>
      <c r="EY293" s="22"/>
      <c r="EZ293" s="22"/>
      <c r="FA293" s="22"/>
      <c r="FB293" s="22"/>
      <c r="FC293" s="22"/>
      <c r="FD293" s="22"/>
      <c r="FE293" s="22"/>
      <c r="FF293" s="22"/>
      <c r="FG293" s="22"/>
      <c r="FH293" s="22"/>
      <c r="FI293" s="22"/>
      <c r="FJ293" s="22"/>
      <c r="FK293" s="22"/>
      <c r="FL293" s="22"/>
      <c r="FM293" s="22"/>
      <c r="FN293" s="22"/>
      <c r="FO293" s="22"/>
      <c r="FP293" s="22"/>
      <c r="FQ293" s="22"/>
      <c r="FR293" s="22"/>
      <c r="FS293" s="22"/>
      <c r="FT293" s="22">
        <v>40</v>
      </c>
      <c r="FU293" s="22"/>
      <c r="FV293" s="22"/>
      <c r="FW293" s="22">
        <v>30</v>
      </c>
      <c r="FX293" s="22"/>
      <c r="FY293" s="22">
        <v>10</v>
      </c>
      <c r="FZ293" s="22"/>
      <c r="GA293" s="22"/>
      <c r="GB293" s="22"/>
      <c r="GC293" s="22"/>
      <c r="GD293" s="22"/>
      <c r="GE293" s="22"/>
      <c r="GF293" s="22"/>
      <c r="GG293" s="22"/>
      <c r="GH293" s="22"/>
      <c r="GI293" s="22"/>
      <c r="GJ293" s="22"/>
      <c r="GK293" s="22"/>
      <c r="GL293" s="22"/>
      <c r="GM293" s="22"/>
      <c r="GN293" s="22"/>
      <c r="GO293" s="22"/>
      <c r="GP293" s="22"/>
      <c r="GQ293" s="22"/>
      <c r="GR293" s="22"/>
      <c r="GS293" s="22"/>
      <c r="GT293" s="22"/>
      <c r="GU293" s="22"/>
      <c r="GV293" s="22"/>
      <c r="GW293" s="22"/>
      <c r="GX293" s="22"/>
      <c r="GY293" s="22"/>
      <c r="GZ293" s="22"/>
      <c r="HA293" s="22"/>
      <c r="HB293" s="22"/>
      <c r="HC293" s="22"/>
      <c r="HD293" s="22"/>
      <c r="HE293" s="22"/>
      <c r="HF293" s="22"/>
      <c r="HG293" s="22"/>
      <c r="HH293" s="22"/>
      <c r="HI293" s="22"/>
      <c r="HJ293" s="22"/>
      <c r="HK293" s="22"/>
      <c r="HL293" s="22"/>
      <c r="HM293" s="22"/>
      <c r="HN293" s="22"/>
      <c r="HO293" s="22"/>
      <c r="HP293" s="22"/>
      <c r="HQ293" s="22"/>
      <c r="HR293" s="22"/>
      <c r="HS293" s="22"/>
      <c r="HT293" s="22"/>
      <c r="HU293" s="22"/>
      <c r="HV293" s="22"/>
      <c r="HW293" s="22"/>
      <c r="HX293" s="22"/>
      <c r="HY293" s="22"/>
      <c r="HZ293" s="22"/>
      <c r="IA293" s="22"/>
      <c r="IB293" s="22"/>
      <c r="IC293" s="22"/>
      <c r="ID293" s="22"/>
      <c r="IE293" s="22"/>
      <c r="IF293" s="22"/>
      <c r="IG293" s="22"/>
      <c r="IH293" s="22"/>
      <c r="II293" s="22"/>
      <c r="IJ293" s="22"/>
      <c r="IK293" s="22"/>
      <c r="IL293" s="22"/>
      <c r="IM293" s="22"/>
      <c r="IN293" s="22"/>
      <c r="IO293" s="22"/>
      <c r="IP293" s="22"/>
      <c r="IQ293" s="22"/>
      <c r="IR293" s="22"/>
      <c r="IS293" s="22"/>
      <c r="IT293" s="22"/>
      <c r="IU293" s="22"/>
      <c r="IV293" s="22"/>
      <c r="IW293" s="22"/>
      <c r="IX293" s="22"/>
      <c r="IY293" s="26">
        <f t="shared" si="16"/>
        <v>238</v>
      </c>
      <c r="IZ293" s="56" t="s">
        <v>37</v>
      </c>
      <c r="JA293" s="80">
        <v>7119.34</v>
      </c>
      <c r="JB293" s="81">
        <f t="shared" si="18"/>
        <v>7119.34</v>
      </c>
      <c r="JC293" s="81">
        <v>4941.1000000000004</v>
      </c>
      <c r="JD293" s="82">
        <f t="shared" si="17"/>
        <v>0</v>
      </c>
      <c r="JE293" s="83"/>
      <c r="JF293" s="83"/>
      <c r="JG293" s="83"/>
      <c r="JH293" s="83"/>
      <c r="JI293" s="83"/>
      <c r="JJ293" s="83"/>
      <c r="JK293" s="83"/>
      <c r="JL293" s="83"/>
      <c r="JM293" s="83"/>
      <c r="JN293" s="83"/>
      <c r="JO293" s="83"/>
      <c r="JP293" s="83">
        <v>7119.34</v>
      </c>
      <c r="JQ293" s="117">
        <f t="shared" si="14"/>
        <v>1.4408411082552468</v>
      </c>
      <c r="JR293" s="5" t="s">
        <v>732</v>
      </c>
    </row>
    <row r="294" spans="1:278" s="5" customFormat="1" ht="12.75" customHeight="1" x14ac:dyDescent="0.25">
      <c r="A294" s="64">
        <v>43402</v>
      </c>
      <c r="B294" s="108" t="s">
        <v>60</v>
      </c>
      <c r="C294" s="52"/>
      <c r="D294" s="52"/>
      <c r="E294" s="53"/>
      <c r="F294" s="53"/>
      <c r="G294" s="53"/>
      <c r="H294" s="53"/>
      <c r="I294" s="53"/>
      <c r="J294" s="53"/>
      <c r="K294" s="53"/>
      <c r="L294" s="22"/>
      <c r="M294" s="22"/>
      <c r="N294" s="22"/>
      <c r="O294" s="22"/>
      <c r="P294" s="22"/>
      <c r="Q294" s="22"/>
      <c r="R294" s="22"/>
      <c r="S294" s="22"/>
      <c r="T294" s="22">
        <v>27</v>
      </c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>
        <v>20</v>
      </c>
      <c r="AN294" s="22"/>
      <c r="AO294" s="22"/>
      <c r="AP294" s="22"/>
      <c r="AQ294" s="22"/>
      <c r="AR294" s="22"/>
      <c r="AS294" s="22"/>
      <c r="AT294" s="22"/>
      <c r="AU294" s="22"/>
      <c r="AV294" s="22"/>
      <c r="AW294" s="22"/>
      <c r="AX294" s="22"/>
      <c r="AY294" s="22"/>
      <c r="AZ294" s="22"/>
      <c r="BA294" s="22"/>
      <c r="BB294" s="22"/>
      <c r="BC294" s="22"/>
      <c r="BD294" s="22"/>
      <c r="BE294" s="22"/>
      <c r="BF294" s="22"/>
      <c r="BG294" s="22"/>
      <c r="BH294" s="22"/>
      <c r="BI294" s="22"/>
      <c r="BJ294" s="22"/>
      <c r="BK294" s="22"/>
      <c r="BL294" s="22"/>
      <c r="BM294" s="22"/>
      <c r="BN294" s="22"/>
      <c r="BO294" s="22"/>
      <c r="BP294" s="22"/>
      <c r="BQ294" s="22"/>
      <c r="BR294" s="22"/>
      <c r="BS294" s="22"/>
      <c r="BT294" s="22"/>
      <c r="BU294" s="22">
        <v>10</v>
      </c>
      <c r="BV294" s="22"/>
      <c r="BW294" s="22"/>
      <c r="BX294" s="22"/>
      <c r="BY294" s="22"/>
      <c r="BZ294" s="22"/>
      <c r="CA294" s="22"/>
      <c r="CB294" s="22"/>
      <c r="CC294" s="22"/>
      <c r="CD294" s="22"/>
      <c r="CE294" s="22"/>
      <c r="CF294" s="22"/>
      <c r="CG294" s="22"/>
      <c r="CH294" s="22"/>
      <c r="CI294" s="22"/>
      <c r="CJ294" s="22"/>
      <c r="CK294" s="22"/>
      <c r="CL294" s="22"/>
      <c r="CM294" s="22"/>
      <c r="CN294" s="22"/>
      <c r="CO294" s="22"/>
      <c r="CP294" s="22"/>
      <c r="CQ294" s="22"/>
      <c r="CR294" s="22"/>
      <c r="CS294" s="22"/>
      <c r="CT294" s="22"/>
      <c r="CU294" s="22"/>
      <c r="CV294" s="22"/>
      <c r="CW294" s="22"/>
      <c r="CX294" s="22"/>
      <c r="CY294" s="22"/>
      <c r="CZ294" s="22"/>
      <c r="DA294" s="22"/>
      <c r="DB294" s="22"/>
      <c r="DC294" s="22"/>
      <c r="DD294" s="22"/>
      <c r="DE294" s="22"/>
      <c r="DF294" s="22"/>
      <c r="DG294" s="22"/>
      <c r="DH294" s="22"/>
      <c r="DI294" s="22">
        <v>10</v>
      </c>
      <c r="DJ294" s="22"/>
      <c r="DK294" s="22"/>
      <c r="DL294" s="22"/>
      <c r="DM294" s="22"/>
      <c r="DN294" s="22"/>
      <c r="DO294" s="22"/>
      <c r="DP294" s="22"/>
      <c r="DQ294" s="22"/>
      <c r="DR294" s="22"/>
      <c r="DS294" s="22"/>
      <c r="DT294" s="22"/>
      <c r="DU294" s="22"/>
      <c r="DV294" s="22"/>
      <c r="DW294" s="22"/>
      <c r="DX294" s="22"/>
      <c r="DY294" s="22"/>
      <c r="DZ294" s="22"/>
      <c r="EA294" s="22"/>
      <c r="EB294" s="22"/>
      <c r="EC294" s="22"/>
      <c r="ED294" s="22"/>
      <c r="EE294" s="22"/>
      <c r="EF294" s="22"/>
      <c r="EG294" s="22"/>
      <c r="EH294" s="22"/>
      <c r="EI294" s="22"/>
      <c r="EJ294" s="22"/>
      <c r="EK294" s="22"/>
      <c r="EL294" s="22"/>
      <c r="EM294" s="22"/>
      <c r="EN294" s="22"/>
      <c r="EO294" s="22"/>
      <c r="EP294" s="22"/>
      <c r="EQ294" s="22"/>
      <c r="ER294" s="22">
        <v>36</v>
      </c>
      <c r="ES294" s="22"/>
      <c r="ET294" s="22"/>
      <c r="EU294" s="22"/>
      <c r="EV294" s="22"/>
      <c r="EW294" s="22"/>
      <c r="EX294" s="22"/>
      <c r="EY294" s="22"/>
      <c r="EZ294" s="22"/>
      <c r="FA294" s="22"/>
      <c r="FB294" s="22"/>
      <c r="FC294" s="22"/>
      <c r="FD294" s="22"/>
      <c r="FE294" s="22"/>
      <c r="FF294" s="22"/>
      <c r="FG294" s="22"/>
      <c r="FH294" s="22"/>
      <c r="FI294" s="22"/>
      <c r="FJ294" s="22"/>
      <c r="FK294" s="22"/>
      <c r="FL294" s="22"/>
      <c r="FM294" s="22"/>
      <c r="FN294" s="22"/>
      <c r="FO294" s="22"/>
      <c r="FP294" s="22"/>
      <c r="FQ294" s="22"/>
      <c r="FR294" s="22"/>
      <c r="FS294" s="22"/>
      <c r="FT294" s="22"/>
      <c r="FU294" s="22"/>
      <c r="FV294" s="22"/>
      <c r="FW294" s="22"/>
      <c r="FX294" s="22"/>
      <c r="FY294" s="22"/>
      <c r="FZ294" s="22"/>
      <c r="GA294" s="22"/>
      <c r="GB294" s="22"/>
      <c r="GC294" s="22"/>
      <c r="GD294" s="22"/>
      <c r="GE294" s="22"/>
      <c r="GF294" s="22"/>
      <c r="GG294" s="22"/>
      <c r="GH294" s="22"/>
      <c r="GI294" s="22"/>
      <c r="GJ294" s="22"/>
      <c r="GK294" s="22"/>
      <c r="GL294" s="22"/>
      <c r="GM294" s="22"/>
      <c r="GN294" s="22"/>
      <c r="GO294" s="22"/>
      <c r="GP294" s="22"/>
      <c r="GQ294" s="22"/>
      <c r="GR294" s="22"/>
      <c r="GS294" s="22"/>
      <c r="GT294" s="22"/>
      <c r="GU294" s="22"/>
      <c r="GV294" s="22"/>
      <c r="GW294" s="22"/>
      <c r="GX294" s="22"/>
      <c r="GY294" s="22"/>
      <c r="GZ294" s="22"/>
      <c r="HA294" s="22"/>
      <c r="HB294" s="22"/>
      <c r="HC294" s="22"/>
      <c r="HD294" s="22"/>
      <c r="HE294" s="22"/>
      <c r="HF294" s="22"/>
      <c r="HG294" s="22"/>
      <c r="HH294" s="22"/>
      <c r="HI294" s="22"/>
      <c r="HJ294" s="22"/>
      <c r="HK294" s="22"/>
      <c r="HL294" s="22"/>
      <c r="HM294" s="22"/>
      <c r="HN294" s="22"/>
      <c r="HO294" s="22"/>
      <c r="HP294" s="22"/>
      <c r="HQ294" s="22"/>
      <c r="HR294" s="22"/>
      <c r="HS294" s="22"/>
      <c r="HT294" s="22"/>
      <c r="HU294" s="22"/>
      <c r="HV294" s="22"/>
      <c r="HW294" s="22"/>
      <c r="HX294" s="22"/>
      <c r="HY294" s="22"/>
      <c r="HZ294" s="22"/>
      <c r="IA294" s="22"/>
      <c r="IB294" s="22"/>
      <c r="IC294" s="22"/>
      <c r="ID294" s="22"/>
      <c r="IE294" s="22"/>
      <c r="IF294" s="22"/>
      <c r="IG294" s="22"/>
      <c r="IH294" s="22"/>
      <c r="II294" s="22"/>
      <c r="IJ294" s="22"/>
      <c r="IK294" s="22"/>
      <c r="IL294" s="22"/>
      <c r="IM294" s="22"/>
      <c r="IN294" s="22"/>
      <c r="IO294" s="22"/>
      <c r="IP294" s="22"/>
      <c r="IQ294" s="22"/>
      <c r="IR294" s="22"/>
      <c r="IS294" s="22"/>
      <c r="IT294" s="22"/>
      <c r="IU294" s="22"/>
      <c r="IV294" s="22"/>
      <c r="IW294" s="22"/>
      <c r="IX294" s="22"/>
      <c r="IY294" s="26">
        <f t="shared" si="16"/>
        <v>103</v>
      </c>
      <c r="IZ294" s="56" t="s">
        <v>37</v>
      </c>
      <c r="JA294" s="80">
        <v>2747.04</v>
      </c>
      <c r="JB294" s="81">
        <f t="shared" si="18"/>
        <v>0</v>
      </c>
      <c r="JC294" s="81">
        <v>1921.1400000000003</v>
      </c>
      <c r="JD294" s="82">
        <f t="shared" si="17"/>
        <v>2747.04</v>
      </c>
      <c r="JE294" s="83"/>
      <c r="JF294" s="83"/>
      <c r="JG294" s="83"/>
      <c r="JH294" s="83"/>
      <c r="JI294" s="83"/>
      <c r="JJ294" s="83"/>
      <c r="JK294" s="83"/>
      <c r="JL294" s="83"/>
      <c r="JM294" s="83"/>
      <c r="JN294" s="83"/>
      <c r="JO294" s="83"/>
      <c r="JP294" s="83"/>
      <c r="JQ294" s="117">
        <f t="shared" ref="JQ294:JQ357" si="19">JA294/JC294</f>
        <v>1.4299009962834563</v>
      </c>
      <c r="JR294" s="5" t="s">
        <v>655</v>
      </c>
    </row>
    <row r="295" spans="1:278" s="5" customFormat="1" ht="12.75" customHeight="1" x14ac:dyDescent="0.25">
      <c r="A295" s="64">
        <v>43409</v>
      </c>
      <c r="B295" s="108" t="s">
        <v>60</v>
      </c>
      <c r="C295" s="52"/>
      <c r="D295" s="52"/>
      <c r="E295" s="53"/>
      <c r="F295" s="53"/>
      <c r="G295" s="53"/>
      <c r="H295" s="53"/>
      <c r="I295" s="53"/>
      <c r="J295" s="53"/>
      <c r="K295" s="53"/>
      <c r="L295" s="22"/>
      <c r="M295" s="22"/>
      <c r="N295" s="22">
        <v>20</v>
      </c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>
        <v>30</v>
      </c>
      <c r="AN295" s="22"/>
      <c r="AO295" s="22"/>
      <c r="AP295" s="22"/>
      <c r="AQ295" s="22"/>
      <c r="AR295" s="22"/>
      <c r="AS295" s="22"/>
      <c r="AT295" s="22"/>
      <c r="AU295" s="22"/>
      <c r="AV295" s="22">
        <v>27</v>
      </c>
      <c r="AW295" s="22"/>
      <c r="AX295" s="22"/>
      <c r="AY295" s="22"/>
      <c r="AZ295" s="22"/>
      <c r="BA295" s="22"/>
      <c r="BB295" s="22"/>
      <c r="BC295" s="22"/>
      <c r="BD295" s="22"/>
      <c r="BE295" s="22"/>
      <c r="BF295" s="22">
        <v>10</v>
      </c>
      <c r="BG295" s="22"/>
      <c r="BH295" s="22"/>
      <c r="BI295" s="22"/>
      <c r="BJ295" s="22"/>
      <c r="BK295" s="22"/>
      <c r="BL295" s="22"/>
      <c r="BM295" s="22"/>
      <c r="BN295" s="22"/>
      <c r="BO295" s="22"/>
      <c r="BP295" s="22"/>
      <c r="BQ295" s="22"/>
      <c r="BR295" s="22"/>
      <c r="BS295" s="22"/>
      <c r="BT295" s="22"/>
      <c r="BU295" s="22"/>
      <c r="BV295" s="22"/>
      <c r="BW295" s="22"/>
      <c r="BX295" s="22"/>
      <c r="BY295" s="22">
        <v>10</v>
      </c>
      <c r="BZ295" s="22"/>
      <c r="CA295" s="22"/>
      <c r="CB295" s="22"/>
      <c r="CC295" s="22"/>
      <c r="CD295" s="22"/>
      <c r="CE295" s="22"/>
      <c r="CF295" s="22"/>
      <c r="CG295" s="22"/>
      <c r="CH295" s="22"/>
      <c r="CI295" s="22"/>
      <c r="CJ295" s="22"/>
      <c r="CK295" s="22"/>
      <c r="CL295" s="22"/>
      <c r="CM295" s="22"/>
      <c r="CN295" s="22"/>
      <c r="CO295" s="22"/>
      <c r="CP295" s="22"/>
      <c r="CQ295" s="22"/>
      <c r="CR295" s="22"/>
      <c r="CS295" s="22"/>
      <c r="CT295" s="22"/>
      <c r="CU295" s="22"/>
      <c r="CV295" s="22"/>
      <c r="CW295" s="22"/>
      <c r="CX295" s="22"/>
      <c r="CY295" s="22"/>
      <c r="CZ295" s="22"/>
      <c r="DA295" s="22"/>
      <c r="DB295" s="22"/>
      <c r="DC295" s="22"/>
      <c r="DD295" s="22"/>
      <c r="DE295" s="22"/>
      <c r="DF295" s="22"/>
      <c r="DG295" s="22"/>
      <c r="DH295" s="22"/>
      <c r="DI295" s="22"/>
      <c r="DJ295" s="22"/>
      <c r="DK295" s="22"/>
      <c r="DL295" s="22"/>
      <c r="DM295" s="22"/>
      <c r="DN295" s="22"/>
      <c r="DO295" s="22"/>
      <c r="DP295" s="22">
        <v>10</v>
      </c>
      <c r="DQ295" s="22"/>
      <c r="DR295" s="22"/>
      <c r="DS295" s="22"/>
      <c r="DT295" s="22"/>
      <c r="DU295" s="22"/>
      <c r="DV295" s="22">
        <v>30</v>
      </c>
      <c r="DW295" s="22"/>
      <c r="DX295" s="22"/>
      <c r="DY295" s="22"/>
      <c r="DZ295" s="22"/>
      <c r="EA295" s="22"/>
      <c r="EB295" s="22"/>
      <c r="EC295" s="22"/>
      <c r="ED295" s="22"/>
      <c r="EE295" s="22"/>
      <c r="EF295" s="22"/>
      <c r="EG295" s="22"/>
      <c r="EH295" s="22"/>
      <c r="EI295" s="22"/>
      <c r="EJ295" s="22"/>
      <c r="EK295" s="22"/>
      <c r="EL295" s="22"/>
      <c r="EM295" s="22"/>
      <c r="EN295" s="22"/>
      <c r="EO295" s="22"/>
      <c r="EP295" s="22"/>
      <c r="EQ295" s="22">
        <v>30</v>
      </c>
      <c r="ER295" s="22">
        <v>27</v>
      </c>
      <c r="ES295" s="22"/>
      <c r="ET295" s="22"/>
      <c r="EU295" s="22"/>
      <c r="EV295" s="22"/>
      <c r="EW295" s="22"/>
      <c r="EX295" s="22"/>
      <c r="EY295" s="22"/>
      <c r="EZ295" s="22"/>
      <c r="FA295" s="22"/>
      <c r="FB295" s="22"/>
      <c r="FC295" s="22"/>
      <c r="FD295" s="22"/>
      <c r="FE295" s="22"/>
      <c r="FF295" s="22"/>
      <c r="FG295" s="22"/>
      <c r="FH295" s="22"/>
      <c r="FI295" s="22"/>
      <c r="FJ295" s="22"/>
      <c r="FK295" s="22"/>
      <c r="FL295" s="22"/>
      <c r="FM295" s="22"/>
      <c r="FN295" s="22"/>
      <c r="FO295" s="22"/>
      <c r="FP295" s="22"/>
      <c r="FQ295" s="22"/>
      <c r="FR295" s="22"/>
      <c r="FS295" s="22"/>
      <c r="FT295" s="22"/>
      <c r="FU295" s="22"/>
      <c r="FV295" s="22"/>
      <c r="FW295" s="22">
        <v>10</v>
      </c>
      <c r="FX295" s="22"/>
      <c r="FY295" s="22"/>
      <c r="FZ295" s="22"/>
      <c r="GA295" s="22"/>
      <c r="GB295" s="22"/>
      <c r="GC295" s="22"/>
      <c r="GD295" s="22"/>
      <c r="GE295" s="22"/>
      <c r="GF295" s="22"/>
      <c r="GG295" s="22"/>
      <c r="GH295" s="22"/>
      <c r="GI295" s="22"/>
      <c r="GJ295" s="22"/>
      <c r="GK295" s="22"/>
      <c r="GL295" s="22"/>
      <c r="GM295" s="22"/>
      <c r="GN295" s="22"/>
      <c r="GO295" s="22"/>
      <c r="GP295" s="22"/>
      <c r="GQ295" s="22"/>
      <c r="GR295" s="22"/>
      <c r="GS295" s="22"/>
      <c r="GT295" s="22"/>
      <c r="GU295" s="22"/>
      <c r="GV295" s="22"/>
      <c r="GW295" s="22"/>
      <c r="GX295" s="22">
        <v>20</v>
      </c>
      <c r="GY295" s="22"/>
      <c r="GZ295" s="22"/>
      <c r="HA295" s="22"/>
      <c r="HB295" s="22"/>
      <c r="HC295" s="22"/>
      <c r="HD295" s="22"/>
      <c r="HE295" s="22"/>
      <c r="HF295" s="22"/>
      <c r="HG295" s="22"/>
      <c r="HH295" s="22"/>
      <c r="HI295" s="22"/>
      <c r="HJ295" s="22"/>
      <c r="HK295" s="22"/>
      <c r="HL295" s="22"/>
      <c r="HM295" s="22"/>
      <c r="HN295" s="22"/>
      <c r="HO295" s="22"/>
      <c r="HP295" s="22"/>
      <c r="HQ295" s="22"/>
      <c r="HR295" s="22"/>
      <c r="HS295" s="22"/>
      <c r="HT295" s="22"/>
      <c r="HU295" s="22"/>
      <c r="HV295" s="22"/>
      <c r="HW295" s="22"/>
      <c r="HX295" s="22"/>
      <c r="HY295" s="22"/>
      <c r="HZ295" s="22"/>
      <c r="IA295" s="22"/>
      <c r="IB295" s="22"/>
      <c r="IC295" s="22"/>
      <c r="ID295" s="22"/>
      <c r="IE295" s="22"/>
      <c r="IF295" s="22"/>
      <c r="IG295" s="22"/>
      <c r="IH295" s="22"/>
      <c r="II295" s="22"/>
      <c r="IJ295" s="22"/>
      <c r="IK295" s="22"/>
      <c r="IL295" s="22"/>
      <c r="IM295" s="22"/>
      <c r="IN295" s="22"/>
      <c r="IO295" s="22"/>
      <c r="IP295" s="22"/>
      <c r="IQ295" s="22"/>
      <c r="IR295" s="22"/>
      <c r="IS295" s="22"/>
      <c r="IT295" s="22"/>
      <c r="IU295" s="22"/>
      <c r="IV295" s="22"/>
      <c r="IW295" s="22"/>
      <c r="IX295" s="22"/>
      <c r="IY295" s="26">
        <f t="shared" si="16"/>
        <v>224</v>
      </c>
      <c r="IZ295" s="56" t="s">
        <v>37</v>
      </c>
      <c r="JA295" s="80">
        <v>4817.4799999999996</v>
      </c>
      <c r="JB295" s="81">
        <f t="shared" si="18"/>
        <v>0</v>
      </c>
      <c r="JC295" s="81">
        <v>3539.18</v>
      </c>
      <c r="JD295" s="82">
        <f t="shared" si="17"/>
        <v>4817.4799999999996</v>
      </c>
      <c r="JE295" s="83"/>
      <c r="JF295" s="83"/>
      <c r="JG295" s="83"/>
      <c r="JH295" s="83"/>
      <c r="JI295" s="83"/>
      <c r="JJ295" s="83"/>
      <c r="JK295" s="83"/>
      <c r="JL295" s="83"/>
      <c r="JM295" s="83"/>
      <c r="JN295" s="83"/>
      <c r="JO295" s="83"/>
      <c r="JP295" s="83"/>
      <c r="JQ295" s="117">
        <f t="shared" si="19"/>
        <v>1.3611853593205205</v>
      </c>
      <c r="JR295" s="5" t="s">
        <v>684</v>
      </c>
    </row>
    <row r="296" spans="1:278" s="5" customFormat="1" ht="12.75" customHeight="1" x14ac:dyDescent="0.25">
      <c r="A296" s="64">
        <v>43420</v>
      </c>
      <c r="B296" s="108" t="s">
        <v>60</v>
      </c>
      <c r="C296" s="52"/>
      <c r="D296" s="52"/>
      <c r="E296" s="53"/>
      <c r="F296" s="53"/>
      <c r="G296" s="53"/>
      <c r="H296" s="53">
        <v>20</v>
      </c>
      <c r="I296" s="53"/>
      <c r="J296" s="53"/>
      <c r="K296" s="53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  <c r="AU296" s="22"/>
      <c r="AV296" s="22"/>
      <c r="AW296" s="22"/>
      <c r="AX296" s="22"/>
      <c r="AY296" s="22"/>
      <c r="AZ296" s="22"/>
      <c r="BA296" s="22"/>
      <c r="BB296" s="22"/>
      <c r="BC296" s="22"/>
      <c r="BD296" s="22"/>
      <c r="BE296" s="22"/>
      <c r="BF296" s="22"/>
      <c r="BG296" s="22"/>
      <c r="BH296" s="22"/>
      <c r="BI296" s="22"/>
      <c r="BJ296" s="22"/>
      <c r="BK296" s="22"/>
      <c r="BL296" s="22"/>
      <c r="BM296" s="22"/>
      <c r="BN296" s="22"/>
      <c r="BO296" s="22"/>
      <c r="BP296" s="22"/>
      <c r="BQ296" s="22"/>
      <c r="BR296" s="22"/>
      <c r="BS296" s="22"/>
      <c r="BT296" s="22"/>
      <c r="BU296" s="22">
        <v>10</v>
      </c>
      <c r="BV296" s="22"/>
      <c r="BW296" s="22"/>
      <c r="BX296" s="22"/>
      <c r="BY296" s="22"/>
      <c r="BZ296" s="22"/>
      <c r="CA296" s="22"/>
      <c r="CB296" s="22"/>
      <c r="CC296" s="22"/>
      <c r="CD296" s="22"/>
      <c r="CE296" s="22"/>
      <c r="CF296" s="22"/>
      <c r="CG296" s="22"/>
      <c r="CH296" s="22"/>
      <c r="CI296" s="22"/>
      <c r="CJ296" s="22"/>
      <c r="CK296" s="22"/>
      <c r="CL296" s="22"/>
      <c r="CM296" s="22"/>
      <c r="CN296" s="22"/>
      <c r="CO296" s="22"/>
      <c r="CP296" s="22"/>
      <c r="CQ296" s="22"/>
      <c r="CR296" s="22">
        <v>9</v>
      </c>
      <c r="CS296" s="22"/>
      <c r="CT296" s="22"/>
      <c r="CU296" s="22"/>
      <c r="CV296" s="22"/>
      <c r="CW296" s="22"/>
      <c r="CX296" s="22"/>
      <c r="CY296" s="22"/>
      <c r="CZ296" s="22"/>
      <c r="DA296" s="22"/>
      <c r="DB296" s="22"/>
      <c r="DC296" s="22"/>
      <c r="DD296" s="22"/>
      <c r="DE296" s="22">
        <v>30</v>
      </c>
      <c r="DF296" s="22"/>
      <c r="DG296" s="22"/>
      <c r="DH296" s="22"/>
      <c r="DI296" s="22"/>
      <c r="DJ296" s="22"/>
      <c r="DK296" s="22"/>
      <c r="DL296" s="22"/>
      <c r="DM296" s="22"/>
      <c r="DN296" s="22"/>
      <c r="DO296" s="22"/>
      <c r="DP296" s="22"/>
      <c r="DQ296" s="22"/>
      <c r="DR296" s="22"/>
      <c r="DS296" s="22"/>
      <c r="DT296" s="22"/>
      <c r="DU296" s="22"/>
      <c r="DV296" s="22"/>
      <c r="DW296" s="22"/>
      <c r="DX296" s="22"/>
      <c r="DY296" s="22"/>
      <c r="DZ296" s="22"/>
      <c r="EA296" s="22"/>
      <c r="EB296" s="22"/>
      <c r="EC296" s="22"/>
      <c r="ED296" s="22"/>
      <c r="EE296" s="22"/>
      <c r="EF296" s="22"/>
      <c r="EG296" s="22"/>
      <c r="EH296" s="22"/>
      <c r="EI296" s="22"/>
      <c r="EJ296" s="22"/>
      <c r="EK296" s="22"/>
      <c r="EL296" s="22"/>
      <c r="EM296" s="22"/>
      <c r="EN296" s="22"/>
      <c r="EO296" s="22"/>
      <c r="EP296" s="22"/>
      <c r="EQ296" s="22"/>
      <c r="ER296" s="22"/>
      <c r="ES296" s="22"/>
      <c r="ET296" s="22"/>
      <c r="EU296" s="22"/>
      <c r="EV296" s="22"/>
      <c r="EW296" s="22"/>
      <c r="EX296" s="22"/>
      <c r="EY296" s="22"/>
      <c r="EZ296" s="22"/>
      <c r="FA296" s="22"/>
      <c r="FB296" s="22">
        <v>3.3</v>
      </c>
      <c r="FC296" s="22"/>
      <c r="FD296" s="22"/>
      <c r="FE296" s="22"/>
      <c r="FF296" s="22"/>
      <c r="FG296" s="22"/>
      <c r="FH296" s="22"/>
      <c r="FI296" s="22"/>
      <c r="FJ296" s="22"/>
      <c r="FK296" s="22"/>
      <c r="FL296" s="22"/>
      <c r="FM296" s="22"/>
      <c r="FN296" s="22"/>
      <c r="FO296" s="22"/>
      <c r="FP296" s="22"/>
      <c r="FQ296" s="22"/>
      <c r="FR296" s="22"/>
      <c r="FS296" s="22"/>
      <c r="FT296" s="22"/>
      <c r="FU296" s="22"/>
      <c r="FV296" s="22"/>
      <c r="FW296" s="22"/>
      <c r="FX296" s="22"/>
      <c r="FY296" s="22"/>
      <c r="FZ296" s="22"/>
      <c r="GA296" s="22"/>
      <c r="GB296" s="22"/>
      <c r="GC296" s="22"/>
      <c r="GD296" s="22"/>
      <c r="GE296" s="22"/>
      <c r="GF296" s="22"/>
      <c r="GG296" s="22"/>
      <c r="GH296" s="22"/>
      <c r="GI296" s="22"/>
      <c r="GJ296" s="22"/>
      <c r="GK296" s="22"/>
      <c r="GL296" s="22"/>
      <c r="GM296" s="22"/>
      <c r="GN296" s="22"/>
      <c r="GO296" s="22"/>
      <c r="GP296" s="22"/>
      <c r="GQ296" s="22"/>
      <c r="GR296" s="22">
        <v>20</v>
      </c>
      <c r="GS296" s="22"/>
      <c r="GT296" s="22"/>
      <c r="GU296" s="22"/>
      <c r="GV296" s="22"/>
      <c r="GW296" s="22"/>
      <c r="GX296" s="22"/>
      <c r="GY296" s="22"/>
      <c r="GZ296" s="22"/>
      <c r="HA296" s="22"/>
      <c r="HB296" s="22"/>
      <c r="HC296" s="22"/>
      <c r="HD296" s="22"/>
      <c r="HE296" s="22"/>
      <c r="HF296" s="22"/>
      <c r="HG296" s="22"/>
      <c r="HH296" s="22"/>
      <c r="HI296" s="22"/>
      <c r="HJ296" s="22"/>
      <c r="HK296" s="22"/>
      <c r="HL296" s="22"/>
      <c r="HM296" s="22"/>
      <c r="HN296" s="22"/>
      <c r="HO296" s="22"/>
      <c r="HP296" s="22"/>
      <c r="HQ296" s="22"/>
      <c r="HR296" s="22"/>
      <c r="HS296" s="22"/>
      <c r="HT296" s="22"/>
      <c r="HU296" s="22"/>
      <c r="HV296" s="22"/>
      <c r="HW296" s="22"/>
      <c r="HX296" s="22"/>
      <c r="HY296" s="22"/>
      <c r="HZ296" s="22"/>
      <c r="IA296" s="22"/>
      <c r="IB296" s="22"/>
      <c r="IC296" s="22"/>
      <c r="ID296" s="22"/>
      <c r="IE296" s="22"/>
      <c r="IF296" s="22"/>
      <c r="IG296" s="22"/>
      <c r="IH296" s="22"/>
      <c r="II296" s="22"/>
      <c r="IJ296" s="22"/>
      <c r="IK296" s="22"/>
      <c r="IL296" s="22"/>
      <c r="IM296" s="22"/>
      <c r="IN296" s="22"/>
      <c r="IO296" s="22"/>
      <c r="IP296" s="22"/>
      <c r="IQ296" s="22"/>
      <c r="IR296" s="22"/>
      <c r="IS296" s="22"/>
      <c r="IT296" s="22"/>
      <c r="IU296" s="22"/>
      <c r="IV296" s="22"/>
      <c r="IW296" s="22"/>
      <c r="IX296" s="22"/>
      <c r="IY296" s="26">
        <f t="shared" si="16"/>
        <v>92.3</v>
      </c>
      <c r="IZ296" s="56" t="s">
        <v>37</v>
      </c>
      <c r="JA296" s="80">
        <v>2687.28</v>
      </c>
      <c r="JB296" s="81">
        <f t="shared" si="18"/>
        <v>0</v>
      </c>
      <c r="JC296" s="81">
        <v>1477.4560000000001</v>
      </c>
      <c r="JD296" s="82">
        <f t="shared" si="17"/>
        <v>2687.28</v>
      </c>
      <c r="JE296" s="83"/>
      <c r="JF296" s="83"/>
      <c r="JG296" s="83"/>
      <c r="JH296" s="83"/>
      <c r="JI296" s="83"/>
      <c r="JJ296" s="83"/>
      <c r="JK296" s="83"/>
      <c r="JL296" s="83"/>
      <c r="JM296" s="83"/>
      <c r="JN296" s="83"/>
      <c r="JO296" s="83"/>
      <c r="JP296" s="83"/>
      <c r="JQ296" s="117">
        <f t="shared" si="19"/>
        <v>1.8188561960559231</v>
      </c>
      <c r="JR296" s="5" t="s">
        <v>685</v>
      </c>
    </row>
    <row r="297" spans="1:278" s="5" customFormat="1" ht="12.75" customHeight="1" x14ac:dyDescent="0.25">
      <c r="A297" s="64">
        <v>43430</v>
      </c>
      <c r="B297" s="108" t="s">
        <v>60</v>
      </c>
      <c r="C297" s="52"/>
      <c r="D297" s="52"/>
      <c r="E297" s="53"/>
      <c r="F297" s="53"/>
      <c r="G297" s="53"/>
      <c r="H297" s="53"/>
      <c r="I297" s="53"/>
      <c r="J297" s="53"/>
      <c r="K297" s="53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>
        <v>30</v>
      </c>
      <c r="AN297" s="22"/>
      <c r="AO297" s="22"/>
      <c r="AP297" s="22"/>
      <c r="AQ297" s="22"/>
      <c r="AR297" s="22"/>
      <c r="AS297" s="22"/>
      <c r="AT297" s="22"/>
      <c r="AU297" s="22"/>
      <c r="AV297" s="22">
        <v>44.1</v>
      </c>
      <c r="AW297" s="22"/>
      <c r="AX297" s="22"/>
      <c r="AY297" s="22"/>
      <c r="AZ297" s="22"/>
      <c r="BA297" s="22"/>
      <c r="BB297" s="22">
        <v>10</v>
      </c>
      <c r="BC297" s="22"/>
      <c r="BD297" s="22"/>
      <c r="BE297" s="22"/>
      <c r="BF297" s="22">
        <v>1</v>
      </c>
      <c r="BG297" s="22">
        <v>4</v>
      </c>
      <c r="BH297" s="22"/>
      <c r="BI297" s="22"/>
      <c r="BJ297" s="22"/>
      <c r="BK297" s="22"/>
      <c r="BL297" s="22"/>
      <c r="BM297" s="22"/>
      <c r="BN297" s="22"/>
      <c r="BO297" s="22"/>
      <c r="BP297" s="22"/>
      <c r="BQ297" s="22"/>
      <c r="BR297" s="22"/>
      <c r="BS297" s="22"/>
      <c r="BT297" s="22"/>
      <c r="BU297" s="22"/>
      <c r="BV297" s="22"/>
      <c r="BW297" s="22"/>
      <c r="BX297" s="22"/>
      <c r="BY297" s="22"/>
      <c r="BZ297" s="22"/>
      <c r="CA297" s="22"/>
      <c r="CB297" s="22"/>
      <c r="CC297" s="22"/>
      <c r="CD297" s="22"/>
      <c r="CE297" s="22"/>
      <c r="CF297" s="22"/>
      <c r="CG297" s="22"/>
      <c r="CH297" s="22"/>
      <c r="CI297" s="22"/>
      <c r="CJ297" s="22"/>
      <c r="CK297" s="22"/>
      <c r="CL297" s="22"/>
      <c r="CM297" s="22"/>
      <c r="CN297" s="22"/>
      <c r="CO297" s="22"/>
      <c r="CP297" s="22"/>
      <c r="CQ297" s="22"/>
      <c r="CR297" s="22"/>
      <c r="CS297" s="22"/>
      <c r="CT297" s="22"/>
      <c r="CU297" s="22"/>
      <c r="CV297" s="22"/>
      <c r="CW297" s="22"/>
      <c r="CX297" s="22"/>
      <c r="CY297" s="22"/>
      <c r="CZ297" s="22"/>
      <c r="DA297" s="22"/>
      <c r="DB297" s="22"/>
      <c r="DC297" s="22"/>
      <c r="DD297" s="22"/>
      <c r="DE297" s="22"/>
      <c r="DF297" s="22"/>
      <c r="DG297" s="22"/>
      <c r="DH297" s="22"/>
      <c r="DI297" s="22"/>
      <c r="DJ297" s="22"/>
      <c r="DK297" s="22"/>
      <c r="DL297" s="22"/>
      <c r="DM297" s="22"/>
      <c r="DN297" s="22"/>
      <c r="DO297" s="22"/>
      <c r="DP297" s="22"/>
      <c r="DQ297" s="22"/>
      <c r="DR297" s="22"/>
      <c r="DS297" s="22"/>
      <c r="DT297" s="22"/>
      <c r="DU297" s="22"/>
      <c r="DV297" s="22"/>
      <c r="DW297" s="22"/>
      <c r="DX297" s="22"/>
      <c r="DY297" s="22"/>
      <c r="DZ297" s="22"/>
      <c r="EA297" s="22"/>
      <c r="EB297" s="22"/>
      <c r="EC297" s="22"/>
      <c r="ED297" s="22"/>
      <c r="EE297" s="22"/>
      <c r="EF297" s="22"/>
      <c r="EG297" s="22"/>
      <c r="EH297" s="22"/>
      <c r="EI297" s="22"/>
      <c r="EJ297" s="22"/>
      <c r="EK297" s="22"/>
      <c r="EL297" s="22"/>
      <c r="EM297" s="22"/>
      <c r="EN297" s="22"/>
      <c r="EO297" s="22"/>
      <c r="EP297" s="22"/>
      <c r="EQ297" s="22"/>
      <c r="ER297" s="22"/>
      <c r="ES297" s="22"/>
      <c r="ET297" s="22"/>
      <c r="EU297" s="22"/>
      <c r="EV297" s="22"/>
      <c r="EW297" s="22"/>
      <c r="EX297" s="22"/>
      <c r="EY297" s="22"/>
      <c r="EZ297" s="22"/>
      <c r="FA297" s="22"/>
      <c r="FB297" s="22"/>
      <c r="FC297" s="22">
        <v>10</v>
      </c>
      <c r="FD297" s="22"/>
      <c r="FE297" s="22"/>
      <c r="FF297" s="22"/>
      <c r="FG297" s="22"/>
      <c r="FH297" s="22"/>
      <c r="FI297" s="22"/>
      <c r="FJ297" s="22"/>
      <c r="FK297" s="22"/>
      <c r="FL297" s="22"/>
      <c r="FM297" s="22"/>
      <c r="FN297" s="22"/>
      <c r="FO297" s="22"/>
      <c r="FP297" s="22"/>
      <c r="FQ297" s="22"/>
      <c r="FR297" s="22"/>
      <c r="FS297" s="22"/>
      <c r="FT297" s="22">
        <v>30</v>
      </c>
      <c r="FU297" s="22"/>
      <c r="FV297" s="22"/>
      <c r="FW297" s="22"/>
      <c r="FX297" s="22"/>
      <c r="FY297" s="22"/>
      <c r="FZ297" s="22"/>
      <c r="GA297" s="22"/>
      <c r="GB297" s="22"/>
      <c r="GC297" s="22"/>
      <c r="GD297" s="22"/>
      <c r="GE297" s="22"/>
      <c r="GF297" s="22"/>
      <c r="GG297" s="22"/>
      <c r="GH297" s="22"/>
      <c r="GI297" s="22"/>
      <c r="GJ297" s="22"/>
      <c r="GK297" s="22"/>
      <c r="GL297" s="22"/>
      <c r="GM297" s="22"/>
      <c r="GN297" s="22"/>
      <c r="GO297" s="22"/>
      <c r="GP297" s="22"/>
      <c r="GQ297" s="22"/>
      <c r="GR297" s="22"/>
      <c r="GS297" s="22"/>
      <c r="GT297" s="22"/>
      <c r="GU297" s="22"/>
      <c r="GV297" s="22"/>
      <c r="GW297" s="22"/>
      <c r="GX297" s="22"/>
      <c r="GY297" s="22"/>
      <c r="GZ297" s="22"/>
      <c r="HA297" s="22"/>
      <c r="HB297" s="22"/>
      <c r="HC297" s="22"/>
      <c r="HD297" s="22"/>
      <c r="HE297" s="22"/>
      <c r="HF297" s="22"/>
      <c r="HG297" s="22"/>
      <c r="HH297" s="22"/>
      <c r="HI297" s="22"/>
      <c r="HJ297" s="22"/>
      <c r="HK297" s="22"/>
      <c r="HL297" s="22"/>
      <c r="HM297" s="22"/>
      <c r="HN297" s="22"/>
      <c r="HO297" s="22"/>
      <c r="HP297" s="22"/>
      <c r="HQ297" s="22"/>
      <c r="HR297" s="22"/>
      <c r="HS297" s="22"/>
      <c r="HT297" s="22"/>
      <c r="HU297" s="22"/>
      <c r="HV297" s="22"/>
      <c r="HW297" s="22"/>
      <c r="HX297" s="22"/>
      <c r="HY297" s="22"/>
      <c r="HZ297" s="22"/>
      <c r="IA297" s="22"/>
      <c r="IB297" s="22"/>
      <c r="IC297" s="22"/>
      <c r="ID297" s="22"/>
      <c r="IE297" s="22"/>
      <c r="IF297" s="22"/>
      <c r="IG297" s="22"/>
      <c r="IH297" s="22"/>
      <c r="II297" s="22"/>
      <c r="IJ297" s="22"/>
      <c r="IK297" s="22"/>
      <c r="IL297" s="22"/>
      <c r="IM297" s="22"/>
      <c r="IN297" s="22"/>
      <c r="IO297" s="22"/>
      <c r="IP297" s="22"/>
      <c r="IQ297" s="22"/>
      <c r="IR297" s="22"/>
      <c r="IS297" s="22"/>
      <c r="IT297" s="22"/>
      <c r="IU297" s="22"/>
      <c r="IV297" s="22"/>
      <c r="IW297" s="22"/>
      <c r="IX297" s="22"/>
      <c r="IY297" s="26">
        <f t="shared" si="16"/>
        <v>129.1</v>
      </c>
      <c r="IZ297" s="56" t="s">
        <v>37</v>
      </c>
      <c r="JA297" s="80">
        <v>2935.85</v>
      </c>
      <c r="JB297" s="81">
        <f t="shared" si="18"/>
        <v>0</v>
      </c>
      <c r="JC297" s="81">
        <v>2165.6860000000001</v>
      </c>
      <c r="JD297" s="82">
        <f t="shared" si="17"/>
        <v>2935.85</v>
      </c>
      <c r="JE297" s="83"/>
      <c r="JF297" s="83"/>
      <c r="JG297" s="83"/>
      <c r="JH297" s="83"/>
      <c r="JI297" s="83"/>
      <c r="JJ297" s="83"/>
      <c r="JK297" s="83"/>
      <c r="JL297" s="83"/>
      <c r="JM297" s="83"/>
      <c r="JN297" s="83"/>
      <c r="JO297" s="83"/>
      <c r="JP297" s="83"/>
      <c r="JQ297" s="117">
        <f t="shared" si="19"/>
        <v>1.3556212673490062</v>
      </c>
      <c r="JR297" s="5" t="s">
        <v>269</v>
      </c>
    </row>
    <row r="298" spans="1:278" s="5" customFormat="1" ht="12.75" customHeight="1" x14ac:dyDescent="0.25">
      <c r="A298" s="64">
        <v>43437</v>
      </c>
      <c r="B298" s="108" t="s">
        <v>60</v>
      </c>
      <c r="C298" s="52"/>
      <c r="D298" s="52"/>
      <c r="E298" s="53"/>
      <c r="F298" s="53"/>
      <c r="G298" s="53"/>
      <c r="H298" s="53"/>
      <c r="I298" s="53"/>
      <c r="J298" s="53"/>
      <c r="K298" s="53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  <c r="AU298" s="22"/>
      <c r="AV298" s="22">
        <v>0.9</v>
      </c>
      <c r="AW298" s="22"/>
      <c r="AX298" s="22"/>
      <c r="AY298" s="22"/>
      <c r="AZ298" s="22"/>
      <c r="BA298" s="22"/>
      <c r="BB298" s="22"/>
      <c r="BC298" s="22"/>
      <c r="BD298" s="22"/>
      <c r="BE298" s="22"/>
      <c r="BF298" s="22">
        <v>20</v>
      </c>
      <c r="BG298" s="22"/>
      <c r="BH298" s="22"/>
      <c r="BI298" s="22"/>
      <c r="BJ298" s="22"/>
      <c r="BK298" s="22"/>
      <c r="BL298" s="22"/>
      <c r="BM298" s="22"/>
      <c r="BN298" s="22"/>
      <c r="BO298" s="22"/>
      <c r="BP298" s="22"/>
      <c r="BQ298" s="22"/>
      <c r="BR298" s="22"/>
      <c r="BS298" s="22"/>
      <c r="BT298" s="22"/>
      <c r="BU298" s="22"/>
      <c r="BV298" s="22"/>
      <c r="BW298" s="22"/>
      <c r="BX298" s="22"/>
      <c r="BY298" s="22">
        <v>20</v>
      </c>
      <c r="BZ298" s="22"/>
      <c r="CA298" s="22"/>
      <c r="CB298" s="22"/>
      <c r="CC298" s="22"/>
      <c r="CD298" s="22"/>
      <c r="CE298" s="22"/>
      <c r="CF298" s="22"/>
      <c r="CG298" s="22"/>
      <c r="CH298" s="22"/>
      <c r="CI298" s="22"/>
      <c r="CJ298" s="22"/>
      <c r="CK298" s="22"/>
      <c r="CL298" s="22"/>
      <c r="CM298" s="22"/>
      <c r="CN298" s="22"/>
      <c r="CO298" s="22"/>
      <c r="CP298" s="22"/>
      <c r="CQ298" s="22"/>
      <c r="CR298" s="22"/>
      <c r="CS298" s="22"/>
      <c r="CT298" s="22"/>
      <c r="CU298" s="22"/>
      <c r="CV298" s="22"/>
      <c r="CW298" s="22"/>
      <c r="CX298" s="22"/>
      <c r="CY298" s="22"/>
      <c r="CZ298" s="22"/>
      <c r="DA298" s="22"/>
      <c r="DB298" s="22"/>
      <c r="DC298" s="22"/>
      <c r="DD298" s="22"/>
      <c r="DE298" s="22"/>
      <c r="DF298" s="22"/>
      <c r="DG298" s="22"/>
      <c r="DH298" s="22"/>
      <c r="DI298" s="22"/>
      <c r="DJ298" s="22"/>
      <c r="DK298" s="22"/>
      <c r="DL298" s="22"/>
      <c r="DM298" s="22"/>
      <c r="DN298" s="22"/>
      <c r="DO298" s="22"/>
      <c r="DP298" s="22"/>
      <c r="DQ298" s="22"/>
      <c r="DR298" s="22"/>
      <c r="DS298" s="22"/>
      <c r="DT298" s="22"/>
      <c r="DU298" s="22"/>
      <c r="DV298" s="22">
        <v>20</v>
      </c>
      <c r="DW298" s="22"/>
      <c r="DX298" s="22"/>
      <c r="DY298" s="22"/>
      <c r="DZ298" s="22"/>
      <c r="EA298" s="22"/>
      <c r="EB298" s="22"/>
      <c r="EC298" s="22"/>
      <c r="ED298" s="22"/>
      <c r="EE298" s="22"/>
      <c r="EF298" s="22"/>
      <c r="EG298" s="22"/>
      <c r="EH298" s="22"/>
      <c r="EI298" s="22"/>
      <c r="EJ298" s="22"/>
      <c r="EK298" s="22"/>
      <c r="EL298" s="22"/>
      <c r="EM298" s="22"/>
      <c r="EN298" s="22"/>
      <c r="EO298" s="22"/>
      <c r="EP298" s="22"/>
      <c r="EQ298" s="22"/>
      <c r="ER298" s="22"/>
      <c r="ES298" s="22"/>
      <c r="ET298" s="22"/>
      <c r="EU298" s="22"/>
      <c r="EV298" s="22"/>
      <c r="EW298" s="22"/>
      <c r="EX298" s="22"/>
      <c r="EY298" s="22"/>
      <c r="EZ298" s="22"/>
      <c r="FA298" s="22"/>
      <c r="FB298" s="22"/>
      <c r="FC298" s="22"/>
      <c r="FD298" s="22"/>
      <c r="FE298" s="22"/>
      <c r="FF298" s="22"/>
      <c r="FG298" s="22"/>
      <c r="FH298" s="22"/>
      <c r="FI298" s="22"/>
      <c r="FJ298" s="22"/>
      <c r="FK298" s="22"/>
      <c r="FL298" s="22"/>
      <c r="FM298" s="22"/>
      <c r="FN298" s="22"/>
      <c r="FO298" s="22"/>
      <c r="FP298" s="22"/>
      <c r="FQ298" s="22"/>
      <c r="FR298" s="22"/>
      <c r="FS298" s="22"/>
      <c r="FT298" s="22"/>
      <c r="FU298" s="22"/>
      <c r="FV298" s="22"/>
      <c r="FW298" s="22"/>
      <c r="FX298" s="22">
        <v>1.1000000000000001</v>
      </c>
      <c r="FY298" s="22"/>
      <c r="FZ298" s="22"/>
      <c r="GA298" s="22"/>
      <c r="GB298" s="22"/>
      <c r="GC298" s="22"/>
      <c r="GD298" s="22"/>
      <c r="GE298" s="22"/>
      <c r="GF298" s="22"/>
      <c r="GG298" s="22"/>
      <c r="GH298" s="22"/>
      <c r="GI298" s="22"/>
      <c r="GJ298" s="22"/>
      <c r="GK298" s="22"/>
      <c r="GL298" s="22"/>
      <c r="GM298" s="22"/>
      <c r="GN298" s="22"/>
      <c r="GO298" s="22"/>
      <c r="GP298" s="22"/>
      <c r="GQ298" s="22"/>
      <c r="GR298" s="22"/>
      <c r="GS298" s="22"/>
      <c r="GT298" s="22"/>
      <c r="GU298" s="22"/>
      <c r="GV298" s="22"/>
      <c r="GW298" s="22"/>
      <c r="GX298" s="22"/>
      <c r="GY298" s="22"/>
      <c r="GZ298" s="22"/>
      <c r="HA298" s="22"/>
      <c r="HB298" s="22"/>
      <c r="HC298" s="22"/>
      <c r="HD298" s="22"/>
      <c r="HE298" s="22"/>
      <c r="HF298" s="22"/>
      <c r="HG298" s="22"/>
      <c r="HH298" s="22"/>
      <c r="HI298" s="22"/>
      <c r="HJ298" s="22"/>
      <c r="HK298" s="22"/>
      <c r="HL298" s="22"/>
      <c r="HM298" s="22"/>
      <c r="HN298" s="22"/>
      <c r="HO298" s="22"/>
      <c r="HP298" s="22"/>
      <c r="HQ298" s="22"/>
      <c r="HR298" s="22"/>
      <c r="HS298" s="22"/>
      <c r="HT298" s="22"/>
      <c r="HU298" s="22"/>
      <c r="HV298" s="22"/>
      <c r="HW298" s="22"/>
      <c r="HX298" s="22"/>
      <c r="HY298" s="22"/>
      <c r="HZ298" s="22"/>
      <c r="IA298" s="22"/>
      <c r="IB298" s="22"/>
      <c r="IC298" s="22"/>
      <c r="ID298" s="22"/>
      <c r="IE298" s="22"/>
      <c r="IF298" s="22"/>
      <c r="IG298" s="22"/>
      <c r="IH298" s="22"/>
      <c r="II298" s="22"/>
      <c r="IJ298" s="22"/>
      <c r="IK298" s="22"/>
      <c r="IL298" s="22"/>
      <c r="IM298" s="22"/>
      <c r="IN298" s="22"/>
      <c r="IO298" s="22"/>
      <c r="IP298" s="22"/>
      <c r="IQ298" s="22"/>
      <c r="IR298" s="22"/>
      <c r="IS298" s="22"/>
      <c r="IT298" s="22"/>
      <c r="IU298" s="22"/>
      <c r="IV298" s="22"/>
      <c r="IW298" s="22"/>
      <c r="IX298" s="22"/>
      <c r="IY298" s="26">
        <f t="shared" si="16"/>
        <v>62</v>
      </c>
      <c r="IZ298" s="56" t="s">
        <v>37</v>
      </c>
      <c r="JA298" s="80">
        <v>1259.49</v>
      </c>
      <c r="JB298" s="81">
        <f t="shared" si="18"/>
        <v>0</v>
      </c>
      <c r="JC298" s="81">
        <v>1027.049</v>
      </c>
      <c r="JD298" s="82">
        <f t="shared" si="17"/>
        <v>1259.49</v>
      </c>
      <c r="JE298" s="83"/>
      <c r="JF298" s="83"/>
      <c r="JG298" s="83"/>
      <c r="JH298" s="83"/>
      <c r="JI298" s="83"/>
      <c r="JJ298" s="83"/>
      <c r="JK298" s="83"/>
      <c r="JL298" s="83"/>
      <c r="JM298" s="83"/>
      <c r="JN298" s="83"/>
      <c r="JO298" s="83"/>
      <c r="JP298" s="83"/>
      <c r="JQ298" s="117">
        <f t="shared" si="19"/>
        <v>1.2263192895373054</v>
      </c>
      <c r="JR298" s="5" t="s">
        <v>710</v>
      </c>
    </row>
    <row r="299" spans="1:278" s="5" customFormat="1" ht="12.75" customHeight="1" x14ac:dyDescent="0.25">
      <c r="A299" s="64">
        <v>43445</v>
      </c>
      <c r="B299" s="108" t="s">
        <v>60</v>
      </c>
      <c r="C299" s="52"/>
      <c r="D299" s="52"/>
      <c r="E299" s="53"/>
      <c r="F299" s="53"/>
      <c r="G299" s="53"/>
      <c r="H299" s="53"/>
      <c r="I299" s="53"/>
      <c r="J299" s="53"/>
      <c r="K299" s="53"/>
      <c r="L299" s="22"/>
      <c r="M299" s="22"/>
      <c r="N299" s="22">
        <v>40</v>
      </c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  <c r="AU299" s="22"/>
      <c r="AV299" s="22"/>
      <c r="AW299" s="22"/>
      <c r="AX299" s="22"/>
      <c r="AY299" s="22"/>
      <c r="AZ299" s="22"/>
      <c r="BA299" s="22"/>
      <c r="BB299" s="22"/>
      <c r="BC299" s="22"/>
      <c r="BD299" s="22"/>
      <c r="BE299" s="22"/>
      <c r="BF299" s="22"/>
      <c r="BG299" s="22">
        <v>6</v>
      </c>
      <c r="BH299" s="22"/>
      <c r="BI299" s="22"/>
      <c r="BJ299" s="22"/>
      <c r="BK299" s="22"/>
      <c r="BL299" s="22"/>
      <c r="BM299" s="22"/>
      <c r="BN299" s="22"/>
      <c r="BO299" s="22"/>
      <c r="BP299" s="22"/>
      <c r="BQ299" s="22"/>
      <c r="BR299" s="22"/>
      <c r="BS299" s="22"/>
      <c r="BT299" s="22"/>
      <c r="BU299" s="22">
        <v>10</v>
      </c>
      <c r="BV299" s="22"/>
      <c r="BW299" s="22"/>
      <c r="BX299" s="22"/>
      <c r="BY299" s="22"/>
      <c r="BZ299" s="22"/>
      <c r="CA299" s="22"/>
      <c r="CB299" s="22"/>
      <c r="CC299" s="22"/>
      <c r="CD299" s="22"/>
      <c r="CE299" s="22"/>
      <c r="CF299" s="22"/>
      <c r="CG299" s="22"/>
      <c r="CH299" s="22"/>
      <c r="CI299" s="22"/>
      <c r="CJ299" s="22"/>
      <c r="CK299" s="22"/>
      <c r="CL299" s="22"/>
      <c r="CM299" s="22"/>
      <c r="CN299" s="22"/>
      <c r="CO299" s="22"/>
      <c r="CP299" s="22"/>
      <c r="CQ299" s="22"/>
      <c r="CR299" s="22"/>
      <c r="CS299" s="22"/>
      <c r="CT299" s="22"/>
      <c r="CU299" s="22"/>
      <c r="CV299" s="22"/>
      <c r="CW299" s="22"/>
      <c r="CX299" s="22"/>
      <c r="CY299" s="22"/>
      <c r="CZ299" s="22"/>
      <c r="DA299" s="22"/>
      <c r="DB299" s="22"/>
      <c r="DC299" s="22"/>
      <c r="DD299" s="22"/>
      <c r="DE299" s="22">
        <v>20</v>
      </c>
      <c r="DF299" s="22"/>
      <c r="DG299" s="22"/>
      <c r="DH299" s="22"/>
      <c r="DI299" s="22"/>
      <c r="DJ299" s="22"/>
      <c r="DK299" s="22"/>
      <c r="DL299" s="22"/>
      <c r="DM299" s="22"/>
      <c r="DN299" s="22"/>
      <c r="DO299" s="22"/>
      <c r="DP299" s="22"/>
      <c r="DQ299" s="22"/>
      <c r="DR299" s="22"/>
      <c r="DS299" s="22"/>
      <c r="DT299" s="22"/>
      <c r="DU299" s="22"/>
      <c r="DV299" s="22">
        <v>40</v>
      </c>
      <c r="DW299" s="22"/>
      <c r="DX299" s="22"/>
      <c r="DY299" s="22"/>
      <c r="DZ299" s="22"/>
      <c r="EA299" s="22"/>
      <c r="EB299" s="22"/>
      <c r="EC299" s="22"/>
      <c r="ED299" s="22"/>
      <c r="EE299" s="22"/>
      <c r="EF299" s="22"/>
      <c r="EG299" s="22"/>
      <c r="EH299" s="22"/>
      <c r="EI299" s="22"/>
      <c r="EJ299" s="22"/>
      <c r="EK299" s="22"/>
      <c r="EL299" s="22"/>
      <c r="EM299" s="22"/>
      <c r="EN299" s="22"/>
      <c r="EO299" s="22"/>
      <c r="EP299" s="22"/>
      <c r="EQ299" s="22"/>
      <c r="ER299" s="22"/>
      <c r="ES299" s="22"/>
      <c r="ET299" s="22"/>
      <c r="EU299" s="22"/>
      <c r="EV299" s="22"/>
      <c r="EW299" s="22"/>
      <c r="EX299" s="22"/>
      <c r="EY299" s="22"/>
      <c r="EZ299" s="22"/>
      <c r="FA299" s="22"/>
      <c r="FB299" s="22"/>
      <c r="FC299" s="22"/>
      <c r="FD299" s="22"/>
      <c r="FE299" s="22"/>
      <c r="FF299" s="22"/>
      <c r="FG299" s="22"/>
      <c r="FH299" s="22"/>
      <c r="FI299" s="22"/>
      <c r="FJ299" s="22"/>
      <c r="FK299" s="22"/>
      <c r="FL299" s="22"/>
      <c r="FM299" s="22"/>
      <c r="FN299" s="22"/>
      <c r="FO299" s="22"/>
      <c r="FP299" s="22"/>
      <c r="FQ299" s="22"/>
      <c r="FR299" s="22"/>
      <c r="FS299" s="22"/>
      <c r="FT299" s="22"/>
      <c r="FU299" s="22"/>
      <c r="FV299" s="22"/>
      <c r="FW299" s="22">
        <v>20</v>
      </c>
      <c r="FX299" s="22"/>
      <c r="FY299" s="22"/>
      <c r="FZ299" s="22"/>
      <c r="GA299" s="22"/>
      <c r="GB299" s="22"/>
      <c r="GC299" s="22"/>
      <c r="GD299" s="22"/>
      <c r="GE299" s="22"/>
      <c r="GF299" s="22"/>
      <c r="GG299" s="22"/>
      <c r="GH299" s="22"/>
      <c r="GI299" s="22"/>
      <c r="GJ299" s="22"/>
      <c r="GK299" s="22"/>
      <c r="GL299" s="22"/>
      <c r="GM299" s="22"/>
      <c r="GN299" s="22"/>
      <c r="GO299" s="22"/>
      <c r="GP299" s="22"/>
      <c r="GQ299" s="22"/>
      <c r="GR299" s="22"/>
      <c r="GS299" s="22"/>
      <c r="GT299" s="22"/>
      <c r="GU299" s="22"/>
      <c r="GV299" s="22"/>
      <c r="GW299" s="22"/>
      <c r="GX299" s="22"/>
      <c r="GY299" s="22"/>
      <c r="GZ299" s="22"/>
      <c r="HA299" s="22"/>
      <c r="HB299" s="22"/>
      <c r="HC299" s="22"/>
      <c r="HD299" s="22"/>
      <c r="HE299" s="22"/>
      <c r="HF299" s="22"/>
      <c r="HG299" s="22"/>
      <c r="HH299" s="22"/>
      <c r="HI299" s="22"/>
      <c r="HJ299" s="22"/>
      <c r="HK299" s="22"/>
      <c r="HL299" s="22"/>
      <c r="HM299" s="22"/>
      <c r="HN299" s="22"/>
      <c r="HO299" s="22"/>
      <c r="HP299" s="22"/>
      <c r="HQ299" s="22"/>
      <c r="HR299" s="22"/>
      <c r="HS299" s="22"/>
      <c r="HT299" s="22"/>
      <c r="HU299" s="22"/>
      <c r="HV299" s="22"/>
      <c r="HW299" s="22"/>
      <c r="HX299" s="22"/>
      <c r="HY299" s="22"/>
      <c r="HZ299" s="22"/>
      <c r="IA299" s="22"/>
      <c r="IB299" s="22"/>
      <c r="IC299" s="22"/>
      <c r="ID299" s="22"/>
      <c r="IE299" s="22"/>
      <c r="IF299" s="22"/>
      <c r="IG299" s="22"/>
      <c r="IH299" s="22"/>
      <c r="II299" s="22"/>
      <c r="IJ299" s="22"/>
      <c r="IK299" s="22"/>
      <c r="IL299" s="22"/>
      <c r="IM299" s="22"/>
      <c r="IN299" s="22"/>
      <c r="IO299" s="22"/>
      <c r="IP299" s="22"/>
      <c r="IQ299" s="22"/>
      <c r="IR299" s="22"/>
      <c r="IS299" s="22"/>
      <c r="IT299" s="22"/>
      <c r="IU299" s="22"/>
      <c r="IV299" s="22"/>
      <c r="IW299" s="22"/>
      <c r="IX299" s="22"/>
      <c r="IY299" s="26">
        <f t="shared" si="16"/>
        <v>136</v>
      </c>
      <c r="IZ299" s="56" t="s">
        <v>37</v>
      </c>
      <c r="JA299" s="80">
        <v>4644.4799999999996</v>
      </c>
      <c r="JB299" s="81">
        <f t="shared" si="18"/>
        <v>0</v>
      </c>
      <c r="JC299" s="81">
        <v>2883.42</v>
      </c>
      <c r="JD299" s="82">
        <f t="shared" si="17"/>
        <v>4644.4799999999996</v>
      </c>
      <c r="JE299" s="83"/>
      <c r="JF299" s="83"/>
      <c r="JG299" s="83"/>
      <c r="JH299" s="83"/>
      <c r="JI299" s="83"/>
      <c r="JJ299" s="83"/>
      <c r="JK299" s="83"/>
      <c r="JL299" s="83"/>
      <c r="JM299" s="83"/>
      <c r="JN299" s="83"/>
      <c r="JO299" s="83"/>
      <c r="JP299" s="83"/>
      <c r="JQ299" s="117">
        <f t="shared" si="19"/>
        <v>1.6107538964146741</v>
      </c>
      <c r="JR299" s="5" t="s">
        <v>735</v>
      </c>
    </row>
    <row r="300" spans="1:278" s="5" customFormat="1" ht="12.75" customHeight="1" x14ac:dyDescent="0.25">
      <c r="A300" s="64">
        <v>43451</v>
      </c>
      <c r="B300" s="108" t="s">
        <v>60</v>
      </c>
      <c r="C300" s="52"/>
      <c r="D300" s="52"/>
      <c r="E300" s="53"/>
      <c r="F300" s="53"/>
      <c r="G300" s="53"/>
      <c r="H300" s="53"/>
      <c r="I300" s="53"/>
      <c r="J300" s="53"/>
      <c r="K300" s="53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  <c r="AU300" s="22"/>
      <c r="AV300" s="22"/>
      <c r="AW300" s="22"/>
      <c r="AX300" s="22"/>
      <c r="AY300" s="22"/>
      <c r="AZ300" s="22"/>
      <c r="BA300" s="22"/>
      <c r="BB300" s="22"/>
      <c r="BC300" s="22"/>
      <c r="BD300" s="22"/>
      <c r="BE300" s="22"/>
      <c r="BF300" s="22">
        <v>10</v>
      </c>
      <c r="BG300" s="22"/>
      <c r="BH300" s="22"/>
      <c r="BI300" s="22"/>
      <c r="BJ300" s="22"/>
      <c r="BK300" s="22"/>
      <c r="BL300" s="22"/>
      <c r="BM300" s="22"/>
      <c r="BN300" s="22"/>
      <c r="BO300" s="22"/>
      <c r="BP300" s="22"/>
      <c r="BQ300" s="22"/>
      <c r="BR300" s="22"/>
      <c r="BS300" s="22"/>
      <c r="BT300" s="22"/>
      <c r="BU300" s="22"/>
      <c r="BV300" s="22"/>
      <c r="BW300" s="22">
        <v>20</v>
      </c>
      <c r="BX300" s="22"/>
      <c r="BY300" s="22">
        <v>10</v>
      </c>
      <c r="BZ300" s="22"/>
      <c r="CA300" s="22"/>
      <c r="CB300" s="22"/>
      <c r="CC300" s="22"/>
      <c r="CD300" s="22"/>
      <c r="CE300" s="22"/>
      <c r="CF300" s="22"/>
      <c r="CG300" s="22"/>
      <c r="CH300" s="22"/>
      <c r="CI300" s="22"/>
      <c r="CJ300" s="22"/>
      <c r="CK300" s="22"/>
      <c r="CL300" s="22"/>
      <c r="CM300" s="22"/>
      <c r="CN300" s="22"/>
      <c r="CO300" s="22"/>
      <c r="CP300" s="22"/>
      <c r="CQ300" s="22"/>
      <c r="CR300" s="22"/>
      <c r="CS300" s="22"/>
      <c r="CT300" s="22"/>
      <c r="CU300" s="22"/>
      <c r="CV300" s="22"/>
      <c r="CW300" s="22"/>
      <c r="CX300" s="22"/>
      <c r="CY300" s="22"/>
      <c r="CZ300" s="22"/>
      <c r="DA300" s="22"/>
      <c r="DB300" s="22"/>
      <c r="DC300" s="22"/>
      <c r="DD300" s="22"/>
      <c r="DE300" s="22"/>
      <c r="DF300" s="22"/>
      <c r="DG300" s="22"/>
      <c r="DH300" s="22"/>
      <c r="DI300" s="22"/>
      <c r="DJ300" s="22"/>
      <c r="DK300" s="22"/>
      <c r="DL300" s="22"/>
      <c r="DM300" s="22"/>
      <c r="DN300" s="22"/>
      <c r="DO300" s="22"/>
      <c r="DP300" s="22"/>
      <c r="DQ300" s="22"/>
      <c r="DR300" s="22"/>
      <c r="DS300" s="22"/>
      <c r="DT300" s="22"/>
      <c r="DU300" s="22"/>
      <c r="DV300" s="22"/>
      <c r="DW300" s="22"/>
      <c r="DX300" s="22"/>
      <c r="DY300" s="22"/>
      <c r="DZ300" s="22"/>
      <c r="EA300" s="22"/>
      <c r="EB300" s="22"/>
      <c r="EC300" s="22"/>
      <c r="ED300" s="22"/>
      <c r="EE300" s="22"/>
      <c r="EF300" s="22"/>
      <c r="EG300" s="22"/>
      <c r="EH300" s="22"/>
      <c r="EI300" s="22"/>
      <c r="EJ300" s="22"/>
      <c r="EK300" s="22"/>
      <c r="EL300" s="22"/>
      <c r="EM300" s="22"/>
      <c r="EN300" s="22"/>
      <c r="EO300" s="22"/>
      <c r="EP300" s="22"/>
      <c r="EQ300" s="22"/>
      <c r="ER300" s="22"/>
      <c r="ES300" s="22"/>
      <c r="ET300" s="22"/>
      <c r="EU300" s="22"/>
      <c r="EV300" s="22"/>
      <c r="EW300" s="22"/>
      <c r="EX300" s="22"/>
      <c r="EY300" s="22"/>
      <c r="EZ300" s="22"/>
      <c r="FA300" s="22"/>
      <c r="FB300" s="22"/>
      <c r="FC300" s="22"/>
      <c r="FD300" s="22"/>
      <c r="FE300" s="22"/>
      <c r="FF300" s="22"/>
      <c r="FG300" s="22"/>
      <c r="FH300" s="22"/>
      <c r="FI300" s="22"/>
      <c r="FJ300" s="22"/>
      <c r="FK300" s="22"/>
      <c r="FL300" s="22"/>
      <c r="FM300" s="22"/>
      <c r="FN300" s="22"/>
      <c r="FO300" s="22"/>
      <c r="FP300" s="22"/>
      <c r="FQ300" s="22"/>
      <c r="FR300" s="22">
        <v>10</v>
      </c>
      <c r="FS300" s="22"/>
      <c r="FT300" s="22"/>
      <c r="FU300" s="22"/>
      <c r="FV300" s="22"/>
      <c r="FW300" s="22"/>
      <c r="FX300" s="22"/>
      <c r="FY300" s="22"/>
      <c r="FZ300" s="22"/>
      <c r="GA300" s="22"/>
      <c r="GB300" s="22"/>
      <c r="GC300" s="22"/>
      <c r="GD300" s="22"/>
      <c r="GE300" s="22"/>
      <c r="GF300" s="22">
        <v>10</v>
      </c>
      <c r="GG300" s="22"/>
      <c r="GH300" s="22"/>
      <c r="GI300" s="22"/>
      <c r="GJ300" s="22"/>
      <c r="GK300" s="22"/>
      <c r="GL300" s="22"/>
      <c r="GM300" s="22"/>
      <c r="GN300" s="22"/>
      <c r="GO300" s="22"/>
      <c r="GP300" s="22"/>
      <c r="GQ300" s="22"/>
      <c r="GR300" s="22">
        <v>6</v>
      </c>
      <c r="GS300" s="22"/>
      <c r="GT300" s="22"/>
      <c r="GU300" s="22"/>
      <c r="GV300" s="22"/>
      <c r="GW300" s="22"/>
      <c r="GX300" s="22"/>
      <c r="GY300" s="22"/>
      <c r="GZ300" s="22"/>
      <c r="HA300" s="22"/>
      <c r="HB300" s="22"/>
      <c r="HC300" s="22"/>
      <c r="HD300" s="22"/>
      <c r="HE300" s="22"/>
      <c r="HF300" s="22"/>
      <c r="HG300" s="22"/>
      <c r="HH300" s="22"/>
      <c r="HI300" s="22"/>
      <c r="HJ300" s="22"/>
      <c r="HK300" s="22"/>
      <c r="HL300" s="22"/>
      <c r="HM300" s="22"/>
      <c r="HN300" s="22"/>
      <c r="HO300" s="22"/>
      <c r="HP300" s="22"/>
      <c r="HQ300" s="22"/>
      <c r="HR300" s="22"/>
      <c r="HS300" s="22"/>
      <c r="HT300" s="22"/>
      <c r="HU300" s="22"/>
      <c r="HV300" s="22"/>
      <c r="HW300" s="22"/>
      <c r="HX300" s="22"/>
      <c r="HY300" s="22"/>
      <c r="HZ300" s="22"/>
      <c r="IA300" s="22"/>
      <c r="IB300" s="22"/>
      <c r="IC300" s="22"/>
      <c r="ID300" s="22"/>
      <c r="IE300" s="22"/>
      <c r="IF300" s="22"/>
      <c r="IG300" s="22"/>
      <c r="IH300" s="22"/>
      <c r="II300" s="22"/>
      <c r="IJ300" s="22"/>
      <c r="IK300" s="22"/>
      <c r="IL300" s="22"/>
      <c r="IM300" s="22"/>
      <c r="IN300" s="22"/>
      <c r="IO300" s="22"/>
      <c r="IP300" s="22"/>
      <c r="IQ300" s="22"/>
      <c r="IR300" s="22"/>
      <c r="IS300" s="22"/>
      <c r="IT300" s="22"/>
      <c r="IU300" s="22"/>
      <c r="IV300" s="22"/>
      <c r="IW300" s="22"/>
      <c r="IX300" s="22"/>
      <c r="IY300" s="26">
        <f t="shared" si="16"/>
        <v>66</v>
      </c>
      <c r="IZ300" s="56" t="s">
        <v>37</v>
      </c>
      <c r="JA300" s="80">
        <v>1351.44</v>
      </c>
      <c r="JB300" s="81">
        <f t="shared" si="18"/>
        <v>0</v>
      </c>
      <c r="JC300" s="81">
        <v>945.34</v>
      </c>
      <c r="JD300" s="82">
        <f t="shared" si="17"/>
        <v>1351.44</v>
      </c>
      <c r="JE300" s="83"/>
      <c r="JF300" s="83"/>
      <c r="JG300" s="83"/>
      <c r="JH300" s="83"/>
      <c r="JI300" s="83"/>
      <c r="JJ300" s="83"/>
      <c r="JK300" s="83"/>
      <c r="JL300" s="83"/>
      <c r="JM300" s="83"/>
      <c r="JN300" s="83"/>
      <c r="JO300" s="83"/>
      <c r="JP300" s="83"/>
      <c r="JQ300" s="117">
        <f t="shared" si="19"/>
        <v>1.4295808915310892</v>
      </c>
      <c r="JR300" s="5" t="s">
        <v>738</v>
      </c>
    </row>
    <row r="301" spans="1:278" s="5" customFormat="1" ht="12.75" customHeight="1" x14ac:dyDescent="0.25">
      <c r="A301" s="64">
        <v>43461</v>
      </c>
      <c r="B301" s="108" t="s">
        <v>60</v>
      </c>
      <c r="C301" s="52"/>
      <c r="D301" s="52"/>
      <c r="E301" s="53"/>
      <c r="F301" s="53"/>
      <c r="G301" s="53"/>
      <c r="H301" s="53">
        <v>10</v>
      </c>
      <c r="I301" s="53"/>
      <c r="J301" s="53"/>
      <c r="K301" s="53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  <c r="AU301" s="22"/>
      <c r="AV301" s="22">
        <v>9</v>
      </c>
      <c r="AW301" s="22"/>
      <c r="AX301" s="22"/>
      <c r="AY301" s="22"/>
      <c r="AZ301" s="22"/>
      <c r="BA301" s="22"/>
      <c r="BB301" s="22"/>
      <c r="BC301" s="22"/>
      <c r="BD301" s="22"/>
      <c r="BE301" s="22"/>
      <c r="BF301" s="22">
        <v>10</v>
      </c>
      <c r="BG301" s="22"/>
      <c r="BH301" s="22"/>
      <c r="BI301" s="22"/>
      <c r="BJ301" s="22">
        <v>10</v>
      </c>
      <c r="BK301" s="22"/>
      <c r="BL301" s="22"/>
      <c r="BM301" s="22"/>
      <c r="BN301" s="22"/>
      <c r="BO301" s="22"/>
      <c r="BP301" s="22"/>
      <c r="BQ301" s="22"/>
      <c r="BR301" s="22"/>
      <c r="BS301" s="22"/>
      <c r="BT301" s="22"/>
      <c r="BU301" s="22">
        <v>30</v>
      </c>
      <c r="BV301" s="22"/>
      <c r="BW301" s="22">
        <v>50</v>
      </c>
      <c r="BX301" s="22"/>
      <c r="BY301" s="22">
        <v>10</v>
      </c>
      <c r="BZ301" s="22"/>
      <c r="CA301" s="22"/>
      <c r="CB301" s="22"/>
      <c r="CC301" s="22"/>
      <c r="CD301" s="22"/>
      <c r="CE301" s="22"/>
      <c r="CF301" s="22"/>
      <c r="CG301" s="22"/>
      <c r="CH301" s="22"/>
      <c r="CI301" s="22"/>
      <c r="CJ301" s="22"/>
      <c r="CK301" s="22"/>
      <c r="CL301" s="22"/>
      <c r="CM301" s="22"/>
      <c r="CN301" s="22"/>
      <c r="CO301" s="22"/>
      <c r="CP301" s="22"/>
      <c r="CQ301" s="22"/>
      <c r="CR301" s="22"/>
      <c r="CS301" s="22"/>
      <c r="CT301" s="22"/>
      <c r="CU301" s="22"/>
      <c r="CV301" s="22"/>
      <c r="CW301" s="22"/>
      <c r="CX301" s="22"/>
      <c r="CY301" s="22"/>
      <c r="CZ301" s="22"/>
      <c r="DA301" s="22"/>
      <c r="DB301" s="22"/>
      <c r="DC301" s="22"/>
      <c r="DD301" s="22"/>
      <c r="DE301" s="22"/>
      <c r="DF301" s="22"/>
      <c r="DG301" s="22"/>
      <c r="DH301" s="22"/>
      <c r="DI301" s="22"/>
      <c r="DJ301" s="22"/>
      <c r="DK301" s="22"/>
      <c r="DL301" s="22"/>
      <c r="DM301" s="22"/>
      <c r="DN301" s="22"/>
      <c r="DO301" s="22"/>
      <c r="DP301" s="22"/>
      <c r="DQ301" s="22"/>
      <c r="DR301" s="22"/>
      <c r="DS301" s="22"/>
      <c r="DT301" s="22"/>
      <c r="DU301" s="22"/>
      <c r="DV301" s="22">
        <v>60</v>
      </c>
      <c r="DW301" s="22"/>
      <c r="DX301" s="22"/>
      <c r="DY301" s="22"/>
      <c r="DZ301" s="22"/>
      <c r="EA301" s="22"/>
      <c r="EB301" s="22"/>
      <c r="EC301" s="22"/>
      <c r="ED301" s="22"/>
      <c r="EE301" s="22"/>
      <c r="EF301" s="22"/>
      <c r="EG301" s="22"/>
      <c r="EH301" s="22"/>
      <c r="EI301" s="22"/>
      <c r="EJ301" s="22"/>
      <c r="EK301" s="22"/>
      <c r="EL301" s="22"/>
      <c r="EM301" s="22"/>
      <c r="EN301" s="22"/>
      <c r="EO301" s="22"/>
      <c r="EP301" s="22"/>
      <c r="EQ301" s="22"/>
      <c r="ER301" s="22"/>
      <c r="ES301" s="22"/>
      <c r="ET301" s="22"/>
      <c r="EU301" s="22"/>
      <c r="EV301" s="22"/>
      <c r="EW301" s="22"/>
      <c r="EX301" s="22"/>
      <c r="EY301" s="22"/>
      <c r="EZ301" s="22"/>
      <c r="FA301" s="22"/>
      <c r="FB301" s="22"/>
      <c r="FC301" s="22"/>
      <c r="FD301" s="22"/>
      <c r="FE301" s="22"/>
      <c r="FF301" s="22"/>
      <c r="FG301" s="22"/>
      <c r="FH301" s="22"/>
      <c r="FI301" s="22"/>
      <c r="FJ301" s="22"/>
      <c r="FK301" s="22"/>
      <c r="FL301" s="22"/>
      <c r="FM301" s="22"/>
      <c r="FN301" s="22"/>
      <c r="FO301" s="22"/>
      <c r="FP301" s="22"/>
      <c r="FQ301" s="22"/>
      <c r="FR301" s="22">
        <v>10</v>
      </c>
      <c r="FS301" s="22"/>
      <c r="FT301" s="22">
        <v>30</v>
      </c>
      <c r="FU301" s="22"/>
      <c r="FV301" s="22"/>
      <c r="FW301" s="22">
        <v>30</v>
      </c>
      <c r="FX301" s="22"/>
      <c r="FY301" s="22">
        <v>20</v>
      </c>
      <c r="FZ301" s="22"/>
      <c r="GA301" s="22"/>
      <c r="GB301" s="22"/>
      <c r="GC301" s="22"/>
      <c r="GD301" s="22"/>
      <c r="GE301" s="22"/>
      <c r="GF301" s="22">
        <v>10</v>
      </c>
      <c r="GG301" s="22"/>
      <c r="GH301" s="22"/>
      <c r="GI301" s="22"/>
      <c r="GJ301" s="22"/>
      <c r="GK301" s="22"/>
      <c r="GL301" s="22"/>
      <c r="GM301" s="22"/>
      <c r="GN301" s="22"/>
      <c r="GO301" s="22"/>
      <c r="GP301" s="22"/>
      <c r="GQ301" s="22"/>
      <c r="GR301" s="22">
        <v>34</v>
      </c>
      <c r="GS301" s="22"/>
      <c r="GT301" s="22"/>
      <c r="GU301" s="22"/>
      <c r="GV301" s="22"/>
      <c r="GW301" s="22"/>
      <c r="GX301" s="22"/>
      <c r="GY301" s="22"/>
      <c r="GZ301" s="22"/>
      <c r="HA301" s="22"/>
      <c r="HB301" s="22"/>
      <c r="HC301" s="22"/>
      <c r="HD301" s="22"/>
      <c r="HE301" s="22"/>
      <c r="HF301" s="22"/>
      <c r="HG301" s="22"/>
      <c r="HH301" s="22"/>
      <c r="HI301" s="22"/>
      <c r="HJ301" s="22"/>
      <c r="HK301" s="22"/>
      <c r="HL301" s="22"/>
      <c r="HM301" s="22"/>
      <c r="HN301" s="22"/>
      <c r="HO301" s="22"/>
      <c r="HP301" s="22"/>
      <c r="HQ301" s="22"/>
      <c r="HR301" s="22"/>
      <c r="HS301" s="22"/>
      <c r="HT301" s="22"/>
      <c r="HU301" s="22"/>
      <c r="HV301" s="22"/>
      <c r="HW301" s="22"/>
      <c r="HX301" s="22"/>
      <c r="HY301" s="22"/>
      <c r="HZ301" s="22"/>
      <c r="IA301" s="22"/>
      <c r="IB301" s="22"/>
      <c r="IC301" s="22"/>
      <c r="ID301" s="22"/>
      <c r="IE301" s="22"/>
      <c r="IF301" s="22"/>
      <c r="IG301" s="22"/>
      <c r="IH301" s="22"/>
      <c r="II301" s="22"/>
      <c r="IJ301" s="22"/>
      <c r="IK301" s="22"/>
      <c r="IL301" s="22"/>
      <c r="IM301" s="22"/>
      <c r="IN301" s="22"/>
      <c r="IO301" s="22"/>
      <c r="IP301" s="22"/>
      <c r="IQ301" s="22"/>
      <c r="IR301" s="22"/>
      <c r="IS301" s="22"/>
      <c r="IT301" s="22"/>
      <c r="IU301" s="22"/>
      <c r="IV301" s="22"/>
      <c r="IW301" s="22"/>
      <c r="IX301" s="22"/>
      <c r="IY301" s="26">
        <f t="shared" si="16"/>
        <v>323</v>
      </c>
      <c r="IZ301" s="56" t="s">
        <v>37</v>
      </c>
      <c r="JA301" s="80">
        <v>11291.4</v>
      </c>
      <c r="JB301" s="81">
        <f t="shared" si="18"/>
        <v>0</v>
      </c>
      <c r="JC301" s="81">
        <v>7153.630000000001</v>
      </c>
      <c r="JD301" s="82">
        <f t="shared" si="17"/>
        <v>11291.4</v>
      </c>
      <c r="JE301" s="83"/>
      <c r="JF301" s="83"/>
      <c r="JG301" s="83"/>
      <c r="JH301" s="83"/>
      <c r="JI301" s="83"/>
      <c r="JJ301" s="83"/>
      <c r="JK301" s="83"/>
      <c r="JL301" s="83"/>
      <c r="JM301" s="83"/>
      <c r="JN301" s="83"/>
      <c r="JO301" s="83"/>
      <c r="JP301" s="83"/>
      <c r="JQ301" s="117">
        <f t="shared" si="19"/>
        <v>1.5784154338426781</v>
      </c>
    </row>
    <row r="302" spans="1:278" s="5" customFormat="1" ht="12.75" customHeight="1" x14ac:dyDescent="0.25">
      <c r="A302" s="64">
        <v>43123</v>
      </c>
      <c r="B302" s="109" t="s">
        <v>91</v>
      </c>
      <c r="C302" s="52"/>
      <c r="D302" s="52"/>
      <c r="E302" s="53"/>
      <c r="F302" s="53"/>
      <c r="G302" s="53"/>
      <c r="H302" s="53"/>
      <c r="I302" s="53"/>
      <c r="J302" s="53"/>
      <c r="K302" s="53"/>
      <c r="L302" s="22"/>
      <c r="M302" s="22"/>
      <c r="N302" s="22"/>
      <c r="O302" s="22"/>
      <c r="P302" s="22"/>
      <c r="Q302" s="22">
        <v>8</v>
      </c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>
        <v>2</v>
      </c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>
        <v>9</v>
      </c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>
        <v>10</v>
      </c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>
        <v>4.5</v>
      </c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22"/>
      <c r="GF302" s="22"/>
      <c r="GG302" s="22"/>
      <c r="GH302" s="22"/>
      <c r="GI302" s="22"/>
      <c r="GJ302" s="22"/>
      <c r="GK302" s="22"/>
      <c r="GL302" s="22"/>
      <c r="GM302" s="22"/>
      <c r="GN302" s="22"/>
      <c r="GO302" s="22"/>
      <c r="GP302" s="22"/>
      <c r="GQ302" s="22"/>
      <c r="GR302" s="22"/>
      <c r="GS302" s="22"/>
      <c r="GT302" s="22"/>
      <c r="GU302" s="22"/>
      <c r="GV302" s="22"/>
      <c r="GW302" s="22"/>
      <c r="GX302" s="22"/>
      <c r="GY302" s="22"/>
      <c r="GZ302" s="22"/>
      <c r="HA302" s="22"/>
      <c r="HB302" s="22"/>
      <c r="HC302" s="22"/>
      <c r="HD302" s="22"/>
      <c r="HE302" s="22"/>
      <c r="HF302" s="22"/>
      <c r="HG302" s="22"/>
      <c r="HH302" s="22"/>
      <c r="HI302" s="22"/>
      <c r="HJ302" s="22"/>
      <c r="HK302" s="22"/>
      <c r="HL302" s="22"/>
      <c r="HM302" s="22"/>
      <c r="HN302" s="22"/>
      <c r="HO302" s="22"/>
      <c r="HP302" s="22"/>
      <c r="HQ302" s="22"/>
      <c r="HR302" s="22"/>
      <c r="HS302" s="22"/>
      <c r="HT302" s="22"/>
      <c r="HU302" s="22"/>
      <c r="HV302" s="22"/>
      <c r="HW302" s="22"/>
      <c r="HX302" s="22"/>
      <c r="HY302" s="22"/>
      <c r="HZ302" s="22"/>
      <c r="IA302" s="22"/>
      <c r="IB302" s="22"/>
      <c r="IC302" s="22"/>
      <c r="ID302" s="22"/>
      <c r="IE302" s="22"/>
      <c r="IF302" s="22"/>
      <c r="IG302" s="22"/>
      <c r="IH302" s="22"/>
      <c r="II302" s="22"/>
      <c r="IJ302" s="22"/>
      <c r="IK302" s="22"/>
      <c r="IL302" s="22"/>
      <c r="IM302" s="22"/>
      <c r="IN302" s="22"/>
      <c r="IO302" s="22"/>
      <c r="IP302" s="22"/>
      <c r="IQ302" s="22"/>
      <c r="IR302" s="22"/>
      <c r="IS302" s="22"/>
      <c r="IT302" s="22"/>
      <c r="IU302" s="22"/>
      <c r="IV302" s="22"/>
      <c r="IW302" s="22"/>
      <c r="IX302" s="22"/>
      <c r="IY302" s="26">
        <f t="shared" si="16"/>
        <v>33.5</v>
      </c>
      <c r="IZ302" s="56" t="s">
        <v>37</v>
      </c>
      <c r="JA302" s="80">
        <v>1380.52</v>
      </c>
      <c r="JB302" s="81">
        <f>JE302</f>
        <v>1380.52</v>
      </c>
      <c r="JC302" s="81">
        <v>1020.6650000000001</v>
      </c>
      <c r="JD302" s="82">
        <f t="shared" si="17"/>
        <v>0</v>
      </c>
      <c r="JE302" s="83">
        <v>1380.52</v>
      </c>
      <c r="JF302" s="83"/>
      <c r="JG302" s="83"/>
      <c r="JH302" s="83"/>
      <c r="JI302" s="83"/>
      <c r="JJ302" s="83"/>
      <c r="JK302" s="83"/>
      <c r="JL302" s="83"/>
      <c r="JM302" s="83"/>
      <c r="JN302" s="83"/>
      <c r="JO302" s="83"/>
      <c r="JP302" s="83"/>
      <c r="JQ302" s="40">
        <f t="shared" si="19"/>
        <v>1.352569158342845</v>
      </c>
    </row>
    <row r="303" spans="1:278" s="5" customFormat="1" ht="12.75" customHeight="1" x14ac:dyDescent="0.25">
      <c r="A303" s="64">
        <v>43137</v>
      </c>
      <c r="B303" s="109" t="s">
        <v>91</v>
      </c>
      <c r="C303" s="52"/>
      <c r="D303" s="52"/>
      <c r="E303" s="53"/>
      <c r="F303" s="53"/>
      <c r="G303" s="53"/>
      <c r="H303" s="53"/>
      <c r="I303" s="53"/>
      <c r="J303" s="53"/>
      <c r="K303" s="53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>
        <v>8</v>
      </c>
      <c r="AQ303" s="22"/>
      <c r="AR303" s="22"/>
      <c r="AS303" s="22"/>
      <c r="AT303" s="22"/>
      <c r="AU303" s="22"/>
      <c r="AV303" s="22"/>
      <c r="AW303" s="22"/>
      <c r="AX303" s="22"/>
      <c r="AY303" s="22"/>
      <c r="AZ303" s="22"/>
      <c r="BA303" s="22"/>
      <c r="BB303" s="22"/>
      <c r="BC303" s="22"/>
      <c r="BD303" s="22"/>
      <c r="BE303" s="22"/>
      <c r="BF303" s="22"/>
      <c r="BG303" s="22"/>
      <c r="BH303" s="22"/>
      <c r="BI303" s="22"/>
      <c r="BJ303" s="22"/>
      <c r="BK303" s="22"/>
      <c r="BL303" s="22"/>
      <c r="BM303" s="22"/>
      <c r="BN303" s="22"/>
      <c r="BO303" s="22"/>
      <c r="BP303" s="22"/>
      <c r="BQ303" s="22"/>
      <c r="BR303" s="22">
        <v>10</v>
      </c>
      <c r="BS303" s="22"/>
      <c r="BT303" s="22"/>
      <c r="BU303" s="22"/>
      <c r="BV303" s="22"/>
      <c r="BW303" s="22"/>
      <c r="BX303" s="22"/>
      <c r="BY303" s="22"/>
      <c r="BZ303" s="22"/>
      <c r="CA303" s="22"/>
      <c r="CB303" s="22"/>
      <c r="CC303" s="22"/>
      <c r="CD303" s="22"/>
      <c r="CE303" s="22"/>
      <c r="CF303" s="22"/>
      <c r="CG303" s="22"/>
      <c r="CH303" s="22"/>
      <c r="CI303" s="22"/>
      <c r="CJ303" s="22"/>
      <c r="CK303" s="22"/>
      <c r="CL303" s="22"/>
      <c r="CM303" s="22"/>
      <c r="CN303" s="22"/>
      <c r="CO303" s="22"/>
      <c r="CP303" s="22"/>
      <c r="CQ303" s="22"/>
      <c r="CR303" s="22"/>
      <c r="CS303" s="22"/>
      <c r="CT303" s="22"/>
      <c r="CU303" s="22"/>
      <c r="CV303" s="22"/>
      <c r="CW303" s="22"/>
      <c r="CX303" s="22"/>
      <c r="CY303" s="22"/>
      <c r="CZ303" s="22"/>
      <c r="DA303" s="22"/>
      <c r="DB303" s="22"/>
      <c r="DC303" s="22"/>
      <c r="DD303" s="22"/>
      <c r="DE303" s="22"/>
      <c r="DF303" s="22"/>
      <c r="DG303" s="22"/>
      <c r="DH303" s="22"/>
      <c r="DI303" s="22"/>
      <c r="DJ303" s="22"/>
      <c r="DK303" s="22">
        <v>5</v>
      </c>
      <c r="DL303" s="22"/>
      <c r="DM303" s="22"/>
      <c r="DN303" s="22"/>
      <c r="DO303" s="22"/>
      <c r="DP303" s="22"/>
      <c r="DQ303" s="22"/>
      <c r="DR303" s="22"/>
      <c r="DS303" s="22"/>
      <c r="DT303" s="22"/>
      <c r="DU303" s="22"/>
      <c r="DV303" s="22"/>
      <c r="DW303" s="22"/>
      <c r="DX303" s="22"/>
      <c r="DY303" s="22"/>
      <c r="DZ303" s="22"/>
      <c r="EA303" s="22"/>
      <c r="EB303" s="22"/>
      <c r="EC303" s="22"/>
      <c r="ED303" s="22"/>
      <c r="EE303" s="22"/>
      <c r="EF303" s="22"/>
      <c r="EG303" s="22"/>
      <c r="EH303" s="22"/>
      <c r="EI303" s="22"/>
      <c r="EJ303" s="22"/>
      <c r="EK303" s="22"/>
      <c r="EL303" s="22"/>
      <c r="EM303" s="22"/>
      <c r="EN303" s="22"/>
      <c r="EO303" s="22"/>
      <c r="EP303" s="22"/>
      <c r="EQ303" s="22"/>
      <c r="ER303" s="22"/>
      <c r="ES303" s="22"/>
      <c r="ET303" s="22"/>
      <c r="EU303" s="22"/>
      <c r="EV303" s="22"/>
      <c r="EW303" s="22"/>
      <c r="EX303" s="22"/>
      <c r="EY303" s="22"/>
      <c r="EZ303" s="22"/>
      <c r="FA303" s="22"/>
      <c r="FB303" s="22"/>
      <c r="FC303" s="22"/>
      <c r="FD303" s="22"/>
      <c r="FE303" s="22"/>
      <c r="FF303" s="22"/>
      <c r="FG303" s="22"/>
      <c r="FH303" s="22"/>
      <c r="FI303" s="22"/>
      <c r="FJ303" s="22"/>
      <c r="FK303" s="22"/>
      <c r="FL303" s="22"/>
      <c r="FM303" s="22"/>
      <c r="FN303" s="22"/>
      <c r="FO303" s="22"/>
      <c r="FP303" s="22"/>
      <c r="FQ303" s="22"/>
      <c r="FR303" s="22"/>
      <c r="FS303" s="22"/>
      <c r="FT303" s="22"/>
      <c r="FU303" s="22"/>
      <c r="FV303" s="22"/>
      <c r="FW303" s="22"/>
      <c r="FX303" s="22"/>
      <c r="FY303" s="22"/>
      <c r="FZ303" s="22"/>
      <c r="GA303" s="22"/>
      <c r="GB303" s="22"/>
      <c r="GC303" s="22"/>
      <c r="GD303" s="22"/>
      <c r="GE303" s="22"/>
      <c r="GF303" s="22"/>
      <c r="GG303" s="22"/>
      <c r="GH303" s="22"/>
      <c r="GI303" s="22"/>
      <c r="GJ303" s="22"/>
      <c r="GK303" s="22"/>
      <c r="GL303" s="22"/>
      <c r="GM303" s="22"/>
      <c r="GN303" s="22"/>
      <c r="GO303" s="22"/>
      <c r="GP303" s="22"/>
      <c r="GQ303" s="22"/>
      <c r="GR303" s="22"/>
      <c r="GS303" s="22"/>
      <c r="GT303" s="22"/>
      <c r="GU303" s="22"/>
      <c r="GV303" s="22"/>
      <c r="GW303" s="22"/>
      <c r="GX303" s="22"/>
      <c r="GY303" s="22"/>
      <c r="GZ303" s="22"/>
      <c r="HA303" s="22"/>
      <c r="HB303" s="22"/>
      <c r="HC303" s="22"/>
      <c r="HD303" s="22"/>
      <c r="HE303" s="22"/>
      <c r="HF303" s="22"/>
      <c r="HG303" s="22"/>
      <c r="HH303" s="22"/>
      <c r="HI303" s="22"/>
      <c r="HJ303" s="22"/>
      <c r="HK303" s="22"/>
      <c r="HL303" s="22"/>
      <c r="HM303" s="22"/>
      <c r="HN303" s="22"/>
      <c r="HO303" s="22"/>
      <c r="HP303" s="22"/>
      <c r="HQ303" s="22"/>
      <c r="HR303" s="22"/>
      <c r="HS303" s="22"/>
      <c r="HT303" s="22"/>
      <c r="HU303" s="22"/>
      <c r="HV303" s="22"/>
      <c r="HW303" s="22"/>
      <c r="HX303" s="22"/>
      <c r="HY303" s="22"/>
      <c r="HZ303" s="22"/>
      <c r="IA303" s="22"/>
      <c r="IB303" s="22"/>
      <c r="IC303" s="22"/>
      <c r="ID303" s="22"/>
      <c r="IE303" s="22"/>
      <c r="IF303" s="22"/>
      <c r="IG303" s="22"/>
      <c r="IH303" s="22"/>
      <c r="II303" s="22"/>
      <c r="IJ303" s="22"/>
      <c r="IK303" s="22"/>
      <c r="IL303" s="22"/>
      <c r="IM303" s="22"/>
      <c r="IN303" s="22"/>
      <c r="IO303" s="22"/>
      <c r="IP303" s="22"/>
      <c r="IQ303" s="22"/>
      <c r="IR303" s="22"/>
      <c r="IS303" s="22"/>
      <c r="IT303" s="22"/>
      <c r="IU303" s="22"/>
      <c r="IV303" s="22"/>
      <c r="IW303" s="22"/>
      <c r="IX303" s="22"/>
      <c r="IY303" s="26">
        <f t="shared" si="16"/>
        <v>23</v>
      </c>
      <c r="IZ303" s="56" t="s">
        <v>37</v>
      </c>
      <c r="JA303" s="80">
        <v>705.19</v>
      </c>
      <c r="JB303" s="81">
        <f>JE303+JF303</f>
        <v>705.19</v>
      </c>
      <c r="JC303" s="81">
        <v>516.56000000000006</v>
      </c>
      <c r="JD303" s="82">
        <f t="shared" si="17"/>
        <v>0</v>
      </c>
      <c r="JE303" s="83">
        <v>705.19</v>
      </c>
      <c r="JF303" s="83"/>
      <c r="JG303" s="83"/>
      <c r="JH303" s="83"/>
      <c r="JI303" s="83"/>
      <c r="JJ303" s="83"/>
      <c r="JK303" s="83"/>
      <c r="JL303" s="83"/>
      <c r="JM303" s="83"/>
      <c r="JN303" s="83"/>
      <c r="JO303" s="83"/>
      <c r="JP303" s="83"/>
      <c r="JQ303" s="40">
        <f t="shared" si="19"/>
        <v>1.3651657116307883</v>
      </c>
    </row>
    <row r="304" spans="1:278" s="5" customFormat="1" ht="12.75" customHeight="1" x14ac:dyDescent="0.25">
      <c r="A304" s="64">
        <v>43171</v>
      </c>
      <c r="B304" s="109" t="s">
        <v>91</v>
      </c>
      <c r="C304" s="52"/>
      <c r="D304" s="52"/>
      <c r="E304" s="53"/>
      <c r="F304" s="53"/>
      <c r="G304" s="53"/>
      <c r="H304" s="53"/>
      <c r="I304" s="53"/>
      <c r="J304" s="53"/>
      <c r="K304" s="53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  <c r="AU304" s="22"/>
      <c r="AV304" s="22"/>
      <c r="AW304" s="22"/>
      <c r="AX304" s="22"/>
      <c r="AY304" s="22"/>
      <c r="AZ304" s="22"/>
      <c r="BA304" s="22"/>
      <c r="BB304" s="22"/>
      <c r="BC304" s="22"/>
      <c r="BD304" s="22"/>
      <c r="BE304" s="22"/>
      <c r="BF304" s="22"/>
      <c r="BG304" s="22"/>
      <c r="BH304" s="22"/>
      <c r="BI304" s="22"/>
      <c r="BJ304" s="22"/>
      <c r="BK304" s="22"/>
      <c r="BL304" s="22"/>
      <c r="BM304" s="22"/>
      <c r="BN304" s="22"/>
      <c r="BO304" s="22"/>
      <c r="BP304" s="22"/>
      <c r="BQ304" s="22"/>
      <c r="BR304" s="22"/>
      <c r="BS304" s="22"/>
      <c r="BT304" s="22"/>
      <c r="BU304" s="22"/>
      <c r="BV304" s="22"/>
      <c r="BW304" s="22"/>
      <c r="BX304" s="22"/>
      <c r="BY304" s="22"/>
      <c r="BZ304" s="22"/>
      <c r="CA304" s="22"/>
      <c r="CB304" s="22"/>
      <c r="CC304" s="22"/>
      <c r="CD304" s="22"/>
      <c r="CE304" s="22"/>
      <c r="CF304" s="22"/>
      <c r="CG304" s="22"/>
      <c r="CH304" s="22"/>
      <c r="CI304" s="22"/>
      <c r="CJ304" s="22"/>
      <c r="CK304" s="22"/>
      <c r="CL304" s="22"/>
      <c r="CM304" s="22"/>
      <c r="CN304" s="22"/>
      <c r="CO304" s="22"/>
      <c r="CP304" s="22"/>
      <c r="CQ304" s="22"/>
      <c r="CR304" s="22"/>
      <c r="CS304" s="22"/>
      <c r="CT304" s="22"/>
      <c r="CU304" s="22"/>
      <c r="CV304" s="22"/>
      <c r="CW304" s="22"/>
      <c r="CX304" s="22"/>
      <c r="CY304" s="22"/>
      <c r="CZ304" s="22"/>
      <c r="DA304" s="22"/>
      <c r="DB304" s="22"/>
      <c r="DC304" s="22"/>
      <c r="DD304" s="22"/>
      <c r="DE304" s="22"/>
      <c r="DF304" s="22"/>
      <c r="DG304" s="22"/>
      <c r="DH304" s="22"/>
      <c r="DI304" s="22"/>
      <c r="DJ304" s="22"/>
      <c r="DK304" s="22"/>
      <c r="DL304" s="22"/>
      <c r="DM304" s="22"/>
      <c r="DN304" s="22"/>
      <c r="DO304" s="22"/>
      <c r="DP304" s="22"/>
      <c r="DQ304" s="22"/>
      <c r="DR304" s="22"/>
      <c r="DS304" s="22"/>
      <c r="DT304" s="22"/>
      <c r="DU304" s="22"/>
      <c r="DV304" s="22"/>
      <c r="DW304" s="22"/>
      <c r="DX304" s="22"/>
      <c r="DY304" s="22"/>
      <c r="DZ304" s="22"/>
      <c r="EA304" s="22"/>
      <c r="EB304" s="22"/>
      <c r="EC304" s="22"/>
      <c r="ED304" s="22"/>
      <c r="EE304" s="22"/>
      <c r="EF304" s="22"/>
      <c r="EG304" s="22"/>
      <c r="EH304" s="22"/>
      <c r="EI304" s="22">
        <v>9</v>
      </c>
      <c r="EJ304" s="22"/>
      <c r="EK304" s="22"/>
      <c r="EL304" s="22"/>
      <c r="EM304" s="22"/>
      <c r="EN304" s="22"/>
      <c r="EO304" s="22"/>
      <c r="EP304" s="22"/>
      <c r="EQ304" s="22"/>
      <c r="ER304" s="22"/>
      <c r="ES304" s="22"/>
      <c r="ET304" s="22"/>
      <c r="EU304" s="22"/>
      <c r="EV304" s="22"/>
      <c r="EW304" s="22"/>
      <c r="EX304" s="22"/>
      <c r="EY304" s="22"/>
      <c r="EZ304" s="22"/>
      <c r="FA304" s="22"/>
      <c r="FB304" s="22"/>
      <c r="FC304" s="22"/>
      <c r="FD304" s="22"/>
      <c r="FE304" s="22"/>
      <c r="FF304" s="22"/>
      <c r="FG304" s="22"/>
      <c r="FH304" s="22"/>
      <c r="FI304" s="22"/>
      <c r="FJ304" s="22"/>
      <c r="FK304" s="22"/>
      <c r="FL304" s="22"/>
      <c r="FM304" s="22"/>
      <c r="FN304" s="22"/>
      <c r="FO304" s="22"/>
      <c r="FP304" s="22"/>
      <c r="FQ304" s="22"/>
      <c r="FR304" s="22"/>
      <c r="FS304" s="22"/>
      <c r="FT304" s="22"/>
      <c r="FU304" s="22"/>
      <c r="FV304" s="22"/>
      <c r="FW304" s="22"/>
      <c r="FX304" s="22"/>
      <c r="FY304" s="22"/>
      <c r="FZ304" s="22"/>
      <c r="GA304" s="22"/>
      <c r="GB304" s="22"/>
      <c r="GC304" s="22"/>
      <c r="GD304" s="22"/>
      <c r="GE304" s="22"/>
      <c r="GF304" s="22"/>
      <c r="GG304" s="22"/>
      <c r="GH304" s="22"/>
      <c r="GI304" s="22"/>
      <c r="GJ304" s="22"/>
      <c r="GK304" s="22"/>
      <c r="GL304" s="22"/>
      <c r="GM304" s="22"/>
      <c r="GN304" s="22"/>
      <c r="GO304" s="22">
        <v>4</v>
      </c>
      <c r="GP304" s="22"/>
      <c r="GQ304" s="22"/>
      <c r="GR304" s="22"/>
      <c r="GS304" s="22"/>
      <c r="GT304" s="22"/>
      <c r="GU304" s="22"/>
      <c r="GV304" s="22"/>
      <c r="GW304" s="22"/>
      <c r="GX304" s="22"/>
      <c r="GY304" s="22"/>
      <c r="GZ304" s="22"/>
      <c r="HA304" s="22"/>
      <c r="HB304" s="22"/>
      <c r="HC304" s="22"/>
      <c r="HD304" s="22"/>
      <c r="HE304" s="22"/>
      <c r="HF304" s="22"/>
      <c r="HG304" s="22"/>
      <c r="HH304" s="22"/>
      <c r="HI304" s="22"/>
      <c r="HJ304" s="22"/>
      <c r="HK304" s="22"/>
      <c r="HL304" s="22"/>
      <c r="HM304" s="22"/>
      <c r="HN304" s="22"/>
      <c r="HO304" s="22"/>
      <c r="HP304" s="22"/>
      <c r="HQ304" s="22"/>
      <c r="HR304" s="22"/>
      <c r="HS304" s="22"/>
      <c r="HT304" s="22"/>
      <c r="HU304" s="22"/>
      <c r="HV304" s="22"/>
      <c r="HW304" s="22"/>
      <c r="HX304" s="22"/>
      <c r="HY304" s="22"/>
      <c r="HZ304" s="22"/>
      <c r="IA304" s="22"/>
      <c r="IB304" s="22"/>
      <c r="IC304" s="22"/>
      <c r="ID304" s="22"/>
      <c r="IE304" s="22"/>
      <c r="IF304" s="22"/>
      <c r="IG304" s="22"/>
      <c r="IH304" s="22"/>
      <c r="II304" s="22"/>
      <c r="IJ304" s="22"/>
      <c r="IK304" s="22"/>
      <c r="IL304" s="22"/>
      <c r="IM304" s="22"/>
      <c r="IN304" s="22"/>
      <c r="IO304" s="22"/>
      <c r="IP304" s="22"/>
      <c r="IQ304" s="22"/>
      <c r="IR304" s="22"/>
      <c r="IS304" s="22"/>
      <c r="IT304" s="22"/>
      <c r="IU304" s="22"/>
      <c r="IV304" s="22"/>
      <c r="IW304" s="22"/>
      <c r="IX304" s="22"/>
      <c r="IY304" s="26">
        <f t="shared" si="16"/>
        <v>13</v>
      </c>
      <c r="IZ304" s="56" t="s">
        <v>37</v>
      </c>
      <c r="JA304" s="80">
        <v>1085.6199999999999</v>
      </c>
      <c r="JB304" s="81">
        <f>JE304+JF304+JG304</f>
        <v>1085.6199999999999</v>
      </c>
      <c r="JC304" s="81">
        <v>785.72</v>
      </c>
      <c r="JD304" s="82">
        <f t="shared" si="17"/>
        <v>0</v>
      </c>
      <c r="JE304" s="83"/>
      <c r="JF304" s="83"/>
      <c r="JG304" s="83">
        <v>1085.6199999999999</v>
      </c>
      <c r="JH304" s="83"/>
      <c r="JI304" s="83"/>
      <c r="JJ304" s="83"/>
      <c r="JK304" s="83"/>
      <c r="JL304" s="83"/>
      <c r="JM304" s="83"/>
      <c r="JN304" s="83"/>
      <c r="JO304" s="83"/>
      <c r="JP304" s="83"/>
      <c r="JQ304" s="40">
        <f t="shared" si="19"/>
        <v>1.3816881331772131</v>
      </c>
    </row>
    <row r="305" spans="1:278" s="5" customFormat="1" ht="12.75" customHeight="1" x14ac:dyDescent="0.25">
      <c r="A305" s="64">
        <v>43185</v>
      </c>
      <c r="B305" s="109" t="s">
        <v>91</v>
      </c>
      <c r="C305" s="52"/>
      <c r="D305" s="52"/>
      <c r="E305" s="53"/>
      <c r="F305" s="53"/>
      <c r="G305" s="53"/>
      <c r="H305" s="53"/>
      <c r="I305" s="53"/>
      <c r="J305" s="53"/>
      <c r="K305" s="53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  <c r="AU305" s="22"/>
      <c r="AV305" s="22"/>
      <c r="AW305" s="22"/>
      <c r="AX305" s="22"/>
      <c r="AY305" s="22"/>
      <c r="AZ305" s="22"/>
      <c r="BA305" s="22"/>
      <c r="BB305" s="22"/>
      <c r="BC305" s="22"/>
      <c r="BD305" s="22"/>
      <c r="BE305" s="22"/>
      <c r="BF305" s="22"/>
      <c r="BG305" s="22"/>
      <c r="BH305" s="22"/>
      <c r="BI305" s="22"/>
      <c r="BJ305" s="22"/>
      <c r="BK305" s="22"/>
      <c r="BL305" s="22"/>
      <c r="BM305" s="22"/>
      <c r="BN305" s="22"/>
      <c r="BO305" s="22"/>
      <c r="BP305" s="22"/>
      <c r="BQ305" s="22"/>
      <c r="BR305" s="22"/>
      <c r="BS305" s="22"/>
      <c r="BT305" s="22"/>
      <c r="BU305" s="22"/>
      <c r="BV305" s="22"/>
      <c r="BW305" s="22"/>
      <c r="BX305" s="22"/>
      <c r="BY305" s="22"/>
      <c r="BZ305" s="22"/>
      <c r="CA305" s="22"/>
      <c r="CB305" s="22"/>
      <c r="CC305" s="22"/>
      <c r="CD305" s="22"/>
      <c r="CE305" s="22"/>
      <c r="CF305" s="22"/>
      <c r="CG305" s="22"/>
      <c r="CH305" s="22"/>
      <c r="CI305" s="22"/>
      <c r="CJ305" s="22"/>
      <c r="CK305" s="22"/>
      <c r="CL305" s="22"/>
      <c r="CM305" s="22"/>
      <c r="CN305" s="22"/>
      <c r="CO305" s="22"/>
      <c r="CP305" s="22"/>
      <c r="CQ305" s="22"/>
      <c r="CR305" s="22"/>
      <c r="CS305" s="22"/>
      <c r="CT305" s="22"/>
      <c r="CU305" s="22"/>
      <c r="CV305" s="22"/>
      <c r="CW305" s="22"/>
      <c r="CX305" s="22"/>
      <c r="CY305" s="22"/>
      <c r="CZ305" s="22"/>
      <c r="DA305" s="22"/>
      <c r="DB305" s="22"/>
      <c r="DC305" s="22"/>
      <c r="DD305" s="22"/>
      <c r="DE305" s="22"/>
      <c r="DF305" s="22"/>
      <c r="DG305" s="22"/>
      <c r="DH305" s="22"/>
      <c r="DI305" s="22"/>
      <c r="DJ305" s="22"/>
      <c r="DK305" s="22"/>
      <c r="DL305" s="22"/>
      <c r="DM305" s="22"/>
      <c r="DN305" s="22"/>
      <c r="DO305" s="22"/>
      <c r="DP305" s="22"/>
      <c r="DQ305" s="22"/>
      <c r="DR305" s="22"/>
      <c r="DS305" s="22"/>
      <c r="DT305" s="22"/>
      <c r="DU305" s="22"/>
      <c r="DV305" s="22"/>
      <c r="DW305" s="22"/>
      <c r="DX305" s="22"/>
      <c r="DY305" s="22"/>
      <c r="DZ305" s="22"/>
      <c r="EA305" s="22"/>
      <c r="EB305" s="22"/>
      <c r="EC305" s="22"/>
      <c r="ED305" s="22"/>
      <c r="EE305" s="22"/>
      <c r="EF305" s="22"/>
      <c r="EG305" s="22"/>
      <c r="EH305" s="22"/>
      <c r="EI305" s="22"/>
      <c r="EJ305" s="22"/>
      <c r="EK305" s="22"/>
      <c r="EL305" s="22"/>
      <c r="EM305" s="22"/>
      <c r="EN305" s="22"/>
      <c r="EO305" s="22"/>
      <c r="EP305" s="22"/>
      <c r="EQ305" s="22"/>
      <c r="ER305" s="22"/>
      <c r="ES305" s="22"/>
      <c r="ET305" s="22"/>
      <c r="EU305" s="22"/>
      <c r="EV305" s="22"/>
      <c r="EW305" s="22"/>
      <c r="EX305" s="22"/>
      <c r="EY305" s="22"/>
      <c r="EZ305" s="22"/>
      <c r="FA305" s="22"/>
      <c r="FB305" s="22"/>
      <c r="FC305" s="22"/>
      <c r="FD305" s="22"/>
      <c r="FE305" s="22"/>
      <c r="FF305" s="22"/>
      <c r="FG305" s="22"/>
      <c r="FH305" s="22"/>
      <c r="FI305" s="22"/>
      <c r="FJ305" s="22"/>
      <c r="FK305" s="22"/>
      <c r="FL305" s="22"/>
      <c r="FM305" s="22"/>
      <c r="FN305" s="22"/>
      <c r="FO305" s="22"/>
      <c r="FP305" s="22"/>
      <c r="FQ305" s="22"/>
      <c r="FR305" s="22"/>
      <c r="FS305" s="22"/>
      <c r="FT305" s="22"/>
      <c r="FU305" s="22"/>
      <c r="FV305" s="22"/>
      <c r="FW305" s="22"/>
      <c r="FX305" s="22"/>
      <c r="FY305" s="22"/>
      <c r="FZ305" s="22"/>
      <c r="GA305" s="22"/>
      <c r="GB305" s="22"/>
      <c r="GC305" s="22"/>
      <c r="GD305" s="22"/>
      <c r="GE305" s="22"/>
      <c r="GF305" s="22"/>
      <c r="GG305" s="22"/>
      <c r="GH305" s="22"/>
      <c r="GI305" s="22"/>
      <c r="GJ305" s="22"/>
      <c r="GK305" s="22"/>
      <c r="GL305" s="22"/>
      <c r="GM305" s="22"/>
      <c r="GN305" s="22"/>
      <c r="GO305" s="22"/>
      <c r="GP305" s="22"/>
      <c r="GQ305" s="22">
        <v>6</v>
      </c>
      <c r="GR305" s="22"/>
      <c r="GS305" s="22"/>
      <c r="GT305" s="22"/>
      <c r="GU305" s="22"/>
      <c r="GV305" s="22"/>
      <c r="GW305" s="22"/>
      <c r="GX305" s="22"/>
      <c r="GY305" s="22"/>
      <c r="GZ305" s="22"/>
      <c r="HA305" s="22"/>
      <c r="HB305" s="22"/>
      <c r="HC305" s="22"/>
      <c r="HD305" s="22"/>
      <c r="HE305" s="22"/>
      <c r="HF305" s="22"/>
      <c r="HG305" s="22"/>
      <c r="HH305" s="22"/>
      <c r="HI305" s="22"/>
      <c r="HJ305" s="22"/>
      <c r="HK305" s="22"/>
      <c r="HL305" s="22"/>
      <c r="HM305" s="22"/>
      <c r="HN305" s="22"/>
      <c r="HO305" s="22"/>
      <c r="HP305" s="22"/>
      <c r="HQ305" s="22"/>
      <c r="HR305" s="22"/>
      <c r="HS305" s="22"/>
      <c r="HT305" s="22"/>
      <c r="HU305" s="22"/>
      <c r="HV305" s="22"/>
      <c r="HW305" s="22"/>
      <c r="HX305" s="22"/>
      <c r="HY305" s="22"/>
      <c r="HZ305" s="22"/>
      <c r="IA305" s="22"/>
      <c r="IB305" s="22"/>
      <c r="IC305" s="22"/>
      <c r="ID305" s="22"/>
      <c r="IE305" s="22"/>
      <c r="IF305" s="22"/>
      <c r="IG305" s="22"/>
      <c r="IH305" s="22"/>
      <c r="II305" s="22"/>
      <c r="IJ305" s="22"/>
      <c r="IK305" s="22"/>
      <c r="IL305" s="22"/>
      <c r="IM305" s="22"/>
      <c r="IN305" s="22"/>
      <c r="IO305" s="22"/>
      <c r="IP305" s="22"/>
      <c r="IQ305" s="22"/>
      <c r="IR305" s="22"/>
      <c r="IS305" s="22"/>
      <c r="IT305" s="22"/>
      <c r="IU305" s="22"/>
      <c r="IV305" s="22"/>
      <c r="IW305" s="22"/>
      <c r="IX305" s="22"/>
      <c r="IY305" s="26">
        <f t="shared" si="16"/>
        <v>6</v>
      </c>
      <c r="IZ305" s="56" t="s">
        <v>37</v>
      </c>
      <c r="JA305" s="80">
        <v>199.58</v>
      </c>
      <c r="JB305" s="81">
        <f>JE305+JF305+JG305</f>
        <v>199.58</v>
      </c>
      <c r="JC305" s="81">
        <v>144</v>
      </c>
      <c r="JD305" s="82">
        <f t="shared" si="17"/>
        <v>0</v>
      </c>
      <c r="JE305" s="83"/>
      <c r="JF305" s="83"/>
      <c r="JG305" s="83">
        <v>199.58</v>
      </c>
      <c r="JH305" s="83"/>
      <c r="JI305" s="83"/>
      <c r="JJ305" s="83"/>
      <c r="JK305" s="83"/>
      <c r="JL305" s="83"/>
      <c r="JM305" s="83"/>
      <c r="JN305" s="83"/>
      <c r="JO305" s="83"/>
      <c r="JP305" s="83"/>
      <c r="JQ305" s="40">
        <f t="shared" si="19"/>
        <v>1.3859722222222224</v>
      </c>
    </row>
    <row r="306" spans="1:278" s="5" customFormat="1" ht="12.75" customHeight="1" x14ac:dyDescent="0.25">
      <c r="A306" s="64">
        <v>43199</v>
      </c>
      <c r="B306" s="109" t="s">
        <v>91</v>
      </c>
      <c r="C306" s="52"/>
      <c r="D306" s="52"/>
      <c r="E306" s="53"/>
      <c r="F306" s="53"/>
      <c r="G306" s="53"/>
      <c r="H306" s="53"/>
      <c r="I306" s="53"/>
      <c r="J306" s="53"/>
      <c r="K306" s="53"/>
      <c r="L306" s="22"/>
      <c r="M306" s="22"/>
      <c r="N306" s="22"/>
      <c r="O306" s="22"/>
      <c r="P306" s="22"/>
      <c r="Q306" s="22">
        <v>8</v>
      </c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  <c r="AU306" s="22"/>
      <c r="AV306" s="22"/>
      <c r="AW306" s="22"/>
      <c r="AX306" s="22"/>
      <c r="AY306" s="22"/>
      <c r="AZ306" s="22"/>
      <c r="BA306" s="22"/>
      <c r="BB306" s="22"/>
      <c r="BC306" s="22"/>
      <c r="BD306" s="22"/>
      <c r="BE306" s="22"/>
      <c r="BF306" s="22"/>
      <c r="BG306" s="22"/>
      <c r="BH306" s="22"/>
      <c r="BI306" s="22"/>
      <c r="BJ306" s="22"/>
      <c r="BK306" s="22"/>
      <c r="BL306" s="22"/>
      <c r="BM306" s="22"/>
      <c r="BN306" s="22"/>
      <c r="BO306" s="22"/>
      <c r="BP306" s="22"/>
      <c r="BQ306" s="22"/>
      <c r="BR306" s="22">
        <v>4</v>
      </c>
      <c r="BS306" s="22"/>
      <c r="BT306" s="22"/>
      <c r="BU306" s="22"/>
      <c r="BV306" s="22"/>
      <c r="BW306" s="22"/>
      <c r="BX306" s="22"/>
      <c r="BY306" s="22"/>
      <c r="BZ306" s="22"/>
      <c r="CA306" s="22"/>
      <c r="CB306" s="22"/>
      <c r="CC306" s="22"/>
      <c r="CD306" s="22"/>
      <c r="CE306" s="22"/>
      <c r="CF306" s="22"/>
      <c r="CG306" s="22"/>
      <c r="CH306" s="22"/>
      <c r="CI306" s="22"/>
      <c r="CJ306" s="22"/>
      <c r="CK306" s="22"/>
      <c r="CL306" s="22"/>
      <c r="CM306" s="22"/>
      <c r="CN306" s="22"/>
      <c r="CO306" s="22"/>
      <c r="CP306" s="22"/>
      <c r="CQ306" s="22"/>
      <c r="CR306" s="22"/>
      <c r="CS306" s="22"/>
      <c r="CT306" s="22"/>
      <c r="CU306" s="22"/>
      <c r="CV306" s="22"/>
      <c r="CW306" s="22"/>
      <c r="CX306" s="22"/>
      <c r="CY306" s="22"/>
      <c r="CZ306" s="22"/>
      <c r="DA306" s="22"/>
      <c r="DB306" s="22"/>
      <c r="DC306" s="22"/>
      <c r="DD306" s="22"/>
      <c r="DE306" s="22"/>
      <c r="DF306" s="22"/>
      <c r="DG306" s="22"/>
      <c r="DH306" s="22"/>
      <c r="DI306" s="22"/>
      <c r="DJ306" s="22"/>
      <c r="DK306" s="22"/>
      <c r="DL306" s="22"/>
      <c r="DM306" s="22"/>
      <c r="DN306" s="22"/>
      <c r="DO306" s="22"/>
      <c r="DP306" s="22"/>
      <c r="DQ306" s="22"/>
      <c r="DR306" s="22"/>
      <c r="DS306" s="22"/>
      <c r="DT306" s="22"/>
      <c r="DU306" s="22"/>
      <c r="DV306" s="22"/>
      <c r="DW306" s="22"/>
      <c r="DX306" s="22"/>
      <c r="DY306" s="22"/>
      <c r="DZ306" s="22"/>
      <c r="EA306" s="22"/>
      <c r="EB306" s="22"/>
      <c r="EC306" s="22"/>
      <c r="ED306" s="22"/>
      <c r="EE306" s="22"/>
      <c r="EF306" s="22"/>
      <c r="EG306" s="22"/>
      <c r="EH306" s="22"/>
      <c r="EI306" s="22"/>
      <c r="EJ306" s="22"/>
      <c r="EK306" s="22"/>
      <c r="EL306" s="22"/>
      <c r="EM306" s="22"/>
      <c r="EN306" s="22"/>
      <c r="EO306" s="22"/>
      <c r="EP306" s="22"/>
      <c r="EQ306" s="22"/>
      <c r="ER306" s="22"/>
      <c r="ES306" s="22"/>
      <c r="ET306" s="22"/>
      <c r="EU306" s="22"/>
      <c r="EV306" s="22"/>
      <c r="EW306" s="22"/>
      <c r="EX306" s="22"/>
      <c r="EY306" s="22"/>
      <c r="EZ306" s="22"/>
      <c r="FA306" s="22"/>
      <c r="FB306" s="22"/>
      <c r="FC306" s="22"/>
      <c r="FD306" s="22"/>
      <c r="FE306" s="22"/>
      <c r="FF306" s="22"/>
      <c r="FG306" s="22"/>
      <c r="FH306" s="22"/>
      <c r="FI306" s="22"/>
      <c r="FJ306" s="22"/>
      <c r="FK306" s="22"/>
      <c r="FL306" s="22"/>
      <c r="FM306" s="22"/>
      <c r="FN306" s="22"/>
      <c r="FO306" s="22"/>
      <c r="FP306" s="22"/>
      <c r="FQ306" s="22"/>
      <c r="FR306" s="22"/>
      <c r="FS306" s="22"/>
      <c r="FT306" s="22"/>
      <c r="FU306" s="22"/>
      <c r="FV306" s="22"/>
      <c r="FW306" s="22"/>
      <c r="FX306" s="22"/>
      <c r="FY306" s="22"/>
      <c r="FZ306" s="22"/>
      <c r="GA306" s="22"/>
      <c r="GB306" s="22"/>
      <c r="GC306" s="22"/>
      <c r="GD306" s="22"/>
      <c r="GE306" s="22"/>
      <c r="GF306" s="22"/>
      <c r="GG306" s="22"/>
      <c r="GH306" s="22"/>
      <c r="GI306" s="22"/>
      <c r="GJ306" s="22"/>
      <c r="GK306" s="22"/>
      <c r="GL306" s="22"/>
      <c r="GM306" s="22"/>
      <c r="GN306" s="22"/>
      <c r="GO306" s="22">
        <v>10</v>
      </c>
      <c r="GP306" s="22"/>
      <c r="GQ306" s="22"/>
      <c r="GR306" s="22"/>
      <c r="GS306" s="22"/>
      <c r="GT306" s="22"/>
      <c r="GU306" s="22"/>
      <c r="GV306" s="22"/>
      <c r="GW306" s="22"/>
      <c r="GX306" s="22"/>
      <c r="GY306" s="22"/>
      <c r="GZ306" s="22"/>
      <c r="HA306" s="22"/>
      <c r="HB306" s="22"/>
      <c r="HC306" s="22"/>
      <c r="HD306" s="22"/>
      <c r="HE306" s="22"/>
      <c r="HF306" s="22"/>
      <c r="HG306" s="22"/>
      <c r="HH306" s="22"/>
      <c r="HI306" s="22"/>
      <c r="HJ306" s="22"/>
      <c r="HK306" s="22"/>
      <c r="HL306" s="22"/>
      <c r="HM306" s="22"/>
      <c r="HN306" s="22"/>
      <c r="HO306" s="22"/>
      <c r="HP306" s="22"/>
      <c r="HQ306" s="22"/>
      <c r="HR306" s="22"/>
      <c r="HS306" s="22"/>
      <c r="HT306" s="22"/>
      <c r="HU306" s="22"/>
      <c r="HV306" s="22"/>
      <c r="HW306" s="22"/>
      <c r="HX306" s="22"/>
      <c r="HY306" s="22"/>
      <c r="HZ306" s="22"/>
      <c r="IA306" s="22"/>
      <c r="IB306" s="22"/>
      <c r="IC306" s="22"/>
      <c r="ID306" s="22"/>
      <c r="IE306" s="22"/>
      <c r="IF306" s="22"/>
      <c r="IG306" s="22"/>
      <c r="IH306" s="22"/>
      <c r="II306" s="22"/>
      <c r="IJ306" s="22"/>
      <c r="IK306" s="22"/>
      <c r="IL306" s="22"/>
      <c r="IM306" s="22"/>
      <c r="IN306" s="22"/>
      <c r="IO306" s="22"/>
      <c r="IP306" s="22"/>
      <c r="IQ306" s="22"/>
      <c r="IR306" s="22"/>
      <c r="IS306" s="22"/>
      <c r="IT306" s="22"/>
      <c r="IU306" s="22"/>
      <c r="IV306" s="22"/>
      <c r="IW306" s="22"/>
      <c r="IX306" s="22"/>
      <c r="IY306" s="26">
        <f t="shared" si="16"/>
        <v>22</v>
      </c>
      <c r="IZ306" s="56" t="s">
        <v>37</v>
      </c>
      <c r="JA306" s="80">
        <v>827.62</v>
      </c>
      <c r="JB306" s="81">
        <f>JE306+JF306+JG306+JH306</f>
        <v>827.62</v>
      </c>
      <c r="JC306" s="81">
        <v>609.22</v>
      </c>
      <c r="JD306" s="82">
        <f t="shared" si="17"/>
        <v>0</v>
      </c>
      <c r="JE306" s="83"/>
      <c r="JF306" s="83"/>
      <c r="JG306" s="83"/>
      <c r="JH306" s="83">
        <v>827.62</v>
      </c>
      <c r="JI306" s="83"/>
      <c r="JJ306" s="83"/>
      <c r="JK306" s="83"/>
      <c r="JL306" s="83"/>
      <c r="JM306" s="83"/>
      <c r="JN306" s="83"/>
      <c r="JO306" s="83"/>
      <c r="JP306" s="83"/>
      <c r="JQ306" s="40">
        <f t="shared" si="19"/>
        <v>1.3584911854502477</v>
      </c>
    </row>
    <row r="307" spans="1:278" s="5" customFormat="1" ht="12.75" customHeight="1" x14ac:dyDescent="0.25">
      <c r="A307" s="64">
        <v>43213</v>
      </c>
      <c r="B307" s="109" t="s">
        <v>91</v>
      </c>
      <c r="C307" s="52"/>
      <c r="D307" s="52"/>
      <c r="E307" s="53"/>
      <c r="F307" s="53"/>
      <c r="G307" s="53"/>
      <c r="H307" s="53"/>
      <c r="I307" s="53"/>
      <c r="J307" s="53"/>
      <c r="K307" s="53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  <c r="AU307" s="22"/>
      <c r="AV307" s="22"/>
      <c r="AW307" s="22"/>
      <c r="AX307" s="22"/>
      <c r="AY307" s="22"/>
      <c r="AZ307" s="22"/>
      <c r="BA307" s="22"/>
      <c r="BB307" s="22"/>
      <c r="BC307" s="22"/>
      <c r="BD307" s="22"/>
      <c r="BE307" s="22"/>
      <c r="BF307" s="22"/>
      <c r="BG307" s="22"/>
      <c r="BH307" s="22"/>
      <c r="BI307" s="22"/>
      <c r="BJ307" s="22"/>
      <c r="BK307" s="22"/>
      <c r="BL307" s="22"/>
      <c r="BM307" s="22"/>
      <c r="BN307" s="22"/>
      <c r="BO307" s="22"/>
      <c r="BP307" s="22"/>
      <c r="BQ307" s="22"/>
      <c r="BR307" s="22">
        <v>20</v>
      </c>
      <c r="BS307" s="22"/>
      <c r="BT307" s="22"/>
      <c r="BU307" s="22"/>
      <c r="BV307" s="22"/>
      <c r="BW307" s="22"/>
      <c r="BX307" s="22"/>
      <c r="BY307" s="22"/>
      <c r="BZ307" s="22"/>
      <c r="CA307" s="22"/>
      <c r="CB307" s="22"/>
      <c r="CC307" s="22"/>
      <c r="CD307" s="22"/>
      <c r="CE307" s="22"/>
      <c r="CF307" s="22"/>
      <c r="CG307" s="22"/>
      <c r="CH307" s="22"/>
      <c r="CI307" s="22"/>
      <c r="CJ307" s="22"/>
      <c r="CK307" s="22"/>
      <c r="CL307" s="22"/>
      <c r="CM307" s="22"/>
      <c r="CN307" s="22"/>
      <c r="CO307" s="22"/>
      <c r="CP307" s="22"/>
      <c r="CQ307" s="22"/>
      <c r="CR307" s="22"/>
      <c r="CS307" s="22"/>
      <c r="CT307" s="22"/>
      <c r="CU307" s="22"/>
      <c r="CV307" s="22"/>
      <c r="CW307" s="22"/>
      <c r="CX307" s="22"/>
      <c r="CY307" s="22"/>
      <c r="CZ307" s="22"/>
      <c r="DA307" s="22"/>
      <c r="DB307" s="22"/>
      <c r="DC307" s="22"/>
      <c r="DD307" s="22"/>
      <c r="DE307" s="22"/>
      <c r="DF307" s="22"/>
      <c r="DG307" s="22"/>
      <c r="DH307" s="22"/>
      <c r="DI307" s="22"/>
      <c r="DJ307" s="22"/>
      <c r="DK307" s="22"/>
      <c r="DL307" s="22">
        <v>10</v>
      </c>
      <c r="DM307" s="22"/>
      <c r="DN307" s="22"/>
      <c r="DO307" s="22"/>
      <c r="DP307" s="22"/>
      <c r="DQ307" s="22"/>
      <c r="DR307" s="22"/>
      <c r="DS307" s="22"/>
      <c r="DT307" s="22"/>
      <c r="DU307" s="22"/>
      <c r="DV307" s="22"/>
      <c r="DW307" s="22"/>
      <c r="DX307" s="22"/>
      <c r="DY307" s="22"/>
      <c r="DZ307" s="22"/>
      <c r="EA307" s="22"/>
      <c r="EB307" s="22"/>
      <c r="EC307" s="22"/>
      <c r="ED307" s="22"/>
      <c r="EE307" s="22"/>
      <c r="EF307" s="22"/>
      <c r="EG307" s="22"/>
      <c r="EH307" s="22"/>
      <c r="EI307" s="22"/>
      <c r="EJ307" s="22"/>
      <c r="EK307" s="22"/>
      <c r="EL307" s="22"/>
      <c r="EM307" s="22"/>
      <c r="EN307" s="22"/>
      <c r="EO307" s="22"/>
      <c r="EP307" s="22"/>
      <c r="EQ307" s="22"/>
      <c r="ER307" s="22"/>
      <c r="ES307" s="22"/>
      <c r="ET307" s="22"/>
      <c r="EU307" s="22"/>
      <c r="EV307" s="22"/>
      <c r="EW307" s="22"/>
      <c r="EX307" s="22"/>
      <c r="EY307" s="22"/>
      <c r="EZ307" s="22"/>
      <c r="FA307" s="22"/>
      <c r="FB307" s="22">
        <v>5.5</v>
      </c>
      <c r="FC307" s="22"/>
      <c r="FD307" s="22"/>
      <c r="FE307" s="22"/>
      <c r="FF307" s="22"/>
      <c r="FG307" s="22"/>
      <c r="FH307" s="22"/>
      <c r="FI307" s="22"/>
      <c r="FJ307" s="22"/>
      <c r="FK307" s="22"/>
      <c r="FL307" s="22"/>
      <c r="FM307" s="22"/>
      <c r="FN307" s="22"/>
      <c r="FO307" s="22"/>
      <c r="FP307" s="22"/>
      <c r="FQ307" s="22"/>
      <c r="FR307" s="22"/>
      <c r="FS307" s="22"/>
      <c r="FT307" s="22"/>
      <c r="FU307" s="22"/>
      <c r="FV307" s="22"/>
      <c r="FW307" s="22"/>
      <c r="FX307" s="22"/>
      <c r="FY307" s="22"/>
      <c r="FZ307" s="22"/>
      <c r="GA307" s="22"/>
      <c r="GB307" s="22"/>
      <c r="GC307" s="22"/>
      <c r="GD307" s="22"/>
      <c r="GE307" s="22"/>
      <c r="GF307" s="22"/>
      <c r="GG307" s="22"/>
      <c r="GH307" s="22"/>
      <c r="GI307" s="22"/>
      <c r="GJ307" s="22"/>
      <c r="GK307" s="22"/>
      <c r="GL307" s="22"/>
      <c r="GM307" s="22"/>
      <c r="GN307" s="22"/>
      <c r="GO307" s="22"/>
      <c r="GP307" s="22"/>
      <c r="GQ307" s="22"/>
      <c r="GR307" s="22"/>
      <c r="GS307" s="22"/>
      <c r="GT307" s="22"/>
      <c r="GU307" s="22"/>
      <c r="GV307" s="22"/>
      <c r="GW307" s="22"/>
      <c r="GX307" s="22"/>
      <c r="GY307" s="22"/>
      <c r="GZ307" s="22"/>
      <c r="HA307" s="22"/>
      <c r="HB307" s="22"/>
      <c r="HC307" s="22"/>
      <c r="HD307" s="22"/>
      <c r="HE307" s="22"/>
      <c r="HF307" s="22"/>
      <c r="HG307" s="22"/>
      <c r="HH307" s="22"/>
      <c r="HI307" s="22"/>
      <c r="HJ307" s="22"/>
      <c r="HK307" s="22"/>
      <c r="HL307" s="22"/>
      <c r="HM307" s="22"/>
      <c r="HN307" s="22"/>
      <c r="HO307" s="22"/>
      <c r="HP307" s="22"/>
      <c r="HQ307" s="22"/>
      <c r="HR307" s="22"/>
      <c r="HS307" s="22"/>
      <c r="HT307" s="22"/>
      <c r="HU307" s="22"/>
      <c r="HV307" s="22"/>
      <c r="HW307" s="22"/>
      <c r="HX307" s="22"/>
      <c r="HY307" s="22"/>
      <c r="HZ307" s="22"/>
      <c r="IA307" s="22"/>
      <c r="IB307" s="22"/>
      <c r="IC307" s="22"/>
      <c r="ID307" s="22"/>
      <c r="IE307" s="22"/>
      <c r="IF307" s="22"/>
      <c r="IG307" s="22"/>
      <c r="IH307" s="22"/>
      <c r="II307" s="22"/>
      <c r="IJ307" s="22"/>
      <c r="IK307" s="22"/>
      <c r="IL307" s="22"/>
      <c r="IM307" s="22"/>
      <c r="IN307" s="22"/>
      <c r="IO307" s="22"/>
      <c r="IP307" s="22"/>
      <c r="IQ307" s="22"/>
      <c r="IR307" s="22"/>
      <c r="IS307" s="22"/>
      <c r="IT307" s="22"/>
      <c r="IU307" s="22"/>
      <c r="IV307" s="22"/>
      <c r="IW307" s="22"/>
      <c r="IX307" s="22"/>
      <c r="IY307" s="26">
        <f t="shared" si="16"/>
        <v>35.5</v>
      </c>
      <c r="IZ307" s="56" t="s">
        <v>37</v>
      </c>
      <c r="JA307" s="80">
        <v>1025.52</v>
      </c>
      <c r="JB307" s="81">
        <f>JE307+JF307+JG307+JH307+JI307+JJ307</f>
        <v>1025.52</v>
      </c>
      <c r="JC307" s="81">
        <v>771.71</v>
      </c>
      <c r="JD307" s="82">
        <f t="shared" si="17"/>
        <v>0</v>
      </c>
      <c r="JE307" s="83"/>
      <c r="JF307" s="83"/>
      <c r="JG307" s="83"/>
      <c r="JH307" s="83">
        <v>885.6</v>
      </c>
      <c r="JI307" s="83"/>
      <c r="JJ307" s="83">
        <v>139.91999999999999</v>
      </c>
      <c r="JK307" s="83"/>
      <c r="JL307" s="83"/>
      <c r="JM307" s="83"/>
      <c r="JN307" s="83"/>
      <c r="JO307" s="83"/>
      <c r="JP307" s="83"/>
      <c r="JQ307" s="40">
        <f t="shared" si="19"/>
        <v>1.3288929779321246</v>
      </c>
      <c r="JR307" s="5" t="s">
        <v>410</v>
      </c>
    </row>
    <row r="308" spans="1:278" s="5" customFormat="1" ht="12.75" customHeight="1" x14ac:dyDescent="0.25">
      <c r="A308" s="64">
        <v>43269</v>
      </c>
      <c r="B308" s="109" t="s">
        <v>91</v>
      </c>
      <c r="C308" s="52"/>
      <c r="D308" s="52"/>
      <c r="E308" s="53"/>
      <c r="F308" s="53"/>
      <c r="G308" s="53"/>
      <c r="H308" s="53"/>
      <c r="I308" s="53"/>
      <c r="J308" s="53"/>
      <c r="K308" s="53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>
        <v>10</v>
      </c>
      <c r="AO308" s="22"/>
      <c r="AP308" s="22"/>
      <c r="AQ308" s="22"/>
      <c r="AR308" s="22"/>
      <c r="AS308" s="22"/>
      <c r="AT308" s="22"/>
      <c r="AU308" s="22"/>
      <c r="AV308" s="22"/>
      <c r="AW308" s="22"/>
      <c r="AX308" s="22"/>
      <c r="AY308" s="22"/>
      <c r="AZ308" s="22"/>
      <c r="BA308" s="22"/>
      <c r="BB308" s="22"/>
      <c r="BC308" s="22">
        <v>10</v>
      </c>
      <c r="BD308" s="22"/>
      <c r="BE308" s="22"/>
      <c r="BF308" s="22"/>
      <c r="BG308" s="22"/>
      <c r="BH308" s="22"/>
      <c r="BI308" s="22"/>
      <c r="BJ308" s="22"/>
      <c r="BK308" s="22"/>
      <c r="BL308" s="22"/>
      <c r="BM308" s="22"/>
      <c r="BN308" s="22"/>
      <c r="BO308" s="22"/>
      <c r="BP308" s="22"/>
      <c r="BQ308" s="22"/>
      <c r="BR308" s="22"/>
      <c r="BS308" s="22"/>
      <c r="BT308" s="22"/>
      <c r="BU308" s="22"/>
      <c r="BV308" s="22"/>
      <c r="BW308" s="22"/>
      <c r="BX308" s="22"/>
      <c r="BY308" s="22"/>
      <c r="BZ308" s="22"/>
      <c r="CA308" s="22"/>
      <c r="CB308" s="22"/>
      <c r="CC308" s="22"/>
      <c r="CD308" s="22"/>
      <c r="CE308" s="22"/>
      <c r="CF308" s="22"/>
      <c r="CG308" s="22"/>
      <c r="CH308" s="22"/>
      <c r="CI308" s="22"/>
      <c r="CJ308" s="22"/>
      <c r="CK308" s="22"/>
      <c r="CL308" s="22"/>
      <c r="CM308" s="22"/>
      <c r="CN308" s="22"/>
      <c r="CO308" s="22"/>
      <c r="CP308" s="22"/>
      <c r="CQ308" s="22"/>
      <c r="CR308" s="22"/>
      <c r="CS308" s="22"/>
      <c r="CT308" s="22"/>
      <c r="CU308" s="22"/>
      <c r="CV308" s="22"/>
      <c r="CW308" s="22"/>
      <c r="CX308" s="22"/>
      <c r="CY308" s="22"/>
      <c r="CZ308" s="22"/>
      <c r="DA308" s="22"/>
      <c r="DB308" s="22"/>
      <c r="DC308" s="22"/>
      <c r="DD308" s="22"/>
      <c r="DE308" s="22"/>
      <c r="DF308" s="22"/>
      <c r="DG308" s="22"/>
      <c r="DH308" s="22"/>
      <c r="DI308" s="22"/>
      <c r="DJ308" s="22"/>
      <c r="DK308" s="22"/>
      <c r="DL308" s="22">
        <v>10</v>
      </c>
      <c r="DM308" s="22"/>
      <c r="DN308" s="22"/>
      <c r="DO308" s="22"/>
      <c r="DP308" s="22">
        <v>10</v>
      </c>
      <c r="DQ308" s="22"/>
      <c r="DR308" s="22"/>
      <c r="DS308" s="22"/>
      <c r="DT308" s="22"/>
      <c r="DU308" s="22"/>
      <c r="DV308" s="22"/>
      <c r="DW308" s="22"/>
      <c r="DX308" s="22"/>
      <c r="DY308" s="22"/>
      <c r="DZ308" s="22"/>
      <c r="EA308" s="22"/>
      <c r="EB308" s="22"/>
      <c r="EC308" s="22"/>
      <c r="ED308" s="22"/>
      <c r="EE308" s="22"/>
      <c r="EF308" s="22"/>
      <c r="EG308" s="22"/>
      <c r="EH308" s="22"/>
      <c r="EI308" s="22"/>
      <c r="EJ308" s="22"/>
      <c r="EK308" s="22"/>
      <c r="EL308" s="22"/>
      <c r="EM308" s="22"/>
      <c r="EN308" s="22"/>
      <c r="EO308" s="22"/>
      <c r="EP308" s="22"/>
      <c r="EQ308" s="22"/>
      <c r="ER308" s="22"/>
      <c r="ES308" s="22"/>
      <c r="ET308" s="22"/>
      <c r="EU308" s="22"/>
      <c r="EV308" s="22"/>
      <c r="EW308" s="22"/>
      <c r="EX308" s="22"/>
      <c r="EY308" s="22"/>
      <c r="EZ308" s="22"/>
      <c r="FA308" s="22"/>
      <c r="FB308" s="22"/>
      <c r="FC308" s="22"/>
      <c r="FD308" s="22"/>
      <c r="FE308" s="22"/>
      <c r="FF308" s="22"/>
      <c r="FG308" s="22"/>
      <c r="FH308" s="22"/>
      <c r="FI308" s="22"/>
      <c r="FJ308" s="22"/>
      <c r="FK308" s="22"/>
      <c r="FL308" s="22"/>
      <c r="FM308" s="22"/>
      <c r="FN308" s="22"/>
      <c r="FO308" s="22"/>
      <c r="FP308" s="22"/>
      <c r="FQ308" s="22"/>
      <c r="FR308" s="22"/>
      <c r="FS308" s="22"/>
      <c r="FT308" s="22"/>
      <c r="FU308" s="22"/>
      <c r="FV308" s="22"/>
      <c r="FW308" s="22"/>
      <c r="FX308" s="22"/>
      <c r="FY308" s="22"/>
      <c r="FZ308" s="22"/>
      <c r="GA308" s="22"/>
      <c r="GB308" s="22"/>
      <c r="GC308" s="22"/>
      <c r="GD308" s="22"/>
      <c r="GE308" s="22">
        <v>10</v>
      </c>
      <c r="GF308" s="22"/>
      <c r="GG308" s="22"/>
      <c r="GH308" s="22"/>
      <c r="GI308" s="22"/>
      <c r="GJ308" s="22"/>
      <c r="GK308" s="22"/>
      <c r="GL308" s="22"/>
      <c r="GM308" s="22"/>
      <c r="GN308" s="22"/>
      <c r="GO308" s="22">
        <v>7</v>
      </c>
      <c r="GP308" s="22"/>
      <c r="GQ308" s="22"/>
      <c r="GR308" s="22"/>
      <c r="GS308" s="22"/>
      <c r="GT308" s="22"/>
      <c r="GU308" s="22"/>
      <c r="GV308" s="22"/>
      <c r="GW308" s="22"/>
      <c r="GX308" s="22"/>
      <c r="GY308" s="22"/>
      <c r="GZ308" s="22"/>
      <c r="HA308" s="22"/>
      <c r="HB308" s="22"/>
      <c r="HC308" s="22"/>
      <c r="HD308" s="22"/>
      <c r="HE308" s="22"/>
      <c r="HF308" s="22"/>
      <c r="HG308" s="22"/>
      <c r="HH308" s="22"/>
      <c r="HI308" s="22"/>
      <c r="HJ308" s="22"/>
      <c r="HK308" s="22"/>
      <c r="HL308" s="22"/>
      <c r="HM308" s="22"/>
      <c r="HN308" s="22"/>
      <c r="HO308" s="22"/>
      <c r="HP308" s="22"/>
      <c r="HQ308" s="22"/>
      <c r="HR308" s="22"/>
      <c r="HS308" s="22"/>
      <c r="HT308" s="22"/>
      <c r="HU308" s="22"/>
      <c r="HV308" s="22"/>
      <c r="HW308" s="22"/>
      <c r="HX308" s="22"/>
      <c r="HY308" s="22"/>
      <c r="HZ308" s="22"/>
      <c r="IA308" s="22"/>
      <c r="IB308" s="22"/>
      <c r="IC308" s="22"/>
      <c r="ID308" s="22"/>
      <c r="IE308" s="22"/>
      <c r="IF308" s="22"/>
      <c r="IG308" s="22"/>
      <c r="IH308" s="22"/>
      <c r="II308" s="22"/>
      <c r="IJ308" s="22"/>
      <c r="IK308" s="22"/>
      <c r="IL308" s="22"/>
      <c r="IM308" s="22"/>
      <c r="IN308" s="22"/>
      <c r="IO308" s="22"/>
      <c r="IP308" s="22"/>
      <c r="IQ308" s="22"/>
      <c r="IR308" s="22"/>
      <c r="IS308" s="22"/>
      <c r="IT308" s="22"/>
      <c r="IU308" s="22"/>
      <c r="IV308" s="22"/>
      <c r="IW308" s="22"/>
      <c r="IX308" s="22"/>
      <c r="IY308" s="26">
        <f t="shared" si="16"/>
        <v>57</v>
      </c>
      <c r="IZ308" s="56" t="s">
        <v>37</v>
      </c>
      <c r="JA308" s="80">
        <v>1709.69</v>
      </c>
      <c r="JB308" s="81">
        <f>JE308+JF308+JG308+JH308+JI308+JJ308</f>
        <v>1709.69</v>
      </c>
      <c r="JC308" s="81">
        <v>1264.48</v>
      </c>
      <c r="JD308" s="82">
        <f t="shared" si="17"/>
        <v>0</v>
      </c>
      <c r="JE308" s="83"/>
      <c r="JF308" s="83"/>
      <c r="JG308" s="83"/>
      <c r="JH308" s="83"/>
      <c r="JI308" s="83"/>
      <c r="JJ308" s="83">
        <v>1709.69</v>
      </c>
      <c r="JK308" s="83"/>
      <c r="JL308" s="83"/>
      <c r="JM308" s="83"/>
      <c r="JN308" s="83"/>
      <c r="JO308" s="83"/>
      <c r="JP308" s="83"/>
      <c r="JQ308" s="40">
        <f t="shared" si="19"/>
        <v>1.3520893964317349</v>
      </c>
    </row>
    <row r="309" spans="1:278" s="5" customFormat="1" ht="12.75" customHeight="1" x14ac:dyDescent="0.25">
      <c r="A309" s="64">
        <v>43276</v>
      </c>
      <c r="B309" s="109" t="s">
        <v>91</v>
      </c>
      <c r="C309" s="52"/>
      <c r="D309" s="52"/>
      <c r="E309" s="53"/>
      <c r="F309" s="53"/>
      <c r="G309" s="53"/>
      <c r="H309" s="53"/>
      <c r="I309" s="53"/>
      <c r="J309" s="53"/>
      <c r="K309" s="53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  <c r="AU309" s="22"/>
      <c r="AV309" s="22"/>
      <c r="AW309" s="22"/>
      <c r="AX309" s="22"/>
      <c r="AY309" s="22"/>
      <c r="AZ309" s="22"/>
      <c r="BA309" s="22"/>
      <c r="BB309" s="22"/>
      <c r="BC309" s="22"/>
      <c r="BD309" s="22"/>
      <c r="BE309" s="22"/>
      <c r="BF309" s="22"/>
      <c r="BG309" s="22"/>
      <c r="BH309" s="22"/>
      <c r="BI309" s="22"/>
      <c r="BJ309" s="22"/>
      <c r="BK309" s="22"/>
      <c r="BL309" s="22"/>
      <c r="BM309" s="22"/>
      <c r="BN309" s="22"/>
      <c r="BO309" s="22"/>
      <c r="BP309" s="22"/>
      <c r="BQ309" s="22"/>
      <c r="BR309" s="22"/>
      <c r="BS309" s="22"/>
      <c r="BT309" s="22"/>
      <c r="BU309" s="22"/>
      <c r="BV309" s="22"/>
      <c r="BW309" s="22"/>
      <c r="BX309" s="22"/>
      <c r="BY309" s="22"/>
      <c r="BZ309" s="22"/>
      <c r="CA309" s="22"/>
      <c r="CB309" s="22"/>
      <c r="CC309" s="22"/>
      <c r="CD309" s="22"/>
      <c r="CE309" s="22"/>
      <c r="CF309" s="22"/>
      <c r="CG309" s="22"/>
      <c r="CH309" s="22"/>
      <c r="CI309" s="22"/>
      <c r="CJ309" s="22"/>
      <c r="CK309" s="22"/>
      <c r="CL309" s="22"/>
      <c r="CM309" s="22"/>
      <c r="CN309" s="22"/>
      <c r="CO309" s="22"/>
      <c r="CP309" s="22"/>
      <c r="CQ309" s="22"/>
      <c r="CR309" s="22"/>
      <c r="CS309" s="22"/>
      <c r="CT309" s="22">
        <v>1</v>
      </c>
      <c r="CU309" s="22"/>
      <c r="CV309" s="22"/>
      <c r="CW309" s="22"/>
      <c r="CX309" s="22"/>
      <c r="CY309" s="22"/>
      <c r="CZ309" s="22"/>
      <c r="DA309" s="22"/>
      <c r="DB309" s="22"/>
      <c r="DC309" s="22"/>
      <c r="DD309" s="22"/>
      <c r="DE309" s="22"/>
      <c r="DF309" s="22"/>
      <c r="DG309" s="22"/>
      <c r="DH309" s="22"/>
      <c r="DI309" s="22"/>
      <c r="DJ309" s="22"/>
      <c r="DK309" s="22"/>
      <c r="DL309" s="22"/>
      <c r="DM309" s="22"/>
      <c r="DN309" s="22"/>
      <c r="DO309" s="22"/>
      <c r="DP309" s="22"/>
      <c r="DQ309" s="22"/>
      <c r="DR309" s="22"/>
      <c r="DS309" s="22"/>
      <c r="DT309" s="22"/>
      <c r="DU309" s="22"/>
      <c r="DV309" s="22"/>
      <c r="DW309" s="22"/>
      <c r="DX309" s="22"/>
      <c r="DY309" s="22"/>
      <c r="DZ309" s="22"/>
      <c r="EA309" s="22"/>
      <c r="EB309" s="22"/>
      <c r="EC309" s="22"/>
      <c r="ED309" s="22"/>
      <c r="EE309" s="22"/>
      <c r="EF309" s="22"/>
      <c r="EG309" s="22"/>
      <c r="EH309" s="22"/>
      <c r="EI309" s="22"/>
      <c r="EJ309" s="22"/>
      <c r="EK309" s="22"/>
      <c r="EL309" s="22"/>
      <c r="EM309" s="22"/>
      <c r="EN309" s="22"/>
      <c r="EO309" s="22"/>
      <c r="EP309" s="22"/>
      <c r="EQ309" s="22"/>
      <c r="ER309" s="22"/>
      <c r="ES309" s="22"/>
      <c r="ET309" s="22"/>
      <c r="EU309" s="22"/>
      <c r="EV309" s="22"/>
      <c r="EW309" s="22"/>
      <c r="EX309" s="22"/>
      <c r="EY309" s="22"/>
      <c r="EZ309" s="22"/>
      <c r="FA309" s="22"/>
      <c r="FB309" s="22"/>
      <c r="FC309" s="22"/>
      <c r="FD309" s="22"/>
      <c r="FE309" s="22"/>
      <c r="FF309" s="22"/>
      <c r="FG309" s="22"/>
      <c r="FH309" s="22"/>
      <c r="FI309" s="22"/>
      <c r="FJ309" s="22"/>
      <c r="FK309" s="22"/>
      <c r="FL309" s="22"/>
      <c r="FM309" s="22"/>
      <c r="FN309" s="22"/>
      <c r="FO309" s="22"/>
      <c r="FP309" s="22"/>
      <c r="FQ309" s="22"/>
      <c r="FR309" s="22"/>
      <c r="FS309" s="22"/>
      <c r="FT309" s="22"/>
      <c r="FU309" s="22"/>
      <c r="FV309" s="22"/>
      <c r="FW309" s="22"/>
      <c r="FX309" s="22"/>
      <c r="FY309" s="22"/>
      <c r="FZ309" s="22"/>
      <c r="GA309" s="22"/>
      <c r="GB309" s="22"/>
      <c r="GC309" s="22"/>
      <c r="GD309" s="22"/>
      <c r="GE309" s="22"/>
      <c r="GF309" s="22"/>
      <c r="GG309" s="22"/>
      <c r="GH309" s="22"/>
      <c r="GI309" s="22"/>
      <c r="GJ309" s="22"/>
      <c r="GK309" s="22"/>
      <c r="GL309" s="22"/>
      <c r="GM309" s="22"/>
      <c r="GN309" s="22"/>
      <c r="GO309" s="22"/>
      <c r="GP309" s="22"/>
      <c r="GQ309" s="22"/>
      <c r="GR309" s="22"/>
      <c r="GS309" s="22"/>
      <c r="GT309" s="22"/>
      <c r="GU309" s="22"/>
      <c r="GV309" s="22"/>
      <c r="GW309" s="22"/>
      <c r="GX309" s="22"/>
      <c r="GY309" s="22"/>
      <c r="GZ309" s="22"/>
      <c r="HA309" s="22"/>
      <c r="HB309" s="22"/>
      <c r="HC309" s="22"/>
      <c r="HD309" s="22"/>
      <c r="HE309" s="22"/>
      <c r="HF309" s="22"/>
      <c r="HG309" s="22"/>
      <c r="HH309" s="22"/>
      <c r="HI309" s="22"/>
      <c r="HJ309" s="22"/>
      <c r="HK309" s="22"/>
      <c r="HL309" s="22"/>
      <c r="HM309" s="22"/>
      <c r="HN309" s="22"/>
      <c r="HO309" s="22"/>
      <c r="HP309" s="22"/>
      <c r="HQ309" s="22"/>
      <c r="HR309" s="22"/>
      <c r="HS309" s="22"/>
      <c r="HT309" s="22"/>
      <c r="HU309" s="22"/>
      <c r="HV309" s="22"/>
      <c r="HW309" s="22"/>
      <c r="HX309" s="22"/>
      <c r="HY309" s="22"/>
      <c r="HZ309" s="22"/>
      <c r="IA309" s="22"/>
      <c r="IB309" s="22"/>
      <c r="IC309" s="22"/>
      <c r="ID309" s="22"/>
      <c r="IE309" s="22"/>
      <c r="IF309" s="22"/>
      <c r="IG309" s="22"/>
      <c r="IH309" s="22"/>
      <c r="II309" s="22"/>
      <c r="IJ309" s="22"/>
      <c r="IK309" s="22"/>
      <c r="IL309" s="22"/>
      <c r="IM309" s="22"/>
      <c r="IN309" s="22"/>
      <c r="IO309" s="22"/>
      <c r="IP309" s="22"/>
      <c r="IQ309" s="22"/>
      <c r="IR309" s="22"/>
      <c r="IS309" s="22"/>
      <c r="IT309" s="22"/>
      <c r="IU309" s="22"/>
      <c r="IV309" s="22"/>
      <c r="IW309" s="22"/>
      <c r="IX309" s="22"/>
      <c r="IY309" s="26">
        <f t="shared" si="16"/>
        <v>1</v>
      </c>
      <c r="IZ309" s="56" t="s">
        <v>37</v>
      </c>
      <c r="JA309" s="80">
        <v>30.24</v>
      </c>
      <c r="JB309" s="81">
        <f>JE309+JF309+JG309+JH309+JI309+JJ309</f>
        <v>30.24</v>
      </c>
      <c r="JC309" s="81">
        <v>22.27</v>
      </c>
      <c r="JD309" s="82">
        <f t="shared" si="17"/>
        <v>0</v>
      </c>
      <c r="JE309" s="83"/>
      <c r="JF309" s="83"/>
      <c r="JG309" s="83"/>
      <c r="JH309" s="83"/>
      <c r="JI309" s="83"/>
      <c r="JJ309" s="83">
        <v>30.24</v>
      </c>
      <c r="JK309" s="83"/>
      <c r="JL309" s="83"/>
      <c r="JM309" s="83"/>
      <c r="JN309" s="83"/>
      <c r="JO309" s="83"/>
      <c r="JP309" s="83"/>
      <c r="JQ309" s="40">
        <f t="shared" si="19"/>
        <v>1.3578805568028738</v>
      </c>
    </row>
    <row r="310" spans="1:278" s="5" customFormat="1" ht="12.75" customHeight="1" x14ac:dyDescent="0.25">
      <c r="A310" s="64">
        <v>43312</v>
      </c>
      <c r="B310" s="109" t="s">
        <v>91</v>
      </c>
      <c r="C310" s="52"/>
      <c r="D310" s="52"/>
      <c r="E310" s="53"/>
      <c r="F310" s="53"/>
      <c r="G310" s="53"/>
      <c r="H310" s="53"/>
      <c r="I310" s="53"/>
      <c r="J310" s="53"/>
      <c r="K310" s="53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  <c r="AU310" s="22"/>
      <c r="AV310" s="22"/>
      <c r="AW310" s="22"/>
      <c r="AX310" s="22"/>
      <c r="AY310" s="22"/>
      <c r="AZ310" s="22"/>
      <c r="BA310" s="22"/>
      <c r="BB310" s="22"/>
      <c r="BC310" s="22"/>
      <c r="BD310" s="22"/>
      <c r="BE310" s="22"/>
      <c r="BF310" s="22"/>
      <c r="BG310" s="22"/>
      <c r="BH310" s="22"/>
      <c r="BI310" s="22"/>
      <c r="BJ310" s="22"/>
      <c r="BK310" s="22"/>
      <c r="BL310" s="22"/>
      <c r="BM310" s="22"/>
      <c r="BN310" s="22"/>
      <c r="BO310" s="22"/>
      <c r="BP310" s="22"/>
      <c r="BQ310" s="22"/>
      <c r="BR310" s="22"/>
      <c r="BS310" s="22"/>
      <c r="BT310" s="22"/>
      <c r="BU310" s="22"/>
      <c r="BV310" s="22"/>
      <c r="BW310" s="22"/>
      <c r="BX310" s="22"/>
      <c r="BY310" s="22"/>
      <c r="BZ310" s="22"/>
      <c r="CA310" s="22"/>
      <c r="CB310" s="22"/>
      <c r="CC310" s="22"/>
      <c r="CD310" s="22"/>
      <c r="CE310" s="22"/>
      <c r="CF310" s="22"/>
      <c r="CG310" s="22"/>
      <c r="CH310" s="22"/>
      <c r="CI310" s="22"/>
      <c r="CJ310" s="22"/>
      <c r="CK310" s="22"/>
      <c r="CL310" s="22"/>
      <c r="CM310" s="22"/>
      <c r="CN310" s="22"/>
      <c r="CO310" s="22"/>
      <c r="CP310" s="22"/>
      <c r="CQ310" s="22"/>
      <c r="CR310" s="22"/>
      <c r="CS310" s="22"/>
      <c r="CT310" s="22"/>
      <c r="CU310" s="22"/>
      <c r="CV310" s="22"/>
      <c r="CW310" s="22"/>
      <c r="CX310" s="22"/>
      <c r="CY310" s="22"/>
      <c r="CZ310" s="22"/>
      <c r="DA310" s="22"/>
      <c r="DB310" s="22"/>
      <c r="DC310" s="22"/>
      <c r="DD310" s="22"/>
      <c r="DE310" s="22"/>
      <c r="DF310" s="22"/>
      <c r="DG310" s="22"/>
      <c r="DH310" s="22"/>
      <c r="DI310" s="22"/>
      <c r="DJ310" s="22"/>
      <c r="DK310" s="22"/>
      <c r="DL310" s="22"/>
      <c r="DM310" s="22"/>
      <c r="DN310" s="22"/>
      <c r="DO310" s="22"/>
      <c r="DP310" s="22"/>
      <c r="DQ310" s="22"/>
      <c r="DR310" s="22"/>
      <c r="DS310" s="22"/>
      <c r="DT310" s="22"/>
      <c r="DU310" s="22"/>
      <c r="DV310" s="22"/>
      <c r="DW310" s="22"/>
      <c r="DX310" s="22">
        <v>1</v>
      </c>
      <c r="DY310" s="22"/>
      <c r="DZ310" s="22"/>
      <c r="EA310" s="22"/>
      <c r="EB310" s="22"/>
      <c r="EC310" s="22"/>
      <c r="ED310" s="22"/>
      <c r="EE310" s="22"/>
      <c r="EF310" s="22"/>
      <c r="EG310" s="22"/>
      <c r="EH310" s="22"/>
      <c r="EI310" s="22"/>
      <c r="EJ310" s="22"/>
      <c r="EK310" s="22"/>
      <c r="EL310" s="22"/>
      <c r="EM310" s="22"/>
      <c r="EN310" s="22"/>
      <c r="EO310" s="22"/>
      <c r="EP310" s="22"/>
      <c r="EQ310" s="22"/>
      <c r="ER310" s="22"/>
      <c r="ES310" s="22"/>
      <c r="ET310" s="22"/>
      <c r="EU310" s="22"/>
      <c r="EV310" s="22"/>
      <c r="EW310" s="22"/>
      <c r="EX310" s="22"/>
      <c r="EY310" s="22"/>
      <c r="EZ310" s="22"/>
      <c r="FA310" s="22"/>
      <c r="FB310" s="22"/>
      <c r="FC310" s="22"/>
      <c r="FD310" s="22"/>
      <c r="FE310" s="22"/>
      <c r="FF310" s="22"/>
      <c r="FG310" s="22"/>
      <c r="FH310" s="22"/>
      <c r="FI310" s="22"/>
      <c r="FJ310" s="22"/>
      <c r="FK310" s="22"/>
      <c r="FL310" s="22"/>
      <c r="FM310" s="22"/>
      <c r="FN310" s="22"/>
      <c r="FO310" s="22"/>
      <c r="FP310" s="22"/>
      <c r="FQ310" s="22"/>
      <c r="FR310" s="22"/>
      <c r="FS310" s="22"/>
      <c r="FT310" s="22"/>
      <c r="FU310" s="22"/>
      <c r="FV310" s="22"/>
      <c r="FW310" s="22"/>
      <c r="FX310" s="22"/>
      <c r="FY310" s="22"/>
      <c r="FZ310" s="22"/>
      <c r="GA310" s="22"/>
      <c r="GB310" s="22"/>
      <c r="GC310" s="22"/>
      <c r="GD310" s="22"/>
      <c r="GE310" s="22"/>
      <c r="GF310" s="22"/>
      <c r="GG310" s="22"/>
      <c r="GH310" s="22"/>
      <c r="GI310" s="22"/>
      <c r="GJ310" s="22"/>
      <c r="GK310" s="22"/>
      <c r="GL310" s="22"/>
      <c r="GM310" s="22"/>
      <c r="GN310" s="22"/>
      <c r="GO310" s="22"/>
      <c r="GP310" s="22"/>
      <c r="GQ310" s="22"/>
      <c r="GR310" s="22"/>
      <c r="GS310" s="22"/>
      <c r="GT310" s="22"/>
      <c r="GU310" s="22"/>
      <c r="GV310" s="22"/>
      <c r="GW310" s="22"/>
      <c r="GX310" s="22"/>
      <c r="GY310" s="22"/>
      <c r="GZ310" s="22"/>
      <c r="HA310" s="22"/>
      <c r="HB310" s="22"/>
      <c r="HC310" s="22"/>
      <c r="HD310" s="22"/>
      <c r="HE310" s="22"/>
      <c r="HF310" s="22"/>
      <c r="HG310" s="22"/>
      <c r="HH310" s="22"/>
      <c r="HI310" s="22"/>
      <c r="HJ310" s="22"/>
      <c r="HK310" s="22"/>
      <c r="HL310" s="22"/>
      <c r="HM310" s="22"/>
      <c r="HN310" s="22"/>
      <c r="HO310" s="22"/>
      <c r="HP310" s="22"/>
      <c r="HQ310" s="22"/>
      <c r="HR310" s="22"/>
      <c r="HS310" s="22"/>
      <c r="HT310" s="22"/>
      <c r="HU310" s="22"/>
      <c r="HV310" s="22"/>
      <c r="HW310" s="22"/>
      <c r="HX310" s="22"/>
      <c r="HY310" s="22"/>
      <c r="HZ310" s="22"/>
      <c r="IA310" s="22"/>
      <c r="IB310" s="22"/>
      <c r="IC310" s="22"/>
      <c r="ID310" s="22"/>
      <c r="IE310" s="22"/>
      <c r="IF310" s="22"/>
      <c r="IG310" s="22"/>
      <c r="IH310" s="22"/>
      <c r="II310" s="22"/>
      <c r="IJ310" s="22"/>
      <c r="IK310" s="22"/>
      <c r="IL310" s="22"/>
      <c r="IM310" s="22"/>
      <c r="IN310" s="22"/>
      <c r="IO310" s="22"/>
      <c r="IP310" s="22"/>
      <c r="IQ310" s="22"/>
      <c r="IR310" s="22"/>
      <c r="IS310" s="22"/>
      <c r="IT310" s="22"/>
      <c r="IU310" s="22"/>
      <c r="IV310" s="22"/>
      <c r="IW310" s="22"/>
      <c r="IX310" s="22"/>
      <c r="IY310" s="26">
        <f t="shared" si="16"/>
        <v>1</v>
      </c>
      <c r="IZ310" s="56" t="s">
        <v>37</v>
      </c>
      <c r="JA310" s="80">
        <v>30.24</v>
      </c>
      <c r="JB310" s="81">
        <f>JE310+JF310+JG310+JH310+JI310+JJ310+JK310</f>
        <v>30.24</v>
      </c>
      <c r="JC310" s="81">
        <v>22.16</v>
      </c>
      <c r="JD310" s="82">
        <f t="shared" si="17"/>
        <v>0</v>
      </c>
      <c r="JE310" s="83"/>
      <c r="JF310" s="83"/>
      <c r="JG310" s="83"/>
      <c r="JH310" s="83"/>
      <c r="JI310" s="83"/>
      <c r="JJ310" s="83"/>
      <c r="JK310" s="83">
        <v>30.24</v>
      </c>
      <c r="JL310" s="83"/>
      <c r="JM310" s="83"/>
      <c r="JN310" s="83"/>
      <c r="JO310" s="83"/>
      <c r="JP310" s="83"/>
      <c r="JQ310" s="40">
        <f t="shared" si="19"/>
        <v>1.3646209386281587</v>
      </c>
    </row>
    <row r="311" spans="1:278" s="5" customFormat="1" ht="12.75" customHeight="1" x14ac:dyDescent="0.25">
      <c r="A311" s="64">
        <v>43319</v>
      </c>
      <c r="B311" s="109" t="s">
        <v>91</v>
      </c>
      <c r="C311" s="52"/>
      <c r="D311" s="52"/>
      <c r="E311" s="53"/>
      <c r="F311" s="53"/>
      <c r="G311" s="53"/>
      <c r="H311" s="53"/>
      <c r="I311" s="53"/>
      <c r="J311" s="53"/>
      <c r="K311" s="53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  <c r="AU311" s="22"/>
      <c r="AV311" s="22"/>
      <c r="AW311" s="22"/>
      <c r="AX311" s="22"/>
      <c r="AY311" s="22"/>
      <c r="AZ311" s="22"/>
      <c r="BA311" s="22"/>
      <c r="BB311" s="22"/>
      <c r="BC311" s="22"/>
      <c r="BD311" s="22"/>
      <c r="BE311" s="22"/>
      <c r="BF311" s="22"/>
      <c r="BG311" s="22"/>
      <c r="BH311" s="22"/>
      <c r="BI311" s="22"/>
      <c r="BJ311" s="22"/>
      <c r="BK311" s="22"/>
      <c r="BL311" s="22"/>
      <c r="BM311" s="22"/>
      <c r="BN311" s="22"/>
      <c r="BO311" s="22"/>
      <c r="BP311" s="22"/>
      <c r="BQ311" s="22"/>
      <c r="BR311" s="22">
        <v>10</v>
      </c>
      <c r="BS311" s="22"/>
      <c r="BT311" s="22"/>
      <c r="BU311" s="22"/>
      <c r="BV311" s="22"/>
      <c r="BW311" s="22"/>
      <c r="BX311" s="22"/>
      <c r="BY311" s="22"/>
      <c r="BZ311" s="22"/>
      <c r="CA311" s="22"/>
      <c r="CB311" s="22"/>
      <c r="CC311" s="22"/>
      <c r="CD311" s="22"/>
      <c r="CE311" s="22"/>
      <c r="CF311" s="22"/>
      <c r="CG311" s="22"/>
      <c r="CH311" s="22"/>
      <c r="CI311" s="22"/>
      <c r="CJ311" s="22"/>
      <c r="CK311" s="22"/>
      <c r="CL311" s="22"/>
      <c r="CM311" s="22"/>
      <c r="CN311" s="22"/>
      <c r="CO311" s="22"/>
      <c r="CP311" s="22"/>
      <c r="CQ311" s="22"/>
      <c r="CR311" s="22"/>
      <c r="CS311" s="22"/>
      <c r="CT311" s="22"/>
      <c r="CU311" s="22"/>
      <c r="CV311" s="22"/>
      <c r="CW311" s="22"/>
      <c r="CX311" s="22"/>
      <c r="CY311" s="22"/>
      <c r="CZ311" s="22"/>
      <c r="DA311" s="22"/>
      <c r="DB311" s="22"/>
      <c r="DC311" s="22"/>
      <c r="DD311" s="22"/>
      <c r="DE311" s="22"/>
      <c r="DF311" s="22"/>
      <c r="DG311" s="22"/>
      <c r="DH311" s="22"/>
      <c r="DI311" s="22"/>
      <c r="DJ311" s="22"/>
      <c r="DK311" s="22"/>
      <c r="DL311" s="22"/>
      <c r="DM311" s="22"/>
      <c r="DN311" s="22"/>
      <c r="DO311" s="22"/>
      <c r="DP311" s="22"/>
      <c r="DQ311" s="22"/>
      <c r="DR311" s="22"/>
      <c r="DS311" s="22"/>
      <c r="DT311" s="22"/>
      <c r="DU311" s="22"/>
      <c r="DV311" s="22"/>
      <c r="DW311" s="22"/>
      <c r="DX311" s="22"/>
      <c r="DY311" s="22"/>
      <c r="DZ311" s="22"/>
      <c r="EA311" s="22"/>
      <c r="EB311" s="22"/>
      <c r="EC311" s="22"/>
      <c r="ED311" s="22"/>
      <c r="EE311" s="22"/>
      <c r="EF311" s="22"/>
      <c r="EG311" s="22"/>
      <c r="EH311" s="22"/>
      <c r="EI311" s="22"/>
      <c r="EJ311" s="22"/>
      <c r="EK311" s="22"/>
      <c r="EL311" s="22"/>
      <c r="EM311" s="22"/>
      <c r="EN311" s="22"/>
      <c r="EO311" s="22"/>
      <c r="EP311" s="22"/>
      <c r="EQ311" s="22"/>
      <c r="ER311" s="22"/>
      <c r="ES311" s="22"/>
      <c r="ET311" s="22"/>
      <c r="EU311" s="22"/>
      <c r="EV311" s="22"/>
      <c r="EW311" s="22"/>
      <c r="EX311" s="22"/>
      <c r="EY311" s="22"/>
      <c r="EZ311" s="22"/>
      <c r="FA311" s="22"/>
      <c r="FB311" s="22">
        <v>11</v>
      </c>
      <c r="FC311" s="22"/>
      <c r="FD311" s="22"/>
      <c r="FE311" s="22"/>
      <c r="FF311" s="22"/>
      <c r="FG311" s="22"/>
      <c r="FH311" s="22"/>
      <c r="FI311" s="22"/>
      <c r="FJ311" s="22"/>
      <c r="FK311" s="22"/>
      <c r="FL311" s="22"/>
      <c r="FM311" s="22"/>
      <c r="FN311" s="22"/>
      <c r="FO311" s="22"/>
      <c r="FP311" s="22"/>
      <c r="FQ311" s="22"/>
      <c r="FR311" s="22"/>
      <c r="FS311" s="22"/>
      <c r="FT311" s="22"/>
      <c r="FU311" s="22"/>
      <c r="FV311" s="22"/>
      <c r="FW311" s="22"/>
      <c r="FX311" s="22"/>
      <c r="FY311" s="22"/>
      <c r="FZ311" s="22"/>
      <c r="GA311" s="22"/>
      <c r="GB311" s="22"/>
      <c r="GC311" s="22"/>
      <c r="GD311" s="22"/>
      <c r="GE311" s="22"/>
      <c r="GF311" s="22"/>
      <c r="GG311" s="22"/>
      <c r="GH311" s="22"/>
      <c r="GI311" s="22"/>
      <c r="GJ311" s="22"/>
      <c r="GK311" s="22"/>
      <c r="GL311" s="22"/>
      <c r="GM311" s="22"/>
      <c r="GN311" s="22"/>
      <c r="GO311" s="22"/>
      <c r="GP311" s="22"/>
      <c r="GQ311" s="22"/>
      <c r="GR311" s="22"/>
      <c r="GS311" s="22"/>
      <c r="GT311" s="22"/>
      <c r="GU311" s="22"/>
      <c r="GV311" s="22"/>
      <c r="GW311" s="22"/>
      <c r="GX311" s="22"/>
      <c r="GY311" s="22"/>
      <c r="GZ311" s="22"/>
      <c r="HA311" s="22"/>
      <c r="HB311" s="22"/>
      <c r="HC311" s="22"/>
      <c r="HD311" s="22"/>
      <c r="HE311" s="22"/>
      <c r="HF311" s="22"/>
      <c r="HG311" s="22"/>
      <c r="HH311" s="22"/>
      <c r="HI311" s="22"/>
      <c r="HJ311" s="22"/>
      <c r="HK311" s="22"/>
      <c r="HL311" s="22"/>
      <c r="HM311" s="22"/>
      <c r="HN311" s="22"/>
      <c r="HO311" s="22"/>
      <c r="HP311" s="22"/>
      <c r="HQ311" s="22"/>
      <c r="HR311" s="22"/>
      <c r="HS311" s="22"/>
      <c r="HT311" s="22"/>
      <c r="HU311" s="22"/>
      <c r="HV311" s="22"/>
      <c r="HW311" s="22"/>
      <c r="HX311" s="22"/>
      <c r="HY311" s="22"/>
      <c r="HZ311" s="22"/>
      <c r="IA311" s="22"/>
      <c r="IB311" s="22"/>
      <c r="IC311" s="22"/>
      <c r="ID311" s="22"/>
      <c r="IE311" s="22"/>
      <c r="IF311" s="22"/>
      <c r="IG311" s="22"/>
      <c r="IH311" s="22"/>
      <c r="II311" s="22"/>
      <c r="IJ311" s="22"/>
      <c r="IK311" s="22"/>
      <c r="IL311" s="22"/>
      <c r="IM311" s="22"/>
      <c r="IN311" s="22"/>
      <c r="IO311" s="22"/>
      <c r="IP311" s="22"/>
      <c r="IQ311" s="22"/>
      <c r="IR311" s="22"/>
      <c r="IS311" s="22"/>
      <c r="IT311" s="22"/>
      <c r="IU311" s="22"/>
      <c r="IV311" s="22"/>
      <c r="IW311" s="22"/>
      <c r="IX311" s="22"/>
      <c r="IY311" s="26">
        <f t="shared" si="16"/>
        <v>21</v>
      </c>
      <c r="IZ311" s="56" t="s">
        <v>37</v>
      </c>
      <c r="JA311" s="80">
        <v>566.02</v>
      </c>
      <c r="JB311" s="81">
        <f>JE311+JF311+JG311+JH311+JI311+JJ311+JK311+JL311</f>
        <v>566.02</v>
      </c>
      <c r="JC311" s="81">
        <v>423.36</v>
      </c>
      <c r="JD311" s="82">
        <f t="shared" si="17"/>
        <v>0</v>
      </c>
      <c r="JE311" s="83"/>
      <c r="JF311" s="83"/>
      <c r="JG311" s="83"/>
      <c r="JH311" s="83"/>
      <c r="JI311" s="83"/>
      <c r="JJ311" s="83"/>
      <c r="JK311" s="83">
        <v>266.64</v>
      </c>
      <c r="JL311" s="83">
        <v>299.38</v>
      </c>
      <c r="JM311" s="83"/>
      <c r="JN311" s="83"/>
      <c r="JO311" s="83"/>
      <c r="JP311" s="83"/>
      <c r="JQ311" s="40">
        <f t="shared" si="19"/>
        <v>1.3369708994708993</v>
      </c>
    </row>
    <row r="312" spans="1:278" s="5" customFormat="1" ht="12.75" customHeight="1" x14ac:dyDescent="0.25">
      <c r="A312" s="64">
        <v>43346</v>
      </c>
      <c r="B312" s="109" t="s">
        <v>91</v>
      </c>
      <c r="C312" s="52"/>
      <c r="D312" s="52"/>
      <c r="E312" s="53"/>
      <c r="F312" s="53"/>
      <c r="G312" s="53"/>
      <c r="H312" s="53"/>
      <c r="I312" s="53"/>
      <c r="J312" s="53"/>
      <c r="K312" s="53"/>
      <c r="L312" s="22"/>
      <c r="M312" s="22"/>
      <c r="N312" s="22"/>
      <c r="O312" s="22"/>
      <c r="P312" s="22"/>
      <c r="Q312" s="22">
        <v>8</v>
      </c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  <c r="AU312" s="22"/>
      <c r="AV312" s="22"/>
      <c r="AW312" s="22"/>
      <c r="AX312" s="22"/>
      <c r="AY312" s="22"/>
      <c r="AZ312" s="22"/>
      <c r="BA312" s="22"/>
      <c r="BB312" s="22"/>
      <c r="BC312" s="22">
        <v>10</v>
      </c>
      <c r="BD312" s="22"/>
      <c r="BE312" s="22"/>
      <c r="BF312" s="22"/>
      <c r="BG312" s="22"/>
      <c r="BH312" s="22"/>
      <c r="BI312" s="22"/>
      <c r="BJ312" s="22"/>
      <c r="BK312" s="22"/>
      <c r="BL312" s="22"/>
      <c r="BM312" s="22"/>
      <c r="BN312" s="22"/>
      <c r="BO312" s="22"/>
      <c r="BP312" s="22"/>
      <c r="BQ312" s="22"/>
      <c r="BR312" s="22"/>
      <c r="BS312" s="22"/>
      <c r="BT312" s="22"/>
      <c r="BU312" s="22"/>
      <c r="BV312" s="22"/>
      <c r="BW312" s="22"/>
      <c r="BX312" s="22"/>
      <c r="BY312" s="22"/>
      <c r="BZ312" s="22"/>
      <c r="CA312" s="22"/>
      <c r="CB312" s="22"/>
      <c r="CC312" s="22"/>
      <c r="CD312" s="22"/>
      <c r="CE312" s="22"/>
      <c r="CF312" s="22"/>
      <c r="CG312" s="22"/>
      <c r="CH312" s="22"/>
      <c r="CI312" s="22"/>
      <c r="CJ312" s="22"/>
      <c r="CK312" s="22"/>
      <c r="CL312" s="22"/>
      <c r="CM312" s="22"/>
      <c r="CN312" s="22"/>
      <c r="CO312" s="22"/>
      <c r="CP312" s="22"/>
      <c r="CQ312" s="22"/>
      <c r="CR312" s="22"/>
      <c r="CS312" s="22"/>
      <c r="CT312" s="22"/>
      <c r="CU312" s="22"/>
      <c r="CV312" s="22"/>
      <c r="CW312" s="22"/>
      <c r="CX312" s="22"/>
      <c r="CY312" s="22"/>
      <c r="CZ312" s="22"/>
      <c r="DA312" s="22"/>
      <c r="DB312" s="22"/>
      <c r="DC312" s="22"/>
      <c r="DD312" s="22"/>
      <c r="DE312" s="22"/>
      <c r="DF312" s="22"/>
      <c r="DG312" s="22"/>
      <c r="DH312" s="22"/>
      <c r="DI312" s="22"/>
      <c r="DJ312" s="22"/>
      <c r="DK312" s="22"/>
      <c r="DL312" s="22"/>
      <c r="DM312" s="22"/>
      <c r="DN312" s="22"/>
      <c r="DO312" s="22"/>
      <c r="DP312" s="22"/>
      <c r="DQ312" s="22"/>
      <c r="DR312" s="22"/>
      <c r="DS312" s="22"/>
      <c r="DT312" s="22"/>
      <c r="DU312" s="22"/>
      <c r="DV312" s="22"/>
      <c r="DW312" s="22"/>
      <c r="DX312" s="22"/>
      <c r="DY312" s="22"/>
      <c r="DZ312" s="22"/>
      <c r="EA312" s="22"/>
      <c r="EB312" s="22"/>
      <c r="EC312" s="22"/>
      <c r="ED312" s="22"/>
      <c r="EE312" s="22"/>
      <c r="EF312" s="22"/>
      <c r="EG312" s="22"/>
      <c r="EH312" s="22"/>
      <c r="EI312" s="22"/>
      <c r="EJ312" s="22"/>
      <c r="EK312" s="22"/>
      <c r="EL312" s="22"/>
      <c r="EM312" s="22"/>
      <c r="EN312" s="22"/>
      <c r="EO312" s="22"/>
      <c r="EP312" s="22"/>
      <c r="EQ312" s="22"/>
      <c r="ER312" s="22"/>
      <c r="ES312" s="22"/>
      <c r="ET312" s="22"/>
      <c r="EU312" s="22"/>
      <c r="EV312" s="22"/>
      <c r="EW312" s="22">
        <v>10</v>
      </c>
      <c r="EX312" s="22"/>
      <c r="EY312" s="22"/>
      <c r="EZ312" s="22"/>
      <c r="FA312" s="22"/>
      <c r="FB312" s="22">
        <v>11</v>
      </c>
      <c r="FC312" s="22"/>
      <c r="FD312" s="22"/>
      <c r="FE312" s="22"/>
      <c r="FF312" s="22"/>
      <c r="FG312" s="22"/>
      <c r="FH312" s="22"/>
      <c r="FI312" s="22"/>
      <c r="FJ312" s="22"/>
      <c r="FK312" s="22"/>
      <c r="FL312" s="22"/>
      <c r="FM312" s="22"/>
      <c r="FN312" s="22"/>
      <c r="FO312" s="22"/>
      <c r="FP312" s="22"/>
      <c r="FQ312" s="22"/>
      <c r="FR312" s="22"/>
      <c r="FS312" s="22"/>
      <c r="FT312" s="22"/>
      <c r="FU312" s="22"/>
      <c r="FV312" s="22"/>
      <c r="FW312" s="22"/>
      <c r="FX312" s="22"/>
      <c r="FY312" s="22"/>
      <c r="FZ312" s="22"/>
      <c r="GA312" s="22"/>
      <c r="GB312" s="22"/>
      <c r="GC312" s="22"/>
      <c r="GD312" s="22"/>
      <c r="GE312" s="22"/>
      <c r="GF312" s="22"/>
      <c r="GG312" s="22"/>
      <c r="GH312" s="22"/>
      <c r="GI312" s="22"/>
      <c r="GJ312" s="22"/>
      <c r="GK312" s="22"/>
      <c r="GL312" s="22"/>
      <c r="GM312" s="22"/>
      <c r="GN312" s="22"/>
      <c r="GO312" s="22"/>
      <c r="GP312" s="22"/>
      <c r="GQ312" s="22"/>
      <c r="GR312" s="22"/>
      <c r="GS312" s="22"/>
      <c r="GT312" s="22"/>
      <c r="GU312" s="22"/>
      <c r="GV312" s="22"/>
      <c r="GW312" s="22"/>
      <c r="GX312" s="22"/>
      <c r="GY312" s="22"/>
      <c r="GZ312" s="22"/>
      <c r="HA312" s="22"/>
      <c r="HB312" s="22"/>
      <c r="HC312" s="22"/>
      <c r="HD312" s="22"/>
      <c r="HE312" s="22"/>
      <c r="HF312" s="22"/>
      <c r="HG312" s="22"/>
      <c r="HH312" s="22"/>
      <c r="HI312" s="22"/>
      <c r="HJ312" s="22"/>
      <c r="HK312" s="22"/>
      <c r="HL312" s="22"/>
      <c r="HM312" s="22"/>
      <c r="HN312" s="22"/>
      <c r="HO312" s="22"/>
      <c r="HP312" s="22"/>
      <c r="HQ312" s="22"/>
      <c r="HR312" s="22"/>
      <c r="HS312" s="22"/>
      <c r="HT312" s="22"/>
      <c r="HU312" s="22"/>
      <c r="HV312" s="22"/>
      <c r="HW312" s="22"/>
      <c r="HX312" s="22"/>
      <c r="HY312" s="22"/>
      <c r="HZ312" s="22"/>
      <c r="IA312" s="22"/>
      <c r="IB312" s="22"/>
      <c r="IC312" s="22"/>
      <c r="ID312" s="22"/>
      <c r="IE312" s="22"/>
      <c r="IF312" s="22"/>
      <c r="IG312" s="22"/>
      <c r="IH312" s="22"/>
      <c r="II312" s="22"/>
      <c r="IJ312" s="22"/>
      <c r="IK312" s="22"/>
      <c r="IL312" s="22"/>
      <c r="IM312" s="22"/>
      <c r="IN312" s="22"/>
      <c r="IO312" s="22"/>
      <c r="IP312" s="22"/>
      <c r="IQ312" s="22"/>
      <c r="IR312" s="22"/>
      <c r="IS312" s="22"/>
      <c r="IT312" s="22"/>
      <c r="IU312" s="22"/>
      <c r="IV312" s="22"/>
      <c r="IW312" s="22"/>
      <c r="IX312" s="22"/>
      <c r="IY312" s="26">
        <f t="shared" si="16"/>
        <v>39</v>
      </c>
      <c r="IZ312" s="56" t="s">
        <v>37</v>
      </c>
      <c r="JA312" s="80">
        <v>1320.82</v>
      </c>
      <c r="JB312" s="81">
        <f>JE312+JF312+JG312+JH312+JI312+JJ312+JK312+JL312+JM312</f>
        <v>1320.82</v>
      </c>
      <c r="JC312" s="81">
        <v>1087.2</v>
      </c>
      <c r="JD312" s="82">
        <f t="shared" si="17"/>
        <v>0</v>
      </c>
      <c r="JE312" s="83"/>
      <c r="JF312" s="83"/>
      <c r="JG312" s="83"/>
      <c r="JH312" s="83"/>
      <c r="JI312" s="83"/>
      <c r="JJ312" s="83"/>
      <c r="JK312" s="83"/>
      <c r="JL312" s="83">
        <v>1320.82</v>
      </c>
      <c r="JM312" s="83"/>
      <c r="JN312" s="83"/>
      <c r="JO312" s="83"/>
      <c r="JP312" s="83"/>
      <c r="JQ312" s="117">
        <f t="shared" si="19"/>
        <v>1.2148822663723324</v>
      </c>
    </row>
    <row r="313" spans="1:278" s="5" customFormat="1" ht="12.75" customHeight="1" x14ac:dyDescent="0.25">
      <c r="A313" s="64">
        <v>43364</v>
      </c>
      <c r="B313" s="109" t="s">
        <v>91</v>
      </c>
      <c r="C313" s="52"/>
      <c r="D313" s="52"/>
      <c r="E313" s="53"/>
      <c r="F313" s="53"/>
      <c r="G313" s="53"/>
      <c r="H313" s="53"/>
      <c r="I313" s="53"/>
      <c r="J313" s="53"/>
      <c r="K313" s="53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>
        <v>10</v>
      </c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22"/>
      <c r="GF313" s="22"/>
      <c r="GG313" s="22"/>
      <c r="GH313" s="22"/>
      <c r="GI313" s="22"/>
      <c r="GJ313" s="22"/>
      <c r="GK313" s="22"/>
      <c r="GL313" s="22"/>
      <c r="GM313" s="22"/>
      <c r="GN313" s="22"/>
      <c r="GO313" s="22"/>
      <c r="GP313" s="22"/>
      <c r="GQ313" s="22"/>
      <c r="GR313" s="22"/>
      <c r="GS313" s="22"/>
      <c r="GT313" s="22"/>
      <c r="GU313" s="22"/>
      <c r="GV313" s="22"/>
      <c r="GW313" s="22"/>
      <c r="GX313" s="22"/>
      <c r="GY313" s="22"/>
      <c r="GZ313" s="22"/>
      <c r="HA313" s="22"/>
      <c r="HB313" s="22"/>
      <c r="HC313" s="22"/>
      <c r="HD313" s="22"/>
      <c r="HE313" s="22"/>
      <c r="HF313" s="22"/>
      <c r="HG313" s="22"/>
      <c r="HH313" s="22"/>
      <c r="HI313" s="22"/>
      <c r="HJ313" s="22"/>
      <c r="HK313" s="22"/>
      <c r="HL313" s="22"/>
      <c r="HM313" s="22"/>
      <c r="HN313" s="22"/>
      <c r="HO313" s="22"/>
      <c r="HP313" s="22"/>
      <c r="HQ313" s="22"/>
      <c r="HR313" s="22"/>
      <c r="HS313" s="22"/>
      <c r="HT313" s="22"/>
      <c r="HU313" s="22"/>
      <c r="HV313" s="22"/>
      <c r="HW313" s="22"/>
      <c r="HX313" s="22"/>
      <c r="HY313" s="22"/>
      <c r="HZ313" s="22"/>
      <c r="IA313" s="22"/>
      <c r="IB313" s="22"/>
      <c r="IC313" s="22"/>
      <c r="ID313" s="22"/>
      <c r="IE313" s="22"/>
      <c r="IF313" s="22"/>
      <c r="IG313" s="22"/>
      <c r="IH313" s="22"/>
      <c r="II313" s="22"/>
      <c r="IJ313" s="22"/>
      <c r="IK313" s="22"/>
      <c r="IL313" s="22"/>
      <c r="IM313" s="22"/>
      <c r="IN313" s="22"/>
      <c r="IO313" s="22"/>
      <c r="IP313" s="22"/>
      <c r="IQ313" s="22"/>
      <c r="IR313" s="22"/>
      <c r="IS313" s="22"/>
      <c r="IT313" s="22"/>
      <c r="IU313" s="22"/>
      <c r="IV313" s="22"/>
      <c r="IW313" s="22"/>
      <c r="IX313" s="22"/>
      <c r="IY313" s="26">
        <f t="shared" si="16"/>
        <v>10</v>
      </c>
      <c r="IZ313" s="56" t="s">
        <v>37</v>
      </c>
      <c r="JA313" s="80">
        <v>272.16000000000003</v>
      </c>
      <c r="JB313" s="81">
        <f>JE313+JF313+JG313+JH313+JI313+JJ313+JK313+JL313+JM313</f>
        <v>272.16000000000003</v>
      </c>
      <c r="JC313" s="81">
        <v>214.60000000000002</v>
      </c>
      <c r="JD313" s="82">
        <f t="shared" si="17"/>
        <v>0</v>
      </c>
      <c r="JE313" s="83"/>
      <c r="JF313" s="83"/>
      <c r="JG313" s="83"/>
      <c r="JH313" s="83"/>
      <c r="JI313" s="83"/>
      <c r="JJ313" s="83"/>
      <c r="JK313" s="83"/>
      <c r="JL313" s="83">
        <v>272.16000000000003</v>
      </c>
      <c r="JM313" s="83"/>
      <c r="JN313" s="83"/>
      <c r="JO313" s="83"/>
      <c r="JP313" s="83"/>
      <c r="JQ313" s="117">
        <f t="shared" si="19"/>
        <v>1.268219944082013</v>
      </c>
    </row>
    <row r="314" spans="1:278" s="5" customFormat="1" ht="12.75" customHeight="1" x14ac:dyDescent="0.25">
      <c r="A314" s="64">
        <v>43383</v>
      </c>
      <c r="B314" s="109" t="s">
        <v>91</v>
      </c>
      <c r="C314" s="52"/>
      <c r="D314" s="52"/>
      <c r="E314" s="53"/>
      <c r="F314" s="53"/>
      <c r="G314" s="53"/>
      <c r="H314" s="53"/>
      <c r="I314" s="53"/>
      <c r="J314" s="53"/>
      <c r="K314" s="53"/>
      <c r="L314" s="22"/>
      <c r="M314" s="22"/>
      <c r="N314" s="22"/>
      <c r="O314" s="22"/>
      <c r="P314" s="22"/>
      <c r="Q314" s="22">
        <v>8</v>
      </c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  <c r="AU314" s="22"/>
      <c r="AV314" s="22"/>
      <c r="AW314" s="22"/>
      <c r="AX314" s="22"/>
      <c r="AY314" s="22"/>
      <c r="AZ314" s="22"/>
      <c r="BA314" s="22"/>
      <c r="BB314" s="22"/>
      <c r="BC314" s="22">
        <v>10</v>
      </c>
      <c r="BD314" s="22"/>
      <c r="BE314" s="22"/>
      <c r="BF314" s="22"/>
      <c r="BG314" s="22"/>
      <c r="BH314" s="22"/>
      <c r="BI314" s="22"/>
      <c r="BJ314" s="22"/>
      <c r="BK314" s="22"/>
      <c r="BL314" s="22"/>
      <c r="BM314" s="22"/>
      <c r="BN314" s="22"/>
      <c r="BO314" s="22"/>
      <c r="BP314" s="22"/>
      <c r="BQ314" s="22"/>
      <c r="BR314" s="22"/>
      <c r="BS314" s="22"/>
      <c r="BT314" s="22"/>
      <c r="BU314" s="22"/>
      <c r="BV314" s="22"/>
      <c r="BW314" s="22"/>
      <c r="BX314" s="22"/>
      <c r="BY314" s="22"/>
      <c r="BZ314" s="22"/>
      <c r="CA314" s="22"/>
      <c r="CB314" s="22"/>
      <c r="CC314" s="22"/>
      <c r="CD314" s="22"/>
      <c r="CE314" s="22"/>
      <c r="CF314" s="22"/>
      <c r="CG314" s="22"/>
      <c r="CH314" s="22"/>
      <c r="CI314" s="22"/>
      <c r="CJ314" s="22"/>
      <c r="CK314" s="22"/>
      <c r="CL314" s="22"/>
      <c r="CM314" s="22"/>
      <c r="CN314" s="22"/>
      <c r="CO314" s="22"/>
      <c r="CP314" s="22"/>
      <c r="CQ314" s="22"/>
      <c r="CR314" s="22"/>
      <c r="CS314" s="22"/>
      <c r="CT314" s="22"/>
      <c r="CU314" s="22"/>
      <c r="CV314" s="22"/>
      <c r="CW314" s="22"/>
      <c r="CX314" s="22"/>
      <c r="CY314" s="22"/>
      <c r="CZ314" s="22"/>
      <c r="DA314" s="22"/>
      <c r="DB314" s="22"/>
      <c r="DC314" s="22"/>
      <c r="DD314" s="22"/>
      <c r="DE314" s="22"/>
      <c r="DF314" s="22"/>
      <c r="DG314" s="22"/>
      <c r="DH314" s="22"/>
      <c r="DI314" s="22"/>
      <c r="DJ314" s="22"/>
      <c r="DK314" s="22"/>
      <c r="DL314" s="22"/>
      <c r="DM314" s="22"/>
      <c r="DN314" s="22"/>
      <c r="DO314" s="22"/>
      <c r="DP314" s="22"/>
      <c r="DQ314" s="22"/>
      <c r="DR314" s="22"/>
      <c r="DS314" s="22"/>
      <c r="DT314" s="22"/>
      <c r="DU314" s="22"/>
      <c r="DV314" s="22"/>
      <c r="DW314" s="22"/>
      <c r="DX314" s="22"/>
      <c r="DY314" s="22"/>
      <c r="DZ314" s="22"/>
      <c r="EA314" s="22"/>
      <c r="EB314" s="22"/>
      <c r="EC314" s="22"/>
      <c r="ED314" s="22"/>
      <c r="EE314" s="22"/>
      <c r="EF314" s="22"/>
      <c r="EG314" s="22"/>
      <c r="EH314" s="22"/>
      <c r="EI314" s="22"/>
      <c r="EJ314" s="22"/>
      <c r="EK314" s="22"/>
      <c r="EL314" s="22"/>
      <c r="EM314" s="22"/>
      <c r="EN314" s="22"/>
      <c r="EO314" s="22"/>
      <c r="EP314" s="22"/>
      <c r="EQ314" s="22"/>
      <c r="ER314" s="22"/>
      <c r="ES314" s="22"/>
      <c r="ET314" s="22"/>
      <c r="EU314" s="22"/>
      <c r="EV314" s="22"/>
      <c r="EW314" s="22"/>
      <c r="EX314" s="22"/>
      <c r="EY314" s="22"/>
      <c r="EZ314" s="22"/>
      <c r="FA314" s="22"/>
      <c r="FB314" s="22">
        <v>11</v>
      </c>
      <c r="FC314" s="22"/>
      <c r="FD314" s="22"/>
      <c r="FE314" s="22"/>
      <c r="FF314" s="22"/>
      <c r="FG314" s="22"/>
      <c r="FH314" s="22"/>
      <c r="FI314" s="22"/>
      <c r="FJ314" s="22"/>
      <c r="FK314" s="22"/>
      <c r="FL314" s="22"/>
      <c r="FM314" s="22"/>
      <c r="FN314" s="22"/>
      <c r="FO314" s="22"/>
      <c r="FP314" s="22"/>
      <c r="FQ314" s="22"/>
      <c r="FR314" s="22"/>
      <c r="FS314" s="22"/>
      <c r="FT314" s="22"/>
      <c r="FU314" s="22"/>
      <c r="FV314" s="22"/>
      <c r="FW314" s="22"/>
      <c r="FX314" s="22"/>
      <c r="FY314" s="22"/>
      <c r="FZ314" s="22"/>
      <c r="GA314" s="22"/>
      <c r="GB314" s="22"/>
      <c r="GC314" s="22"/>
      <c r="GD314" s="22"/>
      <c r="GE314" s="22"/>
      <c r="GF314" s="22"/>
      <c r="GG314" s="22"/>
      <c r="GH314" s="22"/>
      <c r="GI314" s="22"/>
      <c r="GJ314" s="22"/>
      <c r="GK314" s="22"/>
      <c r="GL314" s="22"/>
      <c r="GM314" s="22"/>
      <c r="GN314" s="22"/>
      <c r="GO314" s="22"/>
      <c r="GP314" s="22"/>
      <c r="GQ314" s="22"/>
      <c r="GR314" s="22"/>
      <c r="GS314" s="22"/>
      <c r="GT314" s="22"/>
      <c r="GU314" s="22"/>
      <c r="GV314" s="22"/>
      <c r="GW314" s="22"/>
      <c r="GX314" s="22"/>
      <c r="GY314" s="22"/>
      <c r="GZ314" s="22"/>
      <c r="HA314" s="22"/>
      <c r="HB314" s="22"/>
      <c r="HC314" s="22"/>
      <c r="HD314" s="22"/>
      <c r="HE314" s="22"/>
      <c r="HF314" s="22"/>
      <c r="HG314" s="22"/>
      <c r="HH314" s="22"/>
      <c r="HI314" s="22"/>
      <c r="HJ314" s="22"/>
      <c r="HK314" s="22"/>
      <c r="HL314" s="22"/>
      <c r="HM314" s="22"/>
      <c r="HN314" s="22"/>
      <c r="HO314" s="22"/>
      <c r="HP314" s="22"/>
      <c r="HQ314" s="22"/>
      <c r="HR314" s="22"/>
      <c r="HS314" s="22"/>
      <c r="HT314" s="22"/>
      <c r="HU314" s="22"/>
      <c r="HV314" s="22"/>
      <c r="HW314" s="22"/>
      <c r="HX314" s="22"/>
      <c r="HY314" s="22"/>
      <c r="HZ314" s="22"/>
      <c r="IA314" s="22"/>
      <c r="IB314" s="22"/>
      <c r="IC314" s="22"/>
      <c r="ID314" s="22"/>
      <c r="IE314" s="22"/>
      <c r="IF314" s="22"/>
      <c r="IG314" s="22"/>
      <c r="IH314" s="22"/>
      <c r="II314" s="22"/>
      <c r="IJ314" s="22"/>
      <c r="IK314" s="22"/>
      <c r="IL314" s="22"/>
      <c r="IM314" s="22"/>
      <c r="IN314" s="22"/>
      <c r="IO314" s="22"/>
      <c r="IP314" s="22"/>
      <c r="IQ314" s="22"/>
      <c r="IR314" s="22"/>
      <c r="IS314" s="22"/>
      <c r="IT314" s="22"/>
      <c r="IU314" s="22"/>
      <c r="IV314" s="22"/>
      <c r="IW314" s="22"/>
      <c r="IX314" s="22"/>
      <c r="IY314" s="26">
        <f t="shared" si="16"/>
        <v>29</v>
      </c>
      <c r="IZ314" s="56" t="s">
        <v>37</v>
      </c>
      <c r="JA314" s="80">
        <v>1171.98</v>
      </c>
      <c r="JB314" s="81">
        <f>JE314+JF314+JG314+JH314+JI314+JJ314+JK314+JL314+JM314+JN314</f>
        <v>1171.98</v>
      </c>
      <c r="JC314" s="81">
        <v>808.26</v>
      </c>
      <c r="JD314" s="82">
        <f t="shared" si="17"/>
        <v>0</v>
      </c>
      <c r="JE314" s="83"/>
      <c r="JF314" s="83"/>
      <c r="JG314" s="83"/>
      <c r="JH314" s="83"/>
      <c r="JI314" s="83"/>
      <c r="JJ314" s="83"/>
      <c r="JK314" s="83"/>
      <c r="JL314" s="83"/>
      <c r="JM314" s="83"/>
      <c r="JN314" s="83">
        <v>1171.98</v>
      </c>
      <c r="JO314" s="83"/>
      <c r="JP314" s="83"/>
      <c r="JQ314" s="117">
        <f t="shared" si="19"/>
        <v>1.4500037116769358</v>
      </c>
    </row>
    <row r="315" spans="1:278" s="5" customFormat="1" ht="11.25" customHeight="1" x14ac:dyDescent="0.25">
      <c r="A315" s="64">
        <v>43403</v>
      </c>
      <c r="B315" s="109" t="s">
        <v>91</v>
      </c>
      <c r="C315" s="52"/>
      <c r="D315" s="52"/>
      <c r="E315" s="53"/>
      <c r="F315" s="53"/>
      <c r="G315" s="53"/>
      <c r="H315" s="53"/>
      <c r="I315" s="53"/>
      <c r="J315" s="53"/>
      <c r="K315" s="53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  <c r="BA315" s="22"/>
      <c r="BB315" s="22"/>
      <c r="BC315" s="22"/>
      <c r="BD315" s="22"/>
      <c r="BE315" s="22"/>
      <c r="BF315" s="22"/>
      <c r="BG315" s="22"/>
      <c r="BH315" s="22"/>
      <c r="BI315" s="22"/>
      <c r="BJ315" s="22"/>
      <c r="BK315" s="22"/>
      <c r="BL315" s="22"/>
      <c r="BM315" s="22"/>
      <c r="BN315" s="22"/>
      <c r="BO315" s="22"/>
      <c r="BP315" s="22"/>
      <c r="BQ315" s="22"/>
      <c r="BR315" s="22"/>
      <c r="BS315" s="22"/>
      <c r="BT315" s="22"/>
      <c r="BU315" s="22"/>
      <c r="BV315" s="22"/>
      <c r="BW315" s="22"/>
      <c r="BX315" s="22"/>
      <c r="BY315" s="22"/>
      <c r="BZ315" s="22"/>
      <c r="CA315" s="22"/>
      <c r="CB315" s="22"/>
      <c r="CC315" s="22"/>
      <c r="CD315" s="22"/>
      <c r="CE315" s="22"/>
      <c r="CF315" s="22"/>
      <c r="CG315" s="22"/>
      <c r="CH315" s="22"/>
      <c r="CI315" s="22"/>
      <c r="CJ315" s="22"/>
      <c r="CK315" s="22"/>
      <c r="CL315" s="22"/>
      <c r="CM315" s="22"/>
      <c r="CN315" s="22"/>
      <c r="CO315" s="22"/>
      <c r="CP315" s="22"/>
      <c r="CQ315" s="22"/>
      <c r="CR315" s="22"/>
      <c r="CS315" s="22"/>
      <c r="CT315" s="22"/>
      <c r="CU315" s="22"/>
      <c r="CV315" s="22"/>
      <c r="CW315" s="22"/>
      <c r="CX315" s="22"/>
      <c r="CY315" s="22"/>
      <c r="CZ315" s="22"/>
      <c r="DA315" s="22"/>
      <c r="DB315" s="22"/>
      <c r="DC315" s="22"/>
      <c r="DD315" s="22"/>
      <c r="DE315" s="22"/>
      <c r="DF315" s="22"/>
      <c r="DG315" s="22"/>
      <c r="DH315" s="22"/>
      <c r="DI315" s="22"/>
      <c r="DJ315" s="22"/>
      <c r="DK315" s="22"/>
      <c r="DL315" s="22"/>
      <c r="DM315" s="22"/>
      <c r="DN315" s="22"/>
      <c r="DO315" s="22"/>
      <c r="DP315" s="22"/>
      <c r="DQ315" s="22"/>
      <c r="DR315" s="22"/>
      <c r="DS315" s="22"/>
      <c r="DT315" s="22"/>
      <c r="DU315" s="22"/>
      <c r="DV315" s="22"/>
      <c r="DW315" s="22"/>
      <c r="DX315" s="22"/>
      <c r="DY315" s="22"/>
      <c r="DZ315" s="22"/>
      <c r="EA315" s="22"/>
      <c r="EB315" s="22"/>
      <c r="EC315" s="22"/>
      <c r="ED315" s="22"/>
      <c r="EE315" s="22"/>
      <c r="EF315" s="22"/>
      <c r="EG315" s="22"/>
      <c r="EH315" s="22"/>
      <c r="EI315" s="22"/>
      <c r="EJ315" s="22"/>
      <c r="EK315" s="22"/>
      <c r="EL315" s="22"/>
      <c r="EM315" s="22"/>
      <c r="EN315" s="22">
        <v>2</v>
      </c>
      <c r="EO315" s="22"/>
      <c r="EP315" s="22"/>
      <c r="EQ315" s="22"/>
      <c r="ER315" s="22"/>
      <c r="ES315" s="22"/>
      <c r="ET315" s="22"/>
      <c r="EU315" s="22"/>
      <c r="EV315" s="22"/>
      <c r="EW315" s="22"/>
      <c r="EX315" s="22"/>
      <c r="EY315" s="22"/>
      <c r="EZ315" s="22"/>
      <c r="FA315" s="22"/>
      <c r="FB315" s="22"/>
      <c r="FC315" s="22"/>
      <c r="FD315" s="22"/>
      <c r="FE315" s="22"/>
      <c r="FF315" s="22"/>
      <c r="FG315" s="22"/>
      <c r="FH315" s="22"/>
      <c r="FI315" s="22"/>
      <c r="FJ315" s="22"/>
      <c r="FK315" s="22"/>
      <c r="FL315" s="22"/>
      <c r="FM315" s="22"/>
      <c r="FN315" s="22"/>
      <c r="FO315" s="22"/>
      <c r="FP315" s="22"/>
      <c r="FQ315" s="22"/>
      <c r="FR315" s="22"/>
      <c r="FS315" s="22"/>
      <c r="FT315" s="22"/>
      <c r="FU315" s="22"/>
      <c r="FV315" s="22"/>
      <c r="FW315" s="22"/>
      <c r="FX315" s="22"/>
      <c r="FY315" s="22"/>
      <c r="FZ315" s="22"/>
      <c r="GA315" s="22"/>
      <c r="GB315" s="22"/>
      <c r="GC315" s="22"/>
      <c r="GD315" s="22"/>
      <c r="GE315" s="22"/>
      <c r="GF315" s="22"/>
      <c r="GG315" s="22"/>
      <c r="GH315" s="22"/>
      <c r="GI315" s="22"/>
      <c r="GJ315" s="22"/>
      <c r="GK315" s="22"/>
      <c r="GL315" s="22"/>
      <c r="GM315" s="22"/>
      <c r="GN315" s="22"/>
      <c r="GO315" s="22"/>
      <c r="GP315" s="22"/>
      <c r="GQ315" s="22"/>
      <c r="GR315" s="22"/>
      <c r="GS315" s="22"/>
      <c r="GT315" s="22"/>
      <c r="GU315" s="22"/>
      <c r="GV315" s="22"/>
      <c r="GW315" s="22"/>
      <c r="GX315" s="22"/>
      <c r="GY315" s="22"/>
      <c r="GZ315" s="22"/>
      <c r="HA315" s="22"/>
      <c r="HB315" s="22"/>
      <c r="HC315" s="22"/>
      <c r="HD315" s="22"/>
      <c r="HE315" s="22"/>
      <c r="HF315" s="22"/>
      <c r="HG315" s="22"/>
      <c r="HH315" s="22"/>
      <c r="HI315" s="22"/>
      <c r="HJ315" s="22"/>
      <c r="HK315" s="22"/>
      <c r="HL315" s="22"/>
      <c r="HM315" s="22"/>
      <c r="HN315" s="22"/>
      <c r="HO315" s="22"/>
      <c r="HP315" s="22"/>
      <c r="HQ315" s="22"/>
      <c r="HR315" s="22"/>
      <c r="HS315" s="22"/>
      <c r="HT315" s="22"/>
      <c r="HU315" s="22"/>
      <c r="HV315" s="22"/>
      <c r="HW315" s="22"/>
      <c r="HX315" s="22"/>
      <c r="HY315" s="22"/>
      <c r="HZ315" s="22"/>
      <c r="IA315" s="22"/>
      <c r="IB315" s="22"/>
      <c r="IC315" s="22"/>
      <c r="ID315" s="22"/>
      <c r="IE315" s="22"/>
      <c r="IF315" s="22"/>
      <c r="IG315" s="22"/>
      <c r="IH315" s="22"/>
      <c r="II315" s="22"/>
      <c r="IJ315" s="22"/>
      <c r="IK315" s="22"/>
      <c r="IL315" s="22"/>
      <c r="IM315" s="22"/>
      <c r="IN315" s="22"/>
      <c r="IO315" s="22"/>
      <c r="IP315" s="22"/>
      <c r="IQ315" s="22"/>
      <c r="IR315" s="22"/>
      <c r="IS315" s="22"/>
      <c r="IT315" s="22"/>
      <c r="IU315" s="22"/>
      <c r="IV315" s="22"/>
      <c r="IW315" s="22"/>
      <c r="IX315" s="22"/>
      <c r="IY315" s="26">
        <f t="shared" si="16"/>
        <v>2</v>
      </c>
      <c r="IZ315" s="56" t="s">
        <v>37</v>
      </c>
      <c r="JA315" s="80">
        <v>66.53</v>
      </c>
      <c r="JB315" s="81">
        <f>JE315+JF315+JG315+JH315+JI315+JJ315+JK315+JL315+JM315+JN315</f>
        <v>66.53</v>
      </c>
      <c r="JC315" s="81">
        <v>36.96</v>
      </c>
      <c r="JD315" s="82">
        <f t="shared" si="17"/>
        <v>0</v>
      </c>
      <c r="JE315" s="83"/>
      <c r="JF315" s="83"/>
      <c r="JG315" s="83"/>
      <c r="JH315" s="83"/>
      <c r="JI315" s="83"/>
      <c r="JJ315" s="83"/>
      <c r="JK315" s="83"/>
      <c r="JL315" s="83"/>
      <c r="JM315" s="83"/>
      <c r="JN315" s="83">
        <v>66.53</v>
      </c>
      <c r="JO315" s="83"/>
      <c r="JP315" s="83"/>
      <c r="JQ315" s="117">
        <f t="shared" si="19"/>
        <v>1.8000541125541125</v>
      </c>
    </row>
    <row r="316" spans="1:278" s="5" customFormat="1" ht="12.75" customHeight="1" x14ac:dyDescent="0.25">
      <c r="A316" s="64">
        <v>43410</v>
      </c>
      <c r="B316" s="109" t="s">
        <v>91</v>
      </c>
      <c r="C316" s="52"/>
      <c r="D316" s="52"/>
      <c r="E316" s="53"/>
      <c r="F316" s="53"/>
      <c r="G316" s="53"/>
      <c r="H316" s="53"/>
      <c r="I316" s="53"/>
      <c r="J316" s="53"/>
      <c r="K316" s="53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  <c r="AU316" s="22"/>
      <c r="AV316" s="22"/>
      <c r="AW316" s="22"/>
      <c r="AX316" s="22"/>
      <c r="AY316" s="22"/>
      <c r="AZ316" s="22"/>
      <c r="BA316" s="22"/>
      <c r="BB316" s="22"/>
      <c r="BC316" s="22"/>
      <c r="BD316" s="22"/>
      <c r="BE316" s="22"/>
      <c r="BF316" s="22"/>
      <c r="BG316" s="22"/>
      <c r="BH316" s="22"/>
      <c r="BI316" s="22"/>
      <c r="BJ316" s="22"/>
      <c r="BK316" s="22"/>
      <c r="BL316" s="22"/>
      <c r="BM316" s="22"/>
      <c r="BN316" s="22"/>
      <c r="BO316" s="22"/>
      <c r="BP316" s="22"/>
      <c r="BQ316" s="22"/>
      <c r="BR316" s="22"/>
      <c r="BS316" s="22"/>
      <c r="BT316" s="22"/>
      <c r="BU316" s="22"/>
      <c r="BV316" s="22"/>
      <c r="BW316" s="22"/>
      <c r="BX316" s="22">
        <v>9</v>
      </c>
      <c r="BY316" s="22"/>
      <c r="BZ316" s="22"/>
      <c r="CA316" s="22"/>
      <c r="CB316" s="22"/>
      <c r="CC316" s="22"/>
      <c r="CD316" s="22"/>
      <c r="CE316" s="22"/>
      <c r="CF316" s="22"/>
      <c r="CG316" s="22"/>
      <c r="CH316" s="22"/>
      <c r="CI316" s="22"/>
      <c r="CJ316" s="22"/>
      <c r="CK316" s="22"/>
      <c r="CL316" s="22"/>
      <c r="CM316" s="22"/>
      <c r="CN316" s="22"/>
      <c r="CO316" s="22"/>
      <c r="CP316" s="22"/>
      <c r="CQ316" s="22"/>
      <c r="CR316" s="22"/>
      <c r="CS316" s="22"/>
      <c r="CT316" s="22"/>
      <c r="CU316" s="22"/>
      <c r="CV316" s="22"/>
      <c r="CW316" s="22"/>
      <c r="CX316" s="22"/>
      <c r="CY316" s="22"/>
      <c r="CZ316" s="22"/>
      <c r="DA316" s="22"/>
      <c r="DB316" s="22"/>
      <c r="DC316" s="22"/>
      <c r="DD316" s="22"/>
      <c r="DE316" s="22"/>
      <c r="DF316" s="22"/>
      <c r="DG316" s="22"/>
      <c r="DH316" s="22"/>
      <c r="DI316" s="22"/>
      <c r="DJ316" s="22"/>
      <c r="DK316" s="22">
        <v>10</v>
      </c>
      <c r="DL316" s="22"/>
      <c r="DM316" s="22"/>
      <c r="DN316" s="22"/>
      <c r="DO316" s="22"/>
      <c r="DP316" s="22"/>
      <c r="DQ316" s="22"/>
      <c r="DR316" s="22"/>
      <c r="DS316" s="22"/>
      <c r="DT316" s="22"/>
      <c r="DU316" s="22"/>
      <c r="DV316" s="22"/>
      <c r="DW316" s="22"/>
      <c r="DX316" s="22"/>
      <c r="DY316" s="22"/>
      <c r="DZ316" s="22"/>
      <c r="EA316" s="22"/>
      <c r="EB316" s="22"/>
      <c r="EC316" s="22"/>
      <c r="ED316" s="22"/>
      <c r="EE316" s="22"/>
      <c r="EF316" s="22"/>
      <c r="EG316" s="22"/>
      <c r="EH316" s="22"/>
      <c r="EI316" s="22"/>
      <c r="EJ316" s="22"/>
      <c r="EK316" s="22"/>
      <c r="EL316" s="22"/>
      <c r="EM316" s="22"/>
      <c r="EN316" s="22"/>
      <c r="EO316" s="22"/>
      <c r="EP316" s="22"/>
      <c r="EQ316" s="22"/>
      <c r="ER316" s="22"/>
      <c r="ES316" s="22"/>
      <c r="ET316" s="22"/>
      <c r="EU316" s="22"/>
      <c r="EV316" s="22"/>
      <c r="EW316" s="22"/>
      <c r="EX316" s="22"/>
      <c r="EY316" s="22"/>
      <c r="EZ316" s="22"/>
      <c r="FA316" s="22"/>
      <c r="FB316" s="22"/>
      <c r="FC316" s="22"/>
      <c r="FD316" s="22"/>
      <c r="FE316" s="22"/>
      <c r="FF316" s="22"/>
      <c r="FG316" s="22"/>
      <c r="FH316" s="22"/>
      <c r="FI316" s="22"/>
      <c r="FJ316" s="22"/>
      <c r="FK316" s="22"/>
      <c r="FL316" s="22"/>
      <c r="FM316" s="22"/>
      <c r="FN316" s="22"/>
      <c r="FO316" s="22"/>
      <c r="FP316" s="22"/>
      <c r="FQ316" s="22"/>
      <c r="FR316" s="22"/>
      <c r="FS316" s="22"/>
      <c r="FT316" s="22"/>
      <c r="FU316" s="22"/>
      <c r="FV316" s="22"/>
      <c r="FW316" s="22"/>
      <c r="FX316" s="22"/>
      <c r="FY316" s="22"/>
      <c r="FZ316" s="22"/>
      <c r="GA316" s="22"/>
      <c r="GB316" s="22"/>
      <c r="GC316" s="22"/>
      <c r="GD316" s="22"/>
      <c r="GE316" s="22"/>
      <c r="GF316" s="22"/>
      <c r="GG316" s="22"/>
      <c r="GH316" s="22"/>
      <c r="GI316" s="22"/>
      <c r="GJ316" s="22"/>
      <c r="GK316" s="22"/>
      <c r="GL316" s="22"/>
      <c r="GM316" s="22"/>
      <c r="GN316" s="22"/>
      <c r="GO316" s="22"/>
      <c r="GP316" s="22"/>
      <c r="GQ316" s="22"/>
      <c r="GR316" s="22"/>
      <c r="GS316" s="22"/>
      <c r="GT316" s="22"/>
      <c r="GU316" s="22"/>
      <c r="GV316" s="22"/>
      <c r="GW316" s="22"/>
      <c r="GX316" s="22"/>
      <c r="GY316" s="22"/>
      <c r="GZ316" s="22"/>
      <c r="HA316" s="22"/>
      <c r="HB316" s="22"/>
      <c r="HC316" s="22"/>
      <c r="HD316" s="22"/>
      <c r="HE316" s="22"/>
      <c r="HF316" s="22"/>
      <c r="HG316" s="22"/>
      <c r="HH316" s="22"/>
      <c r="HI316" s="22"/>
      <c r="HJ316" s="22"/>
      <c r="HK316" s="22"/>
      <c r="HL316" s="22"/>
      <c r="HM316" s="22"/>
      <c r="HN316" s="22"/>
      <c r="HO316" s="22"/>
      <c r="HP316" s="22"/>
      <c r="HQ316" s="22"/>
      <c r="HR316" s="22"/>
      <c r="HS316" s="22"/>
      <c r="HT316" s="22"/>
      <c r="HU316" s="22"/>
      <c r="HV316" s="22"/>
      <c r="HW316" s="22"/>
      <c r="HX316" s="22"/>
      <c r="HY316" s="22"/>
      <c r="HZ316" s="22"/>
      <c r="IA316" s="22"/>
      <c r="IB316" s="22"/>
      <c r="IC316" s="22"/>
      <c r="ID316" s="22"/>
      <c r="IE316" s="22"/>
      <c r="IF316" s="22"/>
      <c r="IG316" s="22"/>
      <c r="IH316" s="22"/>
      <c r="II316" s="22"/>
      <c r="IJ316" s="22"/>
      <c r="IK316" s="22"/>
      <c r="IL316" s="22"/>
      <c r="IM316" s="22"/>
      <c r="IN316" s="22"/>
      <c r="IO316" s="22"/>
      <c r="IP316" s="22"/>
      <c r="IQ316" s="22"/>
      <c r="IR316" s="22"/>
      <c r="IS316" s="22"/>
      <c r="IT316" s="22"/>
      <c r="IU316" s="22"/>
      <c r="IV316" s="22"/>
      <c r="IW316" s="22"/>
      <c r="IX316" s="22"/>
      <c r="IY316" s="26">
        <f t="shared" si="16"/>
        <v>19</v>
      </c>
      <c r="IZ316" s="56" t="s">
        <v>37</v>
      </c>
      <c r="JA316" s="80">
        <v>602.1</v>
      </c>
      <c r="JB316" s="81">
        <f>JE316+JF316+JG316+JH316+JI316+JJ316+JK316+JL316+JM316+JN316+JO316</f>
        <v>602.1</v>
      </c>
      <c r="JC316" s="81">
        <v>335.09000000000003</v>
      </c>
      <c r="JD316" s="82">
        <f t="shared" si="17"/>
        <v>0</v>
      </c>
      <c r="JE316" s="83"/>
      <c r="JF316" s="83"/>
      <c r="JG316" s="83"/>
      <c r="JH316" s="83"/>
      <c r="JI316" s="83"/>
      <c r="JJ316" s="83"/>
      <c r="JK316" s="83"/>
      <c r="JL316" s="83"/>
      <c r="JM316" s="83"/>
      <c r="JN316" s="83"/>
      <c r="JO316" s="83">
        <v>602.1</v>
      </c>
      <c r="JP316" s="83"/>
      <c r="JQ316" s="117">
        <f t="shared" si="19"/>
        <v>1.796830702199409</v>
      </c>
    </row>
    <row r="317" spans="1:278" s="5" customFormat="1" ht="12.75" customHeight="1" x14ac:dyDescent="0.25">
      <c r="A317" s="64">
        <v>43419</v>
      </c>
      <c r="B317" s="109" t="s">
        <v>91</v>
      </c>
      <c r="C317" s="52"/>
      <c r="D317" s="52"/>
      <c r="E317" s="53"/>
      <c r="F317" s="53"/>
      <c r="G317" s="53"/>
      <c r="H317" s="53"/>
      <c r="I317" s="53"/>
      <c r="J317" s="53"/>
      <c r="K317" s="53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  <c r="AU317" s="22"/>
      <c r="AV317" s="22"/>
      <c r="AW317" s="22"/>
      <c r="AX317" s="22"/>
      <c r="AY317" s="22"/>
      <c r="AZ317" s="22"/>
      <c r="BA317" s="22"/>
      <c r="BB317" s="22"/>
      <c r="BC317" s="22"/>
      <c r="BD317" s="22"/>
      <c r="BE317" s="22"/>
      <c r="BF317" s="22"/>
      <c r="BG317" s="22"/>
      <c r="BH317" s="22"/>
      <c r="BI317" s="22"/>
      <c r="BJ317" s="22"/>
      <c r="BK317" s="22"/>
      <c r="BL317" s="22"/>
      <c r="BM317" s="22"/>
      <c r="BN317" s="22"/>
      <c r="BO317" s="22"/>
      <c r="BP317" s="22"/>
      <c r="BQ317" s="22"/>
      <c r="BR317" s="22"/>
      <c r="BS317" s="22"/>
      <c r="BT317" s="22"/>
      <c r="BU317" s="22"/>
      <c r="BV317" s="22"/>
      <c r="BW317" s="22"/>
      <c r="BX317" s="22"/>
      <c r="BY317" s="22"/>
      <c r="BZ317" s="22"/>
      <c r="CA317" s="22"/>
      <c r="CB317" s="22"/>
      <c r="CC317" s="22"/>
      <c r="CD317" s="22"/>
      <c r="CE317" s="22"/>
      <c r="CF317" s="22"/>
      <c r="CG317" s="22"/>
      <c r="CH317" s="22"/>
      <c r="CI317" s="22"/>
      <c r="CJ317" s="22"/>
      <c r="CK317" s="22"/>
      <c r="CL317" s="22"/>
      <c r="CM317" s="22"/>
      <c r="CN317" s="22"/>
      <c r="CO317" s="22"/>
      <c r="CP317" s="22"/>
      <c r="CQ317" s="22"/>
      <c r="CR317" s="22"/>
      <c r="CS317" s="22"/>
      <c r="CT317" s="22"/>
      <c r="CU317" s="22"/>
      <c r="CV317" s="22"/>
      <c r="CW317" s="22"/>
      <c r="CX317" s="22"/>
      <c r="CY317" s="22"/>
      <c r="CZ317" s="22"/>
      <c r="DA317" s="22"/>
      <c r="DB317" s="22"/>
      <c r="DC317" s="22"/>
      <c r="DD317" s="22"/>
      <c r="DE317" s="22"/>
      <c r="DF317" s="22"/>
      <c r="DG317" s="22"/>
      <c r="DH317" s="22"/>
      <c r="DI317" s="22"/>
      <c r="DJ317" s="22"/>
      <c r="DK317" s="22"/>
      <c r="DL317" s="22"/>
      <c r="DM317" s="22"/>
      <c r="DN317" s="22"/>
      <c r="DO317" s="22"/>
      <c r="DP317" s="22"/>
      <c r="DQ317" s="22"/>
      <c r="DR317" s="22"/>
      <c r="DS317" s="22"/>
      <c r="DT317" s="22"/>
      <c r="DU317" s="22"/>
      <c r="DV317" s="22"/>
      <c r="DW317" s="22"/>
      <c r="DX317" s="22"/>
      <c r="DY317" s="22"/>
      <c r="DZ317" s="22"/>
      <c r="EA317" s="22"/>
      <c r="EB317" s="22"/>
      <c r="EC317" s="22"/>
      <c r="ED317" s="22"/>
      <c r="EE317" s="22"/>
      <c r="EF317" s="22"/>
      <c r="EG317" s="22"/>
      <c r="EH317" s="22"/>
      <c r="EI317" s="22">
        <v>9</v>
      </c>
      <c r="EJ317" s="22"/>
      <c r="EK317" s="22"/>
      <c r="EL317" s="22"/>
      <c r="EM317" s="22"/>
      <c r="EN317" s="22">
        <v>10</v>
      </c>
      <c r="EO317" s="22"/>
      <c r="EP317" s="22"/>
      <c r="EQ317" s="22"/>
      <c r="ER317" s="22"/>
      <c r="ES317" s="22"/>
      <c r="ET317" s="22"/>
      <c r="EU317" s="22"/>
      <c r="EV317" s="22"/>
      <c r="EW317" s="22"/>
      <c r="EX317" s="22"/>
      <c r="EY317" s="22"/>
      <c r="EZ317" s="22"/>
      <c r="FA317" s="22"/>
      <c r="FB317" s="22"/>
      <c r="FC317" s="22"/>
      <c r="FD317" s="22"/>
      <c r="FE317" s="22"/>
      <c r="FF317" s="22"/>
      <c r="FG317" s="22"/>
      <c r="FH317" s="22"/>
      <c r="FI317" s="22"/>
      <c r="FJ317" s="22"/>
      <c r="FK317" s="22"/>
      <c r="FL317" s="22"/>
      <c r="FM317" s="22"/>
      <c r="FN317" s="22"/>
      <c r="FO317" s="22"/>
      <c r="FP317" s="22"/>
      <c r="FQ317" s="22"/>
      <c r="FR317" s="22"/>
      <c r="FS317" s="22"/>
      <c r="FT317" s="22"/>
      <c r="FU317" s="22"/>
      <c r="FV317" s="22"/>
      <c r="FW317" s="22"/>
      <c r="FX317" s="22"/>
      <c r="FY317" s="22"/>
      <c r="FZ317" s="22"/>
      <c r="GA317" s="22"/>
      <c r="GB317" s="22"/>
      <c r="GC317" s="22"/>
      <c r="GD317" s="22"/>
      <c r="GE317" s="22"/>
      <c r="GF317" s="22"/>
      <c r="GG317" s="22"/>
      <c r="GH317" s="22"/>
      <c r="GI317" s="22"/>
      <c r="GJ317" s="22"/>
      <c r="GK317" s="22"/>
      <c r="GL317" s="22"/>
      <c r="GM317" s="22"/>
      <c r="GN317" s="22"/>
      <c r="GO317" s="22"/>
      <c r="GP317" s="22"/>
      <c r="GQ317" s="22"/>
      <c r="GR317" s="22"/>
      <c r="GS317" s="22"/>
      <c r="GT317" s="22"/>
      <c r="GU317" s="22"/>
      <c r="GV317" s="22"/>
      <c r="GW317" s="22"/>
      <c r="GX317" s="22"/>
      <c r="GY317" s="22"/>
      <c r="GZ317" s="22"/>
      <c r="HA317" s="22"/>
      <c r="HB317" s="22"/>
      <c r="HC317" s="22"/>
      <c r="HD317" s="22"/>
      <c r="HE317" s="22"/>
      <c r="HF317" s="22"/>
      <c r="HG317" s="22"/>
      <c r="HH317" s="22"/>
      <c r="HI317" s="22"/>
      <c r="HJ317" s="22"/>
      <c r="HK317" s="22"/>
      <c r="HL317" s="22"/>
      <c r="HM317" s="22"/>
      <c r="HN317" s="22"/>
      <c r="HO317" s="22"/>
      <c r="HP317" s="22"/>
      <c r="HQ317" s="22"/>
      <c r="HR317" s="22"/>
      <c r="HS317" s="22"/>
      <c r="HT317" s="22"/>
      <c r="HU317" s="22"/>
      <c r="HV317" s="22"/>
      <c r="HW317" s="22"/>
      <c r="HX317" s="22"/>
      <c r="HY317" s="22"/>
      <c r="HZ317" s="22"/>
      <c r="IA317" s="22"/>
      <c r="IB317" s="22"/>
      <c r="IC317" s="22"/>
      <c r="ID317" s="22"/>
      <c r="IE317" s="22"/>
      <c r="IF317" s="22"/>
      <c r="IG317" s="22"/>
      <c r="IH317" s="22"/>
      <c r="II317" s="22"/>
      <c r="IJ317" s="22"/>
      <c r="IK317" s="22"/>
      <c r="IL317" s="22"/>
      <c r="IM317" s="22"/>
      <c r="IN317" s="22"/>
      <c r="IO317" s="22"/>
      <c r="IP317" s="22"/>
      <c r="IQ317" s="22"/>
      <c r="IR317" s="22"/>
      <c r="IS317" s="22"/>
      <c r="IT317" s="22"/>
      <c r="IU317" s="22"/>
      <c r="IV317" s="22"/>
      <c r="IW317" s="22"/>
      <c r="IX317" s="22"/>
      <c r="IY317" s="26">
        <f t="shared" si="16"/>
        <v>19</v>
      </c>
      <c r="IZ317" s="56" t="s">
        <v>37</v>
      </c>
      <c r="JA317" s="80">
        <v>1463.03</v>
      </c>
      <c r="JB317" s="81">
        <f>JE317+JF317+JG317+JH317+JI317+JJ317+JK317+JL317+JM317+JN317+JO317</f>
        <v>1463.03</v>
      </c>
      <c r="JC317" s="81">
        <v>921.11</v>
      </c>
      <c r="JD317" s="82">
        <f t="shared" si="17"/>
        <v>0</v>
      </c>
      <c r="JE317" s="83"/>
      <c r="JF317" s="83"/>
      <c r="JG317" s="83"/>
      <c r="JH317" s="83"/>
      <c r="JI317" s="83"/>
      <c r="JJ317" s="83"/>
      <c r="JK317" s="83"/>
      <c r="JL317" s="83"/>
      <c r="JM317" s="83"/>
      <c r="JN317" s="83"/>
      <c r="JO317" s="83">
        <v>1463.03</v>
      </c>
      <c r="JP317" s="83"/>
      <c r="JQ317" s="117">
        <f t="shared" si="19"/>
        <v>1.5883336409332218</v>
      </c>
    </row>
    <row r="318" spans="1:278" s="5" customFormat="1" ht="12.75" customHeight="1" x14ac:dyDescent="0.25">
      <c r="A318" s="64">
        <v>43437</v>
      </c>
      <c r="B318" s="109" t="s">
        <v>91</v>
      </c>
      <c r="C318" s="52"/>
      <c r="D318" s="52"/>
      <c r="E318" s="53"/>
      <c r="F318" s="53"/>
      <c r="G318" s="53"/>
      <c r="H318" s="53"/>
      <c r="I318" s="53"/>
      <c r="J318" s="53"/>
      <c r="K318" s="53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  <c r="AU318" s="22"/>
      <c r="AV318" s="22"/>
      <c r="AW318" s="22"/>
      <c r="AX318" s="22"/>
      <c r="AY318" s="22"/>
      <c r="AZ318" s="22"/>
      <c r="BA318" s="22"/>
      <c r="BB318" s="22"/>
      <c r="BC318" s="22"/>
      <c r="BD318" s="22"/>
      <c r="BE318" s="22"/>
      <c r="BF318" s="22"/>
      <c r="BG318" s="22"/>
      <c r="BH318" s="22"/>
      <c r="BI318" s="22"/>
      <c r="BJ318" s="22"/>
      <c r="BK318" s="22"/>
      <c r="BL318" s="22"/>
      <c r="BM318" s="22"/>
      <c r="BN318" s="22"/>
      <c r="BO318" s="22"/>
      <c r="BP318" s="22"/>
      <c r="BQ318" s="22"/>
      <c r="BR318" s="22"/>
      <c r="BS318" s="22"/>
      <c r="BT318" s="22"/>
      <c r="BU318" s="22"/>
      <c r="BV318" s="22"/>
      <c r="BW318" s="22"/>
      <c r="BX318" s="22"/>
      <c r="BY318" s="22"/>
      <c r="BZ318" s="22"/>
      <c r="CA318" s="22"/>
      <c r="CB318" s="22"/>
      <c r="CC318" s="22"/>
      <c r="CD318" s="22"/>
      <c r="CE318" s="22"/>
      <c r="CF318" s="22"/>
      <c r="CG318" s="22"/>
      <c r="CH318" s="22"/>
      <c r="CI318" s="22"/>
      <c r="CJ318" s="22"/>
      <c r="CK318" s="22"/>
      <c r="CL318" s="22"/>
      <c r="CM318" s="22"/>
      <c r="CN318" s="22"/>
      <c r="CO318" s="22"/>
      <c r="CP318" s="22"/>
      <c r="CQ318" s="22"/>
      <c r="CR318" s="22"/>
      <c r="CS318" s="22"/>
      <c r="CT318" s="22"/>
      <c r="CU318" s="22"/>
      <c r="CV318" s="22"/>
      <c r="CW318" s="22"/>
      <c r="CX318" s="22"/>
      <c r="CY318" s="22"/>
      <c r="CZ318" s="22"/>
      <c r="DA318" s="22"/>
      <c r="DB318" s="22"/>
      <c r="DC318" s="22"/>
      <c r="DD318" s="22"/>
      <c r="DE318" s="22"/>
      <c r="DF318" s="22">
        <v>8</v>
      </c>
      <c r="DG318" s="22"/>
      <c r="DH318" s="22"/>
      <c r="DI318" s="22"/>
      <c r="DJ318" s="22"/>
      <c r="DK318" s="22"/>
      <c r="DL318" s="22"/>
      <c r="DM318" s="22"/>
      <c r="DN318" s="22"/>
      <c r="DO318" s="22"/>
      <c r="DP318" s="22"/>
      <c r="DQ318" s="22"/>
      <c r="DR318" s="22"/>
      <c r="DS318" s="22"/>
      <c r="DT318" s="22"/>
      <c r="DU318" s="22"/>
      <c r="DV318" s="22"/>
      <c r="DW318" s="22"/>
      <c r="DX318" s="22"/>
      <c r="DY318" s="22"/>
      <c r="DZ318" s="22"/>
      <c r="EA318" s="22"/>
      <c r="EB318" s="22"/>
      <c r="EC318" s="22"/>
      <c r="ED318" s="22"/>
      <c r="EE318" s="22"/>
      <c r="EF318" s="22"/>
      <c r="EG318" s="22"/>
      <c r="EH318" s="22"/>
      <c r="EI318" s="22"/>
      <c r="EJ318" s="22"/>
      <c r="EK318" s="22"/>
      <c r="EL318" s="22"/>
      <c r="EM318" s="22"/>
      <c r="EN318" s="22"/>
      <c r="EO318" s="22"/>
      <c r="EP318" s="22"/>
      <c r="EQ318" s="22"/>
      <c r="ER318" s="22"/>
      <c r="ES318" s="22"/>
      <c r="ET318" s="22"/>
      <c r="EU318" s="22"/>
      <c r="EV318" s="22"/>
      <c r="EW318" s="22"/>
      <c r="EX318" s="22"/>
      <c r="EY318" s="22"/>
      <c r="EZ318" s="22"/>
      <c r="FA318" s="22"/>
      <c r="FB318" s="22"/>
      <c r="FC318" s="22"/>
      <c r="FD318" s="22"/>
      <c r="FE318" s="22"/>
      <c r="FF318" s="22"/>
      <c r="FG318" s="22"/>
      <c r="FH318" s="22"/>
      <c r="FI318" s="22"/>
      <c r="FJ318" s="22"/>
      <c r="FK318" s="22"/>
      <c r="FL318" s="22"/>
      <c r="FM318" s="22"/>
      <c r="FN318" s="22"/>
      <c r="FO318" s="22"/>
      <c r="FP318" s="22"/>
      <c r="FQ318" s="22"/>
      <c r="FR318" s="22"/>
      <c r="FS318" s="22"/>
      <c r="FT318" s="22"/>
      <c r="FU318" s="22"/>
      <c r="FV318" s="22"/>
      <c r="FW318" s="22"/>
      <c r="FX318" s="22"/>
      <c r="FY318" s="22"/>
      <c r="FZ318" s="22"/>
      <c r="GA318" s="22"/>
      <c r="GB318" s="22"/>
      <c r="GC318" s="22"/>
      <c r="GD318" s="22"/>
      <c r="GE318" s="22"/>
      <c r="GF318" s="22"/>
      <c r="GG318" s="22"/>
      <c r="GH318" s="22"/>
      <c r="GI318" s="22"/>
      <c r="GJ318" s="22"/>
      <c r="GK318" s="22"/>
      <c r="GL318" s="22"/>
      <c r="GM318" s="22"/>
      <c r="GN318" s="22"/>
      <c r="GO318" s="22"/>
      <c r="GP318" s="22"/>
      <c r="GQ318" s="22"/>
      <c r="GR318" s="22"/>
      <c r="GS318" s="22"/>
      <c r="GT318" s="22"/>
      <c r="GU318" s="22"/>
      <c r="GV318" s="22"/>
      <c r="GW318" s="22"/>
      <c r="GX318" s="22"/>
      <c r="GY318" s="22"/>
      <c r="GZ318" s="22"/>
      <c r="HA318" s="22"/>
      <c r="HB318" s="22"/>
      <c r="HC318" s="22"/>
      <c r="HD318" s="22"/>
      <c r="HE318" s="22"/>
      <c r="HF318" s="22"/>
      <c r="HG318" s="22"/>
      <c r="HH318" s="22"/>
      <c r="HI318" s="22"/>
      <c r="HJ318" s="22"/>
      <c r="HK318" s="22"/>
      <c r="HL318" s="22"/>
      <c r="HM318" s="22"/>
      <c r="HN318" s="22"/>
      <c r="HO318" s="22"/>
      <c r="HP318" s="22"/>
      <c r="HQ318" s="22"/>
      <c r="HR318" s="22"/>
      <c r="HS318" s="22"/>
      <c r="HT318" s="22"/>
      <c r="HU318" s="22"/>
      <c r="HV318" s="22"/>
      <c r="HW318" s="22"/>
      <c r="HX318" s="22"/>
      <c r="HY318" s="22"/>
      <c r="HZ318" s="22"/>
      <c r="IA318" s="22"/>
      <c r="IB318" s="22"/>
      <c r="IC318" s="22"/>
      <c r="ID318" s="22"/>
      <c r="IE318" s="22"/>
      <c r="IF318" s="22"/>
      <c r="IG318" s="22"/>
      <c r="IH318" s="22"/>
      <c r="II318" s="22"/>
      <c r="IJ318" s="22"/>
      <c r="IK318" s="22"/>
      <c r="IL318" s="22"/>
      <c r="IM318" s="22"/>
      <c r="IN318" s="22"/>
      <c r="IO318" s="22"/>
      <c r="IP318" s="22"/>
      <c r="IQ318" s="22"/>
      <c r="IR318" s="22"/>
      <c r="IS318" s="22"/>
      <c r="IT318" s="22"/>
      <c r="IU318" s="22"/>
      <c r="IV318" s="22"/>
      <c r="IW318" s="22"/>
      <c r="IX318" s="22"/>
      <c r="IY318" s="26">
        <f t="shared" si="16"/>
        <v>8</v>
      </c>
      <c r="IZ318" s="56" t="s">
        <v>37</v>
      </c>
      <c r="JA318" s="80">
        <v>307.58</v>
      </c>
      <c r="JB318" s="81">
        <f>JE318+JF318+JG318+JH318+JI318+JJ318+JK318+JL318+JM318+JN318+JO318+JP318</f>
        <v>307.58</v>
      </c>
      <c r="JC318" s="81">
        <v>202.56</v>
      </c>
      <c r="JD318" s="82">
        <f t="shared" si="17"/>
        <v>0</v>
      </c>
      <c r="JE318" s="83"/>
      <c r="JF318" s="83"/>
      <c r="JG318" s="83"/>
      <c r="JH318" s="83"/>
      <c r="JI318" s="83"/>
      <c r="JJ318" s="83"/>
      <c r="JK318" s="83"/>
      <c r="JL318" s="83"/>
      <c r="JM318" s="83"/>
      <c r="JN318" s="83"/>
      <c r="JO318" s="83">
        <v>307.58</v>
      </c>
      <c r="JP318" s="83"/>
      <c r="JQ318" s="117">
        <f t="shared" si="19"/>
        <v>1.5184636650868877</v>
      </c>
    </row>
    <row r="319" spans="1:278" s="5" customFormat="1" ht="12.75" customHeight="1" x14ac:dyDescent="0.25">
      <c r="A319" s="64">
        <v>43444</v>
      </c>
      <c r="B319" s="109" t="s">
        <v>91</v>
      </c>
      <c r="C319" s="52"/>
      <c r="D319" s="52"/>
      <c r="E319" s="53"/>
      <c r="F319" s="53"/>
      <c r="G319" s="53"/>
      <c r="H319" s="53"/>
      <c r="I319" s="53"/>
      <c r="J319" s="53"/>
      <c r="K319" s="53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  <c r="AU319" s="22"/>
      <c r="AV319" s="22"/>
      <c r="AW319" s="22"/>
      <c r="AX319" s="22"/>
      <c r="AY319" s="22"/>
      <c r="AZ319" s="22"/>
      <c r="BA319" s="22"/>
      <c r="BB319" s="22"/>
      <c r="BC319" s="22"/>
      <c r="BD319" s="22"/>
      <c r="BE319" s="22"/>
      <c r="BF319" s="22"/>
      <c r="BG319" s="22"/>
      <c r="BH319" s="22"/>
      <c r="BI319" s="22"/>
      <c r="BJ319" s="22"/>
      <c r="BK319" s="22"/>
      <c r="BL319" s="22"/>
      <c r="BM319" s="22"/>
      <c r="BN319" s="22"/>
      <c r="BO319" s="22"/>
      <c r="BP319" s="22"/>
      <c r="BQ319" s="22"/>
      <c r="BR319" s="22"/>
      <c r="BS319" s="22"/>
      <c r="BT319" s="22"/>
      <c r="BU319" s="22"/>
      <c r="BV319" s="22"/>
      <c r="BW319" s="22"/>
      <c r="BX319" s="22"/>
      <c r="BY319" s="22"/>
      <c r="BZ319" s="22"/>
      <c r="CA319" s="22"/>
      <c r="CB319" s="22"/>
      <c r="CC319" s="22"/>
      <c r="CD319" s="22"/>
      <c r="CE319" s="22"/>
      <c r="CF319" s="22"/>
      <c r="CG319" s="22"/>
      <c r="CH319" s="22"/>
      <c r="CI319" s="22"/>
      <c r="CJ319" s="22"/>
      <c r="CK319" s="22"/>
      <c r="CL319" s="22"/>
      <c r="CM319" s="22"/>
      <c r="CN319" s="22"/>
      <c r="CO319" s="22"/>
      <c r="CP319" s="22"/>
      <c r="CQ319" s="22"/>
      <c r="CR319" s="22"/>
      <c r="CS319" s="22"/>
      <c r="CT319" s="22"/>
      <c r="CU319" s="22"/>
      <c r="CV319" s="22"/>
      <c r="CW319" s="22"/>
      <c r="CX319" s="22"/>
      <c r="CY319" s="22"/>
      <c r="CZ319" s="22"/>
      <c r="DA319" s="22"/>
      <c r="DB319" s="22"/>
      <c r="DC319" s="22"/>
      <c r="DD319" s="22"/>
      <c r="DE319" s="22"/>
      <c r="DF319" s="22"/>
      <c r="DG319" s="22"/>
      <c r="DH319" s="22"/>
      <c r="DI319" s="22"/>
      <c r="DJ319" s="22"/>
      <c r="DK319" s="22"/>
      <c r="DL319" s="22"/>
      <c r="DM319" s="22"/>
      <c r="DN319" s="22"/>
      <c r="DO319" s="22"/>
      <c r="DP319" s="22">
        <v>10</v>
      </c>
      <c r="DQ319" s="22"/>
      <c r="DR319" s="22"/>
      <c r="DS319" s="22"/>
      <c r="DT319" s="22"/>
      <c r="DU319" s="22"/>
      <c r="DV319" s="22"/>
      <c r="DW319" s="22"/>
      <c r="DX319" s="22"/>
      <c r="DY319" s="22"/>
      <c r="DZ319" s="22"/>
      <c r="EA319" s="22"/>
      <c r="EB319" s="22"/>
      <c r="EC319" s="22"/>
      <c r="ED319" s="22"/>
      <c r="EE319" s="22"/>
      <c r="EF319" s="22"/>
      <c r="EG319" s="22"/>
      <c r="EH319" s="22"/>
      <c r="EI319" s="22"/>
      <c r="EJ319" s="22"/>
      <c r="EK319" s="22"/>
      <c r="EL319" s="22"/>
      <c r="EM319" s="22"/>
      <c r="EN319" s="22"/>
      <c r="EO319" s="22"/>
      <c r="EP319" s="22"/>
      <c r="EQ319" s="22"/>
      <c r="ER319" s="22"/>
      <c r="ES319" s="22"/>
      <c r="ET319" s="22"/>
      <c r="EU319" s="22"/>
      <c r="EV319" s="22"/>
      <c r="EW319" s="22"/>
      <c r="EX319" s="22"/>
      <c r="EY319" s="22"/>
      <c r="EZ319" s="22"/>
      <c r="FA319" s="22"/>
      <c r="FB319" s="22"/>
      <c r="FC319" s="22"/>
      <c r="FD319" s="22"/>
      <c r="FE319" s="22"/>
      <c r="FF319" s="22"/>
      <c r="FG319" s="22"/>
      <c r="FH319" s="22"/>
      <c r="FI319" s="22"/>
      <c r="FJ319" s="22"/>
      <c r="FK319" s="22"/>
      <c r="FL319" s="22"/>
      <c r="FM319" s="22"/>
      <c r="FN319" s="22"/>
      <c r="FO319" s="22"/>
      <c r="FP319" s="22"/>
      <c r="FQ319" s="22"/>
      <c r="FR319" s="22"/>
      <c r="FS319" s="22"/>
      <c r="FT319" s="22"/>
      <c r="FU319" s="22"/>
      <c r="FV319" s="22"/>
      <c r="FW319" s="22"/>
      <c r="FX319" s="22"/>
      <c r="FY319" s="22"/>
      <c r="FZ319" s="22"/>
      <c r="GA319" s="22"/>
      <c r="GB319" s="22"/>
      <c r="GC319" s="22"/>
      <c r="GD319" s="22"/>
      <c r="GE319" s="22"/>
      <c r="GF319" s="22"/>
      <c r="GG319" s="22"/>
      <c r="GH319" s="22"/>
      <c r="GI319" s="22"/>
      <c r="GJ319" s="22"/>
      <c r="GK319" s="22"/>
      <c r="GL319" s="22"/>
      <c r="GM319" s="22"/>
      <c r="GN319" s="22"/>
      <c r="GO319" s="22">
        <v>10</v>
      </c>
      <c r="GP319" s="22"/>
      <c r="GQ319" s="22"/>
      <c r="GR319" s="22"/>
      <c r="GS319" s="22"/>
      <c r="GT319" s="22"/>
      <c r="GU319" s="22"/>
      <c r="GV319" s="22"/>
      <c r="GW319" s="22"/>
      <c r="GX319" s="22"/>
      <c r="GY319" s="22"/>
      <c r="GZ319" s="22"/>
      <c r="HA319" s="22"/>
      <c r="HB319" s="22"/>
      <c r="HC319" s="22"/>
      <c r="HD319" s="22"/>
      <c r="HE319" s="22"/>
      <c r="HF319" s="22"/>
      <c r="HG319" s="22"/>
      <c r="HH319" s="22"/>
      <c r="HI319" s="22"/>
      <c r="HJ319" s="22"/>
      <c r="HK319" s="22"/>
      <c r="HL319" s="22"/>
      <c r="HM319" s="22"/>
      <c r="HN319" s="22"/>
      <c r="HO319" s="22"/>
      <c r="HP319" s="22"/>
      <c r="HQ319" s="22"/>
      <c r="HR319" s="22"/>
      <c r="HS319" s="22"/>
      <c r="HT319" s="22"/>
      <c r="HU319" s="22"/>
      <c r="HV319" s="22"/>
      <c r="HW319" s="22"/>
      <c r="HX319" s="22"/>
      <c r="HY319" s="22"/>
      <c r="HZ319" s="22"/>
      <c r="IA319" s="22"/>
      <c r="IB319" s="22"/>
      <c r="IC319" s="22"/>
      <c r="ID319" s="22"/>
      <c r="IE319" s="22"/>
      <c r="IF319" s="22"/>
      <c r="IG319" s="22"/>
      <c r="IH319" s="22"/>
      <c r="II319" s="22"/>
      <c r="IJ319" s="22"/>
      <c r="IK319" s="22"/>
      <c r="IL319" s="22"/>
      <c r="IM319" s="22"/>
      <c r="IN319" s="22"/>
      <c r="IO319" s="22"/>
      <c r="IP319" s="22"/>
      <c r="IQ319" s="22"/>
      <c r="IR319" s="22"/>
      <c r="IS319" s="22"/>
      <c r="IT319" s="22"/>
      <c r="IU319" s="22"/>
      <c r="IV319" s="22"/>
      <c r="IW319" s="22"/>
      <c r="IX319" s="22"/>
      <c r="IY319" s="26">
        <f t="shared" si="16"/>
        <v>20</v>
      </c>
      <c r="IZ319" s="56" t="s">
        <v>37</v>
      </c>
      <c r="JA319" s="80">
        <v>572.88</v>
      </c>
      <c r="JB319" s="81">
        <f>JE319+JF319+JG319+JH319+JI319+JJ319+JK319+JL319+JM319+JN319+JO319+JP319</f>
        <v>572.88</v>
      </c>
      <c r="JC319" s="81">
        <v>384.70000000000005</v>
      </c>
      <c r="JD319" s="82">
        <f t="shared" si="17"/>
        <v>0</v>
      </c>
      <c r="JE319" s="83"/>
      <c r="JF319" s="83"/>
      <c r="JG319" s="83"/>
      <c r="JH319" s="83"/>
      <c r="JI319" s="83"/>
      <c r="JJ319" s="83"/>
      <c r="JK319" s="83"/>
      <c r="JL319" s="83"/>
      <c r="JM319" s="83"/>
      <c r="JN319" s="83"/>
      <c r="JO319" s="83"/>
      <c r="JP319" s="83">
        <f>365.88+207</f>
        <v>572.88</v>
      </c>
      <c r="JQ319" s="117">
        <f t="shared" si="19"/>
        <v>1.4891603847153625</v>
      </c>
    </row>
    <row r="320" spans="1:278" s="5" customFormat="1" ht="12.75" customHeight="1" x14ac:dyDescent="0.25">
      <c r="A320" s="64">
        <v>43452</v>
      </c>
      <c r="B320" s="109" t="s">
        <v>91</v>
      </c>
      <c r="C320" s="52"/>
      <c r="D320" s="52"/>
      <c r="E320" s="53"/>
      <c r="F320" s="53"/>
      <c r="G320" s="53"/>
      <c r="H320" s="53"/>
      <c r="I320" s="53"/>
      <c r="J320" s="53"/>
      <c r="K320" s="53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>
        <v>10</v>
      </c>
      <c r="AO320" s="22"/>
      <c r="AP320" s="22"/>
      <c r="AQ320" s="22"/>
      <c r="AR320" s="22"/>
      <c r="AS320" s="22"/>
      <c r="AT320" s="22"/>
      <c r="AU320" s="22"/>
      <c r="AV320" s="22"/>
      <c r="AW320" s="22"/>
      <c r="AX320" s="22"/>
      <c r="AY320" s="22"/>
      <c r="AZ320" s="22"/>
      <c r="BA320" s="22"/>
      <c r="BB320" s="22"/>
      <c r="BC320" s="22"/>
      <c r="BD320" s="22"/>
      <c r="BE320" s="22"/>
      <c r="BF320" s="22"/>
      <c r="BG320" s="22"/>
      <c r="BH320" s="22"/>
      <c r="BI320" s="22"/>
      <c r="BJ320" s="22"/>
      <c r="BK320" s="22"/>
      <c r="BL320" s="22"/>
      <c r="BM320" s="22"/>
      <c r="BN320" s="22"/>
      <c r="BO320" s="22"/>
      <c r="BP320" s="22"/>
      <c r="BQ320" s="22"/>
      <c r="BR320" s="22"/>
      <c r="BS320" s="22"/>
      <c r="BT320" s="22">
        <v>10</v>
      </c>
      <c r="BU320" s="22"/>
      <c r="BV320" s="22"/>
      <c r="BW320" s="22"/>
      <c r="BX320" s="22"/>
      <c r="BY320" s="22"/>
      <c r="BZ320" s="22"/>
      <c r="CA320" s="22"/>
      <c r="CB320" s="22"/>
      <c r="CC320" s="22"/>
      <c r="CD320" s="22"/>
      <c r="CE320" s="22"/>
      <c r="CF320" s="22"/>
      <c r="CG320" s="22"/>
      <c r="CH320" s="22"/>
      <c r="CI320" s="22"/>
      <c r="CJ320" s="22"/>
      <c r="CK320" s="22"/>
      <c r="CL320" s="22"/>
      <c r="CM320" s="22"/>
      <c r="CN320" s="22"/>
      <c r="CO320" s="22"/>
      <c r="CP320" s="22"/>
      <c r="CQ320" s="22"/>
      <c r="CR320" s="22"/>
      <c r="CS320" s="22"/>
      <c r="CT320" s="22"/>
      <c r="CU320" s="22"/>
      <c r="CV320" s="22"/>
      <c r="CW320" s="22"/>
      <c r="CX320" s="22"/>
      <c r="CY320" s="22"/>
      <c r="CZ320" s="22"/>
      <c r="DA320" s="22"/>
      <c r="DB320" s="22"/>
      <c r="DC320" s="22"/>
      <c r="DD320" s="22"/>
      <c r="DE320" s="22"/>
      <c r="DF320" s="22"/>
      <c r="DG320" s="22"/>
      <c r="DH320" s="22"/>
      <c r="DI320" s="22"/>
      <c r="DJ320" s="22"/>
      <c r="DK320" s="22"/>
      <c r="DL320" s="22"/>
      <c r="DM320" s="22"/>
      <c r="DN320" s="22"/>
      <c r="DO320" s="22"/>
      <c r="DP320" s="22"/>
      <c r="DQ320" s="22"/>
      <c r="DR320" s="22"/>
      <c r="DS320" s="22"/>
      <c r="DT320" s="22"/>
      <c r="DU320" s="22"/>
      <c r="DV320" s="22"/>
      <c r="DW320" s="22"/>
      <c r="DX320" s="22"/>
      <c r="DY320" s="22"/>
      <c r="DZ320" s="22"/>
      <c r="EA320" s="22"/>
      <c r="EB320" s="22"/>
      <c r="EC320" s="22"/>
      <c r="ED320" s="22"/>
      <c r="EE320" s="22"/>
      <c r="EF320" s="22"/>
      <c r="EG320" s="22"/>
      <c r="EH320" s="22"/>
      <c r="EI320" s="22"/>
      <c r="EJ320" s="22"/>
      <c r="EK320" s="22"/>
      <c r="EL320" s="22"/>
      <c r="EM320" s="22"/>
      <c r="EN320" s="22"/>
      <c r="EO320" s="22"/>
      <c r="EP320" s="22"/>
      <c r="EQ320" s="22"/>
      <c r="ER320" s="22"/>
      <c r="ES320" s="22"/>
      <c r="ET320" s="22"/>
      <c r="EU320" s="22"/>
      <c r="EV320" s="22"/>
      <c r="EW320" s="22"/>
      <c r="EX320" s="22"/>
      <c r="EY320" s="22"/>
      <c r="EZ320" s="22"/>
      <c r="FA320" s="22"/>
      <c r="FB320" s="22"/>
      <c r="FC320" s="22"/>
      <c r="FD320" s="22"/>
      <c r="FE320" s="22"/>
      <c r="FF320" s="22"/>
      <c r="FG320" s="22"/>
      <c r="FH320" s="22"/>
      <c r="FI320" s="22"/>
      <c r="FJ320" s="22"/>
      <c r="FK320" s="22"/>
      <c r="FL320" s="22"/>
      <c r="FM320" s="22"/>
      <c r="FN320" s="22"/>
      <c r="FO320" s="22"/>
      <c r="FP320" s="22"/>
      <c r="FQ320" s="22"/>
      <c r="FR320" s="22"/>
      <c r="FS320" s="22"/>
      <c r="FT320" s="22"/>
      <c r="FU320" s="22"/>
      <c r="FV320" s="22"/>
      <c r="FW320" s="22"/>
      <c r="FX320" s="22"/>
      <c r="FY320" s="22"/>
      <c r="FZ320" s="22"/>
      <c r="GA320" s="22"/>
      <c r="GB320" s="22"/>
      <c r="GC320" s="22"/>
      <c r="GD320" s="22"/>
      <c r="GE320" s="22">
        <v>10</v>
      </c>
      <c r="GF320" s="22"/>
      <c r="GG320" s="22"/>
      <c r="GH320" s="22"/>
      <c r="GI320" s="22"/>
      <c r="GJ320" s="22"/>
      <c r="GK320" s="22"/>
      <c r="GL320" s="22"/>
      <c r="GM320" s="22"/>
      <c r="GN320" s="22"/>
      <c r="GO320" s="22"/>
      <c r="GP320" s="22"/>
      <c r="GQ320" s="22"/>
      <c r="GR320" s="22"/>
      <c r="GS320" s="22"/>
      <c r="GT320" s="22"/>
      <c r="GU320" s="22"/>
      <c r="GV320" s="22"/>
      <c r="GW320" s="22"/>
      <c r="GX320" s="22"/>
      <c r="GY320" s="22"/>
      <c r="GZ320" s="22"/>
      <c r="HA320" s="22"/>
      <c r="HB320" s="22"/>
      <c r="HC320" s="22"/>
      <c r="HD320" s="22"/>
      <c r="HE320" s="22"/>
      <c r="HF320" s="22"/>
      <c r="HG320" s="22"/>
      <c r="HH320" s="22"/>
      <c r="HI320" s="22"/>
      <c r="HJ320" s="22"/>
      <c r="HK320" s="22"/>
      <c r="HL320" s="22"/>
      <c r="HM320" s="22"/>
      <c r="HN320" s="22"/>
      <c r="HO320" s="22"/>
      <c r="HP320" s="22"/>
      <c r="HQ320" s="22"/>
      <c r="HR320" s="22"/>
      <c r="HS320" s="22"/>
      <c r="HT320" s="22"/>
      <c r="HU320" s="22"/>
      <c r="HV320" s="22"/>
      <c r="HW320" s="22"/>
      <c r="HX320" s="22"/>
      <c r="HY320" s="22"/>
      <c r="HZ320" s="22"/>
      <c r="IA320" s="22"/>
      <c r="IB320" s="22"/>
      <c r="IC320" s="22"/>
      <c r="ID320" s="22"/>
      <c r="IE320" s="22"/>
      <c r="IF320" s="22"/>
      <c r="IG320" s="22"/>
      <c r="IH320" s="22"/>
      <c r="II320" s="22"/>
      <c r="IJ320" s="22"/>
      <c r="IK320" s="22"/>
      <c r="IL320" s="22"/>
      <c r="IM320" s="22"/>
      <c r="IN320" s="22"/>
      <c r="IO320" s="22"/>
      <c r="IP320" s="22"/>
      <c r="IQ320" s="22"/>
      <c r="IR320" s="22"/>
      <c r="IS320" s="22"/>
      <c r="IT320" s="22"/>
      <c r="IU320" s="22"/>
      <c r="IV320" s="22"/>
      <c r="IW320" s="22"/>
      <c r="IX320" s="22"/>
      <c r="IY320" s="26">
        <f t="shared" si="16"/>
        <v>30</v>
      </c>
      <c r="IZ320" s="56" t="s">
        <v>37</v>
      </c>
      <c r="JA320" s="80">
        <v>968.4</v>
      </c>
      <c r="JB320" s="81">
        <f>JE320+JF320+JG320+JH320+JI320+JJ320+JK320+JL320+JM320+JN320+JO320+JP320</f>
        <v>968.4</v>
      </c>
      <c r="JC320" s="81">
        <v>604.4</v>
      </c>
      <c r="JD320" s="82">
        <f t="shared" si="17"/>
        <v>0</v>
      </c>
      <c r="JE320" s="83"/>
      <c r="JF320" s="83"/>
      <c r="JG320" s="83"/>
      <c r="JH320" s="83"/>
      <c r="JI320" s="83"/>
      <c r="JJ320" s="83"/>
      <c r="JK320" s="83"/>
      <c r="JL320" s="83"/>
      <c r="JM320" s="83"/>
      <c r="JN320" s="83"/>
      <c r="JO320" s="83"/>
      <c r="JP320" s="83">
        <v>968.4</v>
      </c>
      <c r="JQ320" s="117">
        <f t="shared" si="19"/>
        <v>1.6022501654533421</v>
      </c>
    </row>
    <row r="321" spans="1:278" s="5" customFormat="1" ht="12.75" customHeight="1" x14ac:dyDescent="0.25">
      <c r="A321" s="64">
        <v>43462</v>
      </c>
      <c r="B321" s="109" t="s">
        <v>91</v>
      </c>
      <c r="C321" s="52"/>
      <c r="D321" s="52"/>
      <c r="E321" s="53"/>
      <c r="F321" s="53"/>
      <c r="G321" s="53"/>
      <c r="H321" s="53"/>
      <c r="I321" s="53"/>
      <c r="J321" s="53"/>
      <c r="K321" s="53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  <c r="AU321" s="22"/>
      <c r="AV321" s="22"/>
      <c r="AW321" s="22"/>
      <c r="AX321" s="22"/>
      <c r="AY321" s="22"/>
      <c r="AZ321" s="22"/>
      <c r="BA321" s="22"/>
      <c r="BB321" s="22"/>
      <c r="BC321" s="22"/>
      <c r="BD321" s="22"/>
      <c r="BE321" s="22"/>
      <c r="BF321" s="22"/>
      <c r="BG321" s="22"/>
      <c r="BH321" s="22"/>
      <c r="BI321" s="22"/>
      <c r="BJ321" s="22"/>
      <c r="BK321" s="22"/>
      <c r="BL321" s="22"/>
      <c r="BM321" s="22"/>
      <c r="BN321" s="22"/>
      <c r="BO321" s="22"/>
      <c r="BP321" s="22"/>
      <c r="BQ321" s="22"/>
      <c r="BR321" s="22"/>
      <c r="BS321" s="22"/>
      <c r="BT321" s="22"/>
      <c r="BU321" s="22"/>
      <c r="BV321" s="22"/>
      <c r="BW321" s="22"/>
      <c r="BX321" s="22">
        <v>9</v>
      </c>
      <c r="BY321" s="22"/>
      <c r="BZ321" s="22"/>
      <c r="CA321" s="22"/>
      <c r="CB321" s="22"/>
      <c r="CC321" s="22"/>
      <c r="CD321" s="22"/>
      <c r="CE321" s="22"/>
      <c r="CF321" s="22"/>
      <c r="CG321" s="22"/>
      <c r="CH321" s="22"/>
      <c r="CI321" s="22"/>
      <c r="CJ321" s="22"/>
      <c r="CK321" s="22"/>
      <c r="CL321" s="22"/>
      <c r="CM321" s="22"/>
      <c r="CN321" s="22"/>
      <c r="CO321" s="22"/>
      <c r="CP321" s="22"/>
      <c r="CQ321" s="22"/>
      <c r="CR321" s="22"/>
      <c r="CS321" s="22"/>
      <c r="CT321" s="22"/>
      <c r="CU321" s="22"/>
      <c r="CV321" s="22"/>
      <c r="CW321" s="22"/>
      <c r="CX321" s="22"/>
      <c r="CY321" s="22"/>
      <c r="CZ321" s="22"/>
      <c r="DA321" s="22"/>
      <c r="DB321" s="22"/>
      <c r="DC321" s="22"/>
      <c r="DD321" s="22"/>
      <c r="DE321" s="22"/>
      <c r="DF321" s="22"/>
      <c r="DG321" s="22"/>
      <c r="DH321" s="22"/>
      <c r="DI321" s="22"/>
      <c r="DJ321" s="22"/>
      <c r="DK321" s="22"/>
      <c r="DL321" s="22"/>
      <c r="DM321" s="22"/>
      <c r="DN321" s="22"/>
      <c r="DO321" s="22"/>
      <c r="DP321" s="22"/>
      <c r="DQ321" s="22"/>
      <c r="DR321" s="22"/>
      <c r="DS321" s="22"/>
      <c r="DT321" s="22"/>
      <c r="DU321" s="22"/>
      <c r="DV321" s="22"/>
      <c r="DW321" s="22"/>
      <c r="DX321" s="22"/>
      <c r="DY321" s="22"/>
      <c r="DZ321" s="22"/>
      <c r="EA321" s="22"/>
      <c r="EB321" s="22"/>
      <c r="EC321" s="22"/>
      <c r="ED321" s="22"/>
      <c r="EE321" s="22"/>
      <c r="EF321" s="22"/>
      <c r="EG321" s="22"/>
      <c r="EH321" s="22"/>
      <c r="EI321" s="22"/>
      <c r="EJ321" s="22"/>
      <c r="EK321" s="22"/>
      <c r="EL321" s="22"/>
      <c r="EM321" s="22"/>
      <c r="EN321" s="22"/>
      <c r="EO321" s="22"/>
      <c r="EP321" s="22"/>
      <c r="EQ321" s="22"/>
      <c r="ER321" s="22"/>
      <c r="ES321" s="22"/>
      <c r="ET321" s="22"/>
      <c r="EU321" s="22"/>
      <c r="EV321" s="22"/>
      <c r="EW321" s="22"/>
      <c r="EX321" s="22"/>
      <c r="EY321" s="22"/>
      <c r="EZ321" s="22"/>
      <c r="FA321" s="22"/>
      <c r="FB321" s="22"/>
      <c r="FC321" s="22"/>
      <c r="FD321" s="22"/>
      <c r="FE321" s="22"/>
      <c r="FF321" s="22"/>
      <c r="FG321" s="22"/>
      <c r="FH321" s="22"/>
      <c r="FI321" s="22"/>
      <c r="FJ321" s="22"/>
      <c r="FK321" s="22"/>
      <c r="FL321" s="22"/>
      <c r="FM321" s="22"/>
      <c r="FN321" s="22"/>
      <c r="FO321" s="22"/>
      <c r="FP321" s="22"/>
      <c r="FQ321" s="22"/>
      <c r="FR321" s="22"/>
      <c r="FS321" s="22"/>
      <c r="FT321" s="22"/>
      <c r="FU321" s="22"/>
      <c r="FV321" s="22"/>
      <c r="FW321" s="22"/>
      <c r="FX321" s="22"/>
      <c r="FY321" s="22"/>
      <c r="FZ321" s="22"/>
      <c r="GA321" s="22"/>
      <c r="GB321" s="22"/>
      <c r="GC321" s="22"/>
      <c r="GD321" s="22"/>
      <c r="GE321" s="22"/>
      <c r="GF321" s="22"/>
      <c r="GG321" s="22"/>
      <c r="GH321" s="22"/>
      <c r="GI321" s="22"/>
      <c r="GJ321" s="22"/>
      <c r="GK321" s="22"/>
      <c r="GL321" s="22"/>
      <c r="GM321" s="22"/>
      <c r="GN321" s="22"/>
      <c r="GO321" s="22">
        <v>10</v>
      </c>
      <c r="GP321" s="22"/>
      <c r="GQ321" s="22"/>
      <c r="GR321" s="22"/>
      <c r="GS321" s="22"/>
      <c r="GT321" s="22"/>
      <c r="GU321" s="22"/>
      <c r="GV321" s="22"/>
      <c r="GW321" s="22"/>
      <c r="GX321" s="22"/>
      <c r="GY321" s="22"/>
      <c r="GZ321" s="22"/>
      <c r="HA321" s="22"/>
      <c r="HB321" s="22"/>
      <c r="HC321" s="22"/>
      <c r="HD321" s="22"/>
      <c r="HE321" s="22"/>
      <c r="HF321" s="22"/>
      <c r="HG321" s="22"/>
      <c r="HH321" s="22"/>
      <c r="HI321" s="22"/>
      <c r="HJ321" s="22"/>
      <c r="HK321" s="22"/>
      <c r="HL321" s="22"/>
      <c r="HM321" s="22"/>
      <c r="HN321" s="22"/>
      <c r="HO321" s="22"/>
      <c r="HP321" s="22"/>
      <c r="HQ321" s="22"/>
      <c r="HR321" s="22"/>
      <c r="HS321" s="22"/>
      <c r="HT321" s="22"/>
      <c r="HU321" s="22"/>
      <c r="HV321" s="22"/>
      <c r="HW321" s="22"/>
      <c r="HX321" s="22"/>
      <c r="HY321" s="22"/>
      <c r="HZ321" s="22"/>
      <c r="IA321" s="22"/>
      <c r="IB321" s="22"/>
      <c r="IC321" s="22"/>
      <c r="ID321" s="22"/>
      <c r="IE321" s="22"/>
      <c r="IF321" s="22"/>
      <c r="IG321" s="22"/>
      <c r="IH321" s="22"/>
      <c r="II321" s="22"/>
      <c r="IJ321" s="22"/>
      <c r="IK321" s="22"/>
      <c r="IL321" s="22"/>
      <c r="IM321" s="22"/>
      <c r="IN321" s="22"/>
      <c r="IO321" s="22"/>
      <c r="IP321" s="22"/>
      <c r="IQ321" s="22"/>
      <c r="IR321" s="22"/>
      <c r="IS321" s="22"/>
      <c r="IT321" s="22"/>
      <c r="IU321" s="22"/>
      <c r="IV321" s="22"/>
      <c r="IW321" s="22"/>
      <c r="IX321" s="22"/>
      <c r="IY321" s="26">
        <f t="shared" si="16"/>
        <v>19</v>
      </c>
      <c r="IZ321" s="56" t="s">
        <v>37</v>
      </c>
      <c r="JA321" s="80">
        <v>635.34</v>
      </c>
      <c r="JB321" s="81">
        <f>JE321+JF321+JG321+JH321+JI321+JJ321+JK321+JL321+JM321+JN321+JO321+JP321</f>
        <v>635.34</v>
      </c>
      <c r="JC321" s="81">
        <v>372.53</v>
      </c>
      <c r="JD321" s="82">
        <f t="shared" si="17"/>
        <v>0</v>
      </c>
      <c r="JE321" s="83"/>
      <c r="JF321" s="83"/>
      <c r="JG321" s="83"/>
      <c r="JH321" s="83"/>
      <c r="JI321" s="83"/>
      <c r="JJ321" s="83"/>
      <c r="JK321" s="83"/>
      <c r="JL321" s="83"/>
      <c r="JM321" s="83"/>
      <c r="JN321" s="83"/>
      <c r="JO321" s="83"/>
      <c r="JP321" s="83">
        <v>635.34</v>
      </c>
      <c r="JQ321" s="117">
        <f t="shared" si="19"/>
        <v>1.7054733846938503</v>
      </c>
    </row>
    <row r="322" spans="1:278" s="5" customFormat="1" ht="12.75" customHeight="1" x14ac:dyDescent="0.25">
      <c r="A322" s="64">
        <v>43138</v>
      </c>
      <c r="B322" s="109" t="s">
        <v>170</v>
      </c>
      <c r="C322" s="52"/>
      <c r="D322" s="52"/>
      <c r="E322" s="53"/>
      <c r="F322" s="53"/>
      <c r="G322" s="53"/>
      <c r="H322" s="53"/>
      <c r="I322" s="53"/>
      <c r="J322" s="53"/>
      <c r="K322" s="53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  <c r="AU322" s="22"/>
      <c r="AV322" s="22"/>
      <c r="AW322" s="22"/>
      <c r="AX322" s="22"/>
      <c r="AY322" s="22"/>
      <c r="AZ322" s="22"/>
      <c r="BA322" s="22"/>
      <c r="BB322" s="22"/>
      <c r="BC322" s="22"/>
      <c r="BD322" s="22"/>
      <c r="BE322" s="22"/>
      <c r="BF322" s="22"/>
      <c r="BG322" s="22"/>
      <c r="BH322" s="22"/>
      <c r="BI322" s="22"/>
      <c r="BJ322" s="22"/>
      <c r="BK322" s="22"/>
      <c r="BL322" s="22"/>
      <c r="BM322" s="22"/>
      <c r="BN322" s="22"/>
      <c r="BO322" s="22"/>
      <c r="BP322" s="22"/>
      <c r="BQ322" s="22"/>
      <c r="BR322" s="22"/>
      <c r="BS322" s="22"/>
      <c r="BT322" s="22"/>
      <c r="BU322" s="22"/>
      <c r="BV322" s="22"/>
      <c r="BW322" s="22"/>
      <c r="BX322" s="22"/>
      <c r="BY322" s="22"/>
      <c r="BZ322" s="22"/>
      <c r="CA322" s="22"/>
      <c r="CB322" s="22"/>
      <c r="CC322" s="22"/>
      <c r="CD322" s="22"/>
      <c r="CE322" s="22"/>
      <c r="CF322" s="22"/>
      <c r="CG322" s="22"/>
      <c r="CH322" s="22"/>
      <c r="CI322" s="22"/>
      <c r="CJ322" s="22"/>
      <c r="CK322" s="22"/>
      <c r="CL322" s="22"/>
      <c r="CM322" s="22"/>
      <c r="CN322" s="22"/>
      <c r="CO322" s="22"/>
      <c r="CP322" s="22"/>
      <c r="CQ322" s="22"/>
      <c r="CR322" s="22"/>
      <c r="CS322" s="22"/>
      <c r="CT322" s="22"/>
      <c r="CU322" s="22"/>
      <c r="CV322" s="22"/>
      <c r="CW322" s="22"/>
      <c r="CX322" s="22"/>
      <c r="CY322" s="22"/>
      <c r="CZ322" s="22"/>
      <c r="DA322" s="22"/>
      <c r="DB322" s="22"/>
      <c r="DC322" s="22"/>
      <c r="DD322" s="22"/>
      <c r="DE322" s="22"/>
      <c r="DF322" s="22"/>
      <c r="DG322" s="22"/>
      <c r="DH322" s="22"/>
      <c r="DI322" s="22"/>
      <c r="DJ322" s="22"/>
      <c r="DK322" s="22"/>
      <c r="DL322" s="22"/>
      <c r="DM322" s="22"/>
      <c r="DN322" s="22"/>
      <c r="DO322" s="22"/>
      <c r="DP322" s="22"/>
      <c r="DQ322" s="22"/>
      <c r="DR322" s="22"/>
      <c r="DS322" s="22"/>
      <c r="DT322" s="22"/>
      <c r="DU322" s="22"/>
      <c r="DV322" s="22"/>
      <c r="DW322" s="22"/>
      <c r="DX322" s="22"/>
      <c r="DY322" s="22"/>
      <c r="DZ322" s="22"/>
      <c r="EA322" s="22"/>
      <c r="EB322" s="22"/>
      <c r="EC322" s="22"/>
      <c r="ED322" s="22"/>
      <c r="EE322" s="22"/>
      <c r="EF322" s="22"/>
      <c r="EG322" s="22"/>
      <c r="EH322" s="22"/>
      <c r="EI322" s="22"/>
      <c r="EJ322" s="22"/>
      <c r="EK322" s="22"/>
      <c r="EL322" s="22"/>
      <c r="EM322" s="22"/>
      <c r="EN322" s="22"/>
      <c r="EO322" s="22"/>
      <c r="EP322" s="22"/>
      <c r="EQ322" s="22"/>
      <c r="ER322" s="22"/>
      <c r="ES322" s="22"/>
      <c r="ET322" s="22"/>
      <c r="EU322" s="22"/>
      <c r="EV322" s="22"/>
      <c r="EW322" s="22"/>
      <c r="EX322" s="22"/>
      <c r="EY322" s="22"/>
      <c r="EZ322" s="22"/>
      <c r="FA322" s="22"/>
      <c r="FB322" s="22"/>
      <c r="FC322" s="22"/>
      <c r="FD322" s="22"/>
      <c r="FE322" s="22"/>
      <c r="FF322" s="22"/>
      <c r="FG322" s="22"/>
      <c r="FH322" s="22"/>
      <c r="FI322" s="22"/>
      <c r="FJ322" s="22"/>
      <c r="FK322" s="22"/>
      <c r="FL322" s="22"/>
      <c r="FM322" s="22"/>
      <c r="FN322" s="22"/>
      <c r="FO322" s="22"/>
      <c r="FP322" s="22"/>
      <c r="FQ322" s="22"/>
      <c r="FR322" s="22"/>
      <c r="FS322" s="22"/>
      <c r="FT322" s="22"/>
      <c r="FU322" s="22"/>
      <c r="FV322" s="22"/>
      <c r="FW322" s="22"/>
      <c r="FX322" s="22"/>
      <c r="FY322" s="22"/>
      <c r="FZ322" s="22"/>
      <c r="GA322" s="22"/>
      <c r="GB322" s="22"/>
      <c r="GC322" s="22"/>
      <c r="GD322" s="22"/>
      <c r="GE322" s="22"/>
      <c r="GF322" s="22"/>
      <c r="GG322" s="22"/>
      <c r="GH322" s="22"/>
      <c r="GI322" s="22"/>
      <c r="GJ322" s="22"/>
      <c r="GK322" s="22"/>
      <c r="GL322" s="22"/>
      <c r="GM322" s="22"/>
      <c r="GN322" s="22"/>
      <c r="GO322" s="22"/>
      <c r="GP322" s="22"/>
      <c r="GQ322" s="22"/>
      <c r="GR322" s="22"/>
      <c r="GS322" s="22"/>
      <c r="GT322" s="22"/>
      <c r="GU322" s="22"/>
      <c r="GV322" s="22"/>
      <c r="GW322" s="22">
        <v>9</v>
      </c>
      <c r="GX322" s="22"/>
      <c r="GY322" s="22"/>
      <c r="GZ322" s="22"/>
      <c r="HA322" s="22"/>
      <c r="HB322" s="22"/>
      <c r="HC322" s="22"/>
      <c r="HD322" s="22"/>
      <c r="HE322" s="22"/>
      <c r="HF322" s="22"/>
      <c r="HG322" s="22"/>
      <c r="HH322" s="22"/>
      <c r="HI322" s="22"/>
      <c r="HJ322" s="22"/>
      <c r="HK322" s="22"/>
      <c r="HL322" s="22"/>
      <c r="HM322" s="22"/>
      <c r="HN322" s="22"/>
      <c r="HO322" s="22"/>
      <c r="HP322" s="22"/>
      <c r="HQ322" s="22"/>
      <c r="HR322" s="22"/>
      <c r="HS322" s="22"/>
      <c r="HT322" s="22"/>
      <c r="HU322" s="22"/>
      <c r="HV322" s="22"/>
      <c r="HW322" s="22"/>
      <c r="HX322" s="22"/>
      <c r="HY322" s="22"/>
      <c r="HZ322" s="22"/>
      <c r="IA322" s="22"/>
      <c r="IB322" s="22"/>
      <c r="IC322" s="22"/>
      <c r="ID322" s="22"/>
      <c r="IE322" s="22"/>
      <c r="IF322" s="22"/>
      <c r="IG322" s="22"/>
      <c r="IH322" s="22"/>
      <c r="II322" s="22"/>
      <c r="IJ322" s="22"/>
      <c r="IK322" s="22"/>
      <c r="IL322" s="22"/>
      <c r="IM322" s="22"/>
      <c r="IN322" s="22"/>
      <c r="IO322" s="22"/>
      <c r="IP322" s="22"/>
      <c r="IQ322" s="22"/>
      <c r="IR322" s="22"/>
      <c r="IS322" s="22"/>
      <c r="IT322" s="22"/>
      <c r="IU322" s="22"/>
      <c r="IV322" s="22"/>
      <c r="IW322" s="22"/>
      <c r="IX322" s="22"/>
      <c r="IY322" s="26">
        <f t="shared" ref="IY322:IY385" si="20">SUBTOTAL(9,C322:IX322)</f>
        <v>9</v>
      </c>
      <c r="IZ322" s="56" t="s">
        <v>37</v>
      </c>
      <c r="JA322" s="80">
        <v>528.77</v>
      </c>
      <c r="JB322" s="81">
        <f>JE322+JF322+JG322+JH322</f>
        <v>528.77</v>
      </c>
      <c r="JC322" s="81">
        <v>343.89</v>
      </c>
      <c r="JD322" s="82">
        <f t="shared" ref="JD322:JD385" si="21">JA322-JB322</f>
        <v>0</v>
      </c>
      <c r="JE322" s="83"/>
      <c r="JF322" s="83"/>
      <c r="JG322" s="83"/>
      <c r="JH322" s="83">
        <v>528.77</v>
      </c>
      <c r="JI322" s="83"/>
      <c r="JJ322" s="83"/>
      <c r="JK322" s="83"/>
      <c r="JL322" s="83"/>
      <c r="JM322" s="83"/>
      <c r="JN322" s="83"/>
      <c r="JO322" s="83"/>
      <c r="JP322" s="83"/>
      <c r="JQ322" s="40">
        <f t="shared" si="19"/>
        <v>1.5376137718456484</v>
      </c>
      <c r="JR322" s="5" t="s">
        <v>341</v>
      </c>
    </row>
    <row r="323" spans="1:278" s="5" customFormat="1" ht="12.75" customHeight="1" x14ac:dyDescent="0.25">
      <c r="A323" s="64">
        <v>43209</v>
      </c>
      <c r="B323" s="109" t="s">
        <v>170</v>
      </c>
      <c r="C323" s="52"/>
      <c r="D323" s="52"/>
      <c r="E323" s="53"/>
      <c r="F323" s="53"/>
      <c r="G323" s="53"/>
      <c r="H323" s="53"/>
      <c r="I323" s="53"/>
      <c r="J323" s="53"/>
      <c r="K323" s="53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  <c r="AU323" s="22"/>
      <c r="AV323" s="22"/>
      <c r="AW323" s="22"/>
      <c r="AX323" s="22"/>
      <c r="AY323" s="22"/>
      <c r="AZ323" s="22"/>
      <c r="BA323" s="22"/>
      <c r="BB323" s="22"/>
      <c r="BC323" s="22"/>
      <c r="BD323" s="22"/>
      <c r="BE323" s="22"/>
      <c r="BF323" s="22"/>
      <c r="BG323" s="22"/>
      <c r="BH323" s="22"/>
      <c r="BI323" s="22"/>
      <c r="BJ323" s="22"/>
      <c r="BK323" s="22"/>
      <c r="BL323" s="22"/>
      <c r="BM323" s="22"/>
      <c r="BN323" s="22"/>
      <c r="BO323" s="22"/>
      <c r="BP323" s="22"/>
      <c r="BQ323" s="22"/>
      <c r="BR323" s="22"/>
      <c r="BS323" s="22"/>
      <c r="BT323" s="22"/>
      <c r="BU323" s="22"/>
      <c r="BV323" s="22"/>
      <c r="BW323" s="22"/>
      <c r="BX323" s="22"/>
      <c r="BY323" s="22"/>
      <c r="BZ323" s="22"/>
      <c r="CA323" s="22"/>
      <c r="CB323" s="22"/>
      <c r="CC323" s="22"/>
      <c r="CD323" s="22"/>
      <c r="CE323" s="22"/>
      <c r="CF323" s="22"/>
      <c r="CG323" s="22"/>
      <c r="CH323" s="22"/>
      <c r="CI323" s="22"/>
      <c r="CJ323" s="22"/>
      <c r="CK323" s="22"/>
      <c r="CL323" s="22"/>
      <c r="CM323" s="22"/>
      <c r="CN323" s="22"/>
      <c r="CO323" s="22"/>
      <c r="CP323" s="22"/>
      <c r="CQ323" s="22"/>
      <c r="CR323" s="22"/>
      <c r="CS323" s="22"/>
      <c r="CT323" s="22"/>
      <c r="CU323" s="22"/>
      <c r="CV323" s="22"/>
      <c r="CW323" s="22"/>
      <c r="CX323" s="22"/>
      <c r="CY323" s="22"/>
      <c r="CZ323" s="22"/>
      <c r="DA323" s="22"/>
      <c r="DB323" s="22"/>
      <c r="DC323" s="22"/>
      <c r="DD323" s="22"/>
      <c r="DE323" s="22"/>
      <c r="DF323" s="22"/>
      <c r="DG323" s="22"/>
      <c r="DH323" s="22"/>
      <c r="DI323" s="22"/>
      <c r="DJ323" s="22"/>
      <c r="DK323" s="22"/>
      <c r="DL323" s="22"/>
      <c r="DM323" s="22"/>
      <c r="DN323" s="22"/>
      <c r="DO323" s="22"/>
      <c r="DP323" s="22"/>
      <c r="DQ323" s="22"/>
      <c r="DR323" s="22"/>
      <c r="DS323" s="22"/>
      <c r="DT323" s="22"/>
      <c r="DU323" s="22"/>
      <c r="DV323" s="22"/>
      <c r="DW323" s="22"/>
      <c r="DX323" s="22"/>
      <c r="DY323" s="22"/>
      <c r="DZ323" s="22"/>
      <c r="EA323" s="22"/>
      <c r="EB323" s="22"/>
      <c r="EC323" s="22"/>
      <c r="ED323" s="22"/>
      <c r="EE323" s="22"/>
      <c r="EF323" s="22"/>
      <c r="EG323" s="22"/>
      <c r="EH323" s="22"/>
      <c r="EI323" s="22"/>
      <c r="EJ323" s="22"/>
      <c r="EK323" s="22"/>
      <c r="EL323" s="22"/>
      <c r="EM323" s="22"/>
      <c r="EN323" s="22"/>
      <c r="EO323" s="22"/>
      <c r="EP323" s="22"/>
      <c r="EQ323" s="22"/>
      <c r="ER323" s="22"/>
      <c r="ES323" s="22"/>
      <c r="ET323" s="22"/>
      <c r="EU323" s="22"/>
      <c r="EV323" s="22"/>
      <c r="EW323" s="22"/>
      <c r="EX323" s="22"/>
      <c r="EY323" s="22"/>
      <c r="EZ323" s="22"/>
      <c r="FA323" s="22"/>
      <c r="FB323" s="22"/>
      <c r="FC323" s="22"/>
      <c r="FD323" s="22"/>
      <c r="FE323" s="22"/>
      <c r="FF323" s="22"/>
      <c r="FG323" s="22"/>
      <c r="FH323" s="22"/>
      <c r="FI323" s="22"/>
      <c r="FJ323" s="22"/>
      <c r="FK323" s="22"/>
      <c r="FL323" s="22"/>
      <c r="FM323" s="22"/>
      <c r="FN323" s="22"/>
      <c r="FO323" s="22"/>
      <c r="FP323" s="22"/>
      <c r="FQ323" s="22"/>
      <c r="FR323" s="22"/>
      <c r="FS323" s="22"/>
      <c r="FT323" s="22"/>
      <c r="FU323" s="22"/>
      <c r="FV323" s="22"/>
      <c r="FW323" s="22"/>
      <c r="FX323" s="22"/>
      <c r="FY323" s="22"/>
      <c r="FZ323" s="22"/>
      <c r="GA323" s="22"/>
      <c r="GB323" s="22"/>
      <c r="GC323" s="22"/>
      <c r="GD323" s="22"/>
      <c r="GE323" s="22"/>
      <c r="GF323" s="22"/>
      <c r="GG323" s="22"/>
      <c r="GH323" s="22"/>
      <c r="GI323" s="22"/>
      <c r="GJ323" s="22"/>
      <c r="GK323" s="22"/>
      <c r="GL323" s="22"/>
      <c r="GM323" s="22"/>
      <c r="GN323" s="22"/>
      <c r="GO323" s="22"/>
      <c r="GP323" s="22"/>
      <c r="GQ323" s="22"/>
      <c r="GR323" s="22"/>
      <c r="GS323" s="22"/>
      <c r="GT323" s="22"/>
      <c r="GU323" s="22"/>
      <c r="GV323" s="22"/>
      <c r="GW323" s="22">
        <v>16.2</v>
      </c>
      <c r="GX323" s="22"/>
      <c r="GY323" s="22"/>
      <c r="GZ323" s="22"/>
      <c r="HA323" s="22"/>
      <c r="HB323" s="22"/>
      <c r="HC323" s="22"/>
      <c r="HD323" s="22"/>
      <c r="HE323" s="22"/>
      <c r="HF323" s="22"/>
      <c r="HG323" s="22"/>
      <c r="HH323" s="22"/>
      <c r="HI323" s="22"/>
      <c r="HJ323" s="22"/>
      <c r="HK323" s="22"/>
      <c r="HL323" s="22"/>
      <c r="HM323" s="22"/>
      <c r="HN323" s="22"/>
      <c r="HO323" s="22"/>
      <c r="HP323" s="22"/>
      <c r="HQ323" s="22"/>
      <c r="HR323" s="22"/>
      <c r="HS323" s="22"/>
      <c r="HT323" s="22"/>
      <c r="HU323" s="22"/>
      <c r="HV323" s="22"/>
      <c r="HW323" s="22"/>
      <c r="HX323" s="22"/>
      <c r="HY323" s="22"/>
      <c r="HZ323" s="22"/>
      <c r="IA323" s="22"/>
      <c r="IB323" s="22"/>
      <c r="IC323" s="22"/>
      <c r="ID323" s="22"/>
      <c r="IE323" s="22"/>
      <c r="IF323" s="22"/>
      <c r="IG323" s="22"/>
      <c r="IH323" s="22"/>
      <c r="II323" s="22"/>
      <c r="IJ323" s="22"/>
      <c r="IK323" s="22"/>
      <c r="IL323" s="22"/>
      <c r="IM323" s="22"/>
      <c r="IN323" s="22"/>
      <c r="IO323" s="22"/>
      <c r="IP323" s="22"/>
      <c r="IQ323" s="22"/>
      <c r="IR323" s="22"/>
      <c r="IS323" s="22"/>
      <c r="IT323" s="22"/>
      <c r="IU323" s="22"/>
      <c r="IV323" s="22"/>
      <c r="IW323" s="22"/>
      <c r="IX323" s="22"/>
      <c r="IY323" s="26">
        <f t="shared" si="20"/>
        <v>16.2</v>
      </c>
      <c r="IZ323" s="56" t="s">
        <v>37</v>
      </c>
      <c r="JA323" s="80">
        <v>951.78</v>
      </c>
      <c r="JB323" s="81">
        <f>JE323+JF323+JG323+JH323+JI323+JJ323+JK323</f>
        <v>951.78</v>
      </c>
      <c r="JC323" s="81">
        <v>600.85800000000006</v>
      </c>
      <c r="JD323" s="82">
        <f t="shared" si="21"/>
        <v>0</v>
      </c>
      <c r="JE323" s="83"/>
      <c r="JF323" s="83"/>
      <c r="JG323" s="83"/>
      <c r="JH323" s="83"/>
      <c r="JI323" s="83">
        <v>100</v>
      </c>
      <c r="JJ323" s="83"/>
      <c r="JK323" s="83">
        <v>851.78</v>
      </c>
      <c r="JL323" s="83"/>
      <c r="JM323" s="83"/>
      <c r="JN323" s="83"/>
      <c r="JO323" s="83"/>
      <c r="JP323" s="83"/>
      <c r="JQ323" s="40">
        <f t="shared" si="19"/>
        <v>1.584034830192824</v>
      </c>
      <c r="JR323" s="5" t="s">
        <v>509</v>
      </c>
    </row>
    <row r="324" spans="1:278" s="5" customFormat="1" ht="12.75" customHeight="1" x14ac:dyDescent="0.25">
      <c r="A324" s="64">
        <v>43300</v>
      </c>
      <c r="B324" s="109" t="s">
        <v>170</v>
      </c>
      <c r="C324" s="52"/>
      <c r="D324" s="52"/>
      <c r="E324" s="53"/>
      <c r="F324" s="53"/>
      <c r="G324" s="53"/>
      <c r="H324" s="53"/>
      <c r="I324" s="53"/>
      <c r="J324" s="53"/>
      <c r="K324" s="53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22"/>
      <c r="GF324" s="22"/>
      <c r="GG324" s="22"/>
      <c r="GH324" s="22"/>
      <c r="GI324" s="22"/>
      <c r="GJ324" s="22"/>
      <c r="GK324" s="22"/>
      <c r="GL324" s="22"/>
      <c r="GM324" s="22"/>
      <c r="GN324" s="22"/>
      <c r="GO324" s="22"/>
      <c r="GP324" s="22"/>
      <c r="GQ324" s="22"/>
      <c r="GR324" s="22"/>
      <c r="GS324" s="22"/>
      <c r="GT324" s="22"/>
      <c r="GU324" s="22"/>
      <c r="GV324" s="22"/>
      <c r="GW324" s="22">
        <v>18</v>
      </c>
      <c r="GX324" s="22"/>
      <c r="GY324" s="22"/>
      <c r="GZ324" s="22"/>
      <c r="HA324" s="22"/>
      <c r="HB324" s="22"/>
      <c r="HC324" s="22"/>
      <c r="HD324" s="22"/>
      <c r="HE324" s="22"/>
      <c r="HF324" s="22"/>
      <c r="HG324" s="22"/>
      <c r="HH324" s="22"/>
      <c r="HI324" s="22"/>
      <c r="HJ324" s="22"/>
      <c r="HK324" s="22"/>
      <c r="HL324" s="22"/>
      <c r="HM324" s="22"/>
      <c r="HN324" s="22"/>
      <c r="HO324" s="22"/>
      <c r="HP324" s="22"/>
      <c r="HQ324" s="22"/>
      <c r="HR324" s="22"/>
      <c r="HS324" s="22"/>
      <c r="HT324" s="22"/>
      <c r="HU324" s="22"/>
      <c r="HV324" s="22"/>
      <c r="HW324" s="22"/>
      <c r="HX324" s="22"/>
      <c r="HY324" s="22"/>
      <c r="HZ324" s="22"/>
      <c r="IA324" s="22"/>
      <c r="IB324" s="22"/>
      <c r="IC324" s="22"/>
      <c r="ID324" s="22"/>
      <c r="IE324" s="22"/>
      <c r="IF324" s="22"/>
      <c r="IG324" s="22"/>
      <c r="IH324" s="22"/>
      <c r="II324" s="22"/>
      <c r="IJ324" s="22"/>
      <c r="IK324" s="22"/>
      <c r="IL324" s="22"/>
      <c r="IM324" s="22"/>
      <c r="IN324" s="22"/>
      <c r="IO324" s="22"/>
      <c r="IP324" s="22"/>
      <c r="IQ324" s="22"/>
      <c r="IR324" s="22"/>
      <c r="IS324" s="22"/>
      <c r="IT324" s="22"/>
      <c r="IU324" s="22"/>
      <c r="IV324" s="22"/>
      <c r="IW324" s="22"/>
      <c r="IX324" s="22"/>
      <c r="IY324" s="26">
        <f t="shared" si="20"/>
        <v>18</v>
      </c>
      <c r="IZ324" s="56" t="s">
        <v>37</v>
      </c>
      <c r="JA324" s="80">
        <v>1057.54</v>
      </c>
      <c r="JB324" s="81">
        <f>JE324+JF324+JG324+JH324+JI324+JJ324+JK324+JL324+JM324+JN324</f>
        <v>1057.54</v>
      </c>
      <c r="JC324" s="81">
        <v>689.22</v>
      </c>
      <c r="JD324" s="82">
        <f t="shared" si="21"/>
        <v>0</v>
      </c>
      <c r="JE324" s="83"/>
      <c r="JF324" s="83"/>
      <c r="JG324" s="83"/>
      <c r="JH324" s="83"/>
      <c r="JI324" s="83"/>
      <c r="JJ324" s="83"/>
      <c r="JK324" s="83"/>
      <c r="JL324" s="83"/>
      <c r="JM324" s="83"/>
      <c r="JN324" s="83">
        <v>1057.54</v>
      </c>
      <c r="JO324" s="83"/>
      <c r="JP324" s="83"/>
      <c r="JQ324" s="40">
        <f t="shared" si="19"/>
        <v>1.534401207161719</v>
      </c>
      <c r="JR324" s="5" t="s">
        <v>612</v>
      </c>
    </row>
    <row r="325" spans="1:278" s="5" customFormat="1" ht="12.75" customHeight="1" x14ac:dyDescent="0.25">
      <c r="A325" s="64">
        <v>43328</v>
      </c>
      <c r="B325" s="109" t="s">
        <v>170</v>
      </c>
      <c r="C325" s="52"/>
      <c r="D325" s="52"/>
      <c r="E325" s="53"/>
      <c r="F325" s="53"/>
      <c r="G325" s="53"/>
      <c r="H325" s="53"/>
      <c r="I325" s="53"/>
      <c r="J325" s="53"/>
      <c r="K325" s="53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  <c r="AU325" s="22"/>
      <c r="AV325" s="22"/>
      <c r="AW325" s="22"/>
      <c r="AX325" s="22"/>
      <c r="AY325" s="22"/>
      <c r="AZ325" s="22"/>
      <c r="BA325" s="22"/>
      <c r="BB325" s="22"/>
      <c r="BC325" s="22"/>
      <c r="BD325" s="22"/>
      <c r="BE325" s="22"/>
      <c r="BF325" s="22"/>
      <c r="BG325" s="22"/>
      <c r="BH325" s="22"/>
      <c r="BI325" s="22"/>
      <c r="BJ325" s="22"/>
      <c r="BK325" s="22"/>
      <c r="BL325" s="22"/>
      <c r="BM325" s="22"/>
      <c r="BN325" s="22"/>
      <c r="BO325" s="22"/>
      <c r="BP325" s="22"/>
      <c r="BQ325" s="22"/>
      <c r="BR325" s="22"/>
      <c r="BS325" s="22"/>
      <c r="BT325" s="22"/>
      <c r="BU325" s="22"/>
      <c r="BV325" s="22"/>
      <c r="BW325" s="22"/>
      <c r="BX325" s="22"/>
      <c r="BY325" s="22"/>
      <c r="BZ325" s="22"/>
      <c r="CA325" s="22"/>
      <c r="CB325" s="22"/>
      <c r="CC325" s="22"/>
      <c r="CD325" s="22"/>
      <c r="CE325" s="22"/>
      <c r="CF325" s="22"/>
      <c r="CG325" s="22"/>
      <c r="CH325" s="22"/>
      <c r="CI325" s="22"/>
      <c r="CJ325" s="22"/>
      <c r="CK325" s="22"/>
      <c r="CL325" s="22"/>
      <c r="CM325" s="22"/>
      <c r="CN325" s="22"/>
      <c r="CO325" s="22"/>
      <c r="CP325" s="22"/>
      <c r="CQ325" s="22"/>
      <c r="CR325" s="22"/>
      <c r="CS325" s="22"/>
      <c r="CT325" s="22"/>
      <c r="CU325" s="22"/>
      <c r="CV325" s="22"/>
      <c r="CW325" s="22"/>
      <c r="CX325" s="22"/>
      <c r="CY325" s="22"/>
      <c r="CZ325" s="22"/>
      <c r="DA325" s="22"/>
      <c r="DB325" s="22"/>
      <c r="DC325" s="22"/>
      <c r="DD325" s="22"/>
      <c r="DE325" s="22"/>
      <c r="DF325" s="22"/>
      <c r="DG325" s="22"/>
      <c r="DH325" s="22"/>
      <c r="DI325" s="22"/>
      <c r="DJ325" s="22"/>
      <c r="DK325" s="22"/>
      <c r="DL325" s="22"/>
      <c r="DM325" s="22"/>
      <c r="DN325" s="22"/>
      <c r="DO325" s="22"/>
      <c r="DP325" s="22"/>
      <c r="DQ325" s="22"/>
      <c r="DR325" s="22"/>
      <c r="DS325" s="22"/>
      <c r="DT325" s="22"/>
      <c r="DU325" s="22">
        <v>5</v>
      </c>
      <c r="DV325" s="22"/>
      <c r="DW325" s="22"/>
      <c r="DX325" s="22"/>
      <c r="DY325" s="22"/>
      <c r="DZ325" s="22"/>
      <c r="EA325" s="22"/>
      <c r="EB325" s="22"/>
      <c r="EC325" s="22"/>
      <c r="ED325" s="22"/>
      <c r="EE325" s="22"/>
      <c r="EF325" s="22"/>
      <c r="EG325" s="22"/>
      <c r="EH325" s="22"/>
      <c r="EI325" s="22"/>
      <c r="EJ325" s="22"/>
      <c r="EK325" s="22"/>
      <c r="EL325" s="22"/>
      <c r="EM325" s="22"/>
      <c r="EN325" s="22"/>
      <c r="EO325" s="22"/>
      <c r="EP325" s="22"/>
      <c r="EQ325" s="22"/>
      <c r="ER325" s="22"/>
      <c r="ES325" s="22"/>
      <c r="ET325" s="22"/>
      <c r="EU325" s="22"/>
      <c r="EV325" s="22"/>
      <c r="EW325" s="22"/>
      <c r="EX325" s="22"/>
      <c r="EY325" s="22"/>
      <c r="EZ325" s="22"/>
      <c r="FA325" s="22"/>
      <c r="FB325" s="22"/>
      <c r="FC325" s="22"/>
      <c r="FD325" s="22"/>
      <c r="FE325" s="22"/>
      <c r="FF325" s="22"/>
      <c r="FG325" s="22"/>
      <c r="FH325" s="22"/>
      <c r="FI325" s="22"/>
      <c r="FJ325" s="22"/>
      <c r="FK325" s="22"/>
      <c r="FL325" s="22"/>
      <c r="FM325" s="22"/>
      <c r="FN325" s="22"/>
      <c r="FO325" s="22"/>
      <c r="FP325" s="22"/>
      <c r="FQ325" s="22"/>
      <c r="FR325" s="22"/>
      <c r="FS325" s="22"/>
      <c r="FT325" s="22"/>
      <c r="FU325" s="22"/>
      <c r="FV325" s="22"/>
      <c r="FW325" s="22"/>
      <c r="FX325" s="22"/>
      <c r="FY325" s="22"/>
      <c r="FZ325" s="22"/>
      <c r="GA325" s="22"/>
      <c r="GB325" s="22"/>
      <c r="GC325" s="22"/>
      <c r="GD325" s="22"/>
      <c r="GE325" s="22"/>
      <c r="GF325" s="22"/>
      <c r="GG325" s="22"/>
      <c r="GH325" s="22"/>
      <c r="GI325" s="22"/>
      <c r="GJ325" s="22"/>
      <c r="GK325" s="22"/>
      <c r="GL325" s="22"/>
      <c r="GM325" s="22"/>
      <c r="GN325" s="22"/>
      <c r="GO325" s="22"/>
      <c r="GP325" s="22"/>
      <c r="GQ325" s="22"/>
      <c r="GR325" s="22"/>
      <c r="GS325" s="22"/>
      <c r="GT325" s="22"/>
      <c r="GU325" s="22"/>
      <c r="GV325" s="22"/>
      <c r="GW325" s="22">
        <v>9</v>
      </c>
      <c r="GX325" s="22"/>
      <c r="GY325" s="22"/>
      <c r="GZ325" s="22"/>
      <c r="HA325" s="22"/>
      <c r="HB325" s="22"/>
      <c r="HC325" s="22"/>
      <c r="HD325" s="22"/>
      <c r="HE325" s="22"/>
      <c r="HF325" s="22"/>
      <c r="HG325" s="22"/>
      <c r="HH325" s="22"/>
      <c r="HI325" s="22"/>
      <c r="HJ325" s="22"/>
      <c r="HK325" s="22"/>
      <c r="HL325" s="22"/>
      <c r="HM325" s="22"/>
      <c r="HN325" s="22"/>
      <c r="HO325" s="22"/>
      <c r="HP325" s="22"/>
      <c r="HQ325" s="22"/>
      <c r="HR325" s="22"/>
      <c r="HS325" s="22"/>
      <c r="HT325" s="22"/>
      <c r="HU325" s="22"/>
      <c r="HV325" s="22"/>
      <c r="HW325" s="22"/>
      <c r="HX325" s="22"/>
      <c r="HY325" s="22"/>
      <c r="HZ325" s="22"/>
      <c r="IA325" s="22"/>
      <c r="IB325" s="22"/>
      <c r="IC325" s="22"/>
      <c r="ID325" s="22"/>
      <c r="IE325" s="22"/>
      <c r="IF325" s="22"/>
      <c r="IG325" s="22"/>
      <c r="IH325" s="22"/>
      <c r="II325" s="22"/>
      <c r="IJ325" s="22"/>
      <c r="IK325" s="22"/>
      <c r="IL325" s="22"/>
      <c r="IM325" s="22"/>
      <c r="IN325" s="22"/>
      <c r="IO325" s="22"/>
      <c r="IP325" s="22"/>
      <c r="IQ325" s="22"/>
      <c r="IR325" s="22"/>
      <c r="IS325" s="22"/>
      <c r="IT325" s="22"/>
      <c r="IU325" s="22"/>
      <c r="IV325" s="22"/>
      <c r="IW325" s="22"/>
      <c r="IX325" s="22"/>
      <c r="IY325" s="26">
        <f t="shared" si="20"/>
        <v>14</v>
      </c>
      <c r="IZ325" s="56" t="s">
        <v>37</v>
      </c>
      <c r="JA325" s="80">
        <v>736.13</v>
      </c>
      <c r="JB325" s="81">
        <f>JE325+JF325+JG325+JH325+JI325+JJ325+JK325+JL325+JM325+JN325</f>
        <v>736.13</v>
      </c>
      <c r="JC325" s="81">
        <v>483.08000000000004</v>
      </c>
      <c r="JD325" s="82">
        <f t="shared" si="21"/>
        <v>0</v>
      </c>
      <c r="JE325" s="83"/>
      <c r="JF325" s="83"/>
      <c r="JG325" s="83"/>
      <c r="JH325" s="83"/>
      <c r="JI325" s="83"/>
      <c r="JJ325" s="83"/>
      <c r="JK325" s="83"/>
      <c r="JL325" s="83"/>
      <c r="JM325" s="83"/>
      <c r="JN325" s="83">
        <v>736.13</v>
      </c>
      <c r="JO325" s="83"/>
      <c r="JP325" s="83"/>
      <c r="JQ325" s="40">
        <f t="shared" si="19"/>
        <v>1.5238262813612651</v>
      </c>
      <c r="JR325" s="5" t="s">
        <v>554</v>
      </c>
    </row>
    <row r="326" spans="1:278" s="5" customFormat="1" ht="12.75" customHeight="1" x14ac:dyDescent="0.25">
      <c r="A326" s="64">
        <v>43382</v>
      </c>
      <c r="B326" s="109" t="s">
        <v>170</v>
      </c>
      <c r="C326" s="52"/>
      <c r="D326" s="52"/>
      <c r="E326" s="53"/>
      <c r="F326" s="53"/>
      <c r="G326" s="53"/>
      <c r="H326" s="53"/>
      <c r="I326" s="53"/>
      <c r="J326" s="53"/>
      <c r="K326" s="53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  <c r="AU326" s="22"/>
      <c r="AV326" s="22"/>
      <c r="AW326" s="22"/>
      <c r="AX326" s="22"/>
      <c r="AY326" s="22"/>
      <c r="AZ326" s="22"/>
      <c r="BA326" s="22"/>
      <c r="BB326" s="22"/>
      <c r="BC326" s="22"/>
      <c r="BD326" s="22"/>
      <c r="BE326" s="22"/>
      <c r="BF326" s="22"/>
      <c r="BG326" s="22"/>
      <c r="BH326" s="22"/>
      <c r="BI326" s="22"/>
      <c r="BJ326" s="22"/>
      <c r="BK326" s="22"/>
      <c r="BL326" s="22"/>
      <c r="BM326" s="22"/>
      <c r="BN326" s="22"/>
      <c r="BO326" s="22"/>
      <c r="BP326" s="22"/>
      <c r="BQ326" s="22"/>
      <c r="BR326" s="22"/>
      <c r="BS326" s="22"/>
      <c r="BT326" s="22"/>
      <c r="BU326" s="22"/>
      <c r="BV326" s="22"/>
      <c r="BW326" s="22"/>
      <c r="BX326" s="22"/>
      <c r="BY326" s="22"/>
      <c r="BZ326" s="22"/>
      <c r="CA326" s="22"/>
      <c r="CB326" s="22"/>
      <c r="CC326" s="22"/>
      <c r="CD326" s="22"/>
      <c r="CE326" s="22"/>
      <c r="CF326" s="22"/>
      <c r="CG326" s="22"/>
      <c r="CH326" s="22"/>
      <c r="CI326" s="22"/>
      <c r="CJ326" s="22"/>
      <c r="CK326" s="22"/>
      <c r="CL326" s="22"/>
      <c r="CM326" s="22"/>
      <c r="CN326" s="22"/>
      <c r="CO326" s="22"/>
      <c r="CP326" s="22"/>
      <c r="CQ326" s="22"/>
      <c r="CR326" s="22"/>
      <c r="CS326" s="22"/>
      <c r="CT326" s="22"/>
      <c r="CU326" s="22"/>
      <c r="CV326" s="22"/>
      <c r="CW326" s="22"/>
      <c r="CX326" s="22"/>
      <c r="CY326" s="22"/>
      <c r="CZ326" s="22"/>
      <c r="DA326" s="22"/>
      <c r="DB326" s="22"/>
      <c r="DC326" s="22"/>
      <c r="DD326" s="22"/>
      <c r="DE326" s="22"/>
      <c r="DF326" s="22"/>
      <c r="DG326" s="22"/>
      <c r="DH326" s="22"/>
      <c r="DI326" s="22"/>
      <c r="DJ326" s="22"/>
      <c r="DK326" s="22"/>
      <c r="DL326" s="22"/>
      <c r="DM326" s="22"/>
      <c r="DN326" s="22"/>
      <c r="DO326" s="22"/>
      <c r="DP326" s="22"/>
      <c r="DQ326" s="22"/>
      <c r="DR326" s="22"/>
      <c r="DS326" s="22"/>
      <c r="DT326" s="22"/>
      <c r="DU326" s="22"/>
      <c r="DV326" s="22"/>
      <c r="DW326" s="22"/>
      <c r="DX326" s="22"/>
      <c r="DY326" s="22"/>
      <c r="DZ326" s="22"/>
      <c r="EA326" s="22"/>
      <c r="EB326" s="22"/>
      <c r="EC326" s="22"/>
      <c r="ED326" s="22"/>
      <c r="EE326" s="22"/>
      <c r="EF326" s="22"/>
      <c r="EG326" s="22"/>
      <c r="EH326" s="22"/>
      <c r="EI326" s="22"/>
      <c r="EJ326" s="22"/>
      <c r="EK326" s="22"/>
      <c r="EL326" s="22"/>
      <c r="EM326" s="22"/>
      <c r="EN326" s="22"/>
      <c r="EO326" s="22"/>
      <c r="EP326" s="22"/>
      <c r="EQ326" s="22"/>
      <c r="ER326" s="22"/>
      <c r="ES326" s="22"/>
      <c r="ET326" s="22"/>
      <c r="EU326" s="22"/>
      <c r="EV326" s="22"/>
      <c r="EW326" s="22"/>
      <c r="EX326" s="22"/>
      <c r="EY326" s="22"/>
      <c r="EZ326" s="22"/>
      <c r="FA326" s="22"/>
      <c r="FB326" s="22"/>
      <c r="FC326" s="22"/>
      <c r="FD326" s="22"/>
      <c r="FE326" s="22"/>
      <c r="FF326" s="22"/>
      <c r="FG326" s="22"/>
      <c r="FH326" s="22"/>
      <c r="FI326" s="22"/>
      <c r="FJ326" s="22"/>
      <c r="FK326" s="22"/>
      <c r="FL326" s="22"/>
      <c r="FM326" s="22"/>
      <c r="FN326" s="22"/>
      <c r="FO326" s="22"/>
      <c r="FP326" s="22"/>
      <c r="FQ326" s="22"/>
      <c r="FR326" s="22"/>
      <c r="FS326" s="22"/>
      <c r="FT326" s="22"/>
      <c r="FU326" s="22"/>
      <c r="FV326" s="22"/>
      <c r="FW326" s="22"/>
      <c r="FX326" s="22"/>
      <c r="FY326" s="22"/>
      <c r="FZ326" s="22"/>
      <c r="GA326" s="22"/>
      <c r="GB326" s="22"/>
      <c r="GC326" s="22"/>
      <c r="GD326" s="22"/>
      <c r="GE326" s="22"/>
      <c r="GF326" s="22"/>
      <c r="GG326" s="22"/>
      <c r="GH326" s="22"/>
      <c r="GI326" s="22"/>
      <c r="GJ326" s="22"/>
      <c r="GK326" s="22"/>
      <c r="GL326" s="22"/>
      <c r="GM326" s="22"/>
      <c r="GN326" s="22"/>
      <c r="GO326" s="22"/>
      <c r="GP326" s="22"/>
      <c r="GQ326" s="22"/>
      <c r="GR326" s="22"/>
      <c r="GS326" s="22"/>
      <c r="GT326" s="22"/>
      <c r="GU326" s="22"/>
      <c r="GV326" s="22"/>
      <c r="GW326" s="22">
        <v>18</v>
      </c>
      <c r="GX326" s="22"/>
      <c r="GY326" s="22"/>
      <c r="GZ326" s="22"/>
      <c r="HA326" s="22"/>
      <c r="HB326" s="22"/>
      <c r="HC326" s="22"/>
      <c r="HD326" s="22"/>
      <c r="HE326" s="22"/>
      <c r="HF326" s="22"/>
      <c r="HG326" s="22"/>
      <c r="HH326" s="22"/>
      <c r="HI326" s="22"/>
      <c r="HJ326" s="22"/>
      <c r="HK326" s="22"/>
      <c r="HL326" s="22"/>
      <c r="HM326" s="22"/>
      <c r="HN326" s="22"/>
      <c r="HO326" s="22"/>
      <c r="HP326" s="22"/>
      <c r="HQ326" s="22"/>
      <c r="HR326" s="22"/>
      <c r="HS326" s="22"/>
      <c r="HT326" s="22"/>
      <c r="HU326" s="22"/>
      <c r="HV326" s="22"/>
      <c r="HW326" s="22"/>
      <c r="HX326" s="22"/>
      <c r="HY326" s="22"/>
      <c r="HZ326" s="22"/>
      <c r="IA326" s="22"/>
      <c r="IB326" s="22"/>
      <c r="IC326" s="22"/>
      <c r="ID326" s="22"/>
      <c r="IE326" s="22"/>
      <c r="IF326" s="22"/>
      <c r="IG326" s="22"/>
      <c r="IH326" s="22"/>
      <c r="II326" s="22"/>
      <c r="IJ326" s="22"/>
      <c r="IK326" s="22"/>
      <c r="IL326" s="22"/>
      <c r="IM326" s="22"/>
      <c r="IN326" s="22"/>
      <c r="IO326" s="22"/>
      <c r="IP326" s="22"/>
      <c r="IQ326" s="22"/>
      <c r="IR326" s="22"/>
      <c r="IS326" s="22"/>
      <c r="IT326" s="22"/>
      <c r="IU326" s="22"/>
      <c r="IV326" s="22"/>
      <c r="IW326" s="22"/>
      <c r="IX326" s="22"/>
      <c r="IY326" s="26">
        <f t="shared" si="20"/>
        <v>18</v>
      </c>
      <c r="IZ326" s="56" t="s">
        <v>37</v>
      </c>
      <c r="JA326" s="80">
        <v>1057.54</v>
      </c>
      <c r="JB326" s="81">
        <f>JE326+JF326+JG326+JH326+JI326+JJ326+JK326+JL326+JM326+JN326+JO326+JP326</f>
        <v>1057.54</v>
      </c>
      <c r="JC326" s="81">
        <v>729.72</v>
      </c>
      <c r="JD326" s="82">
        <f t="shared" si="21"/>
        <v>0</v>
      </c>
      <c r="JE326" s="83"/>
      <c r="JF326" s="83"/>
      <c r="JG326" s="83"/>
      <c r="JH326" s="83"/>
      <c r="JI326" s="83"/>
      <c r="JJ326" s="83"/>
      <c r="JK326" s="83"/>
      <c r="JL326" s="83"/>
      <c r="JM326" s="83"/>
      <c r="JN326" s="83"/>
      <c r="JO326" s="83"/>
      <c r="JP326" s="83">
        <v>1057.54</v>
      </c>
      <c r="JQ326" s="117">
        <f t="shared" si="19"/>
        <v>1.4492408046922105</v>
      </c>
      <c r="JR326" s="5" t="s">
        <v>712</v>
      </c>
    </row>
    <row r="327" spans="1:278" s="5" customFormat="1" ht="12.75" customHeight="1" x14ac:dyDescent="0.25">
      <c r="A327" s="64">
        <v>43448</v>
      </c>
      <c r="B327" s="109" t="s">
        <v>170</v>
      </c>
      <c r="C327" s="52"/>
      <c r="D327" s="52"/>
      <c r="E327" s="53"/>
      <c r="F327" s="53"/>
      <c r="G327" s="53"/>
      <c r="H327" s="53"/>
      <c r="I327" s="53"/>
      <c r="J327" s="53"/>
      <c r="K327" s="53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  <c r="AU327" s="22"/>
      <c r="AV327" s="22"/>
      <c r="AW327" s="22"/>
      <c r="AX327" s="22"/>
      <c r="AY327" s="22"/>
      <c r="AZ327" s="22"/>
      <c r="BA327" s="22"/>
      <c r="BB327" s="22"/>
      <c r="BC327" s="22"/>
      <c r="BD327" s="22"/>
      <c r="BE327" s="22"/>
      <c r="BF327" s="22"/>
      <c r="BG327" s="22"/>
      <c r="BH327" s="22"/>
      <c r="BI327" s="22"/>
      <c r="BJ327" s="22"/>
      <c r="BK327" s="22"/>
      <c r="BL327" s="22"/>
      <c r="BM327" s="22"/>
      <c r="BN327" s="22"/>
      <c r="BO327" s="22"/>
      <c r="BP327" s="22"/>
      <c r="BQ327" s="22"/>
      <c r="BR327" s="22"/>
      <c r="BS327" s="22"/>
      <c r="BT327" s="22"/>
      <c r="BU327" s="22"/>
      <c r="BV327" s="22"/>
      <c r="BW327" s="22"/>
      <c r="BX327" s="22"/>
      <c r="BY327" s="22"/>
      <c r="BZ327" s="22"/>
      <c r="CA327" s="22"/>
      <c r="CB327" s="22"/>
      <c r="CC327" s="22"/>
      <c r="CD327" s="22"/>
      <c r="CE327" s="22"/>
      <c r="CF327" s="22"/>
      <c r="CG327" s="22"/>
      <c r="CH327" s="22"/>
      <c r="CI327" s="22"/>
      <c r="CJ327" s="22"/>
      <c r="CK327" s="22"/>
      <c r="CL327" s="22"/>
      <c r="CM327" s="22"/>
      <c r="CN327" s="22"/>
      <c r="CO327" s="22"/>
      <c r="CP327" s="22"/>
      <c r="CQ327" s="22"/>
      <c r="CR327" s="22"/>
      <c r="CS327" s="22"/>
      <c r="CT327" s="22"/>
      <c r="CU327" s="22"/>
      <c r="CV327" s="22"/>
      <c r="CW327" s="22"/>
      <c r="CX327" s="22"/>
      <c r="CY327" s="22"/>
      <c r="CZ327" s="22"/>
      <c r="DA327" s="22"/>
      <c r="DB327" s="22"/>
      <c r="DC327" s="22"/>
      <c r="DD327" s="22"/>
      <c r="DE327" s="22"/>
      <c r="DF327" s="22"/>
      <c r="DG327" s="22"/>
      <c r="DH327" s="22"/>
      <c r="DI327" s="22"/>
      <c r="DJ327" s="22"/>
      <c r="DK327" s="22"/>
      <c r="DL327" s="22"/>
      <c r="DM327" s="22"/>
      <c r="DN327" s="22"/>
      <c r="DO327" s="22"/>
      <c r="DP327" s="22"/>
      <c r="DQ327" s="22"/>
      <c r="DR327" s="22"/>
      <c r="DS327" s="22"/>
      <c r="DT327" s="22"/>
      <c r="DU327" s="22"/>
      <c r="DV327" s="22"/>
      <c r="DW327" s="22"/>
      <c r="DX327" s="22"/>
      <c r="DY327" s="22"/>
      <c r="DZ327" s="22"/>
      <c r="EA327" s="22"/>
      <c r="EB327" s="22"/>
      <c r="EC327" s="22"/>
      <c r="ED327" s="22"/>
      <c r="EE327" s="22"/>
      <c r="EF327" s="22"/>
      <c r="EG327" s="22"/>
      <c r="EH327" s="22"/>
      <c r="EI327" s="22"/>
      <c r="EJ327" s="22"/>
      <c r="EK327" s="22"/>
      <c r="EL327" s="22"/>
      <c r="EM327" s="22"/>
      <c r="EN327" s="22"/>
      <c r="EO327" s="22"/>
      <c r="EP327" s="22"/>
      <c r="EQ327" s="22"/>
      <c r="ER327" s="22">
        <v>2.7</v>
      </c>
      <c r="ES327" s="22"/>
      <c r="ET327" s="22"/>
      <c r="EU327" s="22"/>
      <c r="EV327" s="22"/>
      <c r="EW327" s="22"/>
      <c r="EX327" s="22"/>
      <c r="EY327" s="22"/>
      <c r="EZ327" s="22"/>
      <c r="FA327" s="22"/>
      <c r="FB327" s="22"/>
      <c r="FC327" s="22"/>
      <c r="FD327" s="22"/>
      <c r="FE327" s="22"/>
      <c r="FF327" s="22"/>
      <c r="FG327" s="22"/>
      <c r="FH327" s="22"/>
      <c r="FI327" s="22"/>
      <c r="FJ327" s="22"/>
      <c r="FK327" s="22"/>
      <c r="FL327" s="22"/>
      <c r="FM327" s="22"/>
      <c r="FN327" s="22"/>
      <c r="FO327" s="22"/>
      <c r="FP327" s="22"/>
      <c r="FQ327" s="22"/>
      <c r="FR327" s="22"/>
      <c r="FS327" s="22"/>
      <c r="FT327" s="22"/>
      <c r="FU327" s="22"/>
      <c r="FV327" s="22"/>
      <c r="FW327" s="22"/>
      <c r="FX327" s="22"/>
      <c r="FY327" s="22"/>
      <c r="FZ327" s="22"/>
      <c r="GA327" s="22"/>
      <c r="GB327" s="22"/>
      <c r="GC327" s="22"/>
      <c r="GD327" s="22"/>
      <c r="GE327" s="22"/>
      <c r="GF327" s="22"/>
      <c r="GG327" s="22"/>
      <c r="GH327" s="22"/>
      <c r="GI327" s="22"/>
      <c r="GJ327" s="22"/>
      <c r="GK327" s="22"/>
      <c r="GL327" s="22"/>
      <c r="GM327" s="22"/>
      <c r="GN327" s="22"/>
      <c r="GO327" s="22"/>
      <c r="GP327" s="22"/>
      <c r="GQ327" s="22"/>
      <c r="GR327" s="22"/>
      <c r="GS327" s="22"/>
      <c r="GT327" s="22"/>
      <c r="GU327" s="22"/>
      <c r="GV327" s="22"/>
      <c r="GW327" s="22">
        <v>9</v>
      </c>
      <c r="GX327" s="22"/>
      <c r="GY327" s="22"/>
      <c r="GZ327" s="22"/>
      <c r="HA327" s="22"/>
      <c r="HB327" s="22"/>
      <c r="HC327" s="22"/>
      <c r="HD327" s="22"/>
      <c r="HE327" s="22"/>
      <c r="HF327" s="22"/>
      <c r="HG327" s="22"/>
      <c r="HH327" s="22"/>
      <c r="HI327" s="22"/>
      <c r="HJ327" s="22"/>
      <c r="HK327" s="22"/>
      <c r="HL327" s="22"/>
      <c r="HM327" s="22"/>
      <c r="HN327" s="22"/>
      <c r="HO327" s="22"/>
      <c r="HP327" s="22"/>
      <c r="HQ327" s="22"/>
      <c r="HR327" s="22"/>
      <c r="HS327" s="22"/>
      <c r="HT327" s="22"/>
      <c r="HU327" s="22"/>
      <c r="HV327" s="22"/>
      <c r="HW327" s="22"/>
      <c r="HX327" s="22"/>
      <c r="HY327" s="22"/>
      <c r="HZ327" s="22"/>
      <c r="IA327" s="22"/>
      <c r="IB327" s="22"/>
      <c r="IC327" s="22"/>
      <c r="ID327" s="22"/>
      <c r="IE327" s="22"/>
      <c r="IF327" s="22"/>
      <c r="IG327" s="22"/>
      <c r="IH327" s="22"/>
      <c r="II327" s="22"/>
      <c r="IJ327" s="22"/>
      <c r="IK327" s="22"/>
      <c r="IL327" s="22"/>
      <c r="IM327" s="22"/>
      <c r="IN327" s="22"/>
      <c r="IO327" s="22"/>
      <c r="IP327" s="22"/>
      <c r="IQ327" s="22"/>
      <c r="IR327" s="22"/>
      <c r="IS327" s="22"/>
      <c r="IT327" s="22"/>
      <c r="IU327" s="22"/>
      <c r="IV327" s="22"/>
      <c r="IW327" s="22"/>
      <c r="IX327" s="22"/>
      <c r="IY327" s="26">
        <f t="shared" si="20"/>
        <v>11.7</v>
      </c>
      <c r="IZ327" s="56" t="s">
        <v>37</v>
      </c>
      <c r="JA327" s="80">
        <v>608.61</v>
      </c>
      <c r="JB327" s="81">
        <f>JE327+JF327+JG327+JH327+JI327+JJ327+JK327+JL327+JM327+JN327+JO327+JP327</f>
        <v>0</v>
      </c>
      <c r="JC327" s="81">
        <v>353.93400000000003</v>
      </c>
      <c r="JD327" s="82">
        <f t="shared" si="21"/>
        <v>608.61</v>
      </c>
      <c r="JE327" s="83"/>
      <c r="JF327" s="83"/>
      <c r="JG327" s="83"/>
      <c r="JH327" s="83"/>
      <c r="JI327" s="83"/>
      <c r="JJ327" s="83"/>
      <c r="JK327" s="83"/>
      <c r="JL327" s="83"/>
      <c r="JM327" s="83"/>
      <c r="JN327" s="83"/>
      <c r="JO327" s="83"/>
      <c r="JP327" s="83"/>
      <c r="JQ327" s="117">
        <f t="shared" si="19"/>
        <v>1.719557883673227</v>
      </c>
      <c r="JR327" s="5" t="s">
        <v>727</v>
      </c>
    </row>
    <row r="328" spans="1:278" s="5" customFormat="1" ht="12.75" customHeight="1" x14ac:dyDescent="0.25">
      <c r="A328" s="64">
        <v>43175</v>
      </c>
      <c r="B328" s="108" t="s">
        <v>335</v>
      </c>
      <c r="C328" s="52"/>
      <c r="D328" s="52"/>
      <c r="E328" s="53"/>
      <c r="F328" s="53"/>
      <c r="G328" s="53"/>
      <c r="H328" s="53"/>
      <c r="I328" s="53"/>
      <c r="J328" s="53"/>
      <c r="K328" s="53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>
        <v>10</v>
      </c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  <c r="AU328" s="22"/>
      <c r="AV328" s="22"/>
      <c r="AW328" s="22"/>
      <c r="AX328" s="22"/>
      <c r="AY328" s="22"/>
      <c r="AZ328" s="22"/>
      <c r="BA328" s="22"/>
      <c r="BB328" s="22"/>
      <c r="BC328" s="22"/>
      <c r="BD328" s="22"/>
      <c r="BE328" s="22"/>
      <c r="BF328" s="22"/>
      <c r="BG328" s="22"/>
      <c r="BH328" s="22"/>
      <c r="BI328" s="22"/>
      <c r="BJ328" s="22"/>
      <c r="BK328" s="22"/>
      <c r="BL328" s="22"/>
      <c r="BM328" s="22"/>
      <c r="BN328" s="22"/>
      <c r="BO328" s="22"/>
      <c r="BP328" s="22"/>
      <c r="BQ328" s="22"/>
      <c r="BR328" s="22"/>
      <c r="BS328" s="22"/>
      <c r="BT328" s="22"/>
      <c r="BU328" s="22"/>
      <c r="BV328" s="22"/>
      <c r="BW328" s="22"/>
      <c r="BX328" s="22"/>
      <c r="BY328" s="22"/>
      <c r="BZ328" s="22"/>
      <c r="CA328" s="22"/>
      <c r="CB328" s="22"/>
      <c r="CC328" s="22"/>
      <c r="CD328" s="22"/>
      <c r="CE328" s="22"/>
      <c r="CF328" s="22"/>
      <c r="CG328" s="22"/>
      <c r="CH328" s="22"/>
      <c r="CI328" s="22"/>
      <c r="CJ328" s="22"/>
      <c r="CK328" s="22"/>
      <c r="CL328" s="22"/>
      <c r="CM328" s="22"/>
      <c r="CN328" s="22"/>
      <c r="CO328" s="22"/>
      <c r="CP328" s="22"/>
      <c r="CQ328" s="22"/>
      <c r="CR328" s="22"/>
      <c r="CS328" s="22"/>
      <c r="CT328" s="22"/>
      <c r="CU328" s="22"/>
      <c r="CV328" s="22"/>
      <c r="CW328" s="22"/>
      <c r="CX328" s="22"/>
      <c r="CY328" s="22"/>
      <c r="CZ328" s="22"/>
      <c r="DA328" s="22"/>
      <c r="DB328" s="22"/>
      <c r="DC328" s="22"/>
      <c r="DD328" s="22"/>
      <c r="DE328" s="22"/>
      <c r="DF328" s="22"/>
      <c r="DG328" s="22"/>
      <c r="DH328" s="22"/>
      <c r="DI328" s="22"/>
      <c r="DJ328" s="22"/>
      <c r="DK328" s="22"/>
      <c r="DL328" s="22"/>
      <c r="DM328" s="22"/>
      <c r="DN328" s="22"/>
      <c r="DO328" s="22"/>
      <c r="DP328" s="22"/>
      <c r="DQ328" s="22"/>
      <c r="DR328" s="22"/>
      <c r="DS328" s="22"/>
      <c r="DT328" s="22"/>
      <c r="DU328" s="22"/>
      <c r="DV328" s="22"/>
      <c r="DW328" s="22"/>
      <c r="DX328" s="22"/>
      <c r="DY328" s="22"/>
      <c r="DZ328" s="22"/>
      <c r="EA328" s="22"/>
      <c r="EB328" s="22"/>
      <c r="EC328" s="22"/>
      <c r="ED328" s="22"/>
      <c r="EE328" s="22"/>
      <c r="EF328" s="22"/>
      <c r="EG328" s="22"/>
      <c r="EH328" s="22"/>
      <c r="EI328" s="22"/>
      <c r="EJ328" s="22"/>
      <c r="EK328" s="22"/>
      <c r="EL328" s="22"/>
      <c r="EM328" s="22"/>
      <c r="EN328" s="22"/>
      <c r="EO328" s="22"/>
      <c r="EP328" s="22"/>
      <c r="EQ328" s="22"/>
      <c r="ER328" s="22"/>
      <c r="ES328" s="22"/>
      <c r="ET328" s="22"/>
      <c r="EU328" s="22"/>
      <c r="EV328" s="22"/>
      <c r="EW328" s="22"/>
      <c r="EX328" s="22"/>
      <c r="EY328" s="22"/>
      <c r="EZ328" s="22"/>
      <c r="FA328" s="22"/>
      <c r="FB328" s="22"/>
      <c r="FC328" s="22"/>
      <c r="FD328" s="22"/>
      <c r="FE328" s="22"/>
      <c r="FF328" s="22"/>
      <c r="FG328" s="22"/>
      <c r="FH328" s="22"/>
      <c r="FI328" s="22"/>
      <c r="FJ328" s="22"/>
      <c r="FK328" s="22"/>
      <c r="FL328" s="22"/>
      <c r="FM328" s="22"/>
      <c r="FN328" s="22"/>
      <c r="FO328" s="22"/>
      <c r="FP328" s="22"/>
      <c r="FQ328" s="22"/>
      <c r="FR328" s="22"/>
      <c r="FS328" s="22"/>
      <c r="FT328" s="22"/>
      <c r="FU328" s="22"/>
      <c r="FV328" s="22"/>
      <c r="FW328" s="22"/>
      <c r="FX328" s="22"/>
      <c r="FY328" s="22"/>
      <c r="FZ328" s="22"/>
      <c r="GA328" s="22"/>
      <c r="GB328" s="22"/>
      <c r="GC328" s="22"/>
      <c r="GD328" s="22"/>
      <c r="GE328" s="22"/>
      <c r="GF328" s="22"/>
      <c r="GG328" s="22"/>
      <c r="GH328" s="22"/>
      <c r="GI328" s="22"/>
      <c r="GJ328" s="22"/>
      <c r="GK328" s="22"/>
      <c r="GL328" s="22"/>
      <c r="GM328" s="22"/>
      <c r="GN328" s="22"/>
      <c r="GO328" s="22"/>
      <c r="GP328" s="22"/>
      <c r="GQ328" s="22"/>
      <c r="GR328" s="22"/>
      <c r="GS328" s="22"/>
      <c r="GT328" s="22"/>
      <c r="GU328" s="22"/>
      <c r="GV328" s="22"/>
      <c r="GW328" s="22"/>
      <c r="GX328" s="22"/>
      <c r="GY328" s="22"/>
      <c r="GZ328" s="22"/>
      <c r="HA328" s="22"/>
      <c r="HB328" s="22"/>
      <c r="HC328" s="22"/>
      <c r="HD328" s="22"/>
      <c r="HE328" s="22"/>
      <c r="HF328" s="22"/>
      <c r="HG328" s="22"/>
      <c r="HH328" s="22"/>
      <c r="HI328" s="22"/>
      <c r="HJ328" s="22"/>
      <c r="HK328" s="22"/>
      <c r="HL328" s="22"/>
      <c r="HM328" s="22"/>
      <c r="HN328" s="22"/>
      <c r="HO328" s="22"/>
      <c r="HP328" s="22"/>
      <c r="HQ328" s="22"/>
      <c r="HR328" s="22"/>
      <c r="HS328" s="22"/>
      <c r="HT328" s="22"/>
      <c r="HU328" s="22"/>
      <c r="HV328" s="22"/>
      <c r="HW328" s="22"/>
      <c r="HX328" s="22"/>
      <c r="HY328" s="22"/>
      <c r="HZ328" s="22"/>
      <c r="IA328" s="22"/>
      <c r="IB328" s="22"/>
      <c r="IC328" s="22"/>
      <c r="ID328" s="22"/>
      <c r="IE328" s="22"/>
      <c r="IF328" s="22"/>
      <c r="IG328" s="22"/>
      <c r="IH328" s="22"/>
      <c r="II328" s="22"/>
      <c r="IJ328" s="22"/>
      <c r="IK328" s="22"/>
      <c r="IL328" s="22"/>
      <c r="IM328" s="22"/>
      <c r="IN328" s="22"/>
      <c r="IO328" s="22"/>
      <c r="IP328" s="22"/>
      <c r="IQ328" s="22"/>
      <c r="IR328" s="22"/>
      <c r="IS328" s="22"/>
      <c r="IT328" s="22"/>
      <c r="IU328" s="22"/>
      <c r="IV328" s="22"/>
      <c r="IW328" s="22"/>
      <c r="IX328" s="22"/>
      <c r="IY328" s="26">
        <f t="shared" si="20"/>
        <v>10</v>
      </c>
      <c r="IZ328" s="56" t="s">
        <v>37</v>
      </c>
      <c r="JA328" s="80">
        <v>207.36</v>
      </c>
      <c r="JB328" s="81">
        <f>JE328+JF328+JG328+JH328</f>
        <v>207.36</v>
      </c>
      <c r="JC328" s="81">
        <v>133.6</v>
      </c>
      <c r="JD328" s="82">
        <f t="shared" si="21"/>
        <v>0</v>
      </c>
      <c r="JE328" s="83"/>
      <c r="JF328" s="83"/>
      <c r="JG328" s="83"/>
      <c r="JH328" s="83">
        <v>207.36</v>
      </c>
      <c r="JI328" s="83"/>
      <c r="JJ328" s="83"/>
      <c r="JK328" s="83"/>
      <c r="JL328" s="83"/>
      <c r="JM328" s="83"/>
      <c r="JN328" s="83"/>
      <c r="JO328" s="83"/>
      <c r="JP328" s="83"/>
      <c r="JQ328" s="40">
        <f t="shared" si="19"/>
        <v>1.5520958083832337</v>
      </c>
      <c r="JR328" s="5" t="s">
        <v>358</v>
      </c>
    </row>
    <row r="329" spans="1:278" s="5" customFormat="1" ht="12.75" customHeight="1" x14ac:dyDescent="0.25">
      <c r="A329" s="64">
        <v>43186</v>
      </c>
      <c r="B329" s="108" t="s">
        <v>335</v>
      </c>
      <c r="C329" s="52"/>
      <c r="D329" s="52"/>
      <c r="E329" s="53"/>
      <c r="F329" s="53"/>
      <c r="G329" s="53"/>
      <c r="H329" s="53"/>
      <c r="I329" s="53"/>
      <c r="J329" s="53"/>
      <c r="K329" s="53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  <c r="AU329" s="22"/>
      <c r="AV329" s="22"/>
      <c r="AW329" s="22"/>
      <c r="AX329" s="22"/>
      <c r="AY329" s="22"/>
      <c r="AZ329" s="22"/>
      <c r="BA329" s="22"/>
      <c r="BB329" s="22"/>
      <c r="BC329" s="22"/>
      <c r="BD329" s="22"/>
      <c r="BE329" s="22"/>
      <c r="BF329" s="22"/>
      <c r="BG329" s="22"/>
      <c r="BH329" s="22"/>
      <c r="BI329" s="22"/>
      <c r="BJ329" s="22"/>
      <c r="BK329" s="22"/>
      <c r="BL329" s="22"/>
      <c r="BM329" s="22"/>
      <c r="BN329" s="22"/>
      <c r="BO329" s="22"/>
      <c r="BP329" s="22"/>
      <c r="BQ329" s="22"/>
      <c r="BR329" s="22"/>
      <c r="BS329" s="22"/>
      <c r="BT329" s="22"/>
      <c r="BU329" s="22"/>
      <c r="BV329" s="22"/>
      <c r="BW329" s="22"/>
      <c r="BX329" s="22"/>
      <c r="BY329" s="22"/>
      <c r="BZ329" s="22"/>
      <c r="CA329" s="22"/>
      <c r="CB329" s="22"/>
      <c r="CC329" s="22"/>
      <c r="CD329" s="22"/>
      <c r="CE329" s="22"/>
      <c r="CF329" s="22"/>
      <c r="CG329" s="22"/>
      <c r="CH329" s="22"/>
      <c r="CI329" s="22"/>
      <c r="CJ329" s="22"/>
      <c r="CK329" s="22"/>
      <c r="CL329" s="22"/>
      <c r="CM329" s="22"/>
      <c r="CN329" s="22"/>
      <c r="CO329" s="22"/>
      <c r="CP329" s="22"/>
      <c r="CQ329" s="22"/>
      <c r="CR329" s="22"/>
      <c r="CS329" s="22"/>
      <c r="CT329" s="22"/>
      <c r="CU329" s="22"/>
      <c r="CV329" s="22"/>
      <c r="CW329" s="22"/>
      <c r="CX329" s="22"/>
      <c r="CY329" s="22"/>
      <c r="CZ329" s="22"/>
      <c r="DA329" s="22"/>
      <c r="DB329" s="22"/>
      <c r="DC329" s="22"/>
      <c r="DD329" s="22"/>
      <c r="DE329" s="22"/>
      <c r="DF329" s="22"/>
      <c r="DG329" s="22"/>
      <c r="DH329" s="22"/>
      <c r="DI329" s="22"/>
      <c r="DJ329" s="22"/>
      <c r="DK329" s="22"/>
      <c r="DL329" s="22"/>
      <c r="DM329" s="22"/>
      <c r="DN329" s="22"/>
      <c r="DO329" s="22"/>
      <c r="DP329" s="22"/>
      <c r="DQ329" s="22"/>
      <c r="DR329" s="22"/>
      <c r="DS329" s="22"/>
      <c r="DT329" s="22"/>
      <c r="DU329" s="22"/>
      <c r="DV329" s="22"/>
      <c r="DW329" s="22"/>
      <c r="DX329" s="22"/>
      <c r="DY329" s="22"/>
      <c r="DZ329" s="22"/>
      <c r="EA329" s="22"/>
      <c r="EB329" s="22"/>
      <c r="EC329" s="22"/>
      <c r="ED329" s="22"/>
      <c r="EE329" s="22"/>
      <c r="EF329" s="22"/>
      <c r="EG329" s="22"/>
      <c r="EH329" s="22"/>
      <c r="EI329" s="22"/>
      <c r="EJ329" s="22"/>
      <c r="EK329" s="22"/>
      <c r="EL329" s="22"/>
      <c r="EM329" s="22"/>
      <c r="EN329" s="22"/>
      <c r="EO329" s="22"/>
      <c r="EP329" s="22"/>
      <c r="EQ329" s="22"/>
      <c r="ER329" s="22"/>
      <c r="ES329" s="22"/>
      <c r="ET329" s="22"/>
      <c r="EU329" s="22"/>
      <c r="EV329" s="22"/>
      <c r="EW329" s="22"/>
      <c r="EX329" s="22"/>
      <c r="EY329" s="22"/>
      <c r="EZ329" s="22"/>
      <c r="FA329" s="22"/>
      <c r="FB329" s="22"/>
      <c r="FC329" s="22"/>
      <c r="FD329" s="22"/>
      <c r="FE329" s="22"/>
      <c r="FF329" s="22"/>
      <c r="FG329" s="22"/>
      <c r="FH329" s="22"/>
      <c r="FI329" s="22"/>
      <c r="FJ329" s="22"/>
      <c r="FK329" s="22"/>
      <c r="FL329" s="22"/>
      <c r="FM329" s="22"/>
      <c r="FN329" s="22"/>
      <c r="FO329" s="22"/>
      <c r="FP329" s="22"/>
      <c r="FQ329" s="22"/>
      <c r="FR329" s="22"/>
      <c r="FS329" s="22"/>
      <c r="FT329" s="22"/>
      <c r="FU329" s="22"/>
      <c r="FV329" s="22"/>
      <c r="FW329" s="22"/>
      <c r="FX329" s="22"/>
      <c r="FY329" s="22"/>
      <c r="FZ329" s="22"/>
      <c r="GA329" s="22"/>
      <c r="GB329" s="22"/>
      <c r="GC329" s="22"/>
      <c r="GD329" s="22">
        <v>10</v>
      </c>
      <c r="GE329" s="22"/>
      <c r="GF329" s="22"/>
      <c r="GG329" s="22"/>
      <c r="GH329" s="22"/>
      <c r="GI329" s="22"/>
      <c r="GJ329" s="22"/>
      <c r="GK329" s="22"/>
      <c r="GL329" s="22"/>
      <c r="GM329" s="22"/>
      <c r="GN329" s="22"/>
      <c r="GO329" s="22"/>
      <c r="GP329" s="22"/>
      <c r="GQ329" s="22"/>
      <c r="GR329" s="22"/>
      <c r="GS329" s="22"/>
      <c r="GT329" s="22"/>
      <c r="GU329" s="22"/>
      <c r="GV329" s="22"/>
      <c r="GW329" s="22"/>
      <c r="GX329" s="22"/>
      <c r="GY329" s="22"/>
      <c r="GZ329" s="22"/>
      <c r="HA329" s="22"/>
      <c r="HB329" s="22"/>
      <c r="HC329" s="22"/>
      <c r="HD329" s="22"/>
      <c r="HE329" s="22"/>
      <c r="HF329" s="22"/>
      <c r="HG329" s="22"/>
      <c r="HH329" s="22"/>
      <c r="HI329" s="22"/>
      <c r="HJ329" s="22"/>
      <c r="HK329" s="22"/>
      <c r="HL329" s="22"/>
      <c r="HM329" s="22"/>
      <c r="HN329" s="22"/>
      <c r="HO329" s="22"/>
      <c r="HP329" s="22"/>
      <c r="HQ329" s="22"/>
      <c r="HR329" s="22"/>
      <c r="HS329" s="22"/>
      <c r="HT329" s="22"/>
      <c r="HU329" s="22"/>
      <c r="HV329" s="22"/>
      <c r="HW329" s="22"/>
      <c r="HX329" s="22"/>
      <c r="HY329" s="22"/>
      <c r="HZ329" s="22"/>
      <c r="IA329" s="22"/>
      <c r="IB329" s="22"/>
      <c r="IC329" s="22"/>
      <c r="ID329" s="22"/>
      <c r="IE329" s="22"/>
      <c r="IF329" s="22"/>
      <c r="IG329" s="22"/>
      <c r="IH329" s="22"/>
      <c r="II329" s="22"/>
      <c r="IJ329" s="22"/>
      <c r="IK329" s="22"/>
      <c r="IL329" s="22"/>
      <c r="IM329" s="22"/>
      <c r="IN329" s="22"/>
      <c r="IO329" s="22"/>
      <c r="IP329" s="22"/>
      <c r="IQ329" s="22"/>
      <c r="IR329" s="22"/>
      <c r="IS329" s="22"/>
      <c r="IT329" s="22"/>
      <c r="IU329" s="22"/>
      <c r="IV329" s="22"/>
      <c r="IW329" s="22"/>
      <c r="IX329" s="22"/>
      <c r="IY329" s="26">
        <f t="shared" si="20"/>
        <v>10</v>
      </c>
      <c r="IZ329" s="56" t="s">
        <v>37</v>
      </c>
      <c r="JA329" s="80">
        <v>311.04000000000002</v>
      </c>
      <c r="JB329" s="81">
        <f>JE329+JF329+JG329+JH329</f>
        <v>311.04000000000002</v>
      </c>
      <c r="JC329" s="81">
        <v>196.4</v>
      </c>
      <c r="JD329" s="82">
        <f t="shared" si="21"/>
        <v>0</v>
      </c>
      <c r="JE329" s="83"/>
      <c r="JF329" s="83"/>
      <c r="JG329" s="83"/>
      <c r="JH329" s="83">
        <v>311.04000000000002</v>
      </c>
      <c r="JI329" s="83"/>
      <c r="JJ329" s="83"/>
      <c r="JK329" s="83"/>
      <c r="JL329" s="83"/>
      <c r="JM329" s="83"/>
      <c r="JN329" s="83"/>
      <c r="JO329" s="83"/>
      <c r="JP329" s="83"/>
      <c r="JQ329" s="40">
        <f t="shared" si="19"/>
        <v>1.5837067209775968</v>
      </c>
      <c r="JR329" s="5" t="s">
        <v>342</v>
      </c>
    </row>
    <row r="330" spans="1:278" s="5" customFormat="1" ht="12.75" customHeight="1" x14ac:dyDescent="0.25">
      <c r="A330" s="64">
        <v>43242</v>
      </c>
      <c r="B330" s="108" t="s">
        <v>335</v>
      </c>
      <c r="C330" s="52"/>
      <c r="D330" s="52"/>
      <c r="E330" s="53"/>
      <c r="F330" s="53"/>
      <c r="G330" s="53"/>
      <c r="H330" s="53"/>
      <c r="I330" s="53"/>
      <c r="J330" s="53"/>
      <c r="K330" s="53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>
        <v>10</v>
      </c>
      <c r="AK330" s="22"/>
      <c r="AL330" s="22"/>
      <c r="AM330" s="22">
        <v>10</v>
      </c>
      <c r="AN330" s="22"/>
      <c r="AO330" s="22"/>
      <c r="AP330" s="22"/>
      <c r="AQ330" s="22"/>
      <c r="AR330" s="22"/>
      <c r="AS330" s="22"/>
      <c r="AT330" s="22"/>
      <c r="AU330" s="22"/>
      <c r="AV330" s="22"/>
      <c r="AW330" s="22"/>
      <c r="AX330" s="22"/>
      <c r="AY330" s="22"/>
      <c r="AZ330" s="22"/>
      <c r="BA330" s="22"/>
      <c r="BB330" s="22"/>
      <c r="BC330" s="22"/>
      <c r="BD330" s="22"/>
      <c r="BE330" s="22"/>
      <c r="BF330" s="22"/>
      <c r="BG330" s="22"/>
      <c r="BH330" s="22"/>
      <c r="BI330" s="22"/>
      <c r="BJ330" s="22"/>
      <c r="BK330" s="22"/>
      <c r="BL330" s="22"/>
      <c r="BM330" s="22"/>
      <c r="BN330" s="22"/>
      <c r="BO330" s="22"/>
      <c r="BP330" s="22"/>
      <c r="BQ330" s="22"/>
      <c r="BR330" s="22"/>
      <c r="BS330" s="22"/>
      <c r="BT330" s="22"/>
      <c r="BU330" s="22"/>
      <c r="BV330" s="22"/>
      <c r="BW330" s="22"/>
      <c r="BX330" s="22"/>
      <c r="BY330" s="22"/>
      <c r="BZ330" s="22"/>
      <c r="CA330" s="22"/>
      <c r="CB330" s="22"/>
      <c r="CC330" s="22"/>
      <c r="CD330" s="22"/>
      <c r="CE330" s="22"/>
      <c r="CF330" s="22"/>
      <c r="CG330" s="22"/>
      <c r="CH330" s="22"/>
      <c r="CI330" s="22"/>
      <c r="CJ330" s="22"/>
      <c r="CK330" s="22"/>
      <c r="CL330" s="22"/>
      <c r="CM330" s="22"/>
      <c r="CN330" s="22"/>
      <c r="CO330" s="22"/>
      <c r="CP330" s="22"/>
      <c r="CQ330" s="22"/>
      <c r="CR330" s="22"/>
      <c r="CS330" s="22"/>
      <c r="CT330" s="22"/>
      <c r="CU330" s="22"/>
      <c r="CV330" s="22"/>
      <c r="CW330" s="22"/>
      <c r="CX330" s="22"/>
      <c r="CY330" s="22"/>
      <c r="CZ330" s="22"/>
      <c r="DA330" s="22"/>
      <c r="DB330" s="22"/>
      <c r="DC330" s="22"/>
      <c r="DD330" s="22"/>
      <c r="DE330" s="22"/>
      <c r="DF330" s="22"/>
      <c r="DG330" s="22"/>
      <c r="DH330" s="22"/>
      <c r="DI330" s="22"/>
      <c r="DJ330" s="22"/>
      <c r="DK330" s="22"/>
      <c r="DL330" s="22"/>
      <c r="DM330" s="22"/>
      <c r="DN330" s="22"/>
      <c r="DO330" s="22"/>
      <c r="DP330" s="22"/>
      <c r="DQ330" s="22"/>
      <c r="DR330" s="22"/>
      <c r="DS330" s="22"/>
      <c r="DT330" s="22"/>
      <c r="DU330" s="22"/>
      <c r="DV330" s="22"/>
      <c r="DW330" s="22"/>
      <c r="DX330" s="22"/>
      <c r="DY330" s="22"/>
      <c r="DZ330" s="22"/>
      <c r="EA330" s="22"/>
      <c r="EB330" s="22"/>
      <c r="EC330" s="22"/>
      <c r="ED330" s="22"/>
      <c r="EE330" s="22"/>
      <c r="EF330" s="22"/>
      <c r="EG330" s="22"/>
      <c r="EH330" s="22"/>
      <c r="EI330" s="22"/>
      <c r="EJ330" s="22"/>
      <c r="EK330" s="22"/>
      <c r="EL330" s="22"/>
      <c r="EM330" s="22"/>
      <c r="EN330" s="22"/>
      <c r="EO330" s="22"/>
      <c r="EP330" s="22"/>
      <c r="EQ330" s="22"/>
      <c r="ER330" s="22"/>
      <c r="ES330" s="22"/>
      <c r="ET330" s="22"/>
      <c r="EU330" s="22"/>
      <c r="EV330" s="22"/>
      <c r="EW330" s="22"/>
      <c r="EX330" s="22"/>
      <c r="EY330" s="22"/>
      <c r="EZ330" s="22"/>
      <c r="FA330" s="22"/>
      <c r="FB330" s="22"/>
      <c r="FC330" s="22"/>
      <c r="FD330" s="22"/>
      <c r="FE330" s="22"/>
      <c r="FF330" s="22"/>
      <c r="FG330" s="22"/>
      <c r="FH330" s="22"/>
      <c r="FI330" s="22"/>
      <c r="FJ330" s="22"/>
      <c r="FK330" s="22"/>
      <c r="FL330" s="22"/>
      <c r="FM330" s="22"/>
      <c r="FN330" s="22"/>
      <c r="FO330" s="22"/>
      <c r="FP330" s="22"/>
      <c r="FQ330" s="22"/>
      <c r="FR330" s="22"/>
      <c r="FS330" s="22"/>
      <c r="FT330" s="22"/>
      <c r="FU330" s="22"/>
      <c r="FV330" s="22"/>
      <c r="FW330" s="22"/>
      <c r="FX330" s="22"/>
      <c r="FY330" s="22"/>
      <c r="FZ330" s="22"/>
      <c r="GA330" s="22"/>
      <c r="GB330" s="22"/>
      <c r="GC330" s="22"/>
      <c r="GD330" s="22"/>
      <c r="GE330" s="22"/>
      <c r="GF330" s="22"/>
      <c r="GG330" s="22"/>
      <c r="GH330" s="22"/>
      <c r="GI330" s="22"/>
      <c r="GJ330" s="22"/>
      <c r="GK330" s="22"/>
      <c r="GL330" s="22"/>
      <c r="GM330" s="22"/>
      <c r="GN330" s="22"/>
      <c r="GO330" s="22"/>
      <c r="GP330" s="22"/>
      <c r="GQ330" s="22"/>
      <c r="GR330" s="22"/>
      <c r="GS330" s="22"/>
      <c r="GT330" s="22"/>
      <c r="GU330" s="22">
        <v>5</v>
      </c>
      <c r="GV330" s="22"/>
      <c r="GW330" s="22"/>
      <c r="GX330" s="22"/>
      <c r="GY330" s="22"/>
      <c r="GZ330" s="22"/>
      <c r="HA330" s="22"/>
      <c r="HB330" s="22"/>
      <c r="HC330" s="22"/>
      <c r="HD330" s="22"/>
      <c r="HE330" s="22"/>
      <c r="HF330" s="22"/>
      <c r="HG330" s="22"/>
      <c r="HH330" s="22"/>
      <c r="HI330" s="22"/>
      <c r="HJ330" s="22"/>
      <c r="HK330" s="22"/>
      <c r="HL330" s="22"/>
      <c r="HM330" s="22"/>
      <c r="HN330" s="22"/>
      <c r="HO330" s="22"/>
      <c r="HP330" s="22"/>
      <c r="HQ330" s="22"/>
      <c r="HR330" s="22"/>
      <c r="HS330" s="22"/>
      <c r="HT330" s="22"/>
      <c r="HU330" s="22"/>
      <c r="HV330" s="22"/>
      <c r="HW330" s="22"/>
      <c r="HX330" s="22"/>
      <c r="HY330" s="22"/>
      <c r="HZ330" s="22"/>
      <c r="IA330" s="22"/>
      <c r="IB330" s="22"/>
      <c r="IC330" s="22"/>
      <c r="ID330" s="22"/>
      <c r="IE330" s="22"/>
      <c r="IF330" s="22"/>
      <c r="IG330" s="22"/>
      <c r="IH330" s="22"/>
      <c r="II330" s="22"/>
      <c r="IJ330" s="22"/>
      <c r="IK330" s="22"/>
      <c r="IL330" s="22"/>
      <c r="IM330" s="22"/>
      <c r="IN330" s="22"/>
      <c r="IO330" s="22"/>
      <c r="IP330" s="22"/>
      <c r="IQ330" s="22"/>
      <c r="IR330" s="22"/>
      <c r="IS330" s="22"/>
      <c r="IT330" s="22"/>
      <c r="IU330" s="22"/>
      <c r="IV330" s="22"/>
      <c r="IW330" s="22"/>
      <c r="IX330" s="22"/>
      <c r="IY330" s="26">
        <f t="shared" si="20"/>
        <v>25</v>
      </c>
      <c r="IZ330" s="56" t="s">
        <v>37</v>
      </c>
      <c r="JA330" s="80">
        <v>885.12</v>
      </c>
      <c r="JB330" s="81">
        <f>JE330+JF330+JG330+JH330+JI330</f>
        <v>885.12</v>
      </c>
      <c r="JC330" s="81">
        <v>382.75</v>
      </c>
      <c r="JD330" s="82">
        <f t="shared" si="21"/>
        <v>0</v>
      </c>
      <c r="JE330" s="83"/>
      <c r="JF330" s="83"/>
      <c r="JG330" s="83"/>
      <c r="JH330" s="83"/>
      <c r="JI330" s="83">
        <v>885.12</v>
      </c>
      <c r="JJ330" s="83"/>
      <c r="JK330" s="83"/>
      <c r="JL330" s="83"/>
      <c r="JM330" s="83"/>
      <c r="JN330" s="83"/>
      <c r="JO330" s="83"/>
      <c r="JP330" s="83"/>
      <c r="JQ330" s="40">
        <f t="shared" si="19"/>
        <v>2.312527759634226</v>
      </c>
    </row>
    <row r="331" spans="1:278" s="5" customFormat="1" ht="12.75" customHeight="1" x14ac:dyDescent="0.25">
      <c r="A331" s="64">
        <v>43266</v>
      </c>
      <c r="B331" s="108" t="s">
        <v>335</v>
      </c>
      <c r="C331" s="52"/>
      <c r="D331" s="52"/>
      <c r="E331" s="53"/>
      <c r="F331" s="53"/>
      <c r="G331" s="53"/>
      <c r="H331" s="53"/>
      <c r="I331" s="53"/>
      <c r="J331" s="53"/>
      <c r="K331" s="53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  <c r="AU331" s="22"/>
      <c r="AV331" s="22"/>
      <c r="AW331" s="22"/>
      <c r="AX331" s="22"/>
      <c r="AY331" s="22"/>
      <c r="AZ331" s="22"/>
      <c r="BA331" s="22"/>
      <c r="BB331" s="22"/>
      <c r="BC331" s="22"/>
      <c r="BD331" s="22"/>
      <c r="BE331" s="22"/>
      <c r="BF331" s="22"/>
      <c r="BG331" s="22"/>
      <c r="BH331" s="22"/>
      <c r="BI331" s="22"/>
      <c r="BJ331" s="22"/>
      <c r="BK331" s="22"/>
      <c r="BL331" s="22"/>
      <c r="BM331" s="22"/>
      <c r="BN331" s="22"/>
      <c r="BO331" s="22"/>
      <c r="BP331" s="22"/>
      <c r="BQ331" s="22"/>
      <c r="BR331" s="22"/>
      <c r="BS331" s="22"/>
      <c r="BT331" s="22"/>
      <c r="BU331" s="22"/>
      <c r="BV331" s="22"/>
      <c r="BW331" s="22"/>
      <c r="BX331" s="22"/>
      <c r="BY331" s="22">
        <v>10</v>
      </c>
      <c r="BZ331" s="22"/>
      <c r="CA331" s="22"/>
      <c r="CB331" s="22"/>
      <c r="CC331" s="22"/>
      <c r="CD331" s="22"/>
      <c r="CE331" s="22"/>
      <c r="CF331" s="22"/>
      <c r="CG331" s="22"/>
      <c r="CH331" s="22"/>
      <c r="CI331" s="22"/>
      <c r="CJ331" s="22"/>
      <c r="CK331" s="22"/>
      <c r="CL331" s="22"/>
      <c r="CM331" s="22"/>
      <c r="CN331" s="22"/>
      <c r="CO331" s="22"/>
      <c r="CP331" s="22"/>
      <c r="CQ331" s="22"/>
      <c r="CR331" s="22"/>
      <c r="CS331" s="22"/>
      <c r="CT331" s="22"/>
      <c r="CU331" s="22"/>
      <c r="CV331" s="22"/>
      <c r="CW331" s="22"/>
      <c r="CX331" s="22"/>
      <c r="CY331" s="22"/>
      <c r="CZ331" s="22"/>
      <c r="DA331" s="22"/>
      <c r="DB331" s="22"/>
      <c r="DC331" s="22"/>
      <c r="DD331" s="22"/>
      <c r="DE331" s="22"/>
      <c r="DF331" s="22"/>
      <c r="DG331" s="22"/>
      <c r="DH331" s="22"/>
      <c r="DI331" s="22"/>
      <c r="DJ331" s="22"/>
      <c r="DK331" s="22"/>
      <c r="DL331" s="22"/>
      <c r="DM331" s="22"/>
      <c r="DN331" s="22"/>
      <c r="DO331" s="22"/>
      <c r="DP331" s="22"/>
      <c r="DQ331" s="22"/>
      <c r="DR331" s="22"/>
      <c r="DS331" s="22"/>
      <c r="DT331" s="22"/>
      <c r="DU331" s="22"/>
      <c r="DV331" s="22"/>
      <c r="DW331" s="22"/>
      <c r="DX331" s="22"/>
      <c r="DY331" s="22"/>
      <c r="DZ331" s="22"/>
      <c r="EA331" s="22"/>
      <c r="EB331" s="22"/>
      <c r="EC331" s="22"/>
      <c r="ED331" s="22"/>
      <c r="EE331" s="22"/>
      <c r="EF331" s="22"/>
      <c r="EG331" s="22"/>
      <c r="EH331" s="22"/>
      <c r="EI331" s="22"/>
      <c r="EJ331" s="22"/>
      <c r="EK331" s="22"/>
      <c r="EL331" s="22"/>
      <c r="EM331" s="22"/>
      <c r="EN331" s="22"/>
      <c r="EO331" s="22"/>
      <c r="EP331" s="22"/>
      <c r="EQ331" s="22"/>
      <c r="ER331" s="22"/>
      <c r="ES331" s="22"/>
      <c r="ET331" s="22"/>
      <c r="EU331" s="22"/>
      <c r="EV331" s="22"/>
      <c r="EW331" s="22"/>
      <c r="EX331" s="22"/>
      <c r="EY331" s="22"/>
      <c r="EZ331" s="22"/>
      <c r="FA331" s="22"/>
      <c r="FB331" s="22"/>
      <c r="FC331" s="22"/>
      <c r="FD331" s="22"/>
      <c r="FE331" s="22"/>
      <c r="FF331" s="22"/>
      <c r="FG331" s="22"/>
      <c r="FH331" s="22"/>
      <c r="FI331" s="22"/>
      <c r="FJ331" s="22"/>
      <c r="FK331" s="22"/>
      <c r="FL331" s="22"/>
      <c r="FM331" s="22"/>
      <c r="FN331" s="22"/>
      <c r="FO331" s="22"/>
      <c r="FP331" s="22"/>
      <c r="FQ331" s="22"/>
      <c r="FR331" s="22"/>
      <c r="FS331" s="22"/>
      <c r="FT331" s="22"/>
      <c r="FU331" s="22"/>
      <c r="FV331" s="22"/>
      <c r="FW331" s="22"/>
      <c r="FX331" s="22"/>
      <c r="FY331" s="22"/>
      <c r="FZ331" s="22"/>
      <c r="GA331" s="22"/>
      <c r="GB331" s="22"/>
      <c r="GC331" s="22"/>
      <c r="GD331" s="22"/>
      <c r="GE331" s="22"/>
      <c r="GF331" s="22"/>
      <c r="GG331" s="22"/>
      <c r="GH331" s="22"/>
      <c r="GI331" s="22"/>
      <c r="GJ331" s="22"/>
      <c r="GK331" s="22"/>
      <c r="GL331" s="22"/>
      <c r="GM331" s="22"/>
      <c r="GN331" s="22"/>
      <c r="GO331" s="22"/>
      <c r="GP331" s="22"/>
      <c r="GQ331" s="22"/>
      <c r="GR331" s="22"/>
      <c r="GS331" s="22"/>
      <c r="GT331" s="22"/>
      <c r="GU331" s="22"/>
      <c r="GV331" s="22"/>
      <c r="GW331" s="22"/>
      <c r="GX331" s="22"/>
      <c r="GY331" s="22"/>
      <c r="GZ331" s="22"/>
      <c r="HA331" s="22"/>
      <c r="HB331" s="22"/>
      <c r="HC331" s="22"/>
      <c r="HD331" s="22"/>
      <c r="HE331" s="22"/>
      <c r="HF331" s="22"/>
      <c r="HG331" s="22"/>
      <c r="HH331" s="22"/>
      <c r="HI331" s="22"/>
      <c r="HJ331" s="22"/>
      <c r="HK331" s="22"/>
      <c r="HL331" s="22"/>
      <c r="HM331" s="22"/>
      <c r="HN331" s="22"/>
      <c r="HO331" s="22"/>
      <c r="HP331" s="22"/>
      <c r="HQ331" s="22"/>
      <c r="HR331" s="22"/>
      <c r="HS331" s="22"/>
      <c r="HT331" s="22"/>
      <c r="HU331" s="22"/>
      <c r="HV331" s="22"/>
      <c r="HW331" s="22"/>
      <c r="HX331" s="22"/>
      <c r="HY331" s="22"/>
      <c r="HZ331" s="22"/>
      <c r="IA331" s="22"/>
      <c r="IB331" s="22"/>
      <c r="IC331" s="22"/>
      <c r="ID331" s="22"/>
      <c r="IE331" s="22"/>
      <c r="IF331" s="22"/>
      <c r="IG331" s="22"/>
      <c r="IH331" s="22"/>
      <c r="II331" s="22"/>
      <c r="IJ331" s="22"/>
      <c r="IK331" s="22"/>
      <c r="IL331" s="22"/>
      <c r="IM331" s="22"/>
      <c r="IN331" s="22"/>
      <c r="IO331" s="22"/>
      <c r="IP331" s="22"/>
      <c r="IQ331" s="22"/>
      <c r="IR331" s="22"/>
      <c r="IS331" s="22"/>
      <c r="IT331" s="22"/>
      <c r="IU331" s="22"/>
      <c r="IV331" s="22"/>
      <c r="IW331" s="22"/>
      <c r="IX331" s="22"/>
      <c r="IY331" s="26">
        <f t="shared" si="20"/>
        <v>10</v>
      </c>
      <c r="IZ331" s="56" t="s">
        <v>37</v>
      </c>
      <c r="JA331" s="80">
        <v>288</v>
      </c>
      <c r="JB331" s="81">
        <f>JE331+JF331+JG331+JH331+JI331+JJ331+JK331</f>
        <v>288</v>
      </c>
      <c r="JC331" s="81">
        <v>186</v>
      </c>
      <c r="JD331" s="82">
        <f t="shared" si="21"/>
        <v>0</v>
      </c>
      <c r="JE331" s="83"/>
      <c r="JF331" s="83"/>
      <c r="JG331" s="83"/>
      <c r="JH331" s="83"/>
      <c r="JI331" s="83"/>
      <c r="JJ331" s="83"/>
      <c r="JK331" s="83">
        <v>288</v>
      </c>
      <c r="JL331" s="83"/>
      <c r="JM331" s="83"/>
      <c r="JN331" s="83"/>
      <c r="JO331" s="83"/>
      <c r="JP331" s="83"/>
      <c r="JQ331" s="40">
        <f t="shared" si="19"/>
        <v>1.5483870967741935</v>
      </c>
      <c r="JR331" s="5" t="s">
        <v>518</v>
      </c>
    </row>
    <row r="332" spans="1:278" s="5" customFormat="1" ht="12.75" customHeight="1" x14ac:dyDescent="0.25">
      <c r="A332" s="64">
        <v>43278</v>
      </c>
      <c r="B332" s="108" t="s">
        <v>335</v>
      </c>
      <c r="C332" s="52"/>
      <c r="D332" s="52"/>
      <c r="E332" s="53"/>
      <c r="F332" s="53"/>
      <c r="G332" s="53"/>
      <c r="H332" s="53"/>
      <c r="I332" s="53"/>
      <c r="J332" s="53"/>
      <c r="K332" s="53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  <c r="AU332" s="22"/>
      <c r="AV332" s="22"/>
      <c r="AW332" s="22"/>
      <c r="AX332" s="22"/>
      <c r="AY332" s="22"/>
      <c r="AZ332" s="22"/>
      <c r="BA332" s="22"/>
      <c r="BB332" s="22"/>
      <c r="BC332" s="22"/>
      <c r="BD332" s="22"/>
      <c r="BE332" s="22"/>
      <c r="BF332" s="22"/>
      <c r="BG332" s="22"/>
      <c r="BH332" s="22"/>
      <c r="BI332" s="22"/>
      <c r="BJ332" s="22"/>
      <c r="BK332" s="22"/>
      <c r="BL332" s="22"/>
      <c r="BM332" s="22"/>
      <c r="BN332" s="22"/>
      <c r="BO332" s="22"/>
      <c r="BP332" s="22"/>
      <c r="BQ332" s="22"/>
      <c r="BR332" s="22"/>
      <c r="BS332" s="22"/>
      <c r="BT332" s="22"/>
      <c r="BU332" s="22"/>
      <c r="BV332" s="22"/>
      <c r="BW332" s="22"/>
      <c r="BX332" s="22"/>
      <c r="BY332" s="22"/>
      <c r="BZ332" s="22"/>
      <c r="CA332" s="22"/>
      <c r="CB332" s="22"/>
      <c r="CC332" s="22"/>
      <c r="CD332" s="22"/>
      <c r="CE332" s="22"/>
      <c r="CF332" s="22"/>
      <c r="CG332" s="22"/>
      <c r="CH332" s="22"/>
      <c r="CI332" s="22"/>
      <c r="CJ332" s="22"/>
      <c r="CK332" s="22"/>
      <c r="CL332" s="22"/>
      <c r="CM332" s="22"/>
      <c r="CN332" s="22"/>
      <c r="CO332" s="22"/>
      <c r="CP332" s="22"/>
      <c r="CQ332" s="22"/>
      <c r="CR332" s="22"/>
      <c r="CS332" s="22"/>
      <c r="CT332" s="22"/>
      <c r="CU332" s="22"/>
      <c r="CV332" s="22"/>
      <c r="CW332" s="22"/>
      <c r="CX332" s="22"/>
      <c r="CY332" s="22"/>
      <c r="CZ332" s="22"/>
      <c r="DA332" s="22"/>
      <c r="DB332" s="22"/>
      <c r="DC332" s="22"/>
      <c r="DD332" s="22"/>
      <c r="DE332" s="22"/>
      <c r="DF332" s="22"/>
      <c r="DG332" s="22"/>
      <c r="DH332" s="22"/>
      <c r="DI332" s="22"/>
      <c r="DJ332" s="22"/>
      <c r="DK332" s="22"/>
      <c r="DL332" s="22"/>
      <c r="DM332" s="22">
        <v>9</v>
      </c>
      <c r="DN332" s="22"/>
      <c r="DO332" s="22"/>
      <c r="DP332" s="22"/>
      <c r="DQ332" s="22"/>
      <c r="DR332" s="22"/>
      <c r="DS332" s="22"/>
      <c r="DT332" s="22"/>
      <c r="DU332" s="22"/>
      <c r="DV332" s="22"/>
      <c r="DW332" s="22"/>
      <c r="DX332" s="22"/>
      <c r="DY332" s="22"/>
      <c r="DZ332" s="22"/>
      <c r="EA332" s="22"/>
      <c r="EB332" s="22"/>
      <c r="EC332" s="22"/>
      <c r="ED332" s="22"/>
      <c r="EE332" s="22"/>
      <c r="EF332" s="22"/>
      <c r="EG332" s="22"/>
      <c r="EH332" s="22"/>
      <c r="EI332" s="22"/>
      <c r="EJ332" s="22"/>
      <c r="EK332" s="22"/>
      <c r="EL332" s="22"/>
      <c r="EM332" s="22"/>
      <c r="EN332" s="22"/>
      <c r="EO332" s="22"/>
      <c r="EP332" s="22"/>
      <c r="EQ332" s="22"/>
      <c r="ER332" s="22"/>
      <c r="ES332" s="22"/>
      <c r="ET332" s="22"/>
      <c r="EU332" s="22"/>
      <c r="EV332" s="22"/>
      <c r="EW332" s="22"/>
      <c r="EX332" s="22"/>
      <c r="EY332" s="22"/>
      <c r="EZ332" s="22"/>
      <c r="FA332" s="22"/>
      <c r="FB332" s="22"/>
      <c r="FC332" s="22"/>
      <c r="FD332" s="22"/>
      <c r="FE332" s="22"/>
      <c r="FF332" s="22"/>
      <c r="FG332" s="22"/>
      <c r="FH332" s="22"/>
      <c r="FI332" s="22"/>
      <c r="FJ332" s="22"/>
      <c r="FK332" s="22"/>
      <c r="FL332" s="22"/>
      <c r="FM332" s="22"/>
      <c r="FN332" s="22"/>
      <c r="FO332" s="22"/>
      <c r="FP332" s="22"/>
      <c r="FQ332" s="22"/>
      <c r="FR332" s="22"/>
      <c r="FS332" s="22"/>
      <c r="FT332" s="22"/>
      <c r="FU332" s="22"/>
      <c r="FV332" s="22"/>
      <c r="FW332" s="22"/>
      <c r="FX332" s="22"/>
      <c r="FY332" s="22"/>
      <c r="FZ332" s="22"/>
      <c r="GA332" s="22"/>
      <c r="GB332" s="22"/>
      <c r="GC332" s="22"/>
      <c r="GD332" s="22"/>
      <c r="GE332" s="22"/>
      <c r="GF332" s="22"/>
      <c r="GG332" s="22"/>
      <c r="GH332" s="22"/>
      <c r="GI332" s="22"/>
      <c r="GJ332" s="22"/>
      <c r="GK332" s="22"/>
      <c r="GL332" s="22"/>
      <c r="GM332" s="22"/>
      <c r="GN332" s="22"/>
      <c r="GO332" s="22"/>
      <c r="GP332" s="22"/>
      <c r="GQ332" s="22"/>
      <c r="GR332" s="22"/>
      <c r="GS332" s="22"/>
      <c r="GT332" s="22"/>
      <c r="GU332" s="22"/>
      <c r="GV332" s="22"/>
      <c r="GW332" s="22"/>
      <c r="GX332" s="22"/>
      <c r="GY332" s="22"/>
      <c r="GZ332" s="22"/>
      <c r="HA332" s="22"/>
      <c r="HB332" s="22"/>
      <c r="HC332" s="22"/>
      <c r="HD332" s="22"/>
      <c r="HE332" s="22"/>
      <c r="HF332" s="22"/>
      <c r="HG332" s="22"/>
      <c r="HH332" s="22"/>
      <c r="HI332" s="22"/>
      <c r="HJ332" s="22"/>
      <c r="HK332" s="22"/>
      <c r="HL332" s="22"/>
      <c r="HM332" s="22"/>
      <c r="HN332" s="22"/>
      <c r="HO332" s="22"/>
      <c r="HP332" s="22"/>
      <c r="HQ332" s="22"/>
      <c r="HR332" s="22"/>
      <c r="HS332" s="22"/>
      <c r="HT332" s="22"/>
      <c r="HU332" s="22"/>
      <c r="HV332" s="22"/>
      <c r="HW332" s="22"/>
      <c r="HX332" s="22"/>
      <c r="HY332" s="22"/>
      <c r="HZ332" s="22"/>
      <c r="IA332" s="22"/>
      <c r="IB332" s="22"/>
      <c r="IC332" s="22"/>
      <c r="ID332" s="22"/>
      <c r="IE332" s="22"/>
      <c r="IF332" s="22"/>
      <c r="IG332" s="22"/>
      <c r="IH332" s="22"/>
      <c r="II332" s="22"/>
      <c r="IJ332" s="22"/>
      <c r="IK332" s="22"/>
      <c r="IL332" s="22"/>
      <c r="IM332" s="22"/>
      <c r="IN332" s="22"/>
      <c r="IO332" s="22"/>
      <c r="IP332" s="22"/>
      <c r="IQ332" s="22"/>
      <c r="IR332" s="22"/>
      <c r="IS332" s="22"/>
      <c r="IT332" s="22"/>
      <c r="IU332" s="22"/>
      <c r="IV332" s="22"/>
      <c r="IW332" s="22"/>
      <c r="IX332" s="22"/>
      <c r="IY332" s="26">
        <f t="shared" si="20"/>
        <v>9</v>
      </c>
      <c r="IZ332" s="56" t="s">
        <v>37</v>
      </c>
      <c r="JA332" s="80">
        <v>279.94</v>
      </c>
      <c r="JB332" s="81">
        <f>JE332+JF332+JG332+JH332+JI332+JJ332+JK332+JL332</f>
        <v>279.94</v>
      </c>
      <c r="JC332" s="81">
        <v>181.62</v>
      </c>
      <c r="JD332" s="82">
        <f t="shared" si="21"/>
        <v>0</v>
      </c>
      <c r="JE332" s="83"/>
      <c r="JF332" s="83"/>
      <c r="JG332" s="83"/>
      <c r="JH332" s="83"/>
      <c r="JI332" s="83"/>
      <c r="JJ332" s="83"/>
      <c r="JK332" s="83"/>
      <c r="JL332" s="83">
        <v>279.94</v>
      </c>
      <c r="JM332" s="83"/>
      <c r="JN332" s="83"/>
      <c r="JO332" s="83"/>
      <c r="JP332" s="83"/>
      <c r="JQ332" s="40">
        <f t="shared" si="19"/>
        <v>1.54135007157802</v>
      </c>
      <c r="JR332" s="5" t="s">
        <v>534</v>
      </c>
    </row>
    <row r="333" spans="1:278" s="5" customFormat="1" ht="12.75" customHeight="1" x14ac:dyDescent="0.25">
      <c r="A333" s="64">
        <v>43431</v>
      </c>
      <c r="B333" s="108" t="s">
        <v>335</v>
      </c>
      <c r="C333" s="52"/>
      <c r="D333" s="52"/>
      <c r="E333" s="53"/>
      <c r="F333" s="53"/>
      <c r="G333" s="53"/>
      <c r="H333" s="53"/>
      <c r="I333" s="53"/>
      <c r="J333" s="53"/>
      <c r="K333" s="53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  <c r="AU333" s="22"/>
      <c r="AV333" s="22"/>
      <c r="AW333" s="22"/>
      <c r="AX333" s="22"/>
      <c r="AY333" s="22"/>
      <c r="AZ333" s="22"/>
      <c r="BA333" s="22"/>
      <c r="BB333" s="22"/>
      <c r="BC333" s="22"/>
      <c r="BD333" s="22"/>
      <c r="BE333" s="22"/>
      <c r="BF333" s="22"/>
      <c r="BG333" s="22"/>
      <c r="BH333" s="22"/>
      <c r="BI333" s="22"/>
      <c r="BJ333" s="22"/>
      <c r="BK333" s="22"/>
      <c r="BL333" s="22"/>
      <c r="BM333" s="22"/>
      <c r="BN333" s="22"/>
      <c r="BO333" s="22"/>
      <c r="BP333" s="22"/>
      <c r="BQ333" s="22"/>
      <c r="BR333" s="22"/>
      <c r="BS333" s="22"/>
      <c r="BT333" s="22"/>
      <c r="BU333" s="22">
        <v>1</v>
      </c>
      <c r="BV333" s="22"/>
      <c r="BW333" s="22"/>
      <c r="BX333" s="22"/>
      <c r="BY333" s="22"/>
      <c r="BZ333" s="22"/>
      <c r="CA333" s="22"/>
      <c r="CB333" s="22"/>
      <c r="CC333" s="22"/>
      <c r="CD333" s="22"/>
      <c r="CE333" s="22"/>
      <c r="CF333" s="22"/>
      <c r="CG333" s="22"/>
      <c r="CH333" s="22"/>
      <c r="CI333" s="22"/>
      <c r="CJ333" s="22"/>
      <c r="CK333" s="22"/>
      <c r="CL333" s="22"/>
      <c r="CM333" s="22"/>
      <c r="CN333" s="22"/>
      <c r="CO333" s="22"/>
      <c r="CP333" s="22"/>
      <c r="CQ333" s="22"/>
      <c r="CR333" s="22"/>
      <c r="CS333" s="22"/>
      <c r="CT333" s="22"/>
      <c r="CU333" s="22"/>
      <c r="CV333" s="22"/>
      <c r="CW333" s="22"/>
      <c r="CX333" s="22"/>
      <c r="CY333" s="22"/>
      <c r="CZ333" s="22"/>
      <c r="DA333" s="22"/>
      <c r="DB333" s="22"/>
      <c r="DC333" s="22"/>
      <c r="DD333" s="22"/>
      <c r="DE333" s="22"/>
      <c r="DF333" s="22"/>
      <c r="DG333" s="22"/>
      <c r="DH333" s="22"/>
      <c r="DI333" s="22"/>
      <c r="DJ333" s="22"/>
      <c r="DK333" s="22"/>
      <c r="DL333" s="22"/>
      <c r="DM333" s="22"/>
      <c r="DN333" s="22"/>
      <c r="DO333" s="22"/>
      <c r="DP333" s="22"/>
      <c r="DQ333" s="22"/>
      <c r="DR333" s="22"/>
      <c r="DS333" s="22"/>
      <c r="DT333" s="22"/>
      <c r="DU333" s="22"/>
      <c r="DV333" s="22"/>
      <c r="DW333" s="22"/>
      <c r="DX333" s="22"/>
      <c r="DY333" s="22"/>
      <c r="DZ333" s="22"/>
      <c r="EA333" s="22"/>
      <c r="EB333" s="22"/>
      <c r="EC333" s="22"/>
      <c r="ED333" s="22"/>
      <c r="EE333" s="22"/>
      <c r="EF333" s="22"/>
      <c r="EG333" s="22"/>
      <c r="EH333" s="22"/>
      <c r="EI333" s="22"/>
      <c r="EJ333" s="22"/>
      <c r="EK333" s="22"/>
      <c r="EL333" s="22"/>
      <c r="EM333" s="22"/>
      <c r="EN333" s="22"/>
      <c r="EO333" s="22"/>
      <c r="EP333" s="22"/>
      <c r="EQ333" s="22"/>
      <c r="ER333" s="22"/>
      <c r="ES333" s="22"/>
      <c r="ET333" s="22"/>
      <c r="EU333" s="22"/>
      <c r="EV333" s="22"/>
      <c r="EW333" s="22"/>
      <c r="EX333" s="22"/>
      <c r="EY333" s="22"/>
      <c r="EZ333" s="22"/>
      <c r="FA333" s="22"/>
      <c r="FB333" s="22"/>
      <c r="FC333" s="22"/>
      <c r="FD333" s="22"/>
      <c r="FE333" s="22"/>
      <c r="FF333" s="22"/>
      <c r="FG333" s="22"/>
      <c r="FH333" s="22"/>
      <c r="FI333" s="22"/>
      <c r="FJ333" s="22"/>
      <c r="FK333" s="22"/>
      <c r="FL333" s="22"/>
      <c r="FM333" s="22"/>
      <c r="FN333" s="22"/>
      <c r="FO333" s="22"/>
      <c r="FP333" s="22"/>
      <c r="FQ333" s="22"/>
      <c r="FR333" s="22"/>
      <c r="FS333" s="22"/>
      <c r="FT333" s="22"/>
      <c r="FU333" s="22"/>
      <c r="FV333" s="22"/>
      <c r="FW333" s="22"/>
      <c r="FX333" s="22"/>
      <c r="FY333" s="22"/>
      <c r="FZ333" s="22"/>
      <c r="GA333" s="22"/>
      <c r="GB333" s="22"/>
      <c r="GC333" s="22"/>
      <c r="GD333" s="22"/>
      <c r="GE333" s="22"/>
      <c r="GF333" s="22"/>
      <c r="GG333" s="22"/>
      <c r="GH333" s="22"/>
      <c r="GI333" s="22"/>
      <c r="GJ333" s="22"/>
      <c r="GK333" s="22"/>
      <c r="GL333" s="22"/>
      <c r="GM333" s="22"/>
      <c r="GN333" s="22"/>
      <c r="GO333" s="22"/>
      <c r="GP333" s="22"/>
      <c r="GQ333" s="22"/>
      <c r="GR333" s="22"/>
      <c r="GS333" s="22"/>
      <c r="GT333" s="22"/>
      <c r="GU333" s="22"/>
      <c r="GV333" s="22">
        <v>2</v>
      </c>
      <c r="GW333" s="22"/>
      <c r="GX333" s="22"/>
      <c r="GY333" s="22"/>
      <c r="GZ333" s="22"/>
      <c r="HA333" s="22"/>
      <c r="HB333" s="22"/>
      <c r="HC333" s="22"/>
      <c r="HD333" s="22"/>
      <c r="HE333" s="22"/>
      <c r="HF333" s="22"/>
      <c r="HG333" s="22"/>
      <c r="HH333" s="22"/>
      <c r="HI333" s="22"/>
      <c r="HJ333" s="22"/>
      <c r="HK333" s="22"/>
      <c r="HL333" s="22"/>
      <c r="HM333" s="22"/>
      <c r="HN333" s="22"/>
      <c r="HO333" s="22"/>
      <c r="HP333" s="22"/>
      <c r="HQ333" s="22"/>
      <c r="HR333" s="22"/>
      <c r="HS333" s="22"/>
      <c r="HT333" s="22"/>
      <c r="HU333" s="22"/>
      <c r="HV333" s="22"/>
      <c r="HW333" s="22"/>
      <c r="HX333" s="22"/>
      <c r="HY333" s="22"/>
      <c r="HZ333" s="22"/>
      <c r="IA333" s="22"/>
      <c r="IB333" s="22"/>
      <c r="IC333" s="22"/>
      <c r="ID333" s="22"/>
      <c r="IE333" s="22"/>
      <c r="IF333" s="22"/>
      <c r="IG333" s="22"/>
      <c r="IH333" s="22"/>
      <c r="II333" s="22"/>
      <c r="IJ333" s="22"/>
      <c r="IK333" s="22"/>
      <c r="IL333" s="22"/>
      <c r="IM333" s="22"/>
      <c r="IN333" s="22"/>
      <c r="IO333" s="22"/>
      <c r="IP333" s="22"/>
      <c r="IQ333" s="22"/>
      <c r="IR333" s="22"/>
      <c r="IS333" s="22"/>
      <c r="IT333" s="22"/>
      <c r="IU333" s="22"/>
      <c r="IV333" s="22"/>
      <c r="IW333" s="22"/>
      <c r="IX333" s="22"/>
      <c r="IY333" s="26">
        <f t="shared" si="20"/>
        <v>3</v>
      </c>
      <c r="IZ333" s="56" t="s">
        <v>37</v>
      </c>
      <c r="JA333" s="80">
        <v>224.72</v>
      </c>
      <c r="JB333" s="81">
        <f>JE333+JF333+JG333+JH333+JI333+JJ333+JK333+JL333+JM333+JN333+JO333+JP333</f>
        <v>0</v>
      </c>
      <c r="JC333" s="81">
        <v>129.41</v>
      </c>
      <c r="JD333" s="82">
        <f t="shared" si="21"/>
        <v>224.72</v>
      </c>
      <c r="JE333" s="83"/>
      <c r="JF333" s="83"/>
      <c r="JG333" s="83"/>
      <c r="JH333" s="83"/>
      <c r="JI333" s="83"/>
      <c r="JJ333" s="83"/>
      <c r="JK333" s="83"/>
      <c r="JL333" s="83"/>
      <c r="JM333" s="83"/>
      <c r="JN333" s="83"/>
      <c r="JO333" s="83"/>
      <c r="JP333" s="83"/>
      <c r="JQ333" s="117">
        <f t="shared" si="19"/>
        <v>1.7364964067691833</v>
      </c>
      <c r="JR333" s="5" t="s">
        <v>689</v>
      </c>
    </row>
    <row r="334" spans="1:278" s="5" customFormat="1" ht="12.75" customHeight="1" x14ac:dyDescent="0.25">
      <c r="A334" s="64">
        <v>43150</v>
      </c>
      <c r="B334" s="110" t="s">
        <v>67</v>
      </c>
      <c r="C334" s="52"/>
      <c r="D334" s="52"/>
      <c r="E334" s="53"/>
      <c r="F334" s="53"/>
      <c r="G334" s="53"/>
      <c r="H334" s="53"/>
      <c r="I334" s="53"/>
      <c r="J334" s="53"/>
      <c r="K334" s="53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>
        <v>18</v>
      </c>
      <c r="AS334" s="22"/>
      <c r="AT334" s="22"/>
      <c r="AU334" s="22"/>
      <c r="AV334" s="22"/>
      <c r="AW334" s="22"/>
      <c r="AX334" s="22"/>
      <c r="AY334" s="22"/>
      <c r="AZ334" s="22"/>
      <c r="BA334" s="22"/>
      <c r="BB334" s="22"/>
      <c r="BC334" s="22"/>
      <c r="BD334" s="22"/>
      <c r="BE334" s="22"/>
      <c r="BF334" s="22"/>
      <c r="BG334" s="22"/>
      <c r="BH334" s="22"/>
      <c r="BI334" s="22"/>
      <c r="BJ334" s="22"/>
      <c r="BK334" s="22"/>
      <c r="BL334" s="22"/>
      <c r="BM334" s="22"/>
      <c r="BN334" s="22"/>
      <c r="BO334" s="22"/>
      <c r="BP334" s="22"/>
      <c r="BQ334" s="22"/>
      <c r="BR334" s="22"/>
      <c r="BS334" s="22"/>
      <c r="BT334" s="22"/>
      <c r="BU334" s="22"/>
      <c r="BV334" s="22"/>
      <c r="BW334" s="22"/>
      <c r="BX334" s="22"/>
      <c r="BY334" s="22"/>
      <c r="BZ334" s="22"/>
      <c r="CA334" s="22"/>
      <c r="CB334" s="22"/>
      <c r="CC334" s="22"/>
      <c r="CD334" s="22"/>
      <c r="CE334" s="22"/>
      <c r="CF334" s="22"/>
      <c r="CG334" s="22"/>
      <c r="CH334" s="22"/>
      <c r="CI334" s="22"/>
      <c r="CJ334" s="22"/>
      <c r="CK334" s="22"/>
      <c r="CL334" s="22"/>
      <c r="CM334" s="22">
        <v>451</v>
      </c>
      <c r="CN334" s="22"/>
      <c r="CO334" s="22"/>
      <c r="CP334" s="22">
        <v>20</v>
      </c>
      <c r="CQ334" s="22"/>
      <c r="CR334" s="22"/>
      <c r="CS334" s="22"/>
      <c r="CT334" s="22"/>
      <c r="CU334" s="22"/>
      <c r="CV334" s="22"/>
      <c r="CW334" s="22"/>
      <c r="CX334" s="22"/>
      <c r="CY334" s="22"/>
      <c r="CZ334" s="22"/>
      <c r="DA334" s="22"/>
      <c r="DB334" s="22"/>
      <c r="DC334" s="22"/>
      <c r="DD334" s="22"/>
      <c r="DE334" s="22"/>
      <c r="DF334" s="22"/>
      <c r="DG334" s="22"/>
      <c r="DH334" s="22"/>
      <c r="DI334" s="22"/>
      <c r="DJ334" s="22"/>
      <c r="DK334" s="22"/>
      <c r="DL334" s="22"/>
      <c r="DM334" s="22"/>
      <c r="DN334" s="22"/>
      <c r="DO334" s="22"/>
      <c r="DP334" s="22"/>
      <c r="DQ334" s="22"/>
      <c r="DR334" s="22"/>
      <c r="DS334" s="22"/>
      <c r="DT334" s="22"/>
      <c r="DU334" s="22"/>
      <c r="DV334" s="22"/>
      <c r="DW334" s="22"/>
      <c r="DX334" s="22"/>
      <c r="DY334" s="22"/>
      <c r="DZ334" s="22"/>
      <c r="EA334" s="22"/>
      <c r="EB334" s="22"/>
      <c r="EC334" s="22"/>
      <c r="ED334" s="22"/>
      <c r="EE334" s="22"/>
      <c r="EF334" s="22"/>
      <c r="EG334" s="22"/>
      <c r="EH334" s="22"/>
      <c r="EI334" s="22"/>
      <c r="EJ334" s="22"/>
      <c r="EK334" s="22"/>
      <c r="EL334" s="22"/>
      <c r="EM334" s="22"/>
      <c r="EN334" s="22"/>
      <c r="EO334" s="22"/>
      <c r="EP334" s="22"/>
      <c r="EQ334" s="22"/>
      <c r="ER334" s="22"/>
      <c r="ES334" s="22"/>
      <c r="ET334" s="22"/>
      <c r="EU334" s="22"/>
      <c r="EV334" s="22"/>
      <c r="EW334" s="22"/>
      <c r="EX334" s="22"/>
      <c r="EY334" s="22"/>
      <c r="EZ334" s="22"/>
      <c r="FA334" s="22"/>
      <c r="FB334" s="22"/>
      <c r="FC334" s="22"/>
      <c r="FD334" s="22"/>
      <c r="FE334" s="22"/>
      <c r="FF334" s="22"/>
      <c r="FG334" s="22"/>
      <c r="FH334" s="22"/>
      <c r="FI334" s="22"/>
      <c r="FJ334" s="22"/>
      <c r="FK334" s="22"/>
      <c r="FL334" s="22"/>
      <c r="FM334" s="22"/>
      <c r="FN334" s="22"/>
      <c r="FO334" s="22"/>
      <c r="FP334" s="22"/>
      <c r="FQ334" s="22"/>
      <c r="FR334" s="22"/>
      <c r="FS334" s="22"/>
      <c r="FT334" s="22"/>
      <c r="FU334" s="22"/>
      <c r="FV334" s="22"/>
      <c r="FW334" s="22"/>
      <c r="FX334" s="22"/>
      <c r="FY334" s="22"/>
      <c r="FZ334" s="22"/>
      <c r="GA334" s="22"/>
      <c r="GB334" s="22"/>
      <c r="GC334" s="22"/>
      <c r="GD334" s="22"/>
      <c r="GE334" s="22"/>
      <c r="GF334" s="22"/>
      <c r="GG334" s="22"/>
      <c r="GH334" s="22"/>
      <c r="GI334" s="22"/>
      <c r="GJ334" s="22"/>
      <c r="GK334" s="22"/>
      <c r="GL334" s="22"/>
      <c r="GM334" s="22"/>
      <c r="GN334" s="22"/>
      <c r="GO334" s="22"/>
      <c r="GP334" s="22"/>
      <c r="GQ334" s="22"/>
      <c r="GR334" s="22"/>
      <c r="GS334" s="22"/>
      <c r="GT334" s="22"/>
      <c r="GU334" s="22"/>
      <c r="GV334" s="22"/>
      <c r="GW334" s="22"/>
      <c r="GX334" s="22"/>
      <c r="GY334" s="22"/>
      <c r="GZ334" s="22"/>
      <c r="HA334" s="22"/>
      <c r="HB334" s="22"/>
      <c r="HC334" s="22"/>
      <c r="HD334" s="22"/>
      <c r="HE334" s="22"/>
      <c r="HF334" s="22"/>
      <c r="HG334" s="22"/>
      <c r="HH334" s="22"/>
      <c r="HI334" s="22"/>
      <c r="HJ334" s="22"/>
      <c r="HK334" s="22"/>
      <c r="HL334" s="22"/>
      <c r="HM334" s="22"/>
      <c r="HN334" s="22"/>
      <c r="HO334" s="22"/>
      <c r="HP334" s="22"/>
      <c r="HQ334" s="22"/>
      <c r="HR334" s="22"/>
      <c r="HS334" s="22"/>
      <c r="HT334" s="22"/>
      <c r="HU334" s="22"/>
      <c r="HV334" s="22"/>
      <c r="HW334" s="22"/>
      <c r="HX334" s="22"/>
      <c r="HY334" s="22"/>
      <c r="HZ334" s="22"/>
      <c r="IA334" s="22"/>
      <c r="IB334" s="22"/>
      <c r="IC334" s="22"/>
      <c r="ID334" s="22"/>
      <c r="IE334" s="22"/>
      <c r="IF334" s="22"/>
      <c r="IG334" s="22"/>
      <c r="IH334" s="22"/>
      <c r="II334" s="22"/>
      <c r="IJ334" s="22"/>
      <c r="IK334" s="22"/>
      <c r="IL334" s="22"/>
      <c r="IM334" s="22"/>
      <c r="IN334" s="22"/>
      <c r="IO334" s="22"/>
      <c r="IP334" s="22"/>
      <c r="IQ334" s="22"/>
      <c r="IR334" s="22"/>
      <c r="IS334" s="22"/>
      <c r="IT334" s="22"/>
      <c r="IU334" s="22"/>
      <c r="IV334" s="22"/>
      <c r="IW334" s="22"/>
      <c r="IX334" s="22"/>
      <c r="IY334" s="26">
        <f t="shared" si="20"/>
        <v>489</v>
      </c>
      <c r="IZ334" s="56" t="s">
        <v>37</v>
      </c>
      <c r="JA334" s="80">
        <v>11267.99</v>
      </c>
      <c r="JB334" s="81">
        <f>JE334+JF334+JG334+JH334+JI334</f>
        <v>11267.99</v>
      </c>
      <c r="JC334" s="81">
        <v>6575.0400000000009</v>
      </c>
      <c r="JD334" s="82">
        <f t="shared" si="21"/>
        <v>0</v>
      </c>
      <c r="JE334" s="83"/>
      <c r="JF334" s="83"/>
      <c r="JG334" s="83"/>
      <c r="JH334" s="83">
        <v>2000</v>
      </c>
      <c r="JI334" s="83">
        <v>9267.99</v>
      </c>
      <c r="JJ334" s="83"/>
      <c r="JK334" s="83"/>
      <c r="JL334" s="83"/>
      <c r="JM334" s="83"/>
      <c r="JN334" s="83"/>
      <c r="JO334" s="83"/>
      <c r="JP334" s="83"/>
      <c r="JQ334" s="40">
        <f t="shared" si="19"/>
        <v>1.713752311773008</v>
      </c>
      <c r="JR334" s="67" t="s">
        <v>366</v>
      </c>
    </row>
    <row r="335" spans="1:278" s="5" customFormat="1" ht="12.75" customHeight="1" x14ac:dyDescent="0.25">
      <c r="A335" s="64">
        <v>43213</v>
      </c>
      <c r="B335" s="110" t="s">
        <v>67</v>
      </c>
      <c r="C335" s="52"/>
      <c r="D335" s="52"/>
      <c r="E335" s="53"/>
      <c r="F335" s="53"/>
      <c r="G335" s="53"/>
      <c r="H335" s="53"/>
      <c r="I335" s="53"/>
      <c r="J335" s="53"/>
      <c r="K335" s="53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>
        <v>27</v>
      </c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>
        <v>363</v>
      </c>
      <c r="CN335" s="22"/>
      <c r="CO335" s="22"/>
      <c r="CP335" s="22">
        <v>80</v>
      </c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22"/>
      <c r="GF335" s="22"/>
      <c r="GG335" s="22"/>
      <c r="GH335" s="22"/>
      <c r="GI335" s="22"/>
      <c r="GJ335" s="22"/>
      <c r="GK335" s="22"/>
      <c r="GL335" s="22"/>
      <c r="GM335" s="22"/>
      <c r="GN335" s="22"/>
      <c r="GO335" s="22"/>
      <c r="GP335" s="22"/>
      <c r="GQ335" s="22"/>
      <c r="GR335" s="22"/>
      <c r="GS335" s="22"/>
      <c r="GT335" s="22"/>
      <c r="GU335" s="22"/>
      <c r="GV335" s="22"/>
      <c r="GW335" s="22"/>
      <c r="GX335" s="22"/>
      <c r="GY335" s="22"/>
      <c r="GZ335" s="22"/>
      <c r="HA335" s="22"/>
      <c r="HB335" s="22"/>
      <c r="HC335" s="22"/>
      <c r="HD335" s="22"/>
      <c r="HE335" s="22"/>
      <c r="HF335" s="22"/>
      <c r="HG335" s="22"/>
      <c r="HH335" s="22"/>
      <c r="HI335" s="22"/>
      <c r="HJ335" s="22"/>
      <c r="HK335" s="22"/>
      <c r="HL335" s="22"/>
      <c r="HM335" s="22"/>
      <c r="HN335" s="22"/>
      <c r="HO335" s="22"/>
      <c r="HP335" s="22"/>
      <c r="HQ335" s="22"/>
      <c r="HR335" s="22"/>
      <c r="HS335" s="22"/>
      <c r="HT335" s="22"/>
      <c r="HU335" s="22"/>
      <c r="HV335" s="22"/>
      <c r="HW335" s="22"/>
      <c r="HX335" s="22"/>
      <c r="HY335" s="22"/>
      <c r="HZ335" s="22"/>
      <c r="IA335" s="22"/>
      <c r="IB335" s="22"/>
      <c r="IC335" s="22"/>
      <c r="ID335" s="22"/>
      <c r="IE335" s="22"/>
      <c r="IF335" s="22"/>
      <c r="IG335" s="22"/>
      <c r="IH335" s="22"/>
      <c r="II335" s="22"/>
      <c r="IJ335" s="22"/>
      <c r="IK335" s="22"/>
      <c r="IL335" s="22"/>
      <c r="IM335" s="22"/>
      <c r="IN335" s="22"/>
      <c r="IO335" s="22"/>
      <c r="IP335" s="22"/>
      <c r="IQ335" s="22"/>
      <c r="IR335" s="22"/>
      <c r="IS335" s="22"/>
      <c r="IT335" s="22"/>
      <c r="IU335" s="22"/>
      <c r="IV335" s="22"/>
      <c r="IW335" s="22"/>
      <c r="IX335" s="22"/>
      <c r="IY335" s="26">
        <f t="shared" si="20"/>
        <v>470</v>
      </c>
      <c r="IZ335" s="56" t="s">
        <v>37</v>
      </c>
      <c r="JA335" s="80">
        <v>11668.48</v>
      </c>
      <c r="JB335" s="81">
        <f>JE335+JF335+JG335+JH335+JI335+JJ335</f>
        <v>11668.48</v>
      </c>
      <c r="JC335" s="81">
        <v>6693.2900000000009</v>
      </c>
      <c r="JD335" s="82">
        <f t="shared" si="21"/>
        <v>0</v>
      </c>
      <c r="JE335" s="83"/>
      <c r="JF335" s="83"/>
      <c r="JG335" s="83"/>
      <c r="JH335" s="83"/>
      <c r="JI335" s="83"/>
      <c r="JJ335" s="83">
        <f>6000+5668.48</f>
        <v>11668.48</v>
      </c>
      <c r="JK335" s="83"/>
      <c r="JL335" s="83"/>
      <c r="JM335" s="83"/>
      <c r="JN335" s="83"/>
      <c r="JO335" s="83"/>
      <c r="JP335" s="83"/>
      <c r="JQ335" s="40">
        <f t="shared" si="19"/>
        <v>1.7433100911509882</v>
      </c>
      <c r="JR335" s="5" t="s">
        <v>446</v>
      </c>
    </row>
    <row r="336" spans="1:278" s="5" customFormat="1" ht="12.75" customHeight="1" x14ac:dyDescent="0.25">
      <c r="A336" s="64">
        <v>43217</v>
      </c>
      <c r="B336" s="110" t="s">
        <v>67</v>
      </c>
      <c r="C336" s="52"/>
      <c r="D336" s="52"/>
      <c r="E336" s="53"/>
      <c r="F336" s="53"/>
      <c r="G336" s="53"/>
      <c r="H336" s="53"/>
      <c r="I336" s="53"/>
      <c r="J336" s="53"/>
      <c r="K336" s="53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  <c r="AU336" s="22"/>
      <c r="AV336" s="22"/>
      <c r="AW336" s="22"/>
      <c r="AX336" s="22"/>
      <c r="AY336" s="22"/>
      <c r="AZ336" s="22"/>
      <c r="BA336" s="22"/>
      <c r="BB336" s="22"/>
      <c r="BC336" s="22"/>
      <c r="BD336" s="22"/>
      <c r="BE336" s="22"/>
      <c r="BF336" s="22"/>
      <c r="BG336" s="22"/>
      <c r="BH336" s="22"/>
      <c r="BI336" s="22"/>
      <c r="BJ336" s="22"/>
      <c r="BK336" s="22"/>
      <c r="BL336" s="22"/>
      <c r="BM336" s="22"/>
      <c r="BN336" s="22"/>
      <c r="BO336" s="22"/>
      <c r="BP336" s="22"/>
      <c r="BQ336" s="22"/>
      <c r="BR336" s="22"/>
      <c r="BS336" s="22"/>
      <c r="BT336" s="22"/>
      <c r="BU336" s="22"/>
      <c r="BV336" s="22"/>
      <c r="BW336" s="22"/>
      <c r="BX336" s="22"/>
      <c r="BY336" s="22"/>
      <c r="BZ336" s="22"/>
      <c r="CA336" s="22"/>
      <c r="CB336" s="22"/>
      <c r="CC336" s="22"/>
      <c r="CD336" s="22"/>
      <c r="CE336" s="22"/>
      <c r="CF336" s="22"/>
      <c r="CG336" s="22"/>
      <c r="CH336" s="22"/>
      <c r="CI336" s="22"/>
      <c r="CJ336" s="22"/>
      <c r="CK336" s="22"/>
      <c r="CL336" s="22"/>
      <c r="CM336" s="22"/>
      <c r="CN336" s="22"/>
      <c r="CO336" s="22"/>
      <c r="CP336" s="22"/>
      <c r="CQ336" s="22"/>
      <c r="CR336" s="22"/>
      <c r="CS336" s="22"/>
      <c r="CT336" s="22"/>
      <c r="CU336" s="22"/>
      <c r="CV336" s="22"/>
      <c r="CW336" s="22"/>
      <c r="CX336" s="22"/>
      <c r="CY336" s="22"/>
      <c r="CZ336" s="22"/>
      <c r="DA336" s="22"/>
      <c r="DB336" s="22"/>
      <c r="DC336" s="22"/>
      <c r="DD336" s="22"/>
      <c r="DE336" s="22"/>
      <c r="DF336" s="22"/>
      <c r="DG336" s="22"/>
      <c r="DH336" s="22"/>
      <c r="DI336" s="22"/>
      <c r="DJ336" s="22"/>
      <c r="DK336" s="22"/>
      <c r="DL336" s="22"/>
      <c r="DM336" s="22"/>
      <c r="DN336" s="22"/>
      <c r="DO336" s="22"/>
      <c r="DP336" s="22"/>
      <c r="DQ336" s="22"/>
      <c r="DR336" s="22"/>
      <c r="DS336" s="22"/>
      <c r="DT336" s="22"/>
      <c r="DU336" s="22"/>
      <c r="DV336" s="22"/>
      <c r="DW336" s="22"/>
      <c r="DX336" s="22"/>
      <c r="DY336" s="22"/>
      <c r="DZ336" s="22"/>
      <c r="EA336" s="22"/>
      <c r="EB336" s="22"/>
      <c r="EC336" s="22"/>
      <c r="ED336" s="22"/>
      <c r="EE336" s="22"/>
      <c r="EF336" s="22"/>
      <c r="EG336" s="22"/>
      <c r="EH336" s="22"/>
      <c r="EI336" s="22"/>
      <c r="EJ336" s="22"/>
      <c r="EK336" s="22"/>
      <c r="EL336" s="22"/>
      <c r="EM336" s="22"/>
      <c r="EN336" s="22"/>
      <c r="EO336" s="22"/>
      <c r="EP336" s="22"/>
      <c r="EQ336" s="22"/>
      <c r="ER336" s="22"/>
      <c r="ES336" s="22"/>
      <c r="ET336" s="22"/>
      <c r="EU336" s="22"/>
      <c r="EV336" s="22"/>
      <c r="EW336" s="22"/>
      <c r="EX336" s="22"/>
      <c r="EY336" s="22"/>
      <c r="EZ336" s="22"/>
      <c r="FA336" s="22"/>
      <c r="FB336" s="22"/>
      <c r="FC336" s="22"/>
      <c r="FD336" s="22"/>
      <c r="FE336" s="22"/>
      <c r="FF336" s="22"/>
      <c r="FG336" s="22"/>
      <c r="FH336" s="22"/>
      <c r="FI336" s="22"/>
      <c r="FJ336" s="22"/>
      <c r="FK336" s="22"/>
      <c r="FL336" s="22"/>
      <c r="FM336" s="22"/>
      <c r="FN336" s="22"/>
      <c r="FO336" s="22"/>
      <c r="FP336" s="22"/>
      <c r="FQ336" s="22"/>
      <c r="FR336" s="22"/>
      <c r="FS336" s="22"/>
      <c r="FT336" s="22"/>
      <c r="FU336" s="22"/>
      <c r="FV336" s="22"/>
      <c r="FW336" s="22"/>
      <c r="FX336" s="22"/>
      <c r="FY336" s="22"/>
      <c r="FZ336" s="22"/>
      <c r="GA336" s="22"/>
      <c r="GB336" s="22"/>
      <c r="GC336" s="22"/>
      <c r="GD336" s="22"/>
      <c r="GE336" s="22"/>
      <c r="GF336" s="22"/>
      <c r="GG336" s="22"/>
      <c r="GH336" s="22"/>
      <c r="GI336" s="22"/>
      <c r="GJ336" s="22"/>
      <c r="GK336" s="22"/>
      <c r="GL336" s="22"/>
      <c r="GM336" s="22"/>
      <c r="GN336" s="22"/>
      <c r="GO336" s="22"/>
      <c r="GP336" s="22"/>
      <c r="GQ336" s="22"/>
      <c r="GR336" s="22"/>
      <c r="GS336" s="22"/>
      <c r="GT336" s="22"/>
      <c r="GU336" s="22"/>
      <c r="GV336" s="22"/>
      <c r="GW336" s="22"/>
      <c r="GX336" s="22"/>
      <c r="GY336" s="22"/>
      <c r="GZ336" s="22"/>
      <c r="HA336" s="22"/>
      <c r="HB336" s="22"/>
      <c r="HC336" s="22"/>
      <c r="HD336" s="22"/>
      <c r="HE336" s="22"/>
      <c r="HF336" s="22"/>
      <c r="HG336" s="22"/>
      <c r="HH336" s="22"/>
      <c r="HI336" s="22"/>
      <c r="HJ336" s="22"/>
      <c r="HK336" s="22"/>
      <c r="HL336" s="22"/>
      <c r="HM336" s="22"/>
      <c r="HN336" s="22"/>
      <c r="HO336" s="22"/>
      <c r="HP336" s="22"/>
      <c r="HQ336" s="22"/>
      <c r="HR336" s="22"/>
      <c r="HS336" s="22"/>
      <c r="HT336" s="22"/>
      <c r="HU336" s="22"/>
      <c r="HV336" s="22"/>
      <c r="HW336" s="22"/>
      <c r="HX336" s="22"/>
      <c r="HY336" s="22"/>
      <c r="HZ336" s="22"/>
      <c r="IA336" s="22"/>
      <c r="IB336" s="22"/>
      <c r="IC336" s="22"/>
      <c r="ID336" s="22"/>
      <c r="IE336" s="22"/>
      <c r="IF336" s="22"/>
      <c r="IG336" s="22"/>
      <c r="IH336" s="22"/>
      <c r="II336" s="22"/>
      <c r="IJ336" s="22"/>
      <c r="IK336" s="22"/>
      <c r="IL336" s="22"/>
      <c r="IM336" s="22"/>
      <c r="IN336" s="22"/>
      <c r="IO336" s="22"/>
      <c r="IP336" s="22"/>
      <c r="IQ336" s="22"/>
      <c r="IR336" s="22"/>
      <c r="IS336" s="22"/>
      <c r="IT336" s="22"/>
      <c r="IU336" s="22"/>
      <c r="IV336" s="22">
        <v>25</v>
      </c>
      <c r="IW336" s="22"/>
      <c r="IX336" s="22"/>
      <c r="IY336" s="26">
        <f t="shared" si="20"/>
        <v>25</v>
      </c>
      <c r="IZ336" s="56" t="s">
        <v>223</v>
      </c>
      <c r="JA336" s="80">
        <v>1131</v>
      </c>
      <c r="JB336" s="81">
        <f>JE336+JF336+JG336+JH336+JI336+JJ336</f>
        <v>1131</v>
      </c>
      <c r="JC336" s="81">
        <v>620.5</v>
      </c>
      <c r="JD336" s="82">
        <f t="shared" si="21"/>
        <v>0</v>
      </c>
      <c r="JE336" s="83"/>
      <c r="JF336" s="83"/>
      <c r="JG336" s="83"/>
      <c r="JH336" s="83"/>
      <c r="JI336" s="83"/>
      <c r="JJ336" s="83">
        <v>1131</v>
      </c>
      <c r="JK336" s="83"/>
      <c r="JL336" s="83"/>
      <c r="JM336" s="83"/>
      <c r="JN336" s="83"/>
      <c r="JO336" s="83"/>
      <c r="JP336" s="83"/>
      <c r="JQ336" s="40">
        <f t="shared" si="19"/>
        <v>1.8227236099919419</v>
      </c>
    </row>
    <row r="337" spans="1:278" s="5" customFormat="1" ht="12.75" customHeight="1" x14ac:dyDescent="0.25">
      <c r="A337" s="64">
        <v>43269</v>
      </c>
      <c r="B337" s="110" t="s">
        <v>67</v>
      </c>
      <c r="C337" s="52"/>
      <c r="D337" s="52"/>
      <c r="E337" s="53"/>
      <c r="F337" s="53"/>
      <c r="G337" s="53"/>
      <c r="H337" s="53"/>
      <c r="I337" s="53"/>
      <c r="J337" s="53"/>
      <c r="K337" s="53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>
        <v>45</v>
      </c>
      <c r="AS337" s="22"/>
      <c r="AT337" s="22"/>
      <c r="AU337" s="22"/>
      <c r="AV337" s="22"/>
      <c r="AW337" s="22"/>
      <c r="AX337" s="22"/>
      <c r="AY337" s="22"/>
      <c r="AZ337" s="22"/>
      <c r="BA337" s="22"/>
      <c r="BB337" s="22"/>
      <c r="BC337" s="22"/>
      <c r="BD337" s="22"/>
      <c r="BE337" s="22"/>
      <c r="BF337" s="22"/>
      <c r="BG337" s="22"/>
      <c r="BH337" s="22"/>
      <c r="BI337" s="22"/>
      <c r="BJ337" s="22"/>
      <c r="BK337" s="22"/>
      <c r="BL337" s="22"/>
      <c r="BM337" s="22"/>
      <c r="BN337" s="22"/>
      <c r="BO337" s="22"/>
      <c r="BP337" s="22"/>
      <c r="BQ337" s="22"/>
      <c r="BR337" s="22"/>
      <c r="BS337" s="22"/>
      <c r="BT337" s="22"/>
      <c r="BU337" s="22"/>
      <c r="BV337" s="22"/>
      <c r="BW337" s="22"/>
      <c r="BX337" s="22"/>
      <c r="BY337" s="22"/>
      <c r="BZ337" s="22"/>
      <c r="CA337" s="22"/>
      <c r="CB337" s="22"/>
      <c r="CC337" s="22"/>
      <c r="CD337" s="22"/>
      <c r="CE337" s="22"/>
      <c r="CF337" s="22"/>
      <c r="CG337" s="22"/>
      <c r="CH337" s="22"/>
      <c r="CI337" s="22"/>
      <c r="CJ337" s="22"/>
      <c r="CK337" s="22"/>
      <c r="CL337" s="22"/>
      <c r="CM337" s="22">
        <v>495</v>
      </c>
      <c r="CN337" s="22"/>
      <c r="CO337" s="22"/>
      <c r="CP337" s="22">
        <v>100</v>
      </c>
      <c r="CQ337" s="22"/>
      <c r="CR337" s="22"/>
      <c r="CS337" s="22"/>
      <c r="CT337" s="22"/>
      <c r="CU337" s="22"/>
      <c r="CV337" s="22"/>
      <c r="CW337" s="22"/>
      <c r="CX337" s="22"/>
      <c r="CY337" s="22"/>
      <c r="CZ337" s="22"/>
      <c r="DA337" s="22"/>
      <c r="DB337" s="22"/>
      <c r="DC337" s="22"/>
      <c r="DD337" s="22"/>
      <c r="DE337" s="22"/>
      <c r="DF337" s="22"/>
      <c r="DG337" s="22"/>
      <c r="DH337" s="22"/>
      <c r="DI337" s="22"/>
      <c r="DJ337" s="22"/>
      <c r="DK337" s="22"/>
      <c r="DL337" s="22"/>
      <c r="DM337" s="22"/>
      <c r="DN337" s="22"/>
      <c r="DO337" s="22"/>
      <c r="DP337" s="22"/>
      <c r="DQ337" s="22"/>
      <c r="DR337" s="22"/>
      <c r="DS337" s="22"/>
      <c r="DT337" s="22"/>
      <c r="DU337" s="22"/>
      <c r="DV337" s="22"/>
      <c r="DW337" s="22"/>
      <c r="DX337" s="22"/>
      <c r="DY337" s="22"/>
      <c r="DZ337" s="22"/>
      <c r="EA337" s="22"/>
      <c r="EB337" s="22"/>
      <c r="EC337" s="22"/>
      <c r="ED337" s="22"/>
      <c r="EE337" s="22"/>
      <c r="EF337" s="22"/>
      <c r="EG337" s="22"/>
      <c r="EH337" s="22"/>
      <c r="EI337" s="22"/>
      <c r="EJ337" s="22"/>
      <c r="EK337" s="22"/>
      <c r="EL337" s="22"/>
      <c r="EM337" s="22"/>
      <c r="EN337" s="22"/>
      <c r="EO337" s="22"/>
      <c r="EP337" s="22"/>
      <c r="EQ337" s="22"/>
      <c r="ER337" s="22"/>
      <c r="ES337" s="22"/>
      <c r="ET337" s="22"/>
      <c r="EU337" s="22"/>
      <c r="EV337" s="22"/>
      <c r="EW337" s="22"/>
      <c r="EX337" s="22"/>
      <c r="EY337" s="22"/>
      <c r="EZ337" s="22"/>
      <c r="FA337" s="22"/>
      <c r="FB337" s="22"/>
      <c r="FC337" s="22"/>
      <c r="FD337" s="22"/>
      <c r="FE337" s="22"/>
      <c r="FF337" s="22"/>
      <c r="FG337" s="22"/>
      <c r="FH337" s="22"/>
      <c r="FI337" s="22"/>
      <c r="FJ337" s="22"/>
      <c r="FK337" s="22"/>
      <c r="FL337" s="22"/>
      <c r="FM337" s="22"/>
      <c r="FN337" s="22"/>
      <c r="FO337" s="22"/>
      <c r="FP337" s="22"/>
      <c r="FQ337" s="22"/>
      <c r="FR337" s="22"/>
      <c r="FS337" s="22"/>
      <c r="FT337" s="22"/>
      <c r="FU337" s="22"/>
      <c r="FV337" s="22"/>
      <c r="FW337" s="22"/>
      <c r="FX337" s="22"/>
      <c r="FY337" s="22"/>
      <c r="FZ337" s="22"/>
      <c r="GA337" s="22"/>
      <c r="GB337" s="22"/>
      <c r="GC337" s="22"/>
      <c r="GD337" s="22"/>
      <c r="GE337" s="22"/>
      <c r="GF337" s="22"/>
      <c r="GG337" s="22"/>
      <c r="GH337" s="22"/>
      <c r="GI337" s="22"/>
      <c r="GJ337" s="22"/>
      <c r="GK337" s="22"/>
      <c r="GL337" s="22"/>
      <c r="GM337" s="22"/>
      <c r="GN337" s="22"/>
      <c r="GO337" s="22"/>
      <c r="GP337" s="22"/>
      <c r="GQ337" s="22"/>
      <c r="GR337" s="22"/>
      <c r="GS337" s="22"/>
      <c r="GT337" s="22"/>
      <c r="GU337" s="22"/>
      <c r="GV337" s="22"/>
      <c r="GW337" s="22"/>
      <c r="GX337" s="22"/>
      <c r="GY337" s="22"/>
      <c r="GZ337" s="22"/>
      <c r="HA337" s="22"/>
      <c r="HB337" s="22"/>
      <c r="HC337" s="22"/>
      <c r="HD337" s="22"/>
      <c r="HE337" s="22"/>
      <c r="HF337" s="22"/>
      <c r="HG337" s="22"/>
      <c r="HH337" s="22"/>
      <c r="HI337" s="22"/>
      <c r="HJ337" s="22"/>
      <c r="HK337" s="22"/>
      <c r="HL337" s="22"/>
      <c r="HM337" s="22"/>
      <c r="HN337" s="22"/>
      <c r="HO337" s="22"/>
      <c r="HP337" s="22"/>
      <c r="HQ337" s="22"/>
      <c r="HR337" s="22"/>
      <c r="HS337" s="22"/>
      <c r="HT337" s="22"/>
      <c r="HU337" s="22"/>
      <c r="HV337" s="22"/>
      <c r="HW337" s="22"/>
      <c r="HX337" s="22"/>
      <c r="HY337" s="22"/>
      <c r="HZ337" s="22"/>
      <c r="IA337" s="22"/>
      <c r="IB337" s="22"/>
      <c r="IC337" s="22"/>
      <c r="ID337" s="22"/>
      <c r="IE337" s="22"/>
      <c r="IF337" s="22"/>
      <c r="IG337" s="22"/>
      <c r="IH337" s="22"/>
      <c r="II337" s="22"/>
      <c r="IJ337" s="22"/>
      <c r="IK337" s="22"/>
      <c r="IL337" s="22"/>
      <c r="IM337" s="22"/>
      <c r="IN337" s="22"/>
      <c r="IO337" s="22"/>
      <c r="IP337" s="22"/>
      <c r="IQ337" s="22"/>
      <c r="IR337" s="22"/>
      <c r="IS337" s="22"/>
      <c r="IT337" s="22"/>
      <c r="IU337" s="22"/>
      <c r="IV337" s="22"/>
      <c r="IW337" s="22"/>
      <c r="IX337" s="22"/>
      <c r="IY337" s="26">
        <f t="shared" si="20"/>
        <v>640</v>
      </c>
      <c r="IZ337" s="56" t="s">
        <v>37</v>
      </c>
      <c r="JA337" s="80">
        <v>15833.28</v>
      </c>
      <c r="JB337" s="81">
        <f>JE337+JF337+JG337+JH337+JI337+JJ337+JK337+JL337</f>
        <v>15833.279999999999</v>
      </c>
      <c r="JC337" s="81">
        <v>9095.5500000000011</v>
      </c>
      <c r="JD337" s="82">
        <f t="shared" si="21"/>
        <v>0</v>
      </c>
      <c r="JE337" s="83"/>
      <c r="JF337" s="83"/>
      <c r="JG337" s="83"/>
      <c r="JH337" s="83"/>
      <c r="JI337" s="83"/>
      <c r="JJ337" s="83"/>
      <c r="JK337" s="83"/>
      <c r="JL337" s="83">
        <f>8000+7833.28</f>
        <v>15833.279999999999</v>
      </c>
      <c r="JM337" s="83"/>
      <c r="JN337" s="83"/>
      <c r="JO337" s="83"/>
      <c r="JP337" s="83"/>
      <c r="JQ337" s="40">
        <f t="shared" si="19"/>
        <v>1.7407721358246613</v>
      </c>
    </row>
    <row r="338" spans="1:278" s="5" customFormat="1" ht="12.75" customHeight="1" x14ac:dyDescent="0.25">
      <c r="A338" s="64">
        <v>43294</v>
      </c>
      <c r="B338" s="110" t="s">
        <v>67</v>
      </c>
      <c r="C338" s="52"/>
      <c r="D338" s="52"/>
      <c r="E338" s="53"/>
      <c r="F338" s="53"/>
      <c r="G338" s="53"/>
      <c r="H338" s="53"/>
      <c r="I338" s="53"/>
      <c r="J338" s="53"/>
      <c r="K338" s="53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>
        <v>36</v>
      </c>
      <c r="AS338" s="22"/>
      <c r="AT338" s="22"/>
      <c r="AU338" s="22"/>
      <c r="AV338" s="22"/>
      <c r="AW338" s="22"/>
      <c r="AX338" s="22"/>
      <c r="AY338" s="22"/>
      <c r="AZ338" s="22"/>
      <c r="BA338" s="22"/>
      <c r="BB338" s="22"/>
      <c r="BC338" s="22"/>
      <c r="BD338" s="22"/>
      <c r="BE338" s="22"/>
      <c r="BF338" s="22"/>
      <c r="BG338" s="22"/>
      <c r="BH338" s="22"/>
      <c r="BI338" s="22"/>
      <c r="BJ338" s="22"/>
      <c r="BK338" s="22"/>
      <c r="BL338" s="22"/>
      <c r="BM338" s="22"/>
      <c r="BN338" s="22"/>
      <c r="BO338" s="22"/>
      <c r="BP338" s="22"/>
      <c r="BQ338" s="22"/>
      <c r="BR338" s="22"/>
      <c r="BS338" s="22"/>
      <c r="BT338" s="22"/>
      <c r="BU338" s="22"/>
      <c r="BV338" s="22"/>
      <c r="BW338" s="22"/>
      <c r="BX338" s="22"/>
      <c r="BY338" s="22"/>
      <c r="BZ338" s="22"/>
      <c r="CA338" s="22"/>
      <c r="CB338" s="22"/>
      <c r="CC338" s="22"/>
      <c r="CD338" s="22"/>
      <c r="CE338" s="22"/>
      <c r="CF338" s="22"/>
      <c r="CG338" s="22"/>
      <c r="CH338" s="22"/>
      <c r="CI338" s="22"/>
      <c r="CJ338" s="22"/>
      <c r="CK338" s="22"/>
      <c r="CL338" s="22"/>
      <c r="CM338" s="22">
        <v>407</v>
      </c>
      <c r="CN338" s="22"/>
      <c r="CO338" s="22"/>
      <c r="CP338" s="22">
        <v>100</v>
      </c>
      <c r="CQ338" s="22"/>
      <c r="CR338" s="22"/>
      <c r="CS338" s="22"/>
      <c r="CT338" s="22"/>
      <c r="CU338" s="22"/>
      <c r="CV338" s="22"/>
      <c r="CW338" s="22"/>
      <c r="CX338" s="22"/>
      <c r="CY338" s="22"/>
      <c r="CZ338" s="22"/>
      <c r="DA338" s="22"/>
      <c r="DB338" s="22"/>
      <c r="DC338" s="22"/>
      <c r="DD338" s="22"/>
      <c r="DE338" s="22"/>
      <c r="DF338" s="22"/>
      <c r="DG338" s="22"/>
      <c r="DH338" s="22"/>
      <c r="DI338" s="22"/>
      <c r="DJ338" s="22"/>
      <c r="DK338" s="22"/>
      <c r="DL338" s="22"/>
      <c r="DM338" s="22"/>
      <c r="DN338" s="22"/>
      <c r="DO338" s="22"/>
      <c r="DP338" s="22"/>
      <c r="DQ338" s="22"/>
      <c r="DR338" s="22"/>
      <c r="DS338" s="22"/>
      <c r="DT338" s="22"/>
      <c r="DU338" s="22"/>
      <c r="DV338" s="22"/>
      <c r="DW338" s="22"/>
      <c r="DX338" s="22"/>
      <c r="DY338" s="22"/>
      <c r="DZ338" s="22"/>
      <c r="EA338" s="22"/>
      <c r="EB338" s="22"/>
      <c r="EC338" s="22"/>
      <c r="ED338" s="22"/>
      <c r="EE338" s="22"/>
      <c r="EF338" s="22"/>
      <c r="EG338" s="22"/>
      <c r="EH338" s="22"/>
      <c r="EI338" s="22"/>
      <c r="EJ338" s="22"/>
      <c r="EK338" s="22"/>
      <c r="EL338" s="22"/>
      <c r="EM338" s="22"/>
      <c r="EN338" s="22"/>
      <c r="EO338" s="22"/>
      <c r="EP338" s="22"/>
      <c r="EQ338" s="22"/>
      <c r="ER338" s="22"/>
      <c r="ES338" s="22"/>
      <c r="ET338" s="22"/>
      <c r="EU338" s="22"/>
      <c r="EV338" s="22"/>
      <c r="EW338" s="22"/>
      <c r="EX338" s="22"/>
      <c r="EY338" s="22"/>
      <c r="EZ338" s="22"/>
      <c r="FA338" s="22"/>
      <c r="FB338" s="22"/>
      <c r="FC338" s="22"/>
      <c r="FD338" s="22"/>
      <c r="FE338" s="22"/>
      <c r="FF338" s="22"/>
      <c r="FG338" s="22"/>
      <c r="FH338" s="22"/>
      <c r="FI338" s="22"/>
      <c r="FJ338" s="22"/>
      <c r="FK338" s="22"/>
      <c r="FL338" s="22"/>
      <c r="FM338" s="22"/>
      <c r="FN338" s="22"/>
      <c r="FO338" s="22"/>
      <c r="FP338" s="22"/>
      <c r="FQ338" s="22"/>
      <c r="FR338" s="22"/>
      <c r="FS338" s="22"/>
      <c r="FT338" s="22"/>
      <c r="FU338" s="22"/>
      <c r="FV338" s="22"/>
      <c r="FW338" s="22"/>
      <c r="FX338" s="22"/>
      <c r="FY338" s="22"/>
      <c r="FZ338" s="22"/>
      <c r="GA338" s="22"/>
      <c r="GB338" s="22"/>
      <c r="GC338" s="22"/>
      <c r="GD338" s="22"/>
      <c r="GE338" s="22"/>
      <c r="GF338" s="22"/>
      <c r="GG338" s="22"/>
      <c r="GH338" s="22"/>
      <c r="GI338" s="22"/>
      <c r="GJ338" s="22"/>
      <c r="GK338" s="22"/>
      <c r="GL338" s="22"/>
      <c r="GM338" s="22"/>
      <c r="GN338" s="22"/>
      <c r="GO338" s="22"/>
      <c r="GP338" s="22"/>
      <c r="GQ338" s="22"/>
      <c r="GR338" s="22"/>
      <c r="GS338" s="22"/>
      <c r="GT338" s="22"/>
      <c r="GU338" s="22"/>
      <c r="GV338" s="22"/>
      <c r="GW338" s="22"/>
      <c r="GX338" s="22"/>
      <c r="GY338" s="22"/>
      <c r="GZ338" s="22"/>
      <c r="HA338" s="22"/>
      <c r="HB338" s="22"/>
      <c r="HC338" s="22"/>
      <c r="HD338" s="22"/>
      <c r="HE338" s="22"/>
      <c r="HF338" s="22"/>
      <c r="HG338" s="22"/>
      <c r="HH338" s="22"/>
      <c r="HI338" s="22"/>
      <c r="HJ338" s="22"/>
      <c r="HK338" s="22"/>
      <c r="HL338" s="22"/>
      <c r="HM338" s="22"/>
      <c r="HN338" s="22"/>
      <c r="HO338" s="22"/>
      <c r="HP338" s="22"/>
      <c r="HQ338" s="22"/>
      <c r="HR338" s="22"/>
      <c r="HS338" s="22"/>
      <c r="HT338" s="22"/>
      <c r="HU338" s="22"/>
      <c r="HV338" s="22"/>
      <c r="HW338" s="22"/>
      <c r="HX338" s="22"/>
      <c r="HY338" s="22"/>
      <c r="HZ338" s="22"/>
      <c r="IA338" s="22"/>
      <c r="IB338" s="22"/>
      <c r="IC338" s="22"/>
      <c r="ID338" s="22"/>
      <c r="IE338" s="22"/>
      <c r="IF338" s="22"/>
      <c r="IG338" s="22"/>
      <c r="IH338" s="22"/>
      <c r="II338" s="22"/>
      <c r="IJ338" s="22"/>
      <c r="IK338" s="22"/>
      <c r="IL338" s="22"/>
      <c r="IM338" s="22"/>
      <c r="IN338" s="22"/>
      <c r="IO338" s="22"/>
      <c r="IP338" s="22"/>
      <c r="IQ338" s="22"/>
      <c r="IR338" s="22"/>
      <c r="IS338" s="22"/>
      <c r="IT338" s="22"/>
      <c r="IU338" s="22"/>
      <c r="IV338" s="22"/>
      <c r="IW338" s="22"/>
      <c r="IX338" s="22"/>
      <c r="IY338" s="26">
        <f t="shared" si="20"/>
        <v>543</v>
      </c>
      <c r="IZ338" s="56" t="s">
        <v>37</v>
      </c>
      <c r="JA338" s="80">
        <v>13343.31</v>
      </c>
      <c r="JB338" s="81">
        <f>JE338+JF338+JG338+JH338+JI338+JJ338+JK338+JL338</f>
        <v>13343.31</v>
      </c>
      <c r="JC338" s="81">
        <v>7654.59</v>
      </c>
      <c r="JD338" s="82">
        <f t="shared" si="21"/>
        <v>0</v>
      </c>
      <c r="JE338" s="83"/>
      <c r="JF338" s="83"/>
      <c r="JG338" s="83"/>
      <c r="JH338" s="83"/>
      <c r="JI338" s="83"/>
      <c r="JJ338" s="83"/>
      <c r="JK338" s="83"/>
      <c r="JL338" s="83">
        <v>13343.31</v>
      </c>
      <c r="JM338" s="83"/>
      <c r="JN338" s="83"/>
      <c r="JO338" s="83"/>
      <c r="JP338" s="83"/>
      <c r="JQ338" s="40">
        <f t="shared" si="19"/>
        <v>1.7431776228380618</v>
      </c>
    </row>
    <row r="339" spans="1:278" s="5" customFormat="1" ht="12.75" customHeight="1" x14ac:dyDescent="0.25">
      <c r="A339" s="64">
        <v>43306</v>
      </c>
      <c r="B339" s="110" t="s">
        <v>67</v>
      </c>
      <c r="C339" s="52"/>
      <c r="D339" s="52"/>
      <c r="E339" s="53"/>
      <c r="F339" s="53"/>
      <c r="G339" s="53"/>
      <c r="H339" s="53"/>
      <c r="I339" s="53"/>
      <c r="J339" s="53"/>
      <c r="K339" s="53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  <c r="AU339" s="22"/>
      <c r="AV339" s="22"/>
      <c r="AW339" s="22"/>
      <c r="AX339" s="22"/>
      <c r="AY339" s="22"/>
      <c r="AZ339" s="22"/>
      <c r="BA339" s="22"/>
      <c r="BB339" s="22"/>
      <c r="BC339" s="22"/>
      <c r="BD339" s="22"/>
      <c r="BE339" s="22"/>
      <c r="BF339" s="22"/>
      <c r="BG339" s="22"/>
      <c r="BH339" s="22"/>
      <c r="BI339" s="22"/>
      <c r="BJ339" s="22"/>
      <c r="BK339" s="22"/>
      <c r="BL339" s="22"/>
      <c r="BM339" s="22"/>
      <c r="BN339" s="22"/>
      <c r="BO339" s="22"/>
      <c r="BP339" s="22"/>
      <c r="BQ339" s="22"/>
      <c r="BR339" s="22"/>
      <c r="BS339" s="22"/>
      <c r="BT339" s="22"/>
      <c r="BU339" s="22"/>
      <c r="BV339" s="22"/>
      <c r="BW339" s="22"/>
      <c r="BX339" s="22"/>
      <c r="BY339" s="22"/>
      <c r="BZ339" s="22"/>
      <c r="CA339" s="22"/>
      <c r="CB339" s="22"/>
      <c r="CC339" s="22"/>
      <c r="CD339" s="22"/>
      <c r="CE339" s="22"/>
      <c r="CF339" s="22"/>
      <c r="CG339" s="22"/>
      <c r="CH339" s="22"/>
      <c r="CI339" s="22"/>
      <c r="CJ339" s="22"/>
      <c r="CK339" s="22"/>
      <c r="CL339" s="22"/>
      <c r="CM339" s="22"/>
      <c r="CN339" s="22"/>
      <c r="CO339" s="22"/>
      <c r="CP339" s="22"/>
      <c r="CQ339" s="22"/>
      <c r="CR339" s="22"/>
      <c r="CS339" s="22"/>
      <c r="CT339" s="22"/>
      <c r="CU339" s="22"/>
      <c r="CV339" s="22"/>
      <c r="CW339" s="22"/>
      <c r="CX339" s="22"/>
      <c r="CY339" s="22"/>
      <c r="CZ339" s="22"/>
      <c r="DA339" s="22"/>
      <c r="DB339" s="22"/>
      <c r="DC339" s="22"/>
      <c r="DD339" s="22"/>
      <c r="DE339" s="22"/>
      <c r="DF339" s="22"/>
      <c r="DG339" s="22"/>
      <c r="DH339" s="22"/>
      <c r="DI339" s="22"/>
      <c r="DJ339" s="22"/>
      <c r="DK339" s="22"/>
      <c r="DL339" s="22"/>
      <c r="DM339" s="22"/>
      <c r="DN339" s="22"/>
      <c r="DO339" s="22"/>
      <c r="DP339" s="22"/>
      <c r="DQ339" s="22"/>
      <c r="DR339" s="22"/>
      <c r="DS339" s="22"/>
      <c r="DT339" s="22"/>
      <c r="DU339" s="22"/>
      <c r="DV339" s="22"/>
      <c r="DW339" s="22"/>
      <c r="DX339" s="22"/>
      <c r="DY339" s="22"/>
      <c r="DZ339" s="22"/>
      <c r="EA339" s="22"/>
      <c r="EB339" s="22"/>
      <c r="EC339" s="22"/>
      <c r="ED339" s="22"/>
      <c r="EE339" s="22"/>
      <c r="EF339" s="22"/>
      <c r="EG339" s="22"/>
      <c r="EH339" s="22"/>
      <c r="EI339" s="22"/>
      <c r="EJ339" s="22"/>
      <c r="EK339" s="22"/>
      <c r="EL339" s="22"/>
      <c r="EM339" s="22"/>
      <c r="EN339" s="22"/>
      <c r="EO339" s="22"/>
      <c r="EP339" s="22"/>
      <c r="EQ339" s="22"/>
      <c r="ER339" s="22"/>
      <c r="ES339" s="22"/>
      <c r="ET339" s="22"/>
      <c r="EU339" s="22"/>
      <c r="EV339" s="22"/>
      <c r="EW339" s="22"/>
      <c r="EX339" s="22"/>
      <c r="EY339" s="22"/>
      <c r="EZ339" s="22"/>
      <c r="FA339" s="22"/>
      <c r="FB339" s="22"/>
      <c r="FC339" s="22"/>
      <c r="FD339" s="22"/>
      <c r="FE339" s="22"/>
      <c r="FF339" s="22"/>
      <c r="FG339" s="22"/>
      <c r="FH339" s="22"/>
      <c r="FI339" s="22"/>
      <c r="FJ339" s="22"/>
      <c r="FK339" s="22"/>
      <c r="FL339" s="22"/>
      <c r="FM339" s="22"/>
      <c r="FN339" s="22"/>
      <c r="FO339" s="22"/>
      <c r="FP339" s="22"/>
      <c r="FQ339" s="22"/>
      <c r="FR339" s="22"/>
      <c r="FS339" s="22"/>
      <c r="FT339" s="22"/>
      <c r="FU339" s="22"/>
      <c r="FV339" s="22"/>
      <c r="FW339" s="22"/>
      <c r="FX339" s="22"/>
      <c r="FY339" s="22"/>
      <c r="FZ339" s="22"/>
      <c r="GA339" s="22"/>
      <c r="GB339" s="22"/>
      <c r="GC339" s="22"/>
      <c r="GD339" s="22"/>
      <c r="GE339" s="22"/>
      <c r="GF339" s="22"/>
      <c r="GG339" s="22"/>
      <c r="GH339" s="22"/>
      <c r="GI339" s="22"/>
      <c r="GJ339" s="22"/>
      <c r="GK339" s="22"/>
      <c r="GL339" s="22"/>
      <c r="GM339" s="22"/>
      <c r="GN339" s="22"/>
      <c r="GO339" s="22"/>
      <c r="GP339" s="22"/>
      <c r="GQ339" s="22"/>
      <c r="GR339" s="22"/>
      <c r="GS339" s="22"/>
      <c r="GT339" s="22"/>
      <c r="GU339" s="22"/>
      <c r="GV339" s="22"/>
      <c r="GW339" s="22"/>
      <c r="GX339" s="22"/>
      <c r="GY339" s="22"/>
      <c r="GZ339" s="22"/>
      <c r="HA339" s="22"/>
      <c r="HB339" s="22"/>
      <c r="HC339" s="22"/>
      <c r="HD339" s="22"/>
      <c r="HE339" s="22"/>
      <c r="HF339" s="22"/>
      <c r="HG339" s="22"/>
      <c r="HH339" s="22"/>
      <c r="HI339" s="22"/>
      <c r="HJ339" s="22"/>
      <c r="HK339" s="22"/>
      <c r="HL339" s="22"/>
      <c r="HM339" s="22"/>
      <c r="HN339" s="22"/>
      <c r="HO339" s="22"/>
      <c r="HP339" s="22"/>
      <c r="HQ339" s="22"/>
      <c r="HR339" s="22"/>
      <c r="HS339" s="22"/>
      <c r="HT339" s="22"/>
      <c r="HU339" s="22"/>
      <c r="HV339" s="22"/>
      <c r="HW339" s="22"/>
      <c r="HX339" s="22"/>
      <c r="HY339" s="22"/>
      <c r="HZ339" s="22"/>
      <c r="IA339" s="22"/>
      <c r="IB339" s="22"/>
      <c r="IC339" s="22"/>
      <c r="ID339" s="22"/>
      <c r="IE339" s="22"/>
      <c r="IF339" s="22"/>
      <c r="IG339" s="22"/>
      <c r="IH339" s="22"/>
      <c r="II339" s="22"/>
      <c r="IJ339" s="22"/>
      <c r="IK339" s="22"/>
      <c r="IL339" s="22"/>
      <c r="IM339" s="22"/>
      <c r="IN339" s="22"/>
      <c r="IO339" s="22"/>
      <c r="IP339" s="22"/>
      <c r="IQ339" s="22"/>
      <c r="IR339" s="22"/>
      <c r="IS339" s="22"/>
      <c r="IT339" s="22"/>
      <c r="IU339" s="22"/>
      <c r="IV339" s="22">
        <v>25</v>
      </c>
      <c r="IW339" s="22"/>
      <c r="IX339" s="22"/>
      <c r="IY339" s="26">
        <f t="shared" si="20"/>
        <v>25</v>
      </c>
      <c r="IZ339" s="56" t="s">
        <v>223</v>
      </c>
      <c r="JA339" s="80">
        <v>1119.9000000000001</v>
      </c>
      <c r="JB339" s="81">
        <f>JE339+JF339+JG339+JH339+JI339+JJ339+JK339+JL339+JM339</f>
        <v>1119.9000000000001</v>
      </c>
      <c r="JC339" s="81">
        <v>597</v>
      </c>
      <c r="JD339" s="82">
        <f t="shared" si="21"/>
        <v>0</v>
      </c>
      <c r="JE339" s="83"/>
      <c r="JF339" s="83"/>
      <c r="JG339" s="83"/>
      <c r="JH339" s="83"/>
      <c r="JI339" s="83"/>
      <c r="JJ339" s="83"/>
      <c r="JK339" s="83"/>
      <c r="JL339" s="83"/>
      <c r="JM339" s="83">
        <v>1119.9000000000001</v>
      </c>
      <c r="JN339" s="83"/>
      <c r="JO339" s="83"/>
      <c r="JP339" s="83"/>
      <c r="JQ339" s="40">
        <f t="shared" si="19"/>
        <v>1.8758793969849248</v>
      </c>
    </row>
    <row r="340" spans="1:278" s="5" customFormat="1" ht="12.75" customHeight="1" x14ac:dyDescent="0.25">
      <c r="A340" s="64">
        <v>43451</v>
      </c>
      <c r="B340" s="108" t="s">
        <v>67</v>
      </c>
      <c r="C340" s="52"/>
      <c r="D340" s="52"/>
      <c r="E340" s="53"/>
      <c r="F340" s="53"/>
      <c r="G340" s="53"/>
      <c r="H340" s="53"/>
      <c r="I340" s="53"/>
      <c r="J340" s="53"/>
      <c r="K340" s="53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  <c r="AU340" s="22"/>
      <c r="AV340" s="22"/>
      <c r="AW340" s="22"/>
      <c r="AX340" s="22"/>
      <c r="AY340" s="22"/>
      <c r="AZ340" s="22"/>
      <c r="BA340" s="22"/>
      <c r="BB340" s="22"/>
      <c r="BC340" s="22"/>
      <c r="BD340" s="22"/>
      <c r="BE340" s="22"/>
      <c r="BF340" s="22"/>
      <c r="BG340" s="22"/>
      <c r="BH340" s="22"/>
      <c r="BI340" s="22"/>
      <c r="BJ340" s="22"/>
      <c r="BK340" s="22"/>
      <c r="BL340" s="22"/>
      <c r="BM340" s="22"/>
      <c r="BN340" s="22"/>
      <c r="BO340" s="22"/>
      <c r="BP340" s="22"/>
      <c r="BQ340" s="22"/>
      <c r="BR340" s="22"/>
      <c r="BS340" s="22"/>
      <c r="BT340" s="22"/>
      <c r="BU340" s="22"/>
      <c r="BV340" s="22"/>
      <c r="BW340" s="22"/>
      <c r="BX340" s="22"/>
      <c r="BY340" s="22"/>
      <c r="BZ340" s="22"/>
      <c r="CA340" s="22"/>
      <c r="CB340" s="22"/>
      <c r="CC340" s="22"/>
      <c r="CD340" s="22"/>
      <c r="CE340" s="22"/>
      <c r="CF340" s="22"/>
      <c r="CG340" s="22"/>
      <c r="CH340" s="22"/>
      <c r="CI340" s="22"/>
      <c r="CJ340" s="22"/>
      <c r="CK340" s="22"/>
      <c r="CL340" s="22"/>
      <c r="CM340" s="22">
        <v>352</v>
      </c>
      <c r="CN340" s="22"/>
      <c r="CO340" s="22"/>
      <c r="CP340" s="22"/>
      <c r="CQ340" s="22"/>
      <c r="CR340" s="22"/>
      <c r="CS340" s="22"/>
      <c r="CT340" s="22"/>
      <c r="CU340" s="22"/>
      <c r="CV340" s="22"/>
      <c r="CW340" s="22"/>
      <c r="CX340" s="22"/>
      <c r="CY340" s="22"/>
      <c r="CZ340" s="22"/>
      <c r="DA340" s="22"/>
      <c r="DB340" s="22"/>
      <c r="DC340" s="22"/>
      <c r="DD340" s="22"/>
      <c r="DE340" s="22"/>
      <c r="DF340" s="22"/>
      <c r="DG340" s="22"/>
      <c r="DH340" s="22"/>
      <c r="DI340" s="22"/>
      <c r="DJ340" s="22"/>
      <c r="DK340" s="22"/>
      <c r="DL340" s="22"/>
      <c r="DM340" s="22"/>
      <c r="DN340" s="22"/>
      <c r="DO340" s="22"/>
      <c r="DP340" s="22"/>
      <c r="DQ340" s="22"/>
      <c r="DR340" s="22"/>
      <c r="DS340" s="22"/>
      <c r="DT340" s="22"/>
      <c r="DU340" s="22"/>
      <c r="DV340" s="22"/>
      <c r="DW340" s="22"/>
      <c r="DX340" s="22"/>
      <c r="DY340" s="22"/>
      <c r="DZ340" s="22"/>
      <c r="EA340" s="22"/>
      <c r="EB340" s="22"/>
      <c r="EC340" s="22"/>
      <c r="ED340" s="22"/>
      <c r="EE340" s="22"/>
      <c r="EF340" s="22"/>
      <c r="EG340" s="22"/>
      <c r="EH340" s="22"/>
      <c r="EI340" s="22"/>
      <c r="EJ340" s="22"/>
      <c r="EK340" s="22"/>
      <c r="EL340" s="22"/>
      <c r="EM340" s="22"/>
      <c r="EN340" s="22"/>
      <c r="EO340" s="22"/>
      <c r="EP340" s="22"/>
      <c r="EQ340" s="22"/>
      <c r="ER340" s="22"/>
      <c r="ES340" s="22"/>
      <c r="ET340" s="22"/>
      <c r="EU340" s="22"/>
      <c r="EV340" s="22"/>
      <c r="EW340" s="22"/>
      <c r="EX340" s="22"/>
      <c r="EY340" s="22"/>
      <c r="EZ340" s="22"/>
      <c r="FA340" s="22"/>
      <c r="FB340" s="22"/>
      <c r="FC340" s="22"/>
      <c r="FD340" s="22"/>
      <c r="FE340" s="22"/>
      <c r="FF340" s="22"/>
      <c r="FG340" s="22"/>
      <c r="FH340" s="22"/>
      <c r="FI340" s="22"/>
      <c r="FJ340" s="22"/>
      <c r="FK340" s="22"/>
      <c r="FL340" s="22"/>
      <c r="FM340" s="22"/>
      <c r="FN340" s="22"/>
      <c r="FO340" s="22"/>
      <c r="FP340" s="22"/>
      <c r="FQ340" s="22"/>
      <c r="FR340" s="22"/>
      <c r="FS340" s="22"/>
      <c r="FT340" s="22"/>
      <c r="FU340" s="22"/>
      <c r="FV340" s="22"/>
      <c r="FW340" s="22"/>
      <c r="FX340" s="22"/>
      <c r="FY340" s="22"/>
      <c r="FZ340" s="22"/>
      <c r="GA340" s="22"/>
      <c r="GB340" s="22"/>
      <c r="GC340" s="22"/>
      <c r="GD340" s="22"/>
      <c r="GE340" s="22"/>
      <c r="GF340" s="22"/>
      <c r="GG340" s="22"/>
      <c r="GH340" s="22"/>
      <c r="GI340" s="22"/>
      <c r="GJ340" s="22"/>
      <c r="GK340" s="22"/>
      <c r="GL340" s="22"/>
      <c r="GM340" s="22"/>
      <c r="GN340" s="22"/>
      <c r="GO340" s="22"/>
      <c r="GP340" s="22"/>
      <c r="GQ340" s="22"/>
      <c r="GR340" s="22"/>
      <c r="GS340" s="22"/>
      <c r="GT340" s="22"/>
      <c r="GU340" s="22"/>
      <c r="GV340" s="22"/>
      <c r="GW340" s="22"/>
      <c r="GX340" s="22"/>
      <c r="GY340" s="22"/>
      <c r="GZ340" s="22"/>
      <c r="HA340" s="22"/>
      <c r="HB340" s="22"/>
      <c r="HC340" s="22"/>
      <c r="HD340" s="22"/>
      <c r="HE340" s="22"/>
      <c r="HF340" s="22"/>
      <c r="HG340" s="22"/>
      <c r="HH340" s="22"/>
      <c r="HI340" s="22"/>
      <c r="HJ340" s="22"/>
      <c r="HK340" s="22"/>
      <c r="HL340" s="22"/>
      <c r="HM340" s="22"/>
      <c r="HN340" s="22"/>
      <c r="HO340" s="22"/>
      <c r="HP340" s="22"/>
      <c r="HQ340" s="22"/>
      <c r="HR340" s="22"/>
      <c r="HS340" s="22"/>
      <c r="HT340" s="22"/>
      <c r="HU340" s="22"/>
      <c r="HV340" s="22"/>
      <c r="HW340" s="22"/>
      <c r="HX340" s="22"/>
      <c r="HY340" s="22"/>
      <c r="HZ340" s="22"/>
      <c r="IA340" s="22"/>
      <c r="IB340" s="22"/>
      <c r="IC340" s="22"/>
      <c r="ID340" s="22"/>
      <c r="IE340" s="22"/>
      <c r="IF340" s="22"/>
      <c r="IG340" s="22"/>
      <c r="IH340" s="22"/>
      <c r="II340" s="22"/>
      <c r="IJ340" s="22"/>
      <c r="IK340" s="22"/>
      <c r="IL340" s="22"/>
      <c r="IM340" s="22"/>
      <c r="IN340" s="22"/>
      <c r="IO340" s="22"/>
      <c r="IP340" s="22"/>
      <c r="IQ340" s="22"/>
      <c r="IR340" s="22"/>
      <c r="IS340" s="22"/>
      <c r="IT340" s="22"/>
      <c r="IU340" s="22"/>
      <c r="IV340" s="22"/>
      <c r="IW340" s="22"/>
      <c r="IX340" s="22"/>
      <c r="IY340" s="26">
        <f t="shared" si="20"/>
        <v>352</v>
      </c>
      <c r="IZ340" s="56" t="s">
        <v>37</v>
      </c>
      <c r="JA340" s="80">
        <v>8566.27</v>
      </c>
      <c r="JB340" s="81">
        <f>JE340+JF340+JG340+JH340+JI340+JJ340+JK340+JL340+JM340+JN340+JO340+JP340</f>
        <v>0</v>
      </c>
      <c r="JC340" s="81">
        <v>4178.24</v>
      </c>
      <c r="JD340" s="82">
        <f t="shared" si="21"/>
        <v>8566.27</v>
      </c>
      <c r="JE340" s="83"/>
      <c r="JF340" s="83"/>
      <c r="JG340" s="83"/>
      <c r="JH340" s="83"/>
      <c r="JI340" s="83"/>
      <c r="JJ340" s="83"/>
      <c r="JK340" s="83"/>
      <c r="JL340" s="83"/>
      <c r="JM340" s="83"/>
      <c r="JN340" s="83"/>
      <c r="JO340" s="83"/>
      <c r="JP340" s="83"/>
      <c r="JQ340" s="117">
        <f t="shared" si="19"/>
        <v>2.0502101363253429</v>
      </c>
      <c r="JR340" s="5" t="s">
        <v>740</v>
      </c>
    </row>
    <row r="341" spans="1:278" s="5" customFormat="1" ht="12.75" customHeight="1" x14ac:dyDescent="0.25">
      <c r="A341" s="64">
        <v>43123</v>
      </c>
      <c r="B341" s="63" t="s">
        <v>282</v>
      </c>
      <c r="C341" s="52"/>
      <c r="D341" s="52"/>
      <c r="E341" s="53"/>
      <c r="F341" s="53"/>
      <c r="G341" s="53"/>
      <c r="H341" s="53"/>
      <c r="I341" s="53"/>
      <c r="J341" s="53"/>
      <c r="K341" s="53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  <c r="AU341" s="22"/>
      <c r="AV341" s="22"/>
      <c r="AW341" s="22"/>
      <c r="AX341" s="22"/>
      <c r="AY341" s="22"/>
      <c r="AZ341" s="22"/>
      <c r="BA341" s="22"/>
      <c r="BB341" s="22"/>
      <c r="BC341" s="22"/>
      <c r="BD341" s="22"/>
      <c r="BE341" s="22"/>
      <c r="BF341" s="22"/>
      <c r="BG341" s="22"/>
      <c r="BH341" s="22"/>
      <c r="BI341" s="22"/>
      <c r="BJ341" s="22"/>
      <c r="BK341" s="22"/>
      <c r="BL341" s="22"/>
      <c r="BM341" s="22"/>
      <c r="BN341" s="22"/>
      <c r="BO341" s="22"/>
      <c r="BP341" s="22"/>
      <c r="BQ341" s="22"/>
      <c r="BR341" s="22"/>
      <c r="BS341" s="22"/>
      <c r="BT341" s="22"/>
      <c r="BU341" s="22"/>
      <c r="BV341" s="22"/>
      <c r="BW341" s="22"/>
      <c r="BX341" s="22"/>
      <c r="BY341" s="22"/>
      <c r="BZ341" s="22"/>
      <c r="CA341" s="22"/>
      <c r="CB341" s="22"/>
      <c r="CC341" s="22"/>
      <c r="CD341" s="22"/>
      <c r="CE341" s="22"/>
      <c r="CF341" s="22"/>
      <c r="CG341" s="22"/>
      <c r="CH341" s="22"/>
      <c r="CI341" s="22"/>
      <c r="CJ341" s="22"/>
      <c r="CK341" s="22"/>
      <c r="CL341" s="22"/>
      <c r="CM341" s="22"/>
      <c r="CN341" s="22"/>
      <c r="CO341" s="22"/>
      <c r="CP341" s="22"/>
      <c r="CQ341" s="22"/>
      <c r="CR341" s="22"/>
      <c r="CS341" s="22"/>
      <c r="CT341" s="22"/>
      <c r="CU341" s="22"/>
      <c r="CV341" s="22"/>
      <c r="CW341" s="22"/>
      <c r="CX341" s="22"/>
      <c r="CY341" s="22"/>
      <c r="CZ341" s="22"/>
      <c r="DA341" s="22"/>
      <c r="DB341" s="22"/>
      <c r="DC341" s="22"/>
      <c r="DD341" s="22"/>
      <c r="DE341" s="22"/>
      <c r="DF341" s="22"/>
      <c r="DG341" s="22"/>
      <c r="DH341" s="22"/>
      <c r="DI341" s="22"/>
      <c r="DJ341" s="22"/>
      <c r="DK341" s="22"/>
      <c r="DL341" s="22"/>
      <c r="DM341" s="22"/>
      <c r="DN341" s="22"/>
      <c r="DO341" s="22"/>
      <c r="DP341" s="22"/>
      <c r="DQ341" s="22"/>
      <c r="DR341" s="22"/>
      <c r="DS341" s="22"/>
      <c r="DT341" s="22"/>
      <c r="DU341" s="22"/>
      <c r="DV341" s="22"/>
      <c r="DW341" s="22"/>
      <c r="DX341" s="22"/>
      <c r="DY341" s="22"/>
      <c r="DZ341" s="22"/>
      <c r="EA341" s="22"/>
      <c r="EB341" s="22"/>
      <c r="EC341" s="22"/>
      <c r="ED341" s="22"/>
      <c r="EE341" s="22"/>
      <c r="EF341" s="22"/>
      <c r="EG341" s="22"/>
      <c r="EH341" s="22"/>
      <c r="EI341" s="22"/>
      <c r="EJ341" s="22"/>
      <c r="EK341" s="22"/>
      <c r="EL341" s="22"/>
      <c r="EM341" s="22"/>
      <c r="EN341" s="22"/>
      <c r="EO341" s="22"/>
      <c r="EP341" s="22"/>
      <c r="EQ341" s="22"/>
      <c r="ER341" s="22"/>
      <c r="ES341" s="22"/>
      <c r="ET341" s="22"/>
      <c r="EU341" s="22"/>
      <c r="EV341" s="22"/>
      <c r="EW341" s="22"/>
      <c r="EX341" s="22"/>
      <c r="EY341" s="22"/>
      <c r="EZ341" s="22">
        <v>3</v>
      </c>
      <c r="FA341" s="22"/>
      <c r="FB341" s="22"/>
      <c r="FC341" s="22"/>
      <c r="FD341" s="22"/>
      <c r="FE341" s="22"/>
      <c r="FF341" s="22"/>
      <c r="FG341" s="22"/>
      <c r="FH341" s="22"/>
      <c r="FI341" s="22"/>
      <c r="FJ341" s="22"/>
      <c r="FK341" s="22"/>
      <c r="FL341" s="22"/>
      <c r="FM341" s="22"/>
      <c r="FN341" s="22"/>
      <c r="FO341" s="22"/>
      <c r="FP341" s="22"/>
      <c r="FQ341" s="22"/>
      <c r="FR341" s="22"/>
      <c r="FS341" s="22"/>
      <c r="FT341" s="22"/>
      <c r="FU341" s="22"/>
      <c r="FV341" s="22"/>
      <c r="FW341" s="22"/>
      <c r="FX341" s="22"/>
      <c r="FY341" s="22"/>
      <c r="FZ341" s="22"/>
      <c r="GA341" s="22"/>
      <c r="GB341" s="22"/>
      <c r="GC341" s="22"/>
      <c r="GD341" s="22"/>
      <c r="GE341" s="22"/>
      <c r="GF341" s="22"/>
      <c r="GG341" s="22"/>
      <c r="GH341" s="22"/>
      <c r="GI341" s="22"/>
      <c r="GJ341" s="22"/>
      <c r="GK341" s="22"/>
      <c r="GL341" s="22"/>
      <c r="GM341" s="22"/>
      <c r="GN341" s="22"/>
      <c r="GO341" s="22"/>
      <c r="GP341" s="22"/>
      <c r="GQ341" s="22"/>
      <c r="GR341" s="22"/>
      <c r="GS341" s="22"/>
      <c r="GT341" s="22"/>
      <c r="GU341" s="22"/>
      <c r="GV341" s="22"/>
      <c r="GW341" s="22"/>
      <c r="GX341" s="22"/>
      <c r="GY341" s="22"/>
      <c r="GZ341" s="22"/>
      <c r="HA341" s="22"/>
      <c r="HB341" s="22"/>
      <c r="HC341" s="22"/>
      <c r="HD341" s="22"/>
      <c r="HE341" s="22"/>
      <c r="HF341" s="22"/>
      <c r="HG341" s="22"/>
      <c r="HH341" s="22"/>
      <c r="HI341" s="22"/>
      <c r="HJ341" s="22"/>
      <c r="HK341" s="22"/>
      <c r="HL341" s="22"/>
      <c r="HM341" s="22"/>
      <c r="HN341" s="22"/>
      <c r="HO341" s="22"/>
      <c r="HP341" s="22"/>
      <c r="HQ341" s="22"/>
      <c r="HR341" s="22"/>
      <c r="HS341" s="22"/>
      <c r="HT341" s="22"/>
      <c r="HU341" s="22"/>
      <c r="HV341" s="22"/>
      <c r="HW341" s="22"/>
      <c r="HX341" s="22"/>
      <c r="HY341" s="22"/>
      <c r="HZ341" s="22"/>
      <c r="IA341" s="22"/>
      <c r="IB341" s="22"/>
      <c r="IC341" s="22"/>
      <c r="ID341" s="22"/>
      <c r="IE341" s="22"/>
      <c r="IF341" s="22"/>
      <c r="IG341" s="22"/>
      <c r="IH341" s="22"/>
      <c r="II341" s="22"/>
      <c r="IJ341" s="22"/>
      <c r="IK341" s="22"/>
      <c r="IL341" s="22"/>
      <c r="IM341" s="22"/>
      <c r="IN341" s="22"/>
      <c r="IO341" s="22"/>
      <c r="IP341" s="22"/>
      <c r="IQ341" s="22"/>
      <c r="IR341" s="22"/>
      <c r="IS341" s="22"/>
      <c r="IT341" s="22"/>
      <c r="IU341" s="22"/>
      <c r="IV341" s="22"/>
      <c r="IW341" s="22"/>
      <c r="IX341" s="22"/>
      <c r="IY341" s="26">
        <f t="shared" si="20"/>
        <v>3</v>
      </c>
      <c r="IZ341" s="56" t="s">
        <v>37</v>
      </c>
      <c r="JA341" s="80">
        <v>82.94</v>
      </c>
      <c r="JB341" s="81">
        <f>JE341</f>
        <v>82.94</v>
      </c>
      <c r="JC341" s="81">
        <v>53.429999999999993</v>
      </c>
      <c r="JD341" s="82">
        <f t="shared" si="21"/>
        <v>0</v>
      </c>
      <c r="JE341" s="83">
        <v>82.94</v>
      </c>
      <c r="JF341" s="83"/>
      <c r="JG341" s="83"/>
      <c r="JH341" s="83"/>
      <c r="JI341" s="83"/>
      <c r="JJ341" s="83"/>
      <c r="JK341" s="83"/>
      <c r="JL341" s="83"/>
      <c r="JM341" s="83"/>
      <c r="JN341" s="83"/>
      <c r="JO341" s="83"/>
      <c r="JP341" s="83"/>
      <c r="JQ341" s="40">
        <f t="shared" si="19"/>
        <v>1.5523114355231145</v>
      </c>
    </row>
    <row r="342" spans="1:278" s="5" customFormat="1" ht="12.75" customHeight="1" x14ac:dyDescent="0.25">
      <c r="A342" s="64">
        <v>43129</v>
      </c>
      <c r="B342" s="63" t="s">
        <v>282</v>
      </c>
      <c r="C342" s="52"/>
      <c r="D342" s="52"/>
      <c r="E342" s="53"/>
      <c r="F342" s="53"/>
      <c r="G342" s="53"/>
      <c r="H342" s="53"/>
      <c r="I342" s="53"/>
      <c r="J342" s="53"/>
      <c r="K342" s="53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  <c r="AU342" s="22"/>
      <c r="AV342" s="22"/>
      <c r="AW342" s="22"/>
      <c r="AX342" s="22"/>
      <c r="AY342" s="22"/>
      <c r="AZ342" s="22"/>
      <c r="BA342" s="22"/>
      <c r="BB342" s="22"/>
      <c r="BC342" s="22"/>
      <c r="BD342" s="22"/>
      <c r="BE342" s="22"/>
      <c r="BF342" s="22"/>
      <c r="BG342" s="22"/>
      <c r="BH342" s="22"/>
      <c r="BI342" s="22"/>
      <c r="BJ342" s="22"/>
      <c r="BK342" s="22"/>
      <c r="BL342" s="22"/>
      <c r="BM342" s="22"/>
      <c r="BN342" s="22"/>
      <c r="BO342" s="22"/>
      <c r="BP342" s="22"/>
      <c r="BQ342" s="22"/>
      <c r="BR342" s="22"/>
      <c r="BS342" s="22"/>
      <c r="BT342" s="22"/>
      <c r="BU342" s="22"/>
      <c r="BV342" s="22"/>
      <c r="BW342" s="22"/>
      <c r="BX342" s="22"/>
      <c r="BY342" s="22"/>
      <c r="BZ342" s="22"/>
      <c r="CA342" s="22"/>
      <c r="CB342" s="22"/>
      <c r="CC342" s="22"/>
      <c r="CD342" s="22"/>
      <c r="CE342" s="22"/>
      <c r="CF342" s="22"/>
      <c r="CG342" s="22"/>
      <c r="CH342" s="22"/>
      <c r="CI342" s="22"/>
      <c r="CJ342" s="22"/>
      <c r="CK342" s="22"/>
      <c r="CL342" s="22"/>
      <c r="CM342" s="22"/>
      <c r="CN342" s="22"/>
      <c r="CO342" s="22"/>
      <c r="CP342" s="22"/>
      <c r="CQ342" s="22"/>
      <c r="CR342" s="22"/>
      <c r="CS342" s="22"/>
      <c r="CT342" s="22"/>
      <c r="CU342" s="22"/>
      <c r="CV342" s="22"/>
      <c r="CW342" s="22"/>
      <c r="CX342" s="22"/>
      <c r="CY342" s="22"/>
      <c r="CZ342" s="22"/>
      <c r="DA342" s="22"/>
      <c r="DB342" s="22"/>
      <c r="DC342" s="22"/>
      <c r="DD342" s="22"/>
      <c r="DE342" s="22"/>
      <c r="DF342" s="22"/>
      <c r="DG342" s="22"/>
      <c r="DH342" s="22"/>
      <c r="DI342" s="22"/>
      <c r="DJ342" s="22"/>
      <c r="DK342" s="22"/>
      <c r="DL342" s="22"/>
      <c r="DM342" s="22"/>
      <c r="DN342" s="22"/>
      <c r="DO342" s="22"/>
      <c r="DP342" s="22"/>
      <c r="DQ342" s="22"/>
      <c r="DR342" s="22"/>
      <c r="DS342" s="22"/>
      <c r="DT342" s="22"/>
      <c r="DU342" s="22"/>
      <c r="DV342" s="22"/>
      <c r="DW342" s="22"/>
      <c r="DX342" s="22"/>
      <c r="DY342" s="22"/>
      <c r="DZ342" s="22"/>
      <c r="EA342" s="22"/>
      <c r="EB342" s="22"/>
      <c r="EC342" s="22"/>
      <c r="ED342" s="22"/>
      <c r="EE342" s="22"/>
      <c r="EF342" s="22"/>
      <c r="EG342" s="22"/>
      <c r="EH342" s="22"/>
      <c r="EI342" s="22"/>
      <c r="EJ342" s="22"/>
      <c r="EK342" s="22"/>
      <c r="EL342" s="22"/>
      <c r="EM342" s="22"/>
      <c r="EN342" s="22"/>
      <c r="EO342" s="22"/>
      <c r="EP342" s="22"/>
      <c r="EQ342" s="22"/>
      <c r="ER342" s="22"/>
      <c r="ES342" s="22"/>
      <c r="ET342" s="22"/>
      <c r="EU342" s="22"/>
      <c r="EV342" s="22"/>
      <c r="EW342" s="22"/>
      <c r="EX342" s="22"/>
      <c r="EY342" s="22"/>
      <c r="EZ342" s="22"/>
      <c r="FA342" s="22"/>
      <c r="FB342" s="22"/>
      <c r="FC342" s="22"/>
      <c r="FD342" s="22"/>
      <c r="FE342" s="22"/>
      <c r="FF342" s="22"/>
      <c r="FG342" s="22"/>
      <c r="FH342" s="22"/>
      <c r="FI342" s="22"/>
      <c r="FJ342" s="22"/>
      <c r="FK342" s="22"/>
      <c r="FL342" s="22"/>
      <c r="FM342" s="22"/>
      <c r="FN342" s="22"/>
      <c r="FO342" s="22"/>
      <c r="FP342" s="22"/>
      <c r="FQ342" s="22"/>
      <c r="FR342" s="22"/>
      <c r="FS342" s="22"/>
      <c r="FT342" s="22"/>
      <c r="FU342" s="22"/>
      <c r="FV342" s="22"/>
      <c r="FW342" s="22"/>
      <c r="FX342" s="22"/>
      <c r="FY342" s="22"/>
      <c r="FZ342" s="22"/>
      <c r="GA342" s="22"/>
      <c r="GB342" s="22"/>
      <c r="GC342" s="22"/>
      <c r="GD342" s="22"/>
      <c r="GE342" s="22"/>
      <c r="GF342" s="22"/>
      <c r="GG342" s="22"/>
      <c r="GH342" s="22"/>
      <c r="GI342" s="22"/>
      <c r="GJ342" s="22"/>
      <c r="GK342" s="22"/>
      <c r="GL342" s="22"/>
      <c r="GM342" s="22"/>
      <c r="GN342" s="22"/>
      <c r="GO342" s="22"/>
      <c r="GP342" s="22"/>
      <c r="GQ342" s="22"/>
      <c r="GR342" s="22"/>
      <c r="GS342" s="22"/>
      <c r="GT342" s="22"/>
      <c r="GU342" s="22"/>
      <c r="GV342" s="22"/>
      <c r="GW342" s="22"/>
      <c r="GX342" s="22"/>
      <c r="GY342" s="22"/>
      <c r="GZ342" s="22"/>
      <c r="HA342" s="22"/>
      <c r="HB342" s="22"/>
      <c r="HC342" s="22"/>
      <c r="HD342" s="22"/>
      <c r="HE342" s="22"/>
      <c r="HF342" s="22"/>
      <c r="HG342" s="22"/>
      <c r="HH342" s="22"/>
      <c r="HI342" s="22"/>
      <c r="HJ342" s="22"/>
      <c r="HK342" s="22"/>
      <c r="HL342" s="22"/>
      <c r="HM342" s="22"/>
      <c r="HN342" s="22"/>
      <c r="HO342" s="22"/>
      <c r="HP342" s="22"/>
      <c r="HQ342" s="22"/>
      <c r="HR342" s="22"/>
      <c r="HS342" s="22"/>
      <c r="HT342" s="22"/>
      <c r="HU342" s="22"/>
      <c r="HV342" s="22"/>
      <c r="HW342" s="22"/>
      <c r="HX342" s="22"/>
      <c r="HY342" s="22"/>
      <c r="HZ342" s="22"/>
      <c r="IA342" s="22"/>
      <c r="IB342" s="22"/>
      <c r="IC342" s="22"/>
      <c r="ID342" s="22">
        <v>11</v>
      </c>
      <c r="IE342" s="22"/>
      <c r="IF342" s="22"/>
      <c r="IG342" s="22"/>
      <c r="IH342" s="22"/>
      <c r="II342" s="22"/>
      <c r="IJ342" s="22"/>
      <c r="IK342" s="22"/>
      <c r="IL342" s="22"/>
      <c r="IM342" s="22"/>
      <c r="IN342" s="22"/>
      <c r="IO342" s="22"/>
      <c r="IP342" s="22"/>
      <c r="IQ342" s="22"/>
      <c r="IR342" s="22"/>
      <c r="IS342" s="22"/>
      <c r="IT342" s="22"/>
      <c r="IU342" s="22"/>
      <c r="IV342" s="22"/>
      <c r="IW342" s="22"/>
      <c r="IX342" s="22"/>
      <c r="IY342" s="26">
        <f t="shared" si="20"/>
        <v>11</v>
      </c>
      <c r="IZ342" s="56" t="s">
        <v>37</v>
      </c>
      <c r="JA342" s="80">
        <v>114.05</v>
      </c>
      <c r="JB342" s="81">
        <f>JE342+JF342</f>
        <v>114.05</v>
      </c>
      <c r="JC342" s="81">
        <v>74.91</v>
      </c>
      <c r="JD342" s="82">
        <f t="shared" si="21"/>
        <v>0</v>
      </c>
      <c r="JE342" s="83"/>
      <c r="JF342" s="83">
        <v>114.05</v>
      </c>
      <c r="JG342" s="83"/>
      <c r="JH342" s="83"/>
      <c r="JI342" s="83"/>
      <c r="JJ342" s="83"/>
      <c r="JK342" s="83"/>
      <c r="JL342" s="83"/>
      <c r="JM342" s="83"/>
      <c r="JN342" s="83"/>
      <c r="JO342" s="83"/>
      <c r="JP342" s="83"/>
      <c r="JQ342" s="40">
        <f t="shared" si="19"/>
        <v>1.5224936590575358</v>
      </c>
    </row>
    <row r="343" spans="1:278" s="5" customFormat="1" ht="12.75" customHeight="1" x14ac:dyDescent="0.25">
      <c r="A343" s="64">
        <v>43360</v>
      </c>
      <c r="B343" s="108" t="s">
        <v>587</v>
      </c>
      <c r="C343" s="52"/>
      <c r="D343" s="52"/>
      <c r="E343" s="53"/>
      <c r="F343" s="53"/>
      <c r="G343" s="53"/>
      <c r="H343" s="53"/>
      <c r="I343" s="53"/>
      <c r="J343" s="53"/>
      <c r="K343" s="53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  <c r="AU343" s="22"/>
      <c r="AV343" s="22"/>
      <c r="AW343" s="22"/>
      <c r="AX343" s="22"/>
      <c r="AY343" s="22"/>
      <c r="AZ343" s="22"/>
      <c r="BA343" s="22"/>
      <c r="BB343" s="22"/>
      <c r="BC343" s="22"/>
      <c r="BD343" s="22"/>
      <c r="BE343" s="22"/>
      <c r="BF343" s="22"/>
      <c r="BG343" s="22"/>
      <c r="BH343" s="22"/>
      <c r="BI343" s="22"/>
      <c r="BJ343" s="22"/>
      <c r="BK343" s="22"/>
      <c r="BL343" s="22"/>
      <c r="BM343" s="22"/>
      <c r="BN343" s="22"/>
      <c r="BO343" s="22"/>
      <c r="BP343" s="22"/>
      <c r="BQ343" s="22"/>
      <c r="BR343" s="22"/>
      <c r="BS343" s="22"/>
      <c r="BT343" s="22"/>
      <c r="BU343" s="22"/>
      <c r="BV343" s="22"/>
      <c r="BW343" s="22"/>
      <c r="BX343" s="22"/>
      <c r="BY343" s="22"/>
      <c r="BZ343" s="22"/>
      <c r="CA343" s="22"/>
      <c r="CB343" s="22"/>
      <c r="CC343" s="22"/>
      <c r="CD343" s="22"/>
      <c r="CE343" s="22"/>
      <c r="CF343" s="22"/>
      <c r="CG343" s="22"/>
      <c r="CH343" s="22"/>
      <c r="CI343" s="22"/>
      <c r="CJ343" s="22"/>
      <c r="CK343" s="22"/>
      <c r="CL343" s="22"/>
      <c r="CM343" s="22"/>
      <c r="CN343" s="22"/>
      <c r="CO343" s="22"/>
      <c r="CP343" s="22"/>
      <c r="CQ343" s="22"/>
      <c r="CR343" s="22"/>
      <c r="CS343" s="22"/>
      <c r="CT343" s="22"/>
      <c r="CU343" s="22"/>
      <c r="CV343" s="22"/>
      <c r="CW343" s="22"/>
      <c r="CX343" s="22"/>
      <c r="CY343" s="22"/>
      <c r="CZ343" s="22"/>
      <c r="DA343" s="22"/>
      <c r="DB343" s="22"/>
      <c r="DC343" s="22"/>
      <c r="DD343" s="22"/>
      <c r="DE343" s="22"/>
      <c r="DF343" s="22"/>
      <c r="DG343" s="22"/>
      <c r="DH343" s="22"/>
      <c r="DI343" s="22"/>
      <c r="DJ343" s="22"/>
      <c r="DK343" s="22"/>
      <c r="DL343" s="22"/>
      <c r="DM343" s="22"/>
      <c r="DN343" s="22"/>
      <c r="DO343" s="22"/>
      <c r="DP343" s="22"/>
      <c r="DQ343" s="22"/>
      <c r="DR343" s="22"/>
      <c r="DS343" s="22"/>
      <c r="DT343" s="22"/>
      <c r="DU343" s="22"/>
      <c r="DV343" s="22"/>
      <c r="DW343" s="22"/>
      <c r="DX343" s="22"/>
      <c r="DY343" s="22"/>
      <c r="DZ343" s="22"/>
      <c r="EA343" s="22"/>
      <c r="EB343" s="22"/>
      <c r="EC343" s="22"/>
      <c r="ED343" s="22"/>
      <c r="EE343" s="22"/>
      <c r="EF343" s="22"/>
      <c r="EG343" s="22"/>
      <c r="EH343" s="22"/>
      <c r="EI343" s="22"/>
      <c r="EJ343" s="22"/>
      <c r="EK343" s="22">
        <v>1</v>
      </c>
      <c r="EL343" s="22"/>
      <c r="EM343" s="22"/>
      <c r="EN343" s="22"/>
      <c r="EO343" s="22"/>
      <c r="EP343" s="22"/>
      <c r="EQ343" s="22"/>
      <c r="ER343" s="22"/>
      <c r="ES343" s="22"/>
      <c r="ET343" s="22"/>
      <c r="EU343" s="22"/>
      <c r="EV343" s="22"/>
      <c r="EW343" s="22"/>
      <c r="EX343" s="22"/>
      <c r="EY343" s="22"/>
      <c r="EZ343" s="22"/>
      <c r="FA343" s="22"/>
      <c r="FB343" s="22"/>
      <c r="FC343" s="22"/>
      <c r="FD343" s="22"/>
      <c r="FE343" s="22"/>
      <c r="FF343" s="22"/>
      <c r="FG343" s="22"/>
      <c r="FH343" s="22"/>
      <c r="FI343" s="22"/>
      <c r="FJ343" s="22"/>
      <c r="FK343" s="22"/>
      <c r="FL343" s="22"/>
      <c r="FM343" s="22"/>
      <c r="FN343" s="22"/>
      <c r="FO343" s="22"/>
      <c r="FP343" s="22"/>
      <c r="FQ343" s="22"/>
      <c r="FR343" s="22"/>
      <c r="FS343" s="22"/>
      <c r="FT343" s="22"/>
      <c r="FU343" s="22"/>
      <c r="FV343" s="22"/>
      <c r="FW343" s="22"/>
      <c r="FX343" s="22"/>
      <c r="FY343" s="22"/>
      <c r="FZ343" s="22"/>
      <c r="GA343" s="22"/>
      <c r="GB343" s="22"/>
      <c r="GC343" s="22"/>
      <c r="GD343" s="22"/>
      <c r="GE343" s="22"/>
      <c r="GF343" s="22"/>
      <c r="GG343" s="22"/>
      <c r="GH343" s="22"/>
      <c r="GI343" s="22"/>
      <c r="GJ343" s="22"/>
      <c r="GK343" s="22"/>
      <c r="GL343" s="22"/>
      <c r="GM343" s="22"/>
      <c r="GN343" s="22"/>
      <c r="GO343" s="22"/>
      <c r="GP343" s="22"/>
      <c r="GQ343" s="22"/>
      <c r="GR343" s="22"/>
      <c r="GS343" s="22"/>
      <c r="GT343" s="22"/>
      <c r="GU343" s="22"/>
      <c r="GV343" s="22"/>
      <c r="GW343" s="22"/>
      <c r="GX343" s="22"/>
      <c r="GY343" s="22"/>
      <c r="GZ343" s="22"/>
      <c r="HA343" s="22"/>
      <c r="HB343" s="22"/>
      <c r="HC343" s="22"/>
      <c r="HD343" s="22"/>
      <c r="HE343" s="22"/>
      <c r="HF343" s="22"/>
      <c r="HG343" s="22"/>
      <c r="HH343" s="22"/>
      <c r="HI343" s="22"/>
      <c r="HJ343" s="22"/>
      <c r="HK343" s="22"/>
      <c r="HL343" s="22"/>
      <c r="HM343" s="22"/>
      <c r="HN343" s="22"/>
      <c r="HO343" s="22"/>
      <c r="HP343" s="22"/>
      <c r="HQ343" s="22"/>
      <c r="HR343" s="22"/>
      <c r="HS343" s="22"/>
      <c r="HT343" s="22"/>
      <c r="HU343" s="22"/>
      <c r="HV343" s="22"/>
      <c r="HW343" s="22"/>
      <c r="HX343" s="22"/>
      <c r="HY343" s="22"/>
      <c r="HZ343" s="22"/>
      <c r="IA343" s="22"/>
      <c r="IB343" s="22"/>
      <c r="IC343" s="22"/>
      <c r="ID343" s="22"/>
      <c r="IE343" s="22"/>
      <c r="IF343" s="22"/>
      <c r="IG343" s="22"/>
      <c r="IH343" s="22"/>
      <c r="II343" s="22"/>
      <c r="IJ343" s="22"/>
      <c r="IK343" s="22"/>
      <c r="IL343" s="22"/>
      <c r="IM343" s="22"/>
      <c r="IN343" s="22"/>
      <c r="IO343" s="22"/>
      <c r="IP343" s="22"/>
      <c r="IQ343" s="22"/>
      <c r="IR343" s="22"/>
      <c r="IS343" s="22"/>
      <c r="IT343" s="22"/>
      <c r="IU343" s="22"/>
      <c r="IV343" s="22"/>
      <c r="IW343" s="22"/>
      <c r="IX343" s="22"/>
      <c r="IY343" s="26">
        <f t="shared" si="20"/>
        <v>1</v>
      </c>
      <c r="IZ343" s="56" t="s">
        <v>37</v>
      </c>
      <c r="JA343" s="80">
        <v>30</v>
      </c>
      <c r="JB343" s="81">
        <f>JE343+JF343+JG343+JH343+JI343+JJ343+JK343+JL343+JM343</f>
        <v>30</v>
      </c>
      <c r="JC343" s="81">
        <v>58.39</v>
      </c>
      <c r="JD343" s="82">
        <f t="shared" si="21"/>
        <v>0</v>
      </c>
      <c r="JE343" s="83"/>
      <c r="JF343" s="83"/>
      <c r="JG343" s="83"/>
      <c r="JH343" s="83"/>
      <c r="JI343" s="83"/>
      <c r="JJ343" s="83"/>
      <c r="JK343" s="83"/>
      <c r="JL343" s="83"/>
      <c r="JM343" s="83">
        <v>30</v>
      </c>
      <c r="JN343" s="83"/>
      <c r="JO343" s="83"/>
      <c r="JP343" s="83"/>
      <c r="JQ343" s="117">
        <f t="shared" si="19"/>
        <v>0.51378660729576986</v>
      </c>
    </row>
    <row r="344" spans="1:278" s="5" customFormat="1" ht="12.75" customHeight="1" x14ac:dyDescent="0.25">
      <c r="A344" s="64">
        <v>43430</v>
      </c>
      <c r="B344" s="109" t="s">
        <v>587</v>
      </c>
      <c r="C344" s="52"/>
      <c r="D344" s="52"/>
      <c r="E344" s="53"/>
      <c r="F344" s="53"/>
      <c r="G344" s="53"/>
      <c r="H344" s="53"/>
      <c r="I344" s="53"/>
      <c r="J344" s="53"/>
      <c r="K344" s="53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  <c r="AU344" s="22"/>
      <c r="AV344" s="22"/>
      <c r="AW344" s="22"/>
      <c r="AX344" s="22"/>
      <c r="AY344" s="22"/>
      <c r="AZ344" s="22"/>
      <c r="BA344" s="22"/>
      <c r="BB344" s="22"/>
      <c r="BC344" s="22"/>
      <c r="BD344" s="22"/>
      <c r="BE344" s="22"/>
      <c r="BF344" s="22"/>
      <c r="BG344" s="22"/>
      <c r="BH344" s="22"/>
      <c r="BI344" s="22"/>
      <c r="BJ344" s="22"/>
      <c r="BK344" s="22"/>
      <c r="BL344" s="22"/>
      <c r="BM344" s="22"/>
      <c r="BN344" s="22"/>
      <c r="BO344" s="22"/>
      <c r="BP344" s="22"/>
      <c r="BQ344" s="22"/>
      <c r="BR344" s="22"/>
      <c r="BS344" s="22"/>
      <c r="BT344" s="22"/>
      <c r="BU344" s="22"/>
      <c r="BV344" s="22"/>
      <c r="BW344" s="22"/>
      <c r="BX344" s="22"/>
      <c r="BY344" s="22"/>
      <c r="BZ344" s="22"/>
      <c r="CA344" s="22"/>
      <c r="CB344" s="22"/>
      <c r="CC344" s="22"/>
      <c r="CD344" s="22"/>
      <c r="CE344" s="22"/>
      <c r="CF344" s="22"/>
      <c r="CG344" s="22"/>
      <c r="CH344" s="22"/>
      <c r="CI344" s="22"/>
      <c r="CJ344" s="22"/>
      <c r="CK344" s="22"/>
      <c r="CL344" s="22"/>
      <c r="CM344" s="22"/>
      <c r="CN344" s="22"/>
      <c r="CO344" s="22"/>
      <c r="CP344" s="22"/>
      <c r="CQ344" s="22"/>
      <c r="CR344" s="22"/>
      <c r="CS344" s="22"/>
      <c r="CT344" s="22"/>
      <c r="CU344" s="22">
        <v>1</v>
      </c>
      <c r="CV344" s="22"/>
      <c r="CW344" s="22"/>
      <c r="CX344" s="22"/>
      <c r="CY344" s="22"/>
      <c r="CZ344" s="22"/>
      <c r="DA344" s="22"/>
      <c r="DB344" s="22"/>
      <c r="DC344" s="22"/>
      <c r="DD344" s="22"/>
      <c r="DE344" s="22"/>
      <c r="DF344" s="22"/>
      <c r="DG344" s="22"/>
      <c r="DH344" s="22"/>
      <c r="DI344" s="22"/>
      <c r="DJ344" s="22"/>
      <c r="DK344" s="22"/>
      <c r="DL344" s="22"/>
      <c r="DM344" s="22"/>
      <c r="DN344" s="22"/>
      <c r="DO344" s="22"/>
      <c r="DP344" s="22"/>
      <c r="DQ344" s="22"/>
      <c r="DR344" s="22"/>
      <c r="DS344" s="22"/>
      <c r="DT344" s="22"/>
      <c r="DU344" s="22"/>
      <c r="DV344" s="22"/>
      <c r="DW344" s="22"/>
      <c r="DX344" s="22"/>
      <c r="DY344" s="22"/>
      <c r="DZ344" s="22"/>
      <c r="EA344" s="22"/>
      <c r="EB344" s="22"/>
      <c r="EC344" s="22"/>
      <c r="ED344" s="22"/>
      <c r="EE344" s="22"/>
      <c r="EF344" s="22"/>
      <c r="EG344" s="22"/>
      <c r="EH344" s="22"/>
      <c r="EI344" s="22"/>
      <c r="EJ344" s="22"/>
      <c r="EK344" s="22"/>
      <c r="EL344" s="22"/>
      <c r="EM344" s="22"/>
      <c r="EN344" s="22"/>
      <c r="EO344" s="22"/>
      <c r="EP344" s="22"/>
      <c r="EQ344" s="22"/>
      <c r="ER344" s="22"/>
      <c r="ES344" s="22"/>
      <c r="ET344" s="22"/>
      <c r="EU344" s="22"/>
      <c r="EV344" s="22"/>
      <c r="EW344" s="22"/>
      <c r="EX344" s="22"/>
      <c r="EY344" s="22"/>
      <c r="EZ344" s="22"/>
      <c r="FA344" s="22"/>
      <c r="FB344" s="22"/>
      <c r="FC344" s="22"/>
      <c r="FD344" s="22"/>
      <c r="FE344" s="22"/>
      <c r="FF344" s="22"/>
      <c r="FG344" s="22"/>
      <c r="FH344" s="22"/>
      <c r="FI344" s="22"/>
      <c r="FJ344" s="22"/>
      <c r="FK344" s="22"/>
      <c r="FL344" s="22"/>
      <c r="FM344" s="22"/>
      <c r="FN344" s="22"/>
      <c r="FO344" s="22"/>
      <c r="FP344" s="22"/>
      <c r="FQ344" s="22"/>
      <c r="FR344" s="22"/>
      <c r="FS344" s="22"/>
      <c r="FT344" s="22"/>
      <c r="FU344" s="22"/>
      <c r="FV344" s="22"/>
      <c r="FW344" s="22"/>
      <c r="FX344" s="22"/>
      <c r="FY344" s="22"/>
      <c r="FZ344" s="22"/>
      <c r="GA344" s="22"/>
      <c r="GB344" s="22"/>
      <c r="GC344" s="22"/>
      <c r="GD344" s="22"/>
      <c r="GE344" s="22"/>
      <c r="GF344" s="22"/>
      <c r="GG344" s="22"/>
      <c r="GH344" s="22"/>
      <c r="GI344" s="22"/>
      <c r="GJ344" s="22"/>
      <c r="GK344" s="22"/>
      <c r="GL344" s="22"/>
      <c r="GM344" s="22"/>
      <c r="GN344" s="22"/>
      <c r="GO344" s="22"/>
      <c r="GP344" s="22"/>
      <c r="GQ344" s="22"/>
      <c r="GR344" s="22"/>
      <c r="GS344" s="22"/>
      <c r="GT344" s="22"/>
      <c r="GU344" s="22"/>
      <c r="GV344" s="22"/>
      <c r="GW344" s="22"/>
      <c r="GX344" s="22"/>
      <c r="GY344" s="22"/>
      <c r="GZ344" s="22"/>
      <c r="HA344" s="22"/>
      <c r="HB344" s="22"/>
      <c r="HC344" s="22"/>
      <c r="HD344" s="22"/>
      <c r="HE344" s="22"/>
      <c r="HF344" s="22"/>
      <c r="HG344" s="22"/>
      <c r="HH344" s="22"/>
      <c r="HI344" s="22"/>
      <c r="HJ344" s="22"/>
      <c r="HK344" s="22"/>
      <c r="HL344" s="22"/>
      <c r="HM344" s="22"/>
      <c r="HN344" s="22"/>
      <c r="HO344" s="22"/>
      <c r="HP344" s="22"/>
      <c r="HQ344" s="22"/>
      <c r="HR344" s="22"/>
      <c r="HS344" s="22"/>
      <c r="HT344" s="22"/>
      <c r="HU344" s="22"/>
      <c r="HV344" s="22"/>
      <c r="HW344" s="22"/>
      <c r="HX344" s="22"/>
      <c r="HY344" s="22"/>
      <c r="HZ344" s="22"/>
      <c r="IA344" s="22"/>
      <c r="IB344" s="22"/>
      <c r="IC344" s="22"/>
      <c r="ID344" s="22"/>
      <c r="IE344" s="22"/>
      <c r="IF344" s="22"/>
      <c r="IG344" s="22"/>
      <c r="IH344" s="22"/>
      <c r="II344" s="22"/>
      <c r="IJ344" s="22"/>
      <c r="IK344" s="22"/>
      <c r="IL344" s="22"/>
      <c r="IM344" s="22"/>
      <c r="IN344" s="22"/>
      <c r="IO344" s="22"/>
      <c r="IP344" s="22"/>
      <c r="IQ344" s="22"/>
      <c r="IR344" s="22"/>
      <c r="IS344" s="22"/>
      <c r="IT344" s="22"/>
      <c r="IU344" s="22"/>
      <c r="IV344" s="22"/>
      <c r="IW344" s="22"/>
      <c r="IX344" s="22"/>
      <c r="IY344" s="26">
        <f t="shared" si="20"/>
        <v>1</v>
      </c>
      <c r="IZ344" s="56" t="s">
        <v>37</v>
      </c>
      <c r="JA344" s="80">
        <v>30</v>
      </c>
      <c r="JB344" s="81">
        <f>JE344+JF344+JG344+JH344+JI344+JJ344+JK344+JL344+JM344+JN344+JO344</f>
        <v>30</v>
      </c>
      <c r="JC344" s="81">
        <v>51.19</v>
      </c>
      <c r="JD344" s="82">
        <f t="shared" si="21"/>
        <v>0</v>
      </c>
      <c r="JE344" s="83"/>
      <c r="JF344" s="83"/>
      <c r="JG344" s="83"/>
      <c r="JH344" s="83"/>
      <c r="JI344" s="83"/>
      <c r="JJ344" s="83"/>
      <c r="JK344" s="83"/>
      <c r="JL344" s="83"/>
      <c r="JM344" s="83"/>
      <c r="JN344" s="83"/>
      <c r="JO344" s="83">
        <v>30</v>
      </c>
      <c r="JP344" s="83"/>
      <c r="JQ344" s="117">
        <f t="shared" si="19"/>
        <v>0.58605196327407705</v>
      </c>
    </row>
    <row r="345" spans="1:278" s="5" customFormat="1" ht="12.75" customHeight="1" x14ac:dyDescent="0.25">
      <c r="A345" s="64">
        <v>43216</v>
      </c>
      <c r="B345" s="108" t="s">
        <v>367</v>
      </c>
      <c r="C345" s="52"/>
      <c r="D345" s="52"/>
      <c r="E345" s="53"/>
      <c r="F345" s="53"/>
      <c r="G345" s="53"/>
      <c r="H345" s="53"/>
      <c r="I345" s="53"/>
      <c r="J345" s="53"/>
      <c r="K345" s="53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>
        <v>11</v>
      </c>
      <c r="AO345" s="22"/>
      <c r="AP345" s="22"/>
      <c r="AQ345" s="22"/>
      <c r="AR345" s="22"/>
      <c r="AS345" s="22"/>
      <c r="AT345" s="22"/>
      <c r="AU345" s="22"/>
      <c r="AV345" s="22"/>
      <c r="AW345" s="22"/>
      <c r="AX345" s="22"/>
      <c r="AY345" s="22"/>
      <c r="AZ345" s="22"/>
      <c r="BA345" s="22"/>
      <c r="BB345" s="22"/>
      <c r="BC345" s="22"/>
      <c r="BD345" s="22"/>
      <c r="BE345" s="22"/>
      <c r="BF345" s="22"/>
      <c r="BG345" s="22"/>
      <c r="BH345" s="22"/>
      <c r="BI345" s="22"/>
      <c r="BJ345" s="22"/>
      <c r="BK345" s="22"/>
      <c r="BL345" s="22"/>
      <c r="BM345" s="22"/>
      <c r="BN345" s="22"/>
      <c r="BO345" s="22"/>
      <c r="BP345" s="22"/>
      <c r="BQ345" s="22"/>
      <c r="BR345" s="22"/>
      <c r="BS345" s="22"/>
      <c r="BT345" s="22"/>
      <c r="BU345" s="22"/>
      <c r="BV345" s="22"/>
      <c r="BW345" s="22"/>
      <c r="BX345" s="22"/>
      <c r="BY345" s="22"/>
      <c r="BZ345" s="22"/>
      <c r="CA345" s="22"/>
      <c r="CB345" s="22"/>
      <c r="CC345" s="22"/>
      <c r="CD345" s="22"/>
      <c r="CE345" s="22"/>
      <c r="CF345" s="22"/>
      <c r="CG345" s="22"/>
      <c r="CH345" s="22"/>
      <c r="CI345" s="22"/>
      <c r="CJ345" s="22"/>
      <c r="CK345" s="22"/>
      <c r="CL345" s="22"/>
      <c r="CM345" s="22"/>
      <c r="CN345" s="22"/>
      <c r="CO345" s="22"/>
      <c r="CP345" s="22"/>
      <c r="CQ345" s="22"/>
      <c r="CR345" s="22"/>
      <c r="CS345" s="22"/>
      <c r="CT345" s="22"/>
      <c r="CU345" s="22"/>
      <c r="CV345" s="22"/>
      <c r="CW345" s="22"/>
      <c r="CX345" s="22"/>
      <c r="CY345" s="22"/>
      <c r="CZ345" s="22"/>
      <c r="DA345" s="22"/>
      <c r="DB345" s="22"/>
      <c r="DC345" s="22"/>
      <c r="DD345" s="22"/>
      <c r="DE345" s="22"/>
      <c r="DF345" s="22"/>
      <c r="DG345" s="22"/>
      <c r="DH345" s="22"/>
      <c r="DI345" s="22"/>
      <c r="DJ345" s="22"/>
      <c r="DK345" s="22"/>
      <c r="DL345" s="22"/>
      <c r="DM345" s="22"/>
      <c r="DN345" s="22"/>
      <c r="DO345" s="22"/>
      <c r="DP345" s="22"/>
      <c r="DQ345" s="22"/>
      <c r="DR345" s="22"/>
      <c r="DS345" s="22"/>
      <c r="DT345" s="22"/>
      <c r="DU345" s="22"/>
      <c r="DV345" s="22"/>
      <c r="DW345" s="22"/>
      <c r="DX345" s="22"/>
      <c r="DY345" s="22"/>
      <c r="DZ345" s="22"/>
      <c r="EA345" s="22"/>
      <c r="EB345" s="22"/>
      <c r="EC345" s="22"/>
      <c r="ED345" s="22"/>
      <c r="EE345" s="22"/>
      <c r="EF345" s="22"/>
      <c r="EG345" s="22"/>
      <c r="EH345" s="22"/>
      <c r="EI345" s="22"/>
      <c r="EJ345" s="22"/>
      <c r="EK345" s="22"/>
      <c r="EL345" s="22"/>
      <c r="EM345" s="22"/>
      <c r="EN345" s="22"/>
      <c r="EO345" s="22"/>
      <c r="EP345" s="22"/>
      <c r="EQ345" s="22"/>
      <c r="ER345" s="22"/>
      <c r="ES345" s="22"/>
      <c r="ET345" s="22"/>
      <c r="EU345" s="22"/>
      <c r="EV345" s="22"/>
      <c r="EW345" s="22"/>
      <c r="EX345" s="22"/>
      <c r="EY345" s="22"/>
      <c r="EZ345" s="22"/>
      <c r="FA345" s="22"/>
      <c r="FB345" s="22"/>
      <c r="FC345" s="22"/>
      <c r="FD345" s="22"/>
      <c r="FE345" s="22"/>
      <c r="FF345" s="22"/>
      <c r="FG345" s="22"/>
      <c r="FH345" s="22"/>
      <c r="FI345" s="22"/>
      <c r="FJ345" s="22"/>
      <c r="FK345" s="22"/>
      <c r="FL345" s="22"/>
      <c r="FM345" s="22"/>
      <c r="FN345" s="22"/>
      <c r="FO345" s="22"/>
      <c r="FP345" s="22"/>
      <c r="FQ345" s="22"/>
      <c r="FR345" s="22"/>
      <c r="FS345" s="22"/>
      <c r="FT345" s="22"/>
      <c r="FU345" s="22"/>
      <c r="FV345" s="22"/>
      <c r="FW345" s="22"/>
      <c r="FX345" s="22"/>
      <c r="FY345" s="22"/>
      <c r="FZ345" s="22"/>
      <c r="GA345" s="22"/>
      <c r="GB345" s="22"/>
      <c r="GC345" s="22"/>
      <c r="GD345" s="22"/>
      <c r="GE345" s="22"/>
      <c r="GF345" s="22"/>
      <c r="GG345" s="22"/>
      <c r="GH345" s="22"/>
      <c r="GI345" s="22"/>
      <c r="GJ345" s="22"/>
      <c r="GK345" s="22"/>
      <c r="GL345" s="22"/>
      <c r="GM345" s="22"/>
      <c r="GN345" s="22"/>
      <c r="GO345" s="22"/>
      <c r="GP345" s="22"/>
      <c r="GQ345" s="22"/>
      <c r="GR345" s="22"/>
      <c r="GS345" s="22"/>
      <c r="GT345" s="22"/>
      <c r="GU345" s="22"/>
      <c r="GV345" s="22"/>
      <c r="GW345" s="22"/>
      <c r="GX345" s="22"/>
      <c r="GY345" s="22"/>
      <c r="GZ345" s="22"/>
      <c r="HA345" s="22"/>
      <c r="HB345" s="22"/>
      <c r="HC345" s="22"/>
      <c r="HD345" s="22"/>
      <c r="HE345" s="22"/>
      <c r="HF345" s="22"/>
      <c r="HG345" s="22"/>
      <c r="HH345" s="22"/>
      <c r="HI345" s="22"/>
      <c r="HJ345" s="22"/>
      <c r="HK345" s="22"/>
      <c r="HL345" s="22"/>
      <c r="HM345" s="22"/>
      <c r="HN345" s="22"/>
      <c r="HO345" s="22"/>
      <c r="HP345" s="22"/>
      <c r="HQ345" s="22"/>
      <c r="HR345" s="22"/>
      <c r="HS345" s="22"/>
      <c r="HT345" s="22"/>
      <c r="HU345" s="22"/>
      <c r="HV345" s="22"/>
      <c r="HW345" s="22"/>
      <c r="HX345" s="22"/>
      <c r="HY345" s="22"/>
      <c r="HZ345" s="22"/>
      <c r="IA345" s="22"/>
      <c r="IB345" s="22"/>
      <c r="IC345" s="22"/>
      <c r="ID345" s="22"/>
      <c r="IE345" s="22"/>
      <c r="IF345" s="22"/>
      <c r="IG345" s="22"/>
      <c r="IH345" s="22"/>
      <c r="II345" s="22"/>
      <c r="IJ345" s="22"/>
      <c r="IK345" s="22"/>
      <c r="IL345" s="22"/>
      <c r="IM345" s="22"/>
      <c r="IN345" s="22"/>
      <c r="IO345" s="22"/>
      <c r="IP345" s="22"/>
      <c r="IQ345" s="22"/>
      <c r="IR345" s="22"/>
      <c r="IS345" s="22"/>
      <c r="IT345" s="22"/>
      <c r="IU345" s="22"/>
      <c r="IV345" s="22"/>
      <c r="IW345" s="22"/>
      <c r="IX345" s="22"/>
      <c r="IY345" s="26">
        <f t="shared" si="20"/>
        <v>11</v>
      </c>
      <c r="IZ345" s="56" t="s">
        <v>37</v>
      </c>
      <c r="JA345" s="80">
        <v>380.16</v>
      </c>
      <c r="JB345" s="81">
        <f>JE345+JF345+JG345+JH345</f>
        <v>380.16</v>
      </c>
      <c r="JC345" s="81">
        <v>190.08</v>
      </c>
      <c r="JD345" s="82">
        <f t="shared" si="21"/>
        <v>0</v>
      </c>
      <c r="JE345" s="83"/>
      <c r="JF345" s="83"/>
      <c r="JG345" s="83"/>
      <c r="JH345" s="83">
        <v>380.16</v>
      </c>
      <c r="JI345" s="83"/>
      <c r="JJ345" s="83"/>
      <c r="JK345" s="83"/>
      <c r="JL345" s="83"/>
      <c r="JM345" s="83"/>
      <c r="JN345" s="83"/>
      <c r="JO345" s="83"/>
      <c r="JP345" s="83"/>
      <c r="JQ345" s="40">
        <f t="shared" si="19"/>
        <v>2</v>
      </c>
    </row>
    <row r="346" spans="1:278" s="5" customFormat="1" ht="12.75" customHeight="1" x14ac:dyDescent="0.25">
      <c r="A346" s="64">
        <v>43231</v>
      </c>
      <c r="B346" s="108" t="s">
        <v>367</v>
      </c>
      <c r="C346" s="52"/>
      <c r="D346" s="52"/>
      <c r="E346" s="53"/>
      <c r="F346" s="53"/>
      <c r="G346" s="53"/>
      <c r="H346" s="53"/>
      <c r="I346" s="53"/>
      <c r="J346" s="53"/>
      <c r="K346" s="53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>
        <v>9</v>
      </c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22"/>
      <c r="GF346" s="22"/>
      <c r="GG346" s="22"/>
      <c r="GH346" s="22"/>
      <c r="GI346" s="22"/>
      <c r="GJ346" s="22"/>
      <c r="GK346" s="22"/>
      <c r="GL346" s="22"/>
      <c r="GM346" s="22"/>
      <c r="GN346" s="22"/>
      <c r="GO346" s="22"/>
      <c r="GP346" s="22"/>
      <c r="GQ346" s="22"/>
      <c r="GR346" s="22"/>
      <c r="GS346" s="22"/>
      <c r="GT346" s="22"/>
      <c r="GU346" s="22"/>
      <c r="GV346" s="22"/>
      <c r="GW346" s="22"/>
      <c r="GX346" s="22"/>
      <c r="GY346" s="22"/>
      <c r="GZ346" s="22"/>
      <c r="HA346" s="22"/>
      <c r="HB346" s="22"/>
      <c r="HC346" s="22"/>
      <c r="HD346" s="22"/>
      <c r="HE346" s="22"/>
      <c r="HF346" s="22"/>
      <c r="HG346" s="22"/>
      <c r="HH346" s="22"/>
      <c r="HI346" s="22"/>
      <c r="HJ346" s="22"/>
      <c r="HK346" s="22"/>
      <c r="HL346" s="22"/>
      <c r="HM346" s="22"/>
      <c r="HN346" s="22"/>
      <c r="HO346" s="22"/>
      <c r="HP346" s="22"/>
      <c r="HQ346" s="22"/>
      <c r="HR346" s="22"/>
      <c r="HS346" s="22"/>
      <c r="HT346" s="22"/>
      <c r="HU346" s="22"/>
      <c r="HV346" s="22"/>
      <c r="HW346" s="22"/>
      <c r="HX346" s="22"/>
      <c r="HY346" s="22"/>
      <c r="HZ346" s="22"/>
      <c r="IA346" s="22"/>
      <c r="IB346" s="22"/>
      <c r="IC346" s="22"/>
      <c r="ID346" s="22"/>
      <c r="IE346" s="22"/>
      <c r="IF346" s="22"/>
      <c r="IG346" s="22"/>
      <c r="IH346" s="22"/>
      <c r="II346" s="22"/>
      <c r="IJ346" s="22"/>
      <c r="IK346" s="22"/>
      <c r="IL346" s="22"/>
      <c r="IM346" s="22"/>
      <c r="IN346" s="22"/>
      <c r="IO346" s="22"/>
      <c r="IP346" s="22"/>
      <c r="IQ346" s="22"/>
      <c r="IR346" s="22"/>
      <c r="IS346" s="22"/>
      <c r="IT346" s="22"/>
      <c r="IU346" s="22"/>
      <c r="IV346" s="22"/>
      <c r="IW346" s="22"/>
      <c r="IX346" s="22"/>
      <c r="IY346" s="26">
        <f t="shared" si="20"/>
        <v>9</v>
      </c>
      <c r="IZ346" s="56" t="s">
        <v>37</v>
      </c>
      <c r="JA346" s="80">
        <v>311.04000000000002</v>
      </c>
      <c r="JB346" s="81">
        <f>JE346+JF346+JG346+JH346+JI346</f>
        <v>311.04000000000002</v>
      </c>
      <c r="JC346" s="81">
        <v>202.77</v>
      </c>
      <c r="JD346" s="82">
        <f t="shared" si="21"/>
        <v>0</v>
      </c>
      <c r="JE346" s="83"/>
      <c r="JF346" s="83"/>
      <c r="JG346" s="83"/>
      <c r="JH346" s="83">
        <v>311.04000000000002</v>
      </c>
      <c r="JI346" s="83"/>
      <c r="JJ346" s="83"/>
      <c r="JK346" s="83"/>
      <c r="JL346" s="83"/>
      <c r="JM346" s="83"/>
      <c r="JN346" s="83"/>
      <c r="JO346" s="83"/>
      <c r="JP346" s="83"/>
      <c r="JQ346" s="40">
        <f t="shared" si="19"/>
        <v>1.533954727030626</v>
      </c>
    </row>
    <row r="347" spans="1:278" s="5" customFormat="1" ht="12.75" customHeight="1" x14ac:dyDescent="0.25">
      <c r="A347" s="64">
        <v>43115</v>
      </c>
      <c r="B347" s="109" t="s">
        <v>283</v>
      </c>
      <c r="C347" s="52"/>
      <c r="D347" s="52"/>
      <c r="E347" s="53"/>
      <c r="F347" s="53"/>
      <c r="G347" s="53"/>
      <c r="H347" s="53"/>
      <c r="I347" s="53"/>
      <c r="J347" s="53"/>
      <c r="K347" s="53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  <c r="AU347" s="22"/>
      <c r="AV347" s="22"/>
      <c r="AW347" s="22"/>
      <c r="AX347" s="22"/>
      <c r="AY347" s="22"/>
      <c r="AZ347" s="22"/>
      <c r="BA347" s="22"/>
      <c r="BB347" s="22"/>
      <c r="BC347" s="22"/>
      <c r="BD347" s="22"/>
      <c r="BE347" s="22"/>
      <c r="BF347" s="22"/>
      <c r="BG347" s="22"/>
      <c r="BH347" s="22"/>
      <c r="BI347" s="22"/>
      <c r="BJ347" s="22"/>
      <c r="BK347" s="22"/>
      <c r="BL347" s="22"/>
      <c r="BM347" s="22"/>
      <c r="BN347" s="22"/>
      <c r="BO347" s="22"/>
      <c r="BP347" s="22"/>
      <c r="BQ347" s="22"/>
      <c r="BR347" s="22"/>
      <c r="BS347" s="22"/>
      <c r="BT347" s="22"/>
      <c r="BU347" s="22"/>
      <c r="BV347" s="22"/>
      <c r="BW347" s="22"/>
      <c r="BX347" s="22"/>
      <c r="BY347" s="22"/>
      <c r="BZ347" s="22">
        <v>10</v>
      </c>
      <c r="CA347" s="22"/>
      <c r="CB347" s="22"/>
      <c r="CC347" s="22"/>
      <c r="CD347" s="22"/>
      <c r="CE347" s="22"/>
      <c r="CF347" s="22"/>
      <c r="CG347" s="22"/>
      <c r="CH347" s="22"/>
      <c r="CI347" s="22"/>
      <c r="CJ347" s="22"/>
      <c r="CK347" s="22"/>
      <c r="CL347" s="22"/>
      <c r="CM347" s="22"/>
      <c r="CN347" s="22"/>
      <c r="CO347" s="22"/>
      <c r="CP347" s="22"/>
      <c r="CQ347" s="22"/>
      <c r="CR347" s="22"/>
      <c r="CS347" s="22"/>
      <c r="CT347" s="22"/>
      <c r="CU347" s="22"/>
      <c r="CV347" s="22"/>
      <c r="CW347" s="22"/>
      <c r="CX347" s="22"/>
      <c r="CY347" s="22"/>
      <c r="CZ347" s="22"/>
      <c r="DA347" s="22"/>
      <c r="DB347" s="22"/>
      <c r="DC347" s="22"/>
      <c r="DD347" s="22"/>
      <c r="DE347" s="22"/>
      <c r="DF347" s="22"/>
      <c r="DG347" s="22"/>
      <c r="DH347" s="22"/>
      <c r="DI347" s="22"/>
      <c r="DJ347" s="22"/>
      <c r="DK347" s="22"/>
      <c r="DL347" s="22"/>
      <c r="DM347" s="22"/>
      <c r="DN347" s="22"/>
      <c r="DO347" s="22"/>
      <c r="DP347" s="22"/>
      <c r="DQ347" s="22"/>
      <c r="DR347" s="22"/>
      <c r="DS347" s="22"/>
      <c r="DT347" s="22"/>
      <c r="DU347" s="22"/>
      <c r="DV347" s="22"/>
      <c r="DW347" s="22"/>
      <c r="DX347" s="22"/>
      <c r="DY347" s="22"/>
      <c r="DZ347" s="22"/>
      <c r="EA347" s="22"/>
      <c r="EB347" s="22"/>
      <c r="EC347" s="22"/>
      <c r="ED347" s="22"/>
      <c r="EE347" s="22"/>
      <c r="EF347" s="22"/>
      <c r="EG347" s="22"/>
      <c r="EH347" s="22"/>
      <c r="EI347" s="22"/>
      <c r="EJ347" s="22"/>
      <c r="EK347" s="22"/>
      <c r="EL347" s="22"/>
      <c r="EM347" s="22"/>
      <c r="EN347" s="22"/>
      <c r="EO347" s="22"/>
      <c r="EP347" s="22"/>
      <c r="EQ347" s="22"/>
      <c r="ER347" s="22"/>
      <c r="ES347" s="22"/>
      <c r="ET347" s="22"/>
      <c r="EU347" s="22"/>
      <c r="EV347" s="22"/>
      <c r="EW347" s="22"/>
      <c r="EX347" s="22"/>
      <c r="EY347" s="22"/>
      <c r="EZ347" s="22"/>
      <c r="FA347" s="22"/>
      <c r="FB347" s="22"/>
      <c r="FC347" s="22"/>
      <c r="FD347" s="22"/>
      <c r="FE347" s="22"/>
      <c r="FF347" s="22"/>
      <c r="FG347" s="22"/>
      <c r="FH347" s="22"/>
      <c r="FI347" s="22"/>
      <c r="FJ347" s="22"/>
      <c r="FK347" s="22"/>
      <c r="FL347" s="22"/>
      <c r="FM347" s="22"/>
      <c r="FN347" s="22"/>
      <c r="FO347" s="22"/>
      <c r="FP347" s="22"/>
      <c r="FQ347" s="22"/>
      <c r="FR347" s="22"/>
      <c r="FS347" s="22"/>
      <c r="FT347" s="22"/>
      <c r="FU347" s="22"/>
      <c r="FV347" s="22"/>
      <c r="FW347" s="22"/>
      <c r="FX347" s="22"/>
      <c r="FY347" s="22"/>
      <c r="FZ347" s="22"/>
      <c r="GA347" s="22"/>
      <c r="GB347" s="22"/>
      <c r="GC347" s="22"/>
      <c r="GD347" s="22"/>
      <c r="GE347" s="22"/>
      <c r="GF347" s="22"/>
      <c r="GG347" s="22"/>
      <c r="GH347" s="22"/>
      <c r="GI347" s="22"/>
      <c r="GJ347" s="22"/>
      <c r="GK347" s="22"/>
      <c r="GL347" s="22"/>
      <c r="GM347" s="22"/>
      <c r="GN347" s="22"/>
      <c r="GO347" s="22"/>
      <c r="GP347" s="22"/>
      <c r="GQ347" s="22"/>
      <c r="GR347" s="22"/>
      <c r="GS347" s="22"/>
      <c r="GT347" s="22"/>
      <c r="GU347" s="22"/>
      <c r="GV347" s="22"/>
      <c r="GW347" s="22"/>
      <c r="GX347" s="22"/>
      <c r="GY347" s="22"/>
      <c r="GZ347" s="22"/>
      <c r="HA347" s="22"/>
      <c r="HB347" s="22"/>
      <c r="HC347" s="22"/>
      <c r="HD347" s="22"/>
      <c r="HE347" s="22"/>
      <c r="HF347" s="22"/>
      <c r="HG347" s="22"/>
      <c r="HH347" s="22"/>
      <c r="HI347" s="22"/>
      <c r="HJ347" s="22"/>
      <c r="HK347" s="22"/>
      <c r="HL347" s="22"/>
      <c r="HM347" s="22"/>
      <c r="HN347" s="22"/>
      <c r="HO347" s="22"/>
      <c r="HP347" s="22"/>
      <c r="HQ347" s="22"/>
      <c r="HR347" s="22"/>
      <c r="HS347" s="22"/>
      <c r="HT347" s="22"/>
      <c r="HU347" s="22"/>
      <c r="HV347" s="22"/>
      <c r="HW347" s="22"/>
      <c r="HX347" s="22"/>
      <c r="HY347" s="22"/>
      <c r="HZ347" s="22"/>
      <c r="IA347" s="22"/>
      <c r="IB347" s="22"/>
      <c r="IC347" s="22"/>
      <c r="ID347" s="22"/>
      <c r="IE347" s="22"/>
      <c r="IF347" s="22"/>
      <c r="IG347" s="22"/>
      <c r="IH347" s="22"/>
      <c r="II347" s="22"/>
      <c r="IJ347" s="22"/>
      <c r="IK347" s="22"/>
      <c r="IL347" s="22"/>
      <c r="IM347" s="22"/>
      <c r="IN347" s="22"/>
      <c r="IO347" s="22"/>
      <c r="IP347" s="22"/>
      <c r="IQ347" s="22"/>
      <c r="IR347" s="22"/>
      <c r="IS347" s="22"/>
      <c r="IT347" s="22"/>
      <c r="IU347" s="22"/>
      <c r="IV347" s="22"/>
      <c r="IW347" s="22"/>
      <c r="IX347" s="22"/>
      <c r="IY347" s="26">
        <f t="shared" si="20"/>
        <v>10</v>
      </c>
      <c r="IZ347" s="56" t="s">
        <v>37</v>
      </c>
      <c r="JA347" s="80">
        <v>379.32</v>
      </c>
      <c r="JB347" s="81">
        <f>JE347+JF347</f>
        <v>379.32</v>
      </c>
      <c r="JC347" s="81">
        <v>226.8</v>
      </c>
      <c r="JD347" s="82">
        <f t="shared" si="21"/>
        <v>0</v>
      </c>
      <c r="JE347" s="83"/>
      <c r="JF347" s="83">
        <v>379.32</v>
      </c>
      <c r="JG347" s="83"/>
      <c r="JH347" s="83"/>
      <c r="JI347" s="83"/>
      <c r="JJ347" s="124"/>
      <c r="JK347" s="83"/>
      <c r="JL347" s="83"/>
      <c r="JM347" s="83"/>
      <c r="JN347" s="83"/>
      <c r="JO347" s="83"/>
      <c r="JP347" s="83"/>
      <c r="JQ347" s="40">
        <f t="shared" si="19"/>
        <v>1.6724867724867725</v>
      </c>
      <c r="JR347" s="5" t="s">
        <v>300</v>
      </c>
    </row>
    <row r="348" spans="1:278" s="5" customFormat="1" ht="12.75" customHeight="1" x14ac:dyDescent="0.25">
      <c r="A348" s="64">
        <v>43123</v>
      </c>
      <c r="B348" s="109" t="s">
        <v>283</v>
      </c>
      <c r="C348" s="52"/>
      <c r="D348" s="52"/>
      <c r="E348" s="53"/>
      <c r="F348" s="53"/>
      <c r="G348" s="53"/>
      <c r="H348" s="53"/>
      <c r="I348" s="53"/>
      <c r="J348" s="53"/>
      <c r="K348" s="53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  <c r="AU348" s="22"/>
      <c r="AV348" s="22"/>
      <c r="AW348" s="22"/>
      <c r="AX348" s="22"/>
      <c r="AY348" s="22"/>
      <c r="AZ348" s="22"/>
      <c r="BA348" s="22"/>
      <c r="BB348" s="22"/>
      <c r="BC348" s="22"/>
      <c r="BD348" s="22"/>
      <c r="BE348" s="22"/>
      <c r="BF348" s="22"/>
      <c r="BG348" s="22"/>
      <c r="BH348" s="22"/>
      <c r="BI348" s="22"/>
      <c r="BJ348" s="22"/>
      <c r="BK348" s="22"/>
      <c r="BL348" s="22"/>
      <c r="BM348" s="22"/>
      <c r="BN348" s="22"/>
      <c r="BO348" s="22"/>
      <c r="BP348" s="22"/>
      <c r="BQ348" s="22"/>
      <c r="BR348" s="22"/>
      <c r="BS348" s="22"/>
      <c r="BT348" s="22"/>
      <c r="BU348" s="22"/>
      <c r="BV348" s="22"/>
      <c r="BW348" s="22"/>
      <c r="BX348" s="22"/>
      <c r="BY348" s="22"/>
      <c r="BZ348" s="22">
        <v>20</v>
      </c>
      <c r="CA348" s="22"/>
      <c r="CB348" s="22"/>
      <c r="CC348" s="22"/>
      <c r="CD348" s="22"/>
      <c r="CE348" s="22"/>
      <c r="CF348" s="22"/>
      <c r="CG348" s="22"/>
      <c r="CH348" s="22"/>
      <c r="CI348" s="22"/>
      <c r="CJ348" s="22"/>
      <c r="CK348" s="22"/>
      <c r="CL348" s="22"/>
      <c r="CM348" s="22"/>
      <c r="CN348" s="22"/>
      <c r="CO348" s="22"/>
      <c r="CP348" s="22"/>
      <c r="CQ348" s="22"/>
      <c r="CR348" s="22"/>
      <c r="CS348" s="22"/>
      <c r="CT348" s="22"/>
      <c r="CU348" s="22"/>
      <c r="CV348" s="22"/>
      <c r="CW348" s="22"/>
      <c r="CX348" s="22"/>
      <c r="CY348" s="22"/>
      <c r="CZ348" s="22"/>
      <c r="DA348" s="22"/>
      <c r="DB348" s="22"/>
      <c r="DC348" s="22"/>
      <c r="DD348" s="22"/>
      <c r="DE348" s="22"/>
      <c r="DF348" s="22"/>
      <c r="DG348" s="22"/>
      <c r="DH348" s="22"/>
      <c r="DI348" s="22"/>
      <c r="DJ348" s="22"/>
      <c r="DK348" s="22"/>
      <c r="DL348" s="22"/>
      <c r="DM348" s="22"/>
      <c r="DN348" s="22"/>
      <c r="DO348" s="22"/>
      <c r="DP348" s="22"/>
      <c r="DQ348" s="22"/>
      <c r="DR348" s="22"/>
      <c r="DS348" s="22"/>
      <c r="DT348" s="22"/>
      <c r="DU348" s="22"/>
      <c r="DV348" s="22"/>
      <c r="DW348" s="22"/>
      <c r="DX348" s="22"/>
      <c r="DY348" s="22"/>
      <c r="DZ348" s="22"/>
      <c r="EA348" s="22"/>
      <c r="EB348" s="22"/>
      <c r="EC348" s="22"/>
      <c r="ED348" s="22"/>
      <c r="EE348" s="22"/>
      <c r="EF348" s="22"/>
      <c r="EG348" s="22"/>
      <c r="EH348" s="22"/>
      <c r="EI348" s="22"/>
      <c r="EJ348" s="22"/>
      <c r="EK348" s="22"/>
      <c r="EL348" s="22"/>
      <c r="EM348" s="22"/>
      <c r="EN348" s="22"/>
      <c r="EO348" s="22"/>
      <c r="EP348" s="22"/>
      <c r="EQ348" s="22"/>
      <c r="ER348" s="22"/>
      <c r="ES348" s="22"/>
      <c r="ET348" s="22"/>
      <c r="EU348" s="22"/>
      <c r="EV348" s="22"/>
      <c r="EW348" s="22"/>
      <c r="EX348" s="22"/>
      <c r="EY348" s="22"/>
      <c r="EZ348" s="22"/>
      <c r="FA348" s="22"/>
      <c r="FB348" s="22"/>
      <c r="FC348" s="22"/>
      <c r="FD348" s="22"/>
      <c r="FE348" s="22"/>
      <c r="FF348" s="22"/>
      <c r="FG348" s="22"/>
      <c r="FH348" s="22"/>
      <c r="FI348" s="22"/>
      <c r="FJ348" s="22"/>
      <c r="FK348" s="22"/>
      <c r="FL348" s="22"/>
      <c r="FM348" s="22"/>
      <c r="FN348" s="22"/>
      <c r="FO348" s="22"/>
      <c r="FP348" s="22"/>
      <c r="FQ348" s="22"/>
      <c r="FR348" s="22"/>
      <c r="FS348" s="22"/>
      <c r="FT348" s="22"/>
      <c r="FU348" s="22"/>
      <c r="FV348" s="22"/>
      <c r="FW348" s="22"/>
      <c r="FX348" s="22"/>
      <c r="FY348" s="22"/>
      <c r="FZ348" s="22"/>
      <c r="GA348" s="22"/>
      <c r="GB348" s="22"/>
      <c r="GC348" s="22"/>
      <c r="GD348" s="22"/>
      <c r="GE348" s="22"/>
      <c r="GF348" s="22"/>
      <c r="GG348" s="22"/>
      <c r="GH348" s="22"/>
      <c r="GI348" s="22"/>
      <c r="GJ348" s="22"/>
      <c r="GK348" s="22"/>
      <c r="GL348" s="22"/>
      <c r="GM348" s="22"/>
      <c r="GN348" s="22"/>
      <c r="GO348" s="22"/>
      <c r="GP348" s="22"/>
      <c r="GQ348" s="22"/>
      <c r="GR348" s="22"/>
      <c r="GS348" s="22"/>
      <c r="GT348" s="22"/>
      <c r="GU348" s="22"/>
      <c r="GV348" s="22"/>
      <c r="GW348" s="22"/>
      <c r="GX348" s="22"/>
      <c r="GY348" s="22"/>
      <c r="GZ348" s="22"/>
      <c r="HA348" s="22"/>
      <c r="HB348" s="22"/>
      <c r="HC348" s="22"/>
      <c r="HD348" s="22"/>
      <c r="HE348" s="22"/>
      <c r="HF348" s="22"/>
      <c r="HG348" s="22"/>
      <c r="HH348" s="22"/>
      <c r="HI348" s="22"/>
      <c r="HJ348" s="22"/>
      <c r="HK348" s="22"/>
      <c r="HL348" s="22"/>
      <c r="HM348" s="22"/>
      <c r="HN348" s="22"/>
      <c r="HO348" s="22"/>
      <c r="HP348" s="22"/>
      <c r="HQ348" s="22"/>
      <c r="HR348" s="22"/>
      <c r="HS348" s="22"/>
      <c r="HT348" s="22"/>
      <c r="HU348" s="22"/>
      <c r="HV348" s="22"/>
      <c r="HW348" s="22"/>
      <c r="HX348" s="22"/>
      <c r="HY348" s="22"/>
      <c r="HZ348" s="22"/>
      <c r="IA348" s="22"/>
      <c r="IB348" s="22"/>
      <c r="IC348" s="22"/>
      <c r="ID348" s="22"/>
      <c r="IE348" s="22"/>
      <c r="IF348" s="22"/>
      <c r="IG348" s="22"/>
      <c r="IH348" s="22"/>
      <c r="II348" s="22"/>
      <c r="IJ348" s="22"/>
      <c r="IK348" s="22"/>
      <c r="IL348" s="22"/>
      <c r="IM348" s="22"/>
      <c r="IN348" s="22"/>
      <c r="IO348" s="22"/>
      <c r="IP348" s="22"/>
      <c r="IQ348" s="22"/>
      <c r="IR348" s="22"/>
      <c r="IS348" s="22"/>
      <c r="IT348" s="22"/>
      <c r="IU348" s="22"/>
      <c r="IV348" s="22"/>
      <c r="IW348" s="22"/>
      <c r="IX348" s="22"/>
      <c r="IY348" s="26">
        <f t="shared" si="20"/>
        <v>20</v>
      </c>
      <c r="IZ348" s="56" t="s">
        <v>37</v>
      </c>
      <c r="JA348" s="80">
        <v>758.4</v>
      </c>
      <c r="JB348" s="81">
        <f>JE348+JF348</f>
        <v>758.4</v>
      </c>
      <c r="JC348" s="81">
        <v>453.6</v>
      </c>
      <c r="JD348" s="82">
        <f t="shared" si="21"/>
        <v>0</v>
      </c>
      <c r="JE348" s="83"/>
      <c r="JF348" s="83">
        <v>758.4</v>
      </c>
      <c r="JG348" s="83"/>
      <c r="JH348" s="83"/>
      <c r="JI348" s="83"/>
      <c r="JJ348" s="83"/>
      <c r="JK348" s="83"/>
      <c r="JL348" s="83"/>
      <c r="JM348" s="83"/>
      <c r="JN348" s="83"/>
      <c r="JO348" s="83"/>
      <c r="JP348" s="83"/>
      <c r="JQ348" s="40">
        <f t="shared" si="19"/>
        <v>1.6719576719576719</v>
      </c>
      <c r="JR348" s="5" t="s">
        <v>284</v>
      </c>
    </row>
    <row r="349" spans="1:278" s="5" customFormat="1" ht="12.75" customHeight="1" x14ac:dyDescent="0.25">
      <c r="A349" s="64">
        <v>43140</v>
      </c>
      <c r="B349" s="109" t="s">
        <v>283</v>
      </c>
      <c r="C349" s="52"/>
      <c r="D349" s="52"/>
      <c r="E349" s="53"/>
      <c r="F349" s="53"/>
      <c r="G349" s="53"/>
      <c r="H349" s="53"/>
      <c r="I349" s="53"/>
      <c r="J349" s="53"/>
      <c r="K349" s="53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  <c r="AU349" s="22"/>
      <c r="AV349" s="22"/>
      <c r="AW349" s="22"/>
      <c r="AX349" s="22"/>
      <c r="AY349" s="22"/>
      <c r="AZ349" s="22"/>
      <c r="BA349" s="22"/>
      <c r="BB349" s="22"/>
      <c r="BC349" s="22"/>
      <c r="BD349" s="22"/>
      <c r="BE349" s="22"/>
      <c r="BF349" s="22"/>
      <c r="BG349" s="22"/>
      <c r="BH349" s="22"/>
      <c r="BI349" s="22"/>
      <c r="BJ349" s="22"/>
      <c r="BK349" s="22"/>
      <c r="BL349" s="22"/>
      <c r="BM349" s="22"/>
      <c r="BN349" s="22"/>
      <c r="BO349" s="22"/>
      <c r="BP349" s="22"/>
      <c r="BQ349" s="22"/>
      <c r="BR349" s="22"/>
      <c r="BS349" s="22"/>
      <c r="BT349" s="22"/>
      <c r="BU349" s="22"/>
      <c r="BV349" s="22"/>
      <c r="BW349" s="22"/>
      <c r="BX349" s="22"/>
      <c r="BY349" s="22"/>
      <c r="BZ349" s="22">
        <v>40</v>
      </c>
      <c r="CA349" s="22"/>
      <c r="CB349" s="22"/>
      <c r="CC349" s="22"/>
      <c r="CD349" s="22"/>
      <c r="CE349" s="22"/>
      <c r="CF349" s="22"/>
      <c r="CG349" s="22"/>
      <c r="CH349" s="22"/>
      <c r="CI349" s="22"/>
      <c r="CJ349" s="22"/>
      <c r="CK349" s="22"/>
      <c r="CL349" s="22"/>
      <c r="CM349" s="22"/>
      <c r="CN349" s="22"/>
      <c r="CO349" s="22"/>
      <c r="CP349" s="22"/>
      <c r="CQ349" s="22"/>
      <c r="CR349" s="22"/>
      <c r="CS349" s="22"/>
      <c r="CT349" s="22"/>
      <c r="CU349" s="22"/>
      <c r="CV349" s="22"/>
      <c r="CW349" s="22"/>
      <c r="CX349" s="22"/>
      <c r="CY349" s="22"/>
      <c r="CZ349" s="22"/>
      <c r="DA349" s="22"/>
      <c r="DB349" s="22"/>
      <c r="DC349" s="22"/>
      <c r="DD349" s="22"/>
      <c r="DE349" s="22"/>
      <c r="DF349" s="22"/>
      <c r="DG349" s="22"/>
      <c r="DH349" s="22"/>
      <c r="DI349" s="22"/>
      <c r="DJ349" s="22"/>
      <c r="DK349" s="22"/>
      <c r="DL349" s="22"/>
      <c r="DM349" s="22"/>
      <c r="DN349" s="22"/>
      <c r="DO349" s="22"/>
      <c r="DP349" s="22"/>
      <c r="DQ349" s="22"/>
      <c r="DR349" s="22"/>
      <c r="DS349" s="22"/>
      <c r="DT349" s="22"/>
      <c r="DU349" s="22"/>
      <c r="DV349" s="22"/>
      <c r="DW349" s="22"/>
      <c r="DX349" s="22"/>
      <c r="DY349" s="22"/>
      <c r="DZ349" s="22"/>
      <c r="EA349" s="22"/>
      <c r="EB349" s="22"/>
      <c r="EC349" s="22"/>
      <c r="ED349" s="22"/>
      <c r="EE349" s="22"/>
      <c r="EF349" s="22"/>
      <c r="EG349" s="22"/>
      <c r="EH349" s="22"/>
      <c r="EI349" s="22"/>
      <c r="EJ349" s="22"/>
      <c r="EK349" s="22"/>
      <c r="EL349" s="22"/>
      <c r="EM349" s="22"/>
      <c r="EN349" s="22"/>
      <c r="EO349" s="22"/>
      <c r="EP349" s="22"/>
      <c r="EQ349" s="22"/>
      <c r="ER349" s="22"/>
      <c r="ES349" s="22"/>
      <c r="ET349" s="22"/>
      <c r="EU349" s="22"/>
      <c r="EV349" s="22"/>
      <c r="EW349" s="22"/>
      <c r="EX349" s="22"/>
      <c r="EY349" s="22"/>
      <c r="EZ349" s="22"/>
      <c r="FA349" s="22"/>
      <c r="FB349" s="22"/>
      <c r="FC349" s="22"/>
      <c r="FD349" s="22"/>
      <c r="FE349" s="22"/>
      <c r="FF349" s="22"/>
      <c r="FG349" s="22"/>
      <c r="FH349" s="22"/>
      <c r="FI349" s="22"/>
      <c r="FJ349" s="22"/>
      <c r="FK349" s="22"/>
      <c r="FL349" s="22"/>
      <c r="FM349" s="22"/>
      <c r="FN349" s="22"/>
      <c r="FO349" s="22"/>
      <c r="FP349" s="22"/>
      <c r="FQ349" s="22"/>
      <c r="FR349" s="22"/>
      <c r="FS349" s="22"/>
      <c r="FT349" s="22"/>
      <c r="FU349" s="22"/>
      <c r="FV349" s="22"/>
      <c r="FW349" s="22"/>
      <c r="FX349" s="22"/>
      <c r="FY349" s="22"/>
      <c r="FZ349" s="22"/>
      <c r="GA349" s="22"/>
      <c r="GB349" s="22"/>
      <c r="GC349" s="22"/>
      <c r="GD349" s="22"/>
      <c r="GE349" s="22"/>
      <c r="GF349" s="22"/>
      <c r="GG349" s="22"/>
      <c r="GH349" s="22"/>
      <c r="GI349" s="22"/>
      <c r="GJ349" s="22"/>
      <c r="GK349" s="22"/>
      <c r="GL349" s="22"/>
      <c r="GM349" s="22"/>
      <c r="GN349" s="22"/>
      <c r="GO349" s="22"/>
      <c r="GP349" s="22"/>
      <c r="GQ349" s="22"/>
      <c r="GR349" s="22"/>
      <c r="GS349" s="22"/>
      <c r="GT349" s="22"/>
      <c r="GU349" s="22"/>
      <c r="GV349" s="22"/>
      <c r="GW349" s="22"/>
      <c r="GX349" s="22"/>
      <c r="GY349" s="22"/>
      <c r="GZ349" s="22"/>
      <c r="HA349" s="22"/>
      <c r="HB349" s="22"/>
      <c r="HC349" s="22"/>
      <c r="HD349" s="22"/>
      <c r="HE349" s="22"/>
      <c r="HF349" s="22"/>
      <c r="HG349" s="22"/>
      <c r="HH349" s="22"/>
      <c r="HI349" s="22"/>
      <c r="HJ349" s="22"/>
      <c r="HK349" s="22"/>
      <c r="HL349" s="22"/>
      <c r="HM349" s="22"/>
      <c r="HN349" s="22"/>
      <c r="HO349" s="22"/>
      <c r="HP349" s="22"/>
      <c r="HQ349" s="22"/>
      <c r="HR349" s="22"/>
      <c r="HS349" s="22"/>
      <c r="HT349" s="22"/>
      <c r="HU349" s="22"/>
      <c r="HV349" s="22"/>
      <c r="HW349" s="22"/>
      <c r="HX349" s="22"/>
      <c r="HY349" s="22"/>
      <c r="HZ349" s="22"/>
      <c r="IA349" s="22"/>
      <c r="IB349" s="22"/>
      <c r="IC349" s="22"/>
      <c r="ID349" s="22"/>
      <c r="IE349" s="22"/>
      <c r="IF349" s="22"/>
      <c r="IG349" s="22"/>
      <c r="IH349" s="22"/>
      <c r="II349" s="22"/>
      <c r="IJ349" s="22"/>
      <c r="IK349" s="22"/>
      <c r="IL349" s="22"/>
      <c r="IM349" s="22"/>
      <c r="IN349" s="22"/>
      <c r="IO349" s="22"/>
      <c r="IP349" s="22"/>
      <c r="IQ349" s="22"/>
      <c r="IR349" s="22"/>
      <c r="IS349" s="22"/>
      <c r="IT349" s="22"/>
      <c r="IU349" s="22"/>
      <c r="IV349" s="22"/>
      <c r="IW349" s="22"/>
      <c r="IX349" s="22"/>
      <c r="IY349" s="26">
        <f t="shared" si="20"/>
        <v>40</v>
      </c>
      <c r="IZ349" s="56" t="s">
        <v>37</v>
      </c>
      <c r="JA349" s="80">
        <v>1518.24</v>
      </c>
      <c r="JB349" s="81">
        <f>JE349+JF349+JG349+JH349</f>
        <v>1518.24</v>
      </c>
      <c r="JC349" s="81">
        <v>884.80000000000007</v>
      </c>
      <c r="JD349" s="82">
        <f t="shared" si="21"/>
        <v>0</v>
      </c>
      <c r="JE349" s="83"/>
      <c r="JF349" s="83"/>
      <c r="JG349" s="83"/>
      <c r="JH349" s="83">
        <v>1518.24</v>
      </c>
      <c r="JI349" s="83"/>
      <c r="JJ349" s="83"/>
      <c r="JK349" s="83"/>
      <c r="JL349" s="83"/>
      <c r="JM349" s="83"/>
      <c r="JN349" s="83"/>
      <c r="JO349" s="83"/>
      <c r="JP349" s="83"/>
      <c r="JQ349" s="40">
        <f t="shared" si="19"/>
        <v>1.7159132007233271</v>
      </c>
      <c r="JR349" s="5" t="s">
        <v>337</v>
      </c>
    </row>
    <row r="350" spans="1:278" s="5" customFormat="1" ht="12.75" customHeight="1" x14ac:dyDescent="0.25">
      <c r="A350" s="64">
        <v>43158</v>
      </c>
      <c r="B350" s="109" t="s">
        <v>283</v>
      </c>
      <c r="C350" s="52"/>
      <c r="D350" s="52"/>
      <c r="E350" s="53"/>
      <c r="F350" s="53"/>
      <c r="G350" s="53"/>
      <c r="H350" s="53"/>
      <c r="I350" s="53"/>
      <c r="J350" s="53"/>
      <c r="K350" s="53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  <c r="AU350" s="22"/>
      <c r="AV350" s="22"/>
      <c r="AW350" s="22"/>
      <c r="AX350" s="22"/>
      <c r="AY350" s="22"/>
      <c r="AZ350" s="22"/>
      <c r="BA350" s="22"/>
      <c r="BB350" s="22"/>
      <c r="BC350" s="22"/>
      <c r="BD350" s="22"/>
      <c r="BE350" s="22"/>
      <c r="BF350" s="22"/>
      <c r="BG350" s="22"/>
      <c r="BH350" s="22"/>
      <c r="BI350" s="22"/>
      <c r="BJ350" s="22"/>
      <c r="BK350" s="22"/>
      <c r="BL350" s="22"/>
      <c r="BM350" s="22"/>
      <c r="BN350" s="22"/>
      <c r="BO350" s="22"/>
      <c r="BP350" s="22"/>
      <c r="BQ350" s="22"/>
      <c r="BR350" s="22"/>
      <c r="BS350" s="22"/>
      <c r="BT350" s="22"/>
      <c r="BU350" s="22"/>
      <c r="BV350" s="22"/>
      <c r="BW350" s="22"/>
      <c r="BX350" s="22"/>
      <c r="BY350" s="22"/>
      <c r="BZ350" s="22">
        <v>30</v>
      </c>
      <c r="CA350" s="22"/>
      <c r="CB350" s="22"/>
      <c r="CC350" s="22"/>
      <c r="CD350" s="22"/>
      <c r="CE350" s="22"/>
      <c r="CF350" s="22"/>
      <c r="CG350" s="22"/>
      <c r="CH350" s="22"/>
      <c r="CI350" s="22"/>
      <c r="CJ350" s="22"/>
      <c r="CK350" s="22"/>
      <c r="CL350" s="22"/>
      <c r="CM350" s="22"/>
      <c r="CN350" s="22"/>
      <c r="CO350" s="22"/>
      <c r="CP350" s="22"/>
      <c r="CQ350" s="22"/>
      <c r="CR350" s="22"/>
      <c r="CS350" s="22"/>
      <c r="CT350" s="22"/>
      <c r="CU350" s="22"/>
      <c r="CV350" s="22"/>
      <c r="CW350" s="22"/>
      <c r="CX350" s="22"/>
      <c r="CY350" s="22"/>
      <c r="CZ350" s="22"/>
      <c r="DA350" s="22"/>
      <c r="DB350" s="22"/>
      <c r="DC350" s="22"/>
      <c r="DD350" s="22"/>
      <c r="DE350" s="22"/>
      <c r="DF350" s="22"/>
      <c r="DG350" s="22"/>
      <c r="DH350" s="22"/>
      <c r="DI350" s="22"/>
      <c r="DJ350" s="22"/>
      <c r="DK350" s="22"/>
      <c r="DL350" s="22"/>
      <c r="DM350" s="22"/>
      <c r="DN350" s="22"/>
      <c r="DO350" s="22"/>
      <c r="DP350" s="22"/>
      <c r="DQ350" s="22"/>
      <c r="DR350" s="22"/>
      <c r="DS350" s="22"/>
      <c r="DT350" s="22"/>
      <c r="DU350" s="22"/>
      <c r="DV350" s="22"/>
      <c r="DW350" s="22"/>
      <c r="DX350" s="22"/>
      <c r="DY350" s="22"/>
      <c r="DZ350" s="22"/>
      <c r="EA350" s="22"/>
      <c r="EB350" s="22"/>
      <c r="EC350" s="22"/>
      <c r="ED350" s="22"/>
      <c r="EE350" s="22"/>
      <c r="EF350" s="22"/>
      <c r="EG350" s="22"/>
      <c r="EH350" s="22"/>
      <c r="EI350" s="22"/>
      <c r="EJ350" s="22"/>
      <c r="EK350" s="22"/>
      <c r="EL350" s="22"/>
      <c r="EM350" s="22"/>
      <c r="EN350" s="22"/>
      <c r="EO350" s="22"/>
      <c r="EP350" s="22"/>
      <c r="EQ350" s="22"/>
      <c r="ER350" s="22"/>
      <c r="ES350" s="22"/>
      <c r="ET350" s="22"/>
      <c r="EU350" s="22"/>
      <c r="EV350" s="22"/>
      <c r="EW350" s="22"/>
      <c r="EX350" s="22"/>
      <c r="EY350" s="22"/>
      <c r="EZ350" s="22"/>
      <c r="FA350" s="22"/>
      <c r="FB350" s="22"/>
      <c r="FC350" s="22"/>
      <c r="FD350" s="22"/>
      <c r="FE350" s="22"/>
      <c r="FF350" s="22"/>
      <c r="FG350" s="22"/>
      <c r="FH350" s="22"/>
      <c r="FI350" s="22"/>
      <c r="FJ350" s="22"/>
      <c r="FK350" s="22"/>
      <c r="FL350" s="22"/>
      <c r="FM350" s="22"/>
      <c r="FN350" s="22"/>
      <c r="FO350" s="22"/>
      <c r="FP350" s="22"/>
      <c r="FQ350" s="22"/>
      <c r="FR350" s="22"/>
      <c r="FS350" s="22"/>
      <c r="FT350" s="22"/>
      <c r="FU350" s="22"/>
      <c r="FV350" s="22"/>
      <c r="FW350" s="22"/>
      <c r="FX350" s="22"/>
      <c r="FY350" s="22"/>
      <c r="FZ350" s="22"/>
      <c r="GA350" s="22"/>
      <c r="GB350" s="22"/>
      <c r="GC350" s="22"/>
      <c r="GD350" s="22"/>
      <c r="GE350" s="22"/>
      <c r="GF350" s="22"/>
      <c r="GG350" s="22"/>
      <c r="GH350" s="22"/>
      <c r="GI350" s="22"/>
      <c r="GJ350" s="22"/>
      <c r="GK350" s="22"/>
      <c r="GL350" s="22"/>
      <c r="GM350" s="22"/>
      <c r="GN350" s="22"/>
      <c r="GO350" s="22"/>
      <c r="GP350" s="22"/>
      <c r="GQ350" s="22"/>
      <c r="GR350" s="22"/>
      <c r="GS350" s="22"/>
      <c r="GT350" s="22"/>
      <c r="GU350" s="22"/>
      <c r="GV350" s="22"/>
      <c r="GW350" s="22"/>
      <c r="GX350" s="22"/>
      <c r="GY350" s="22"/>
      <c r="GZ350" s="22"/>
      <c r="HA350" s="22"/>
      <c r="HB350" s="22"/>
      <c r="HC350" s="22"/>
      <c r="HD350" s="22"/>
      <c r="HE350" s="22"/>
      <c r="HF350" s="22"/>
      <c r="HG350" s="22"/>
      <c r="HH350" s="22"/>
      <c r="HI350" s="22"/>
      <c r="HJ350" s="22"/>
      <c r="HK350" s="22"/>
      <c r="HL350" s="22"/>
      <c r="HM350" s="22"/>
      <c r="HN350" s="22"/>
      <c r="HO350" s="22"/>
      <c r="HP350" s="22"/>
      <c r="HQ350" s="22"/>
      <c r="HR350" s="22"/>
      <c r="HS350" s="22"/>
      <c r="HT350" s="22"/>
      <c r="HU350" s="22"/>
      <c r="HV350" s="22"/>
      <c r="HW350" s="22"/>
      <c r="HX350" s="22"/>
      <c r="HY350" s="22"/>
      <c r="HZ350" s="22"/>
      <c r="IA350" s="22"/>
      <c r="IB350" s="22"/>
      <c r="IC350" s="22"/>
      <c r="ID350" s="22"/>
      <c r="IE350" s="22"/>
      <c r="IF350" s="22"/>
      <c r="IG350" s="22"/>
      <c r="IH350" s="22"/>
      <c r="II350" s="22"/>
      <c r="IJ350" s="22"/>
      <c r="IK350" s="22"/>
      <c r="IL350" s="22"/>
      <c r="IM350" s="22"/>
      <c r="IN350" s="22"/>
      <c r="IO350" s="22"/>
      <c r="IP350" s="22"/>
      <c r="IQ350" s="22"/>
      <c r="IR350" s="22"/>
      <c r="IS350" s="22"/>
      <c r="IT350" s="22"/>
      <c r="IU350" s="22"/>
      <c r="IV350" s="22"/>
      <c r="IW350" s="22"/>
      <c r="IX350" s="22"/>
      <c r="IY350" s="26">
        <f t="shared" si="20"/>
        <v>30</v>
      </c>
      <c r="IZ350" s="56" t="s">
        <v>37</v>
      </c>
      <c r="JA350" s="80">
        <v>1124.28</v>
      </c>
      <c r="JB350" s="81">
        <f>JE350+JF350+JG350+JH350</f>
        <v>1124.28</v>
      </c>
      <c r="JC350" s="81">
        <v>663.6</v>
      </c>
      <c r="JD350" s="82">
        <f t="shared" si="21"/>
        <v>0</v>
      </c>
      <c r="JE350" s="83"/>
      <c r="JF350" s="83"/>
      <c r="JG350" s="83"/>
      <c r="JH350" s="83">
        <v>1124.28</v>
      </c>
      <c r="JI350" s="83"/>
      <c r="JJ350" s="83"/>
      <c r="JK350" s="83"/>
      <c r="JL350" s="83"/>
      <c r="JM350" s="83"/>
      <c r="JN350" s="83"/>
      <c r="JO350" s="83"/>
      <c r="JP350" s="83"/>
      <c r="JQ350" s="40">
        <f t="shared" si="19"/>
        <v>1.6942133815551537</v>
      </c>
      <c r="JR350" s="5" t="s">
        <v>352</v>
      </c>
    </row>
    <row r="351" spans="1:278" s="5" customFormat="1" ht="12.75" customHeight="1" x14ac:dyDescent="0.25">
      <c r="A351" s="64">
        <v>43223</v>
      </c>
      <c r="B351" s="109" t="s">
        <v>283</v>
      </c>
      <c r="C351" s="52"/>
      <c r="D351" s="52"/>
      <c r="E351" s="53"/>
      <c r="F351" s="53"/>
      <c r="G351" s="53"/>
      <c r="H351" s="53"/>
      <c r="I351" s="53"/>
      <c r="J351" s="53"/>
      <c r="K351" s="53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  <c r="AU351" s="22"/>
      <c r="AV351" s="22"/>
      <c r="AW351" s="22"/>
      <c r="AX351" s="22"/>
      <c r="AY351" s="22"/>
      <c r="AZ351" s="22"/>
      <c r="BA351" s="22"/>
      <c r="BB351" s="22"/>
      <c r="BC351" s="22"/>
      <c r="BD351" s="22"/>
      <c r="BE351" s="22"/>
      <c r="BF351" s="22"/>
      <c r="BG351" s="22"/>
      <c r="BH351" s="22"/>
      <c r="BI351" s="22"/>
      <c r="BJ351" s="22"/>
      <c r="BK351" s="22"/>
      <c r="BL351" s="22"/>
      <c r="BM351" s="22"/>
      <c r="BN351" s="22"/>
      <c r="BO351" s="22"/>
      <c r="BP351" s="22"/>
      <c r="BQ351" s="22"/>
      <c r="BR351" s="22"/>
      <c r="BS351" s="22"/>
      <c r="BT351" s="22"/>
      <c r="BU351" s="22"/>
      <c r="BV351" s="22"/>
      <c r="BW351" s="22"/>
      <c r="BX351" s="22"/>
      <c r="BY351" s="22"/>
      <c r="BZ351" s="22">
        <v>60</v>
      </c>
      <c r="CA351" s="22"/>
      <c r="CB351" s="22"/>
      <c r="CC351" s="22"/>
      <c r="CD351" s="22"/>
      <c r="CE351" s="22"/>
      <c r="CF351" s="22"/>
      <c r="CG351" s="22"/>
      <c r="CH351" s="22"/>
      <c r="CI351" s="22"/>
      <c r="CJ351" s="22"/>
      <c r="CK351" s="22"/>
      <c r="CL351" s="22"/>
      <c r="CM351" s="22"/>
      <c r="CN351" s="22"/>
      <c r="CO351" s="22"/>
      <c r="CP351" s="22"/>
      <c r="CQ351" s="22"/>
      <c r="CR351" s="22"/>
      <c r="CS351" s="22"/>
      <c r="CT351" s="22"/>
      <c r="CU351" s="22"/>
      <c r="CV351" s="22"/>
      <c r="CW351" s="22"/>
      <c r="CX351" s="22"/>
      <c r="CY351" s="22"/>
      <c r="CZ351" s="22"/>
      <c r="DA351" s="22"/>
      <c r="DB351" s="22"/>
      <c r="DC351" s="22"/>
      <c r="DD351" s="22"/>
      <c r="DE351" s="22"/>
      <c r="DF351" s="22"/>
      <c r="DG351" s="22"/>
      <c r="DH351" s="22"/>
      <c r="DI351" s="22"/>
      <c r="DJ351" s="22"/>
      <c r="DK351" s="22"/>
      <c r="DL351" s="22"/>
      <c r="DM351" s="22"/>
      <c r="DN351" s="22"/>
      <c r="DO351" s="22"/>
      <c r="DP351" s="22"/>
      <c r="DQ351" s="22"/>
      <c r="DR351" s="22"/>
      <c r="DS351" s="22"/>
      <c r="DT351" s="22"/>
      <c r="DU351" s="22"/>
      <c r="DV351" s="22"/>
      <c r="DW351" s="22"/>
      <c r="DX351" s="22"/>
      <c r="DY351" s="22"/>
      <c r="DZ351" s="22"/>
      <c r="EA351" s="22"/>
      <c r="EB351" s="22"/>
      <c r="EC351" s="22"/>
      <c r="ED351" s="22"/>
      <c r="EE351" s="22"/>
      <c r="EF351" s="22"/>
      <c r="EG351" s="22"/>
      <c r="EH351" s="22"/>
      <c r="EI351" s="22"/>
      <c r="EJ351" s="22"/>
      <c r="EK351" s="22"/>
      <c r="EL351" s="22"/>
      <c r="EM351" s="22"/>
      <c r="EN351" s="22"/>
      <c r="EO351" s="22"/>
      <c r="EP351" s="22"/>
      <c r="EQ351" s="22"/>
      <c r="ER351" s="22"/>
      <c r="ES351" s="22"/>
      <c r="ET351" s="22"/>
      <c r="EU351" s="22"/>
      <c r="EV351" s="22"/>
      <c r="EW351" s="22"/>
      <c r="EX351" s="22"/>
      <c r="EY351" s="22"/>
      <c r="EZ351" s="22"/>
      <c r="FA351" s="22"/>
      <c r="FB351" s="22"/>
      <c r="FC351" s="22"/>
      <c r="FD351" s="22"/>
      <c r="FE351" s="22"/>
      <c r="FF351" s="22"/>
      <c r="FG351" s="22"/>
      <c r="FH351" s="22"/>
      <c r="FI351" s="22"/>
      <c r="FJ351" s="22"/>
      <c r="FK351" s="22"/>
      <c r="FL351" s="22"/>
      <c r="FM351" s="22"/>
      <c r="FN351" s="22"/>
      <c r="FO351" s="22"/>
      <c r="FP351" s="22"/>
      <c r="FQ351" s="22"/>
      <c r="FR351" s="22"/>
      <c r="FS351" s="22"/>
      <c r="FT351" s="22"/>
      <c r="FU351" s="22"/>
      <c r="FV351" s="22"/>
      <c r="FW351" s="22"/>
      <c r="FX351" s="22"/>
      <c r="FY351" s="22"/>
      <c r="FZ351" s="22"/>
      <c r="GA351" s="22"/>
      <c r="GB351" s="22"/>
      <c r="GC351" s="22"/>
      <c r="GD351" s="22"/>
      <c r="GE351" s="22"/>
      <c r="GF351" s="22"/>
      <c r="GG351" s="22"/>
      <c r="GH351" s="22"/>
      <c r="GI351" s="22"/>
      <c r="GJ351" s="22"/>
      <c r="GK351" s="22"/>
      <c r="GL351" s="22"/>
      <c r="GM351" s="22"/>
      <c r="GN351" s="22"/>
      <c r="GO351" s="22"/>
      <c r="GP351" s="22"/>
      <c r="GQ351" s="22"/>
      <c r="GR351" s="22"/>
      <c r="GS351" s="22"/>
      <c r="GT351" s="22"/>
      <c r="GU351" s="22"/>
      <c r="GV351" s="22"/>
      <c r="GW351" s="22"/>
      <c r="GX351" s="22"/>
      <c r="GY351" s="22"/>
      <c r="GZ351" s="22"/>
      <c r="HA351" s="22"/>
      <c r="HB351" s="22"/>
      <c r="HC351" s="22"/>
      <c r="HD351" s="22"/>
      <c r="HE351" s="22"/>
      <c r="HF351" s="22"/>
      <c r="HG351" s="22"/>
      <c r="HH351" s="22"/>
      <c r="HI351" s="22"/>
      <c r="HJ351" s="22"/>
      <c r="HK351" s="22"/>
      <c r="HL351" s="22"/>
      <c r="HM351" s="22"/>
      <c r="HN351" s="22"/>
      <c r="HO351" s="22"/>
      <c r="HP351" s="22"/>
      <c r="HQ351" s="22"/>
      <c r="HR351" s="22"/>
      <c r="HS351" s="22"/>
      <c r="HT351" s="22"/>
      <c r="HU351" s="22"/>
      <c r="HV351" s="22"/>
      <c r="HW351" s="22"/>
      <c r="HX351" s="22"/>
      <c r="HY351" s="22"/>
      <c r="HZ351" s="22"/>
      <c r="IA351" s="22"/>
      <c r="IB351" s="22"/>
      <c r="IC351" s="22"/>
      <c r="ID351" s="22"/>
      <c r="IE351" s="22"/>
      <c r="IF351" s="22"/>
      <c r="IG351" s="22"/>
      <c r="IH351" s="22"/>
      <c r="II351" s="22"/>
      <c r="IJ351" s="22"/>
      <c r="IK351" s="22"/>
      <c r="IL351" s="22"/>
      <c r="IM351" s="22"/>
      <c r="IN351" s="22"/>
      <c r="IO351" s="22"/>
      <c r="IP351" s="22"/>
      <c r="IQ351" s="22"/>
      <c r="IR351" s="22"/>
      <c r="IS351" s="22"/>
      <c r="IT351" s="22"/>
      <c r="IU351" s="22"/>
      <c r="IV351" s="22"/>
      <c r="IW351" s="22"/>
      <c r="IX351" s="22"/>
      <c r="IY351" s="26">
        <f t="shared" si="20"/>
        <v>60</v>
      </c>
      <c r="IZ351" s="56" t="s">
        <v>37</v>
      </c>
      <c r="JA351" s="80">
        <v>2299.6799999999998</v>
      </c>
      <c r="JB351" s="81">
        <f>JE351+JF351+JG351+JH351+JI351+JJ351</f>
        <v>2299.6799999999998</v>
      </c>
      <c r="JC351" s="81">
        <v>1309.2</v>
      </c>
      <c r="JD351" s="82">
        <f t="shared" si="21"/>
        <v>0</v>
      </c>
      <c r="JE351" s="83"/>
      <c r="JF351" s="83"/>
      <c r="JG351" s="83"/>
      <c r="JH351" s="83"/>
      <c r="JI351" s="83"/>
      <c r="JJ351" s="83">
        <v>2299.6799999999998</v>
      </c>
      <c r="JK351" s="83"/>
      <c r="JL351" s="83"/>
      <c r="JM351" s="83"/>
      <c r="JN351" s="83"/>
      <c r="JO351" s="83"/>
      <c r="JP351" s="83"/>
      <c r="JQ351" s="40">
        <f t="shared" si="19"/>
        <v>1.7565536205316221</v>
      </c>
      <c r="JR351" s="5" t="s">
        <v>487</v>
      </c>
    </row>
    <row r="352" spans="1:278" s="5" customFormat="1" ht="12.75" customHeight="1" x14ac:dyDescent="0.25">
      <c r="A352" s="64">
        <v>43286</v>
      </c>
      <c r="B352" s="109" t="s">
        <v>283</v>
      </c>
      <c r="C352" s="52"/>
      <c r="D352" s="52"/>
      <c r="E352" s="53"/>
      <c r="F352" s="53"/>
      <c r="G352" s="53"/>
      <c r="H352" s="53"/>
      <c r="I352" s="53"/>
      <c r="J352" s="53"/>
      <c r="K352" s="53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  <c r="AU352" s="22"/>
      <c r="AV352" s="22"/>
      <c r="AW352" s="22"/>
      <c r="AX352" s="22"/>
      <c r="AY352" s="22"/>
      <c r="AZ352" s="22"/>
      <c r="BA352" s="22"/>
      <c r="BB352" s="22"/>
      <c r="BC352" s="22"/>
      <c r="BD352" s="22"/>
      <c r="BE352" s="22"/>
      <c r="BF352" s="22"/>
      <c r="BG352" s="22"/>
      <c r="BH352" s="22"/>
      <c r="BI352" s="22"/>
      <c r="BJ352" s="22"/>
      <c r="BK352" s="22"/>
      <c r="BL352" s="22"/>
      <c r="BM352" s="22"/>
      <c r="BN352" s="22"/>
      <c r="BO352" s="22"/>
      <c r="BP352" s="22"/>
      <c r="BQ352" s="22"/>
      <c r="BR352" s="22"/>
      <c r="BS352" s="22"/>
      <c r="BT352" s="22"/>
      <c r="BU352" s="22"/>
      <c r="BV352" s="22"/>
      <c r="BW352" s="22"/>
      <c r="BX352" s="22"/>
      <c r="BY352" s="22"/>
      <c r="BZ352" s="22">
        <v>50</v>
      </c>
      <c r="CA352" s="22"/>
      <c r="CB352" s="22"/>
      <c r="CC352" s="22"/>
      <c r="CD352" s="22"/>
      <c r="CE352" s="22"/>
      <c r="CF352" s="22"/>
      <c r="CG352" s="22"/>
      <c r="CH352" s="22"/>
      <c r="CI352" s="22"/>
      <c r="CJ352" s="22"/>
      <c r="CK352" s="22"/>
      <c r="CL352" s="22"/>
      <c r="CM352" s="22"/>
      <c r="CN352" s="22"/>
      <c r="CO352" s="22"/>
      <c r="CP352" s="22"/>
      <c r="CQ352" s="22"/>
      <c r="CR352" s="22"/>
      <c r="CS352" s="22"/>
      <c r="CT352" s="22"/>
      <c r="CU352" s="22"/>
      <c r="CV352" s="22"/>
      <c r="CW352" s="22"/>
      <c r="CX352" s="22"/>
      <c r="CY352" s="22"/>
      <c r="CZ352" s="22"/>
      <c r="DA352" s="22"/>
      <c r="DB352" s="22"/>
      <c r="DC352" s="22"/>
      <c r="DD352" s="22"/>
      <c r="DE352" s="22"/>
      <c r="DF352" s="22"/>
      <c r="DG352" s="22"/>
      <c r="DH352" s="22"/>
      <c r="DI352" s="22"/>
      <c r="DJ352" s="22"/>
      <c r="DK352" s="22"/>
      <c r="DL352" s="22"/>
      <c r="DM352" s="22"/>
      <c r="DN352" s="22"/>
      <c r="DO352" s="22"/>
      <c r="DP352" s="22"/>
      <c r="DQ352" s="22"/>
      <c r="DR352" s="22"/>
      <c r="DS352" s="22"/>
      <c r="DT352" s="22"/>
      <c r="DU352" s="22"/>
      <c r="DV352" s="22"/>
      <c r="DW352" s="22"/>
      <c r="DX352" s="22"/>
      <c r="DY352" s="22"/>
      <c r="DZ352" s="22"/>
      <c r="EA352" s="22"/>
      <c r="EB352" s="22"/>
      <c r="EC352" s="22"/>
      <c r="ED352" s="22"/>
      <c r="EE352" s="22"/>
      <c r="EF352" s="22"/>
      <c r="EG352" s="22"/>
      <c r="EH352" s="22"/>
      <c r="EI352" s="22"/>
      <c r="EJ352" s="22"/>
      <c r="EK352" s="22"/>
      <c r="EL352" s="22"/>
      <c r="EM352" s="22"/>
      <c r="EN352" s="22"/>
      <c r="EO352" s="22"/>
      <c r="EP352" s="22"/>
      <c r="EQ352" s="22"/>
      <c r="ER352" s="22"/>
      <c r="ES352" s="22"/>
      <c r="ET352" s="22"/>
      <c r="EU352" s="22"/>
      <c r="EV352" s="22"/>
      <c r="EW352" s="22"/>
      <c r="EX352" s="22"/>
      <c r="EY352" s="22"/>
      <c r="EZ352" s="22"/>
      <c r="FA352" s="22"/>
      <c r="FB352" s="22"/>
      <c r="FC352" s="22"/>
      <c r="FD352" s="22"/>
      <c r="FE352" s="22"/>
      <c r="FF352" s="22"/>
      <c r="FG352" s="22"/>
      <c r="FH352" s="22"/>
      <c r="FI352" s="22"/>
      <c r="FJ352" s="22"/>
      <c r="FK352" s="22"/>
      <c r="FL352" s="22"/>
      <c r="FM352" s="22"/>
      <c r="FN352" s="22"/>
      <c r="FO352" s="22"/>
      <c r="FP352" s="22"/>
      <c r="FQ352" s="22"/>
      <c r="FR352" s="22"/>
      <c r="FS352" s="22"/>
      <c r="FT352" s="22"/>
      <c r="FU352" s="22"/>
      <c r="FV352" s="22"/>
      <c r="FW352" s="22"/>
      <c r="FX352" s="22"/>
      <c r="FY352" s="22"/>
      <c r="FZ352" s="22"/>
      <c r="GA352" s="22"/>
      <c r="GB352" s="22"/>
      <c r="GC352" s="22"/>
      <c r="GD352" s="22"/>
      <c r="GE352" s="22"/>
      <c r="GF352" s="22"/>
      <c r="GG352" s="22"/>
      <c r="GH352" s="22"/>
      <c r="GI352" s="22"/>
      <c r="GJ352" s="22"/>
      <c r="GK352" s="22"/>
      <c r="GL352" s="22"/>
      <c r="GM352" s="22"/>
      <c r="GN352" s="22"/>
      <c r="GO352" s="22"/>
      <c r="GP352" s="22"/>
      <c r="GQ352" s="22"/>
      <c r="GR352" s="22"/>
      <c r="GS352" s="22"/>
      <c r="GT352" s="22"/>
      <c r="GU352" s="22"/>
      <c r="GV352" s="22"/>
      <c r="GW352" s="22"/>
      <c r="GX352" s="22"/>
      <c r="GY352" s="22"/>
      <c r="GZ352" s="22"/>
      <c r="HA352" s="22"/>
      <c r="HB352" s="22"/>
      <c r="HC352" s="22"/>
      <c r="HD352" s="22"/>
      <c r="HE352" s="22"/>
      <c r="HF352" s="22"/>
      <c r="HG352" s="22"/>
      <c r="HH352" s="22"/>
      <c r="HI352" s="22"/>
      <c r="HJ352" s="22"/>
      <c r="HK352" s="22"/>
      <c r="HL352" s="22"/>
      <c r="HM352" s="22"/>
      <c r="HN352" s="22"/>
      <c r="HO352" s="22"/>
      <c r="HP352" s="22"/>
      <c r="HQ352" s="22"/>
      <c r="HR352" s="22"/>
      <c r="HS352" s="22"/>
      <c r="HT352" s="22"/>
      <c r="HU352" s="22"/>
      <c r="HV352" s="22"/>
      <c r="HW352" s="22"/>
      <c r="HX352" s="22"/>
      <c r="HY352" s="22"/>
      <c r="HZ352" s="22"/>
      <c r="IA352" s="22"/>
      <c r="IB352" s="22"/>
      <c r="IC352" s="22"/>
      <c r="ID352" s="22"/>
      <c r="IE352" s="22"/>
      <c r="IF352" s="22"/>
      <c r="IG352" s="22"/>
      <c r="IH352" s="22"/>
      <c r="II352" s="22"/>
      <c r="IJ352" s="22"/>
      <c r="IK352" s="22"/>
      <c r="IL352" s="22"/>
      <c r="IM352" s="22"/>
      <c r="IN352" s="22"/>
      <c r="IO352" s="22"/>
      <c r="IP352" s="22"/>
      <c r="IQ352" s="22"/>
      <c r="IR352" s="22"/>
      <c r="IS352" s="22"/>
      <c r="IT352" s="22"/>
      <c r="IU352" s="22"/>
      <c r="IV352" s="22"/>
      <c r="IW352" s="22"/>
      <c r="IX352" s="22"/>
      <c r="IY352" s="26">
        <f t="shared" si="20"/>
        <v>50</v>
      </c>
      <c r="IZ352" s="56" t="s">
        <v>37</v>
      </c>
      <c r="JA352" s="80">
        <v>1734</v>
      </c>
      <c r="JB352" s="81">
        <f>JE352+JF352+JG352+JH352+JI352+JJ352+JK352+JL352+JM352</f>
        <v>1734</v>
      </c>
      <c r="JC352" s="81">
        <v>929.5</v>
      </c>
      <c r="JD352" s="82">
        <f t="shared" si="21"/>
        <v>0</v>
      </c>
      <c r="JE352" s="83"/>
      <c r="JF352" s="83"/>
      <c r="JG352" s="83"/>
      <c r="JH352" s="83"/>
      <c r="JI352" s="83"/>
      <c r="JJ352" s="83"/>
      <c r="JK352" s="83"/>
      <c r="JL352" s="83"/>
      <c r="JM352" s="83">
        <v>1734</v>
      </c>
      <c r="JN352" s="83"/>
      <c r="JO352" s="83"/>
      <c r="JP352" s="83"/>
      <c r="JQ352" s="40">
        <f t="shared" si="19"/>
        <v>1.865519096288327</v>
      </c>
      <c r="JR352" s="5" t="s">
        <v>582</v>
      </c>
    </row>
    <row r="353" spans="1:278" s="5" customFormat="1" ht="12.75" customHeight="1" x14ac:dyDescent="0.25">
      <c r="A353" s="64">
        <v>43444</v>
      </c>
      <c r="B353" s="109" t="s">
        <v>283</v>
      </c>
      <c r="C353" s="52"/>
      <c r="D353" s="52"/>
      <c r="E353" s="53"/>
      <c r="F353" s="53"/>
      <c r="G353" s="53"/>
      <c r="H353" s="53"/>
      <c r="I353" s="53"/>
      <c r="J353" s="53"/>
      <c r="K353" s="53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  <c r="AU353" s="22"/>
      <c r="AV353" s="22"/>
      <c r="AW353" s="22"/>
      <c r="AX353" s="22"/>
      <c r="AY353" s="22"/>
      <c r="AZ353" s="22"/>
      <c r="BA353" s="22"/>
      <c r="BB353" s="22"/>
      <c r="BC353" s="22"/>
      <c r="BD353" s="22"/>
      <c r="BE353" s="22"/>
      <c r="BF353" s="22"/>
      <c r="BG353" s="22"/>
      <c r="BH353" s="22"/>
      <c r="BI353" s="22"/>
      <c r="BJ353" s="22"/>
      <c r="BK353" s="22"/>
      <c r="BL353" s="22"/>
      <c r="BM353" s="22"/>
      <c r="BN353" s="22"/>
      <c r="BO353" s="22"/>
      <c r="BP353" s="22"/>
      <c r="BQ353" s="22"/>
      <c r="BR353" s="22"/>
      <c r="BS353" s="22"/>
      <c r="BT353" s="22"/>
      <c r="BU353" s="22"/>
      <c r="BV353" s="22"/>
      <c r="BW353" s="22"/>
      <c r="BX353" s="22"/>
      <c r="BY353" s="22"/>
      <c r="BZ353" s="22">
        <v>40</v>
      </c>
      <c r="CA353" s="22"/>
      <c r="CB353" s="22"/>
      <c r="CC353" s="22"/>
      <c r="CD353" s="22"/>
      <c r="CE353" s="22"/>
      <c r="CF353" s="22"/>
      <c r="CG353" s="22"/>
      <c r="CH353" s="22"/>
      <c r="CI353" s="22"/>
      <c r="CJ353" s="22"/>
      <c r="CK353" s="22"/>
      <c r="CL353" s="22"/>
      <c r="CM353" s="22"/>
      <c r="CN353" s="22"/>
      <c r="CO353" s="22"/>
      <c r="CP353" s="22"/>
      <c r="CQ353" s="22"/>
      <c r="CR353" s="22"/>
      <c r="CS353" s="22"/>
      <c r="CT353" s="22"/>
      <c r="CU353" s="22"/>
      <c r="CV353" s="22"/>
      <c r="CW353" s="22"/>
      <c r="CX353" s="22"/>
      <c r="CY353" s="22"/>
      <c r="CZ353" s="22"/>
      <c r="DA353" s="22"/>
      <c r="DB353" s="22"/>
      <c r="DC353" s="22"/>
      <c r="DD353" s="22"/>
      <c r="DE353" s="22"/>
      <c r="DF353" s="22"/>
      <c r="DG353" s="22"/>
      <c r="DH353" s="22"/>
      <c r="DI353" s="22"/>
      <c r="DJ353" s="22"/>
      <c r="DK353" s="22"/>
      <c r="DL353" s="22"/>
      <c r="DM353" s="22"/>
      <c r="DN353" s="22"/>
      <c r="DO353" s="22"/>
      <c r="DP353" s="22"/>
      <c r="DQ353" s="22"/>
      <c r="DR353" s="22"/>
      <c r="DS353" s="22"/>
      <c r="DT353" s="22"/>
      <c r="DU353" s="22"/>
      <c r="DV353" s="22"/>
      <c r="DW353" s="22"/>
      <c r="DX353" s="22"/>
      <c r="DY353" s="22"/>
      <c r="DZ353" s="22"/>
      <c r="EA353" s="22"/>
      <c r="EB353" s="22"/>
      <c r="EC353" s="22"/>
      <c r="ED353" s="22"/>
      <c r="EE353" s="22"/>
      <c r="EF353" s="22"/>
      <c r="EG353" s="22"/>
      <c r="EH353" s="22"/>
      <c r="EI353" s="22"/>
      <c r="EJ353" s="22"/>
      <c r="EK353" s="22"/>
      <c r="EL353" s="22"/>
      <c r="EM353" s="22"/>
      <c r="EN353" s="22"/>
      <c r="EO353" s="22"/>
      <c r="EP353" s="22"/>
      <c r="EQ353" s="22"/>
      <c r="ER353" s="22"/>
      <c r="ES353" s="22"/>
      <c r="ET353" s="22"/>
      <c r="EU353" s="22"/>
      <c r="EV353" s="22"/>
      <c r="EW353" s="22"/>
      <c r="EX353" s="22"/>
      <c r="EY353" s="22"/>
      <c r="EZ353" s="22"/>
      <c r="FA353" s="22"/>
      <c r="FB353" s="22"/>
      <c r="FC353" s="22"/>
      <c r="FD353" s="22"/>
      <c r="FE353" s="22"/>
      <c r="FF353" s="22"/>
      <c r="FG353" s="22"/>
      <c r="FH353" s="22"/>
      <c r="FI353" s="22"/>
      <c r="FJ353" s="22"/>
      <c r="FK353" s="22"/>
      <c r="FL353" s="22"/>
      <c r="FM353" s="22"/>
      <c r="FN353" s="22"/>
      <c r="FO353" s="22"/>
      <c r="FP353" s="22"/>
      <c r="FQ353" s="22"/>
      <c r="FR353" s="22"/>
      <c r="FS353" s="22"/>
      <c r="FT353" s="22"/>
      <c r="FU353" s="22"/>
      <c r="FV353" s="22"/>
      <c r="FW353" s="22"/>
      <c r="FX353" s="22"/>
      <c r="FY353" s="22"/>
      <c r="FZ353" s="22"/>
      <c r="GA353" s="22"/>
      <c r="GB353" s="22"/>
      <c r="GC353" s="22"/>
      <c r="GD353" s="22"/>
      <c r="GE353" s="22"/>
      <c r="GF353" s="22"/>
      <c r="GG353" s="22"/>
      <c r="GH353" s="22"/>
      <c r="GI353" s="22"/>
      <c r="GJ353" s="22"/>
      <c r="GK353" s="22"/>
      <c r="GL353" s="22"/>
      <c r="GM353" s="22"/>
      <c r="GN353" s="22"/>
      <c r="GO353" s="22"/>
      <c r="GP353" s="22"/>
      <c r="GQ353" s="22"/>
      <c r="GR353" s="22"/>
      <c r="GS353" s="22"/>
      <c r="GT353" s="22"/>
      <c r="GU353" s="22"/>
      <c r="GV353" s="22"/>
      <c r="GW353" s="22"/>
      <c r="GX353" s="22"/>
      <c r="GY353" s="22"/>
      <c r="GZ353" s="22"/>
      <c r="HA353" s="22"/>
      <c r="HB353" s="22"/>
      <c r="HC353" s="22"/>
      <c r="HD353" s="22"/>
      <c r="HE353" s="22"/>
      <c r="HF353" s="22"/>
      <c r="HG353" s="22"/>
      <c r="HH353" s="22"/>
      <c r="HI353" s="22"/>
      <c r="HJ353" s="22"/>
      <c r="HK353" s="22"/>
      <c r="HL353" s="22"/>
      <c r="HM353" s="22"/>
      <c r="HN353" s="22"/>
      <c r="HO353" s="22"/>
      <c r="HP353" s="22"/>
      <c r="HQ353" s="22"/>
      <c r="HR353" s="22"/>
      <c r="HS353" s="22"/>
      <c r="HT353" s="22"/>
      <c r="HU353" s="22"/>
      <c r="HV353" s="22"/>
      <c r="HW353" s="22"/>
      <c r="HX353" s="22"/>
      <c r="HY353" s="22"/>
      <c r="HZ353" s="22"/>
      <c r="IA353" s="22"/>
      <c r="IB353" s="22"/>
      <c r="IC353" s="22"/>
      <c r="ID353" s="22"/>
      <c r="IE353" s="22"/>
      <c r="IF353" s="22"/>
      <c r="IG353" s="22"/>
      <c r="IH353" s="22"/>
      <c r="II353" s="22"/>
      <c r="IJ353" s="22"/>
      <c r="IK353" s="22"/>
      <c r="IL353" s="22"/>
      <c r="IM353" s="22"/>
      <c r="IN353" s="22"/>
      <c r="IO353" s="22"/>
      <c r="IP353" s="22"/>
      <c r="IQ353" s="22"/>
      <c r="IR353" s="22"/>
      <c r="IS353" s="22"/>
      <c r="IT353" s="22"/>
      <c r="IU353" s="22"/>
      <c r="IV353" s="22"/>
      <c r="IW353" s="22"/>
      <c r="IX353" s="22"/>
      <c r="IY353" s="26">
        <f t="shared" si="20"/>
        <v>40</v>
      </c>
      <c r="IZ353" s="56" t="s">
        <v>37</v>
      </c>
      <c r="JA353" s="80">
        <v>1387.2</v>
      </c>
      <c r="JB353" s="81">
        <f>JE353+JF353+JG353+JH353+JI353+JJ353+JK353+JL353+JM353+JN353+JO353+JP353</f>
        <v>0</v>
      </c>
      <c r="JC353" s="81">
        <v>794.80000000000007</v>
      </c>
      <c r="JD353" s="82">
        <f t="shared" si="21"/>
        <v>1387.2</v>
      </c>
      <c r="JE353" s="83"/>
      <c r="JF353" s="83"/>
      <c r="JG353" s="83"/>
      <c r="JH353" s="83"/>
      <c r="JI353" s="83"/>
      <c r="JJ353" s="83"/>
      <c r="JK353" s="83"/>
      <c r="JL353" s="83"/>
      <c r="JM353" s="83"/>
      <c r="JN353" s="83"/>
      <c r="JO353" s="83"/>
      <c r="JP353" s="83"/>
      <c r="JQ353" s="117">
        <f t="shared" si="19"/>
        <v>1.7453447408152993</v>
      </c>
      <c r="JR353" s="5" t="s">
        <v>723</v>
      </c>
    </row>
    <row r="354" spans="1:278" s="5" customFormat="1" ht="12.75" customHeight="1" x14ac:dyDescent="0.25">
      <c r="A354" s="64">
        <v>43124</v>
      </c>
      <c r="B354" s="109" t="s">
        <v>167</v>
      </c>
      <c r="C354" s="52"/>
      <c r="D354" s="52"/>
      <c r="E354" s="53">
        <v>20</v>
      </c>
      <c r="F354" s="53"/>
      <c r="G354" s="53"/>
      <c r="H354" s="53"/>
      <c r="I354" s="53"/>
      <c r="J354" s="53"/>
      <c r="K354" s="53"/>
      <c r="L354" s="22"/>
      <c r="M354" s="22">
        <v>27</v>
      </c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  <c r="AU354" s="22"/>
      <c r="AV354" s="22"/>
      <c r="AW354" s="22"/>
      <c r="AX354" s="22"/>
      <c r="AY354" s="22"/>
      <c r="AZ354" s="22"/>
      <c r="BA354" s="22"/>
      <c r="BB354" s="22"/>
      <c r="BC354" s="22"/>
      <c r="BD354" s="22"/>
      <c r="BE354" s="22"/>
      <c r="BF354" s="22"/>
      <c r="BG354" s="22"/>
      <c r="BH354" s="22"/>
      <c r="BI354" s="22"/>
      <c r="BJ354" s="22"/>
      <c r="BK354" s="22"/>
      <c r="BL354" s="22"/>
      <c r="BM354" s="22"/>
      <c r="BN354" s="22"/>
      <c r="BO354" s="22"/>
      <c r="BP354" s="22"/>
      <c r="BQ354" s="22"/>
      <c r="BR354" s="22"/>
      <c r="BS354" s="22"/>
      <c r="BT354" s="22"/>
      <c r="BU354" s="22"/>
      <c r="BV354" s="22"/>
      <c r="BW354" s="22"/>
      <c r="BX354" s="22"/>
      <c r="BY354" s="22"/>
      <c r="BZ354" s="22"/>
      <c r="CA354" s="22"/>
      <c r="CB354" s="22"/>
      <c r="CC354" s="22"/>
      <c r="CD354" s="22"/>
      <c r="CE354" s="22"/>
      <c r="CF354" s="22"/>
      <c r="CG354" s="22"/>
      <c r="CH354" s="22"/>
      <c r="CI354" s="22"/>
      <c r="CJ354" s="22"/>
      <c r="CK354" s="22"/>
      <c r="CL354" s="22"/>
      <c r="CM354" s="22"/>
      <c r="CN354" s="22"/>
      <c r="CO354" s="22"/>
      <c r="CP354" s="22"/>
      <c r="CQ354" s="22"/>
      <c r="CR354" s="22"/>
      <c r="CS354" s="22"/>
      <c r="CT354" s="22"/>
      <c r="CU354" s="22"/>
      <c r="CV354" s="22"/>
      <c r="CW354" s="22"/>
      <c r="CX354" s="22"/>
      <c r="CY354" s="22"/>
      <c r="CZ354" s="22"/>
      <c r="DA354" s="22"/>
      <c r="DB354" s="22"/>
      <c r="DC354" s="22"/>
      <c r="DD354" s="22"/>
      <c r="DE354" s="22"/>
      <c r="DF354" s="22"/>
      <c r="DG354" s="22"/>
      <c r="DH354" s="22"/>
      <c r="DI354" s="22"/>
      <c r="DJ354" s="22"/>
      <c r="DK354" s="22"/>
      <c r="DL354" s="22"/>
      <c r="DM354" s="22"/>
      <c r="DN354" s="22"/>
      <c r="DO354" s="22"/>
      <c r="DP354" s="22"/>
      <c r="DQ354" s="22">
        <v>30</v>
      </c>
      <c r="DR354" s="22"/>
      <c r="DS354" s="22"/>
      <c r="DT354" s="22"/>
      <c r="DU354" s="22"/>
      <c r="DV354" s="22"/>
      <c r="DW354" s="22"/>
      <c r="DX354" s="22"/>
      <c r="DY354" s="22"/>
      <c r="DZ354" s="22"/>
      <c r="EA354" s="22"/>
      <c r="EB354" s="22"/>
      <c r="EC354" s="22"/>
      <c r="ED354" s="22"/>
      <c r="EE354" s="22"/>
      <c r="EF354" s="22"/>
      <c r="EG354" s="22"/>
      <c r="EH354" s="22"/>
      <c r="EI354" s="22"/>
      <c r="EJ354" s="22"/>
      <c r="EK354" s="22"/>
      <c r="EL354" s="22"/>
      <c r="EM354" s="22"/>
      <c r="EN354" s="22"/>
      <c r="EO354" s="22"/>
      <c r="EP354" s="22"/>
      <c r="EQ354" s="22"/>
      <c r="ER354" s="22"/>
      <c r="ES354" s="22"/>
      <c r="ET354" s="22"/>
      <c r="EU354" s="22"/>
      <c r="EV354" s="22"/>
      <c r="EW354" s="22"/>
      <c r="EX354" s="22"/>
      <c r="EY354" s="22"/>
      <c r="EZ354" s="22"/>
      <c r="FA354" s="22"/>
      <c r="FB354" s="22"/>
      <c r="FC354" s="22"/>
      <c r="FD354" s="22"/>
      <c r="FE354" s="22"/>
      <c r="FF354" s="22"/>
      <c r="FG354" s="22"/>
      <c r="FH354" s="22"/>
      <c r="FI354" s="22"/>
      <c r="FJ354" s="22"/>
      <c r="FK354" s="22"/>
      <c r="FL354" s="22"/>
      <c r="FM354" s="22"/>
      <c r="FN354" s="22"/>
      <c r="FO354" s="22"/>
      <c r="FP354" s="22"/>
      <c r="FQ354" s="22"/>
      <c r="FR354" s="22"/>
      <c r="FS354" s="22"/>
      <c r="FT354" s="22"/>
      <c r="FU354" s="22"/>
      <c r="FV354" s="22"/>
      <c r="FW354" s="22"/>
      <c r="FX354" s="22"/>
      <c r="FY354" s="22"/>
      <c r="FZ354" s="22"/>
      <c r="GA354" s="22"/>
      <c r="GB354" s="22"/>
      <c r="GC354" s="22"/>
      <c r="GD354" s="22"/>
      <c r="GE354" s="22"/>
      <c r="GF354" s="22"/>
      <c r="GG354" s="22"/>
      <c r="GH354" s="22"/>
      <c r="GI354" s="22"/>
      <c r="GJ354" s="22"/>
      <c r="GK354" s="22"/>
      <c r="GL354" s="22"/>
      <c r="GM354" s="22"/>
      <c r="GN354" s="22"/>
      <c r="GO354" s="22"/>
      <c r="GP354" s="22"/>
      <c r="GQ354" s="22"/>
      <c r="GR354" s="22"/>
      <c r="GS354" s="22"/>
      <c r="GT354" s="22"/>
      <c r="GU354" s="22"/>
      <c r="GV354" s="22"/>
      <c r="GW354" s="22"/>
      <c r="GX354" s="22"/>
      <c r="GY354" s="22"/>
      <c r="GZ354" s="22"/>
      <c r="HA354" s="22"/>
      <c r="HB354" s="22"/>
      <c r="HC354" s="22"/>
      <c r="HD354" s="22"/>
      <c r="HE354" s="22"/>
      <c r="HF354" s="22"/>
      <c r="HG354" s="22"/>
      <c r="HH354" s="22"/>
      <c r="HI354" s="22"/>
      <c r="HJ354" s="22"/>
      <c r="HK354" s="22"/>
      <c r="HL354" s="22"/>
      <c r="HM354" s="22"/>
      <c r="HN354" s="22"/>
      <c r="HO354" s="22"/>
      <c r="HP354" s="22"/>
      <c r="HQ354" s="22"/>
      <c r="HR354" s="22"/>
      <c r="HS354" s="22"/>
      <c r="HT354" s="22"/>
      <c r="HU354" s="22"/>
      <c r="HV354" s="22"/>
      <c r="HW354" s="22"/>
      <c r="HX354" s="22"/>
      <c r="HY354" s="22"/>
      <c r="HZ354" s="22"/>
      <c r="IA354" s="22"/>
      <c r="IB354" s="22"/>
      <c r="IC354" s="22"/>
      <c r="ID354" s="22"/>
      <c r="IE354" s="22"/>
      <c r="IF354" s="22"/>
      <c r="IG354" s="22"/>
      <c r="IH354" s="22"/>
      <c r="II354" s="22"/>
      <c r="IJ354" s="22"/>
      <c r="IK354" s="22"/>
      <c r="IL354" s="22"/>
      <c r="IM354" s="22"/>
      <c r="IN354" s="22"/>
      <c r="IO354" s="22"/>
      <c r="IP354" s="22"/>
      <c r="IQ354" s="22"/>
      <c r="IR354" s="22"/>
      <c r="IS354" s="22"/>
      <c r="IT354" s="22"/>
      <c r="IU354" s="22"/>
      <c r="IV354" s="22"/>
      <c r="IW354" s="22"/>
      <c r="IX354" s="22"/>
      <c r="IY354" s="26">
        <f t="shared" si="20"/>
        <v>77</v>
      </c>
      <c r="IZ354" s="56" t="s">
        <v>37</v>
      </c>
      <c r="JA354" s="80">
        <v>2383.9899999999998</v>
      </c>
      <c r="JB354" s="81">
        <f>JE354+JF354+JG354</f>
        <v>2383.9899999999998</v>
      </c>
      <c r="JC354" s="81">
        <v>1602.59</v>
      </c>
      <c r="JD354" s="82">
        <f t="shared" si="21"/>
        <v>0</v>
      </c>
      <c r="JE354" s="83"/>
      <c r="JF354" s="83"/>
      <c r="JG354" s="83">
        <f>1000+1383.99</f>
        <v>2383.9899999999998</v>
      </c>
      <c r="JH354" s="83"/>
      <c r="JI354" s="83"/>
      <c r="JJ354" s="83"/>
      <c r="JK354" s="83"/>
      <c r="JL354" s="83"/>
      <c r="JM354" s="83"/>
      <c r="JN354" s="83"/>
      <c r="JO354" s="83"/>
      <c r="JP354" s="83"/>
      <c r="JQ354" s="40">
        <f t="shared" si="19"/>
        <v>1.4875857206147549</v>
      </c>
      <c r="JR354" s="5" t="s">
        <v>315</v>
      </c>
    </row>
    <row r="355" spans="1:278" s="5" customFormat="1" ht="12.75" customHeight="1" x14ac:dyDescent="0.25">
      <c r="A355" s="64">
        <v>43194</v>
      </c>
      <c r="B355" s="109" t="s">
        <v>167</v>
      </c>
      <c r="C355" s="52"/>
      <c r="D355" s="52"/>
      <c r="E355" s="53"/>
      <c r="F355" s="53"/>
      <c r="G355" s="53"/>
      <c r="H355" s="53"/>
      <c r="I355" s="53"/>
      <c r="J355" s="53"/>
      <c r="K355" s="53"/>
      <c r="L355" s="22"/>
      <c r="M355" s="22">
        <v>18</v>
      </c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>
        <v>10</v>
      </c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>
        <v>5</v>
      </c>
      <c r="AN355" s="22"/>
      <c r="AO355" s="22"/>
      <c r="AP355" s="22"/>
      <c r="AQ355" s="22"/>
      <c r="AR355" s="22"/>
      <c r="AS355" s="22"/>
      <c r="AT355" s="22"/>
      <c r="AU355" s="22"/>
      <c r="AV355" s="22"/>
      <c r="AW355" s="22"/>
      <c r="AX355" s="22"/>
      <c r="AY355" s="22"/>
      <c r="AZ355" s="22"/>
      <c r="BA355" s="22"/>
      <c r="BB355" s="22"/>
      <c r="BC355" s="22"/>
      <c r="BD355" s="22"/>
      <c r="BE355" s="22">
        <v>0.9</v>
      </c>
      <c r="BF355" s="22"/>
      <c r="BG355" s="22"/>
      <c r="BH355" s="22"/>
      <c r="BI355" s="22"/>
      <c r="BJ355" s="22"/>
      <c r="BK355" s="22"/>
      <c r="BL355" s="22"/>
      <c r="BM355" s="22"/>
      <c r="BN355" s="22"/>
      <c r="BO355" s="22"/>
      <c r="BP355" s="22"/>
      <c r="BQ355" s="22"/>
      <c r="BR355" s="22"/>
      <c r="BS355" s="22"/>
      <c r="BT355" s="22"/>
      <c r="BU355" s="22"/>
      <c r="BV355" s="22"/>
      <c r="BW355" s="22"/>
      <c r="BX355" s="22"/>
      <c r="BY355" s="22"/>
      <c r="BZ355" s="22"/>
      <c r="CA355" s="22"/>
      <c r="CB355" s="22"/>
      <c r="CC355" s="22"/>
      <c r="CD355" s="22"/>
      <c r="CE355" s="22"/>
      <c r="CF355" s="22"/>
      <c r="CG355" s="22"/>
      <c r="CH355" s="22"/>
      <c r="CI355" s="22"/>
      <c r="CJ355" s="22"/>
      <c r="CK355" s="22"/>
      <c r="CL355" s="22"/>
      <c r="CM355" s="22"/>
      <c r="CN355" s="22"/>
      <c r="CO355" s="22"/>
      <c r="CP355" s="22"/>
      <c r="CQ355" s="22"/>
      <c r="CR355" s="22"/>
      <c r="CS355" s="22"/>
      <c r="CT355" s="22"/>
      <c r="CU355" s="22"/>
      <c r="CV355" s="22"/>
      <c r="CW355" s="22"/>
      <c r="CX355" s="22"/>
      <c r="CY355" s="22"/>
      <c r="CZ355" s="22"/>
      <c r="DA355" s="22"/>
      <c r="DB355" s="22"/>
      <c r="DC355" s="22"/>
      <c r="DD355" s="22"/>
      <c r="DE355" s="22"/>
      <c r="DF355" s="22"/>
      <c r="DG355" s="22"/>
      <c r="DH355" s="22"/>
      <c r="DI355" s="22"/>
      <c r="DJ355" s="22"/>
      <c r="DK355" s="22"/>
      <c r="DL355" s="22"/>
      <c r="DM355" s="22"/>
      <c r="DN355" s="22">
        <v>1</v>
      </c>
      <c r="DO355" s="22"/>
      <c r="DP355" s="22"/>
      <c r="DQ355" s="22">
        <v>20</v>
      </c>
      <c r="DR355" s="22"/>
      <c r="DS355" s="22"/>
      <c r="DT355" s="22"/>
      <c r="DU355" s="22"/>
      <c r="DV355" s="22"/>
      <c r="DW355" s="22"/>
      <c r="DX355" s="22"/>
      <c r="DY355" s="22"/>
      <c r="DZ355" s="22">
        <v>1</v>
      </c>
      <c r="EA355" s="22"/>
      <c r="EB355" s="22"/>
      <c r="EC355" s="22"/>
      <c r="ED355" s="22"/>
      <c r="EE355" s="22"/>
      <c r="EF355" s="22"/>
      <c r="EG355" s="22"/>
      <c r="EH355" s="22"/>
      <c r="EI355" s="22"/>
      <c r="EJ355" s="22"/>
      <c r="EK355" s="22"/>
      <c r="EL355" s="22"/>
      <c r="EM355" s="22"/>
      <c r="EN355" s="22"/>
      <c r="EO355" s="22"/>
      <c r="EP355" s="22"/>
      <c r="EQ355" s="22"/>
      <c r="ER355" s="22"/>
      <c r="ES355" s="22"/>
      <c r="ET355" s="22"/>
      <c r="EU355" s="22"/>
      <c r="EV355" s="22"/>
      <c r="EW355" s="22"/>
      <c r="EX355" s="22"/>
      <c r="EY355" s="22"/>
      <c r="EZ355" s="22"/>
      <c r="FA355" s="22"/>
      <c r="FB355" s="22"/>
      <c r="FC355" s="22"/>
      <c r="FD355" s="22"/>
      <c r="FE355" s="22"/>
      <c r="FF355" s="22"/>
      <c r="FG355" s="22"/>
      <c r="FH355" s="22"/>
      <c r="FI355" s="22"/>
      <c r="FJ355" s="22"/>
      <c r="FK355" s="22"/>
      <c r="FL355" s="22"/>
      <c r="FM355" s="22"/>
      <c r="FN355" s="22"/>
      <c r="FO355" s="22"/>
      <c r="FP355" s="22"/>
      <c r="FQ355" s="22"/>
      <c r="FR355" s="22"/>
      <c r="FS355" s="22"/>
      <c r="FT355" s="22"/>
      <c r="FU355" s="22"/>
      <c r="FV355" s="22"/>
      <c r="FW355" s="22"/>
      <c r="FX355" s="22"/>
      <c r="FY355" s="22"/>
      <c r="FZ355" s="22"/>
      <c r="GA355" s="22"/>
      <c r="GB355" s="22"/>
      <c r="GC355" s="22"/>
      <c r="GD355" s="22"/>
      <c r="GE355" s="22"/>
      <c r="GF355" s="22"/>
      <c r="GG355" s="22"/>
      <c r="GH355" s="22"/>
      <c r="GI355" s="22"/>
      <c r="GJ355" s="22"/>
      <c r="GK355" s="22"/>
      <c r="GL355" s="22"/>
      <c r="GM355" s="22"/>
      <c r="GN355" s="22"/>
      <c r="GO355" s="22"/>
      <c r="GP355" s="22"/>
      <c r="GQ355" s="22"/>
      <c r="GR355" s="22">
        <v>2</v>
      </c>
      <c r="GS355" s="22"/>
      <c r="GT355" s="22"/>
      <c r="GU355" s="22"/>
      <c r="GV355" s="22"/>
      <c r="GW355" s="22"/>
      <c r="GX355" s="22"/>
      <c r="GY355" s="22"/>
      <c r="GZ355" s="22"/>
      <c r="HA355" s="22"/>
      <c r="HB355" s="22"/>
      <c r="HC355" s="22"/>
      <c r="HD355" s="22"/>
      <c r="HE355" s="22"/>
      <c r="HF355" s="22"/>
      <c r="HG355" s="22"/>
      <c r="HH355" s="22"/>
      <c r="HI355" s="22"/>
      <c r="HJ355" s="22"/>
      <c r="HK355" s="22"/>
      <c r="HL355" s="22"/>
      <c r="HM355" s="22"/>
      <c r="HN355" s="22"/>
      <c r="HO355" s="22"/>
      <c r="HP355" s="22"/>
      <c r="HQ355" s="22"/>
      <c r="HR355" s="22"/>
      <c r="HS355" s="22"/>
      <c r="HT355" s="22"/>
      <c r="HU355" s="22"/>
      <c r="HV355" s="22"/>
      <c r="HW355" s="22"/>
      <c r="HX355" s="22"/>
      <c r="HY355" s="22"/>
      <c r="HZ355" s="22"/>
      <c r="IA355" s="22"/>
      <c r="IB355" s="22"/>
      <c r="IC355" s="22"/>
      <c r="ID355" s="22"/>
      <c r="IE355" s="22"/>
      <c r="IF355" s="22"/>
      <c r="IG355" s="22"/>
      <c r="IH355" s="22"/>
      <c r="II355" s="22"/>
      <c r="IJ355" s="22"/>
      <c r="IK355" s="22"/>
      <c r="IL355" s="22"/>
      <c r="IM355" s="22"/>
      <c r="IN355" s="22"/>
      <c r="IO355" s="22"/>
      <c r="IP355" s="22"/>
      <c r="IQ355" s="22"/>
      <c r="IR355" s="22"/>
      <c r="IS355" s="22"/>
      <c r="IT355" s="22"/>
      <c r="IU355" s="22"/>
      <c r="IV355" s="22"/>
      <c r="IW355" s="22"/>
      <c r="IX355" s="22"/>
      <c r="IY355" s="26">
        <f t="shared" si="20"/>
        <v>57.9</v>
      </c>
      <c r="IZ355" s="56" t="s">
        <v>37</v>
      </c>
      <c r="JA355" s="80">
        <v>1781.81</v>
      </c>
      <c r="JB355" s="81">
        <f>JE355+JF355+JG355+JH355+JI355</f>
        <v>1781.81</v>
      </c>
      <c r="JC355" s="81">
        <v>1189.0629999999999</v>
      </c>
      <c r="JD355" s="82">
        <f t="shared" si="21"/>
        <v>0</v>
      </c>
      <c r="JE355" s="83"/>
      <c r="JF355" s="83"/>
      <c r="JG355" s="83"/>
      <c r="JH355" s="83"/>
      <c r="JI355" s="83">
        <f>1000+781.81</f>
        <v>1781.81</v>
      </c>
      <c r="JJ355" s="83"/>
      <c r="JK355" s="83"/>
      <c r="JL355" s="83"/>
      <c r="JM355" s="83"/>
      <c r="JN355" s="83"/>
      <c r="JO355" s="83"/>
      <c r="JP355" s="83"/>
      <c r="JQ355" s="40">
        <f t="shared" si="19"/>
        <v>1.4984992384760103</v>
      </c>
      <c r="JR355" s="5" t="s">
        <v>407</v>
      </c>
    </row>
    <row r="356" spans="1:278" s="5" customFormat="1" ht="12.75" customHeight="1" x14ac:dyDescent="0.25">
      <c r="A356" s="64">
        <v>43196</v>
      </c>
      <c r="B356" s="109" t="s">
        <v>167</v>
      </c>
      <c r="C356" s="52"/>
      <c r="D356" s="52"/>
      <c r="E356" s="53">
        <v>50</v>
      </c>
      <c r="F356" s="53"/>
      <c r="G356" s="53"/>
      <c r="H356" s="53"/>
      <c r="I356" s="53"/>
      <c r="J356" s="53"/>
      <c r="K356" s="53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  <c r="AU356" s="22"/>
      <c r="AV356" s="22"/>
      <c r="AW356" s="22"/>
      <c r="AX356" s="22"/>
      <c r="AY356" s="22"/>
      <c r="AZ356" s="22"/>
      <c r="BA356" s="22"/>
      <c r="BB356" s="22"/>
      <c r="BC356" s="22"/>
      <c r="BD356" s="22"/>
      <c r="BE356" s="22"/>
      <c r="BF356" s="22"/>
      <c r="BG356" s="22"/>
      <c r="BH356" s="22"/>
      <c r="BI356" s="22"/>
      <c r="BJ356" s="22"/>
      <c r="BK356" s="22"/>
      <c r="BL356" s="22"/>
      <c r="BM356" s="22"/>
      <c r="BN356" s="22"/>
      <c r="BO356" s="22"/>
      <c r="BP356" s="22"/>
      <c r="BQ356" s="22"/>
      <c r="BR356" s="22"/>
      <c r="BS356" s="22"/>
      <c r="BT356" s="22"/>
      <c r="BU356" s="22"/>
      <c r="BV356" s="22"/>
      <c r="BW356" s="22"/>
      <c r="BX356" s="22"/>
      <c r="BY356" s="22"/>
      <c r="BZ356" s="22"/>
      <c r="CA356" s="22"/>
      <c r="CB356" s="22"/>
      <c r="CC356" s="22"/>
      <c r="CD356" s="22"/>
      <c r="CE356" s="22"/>
      <c r="CF356" s="22"/>
      <c r="CG356" s="22"/>
      <c r="CH356" s="22"/>
      <c r="CI356" s="22"/>
      <c r="CJ356" s="22"/>
      <c r="CK356" s="22"/>
      <c r="CL356" s="22"/>
      <c r="CM356" s="22"/>
      <c r="CN356" s="22"/>
      <c r="CO356" s="22"/>
      <c r="CP356" s="22"/>
      <c r="CQ356" s="22"/>
      <c r="CR356" s="22"/>
      <c r="CS356" s="22"/>
      <c r="CT356" s="22"/>
      <c r="CU356" s="22"/>
      <c r="CV356" s="22"/>
      <c r="CW356" s="22"/>
      <c r="CX356" s="22"/>
      <c r="CY356" s="22"/>
      <c r="CZ356" s="22"/>
      <c r="DA356" s="22"/>
      <c r="DB356" s="22"/>
      <c r="DC356" s="22"/>
      <c r="DD356" s="22"/>
      <c r="DE356" s="22"/>
      <c r="DF356" s="22"/>
      <c r="DG356" s="22"/>
      <c r="DH356" s="22"/>
      <c r="DI356" s="22"/>
      <c r="DJ356" s="22"/>
      <c r="DK356" s="22"/>
      <c r="DL356" s="22"/>
      <c r="DM356" s="22"/>
      <c r="DN356" s="22"/>
      <c r="DO356" s="22"/>
      <c r="DP356" s="22"/>
      <c r="DQ356" s="22"/>
      <c r="DR356" s="22"/>
      <c r="DS356" s="22"/>
      <c r="DT356" s="22"/>
      <c r="DU356" s="22"/>
      <c r="DV356" s="22"/>
      <c r="DW356" s="22"/>
      <c r="DX356" s="22"/>
      <c r="DY356" s="22"/>
      <c r="DZ356" s="22"/>
      <c r="EA356" s="22"/>
      <c r="EB356" s="22"/>
      <c r="EC356" s="22"/>
      <c r="ED356" s="22"/>
      <c r="EE356" s="22"/>
      <c r="EF356" s="22"/>
      <c r="EG356" s="22"/>
      <c r="EH356" s="22"/>
      <c r="EI356" s="22"/>
      <c r="EJ356" s="22"/>
      <c r="EK356" s="22"/>
      <c r="EL356" s="22"/>
      <c r="EM356" s="22"/>
      <c r="EN356" s="22"/>
      <c r="EO356" s="22"/>
      <c r="EP356" s="22"/>
      <c r="EQ356" s="22"/>
      <c r="ER356" s="22"/>
      <c r="ES356" s="22"/>
      <c r="ET356" s="22"/>
      <c r="EU356" s="22"/>
      <c r="EV356" s="22"/>
      <c r="EW356" s="22"/>
      <c r="EX356" s="22"/>
      <c r="EY356" s="22"/>
      <c r="EZ356" s="22"/>
      <c r="FA356" s="22"/>
      <c r="FB356" s="22"/>
      <c r="FC356" s="22"/>
      <c r="FD356" s="22"/>
      <c r="FE356" s="22"/>
      <c r="FF356" s="22"/>
      <c r="FG356" s="22"/>
      <c r="FH356" s="22"/>
      <c r="FI356" s="22"/>
      <c r="FJ356" s="22"/>
      <c r="FK356" s="22"/>
      <c r="FL356" s="22"/>
      <c r="FM356" s="22"/>
      <c r="FN356" s="22"/>
      <c r="FO356" s="22"/>
      <c r="FP356" s="22"/>
      <c r="FQ356" s="22"/>
      <c r="FR356" s="22"/>
      <c r="FS356" s="22"/>
      <c r="FT356" s="22"/>
      <c r="FU356" s="22"/>
      <c r="FV356" s="22"/>
      <c r="FW356" s="22"/>
      <c r="FX356" s="22"/>
      <c r="FY356" s="22"/>
      <c r="FZ356" s="22"/>
      <c r="GA356" s="22"/>
      <c r="GB356" s="22"/>
      <c r="GC356" s="22"/>
      <c r="GD356" s="22"/>
      <c r="GE356" s="22"/>
      <c r="GF356" s="22"/>
      <c r="GG356" s="22"/>
      <c r="GH356" s="22"/>
      <c r="GI356" s="22"/>
      <c r="GJ356" s="22"/>
      <c r="GK356" s="22"/>
      <c r="GL356" s="22"/>
      <c r="GM356" s="22"/>
      <c r="GN356" s="22"/>
      <c r="GO356" s="22"/>
      <c r="GP356" s="22"/>
      <c r="GQ356" s="22"/>
      <c r="GR356" s="22"/>
      <c r="GS356" s="22"/>
      <c r="GT356" s="22"/>
      <c r="GU356" s="22"/>
      <c r="GV356" s="22"/>
      <c r="GW356" s="22"/>
      <c r="GX356" s="22"/>
      <c r="GY356" s="22"/>
      <c r="GZ356" s="22"/>
      <c r="HA356" s="22"/>
      <c r="HB356" s="22"/>
      <c r="HC356" s="22"/>
      <c r="HD356" s="22"/>
      <c r="HE356" s="22"/>
      <c r="HF356" s="22"/>
      <c r="HG356" s="22"/>
      <c r="HH356" s="22"/>
      <c r="HI356" s="22"/>
      <c r="HJ356" s="22"/>
      <c r="HK356" s="22"/>
      <c r="HL356" s="22"/>
      <c r="HM356" s="22"/>
      <c r="HN356" s="22"/>
      <c r="HO356" s="22"/>
      <c r="HP356" s="22"/>
      <c r="HQ356" s="22"/>
      <c r="HR356" s="22"/>
      <c r="HS356" s="22"/>
      <c r="HT356" s="22"/>
      <c r="HU356" s="22"/>
      <c r="HV356" s="22"/>
      <c r="HW356" s="22"/>
      <c r="HX356" s="22"/>
      <c r="HY356" s="22"/>
      <c r="HZ356" s="22"/>
      <c r="IA356" s="22"/>
      <c r="IB356" s="22"/>
      <c r="IC356" s="22"/>
      <c r="ID356" s="22"/>
      <c r="IE356" s="22"/>
      <c r="IF356" s="22"/>
      <c r="IG356" s="22"/>
      <c r="IH356" s="22"/>
      <c r="II356" s="22"/>
      <c r="IJ356" s="22"/>
      <c r="IK356" s="22"/>
      <c r="IL356" s="22"/>
      <c r="IM356" s="22"/>
      <c r="IN356" s="22"/>
      <c r="IO356" s="22"/>
      <c r="IP356" s="22"/>
      <c r="IQ356" s="22"/>
      <c r="IR356" s="22"/>
      <c r="IS356" s="22"/>
      <c r="IT356" s="22"/>
      <c r="IU356" s="22"/>
      <c r="IV356" s="22"/>
      <c r="IW356" s="22"/>
      <c r="IX356" s="22"/>
      <c r="IY356" s="26">
        <f t="shared" si="20"/>
        <v>50</v>
      </c>
      <c r="IZ356" s="56" t="s">
        <v>37</v>
      </c>
      <c r="JA356" s="80">
        <v>954</v>
      </c>
      <c r="JB356" s="81">
        <f>JE356+JF356+JG356+JH356+JI356</f>
        <v>954</v>
      </c>
      <c r="JC356" s="81">
        <v>654.5</v>
      </c>
      <c r="JD356" s="82">
        <f t="shared" si="21"/>
        <v>0</v>
      </c>
      <c r="JE356" s="83"/>
      <c r="JF356" s="83"/>
      <c r="JG356" s="83"/>
      <c r="JH356" s="83"/>
      <c r="JI356" s="83">
        <v>954</v>
      </c>
      <c r="JJ356" s="83"/>
      <c r="JK356" s="83"/>
      <c r="JL356" s="83"/>
      <c r="JM356" s="83"/>
      <c r="JN356" s="83"/>
      <c r="JO356" s="83"/>
      <c r="JP356" s="83"/>
      <c r="JQ356" s="40">
        <f t="shared" si="19"/>
        <v>1.4576012223071046</v>
      </c>
      <c r="JR356" s="5" t="s">
        <v>422</v>
      </c>
    </row>
    <row r="357" spans="1:278" s="5" customFormat="1" ht="12.75" customHeight="1" x14ac:dyDescent="0.25">
      <c r="A357" s="64">
        <v>43243</v>
      </c>
      <c r="B357" s="109" t="s">
        <v>167</v>
      </c>
      <c r="C357" s="52"/>
      <c r="D357" s="52"/>
      <c r="E357" s="53">
        <v>26</v>
      </c>
      <c r="F357" s="53"/>
      <c r="G357" s="53"/>
      <c r="H357" s="53"/>
      <c r="I357" s="53"/>
      <c r="J357" s="53"/>
      <c r="K357" s="53"/>
      <c r="L357" s="22"/>
      <c r="M357" s="22">
        <v>4.5</v>
      </c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>
        <v>20</v>
      </c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22"/>
      <c r="GF357" s="22"/>
      <c r="GG357" s="22"/>
      <c r="GH357" s="22"/>
      <c r="GI357" s="22"/>
      <c r="GJ357" s="22"/>
      <c r="GK357" s="22"/>
      <c r="GL357" s="22"/>
      <c r="GM357" s="22"/>
      <c r="GN357" s="22"/>
      <c r="GO357" s="22"/>
      <c r="GP357" s="22"/>
      <c r="GQ357" s="22"/>
      <c r="GR357" s="22"/>
      <c r="GS357" s="22"/>
      <c r="GT357" s="22"/>
      <c r="GU357" s="22"/>
      <c r="GV357" s="22"/>
      <c r="GW357" s="22"/>
      <c r="GX357" s="22"/>
      <c r="GY357" s="22"/>
      <c r="GZ357" s="22"/>
      <c r="HA357" s="22"/>
      <c r="HB357" s="22"/>
      <c r="HC357" s="22"/>
      <c r="HD357" s="22"/>
      <c r="HE357" s="22"/>
      <c r="HF357" s="22"/>
      <c r="HG357" s="22"/>
      <c r="HH357" s="22"/>
      <c r="HI357" s="22"/>
      <c r="HJ357" s="22"/>
      <c r="HK357" s="22"/>
      <c r="HL357" s="22"/>
      <c r="HM357" s="22"/>
      <c r="HN357" s="22"/>
      <c r="HO357" s="22"/>
      <c r="HP357" s="22"/>
      <c r="HQ357" s="22"/>
      <c r="HR357" s="22"/>
      <c r="HS357" s="22"/>
      <c r="HT357" s="22"/>
      <c r="HU357" s="22"/>
      <c r="HV357" s="22"/>
      <c r="HW357" s="22"/>
      <c r="HX357" s="22"/>
      <c r="HY357" s="22"/>
      <c r="HZ357" s="22"/>
      <c r="IA357" s="22"/>
      <c r="IB357" s="22"/>
      <c r="IC357" s="22"/>
      <c r="ID357" s="22"/>
      <c r="IE357" s="22"/>
      <c r="IF357" s="22"/>
      <c r="IG357" s="22"/>
      <c r="IH357" s="22"/>
      <c r="II357" s="22"/>
      <c r="IJ357" s="22"/>
      <c r="IK357" s="22"/>
      <c r="IL357" s="22"/>
      <c r="IM357" s="22"/>
      <c r="IN357" s="22"/>
      <c r="IO357" s="22"/>
      <c r="IP357" s="22"/>
      <c r="IQ357" s="22"/>
      <c r="IR357" s="22"/>
      <c r="IS357" s="22"/>
      <c r="IT357" s="22"/>
      <c r="IU357" s="22"/>
      <c r="IV357" s="22"/>
      <c r="IW357" s="22"/>
      <c r="IX357" s="22"/>
      <c r="IY357" s="26">
        <f t="shared" si="20"/>
        <v>50.5</v>
      </c>
      <c r="IZ357" s="56" t="s">
        <v>37</v>
      </c>
      <c r="JA357" s="80">
        <v>1224.43</v>
      </c>
      <c r="JB357" s="81">
        <f>JE357+JF357+JG357+JH357+JI357+JJ357+JK357</f>
        <v>1224.43</v>
      </c>
      <c r="JC357" s="81">
        <v>838.46</v>
      </c>
      <c r="JD357" s="82">
        <f t="shared" si="21"/>
        <v>0</v>
      </c>
      <c r="JE357" s="83"/>
      <c r="JF357" s="83"/>
      <c r="JG357" s="83"/>
      <c r="JH357" s="83"/>
      <c r="JI357" s="83"/>
      <c r="JJ357" s="83"/>
      <c r="JK357" s="83">
        <v>1224.43</v>
      </c>
      <c r="JL357" s="83"/>
      <c r="JM357" s="83"/>
      <c r="JN357" s="83"/>
      <c r="JO357" s="83"/>
      <c r="JP357" s="83"/>
      <c r="JQ357" s="40">
        <f t="shared" si="19"/>
        <v>1.4603320373064905</v>
      </c>
      <c r="JR357" s="5" t="s">
        <v>505</v>
      </c>
    </row>
    <row r="358" spans="1:278" s="5" customFormat="1" ht="12.75" customHeight="1" x14ac:dyDescent="0.25">
      <c r="A358" s="64">
        <v>43252</v>
      </c>
      <c r="B358" s="109" t="s">
        <v>167</v>
      </c>
      <c r="C358" s="52"/>
      <c r="D358" s="52"/>
      <c r="E358" s="53">
        <v>10</v>
      </c>
      <c r="F358" s="53"/>
      <c r="G358" s="53"/>
      <c r="H358" s="53"/>
      <c r="I358" s="53"/>
      <c r="J358" s="53"/>
      <c r="K358" s="53"/>
      <c r="L358" s="22"/>
      <c r="M358" s="22">
        <v>45</v>
      </c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  <c r="AU358" s="22"/>
      <c r="AV358" s="22"/>
      <c r="AW358" s="22"/>
      <c r="AX358" s="22"/>
      <c r="AY358" s="22"/>
      <c r="AZ358" s="22"/>
      <c r="BA358" s="22"/>
      <c r="BB358" s="22"/>
      <c r="BC358" s="22"/>
      <c r="BD358" s="22"/>
      <c r="BE358" s="22"/>
      <c r="BF358" s="22"/>
      <c r="BG358" s="22"/>
      <c r="BH358" s="22"/>
      <c r="BI358" s="22"/>
      <c r="BJ358" s="22"/>
      <c r="BK358" s="22"/>
      <c r="BL358" s="22"/>
      <c r="BM358" s="22"/>
      <c r="BN358" s="22"/>
      <c r="BO358" s="22"/>
      <c r="BP358" s="22"/>
      <c r="BQ358" s="22"/>
      <c r="BR358" s="22"/>
      <c r="BS358" s="22"/>
      <c r="BT358" s="22"/>
      <c r="BU358" s="22"/>
      <c r="BV358" s="22"/>
      <c r="BW358" s="22"/>
      <c r="BX358" s="22"/>
      <c r="BY358" s="22"/>
      <c r="BZ358" s="22"/>
      <c r="CA358" s="22"/>
      <c r="CB358" s="22"/>
      <c r="CC358" s="22"/>
      <c r="CD358" s="22"/>
      <c r="CE358" s="22"/>
      <c r="CF358" s="22"/>
      <c r="CG358" s="22"/>
      <c r="CH358" s="22"/>
      <c r="CI358" s="22"/>
      <c r="CJ358" s="22"/>
      <c r="CK358" s="22"/>
      <c r="CL358" s="22"/>
      <c r="CM358" s="22"/>
      <c r="CN358" s="22"/>
      <c r="CO358" s="22"/>
      <c r="CP358" s="22"/>
      <c r="CQ358" s="22"/>
      <c r="CR358" s="22"/>
      <c r="CS358" s="22"/>
      <c r="CT358" s="22"/>
      <c r="CU358" s="22"/>
      <c r="CV358" s="22"/>
      <c r="CW358" s="22"/>
      <c r="CX358" s="22"/>
      <c r="CY358" s="22"/>
      <c r="CZ358" s="22"/>
      <c r="DA358" s="22"/>
      <c r="DB358" s="22"/>
      <c r="DC358" s="22"/>
      <c r="DD358" s="22"/>
      <c r="DE358" s="22"/>
      <c r="DF358" s="22"/>
      <c r="DG358" s="22"/>
      <c r="DH358" s="22"/>
      <c r="DI358" s="22"/>
      <c r="DJ358" s="22"/>
      <c r="DK358" s="22"/>
      <c r="DL358" s="22"/>
      <c r="DM358" s="22"/>
      <c r="DN358" s="22"/>
      <c r="DO358" s="22"/>
      <c r="DP358" s="22"/>
      <c r="DQ358" s="22"/>
      <c r="DR358" s="22"/>
      <c r="DS358" s="22"/>
      <c r="DT358" s="22"/>
      <c r="DU358" s="22"/>
      <c r="DV358" s="22"/>
      <c r="DW358" s="22"/>
      <c r="DX358" s="22"/>
      <c r="DY358" s="22"/>
      <c r="DZ358" s="22"/>
      <c r="EA358" s="22"/>
      <c r="EB358" s="22"/>
      <c r="EC358" s="22"/>
      <c r="ED358" s="22"/>
      <c r="EE358" s="22"/>
      <c r="EF358" s="22"/>
      <c r="EG358" s="22"/>
      <c r="EH358" s="22"/>
      <c r="EI358" s="22"/>
      <c r="EJ358" s="22"/>
      <c r="EK358" s="22"/>
      <c r="EL358" s="22"/>
      <c r="EM358" s="22"/>
      <c r="EN358" s="22"/>
      <c r="EO358" s="22"/>
      <c r="EP358" s="22"/>
      <c r="EQ358" s="22"/>
      <c r="ER358" s="22"/>
      <c r="ES358" s="22"/>
      <c r="ET358" s="22"/>
      <c r="EU358" s="22"/>
      <c r="EV358" s="22"/>
      <c r="EW358" s="22"/>
      <c r="EX358" s="22"/>
      <c r="EY358" s="22"/>
      <c r="EZ358" s="22"/>
      <c r="FA358" s="22"/>
      <c r="FB358" s="22"/>
      <c r="FC358" s="22"/>
      <c r="FD358" s="22"/>
      <c r="FE358" s="22"/>
      <c r="FF358" s="22"/>
      <c r="FG358" s="22"/>
      <c r="FH358" s="22"/>
      <c r="FI358" s="22"/>
      <c r="FJ358" s="22"/>
      <c r="FK358" s="22"/>
      <c r="FL358" s="22"/>
      <c r="FM358" s="22"/>
      <c r="FN358" s="22"/>
      <c r="FO358" s="22"/>
      <c r="FP358" s="22"/>
      <c r="FQ358" s="22"/>
      <c r="FR358" s="22"/>
      <c r="FS358" s="22"/>
      <c r="FT358" s="22">
        <v>1</v>
      </c>
      <c r="FU358" s="22"/>
      <c r="FV358" s="22"/>
      <c r="FW358" s="22"/>
      <c r="FX358" s="22"/>
      <c r="FY358" s="22"/>
      <c r="FZ358" s="22"/>
      <c r="GA358" s="22"/>
      <c r="GB358" s="22"/>
      <c r="GC358" s="22"/>
      <c r="GD358" s="22"/>
      <c r="GE358" s="22"/>
      <c r="GF358" s="22"/>
      <c r="GG358" s="22"/>
      <c r="GH358" s="22"/>
      <c r="GI358" s="22"/>
      <c r="GJ358" s="22"/>
      <c r="GK358" s="22"/>
      <c r="GL358" s="22"/>
      <c r="GM358" s="22"/>
      <c r="GN358" s="22"/>
      <c r="GO358" s="22"/>
      <c r="GP358" s="22"/>
      <c r="GQ358" s="22"/>
      <c r="GR358" s="22"/>
      <c r="GS358" s="22"/>
      <c r="GT358" s="22"/>
      <c r="GU358" s="22"/>
      <c r="GV358" s="22"/>
      <c r="GW358" s="22"/>
      <c r="GX358" s="22"/>
      <c r="GY358" s="22"/>
      <c r="GZ358" s="22"/>
      <c r="HA358" s="22"/>
      <c r="HB358" s="22"/>
      <c r="HC358" s="22"/>
      <c r="HD358" s="22"/>
      <c r="HE358" s="22"/>
      <c r="HF358" s="22"/>
      <c r="HG358" s="22"/>
      <c r="HH358" s="22"/>
      <c r="HI358" s="22"/>
      <c r="HJ358" s="22"/>
      <c r="HK358" s="22"/>
      <c r="HL358" s="22"/>
      <c r="HM358" s="22"/>
      <c r="HN358" s="22"/>
      <c r="HO358" s="22"/>
      <c r="HP358" s="22"/>
      <c r="HQ358" s="22"/>
      <c r="HR358" s="22"/>
      <c r="HS358" s="22"/>
      <c r="HT358" s="22"/>
      <c r="HU358" s="22"/>
      <c r="HV358" s="22"/>
      <c r="HW358" s="22"/>
      <c r="HX358" s="22"/>
      <c r="HY358" s="22"/>
      <c r="HZ358" s="22"/>
      <c r="IA358" s="22"/>
      <c r="IB358" s="22"/>
      <c r="IC358" s="22"/>
      <c r="ID358" s="22"/>
      <c r="IE358" s="22"/>
      <c r="IF358" s="22"/>
      <c r="IG358" s="22"/>
      <c r="IH358" s="22"/>
      <c r="II358" s="22"/>
      <c r="IJ358" s="22"/>
      <c r="IK358" s="22"/>
      <c r="IL358" s="22"/>
      <c r="IM358" s="22"/>
      <c r="IN358" s="22"/>
      <c r="IO358" s="22"/>
      <c r="IP358" s="22"/>
      <c r="IQ358" s="22"/>
      <c r="IR358" s="22"/>
      <c r="IS358" s="22"/>
      <c r="IT358" s="22"/>
      <c r="IU358" s="22"/>
      <c r="IV358" s="22"/>
      <c r="IW358" s="22"/>
      <c r="IX358" s="22"/>
      <c r="IY358" s="26">
        <f t="shared" si="20"/>
        <v>56</v>
      </c>
      <c r="IZ358" s="56" t="s">
        <v>37</v>
      </c>
      <c r="JA358" s="80">
        <v>2326.66</v>
      </c>
      <c r="JB358" s="81">
        <f>JE358+JF358+JG358+JH358+JI358+JJ358+JK358</f>
        <v>2326.66</v>
      </c>
      <c r="JC358" s="81">
        <v>1501.09</v>
      </c>
      <c r="JD358" s="82">
        <f t="shared" si="21"/>
        <v>0</v>
      </c>
      <c r="JE358" s="83"/>
      <c r="JF358" s="83"/>
      <c r="JG358" s="83"/>
      <c r="JH358" s="83"/>
      <c r="JI358" s="83"/>
      <c r="JJ358" s="83"/>
      <c r="JK358" s="83">
        <v>2326.66</v>
      </c>
      <c r="JL358" s="83"/>
      <c r="JM358" s="83"/>
      <c r="JN358" s="83"/>
      <c r="JO358" s="83"/>
      <c r="JP358" s="83"/>
      <c r="JQ358" s="40">
        <f t="shared" ref="JQ358:JQ421" si="22">JA358/JC358</f>
        <v>1.549980347614067</v>
      </c>
      <c r="JR358" s="5" t="s">
        <v>511</v>
      </c>
    </row>
    <row r="359" spans="1:278" s="5" customFormat="1" ht="12.75" customHeight="1" x14ac:dyDescent="0.25">
      <c r="A359" s="64">
        <v>43272</v>
      </c>
      <c r="B359" s="109" t="s">
        <v>167</v>
      </c>
      <c r="C359" s="52"/>
      <c r="D359" s="52"/>
      <c r="E359" s="53"/>
      <c r="F359" s="53"/>
      <c r="G359" s="53"/>
      <c r="H359" s="53"/>
      <c r="I359" s="53"/>
      <c r="J359" s="53"/>
      <c r="K359" s="53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>
        <v>10</v>
      </c>
      <c r="AN359" s="22"/>
      <c r="AO359" s="22"/>
      <c r="AP359" s="22"/>
      <c r="AQ359" s="22"/>
      <c r="AR359" s="22"/>
      <c r="AS359" s="22"/>
      <c r="AT359" s="22"/>
      <c r="AU359" s="22"/>
      <c r="AV359" s="22"/>
      <c r="AW359" s="22"/>
      <c r="AX359" s="22"/>
      <c r="AY359" s="22"/>
      <c r="AZ359" s="22"/>
      <c r="BA359" s="22"/>
      <c r="BB359" s="22"/>
      <c r="BC359" s="22"/>
      <c r="BD359" s="22"/>
      <c r="BE359" s="22"/>
      <c r="BF359" s="22"/>
      <c r="BG359" s="22"/>
      <c r="BH359" s="22"/>
      <c r="BI359" s="22"/>
      <c r="BJ359" s="22"/>
      <c r="BK359" s="22"/>
      <c r="BL359" s="22"/>
      <c r="BM359" s="22"/>
      <c r="BN359" s="22"/>
      <c r="BO359" s="22"/>
      <c r="BP359" s="22"/>
      <c r="BQ359" s="22"/>
      <c r="BR359" s="22"/>
      <c r="BS359" s="22"/>
      <c r="BT359" s="22"/>
      <c r="BU359" s="22"/>
      <c r="BV359" s="22"/>
      <c r="BW359" s="22"/>
      <c r="BX359" s="22"/>
      <c r="BY359" s="22"/>
      <c r="BZ359" s="22"/>
      <c r="CA359" s="22"/>
      <c r="CB359" s="22"/>
      <c r="CC359" s="22"/>
      <c r="CD359" s="22"/>
      <c r="CE359" s="22"/>
      <c r="CF359" s="22"/>
      <c r="CG359" s="22"/>
      <c r="CH359" s="22"/>
      <c r="CI359" s="22"/>
      <c r="CJ359" s="22"/>
      <c r="CK359" s="22"/>
      <c r="CL359" s="22"/>
      <c r="CM359" s="22"/>
      <c r="CN359" s="22"/>
      <c r="CO359" s="22"/>
      <c r="CP359" s="22"/>
      <c r="CQ359" s="22"/>
      <c r="CR359" s="22"/>
      <c r="CS359" s="22"/>
      <c r="CT359" s="22"/>
      <c r="CU359" s="22"/>
      <c r="CV359" s="22"/>
      <c r="CW359" s="22"/>
      <c r="CX359" s="22"/>
      <c r="CY359" s="22"/>
      <c r="CZ359" s="22"/>
      <c r="DA359" s="22"/>
      <c r="DB359" s="22"/>
      <c r="DC359" s="22"/>
      <c r="DD359" s="22"/>
      <c r="DE359" s="22"/>
      <c r="DF359" s="22"/>
      <c r="DG359" s="22"/>
      <c r="DH359" s="22"/>
      <c r="DI359" s="22"/>
      <c r="DJ359" s="22"/>
      <c r="DK359" s="22"/>
      <c r="DL359" s="22"/>
      <c r="DM359" s="22"/>
      <c r="DN359" s="22"/>
      <c r="DO359" s="22"/>
      <c r="DP359" s="22"/>
      <c r="DQ359" s="22"/>
      <c r="DR359" s="22"/>
      <c r="DS359" s="22"/>
      <c r="DT359" s="22"/>
      <c r="DU359" s="22"/>
      <c r="DV359" s="22"/>
      <c r="DW359" s="22"/>
      <c r="DX359" s="22"/>
      <c r="DY359" s="22"/>
      <c r="DZ359" s="22"/>
      <c r="EA359" s="22"/>
      <c r="EB359" s="22"/>
      <c r="EC359" s="22"/>
      <c r="ED359" s="22"/>
      <c r="EE359" s="22"/>
      <c r="EF359" s="22"/>
      <c r="EG359" s="22"/>
      <c r="EH359" s="22"/>
      <c r="EI359" s="22"/>
      <c r="EJ359" s="22"/>
      <c r="EK359" s="22"/>
      <c r="EL359" s="22"/>
      <c r="EM359" s="22"/>
      <c r="EN359" s="22"/>
      <c r="EO359" s="22"/>
      <c r="EP359" s="22"/>
      <c r="EQ359" s="22"/>
      <c r="ER359" s="22"/>
      <c r="ES359" s="22"/>
      <c r="ET359" s="22"/>
      <c r="EU359" s="22"/>
      <c r="EV359" s="22"/>
      <c r="EW359" s="22"/>
      <c r="EX359" s="22"/>
      <c r="EY359" s="22"/>
      <c r="EZ359" s="22"/>
      <c r="FA359" s="22"/>
      <c r="FB359" s="22"/>
      <c r="FC359" s="22"/>
      <c r="FD359" s="22"/>
      <c r="FE359" s="22"/>
      <c r="FF359" s="22"/>
      <c r="FG359" s="22"/>
      <c r="FH359" s="22"/>
      <c r="FI359" s="22"/>
      <c r="FJ359" s="22"/>
      <c r="FK359" s="22"/>
      <c r="FL359" s="22"/>
      <c r="FM359" s="22"/>
      <c r="FN359" s="22"/>
      <c r="FO359" s="22"/>
      <c r="FP359" s="22"/>
      <c r="FQ359" s="22"/>
      <c r="FR359" s="22"/>
      <c r="FS359" s="22"/>
      <c r="FT359" s="22"/>
      <c r="FU359" s="22"/>
      <c r="FV359" s="22"/>
      <c r="FW359" s="22"/>
      <c r="FX359" s="22"/>
      <c r="FY359" s="22"/>
      <c r="FZ359" s="22"/>
      <c r="GA359" s="22"/>
      <c r="GB359" s="22"/>
      <c r="GC359" s="22"/>
      <c r="GD359" s="22"/>
      <c r="GE359" s="22"/>
      <c r="GF359" s="22"/>
      <c r="GG359" s="22"/>
      <c r="GH359" s="22"/>
      <c r="GI359" s="22"/>
      <c r="GJ359" s="22"/>
      <c r="GK359" s="22"/>
      <c r="GL359" s="22"/>
      <c r="GM359" s="22"/>
      <c r="GN359" s="22"/>
      <c r="GO359" s="22"/>
      <c r="GP359" s="22"/>
      <c r="GQ359" s="22"/>
      <c r="GR359" s="22"/>
      <c r="GS359" s="22"/>
      <c r="GT359" s="22"/>
      <c r="GU359" s="22"/>
      <c r="GV359" s="22"/>
      <c r="GW359" s="22"/>
      <c r="GX359" s="22"/>
      <c r="GY359" s="22"/>
      <c r="GZ359" s="22"/>
      <c r="HA359" s="22"/>
      <c r="HB359" s="22"/>
      <c r="HC359" s="22"/>
      <c r="HD359" s="22"/>
      <c r="HE359" s="22"/>
      <c r="HF359" s="22"/>
      <c r="HG359" s="22"/>
      <c r="HH359" s="22"/>
      <c r="HI359" s="22"/>
      <c r="HJ359" s="22"/>
      <c r="HK359" s="22"/>
      <c r="HL359" s="22"/>
      <c r="HM359" s="22"/>
      <c r="HN359" s="22"/>
      <c r="HO359" s="22"/>
      <c r="HP359" s="22"/>
      <c r="HQ359" s="22"/>
      <c r="HR359" s="22"/>
      <c r="HS359" s="22"/>
      <c r="HT359" s="22"/>
      <c r="HU359" s="22"/>
      <c r="HV359" s="22"/>
      <c r="HW359" s="22"/>
      <c r="HX359" s="22"/>
      <c r="HY359" s="22"/>
      <c r="HZ359" s="22"/>
      <c r="IA359" s="22"/>
      <c r="IB359" s="22"/>
      <c r="IC359" s="22"/>
      <c r="ID359" s="22"/>
      <c r="IE359" s="22"/>
      <c r="IF359" s="22"/>
      <c r="IG359" s="22"/>
      <c r="IH359" s="22"/>
      <c r="II359" s="22"/>
      <c r="IJ359" s="22"/>
      <c r="IK359" s="22"/>
      <c r="IL359" s="22"/>
      <c r="IM359" s="22"/>
      <c r="IN359" s="22"/>
      <c r="IO359" s="22"/>
      <c r="IP359" s="22"/>
      <c r="IQ359" s="22"/>
      <c r="IR359" s="22"/>
      <c r="IS359" s="22"/>
      <c r="IT359" s="22"/>
      <c r="IU359" s="22"/>
      <c r="IV359" s="22"/>
      <c r="IW359" s="22"/>
      <c r="IX359" s="22"/>
      <c r="IY359" s="26">
        <f t="shared" si="20"/>
        <v>10</v>
      </c>
      <c r="IZ359" s="56" t="s">
        <v>37</v>
      </c>
      <c r="JA359" s="80">
        <v>211.68</v>
      </c>
      <c r="JB359" s="81">
        <f>JE359+JF359+JG359+JH359+JI359+JJ359+JK359+JL359</f>
        <v>211.68</v>
      </c>
      <c r="JC359" s="81">
        <v>137</v>
      </c>
      <c r="JD359" s="82">
        <f t="shared" si="21"/>
        <v>0</v>
      </c>
      <c r="JE359" s="83"/>
      <c r="JF359" s="83"/>
      <c r="JG359" s="83"/>
      <c r="JH359" s="83"/>
      <c r="JI359" s="83"/>
      <c r="JJ359" s="83"/>
      <c r="JK359" s="83"/>
      <c r="JL359" s="83">
        <v>211.68</v>
      </c>
      <c r="JM359" s="83"/>
      <c r="JN359" s="83"/>
      <c r="JO359" s="83"/>
      <c r="JP359" s="83"/>
      <c r="JQ359" s="40">
        <f t="shared" si="22"/>
        <v>1.545109489051095</v>
      </c>
      <c r="JR359" s="5" t="s">
        <v>530</v>
      </c>
    </row>
    <row r="360" spans="1:278" s="5" customFormat="1" ht="12.75" customHeight="1" x14ac:dyDescent="0.25">
      <c r="A360" s="64">
        <v>43300</v>
      </c>
      <c r="B360" s="109" t="s">
        <v>167</v>
      </c>
      <c r="C360" s="52"/>
      <c r="D360" s="52"/>
      <c r="E360" s="53">
        <v>20</v>
      </c>
      <c r="F360" s="53"/>
      <c r="G360" s="53"/>
      <c r="H360" s="53"/>
      <c r="I360" s="53"/>
      <c r="J360" s="53"/>
      <c r="K360" s="53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  <c r="AU360" s="22"/>
      <c r="AV360" s="22"/>
      <c r="AW360" s="22"/>
      <c r="AX360" s="22"/>
      <c r="AY360" s="22"/>
      <c r="AZ360" s="22"/>
      <c r="BA360" s="22"/>
      <c r="BB360" s="22"/>
      <c r="BC360" s="22"/>
      <c r="BD360" s="22"/>
      <c r="BE360" s="22"/>
      <c r="BF360" s="22"/>
      <c r="BG360" s="22"/>
      <c r="BH360" s="22"/>
      <c r="BI360" s="22"/>
      <c r="BJ360" s="22"/>
      <c r="BK360" s="22"/>
      <c r="BL360" s="22"/>
      <c r="BM360" s="22"/>
      <c r="BN360" s="22"/>
      <c r="BO360" s="22"/>
      <c r="BP360" s="22"/>
      <c r="BQ360" s="22"/>
      <c r="BR360" s="22"/>
      <c r="BS360" s="22"/>
      <c r="BT360" s="22"/>
      <c r="BU360" s="22"/>
      <c r="BV360" s="22"/>
      <c r="BW360" s="22"/>
      <c r="BX360" s="22"/>
      <c r="BY360" s="22"/>
      <c r="BZ360" s="22"/>
      <c r="CA360" s="22"/>
      <c r="CB360" s="22"/>
      <c r="CC360" s="22"/>
      <c r="CD360" s="22"/>
      <c r="CE360" s="22"/>
      <c r="CF360" s="22"/>
      <c r="CG360" s="22">
        <v>1</v>
      </c>
      <c r="CH360" s="22"/>
      <c r="CI360" s="22"/>
      <c r="CJ360" s="22"/>
      <c r="CK360" s="22"/>
      <c r="CL360" s="22"/>
      <c r="CM360" s="22"/>
      <c r="CN360" s="22"/>
      <c r="CO360" s="22"/>
      <c r="CP360" s="22"/>
      <c r="CQ360" s="22"/>
      <c r="CR360" s="22"/>
      <c r="CS360" s="22"/>
      <c r="CT360" s="22"/>
      <c r="CU360" s="22"/>
      <c r="CV360" s="22"/>
      <c r="CW360" s="22"/>
      <c r="CX360" s="22"/>
      <c r="CY360" s="22"/>
      <c r="CZ360" s="22"/>
      <c r="DA360" s="22"/>
      <c r="DB360" s="22"/>
      <c r="DC360" s="22"/>
      <c r="DD360" s="22"/>
      <c r="DE360" s="22"/>
      <c r="DF360" s="22"/>
      <c r="DG360" s="22"/>
      <c r="DH360" s="22"/>
      <c r="DI360" s="22"/>
      <c r="DJ360" s="22"/>
      <c r="DK360" s="22"/>
      <c r="DL360" s="22"/>
      <c r="DM360" s="22"/>
      <c r="DN360" s="22">
        <v>1</v>
      </c>
      <c r="DO360" s="22"/>
      <c r="DP360" s="22"/>
      <c r="DQ360" s="22">
        <v>27</v>
      </c>
      <c r="DR360" s="22"/>
      <c r="DS360" s="22"/>
      <c r="DT360" s="22"/>
      <c r="DU360" s="22"/>
      <c r="DV360" s="22"/>
      <c r="DW360" s="22"/>
      <c r="DX360" s="22"/>
      <c r="DY360" s="22"/>
      <c r="DZ360" s="22"/>
      <c r="EA360" s="22"/>
      <c r="EB360" s="22"/>
      <c r="EC360" s="22"/>
      <c r="ED360" s="22"/>
      <c r="EE360" s="22"/>
      <c r="EF360" s="22"/>
      <c r="EG360" s="22"/>
      <c r="EH360" s="22"/>
      <c r="EI360" s="22"/>
      <c r="EJ360" s="22"/>
      <c r="EK360" s="22"/>
      <c r="EL360" s="22"/>
      <c r="EM360" s="22"/>
      <c r="EN360" s="22"/>
      <c r="EO360" s="22"/>
      <c r="EP360" s="22"/>
      <c r="EQ360" s="22"/>
      <c r="ER360" s="22"/>
      <c r="ES360" s="22"/>
      <c r="ET360" s="22"/>
      <c r="EU360" s="22"/>
      <c r="EV360" s="22"/>
      <c r="EW360" s="22"/>
      <c r="EX360" s="22"/>
      <c r="EY360" s="22"/>
      <c r="EZ360" s="22"/>
      <c r="FA360" s="22"/>
      <c r="FB360" s="22"/>
      <c r="FC360" s="22"/>
      <c r="FD360" s="22"/>
      <c r="FE360" s="22"/>
      <c r="FF360" s="22"/>
      <c r="FG360" s="22"/>
      <c r="FH360" s="22"/>
      <c r="FI360" s="22"/>
      <c r="FJ360" s="22"/>
      <c r="FK360" s="22"/>
      <c r="FL360" s="22"/>
      <c r="FM360" s="22"/>
      <c r="FN360" s="22"/>
      <c r="FO360" s="22"/>
      <c r="FP360" s="22"/>
      <c r="FQ360" s="22"/>
      <c r="FR360" s="22"/>
      <c r="FS360" s="22"/>
      <c r="FT360" s="22">
        <v>1</v>
      </c>
      <c r="FU360" s="22"/>
      <c r="FV360" s="22"/>
      <c r="FW360" s="22"/>
      <c r="FX360" s="22"/>
      <c r="FY360" s="22"/>
      <c r="FZ360" s="22"/>
      <c r="GA360" s="22"/>
      <c r="GB360" s="22"/>
      <c r="GC360" s="22"/>
      <c r="GD360" s="22"/>
      <c r="GE360" s="22"/>
      <c r="GF360" s="22"/>
      <c r="GG360" s="22"/>
      <c r="GH360" s="22"/>
      <c r="GI360" s="22"/>
      <c r="GJ360" s="22"/>
      <c r="GK360" s="22"/>
      <c r="GL360" s="22"/>
      <c r="GM360" s="22"/>
      <c r="GN360" s="22"/>
      <c r="GO360" s="22"/>
      <c r="GP360" s="22"/>
      <c r="GQ360" s="22"/>
      <c r="GR360" s="22"/>
      <c r="GS360" s="22"/>
      <c r="GT360" s="22"/>
      <c r="GU360" s="22"/>
      <c r="GV360" s="22"/>
      <c r="GW360" s="22"/>
      <c r="GX360" s="22"/>
      <c r="GY360" s="22"/>
      <c r="GZ360" s="22"/>
      <c r="HA360" s="22"/>
      <c r="HB360" s="22"/>
      <c r="HC360" s="22"/>
      <c r="HD360" s="22"/>
      <c r="HE360" s="22"/>
      <c r="HF360" s="22"/>
      <c r="HG360" s="22"/>
      <c r="HH360" s="22"/>
      <c r="HI360" s="22"/>
      <c r="HJ360" s="22"/>
      <c r="HK360" s="22"/>
      <c r="HL360" s="22"/>
      <c r="HM360" s="22"/>
      <c r="HN360" s="22"/>
      <c r="HO360" s="22"/>
      <c r="HP360" s="22"/>
      <c r="HQ360" s="22"/>
      <c r="HR360" s="22"/>
      <c r="HS360" s="22"/>
      <c r="HT360" s="22"/>
      <c r="HU360" s="22"/>
      <c r="HV360" s="22"/>
      <c r="HW360" s="22"/>
      <c r="HX360" s="22"/>
      <c r="HY360" s="22"/>
      <c r="HZ360" s="22"/>
      <c r="IA360" s="22"/>
      <c r="IB360" s="22"/>
      <c r="IC360" s="22"/>
      <c r="ID360" s="22"/>
      <c r="IE360" s="22"/>
      <c r="IF360" s="22"/>
      <c r="IG360" s="22"/>
      <c r="IH360" s="22"/>
      <c r="II360" s="22"/>
      <c r="IJ360" s="22"/>
      <c r="IK360" s="22"/>
      <c r="IL360" s="22"/>
      <c r="IM360" s="22"/>
      <c r="IN360" s="22"/>
      <c r="IO360" s="22"/>
      <c r="IP360" s="22"/>
      <c r="IQ360" s="22"/>
      <c r="IR360" s="22"/>
      <c r="IS360" s="22"/>
      <c r="IT360" s="22"/>
      <c r="IU360" s="22"/>
      <c r="IV360" s="22"/>
      <c r="IW360" s="22"/>
      <c r="IX360" s="22"/>
      <c r="IY360" s="26">
        <f t="shared" si="20"/>
        <v>50</v>
      </c>
      <c r="IZ360" s="56" t="s">
        <v>37</v>
      </c>
      <c r="JA360" s="80">
        <v>1170.0999999999999</v>
      </c>
      <c r="JB360" s="81">
        <f>JE360+JF360+JG360+JH360+JI360+JJ360+JK360+JL360+JM360</f>
        <v>1170.0999999999999</v>
      </c>
      <c r="JC360" s="81">
        <v>796.2700000000001</v>
      </c>
      <c r="JD360" s="82">
        <f t="shared" si="21"/>
        <v>0</v>
      </c>
      <c r="JE360" s="83"/>
      <c r="JF360" s="83"/>
      <c r="JG360" s="83"/>
      <c r="JH360" s="83"/>
      <c r="JI360" s="83"/>
      <c r="JJ360" s="83"/>
      <c r="JK360" s="83"/>
      <c r="JL360" s="83"/>
      <c r="JM360" s="83">
        <v>1170.0999999999999</v>
      </c>
      <c r="JN360" s="83"/>
      <c r="JO360" s="83"/>
      <c r="JP360" s="83"/>
      <c r="JQ360" s="40">
        <f t="shared" si="22"/>
        <v>1.4694764338729323</v>
      </c>
      <c r="JR360" s="5" t="s">
        <v>572</v>
      </c>
    </row>
    <row r="361" spans="1:278" s="5" customFormat="1" ht="12.75" customHeight="1" x14ac:dyDescent="0.25">
      <c r="A361" s="64">
        <v>43325</v>
      </c>
      <c r="B361" s="109" t="s">
        <v>167</v>
      </c>
      <c r="C361" s="52"/>
      <c r="D361" s="52"/>
      <c r="E361" s="53"/>
      <c r="F361" s="53"/>
      <c r="G361" s="53"/>
      <c r="H361" s="53"/>
      <c r="I361" s="53"/>
      <c r="J361" s="53"/>
      <c r="K361" s="53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  <c r="AU361" s="22"/>
      <c r="AV361" s="22"/>
      <c r="AW361" s="22"/>
      <c r="AX361" s="22"/>
      <c r="AY361" s="22"/>
      <c r="AZ361" s="22"/>
      <c r="BA361" s="22"/>
      <c r="BB361" s="22"/>
      <c r="BC361" s="22"/>
      <c r="BD361" s="22"/>
      <c r="BE361" s="22"/>
      <c r="BF361" s="22"/>
      <c r="BG361" s="22"/>
      <c r="BH361" s="22"/>
      <c r="BI361" s="22"/>
      <c r="BJ361" s="22"/>
      <c r="BK361" s="22"/>
      <c r="BL361" s="22"/>
      <c r="BM361" s="22"/>
      <c r="BN361" s="22"/>
      <c r="BO361" s="22"/>
      <c r="BP361" s="22"/>
      <c r="BQ361" s="22"/>
      <c r="BR361" s="22"/>
      <c r="BS361" s="22"/>
      <c r="BT361" s="22"/>
      <c r="BU361" s="22"/>
      <c r="BV361" s="22"/>
      <c r="BW361" s="22"/>
      <c r="BX361" s="22"/>
      <c r="BY361" s="22"/>
      <c r="BZ361" s="22"/>
      <c r="CA361" s="22"/>
      <c r="CB361" s="22"/>
      <c r="CC361" s="22"/>
      <c r="CD361" s="22"/>
      <c r="CE361" s="22"/>
      <c r="CF361" s="22"/>
      <c r="CG361" s="22"/>
      <c r="CH361" s="22"/>
      <c r="CI361" s="22"/>
      <c r="CJ361" s="22"/>
      <c r="CK361" s="22"/>
      <c r="CL361" s="22"/>
      <c r="CM361" s="22"/>
      <c r="CN361" s="22"/>
      <c r="CO361" s="22"/>
      <c r="CP361" s="22"/>
      <c r="CQ361" s="22"/>
      <c r="CR361" s="22"/>
      <c r="CS361" s="22"/>
      <c r="CT361" s="22"/>
      <c r="CU361" s="22"/>
      <c r="CV361" s="22"/>
      <c r="CW361" s="22"/>
      <c r="CX361" s="22"/>
      <c r="CY361" s="22"/>
      <c r="CZ361" s="22"/>
      <c r="DA361" s="22"/>
      <c r="DB361" s="22"/>
      <c r="DC361" s="22"/>
      <c r="DD361" s="22"/>
      <c r="DE361" s="22"/>
      <c r="DF361" s="22"/>
      <c r="DG361" s="22"/>
      <c r="DH361" s="22"/>
      <c r="DI361" s="22"/>
      <c r="DJ361" s="22"/>
      <c r="DK361" s="22"/>
      <c r="DL361" s="22"/>
      <c r="DM361" s="22"/>
      <c r="DN361" s="22"/>
      <c r="DO361" s="22"/>
      <c r="DP361" s="22"/>
      <c r="DQ361" s="22">
        <v>10</v>
      </c>
      <c r="DR361" s="22"/>
      <c r="DS361" s="22"/>
      <c r="DT361" s="22"/>
      <c r="DU361" s="22"/>
      <c r="DV361" s="22"/>
      <c r="DW361" s="22"/>
      <c r="DX361" s="22"/>
      <c r="DY361" s="22"/>
      <c r="DZ361" s="22"/>
      <c r="EA361" s="22"/>
      <c r="EB361" s="22"/>
      <c r="EC361" s="22"/>
      <c r="ED361" s="22"/>
      <c r="EE361" s="22"/>
      <c r="EF361" s="22"/>
      <c r="EG361" s="22"/>
      <c r="EH361" s="22"/>
      <c r="EI361" s="22"/>
      <c r="EJ361" s="22"/>
      <c r="EK361" s="22"/>
      <c r="EL361" s="22"/>
      <c r="EM361" s="22"/>
      <c r="EN361" s="22"/>
      <c r="EO361" s="22"/>
      <c r="EP361" s="22"/>
      <c r="EQ361" s="22"/>
      <c r="ER361" s="22"/>
      <c r="ES361" s="22"/>
      <c r="ET361" s="22"/>
      <c r="EU361" s="22"/>
      <c r="EV361" s="22"/>
      <c r="EW361" s="22"/>
      <c r="EX361" s="22"/>
      <c r="EY361" s="22"/>
      <c r="EZ361" s="22"/>
      <c r="FA361" s="22"/>
      <c r="FB361" s="22"/>
      <c r="FC361" s="22"/>
      <c r="FD361" s="22"/>
      <c r="FE361" s="22"/>
      <c r="FF361" s="22"/>
      <c r="FG361" s="22"/>
      <c r="FH361" s="22"/>
      <c r="FI361" s="22"/>
      <c r="FJ361" s="22"/>
      <c r="FK361" s="22"/>
      <c r="FL361" s="22"/>
      <c r="FM361" s="22"/>
      <c r="FN361" s="22"/>
      <c r="FO361" s="22"/>
      <c r="FP361" s="22"/>
      <c r="FQ361" s="22"/>
      <c r="FR361" s="22"/>
      <c r="FS361" s="22"/>
      <c r="FT361" s="22"/>
      <c r="FU361" s="22"/>
      <c r="FV361" s="22"/>
      <c r="FW361" s="22"/>
      <c r="FX361" s="22"/>
      <c r="FY361" s="22"/>
      <c r="FZ361" s="22"/>
      <c r="GA361" s="22"/>
      <c r="GB361" s="22"/>
      <c r="GC361" s="22"/>
      <c r="GD361" s="22"/>
      <c r="GE361" s="22"/>
      <c r="GF361" s="22"/>
      <c r="GG361" s="22"/>
      <c r="GH361" s="22"/>
      <c r="GI361" s="22"/>
      <c r="GJ361" s="22"/>
      <c r="GK361" s="22"/>
      <c r="GL361" s="22"/>
      <c r="GM361" s="22"/>
      <c r="GN361" s="22"/>
      <c r="GO361" s="22"/>
      <c r="GP361" s="22"/>
      <c r="GQ361" s="22"/>
      <c r="GR361" s="22"/>
      <c r="GS361" s="22"/>
      <c r="GT361" s="22"/>
      <c r="GU361" s="22"/>
      <c r="GV361" s="22"/>
      <c r="GW361" s="22"/>
      <c r="GX361" s="22"/>
      <c r="GY361" s="22"/>
      <c r="GZ361" s="22"/>
      <c r="HA361" s="22"/>
      <c r="HB361" s="22"/>
      <c r="HC361" s="22"/>
      <c r="HD361" s="22"/>
      <c r="HE361" s="22"/>
      <c r="HF361" s="22"/>
      <c r="HG361" s="22"/>
      <c r="HH361" s="22"/>
      <c r="HI361" s="22"/>
      <c r="HJ361" s="22"/>
      <c r="HK361" s="22"/>
      <c r="HL361" s="22"/>
      <c r="HM361" s="22"/>
      <c r="HN361" s="22"/>
      <c r="HO361" s="22"/>
      <c r="HP361" s="22"/>
      <c r="HQ361" s="22"/>
      <c r="HR361" s="22"/>
      <c r="HS361" s="22"/>
      <c r="HT361" s="22"/>
      <c r="HU361" s="22"/>
      <c r="HV361" s="22"/>
      <c r="HW361" s="22"/>
      <c r="HX361" s="22"/>
      <c r="HY361" s="22"/>
      <c r="HZ361" s="22"/>
      <c r="IA361" s="22"/>
      <c r="IB361" s="22"/>
      <c r="IC361" s="22"/>
      <c r="ID361" s="22"/>
      <c r="IE361" s="22"/>
      <c r="IF361" s="22"/>
      <c r="IG361" s="22"/>
      <c r="IH361" s="22"/>
      <c r="II361" s="22"/>
      <c r="IJ361" s="22"/>
      <c r="IK361" s="22"/>
      <c r="IL361" s="22"/>
      <c r="IM361" s="22"/>
      <c r="IN361" s="22"/>
      <c r="IO361" s="22"/>
      <c r="IP361" s="22"/>
      <c r="IQ361" s="22"/>
      <c r="IR361" s="22"/>
      <c r="IS361" s="22"/>
      <c r="IT361" s="22"/>
      <c r="IU361" s="22"/>
      <c r="IV361" s="22"/>
      <c r="IW361" s="22"/>
      <c r="IX361" s="22"/>
      <c r="IY361" s="26">
        <f t="shared" si="20"/>
        <v>10</v>
      </c>
      <c r="IZ361" s="56" t="s">
        <v>37</v>
      </c>
      <c r="JA361" s="80">
        <v>264.95999999999998</v>
      </c>
      <c r="JB361" s="81">
        <f>JE361+JF361+JG361+JH361+JI361+JJ361+JK361+JL361+JM361</f>
        <v>264.95999999999998</v>
      </c>
      <c r="JC361" s="81">
        <v>177.3</v>
      </c>
      <c r="JD361" s="82">
        <f t="shared" si="21"/>
        <v>0</v>
      </c>
      <c r="JE361" s="83"/>
      <c r="JF361" s="83"/>
      <c r="JG361" s="83"/>
      <c r="JH361" s="83"/>
      <c r="JI361" s="83"/>
      <c r="JJ361" s="83"/>
      <c r="JK361" s="83"/>
      <c r="JL361" s="83"/>
      <c r="JM361" s="83">
        <v>264.95999999999998</v>
      </c>
      <c r="JN361" s="83"/>
      <c r="JO361" s="83"/>
      <c r="JP361" s="83"/>
      <c r="JQ361" s="40">
        <f t="shared" si="22"/>
        <v>1.4944162436548221</v>
      </c>
      <c r="JR361" s="5" t="s">
        <v>596</v>
      </c>
    </row>
    <row r="362" spans="1:278" s="5" customFormat="1" ht="12.75" customHeight="1" x14ac:dyDescent="0.25">
      <c r="A362" s="64">
        <v>43378</v>
      </c>
      <c r="B362" s="109" t="s">
        <v>167</v>
      </c>
      <c r="C362" s="52"/>
      <c r="D362" s="52"/>
      <c r="E362" s="53"/>
      <c r="F362" s="53"/>
      <c r="G362" s="53"/>
      <c r="H362" s="53">
        <v>1</v>
      </c>
      <c r="I362" s="53"/>
      <c r="J362" s="53"/>
      <c r="K362" s="53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  <c r="AU362" s="22"/>
      <c r="AV362" s="22"/>
      <c r="AW362" s="22"/>
      <c r="AX362" s="22"/>
      <c r="AY362" s="22"/>
      <c r="AZ362" s="22"/>
      <c r="BA362" s="22"/>
      <c r="BB362" s="22"/>
      <c r="BC362" s="22"/>
      <c r="BD362" s="22"/>
      <c r="BE362" s="22"/>
      <c r="BF362" s="22"/>
      <c r="BG362" s="22"/>
      <c r="BH362" s="22"/>
      <c r="BI362" s="22"/>
      <c r="BJ362" s="22">
        <v>1</v>
      </c>
      <c r="BK362" s="22"/>
      <c r="BL362" s="22"/>
      <c r="BM362" s="22"/>
      <c r="BN362" s="22"/>
      <c r="BO362" s="22"/>
      <c r="BP362" s="22"/>
      <c r="BQ362" s="22"/>
      <c r="BR362" s="22"/>
      <c r="BS362" s="22"/>
      <c r="BT362" s="22"/>
      <c r="BU362" s="22"/>
      <c r="BV362" s="22"/>
      <c r="BW362" s="22"/>
      <c r="BX362" s="22"/>
      <c r="BY362" s="22"/>
      <c r="BZ362" s="22"/>
      <c r="CA362" s="22"/>
      <c r="CB362" s="22"/>
      <c r="CC362" s="22"/>
      <c r="CD362" s="22"/>
      <c r="CE362" s="22"/>
      <c r="CF362" s="22"/>
      <c r="CG362" s="22"/>
      <c r="CH362" s="22"/>
      <c r="CI362" s="22"/>
      <c r="CJ362" s="22"/>
      <c r="CK362" s="22"/>
      <c r="CL362" s="22"/>
      <c r="CM362" s="22"/>
      <c r="CN362" s="22"/>
      <c r="CO362" s="22"/>
      <c r="CP362" s="22"/>
      <c r="CQ362" s="22"/>
      <c r="CR362" s="22"/>
      <c r="CS362" s="22"/>
      <c r="CT362" s="22"/>
      <c r="CU362" s="22"/>
      <c r="CV362" s="22"/>
      <c r="CW362" s="22"/>
      <c r="CX362" s="22"/>
      <c r="CY362" s="22"/>
      <c r="CZ362" s="22"/>
      <c r="DA362" s="22"/>
      <c r="DB362" s="22"/>
      <c r="DC362" s="22"/>
      <c r="DD362" s="22"/>
      <c r="DE362" s="22"/>
      <c r="DF362" s="22"/>
      <c r="DG362" s="22"/>
      <c r="DH362" s="22"/>
      <c r="DI362" s="22"/>
      <c r="DJ362" s="22"/>
      <c r="DK362" s="22"/>
      <c r="DL362" s="22"/>
      <c r="DM362" s="22"/>
      <c r="DN362" s="22"/>
      <c r="DO362" s="22"/>
      <c r="DP362" s="22"/>
      <c r="DQ362" s="22"/>
      <c r="DR362" s="22"/>
      <c r="DS362" s="22"/>
      <c r="DT362" s="22"/>
      <c r="DU362" s="22"/>
      <c r="DV362" s="22"/>
      <c r="DW362" s="22"/>
      <c r="DX362" s="22"/>
      <c r="DY362" s="22"/>
      <c r="DZ362" s="22"/>
      <c r="EA362" s="22"/>
      <c r="EB362" s="22"/>
      <c r="EC362" s="22"/>
      <c r="ED362" s="22"/>
      <c r="EE362" s="22"/>
      <c r="EF362" s="22"/>
      <c r="EG362" s="22"/>
      <c r="EH362" s="22"/>
      <c r="EI362" s="22"/>
      <c r="EJ362" s="22"/>
      <c r="EK362" s="22"/>
      <c r="EL362" s="22"/>
      <c r="EM362" s="22"/>
      <c r="EN362" s="22"/>
      <c r="EO362" s="22"/>
      <c r="EP362" s="22"/>
      <c r="EQ362" s="22"/>
      <c r="ER362" s="22"/>
      <c r="ES362" s="22"/>
      <c r="ET362" s="22"/>
      <c r="EU362" s="22"/>
      <c r="EV362" s="22"/>
      <c r="EW362" s="22"/>
      <c r="EX362" s="22"/>
      <c r="EY362" s="22"/>
      <c r="EZ362" s="22"/>
      <c r="FA362" s="22"/>
      <c r="FB362" s="22"/>
      <c r="FC362" s="22"/>
      <c r="FD362" s="22"/>
      <c r="FE362" s="22"/>
      <c r="FF362" s="22"/>
      <c r="FG362" s="22"/>
      <c r="FH362" s="22"/>
      <c r="FI362" s="22"/>
      <c r="FJ362" s="22"/>
      <c r="FK362" s="22"/>
      <c r="FL362" s="22"/>
      <c r="FM362" s="22"/>
      <c r="FN362" s="22"/>
      <c r="FO362" s="22"/>
      <c r="FP362" s="22"/>
      <c r="FQ362" s="22"/>
      <c r="FR362" s="22"/>
      <c r="FS362" s="22"/>
      <c r="FT362" s="22"/>
      <c r="FU362" s="22"/>
      <c r="FV362" s="22"/>
      <c r="FW362" s="22"/>
      <c r="FX362" s="22"/>
      <c r="FY362" s="22"/>
      <c r="FZ362" s="22"/>
      <c r="GA362" s="22"/>
      <c r="GB362" s="22"/>
      <c r="GC362" s="22"/>
      <c r="GD362" s="22"/>
      <c r="GE362" s="22"/>
      <c r="GF362" s="22"/>
      <c r="GG362" s="22"/>
      <c r="GH362" s="22"/>
      <c r="GI362" s="22"/>
      <c r="GJ362" s="22"/>
      <c r="GK362" s="22"/>
      <c r="GL362" s="22"/>
      <c r="GM362" s="22"/>
      <c r="GN362" s="22"/>
      <c r="GO362" s="22"/>
      <c r="GP362" s="22"/>
      <c r="GQ362" s="22"/>
      <c r="GR362" s="22">
        <v>1</v>
      </c>
      <c r="GS362" s="22"/>
      <c r="GT362" s="22"/>
      <c r="GU362" s="22"/>
      <c r="GV362" s="22"/>
      <c r="GW362" s="22"/>
      <c r="GX362" s="22"/>
      <c r="GY362" s="22"/>
      <c r="GZ362" s="22"/>
      <c r="HA362" s="22"/>
      <c r="HB362" s="22"/>
      <c r="HC362" s="22"/>
      <c r="HD362" s="22"/>
      <c r="HE362" s="22"/>
      <c r="HF362" s="22"/>
      <c r="HG362" s="22"/>
      <c r="HH362" s="22"/>
      <c r="HI362" s="22"/>
      <c r="HJ362" s="22"/>
      <c r="HK362" s="22"/>
      <c r="HL362" s="22"/>
      <c r="HM362" s="22"/>
      <c r="HN362" s="22"/>
      <c r="HO362" s="22"/>
      <c r="HP362" s="22"/>
      <c r="HQ362" s="22"/>
      <c r="HR362" s="22"/>
      <c r="HS362" s="22"/>
      <c r="HT362" s="22"/>
      <c r="HU362" s="22"/>
      <c r="HV362" s="22"/>
      <c r="HW362" s="22"/>
      <c r="HX362" s="22"/>
      <c r="HY362" s="22"/>
      <c r="HZ362" s="22"/>
      <c r="IA362" s="22"/>
      <c r="IB362" s="22"/>
      <c r="IC362" s="22"/>
      <c r="ID362" s="22"/>
      <c r="IE362" s="22"/>
      <c r="IF362" s="22"/>
      <c r="IG362" s="22"/>
      <c r="IH362" s="22"/>
      <c r="II362" s="22"/>
      <c r="IJ362" s="22"/>
      <c r="IK362" s="22"/>
      <c r="IL362" s="22"/>
      <c r="IM362" s="22"/>
      <c r="IN362" s="22"/>
      <c r="IO362" s="22"/>
      <c r="IP362" s="22"/>
      <c r="IQ362" s="22"/>
      <c r="IR362" s="22"/>
      <c r="IS362" s="22"/>
      <c r="IT362" s="22"/>
      <c r="IU362" s="22"/>
      <c r="IV362" s="22"/>
      <c r="IW362" s="22"/>
      <c r="IX362" s="22"/>
      <c r="IY362" s="26">
        <f t="shared" si="20"/>
        <v>3</v>
      </c>
      <c r="IZ362" s="56" t="s">
        <v>37</v>
      </c>
      <c r="JA362" s="80">
        <v>94.44</v>
      </c>
      <c r="JB362" s="81">
        <f>JE362+JF362+JG362+JH362+JI362+JJ362+JK362+JL362+JM362+JN362</f>
        <v>94.44</v>
      </c>
      <c r="JC362" s="81">
        <v>63.28</v>
      </c>
      <c r="JD362" s="82">
        <f t="shared" si="21"/>
        <v>0</v>
      </c>
      <c r="JE362" s="83"/>
      <c r="JF362" s="83"/>
      <c r="JG362" s="83"/>
      <c r="JH362" s="83"/>
      <c r="JI362" s="83"/>
      <c r="JJ362" s="83"/>
      <c r="JK362" s="83"/>
      <c r="JL362" s="83"/>
      <c r="JM362" s="83"/>
      <c r="JN362" s="83">
        <v>94.44</v>
      </c>
      <c r="JO362" s="83"/>
      <c r="JP362" s="83"/>
      <c r="JQ362" s="117">
        <f t="shared" si="22"/>
        <v>1.4924146649810366</v>
      </c>
      <c r="JR362" s="5" t="s">
        <v>624</v>
      </c>
    </row>
    <row r="363" spans="1:278" s="5" customFormat="1" ht="12.75" customHeight="1" x14ac:dyDescent="0.25">
      <c r="A363" s="64">
        <v>43383</v>
      </c>
      <c r="B363" s="109" t="s">
        <v>167</v>
      </c>
      <c r="C363" s="52"/>
      <c r="D363" s="52"/>
      <c r="E363" s="53"/>
      <c r="F363" s="53"/>
      <c r="G363" s="53"/>
      <c r="H363" s="53"/>
      <c r="I363" s="53"/>
      <c r="J363" s="53"/>
      <c r="K363" s="53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>
        <v>0.9</v>
      </c>
      <c r="AS363" s="22"/>
      <c r="AT363" s="22"/>
      <c r="AU363" s="22"/>
      <c r="AV363" s="22"/>
      <c r="AW363" s="22"/>
      <c r="AX363" s="22"/>
      <c r="AY363" s="22"/>
      <c r="AZ363" s="22"/>
      <c r="BA363" s="22"/>
      <c r="BB363" s="22"/>
      <c r="BC363" s="22"/>
      <c r="BD363" s="22"/>
      <c r="BE363" s="22"/>
      <c r="BF363" s="22"/>
      <c r="BG363" s="22"/>
      <c r="BH363" s="22"/>
      <c r="BI363" s="22"/>
      <c r="BJ363" s="22"/>
      <c r="BK363" s="22"/>
      <c r="BL363" s="22"/>
      <c r="BM363" s="22"/>
      <c r="BN363" s="22"/>
      <c r="BO363" s="22"/>
      <c r="BP363" s="22"/>
      <c r="BQ363" s="22"/>
      <c r="BR363" s="22"/>
      <c r="BS363" s="22"/>
      <c r="BT363" s="22"/>
      <c r="BU363" s="22"/>
      <c r="BV363" s="22"/>
      <c r="BW363" s="22"/>
      <c r="BX363" s="22"/>
      <c r="BY363" s="22"/>
      <c r="BZ363" s="22"/>
      <c r="CA363" s="22"/>
      <c r="CB363" s="22"/>
      <c r="CC363" s="22"/>
      <c r="CD363" s="22"/>
      <c r="CE363" s="22"/>
      <c r="CF363" s="22"/>
      <c r="CG363" s="22"/>
      <c r="CH363" s="22"/>
      <c r="CI363" s="22"/>
      <c r="CJ363" s="22"/>
      <c r="CK363" s="22"/>
      <c r="CL363" s="22"/>
      <c r="CM363" s="22"/>
      <c r="CN363" s="22"/>
      <c r="CO363" s="22"/>
      <c r="CP363" s="22"/>
      <c r="CQ363" s="22"/>
      <c r="CR363" s="22"/>
      <c r="CS363" s="22"/>
      <c r="CT363" s="22"/>
      <c r="CU363" s="22"/>
      <c r="CV363" s="22"/>
      <c r="CW363" s="22"/>
      <c r="CX363" s="22"/>
      <c r="CY363" s="22"/>
      <c r="CZ363" s="22"/>
      <c r="DA363" s="22"/>
      <c r="DB363" s="22"/>
      <c r="DC363" s="22"/>
      <c r="DD363" s="22"/>
      <c r="DE363" s="22"/>
      <c r="DF363" s="22"/>
      <c r="DG363" s="22"/>
      <c r="DH363" s="22"/>
      <c r="DI363" s="22"/>
      <c r="DJ363" s="22"/>
      <c r="DK363" s="22"/>
      <c r="DL363" s="22"/>
      <c r="DM363" s="22"/>
      <c r="DN363" s="22"/>
      <c r="DO363" s="22"/>
      <c r="DP363" s="22"/>
      <c r="DQ363" s="22"/>
      <c r="DR363" s="22"/>
      <c r="DS363" s="22"/>
      <c r="DT363" s="22"/>
      <c r="DU363" s="22"/>
      <c r="DV363" s="22"/>
      <c r="DW363" s="22"/>
      <c r="DX363" s="22"/>
      <c r="DY363" s="22"/>
      <c r="DZ363" s="22"/>
      <c r="EA363" s="22"/>
      <c r="EB363" s="22"/>
      <c r="EC363" s="22"/>
      <c r="ED363" s="22"/>
      <c r="EE363" s="22"/>
      <c r="EF363" s="22"/>
      <c r="EG363" s="22"/>
      <c r="EH363" s="22"/>
      <c r="EI363" s="22"/>
      <c r="EJ363" s="22"/>
      <c r="EK363" s="22"/>
      <c r="EL363" s="22"/>
      <c r="EM363" s="22"/>
      <c r="EN363" s="22"/>
      <c r="EO363" s="22"/>
      <c r="EP363" s="22"/>
      <c r="EQ363" s="22"/>
      <c r="ER363" s="22"/>
      <c r="ES363" s="22"/>
      <c r="ET363" s="22"/>
      <c r="EU363" s="22"/>
      <c r="EV363" s="22"/>
      <c r="EW363" s="22"/>
      <c r="EX363" s="22"/>
      <c r="EY363" s="22"/>
      <c r="EZ363" s="22"/>
      <c r="FA363" s="22"/>
      <c r="FB363" s="22"/>
      <c r="FC363" s="22"/>
      <c r="FD363" s="22"/>
      <c r="FE363" s="22"/>
      <c r="FF363" s="22"/>
      <c r="FG363" s="22"/>
      <c r="FH363" s="22"/>
      <c r="FI363" s="22"/>
      <c r="FJ363" s="22"/>
      <c r="FK363" s="22"/>
      <c r="FL363" s="22"/>
      <c r="FM363" s="22"/>
      <c r="FN363" s="22"/>
      <c r="FO363" s="22"/>
      <c r="FP363" s="22"/>
      <c r="FQ363" s="22"/>
      <c r="FR363" s="22"/>
      <c r="FS363" s="22"/>
      <c r="FT363" s="22"/>
      <c r="FU363" s="22"/>
      <c r="FV363" s="22"/>
      <c r="FW363" s="22"/>
      <c r="FX363" s="22"/>
      <c r="FY363" s="22"/>
      <c r="FZ363" s="22"/>
      <c r="GA363" s="22"/>
      <c r="GB363" s="22"/>
      <c r="GC363" s="22"/>
      <c r="GD363" s="22"/>
      <c r="GE363" s="22"/>
      <c r="GF363" s="22"/>
      <c r="GG363" s="22"/>
      <c r="GH363" s="22"/>
      <c r="GI363" s="22"/>
      <c r="GJ363" s="22"/>
      <c r="GK363" s="22"/>
      <c r="GL363" s="22"/>
      <c r="GM363" s="22"/>
      <c r="GN363" s="22"/>
      <c r="GO363" s="22"/>
      <c r="GP363" s="22"/>
      <c r="GQ363" s="22"/>
      <c r="GR363" s="22"/>
      <c r="GS363" s="22"/>
      <c r="GT363" s="22"/>
      <c r="GU363" s="22"/>
      <c r="GV363" s="22"/>
      <c r="GW363" s="22"/>
      <c r="GX363" s="22"/>
      <c r="GY363" s="22"/>
      <c r="GZ363" s="22"/>
      <c r="HA363" s="22"/>
      <c r="HB363" s="22"/>
      <c r="HC363" s="22"/>
      <c r="HD363" s="22"/>
      <c r="HE363" s="22"/>
      <c r="HF363" s="22"/>
      <c r="HG363" s="22"/>
      <c r="HH363" s="22"/>
      <c r="HI363" s="22"/>
      <c r="HJ363" s="22"/>
      <c r="HK363" s="22"/>
      <c r="HL363" s="22"/>
      <c r="HM363" s="22"/>
      <c r="HN363" s="22"/>
      <c r="HO363" s="22"/>
      <c r="HP363" s="22"/>
      <c r="HQ363" s="22"/>
      <c r="HR363" s="22"/>
      <c r="HS363" s="22"/>
      <c r="HT363" s="22"/>
      <c r="HU363" s="22"/>
      <c r="HV363" s="22"/>
      <c r="HW363" s="22"/>
      <c r="HX363" s="22"/>
      <c r="HY363" s="22"/>
      <c r="HZ363" s="22"/>
      <c r="IA363" s="22"/>
      <c r="IB363" s="22"/>
      <c r="IC363" s="22"/>
      <c r="ID363" s="22"/>
      <c r="IE363" s="22"/>
      <c r="IF363" s="22"/>
      <c r="IG363" s="22"/>
      <c r="IH363" s="22"/>
      <c r="II363" s="22"/>
      <c r="IJ363" s="22"/>
      <c r="IK363" s="22"/>
      <c r="IL363" s="22"/>
      <c r="IM363" s="22"/>
      <c r="IN363" s="22"/>
      <c r="IO363" s="22"/>
      <c r="IP363" s="22"/>
      <c r="IQ363" s="22"/>
      <c r="IR363" s="22"/>
      <c r="IS363" s="22"/>
      <c r="IT363" s="22"/>
      <c r="IU363" s="22"/>
      <c r="IV363" s="22"/>
      <c r="IW363" s="22"/>
      <c r="IX363" s="22"/>
      <c r="IY363" s="26">
        <f t="shared" si="20"/>
        <v>0.9</v>
      </c>
      <c r="IZ363" s="56" t="s">
        <v>37</v>
      </c>
      <c r="JA363" s="80">
        <v>25.75</v>
      </c>
      <c r="JB363" s="81">
        <f>JE363+JF363+JG363+JH363+JI363+JJ363+JK363+JL363+JM363+JN363</f>
        <v>25.75</v>
      </c>
      <c r="JC363" s="81">
        <v>17.244</v>
      </c>
      <c r="JD363" s="82">
        <f t="shared" si="21"/>
        <v>0</v>
      </c>
      <c r="JE363" s="83"/>
      <c r="JF363" s="83"/>
      <c r="JG363" s="83"/>
      <c r="JH363" s="83"/>
      <c r="JI363" s="83"/>
      <c r="JJ363" s="83"/>
      <c r="JK363" s="83"/>
      <c r="JL363" s="83"/>
      <c r="JM363" s="83"/>
      <c r="JN363" s="83">
        <v>25.75</v>
      </c>
      <c r="JO363" s="83"/>
      <c r="JP363" s="83"/>
      <c r="JQ363" s="117">
        <f t="shared" si="22"/>
        <v>1.4932730225005799</v>
      </c>
      <c r="JR363" s="5" t="s">
        <v>630</v>
      </c>
    </row>
    <row r="364" spans="1:278" s="5" customFormat="1" ht="12.75" customHeight="1" x14ac:dyDescent="0.25">
      <c r="A364" s="64">
        <v>43398</v>
      </c>
      <c r="B364" s="109" t="s">
        <v>167</v>
      </c>
      <c r="C364" s="52"/>
      <c r="D364" s="52"/>
      <c r="E364" s="53">
        <v>40</v>
      </c>
      <c r="F364" s="53"/>
      <c r="G364" s="53"/>
      <c r="H364" s="53">
        <v>1</v>
      </c>
      <c r="I364" s="53"/>
      <c r="J364" s="53"/>
      <c r="K364" s="53"/>
      <c r="L364" s="22"/>
      <c r="M364" s="22">
        <v>9</v>
      </c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>
        <v>5</v>
      </c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>
        <v>1</v>
      </c>
      <c r="AN364" s="22"/>
      <c r="AO364" s="22"/>
      <c r="AP364" s="22"/>
      <c r="AQ364" s="22"/>
      <c r="AR364" s="22"/>
      <c r="AS364" s="22"/>
      <c r="AT364" s="22"/>
      <c r="AU364" s="22"/>
      <c r="AV364" s="22"/>
      <c r="AW364" s="22"/>
      <c r="AX364" s="22"/>
      <c r="AY364" s="22"/>
      <c r="AZ364" s="22"/>
      <c r="BA364" s="22"/>
      <c r="BB364" s="22"/>
      <c r="BC364" s="22"/>
      <c r="BD364" s="22"/>
      <c r="BE364" s="22"/>
      <c r="BF364" s="22"/>
      <c r="BG364" s="22"/>
      <c r="BH364" s="22"/>
      <c r="BI364" s="22"/>
      <c r="BJ364" s="22"/>
      <c r="BK364" s="22"/>
      <c r="BL364" s="22"/>
      <c r="BM364" s="22"/>
      <c r="BN364" s="22"/>
      <c r="BO364" s="22"/>
      <c r="BP364" s="22"/>
      <c r="BQ364" s="22"/>
      <c r="BR364" s="22"/>
      <c r="BS364" s="22"/>
      <c r="BT364" s="22"/>
      <c r="BU364" s="22"/>
      <c r="BV364" s="22"/>
      <c r="BW364" s="22"/>
      <c r="BX364" s="22"/>
      <c r="BY364" s="22"/>
      <c r="BZ364" s="22"/>
      <c r="CA364" s="22"/>
      <c r="CB364" s="22"/>
      <c r="CC364" s="22"/>
      <c r="CD364" s="22"/>
      <c r="CE364" s="22"/>
      <c r="CF364" s="22"/>
      <c r="CG364" s="22"/>
      <c r="CH364" s="22"/>
      <c r="CI364" s="22"/>
      <c r="CJ364" s="22"/>
      <c r="CK364" s="22"/>
      <c r="CL364" s="22"/>
      <c r="CM364" s="22"/>
      <c r="CN364" s="22"/>
      <c r="CO364" s="22"/>
      <c r="CP364" s="22"/>
      <c r="CQ364" s="22"/>
      <c r="CR364" s="22"/>
      <c r="CS364" s="22"/>
      <c r="CT364" s="22"/>
      <c r="CU364" s="22"/>
      <c r="CV364" s="22"/>
      <c r="CW364" s="22"/>
      <c r="CX364" s="22"/>
      <c r="CY364" s="22"/>
      <c r="CZ364" s="22"/>
      <c r="DA364" s="22"/>
      <c r="DB364" s="22"/>
      <c r="DC364" s="22"/>
      <c r="DD364" s="22"/>
      <c r="DE364" s="22"/>
      <c r="DF364" s="22"/>
      <c r="DG364" s="22"/>
      <c r="DH364" s="22"/>
      <c r="DI364" s="22"/>
      <c r="DJ364" s="22"/>
      <c r="DK364" s="22"/>
      <c r="DL364" s="22"/>
      <c r="DM364" s="22"/>
      <c r="DN364" s="22">
        <v>1</v>
      </c>
      <c r="DO364" s="22"/>
      <c r="DP364" s="22">
        <v>30</v>
      </c>
      <c r="DQ364" s="22"/>
      <c r="DR364" s="22"/>
      <c r="DS364" s="22"/>
      <c r="DT364" s="22"/>
      <c r="DU364" s="22"/>
      <c r="DV364" s="22"/>
      <c r="DW364" s="22"/>
      <c r="DX364" s="22"/>
      <c r="DY364" s="22"/>
      <c r="DZ364" s="22">
        <v>1</v>
      </c>
      <c r="EA364" s="22"/>
      <c r="EB364" s="22"/>
      <c r="EC364" s="22"/>
      <c r="ED364" s="22"/>
      <c r="EE364" s="22"/>
      <c r="EF364" s="22"/>
      <c r="EG364" s="22"/>
      <c r="EH364" s="22"/>
      <c r="EI364" s="22"/>
      <c r="EJ364" s="22"/>
      <c r="EK364" s="22"/>
      <c r="EL364" s="22"/>
      <c r="EM364" s="22"/>
      <c r="EN364" s="22"/>
      <c r="EO364" s="22"/>
      <c r="EP364" s="22"/>
      <c r="EQ364" s="22"/>
      <c r="ER364" s="22"/>
      <c r="ES364" s="22"/>
      <c r="ET364" s="22"/>
      <c r="EU364" s="22"/>
      <c r="EV364" s="22"/>
      <c r="EW364" s="22"/>
      <c r="EX364" s="22"/>
      <c r="EY364" s="22"/>
      <c r="EZ364" s="22"/>
      <c r="FA364" s="22"/>
      <c r="FB364" s="22"/>
      <c r="FC364" s="22"/>
      <c r="FD364" s="22"/>
      <c r="FE364" s="22"/>
      <c r="FF364" s="22"/>
      <c r="FG364" s="22"/>
      <c r="FH364" s="22"/>
      <c r="FI364" s="22"/>
      <c r="FJ364" s="22"/>
      <c r="FK364" s="22"/>
      <c r="FL364" s="22"/>
      <c r="FM364" s="22"/>
      <c r="FN364" s="22"/>
      <c r="FO364" s="22"/>
      <c r="FP364" s="22"/>
      <c r="FQ364" s="22"/>
      <c r="FR364" s="22"/>
      <c r="FS364" s="22"/>
      <c r="FT364" s="22"/>
      <c r="FU364" s="22"/>
      <c r="FV364" s="22"/>
      <c r="FW364" s="22"/>
      <c r="FX364" s="22"/>
      <c r="FY364" s="22"/>
      <c r="FZ364" s="22"/>
      <c r="GA364" s="22"/>
      <c r="GB364" s="22"/>
      <c r="GC364" s="22"/>
      <c r="GD364" s="22"/>
      <c r="GE364" s="22"/>
      <c r="GF364" s="22"/>
      <c r="GG364" s="22"/>
      <c r="GH364" s="22"/>
      <c r="GI364" s="22"/>
      <c r="GJ364" s="22"/>
      <c r="GK364" s="22"/>
      <c r="GL364" s="22"/>
      <c r="GM364" s="22"/>
      <c r="GN364" s="22"/>
      <c r="GO364" s="22"/>
      <c r="GP364" s="22"/>
      <c r="GQ364" s="22"/>
      <c r="GR364" s="22"/>
      <c r="GS364" s="22"/>
      <c r="GT364" s="22"/>
      <c r="GU364" s="22"/>
      <c r="GV364" s="22"/>
      <c r="GW364" s="22"/>
      <c r="GX364" s="22"/>
      <c r="GY364" s="22"/>
      <c r="GZ364" s="22"/>
      <c r="HA364" s="22"/>
      <c r="HB364" s="22"/>
      <c r="HC364" s="22"/>
      <c r="HD364" s="22"/>
      <c r="HE364" s="22"/>
      <c r="HF364" s="22"/>
      <c r="HG364" s="22"/>
      <c r="HH364" s="22"/>
      <c r="HI364" s="22"/>
      <c r="HJ364" s="22"/>
      <c r="HK364" s="22"/>
      <c r="HL364" s="22"/>
      <c r="HM364" s="22"/>
      <c r="HN364" s="22"/>
      <c r="HO364" s="22"/>
      <c r="HP364" s="22"/>
      <c r="HQ364" s="22"/>
      <c r="HR364" s="22"/>
      <c r="HS364" s="22"/>
      <c r="HT364" s="22"/>
      <c r="HU364" s="22"/>
      <c r="HV364" s="22"/>
      <c r="HW364" s="22"/>
      <c r="HX364" s="22"/>
      <c r="HY364" s="22"/>
      <c r="HZ364" s="22"/>
      <c r="IA364" s="22"/>
      <c r="IB364" s="22"/>
      <c r="IC364" s="22"/>
      <c r="ID364" s="22"/>
      <c r="IE364" s="22"/>
      <c r="IF364" s="22"/>
      <c r="IG364" s="22"/>
      <c r="IH364" s="22"/>
      <c r="II364" s="22"/>
      <c r="IJ364" s="22"/>
      <c r="IK364" s="22"/>
      <c r="IL364" s="22"/>
      <c r="IM364" s="22"/>
      <c r="IN364" s="22"/>
      <c r="IO364" s="22"/>
      <c r="IP364" s="22"/>
      <c r="IQ364" s="22"/>
      <c r="IR364" s="22"/>
      <c r="IS364" s="22"/>
      <c r="IT364" s="22"/>
      <c r="IU364" s="22"/>
      <c r="IV364" s="22"/>
      <c r="IW364" s="22"/>
      <c r="IX364" s="22"/>
      <c r="IY364" s="26">
        <f t="shared" si="20"/>
        <v>88</v>
      </c>
      <c r="IZ364" s="56" t="s">
        <v>37</v>
      </c>
      <c r="JA364" s="80">
        <v>2207.9699999999998</v>
      </c>
      <c r="JB364" s="81">
        <f>JE364+JF364+JG364+JH364+JI364+JJ364+JK364+JL364+JM364+JN364+JO364+JP364</f>
        <v>2207.9700000000003</v>
      </c>
      <c r="JC364" s="81">
        <v>1316.3</v>
      </c>
      <c r="JD364" s="82">
        <f t="shared" si="21"/>
        <v>0</v>
      </c>
      <c r="JE364" s="83"/>
      <c r="JF364" s="83"/>
      <c r="JG364" s="83"/>
      <c r="JH364" s="83"/>
      <c r="JI364" s="83"/>
      <c r="JJ364" s="83"/>
      <c r="JK364" s="83"/>
      <c r="JL364" s="83"/>
      <c r="JM364" s="83"/>
      <c r="JN364" s="83"/>
      <c r="JO364" s="83"/>
      <c r="JP364" s="83">
        <f>1000+1207.97</f>
        <v>2207.9700000000003</v>
      </c>
      <c r="JQ364" s="117">
        <f t="shared" si="22"/>
        <v>1.677406366329864</v>
      </c>
      <c r="JR364" s="5" t="s">
        <v>713</v>
      </c>
    </row>
    <row r="365" spans="1:278" s="5" customFormat="1" ht="12.75" customHeight="1" x14ac:dyDescent="0.25">
      <c r="A365" s="64">
        <v>43404</v>
      </c>
      <c r="B365" s="109" t="s">
        <v>167</v>
      </c>
      <c r="C365" s="52"/>
      <c r="D365" s="52"/>
      <c r="E365" s="53"/>
      <c r="F365" s="53"/>
      <c r="G365" s="53"/>
      <c r="H365" s="53"/>
      <c r="I365" s="53"/>
      <c r="J365" s="53"/>
      <c r="K365" s="53"/>
      <c r="L365" s="22"/>
      <c r="M365" s="22">
        <v>27</v>
      </c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  <c r="AU365" s="22"/>
      <c r="AV365" s="22"/>
      <c r="AW365" s="22"/>
      <c r="AX365" s="22"/>
      <c r="AY365" s="22"/>
      <c r="AZ365" s="22"/>
      <c r="BA365" s="22"/>
      <c r="BB365" s="22"/>
      <c r="BC365" s="22"/>
      <c r="BD365" s="22"/>
      <c r="BE365" s="22"/>
      <c r="BF365" s="22"/>
      <c r="BG365" s="22"/>
      <c r="BH365" s="22"/>
      <c r="BI365" s="22"/>
      <c r="BJ365" s="22"/>
      <c r="BK365" s="22"/>
      <c r="BL365" s="22"/>
      <c r="BM365" s="22"/>
      <c r="BN365" s="22"/>
      <c r="BO365" s="22"/>
      <c r="BP365" s="22"/>
      <c r="BQ365" s="22"/>
      <c r="BR365" s="22"/>
      <c r="BS365" s="22"/>
      <c r="BT365" s="22"/>
      <c r="BU365" s="22"/>
      <c r="BV365" s="22"/>
      <c r="BW365" s="22"/>
      <c r="BX365" s="22"/>
      <c r="BY365" s="22"/>
      <c r="BZ365" s="22"/>
      <c r="CA365" s="22"/>
      <c r="CB365" s="22"/>
      <c r="CC365" s="22"/>
      <c r="CD365" s="22"/>
      <c r="CE365" s="22"/>
      <c r="CF365" s="22"/>
      <c r="CG365" s="22"/>
      <c r="CH365" s="22"/>
      <c r="CI365" s="22"/>
      <c r="CJ365" s="22"/>
      <c r="CK365" s="22"/>
      <c r="CL365" s="22"/>
      <c r="CM365" s="22"/>
      <c r="CN365" s="22"/>
      <c r="CO365" s="22"/>
      <c r="CP365" s="22"/>
      <c r="CQ365" s="22"/>
      <c r="CR365" s="22"/>
      <c r="CS365" s="22"/>
      <c r="CT365" s="22"/>
      <c r="CU365" s="22"/>
      <c r="CV365" s="22"/>
      <c r="CW365" s="22"/>
      <c r="CX365" s="22"/>
      <c r="CY365" s="22"/>
      <c r="CZ365" s="22"/>
      <c r="DA365" s="22"/>
      <c r="DB365" s="22"/>
      <c r="DC365" s="22"/>
      <c r="DD365" s="22"/>
      <c r="DE365" s="22"/>
      <c r="DF365" s="22"/>
      <c r="DG365" s="22"/>
      <c r="DH365" s="22"/>
      <c r="DI365" s="22"/>
      <c r="DJ365" s="22"/>
      <c r="DK365" s="22"/>
      <c r="DL365" s="22"/>
      <c r="DM365" s="22"/>
      <c r="DN365" s="22"/>
      <c r="DO365" s="22"/>
      <c r="DP365" s="22"/>
      <c r="DQ365" s="22"/>
      <c r="DR365" s="22"/>
      <c r="DS365" s="22"/>
      <c r="DT365" s="22"/>
      <c r="DU365" s="22"/>
      <c r="DV365" s="22"/>
      <c r="DW365" s="22"/>
      <c r="DX365" s="22"/>
      <c r="DY365" s="22"/>
      <c r="DZ365" s="22"/>
      <c r="EA365" s="22"/>
      <c r="EB365" s="22"/>
      <c r="EC365" s="22"/>
      <c r="ED365" s="22"/>
      <c r="EE365" s="22"/>
      <c r="EF365" s="22"/>
      <c r="EG365" s="22"/>
      <c r="EH365" s="22"/>
      <c r="EI365" s="22"/>
      <c r="EJ365" s="22"/>
      <c r="EK365" s="22"/>
      <c r="EL365" s="22"/>
      <c r="EM365" s="22"/>
      <c r="EN365" s="22"/>
      <c r="EO365" s="22"/>
      <c r="EP365" s="22"/>
      <c r="EQ365" s="22"/>
      <c r="ER365" s="22"/>
      <c r="ES365" s="22"/>
      <c r="ET365" s="22"/>
      <c r="EU365" s="22"/>
      <c r="EV365" s="22"/>
      <c r="EW365" s="22"/>
      <c r="EX365" s="22"/>
      <c r="EY365" s="22"/>
      <c r="EZ365" s="22"/>
      <c r="FA365" s="22"/>
      <c r="FB365" s="22"/>
      <c r="FC365" s="22"/>
      <c r="FD365" s="22"/>
      <c r="FE365" s="22"/>
      <c r="FF365" s="22"/>
      <c r="FG365" s="22"/>
      <c r="FH365" s="22"/>
      <c r="FI365" s="22"/>
      <c r="FJ365" s="22"/>
      <c r="FK365" s="22"/>
      <c r="FL365" s="22"/>
      <c r="FM365" s="22"/>
      <c r="FN365" s="22"/>
      <c r="FO365" s="22"/>
      <c r="FP365" s="22"/>
      <c r="FQ365" s="22"/>
      <c r="FR365" s="22"/>
      <c r="FS365" s="22"/>
      <c r="FT365" s="22"/>
      <c r="FU365" s="22"/>
      <c r="FV365" s="22"/>
      <c r="FW365" s="22"/>
      <c r="FX365" s="22"/>
      <c r="FY365" s="22"/>
      <c r="FZ365" s="22"/>
      <c r="GA365" s="22"/>
      <c r="GB365" s="22"/>
      <c r="GC365" s="22"/>
      <c r="GD365" s="22"/>
      <c r="GE365" s="22"/>
      <c r="GF365" s="22"/>
      <c r="GG365" s="22"/>
      <c r="GH365" s="22"/>
      <c r="GI365" s="22"/>
      <c r="GJ365" s="22"/>
      <c r="GK365" s="22"/>
      <c r="GL365" s="22"/>
      <c r="GM365" s="22"/>
      <c r="GN365" s="22"/>
      <c r="GO365" s="22"/>
      <c r="GP365" s="22"/>
      <c r="GQ365" s="22"/>
      <c r="GR365" s="22"/>
      <c r="GS365" s="22"/>
      <c r="GT365" s="22"/>
      <c r="GU365" s="22"/>
      <c r="GV365" s="22"/>
      <c r="GW365" s="22"/>
      <c r="GX365" s="22"/>
      <c r="GY365" s="22"/>
      <c r="GZ365" s="22"/>
      <c r="HA365" s="22"/>
      <c r="HB365" s="22"/>
      <c r="HC365" s="22"/>
      <c r="HD365" s="22"/>
      <c r="HE365" s="22"/>
      <c r="HF365" s="22"/>
      <c r="HG365" s="22"/>
      <c r="HH365" s="22"/>
      <c r="HI365" s="22"/>
      <c r="HJ365" s="22"/>
      <c r="HK365" s="22"/>
      <c r="HL365" s="22"/>
      <c r="HM365" s="22"/>
      <c r="HN365" s="22"/>
      <c r="HO365" s="22"/>
      <c r="HP365" s="22"/>
      <c r="HQ365" s="22"/>
      <c r="HR365" s="22"/>
      <c r="HS365" s="22"/>
      <c r="HT365" s="22"/>
      <c r="HU365" s="22"/>
      <c r="HV365" s="22"/>
      <c r="HW365" s="22"/>
      <c r="HX365" s="22"/>
      <c r="HY365" s="22"/>
      <c r="HZ365" s="22"/>
      <c r="IA365" s="22"/>
      <c r="IB365" s="22"/>
      <c r="IC365" s="22"/>
      <c r="ID365" s="22"/>
      <c r="IE365" s="22"/>
      <c r="IF365" s="22"/>
      <c r="IG365" s="22"/>
      <c r="IH365" s="22"/>
      <c r="II365" s="22"/>
      <c r="IJ365" s="22"/>
      <c r="IK365" s="22"/>
      <c r="IL365" s="22"/>
      <c r="IM365" s="22"/>
      <c r="IN365" s="22"/>
      <c r="IO365" s="22"/>
      <c r="IP365" s="22"/>
      <c r="IQ365" s="22"/>
      <c r="IR365" s="22"/>
      <c r="IS365" s="22"/>
      <c r="IT365" s="22"/>
      <c r="IU365" s="22"/>
      <c r="IV365" s="22"/>
      <c r="IW365" s="22"/>
      <c r="IX365" s="22"/>
      <c r="IY365" s="26">
        <f t="shared" si="20"/>
        <v>27</v>
      </c>
      <c r="IZ365" s="56" t="s">
        <v>37</v>
      </c>
      <c r="JA365" s="80">
        <v>1248.7</v>
      </c>
      <c r="JB365" s="81">
        <f>JE365+JF365+JG365+JH365+JI365+JJ365+JK365+JL365+JM365+JN365+JO365+JP365</f>
        <v>1248.7</v>
      </c>
      <c r="JC365" s="81">
        <v>636.39</v>
      </c>
      <c r="JD365" s="82">
        <f t="shared" si="21"/>
        <v>0</v>
      </c>
      <c r="JE365" s="83"/>
      <c r="JF365" s="83"/>
      <c r="JG365" s="83"/>
      <c r="JH365" s="83"/>
      <c r="JI365" s="83"/>
      <c r="JJ365" s="83"/>
      <c r="JK365" s="83"/>
      <c r="JL365" s="83"/>
      <c r="JM365" s="83"/>
      <c r="JN365" s="83"/>
      <c r="JO365" s="83"/>
      <c r="JP365" s="83">
        <v>1248.7</v>
      </c>
      <c r="JQ365" s="117">
        <f t="shared" si="22"/>
        <v>1.9621615675922</v>
      </c>
      <c r="JR365" s="5" t="s">
        <v>722</v>
      </c>
    </row>
    <row r="366" spans="1:278" s="5" customFormat="1" ht="12.75" customHeight="1" x14ac:dyDescent="0.25">
      <c r="A366" s="64">
        <v>43432</v>
      </c>
      <c r="B366" s="109" t="s">
        <v>167</v>
      </c>
      <c r="C366" s="52"/>
      <c r="D366" s="52"/>
      <c r="E366" s="53">
        <v>10</v>
      </c>
      <c r="F366" s="53"/>
      <c r="G366" s="53"/>
      <c r="H366" s="53">
        <v>2</v>
      </c>
      <c r="I366" s="53"/>
      <c r="J366" s="53"/>
      <c r="K366" s="53"/>
      <c r="L366" s="22"/>
      <c r="M366" s="22">
        <v>9</v>
      </c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>
        <v>1.8</v>
      </c>
      <c r="AS366" s="22"/>
      <c r="AT366" s="22"/>
      <c r="AU366" s="22"/>
      <c r="AV366" s="22"/>
      <c r="AW366" s="22"/>
      <c r="AX366" s="22"/>
      <c r="AY366" s="22"/>
      <c r="AZ366" s="22"/>
      <c r="BA366" s="22"/>
      <c r="BB366" s="22"/>
      <c r="BC366" s="22"/>
      <c r="BD366" s="22"/>
      <c r="BE366" s="22">
        <v>0.9</v>
      </c>
      <c r="BF366" s="22"/>
      <c r="BG366" s="22"/>
      <c r="BH366" s="22"/>
      <c r="BI366" s="22"/>
      <c r="BJ366" s="22">
        <v>5</v>
      </c>
      <c r="BK366" s="22"/>
      <c r="BL366" s="22"/>
      <c r="BM366" s="22"/>
      <c r="BN366" s="22"/>
      <c r="BO366" s="22"/>
      <c r="BP366" s="22"/>
      <c r="BQ366" s="22"/>
      <c r="BR366" s="22"/>
      <c r="BS366" s="22"/>
      <c r="BT366" s="22"/>
      <c r="BU366" s="22"/>
      <c r="BV366" s="22"/>
      <c r="BW366" s="22"/>
      <c r="BX366" s="22"/>
      <c r="BY366" s="22"/>
      <c r="BZ366" s="22"/>
      <c r="CA366" s="22"/>
      <c r="CB366" s="22"/>
      <c r="CC366" s="22"/>
      <c r="CD366" s="22"/>
      <c r="CE366" s="22"/>
      <c r="CF366" s="22"/>
      <c r="CG366" s="22"/>
      <c r="CH366" s="22"/>
      <c r="CI366" s="22"/>
      <c r="CJ366" s="22"/>
      <c r="CK366" s="22"/>
      <c r="CL366" s="22"/>
      <c r="CM366" s="22"/>
      <c r="CN366" s="22"/>
      <c r="CO366" s="22"/>
      <c r="CP366" s="22"/>
      <c r="CQ366" s="22"/>
      <c r="CR366" s="22"/>
      <c r="CS366" s="22"/>
      <c r="CT366" s="22"/>
      <c r="CU366" s="22"/>
      <c r="CV366" s="22"/>
      <c r="CW366" s="22"/>
      <c r="CX366" s="22"/>
      <c r="CY366" s="22"/>
      <c r="CZ366" s="22"/>
      <c r="DA366" s="22"/>
      <c r="DB366" s="22"/>
      <c r="DC366" s="22"/>
      <c r="DD366" s="22"/>
      <c r="DE366" s="22"/>
      <c r="DF366" s="22"/>
      <c r="DG366" s="22"/>
      <c r="DH366" s="22"/>
      <c r="DI366" s="22"/>
      <c r="DJ366" s="22"/>
      <c r="DK366" s="22"/>
      <c r="DL366" s="22"/>
      <c r="DM366" s="22"/>
      <c r="DN366" s="22"/>
      <c r="DO366" s="22"/>
      <c r="DP366" s="22">
        <v>20</v>
      </c>
      <c r="DQ366" s="22"/>
      <c r="DR366" s="22"/>
      <c r="DS366" s="22"/>
      <c r="DT366" s="22"/>
      <c r="DU366" s="22"/>
      <c r="DV366" s="22"/>
      <c r="DW366" s="22"/>
      <c r="DX366" s="22"/>
      <c r="DY366" s="22"/>
      <c r="DZ366" s="22"/>
      <c r="EA366" s="22"/>
      <c r="EB366" s="22"/>
      <c r="EC366" s="22"/>
      <c r="ED366" s="22"/>
      <c r="EE366" s="22"/>
      <c r="EF366" s="22"/>
      <c r="EG366" s="22"/>
      <c r="EH366" s="22"/>
      <c r="EI366" s="22"/>
      <c r="EJ366" s="22"/>
      <c r="EK366" s="22"/>
      <c r="EL366" s="22"/>
      <c r="EM366" s="22"/>
      <c r="EN366" s="22"/>
      <c r="EO366" s="22"/>
      <c r="EP366" s="22"/>
      <c r="EQ366" s="22"/>
      <c r="ER366" s="22"/>
      <c r="ES366" s="22"/>
      <c r="ET366" s="22"/>
      <c r="EU366" s="22"/>
      <c r="EV366" s="22"/>
      <c r="EW366" s="22"/>
      <c r="EX366" s="22"/>
      <c r="EY366" s="22"/>
      <c r="EZ366" s="22"/>
      <c r="FA366" s="22"/>
      <c r="FB366" s="22"/>
      <c r="FC366" s="22"/>
      <c r="FD366" s="22"/>
      <c r="FE366" s="22"/>
      <c r="FF366" s="22"/>
      <c r="FG366" s="22"/>
      <c r="FH366" s="22"/>
      <c r="FI366" s="22"/>
      <c r="FJ366" s="22"/>
      <c r="FK366" s="22"/>
      <c r="FL366" s="22"/>
      <c r="FM366" s="22"/>
      <c r="FN366" s="22"/>
      <c r="FO366" s="22"/>
      <c r="FP366" s="22"/>
      <c r="FQ366" s="22"/>
      <c r="FR366" s="22"/>
      <c r="FS366" s="22"/>
      <c r="FT366" s="22"/>
      <c r="FU366" s="22"/>
      <c r="FV366" s="22"/>
      <c r="FW366" s="22"/>
      <c r="FX366" s="22"/>
      <c r="FY366" s="22"/>
      <c r="FZ366" s="22"/>
      <c r="GA366" s="22"/>
      <c r="GB366" s="22"/>
      <c r="GC366" s="22"/>
      <c r="GD366" s="22"/>
      <c r="GE366" s="22"/>
      <c r="GF366" s="22"/>
      <c r="GG366" s="22"/>
      <c r="GH366" s="22"/>
      <c r="GI366" s="22"/>
      <c r="GJ366" s="22"/>
      <c r="GK366" s="22"/>
      <c r="GL366" s="22"/>
      <c r="GM366" s="22"/>
      <c r="GN366" s="22"/>
      <c r="GO366" s="22"/>
      <c r="GP366" s="22"/>
      <c r="GQ366" s="22"/>
      <c r="GR366" s="22"/>
      <c r="GS366" s="22"/>
      <c r="GT366" s="22"/>
      <c r="GU366" s="22"/>
      <c r="GV366" s="22"/>
      <c r="GW366" s="22"/>
      <c r="GX366" s="22"/>
      <c r="GY366" s="22"/>
      <c r="GZ366" s="22"/>
      <c r="HA366" s="22"/>
      <c r="HB366" s="22"/>
      <c r="HC366" s="22"/>
      <c r="HD366" s="22"/>
      <c r="HE366" s="22"/>
      <c r="HF366" s="22"/>
      <c r="HG366" s="22"/>
      <c r="HH366" s="22"/>
      <c r="HI366" s="22"/>
      <c r="HJ366" s="22"/>
      <c r="HK366" s="22"/>
      <c r="HL366" s="22"/>
      <c r="HM366" s="22"/>
      <c r="HN366" s="22"/>
      <c r="HO366" s="22"/>
      <c r="HP366" s="22"/>
      <c r="HQ366" s="22"/>
      <c r="HR366" s="22"/>
      <c r="HS366" s="22"/>
      <c r="HT366" s="22"/>
      <c r="HU366" s="22"/>
      <c r="HV366" s="22"/>
      <c r="HW366" s="22"/>
      <c r="HX366" s="22"/>
      <c r="HY366" s="22"/>
      <c r="HZ366" s="22"/>
      <c r="IA366" s="22"/>
      <c r="IB366" s="22"/>
      <c r="IC366" s="22"/>
      <c r="ID366" s="22"/>
      <c r="IE366" s="22"/>
      <c r="IF366" s="22"/>
      <c r="IG366" s="22"/>
      <c r="IH366" s="22"/>
      <c r="II366" s="22"/>
      <c r="IJ366" s="22"/>
      <c r="IK366" s="22"/>
      <c r="IL366" s="22"/>
      <c r="IM366" s="22"/>
      <c r="IN366" s="22"/>
      <c r="IO366" s="22"/>
      <c r="IP366" s="22"/>
      <c r="IQ366" s="22"/>
      <c r="IR366" s="22"/>
      <c r="IS366" s="22"/>
      <c r="IT366" s="22"/>
      <c r="IU366" s="22"/>
      <c r="IV366" s="22"/>
      <c r="IW366" s="22"/>
      <c r="IX366" s="22"/>
      <c r="IY366" s="26">
        <f t="shared" si="20"/>
        <v>48.7</v>
      </c>
      <c r="IZ366" s="56" t="s">
        <v>37</v>
      </c>
      <c r="JA366" s="80">
        <v>1468.29</v>
      </c>
      <c r="JB366" s="81">
        <f>JE366+JF366+JG366+JH366+JI366+JJ366+JK366+JL366+JM366+JN366+JO366+JP366</f>
        <v>0</v>
      </c>
      <c r="JC366" s="81">
        <v>828.66499999999996</v>
      </c>
      <c r="JD366" s="82">
        <f t="shared" si="21"/>
        <v>1468.29</v>
      </c>
      <c r="JE366" s="83"/>
      <c r="JF366" s="83"/>
      <c r="JG366" s="83"/>
      <c r="JH366" s="83"/>
      <c r="JI366" s="83"/>
      <c r="JJ366" s="83"/>
      <c r="JK366" s="83"/>
      <c r="JL366" s="83"/>
      <c r="JM366" s="83"/>
      <c r="JN366" s="83"/>
      <c r="JO366" s="83"/>
      <c r="JP366" s="83"/>
      <c r="JQ366" s="117">
        <f t="shared" si="22"/>
        <v>1.771874038362909</v>
      </c>
      <c r="JR366" s="5" t="s">
        <v>701</v>
      </c>
    </row>
    <row r="367" spans="1:278" s="5" customFormat="1" ht="12.75" customHeight="1" x14ac:dyDescent="0.25">
      <c r="A367" s="64">
        <v>43439</v>
      </c>
      <c r="B367" s="109" t="s">
        <v>167</v>
      </c>
      <c r="C367" s="52"/>
      <c r="D367" s="52"/>
      <c r="E367" s="53"/>
      <c r="F367" s="53"/>
      <c r="G367" s="53"/>
      <c r="H367" s="53"/>
      <c r="I367" s="53"/>
      <c r="J367" s="53"/>
      <c r="K367" s="53"/>
      <c r="L367" s="22"/>
      <c r="M367" s="22">
        <v>9</v>
      </c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>
        <v>10</v>
      </c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>
        <v>3</v>
      </c>
      <c r="AN367" s="22"/>
      <c r="AO367" s="22"/>
      <c r="AP367" s="22"/>
      <c r="AQ367" s="22"/>
      <c r="AR367" s="22"/>
      <c r="AS367" s="22"/>
      <c r="AT367" s="22"/>
      <c r="AU367" s="22"/>
      <c r="AV367" s="22"/>
      <c r="AW367" s="22"/>
      <c r="AX367" s="22"/>
      <c r="AY367" s="22"/>
      <c r="AZ367" s="22"/>
      <c r="BA367" s="22"/>
      <c r="BB367" s="22"/>
      <c r="BC367" s="22"/>
      <c r="BD367" s="22"/>
      <c r="BE367" s="22"/>
      <c r="BF367" s="22"/>
      <c r="BG367" s="22"/>
      <c r="BH367" s="22"/>
      <c r="BI367" s="22"/>
      <c r="BJ367" s="22"/>
      <c r="BK367" s="22"/>
      <c r="BL367" s="22"/>
      <c r="BM367" s="22"/>
      <c r="BN367" s="22"/>
      <c r="BO367" s="22"/>
      <c r="BP367" s="22"/>
      <c r="BQ367" s="22"/>
      <c r="BR367" s="22"/>
      <c r="BS367" s="22"/>
      <c r="BT367" s="22"/>
      <c r="BU367" s="22"/>
      <c r="BV367" s="22"/>
      <c r="BW367" s="22"/>
      <c r="BX367" s="22"/>
      <c r="BY367" s="22"/>
      <c r="BZ367" s="22"/>
      <c r="CA367" s="22"/>
      <c r="CB367" s="22"/>
      <c r="CC367" s="22">
        <v>1.1000000000000001</v>
      </c>
      <c r="CD367" s="22"/>
      <c r="CE367" s="22"/>
      <c r="CF367" s="22"/>
      <c r="CG367" s="22">
        <v>10</v>
      </c>
      <c r="CH367" s="22"/>
      <c r="CI367" s="22"/>
      <c r="CJ367" s="22"/>
      <c r="CK367" s="22"/>
      <c r="CL367" s="22"/>
      <c r="CM367" s="22"/>
      <c r="CN367" s="22"/>
      <c r="CO367" s="22"/>
      <c r="CP367" s="22"/>
      <c r="CQ367" s="22"/>
      <c r="CR367" s="22"/>
      <c r="CS367" s="22"/>
      <c r="CT367" s="22"/>
      <c r="CU367" s="22"/>
      <c r="CV367" s="22"/>
      <c r="CW367" s="22"/>
      <c r="CX367" s="22"/>
      <c r="CY367" s="22"/>
      <c r="CZ367" s="22"/>
      <c r="DA367" s="22"/>
      <c r="DB367" s="22"/>
      <c r="DC367" s="22"/>
      <c r="DD367" s="22"/>
      <c r="DE367" s="22"/>
      <c r="DF367" s="22"/>
      <c r="DG367" s="22"/>
      <c r="DH367" s="22"/>
      <c r="DI367" s="22"/>
      <c r="DJ367" s="22"/>
      <c r="DK367" s="22"/>
      <c r="DL367" s="22"/>
      <c r="DM367" s="22"/>
      <c r="DN367" s="22">
        <v>1</v>
      </c>
      <c r="DO367" s="22"/>
      <c r="DP367" s="22"/>
      <c r="DQ367" s="22"/>
      <c r="DR367" s="22"/>
      <c r="DS367" s="22"/>
      <c r="DT367" s="22"/>
      <c r="DU367" s="22"/>
      <c r="DV367" s="22"/>
      <c r="DW367" s="22"/>
      <c r="DX367" s="22"/>
      <c r="DY367" s="22"/>
      <c r="DZ367" s="22"/>
      <c r="EA367" s="22"/>
      <c r="EB367" s="22"/>
      <c r="EC367" s="22"/>
      <c r="ED367" s="22"/>
      <c r="EE367" s="22"/>
      <c r="EF367" s="22"/>
      <c r="EG367" s="22"/>
      <c r="EH367" s="22"/>
      <c r="EI367" s="22"/>
      <c r="EJ367" s="22"/>
      <c r="EK367" s="22"/>
      <c r="EL367" s="22"/>
      <c r="EM367" s="22"/>
      <c r="EN367" s="22"/>
      <c r="EO367" s="22"/>
      <c r="EP367" s="22"/>
      <c r="EQ367" s="22"/>
      <c r="ER367" s="22"/>
      <c r="ES367" s="22"/>
      <c r="ET367" s="22"/>
      <c r="EU367" s="22"/>
      <c r="EV367" s="22"/>
      <c r="EW367" s="22"/>
      <c r="EX367" s="22"/>
      <c r="EY367" s="22"/>
      <c r="EZ367" s="22"/>
      <c r="FA367" s="22"/>
      <c r="FB367" s="22"/>
      <c r="FC367" s="22"/>
      <c r="FD367" s="22"/>
      <c r="FE367" s="22"/>
      <c r="FF367" s="22"/>
      <c r="FG367" s="22"/>
      <c r="FH367" s="22"/>
      <c r="FI367" s="22"/>
      <c r="FJ367" s="22"/>
      <c r="FK367" s="22"/>
      <c r="FL367" s="22"/>
      <c r="FM367" s="22"/>
      <c r="FN367" s="22"/>
      <c r="FO367" s="22"/>
      <c r="FP367" s="22"/>
      <c r="FQ367" s="22"/>
      <c r="FR367" s="22"/>
      <c r="FS367" s="22"/>
      <c r="FT367" s="22">
        <v>1</v>
      </c>
      <c r="FU367" s="22"/>
      <c r="FV367" s="22"/>
      <c r="FW367" s="22"/>
      <c r="FX367" s="22"/>
      <c r="FY367" s="22"/>
      <c r="FZ367" s="22"/>
      <c r="GA367" s="22"/>
      <c r="GB367" s="22"/>
      <c r="GC367" s="22"/>
      <c r="GD367" s="22"/>
      <c r="GE367" s="22"/>
      <c r="GF367" s="22"/>
      <c r="GG367" s="22"/>
      <c r="GH367" s="22"/>
      <c r="GI367" s="22"/>
      <c r="GJ367" s="22"/>
      <c r="GK367" s="22"/>
      <c r="GL367" s="22"/>
      <c r="GM367" s="22"/>
      <c r="GN367" s="22"/>
      <c r="GO367" s="22"/>
      <c r="GP367" s="22"/>
      <c r="GQ367" s="22"/>
      <c r="GR367" s="22">
        <v>2</v>
      </c>
      <c r="GS367" s="22"/>
      <c r="GT367" s="22"/>
      <c r="GU367" s="22"/>
      <c r="GV367" s="22"/>
      <c r="GW367" s="22"/>
      <c r="GX367" s="22"/>
      <c r="GY367" s="22"/>
      <c r="GZ367" s="22"/>
      <c r="HA367" s="22"/>
      <c r="HB367" s="22"/>
      <c r="HC367" s="22"/>
      <c r="HD367" s="22"/>
      <c r="HE367" s="22"/>
      <c r="HF367" s="22"/>
      <c r="HG367" s="22"/>
      <c r="HH367" s="22"/>
      <c r="HI367" s="22"/>
      <c r="HJ367" s="22"/>
      <c r="HK367" s="22"/>
      <c r="HL367" s="22"/>
      <c r="HM367" s="22"/>
      <c r="HN367" s="22"/>
      <c r="HO367" s="22"/>
      <c r="HP367" s="22"/>
      <c r="HQ367" s="22"/>
      <c r="HR367" s="22"/>
      <c r="HS367" s="22"/>
      <c r="HT367" s="22"/>
      <c r="HU367" s="22"/>
      <c r="HV367" s="22"/>
      <c r="HW367" s="22"/>
      <c r="HX367" s="22"/>
      <c r="HY367" s="22"/>
      <c r="HZ367" s="22"/>
      <c r="IA367" s="22"/>
      <c r="IB367" s="22"/>
      <c r="IC367" s="22"/>
      <c r="ID367" s="22"/>
      <c r="IE367" s="22"/>
      <c r="IF367" s="22"/>
      <c r="IG367" s="22"/>
      <c r="IH367" s="22"/>
      <c r="II367" s="22"/>
      <c r="IJ367" s="22"/>
      <c r="IK367" s="22"/>
      <c r="IL367" s="22"/>
      <c r="IM367" s="22"/>
      <c r="IN367" s="22"/>
      <c r="IO367" s="22"/>
      <c r="IP367" s="22"/>
      <c r="IQ367" s="22"/>
      <c r="IR367" s="22"/>
      <c r="IS367" s="22"/>
      <c r="IT367" s="22"/>
      <c r="IU367" s="22"/>
      <c r="IV367" s="22"/>
      <c r="IW367" s="22"/>
      <c r="IX367" s="22"/>
      <c r="IY367" s="26">
        <f t="shared" si="20"/>
        <v>37.1</v>
      </c>
      <c r="IZ367" s="56" t="s">
        <v>37</v>
      </c>
      <c r="JA367" s="80">
        <v>1169.04</v>
      </c>
      <c r="JB367" s="81">
        <f>JE367+JF367+JG367+JH367+JI367+JJ367+JK367+JL367+JM367+JN367+JO367+JP367</f>
        <v>0</v>
      </c>
      <c r="JC367" s="81">
        <v>632.21100000000013</v>
      </c>
      <c r="JD367" s="82">
        <f t="shared" si="21"/>
        <v>1169.04</v>
      </c>
      <c r="JE367" s="83"/>
      <c r="JF367" s="83"/>
      <c r="JG367" s="83"/>
      <c r="JH367" s="83"/>
      <c r="JI367" s="83"/>
      <c r="JJ367" s="83"/>
      <c r="JK367" s="83"/>
      <c r="JL367" s="83"/>
      <c r="JM367" s="83"/>
      <c r="JN367" s="83"/>
      <c r="JO367" s="83"/>
      <c r="JP367" s="83"/>
      <c r="JQ367" s="117">
        <f t="shared" si="22"/>
        <v>1.8491294836692176</v>
      </c>
      <c r="JR367" s="5" t="s">
        <v>704</v>
      </c>
    </row>
    <row r="368" spans="1:278" s="5" customFormat="1" ht="12.75" customHeight="1" x14ac:dyDescent="0.25">
      <c r="A368" s="64">
        <v>43447</v>
      </c>
      <c r="B368" s="109" t="s">
        <v>167</v>
      </c>
      <c r="C368" s="52"/>
      <c r="D368" s="52"/>
      <c r="E368" s="53"/>
      <c r="F368" s="53"/>
      <c r="G368" s="53"/>
      <c r="H368" s="53"/>
      <c r="I368" s="53"/>
      <c r="J368" s="53"/>
      <c r="K368" s="53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>
        <v>9</v>
      </c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22"/>
      <c r="GF368" s="22"/>
      <c r="GG368" s="22"/>
      <c r="GH368" s="22"/>
      <c r="GI368" s="22"/>
      <c r="GJ368" s="22"/>
      <c r="GK368" s="22"/>
      <c r="GL368" s="22"/>
      <c r="GM368" s="22"/>
      <c r="GN368" s="22"/>
      <c r="GO368" s="22"/>
      <c r="GP368" s="22"/>
      <c r="GQ368" s="22"/>
      <c r="GR368" s="22"/>
      <c r="GS368" s="22"/>
      <c r="GT368" s="22"/>
      <c r="GU368" s="22"/>
      <c r="GV368" s="22"/>
      <c r="GW368" s="22"/>
      <c r="GX368" s="22"/>
      <c r="GY368" s="22"/>
      <c r="GZ368" s="22"/>
      <c r="HA368" s="22"/>
      <c r="HB368" s="22"/>
      <c r="HC368" s="22"/>
      <c r="HD368" s="22"/>
      <c r="HE368" s="22"/>
      <c r="HF368" s="22"/>
      <c r="HG368" s="22"/>
      <c r="HH368" s="22"/>
      <c r="HI368" s="22"/>
      <c r="HJ368" s="22"/>
      <c r="HK368" s="22"/>
      <c r="HL368" s="22"/>
      <c r="HM368" s="22"/>
      <c r="HN368" s="22"/>
      <c r="HO368" s="22"/>
      <c r="HP368" s="22"/>
      <c r="HQ368" s="22"/>
      <c r="HR368" s="22"/>
      <c r="HS368" s="22"/>
      <c r="HT368" s="22"/>
      <c r="HU368" s="22"/>
      <c r="HV368" s="22"/>
      <c r="HW368" s="22"/>
      <c r="HX368" s="22"/>
      <c r="HY368" s="22"/>
      <c r="HZ368" s="22"/>
      <c r="IA368" s="22"/>
      <c r="IB368" s="22"/>
      <c r="IC368" s="22"/>
      <c r="ID368" s="22"/>
      <c r="IE368" s="22"/>
      <c r="IF368" s="22"/>
      <c r="IG368" s="22"/>
      <c r="IH368" s="22"/>
      <c r="II368" s="22"/>
      <c r="IJ368" s="22"/>
      <c r="IK368" s="22"/>
      <c r="IL368" s="22"/>
      <c r="IM368" s="22"/>
      <c r="IN368" s="22"/>
      <c r="IO368" s="22"/>
      <c r="IP368" s="22"/>
      <c r="IQ368" s="22"/>
      <c r="IR368" s="22"/>
      <c r="IS368" s="22"/>
      <c r="IT368" s="22"/>
      <c r="IU368" s="22"/>
      <c r="IV368" s="22"/>
      <c r="IW368" s="22"/>
      <c r="IX368" s="22"/>
      <c r="IY368" s="26">
        <f t="shared" si="20"/>
        <v>9</v>
      </c>
      <c r="IZ368" s="56" t="s">
        <v>37</v>
      </c>
      <c r="JA368" s="80">
        <v>540.22</v>
      </c>
      <c r="JB368" s="81">
        <f>JE368+JF368+JG368+JH368+JI368+JJ368+JK368+JL368+JM368+JN368+JO368+JP368</f>
        <v>0</v>
      </c>
      <c r="JC368" s="81">
        <v>320.31000000000006</v>
      </c>
      <c r="JD368" s="82">
        <f t="shared" si="21"/>
        <v>540.22</v>
      </c>
      <c r="JE368" s="83"/>
      <c r="JF368" s="83"/>
      <c r="JG368" s="83"/>
      <c r="JH368" s="83"/>
      <c r="JI368" s="83"/>
      <c r="JJ368" s="83"/>
      <c r="JK368" s="83"/>
      <c r="JL368" s="83"/>
      <c r="JM368" s="83"/>
      <c r="JN368" s="83"/>
      <c r="JO368" s="83"/>
      <c r="JP368" s="83"/>
      <c r="JQ368" s="117">
        <f t="shared" si="22"/>
        <v>1.6865536511504478</v>
      </c>
      <c r="JR368" s="5" t="s">
        <v>725</v>
      </c>
    </row>
    <row r="369" spans="1:278" s="5" customFormat="1" ht="12.75" customHeight="1" x14ac:dyDescent="0.25">
      <c r="A369" s="64">
        <v>43157</v>
      </c>
      <c r="B369" s="108" t="s">
        <v>298</v>
      </c>
      <c r="C369" s="52"/>
      <c r="D369" s="52"/>
      <c r="E369" s="53"/>
      <c r="F369" s="53"/>
      <c r="G369" s="53"/>
      <c r="H369" s="53"/>
      <c r="I369" s="53"/>
      <c r="J369" s="53"/>
      <c r="K369" s="53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  <c r="AU369" s="22"/>
      <c r="AV369" s="22"/>
      <c r="AW369" s="22"/>
      <c r="AX369" s="22"/>
      <c r="AY369" s="22"/>
      <c r="AZ369" s="22"/>
      <c r="BA369" s="22"/>
      <c r="BB369" s="22"/>
      <c r="BC369" s="22"/>
      <c r="BD369" s="22"/>
      <c r="BE369" s="22"/>
      <c r="BF369" s="22"/>
      <c r="BG369" s="22"/>
      <c r="BH369" s="22"/>
      <c r="BI369" s="22"/>
      <c r="BJ369" s="22"/>
      <c r="BK369" s="22"/>
      <c r="BL369" s="22"/>
      <c r="BM369" s="22"/>
      <c r="BN369" s="22"/>
      <c r="BO369" s="22"/>
      <c r="BP369" s="22"/>
      <c r="BQ369" s="22"/>
      <c r="BR369" s="22"/>
      <c r="BS369" s="22"/>
      <c r="BT369" s="22"/>
      <c r="BU369" s="22"/>
      <c r="BV369" s="22"/>
      <c r="BW369" s="22"/>
      <c r="BX369" s="22"/>
      <c r="BY369" s="22"/>
      <c r="BZ369" s="22"/>
      <c r="CA369" s="22"/>
      <c r="CB369" s="22"/>
      <c r="CC369" s="22"/>
      <c r="CD369" s="22"/>
      <c r="CE369" s="22"/>
      <c r="CF369" s="22"/>
      <c r="CG369" s="22"/>
      <c r="CH369" s="22"/>
      <c r="CI369" s="22"/>
      <c r="CJ369" s="22"/>
      <c r="CK369" s="22"/>
      <c r="CL369" s="22"/>
      <c r="CM369" s="22"/>
      <c r="CN369" s="22"/>
      <c r="CO369" s="22"/>
      <c r="CP369" s="22"/>
      <c r="CQ369" s="22"/>
      <c r="CR369" s="22"/>
      <c r="CS369" s="22"/>
      <c r="CT369" s="22"/>
      <c r="CU369" s="22"/>
      <c r="CV369" s="22"/>
      <c r="CW369" s="22"/>
      <c r="CX369" s="22">
        <v>18</v>
      </c>
      <c r="CY369" s="22"/>
      <c r="CZ369" s="22"/>
      <c r="DA369" s="22"/>
      <c r="DB369" s="22"/>
      <c r="DC369" s="22"/>
      <c r="DD369" s="22"/>
      <c r="DE369" s="22"/>
      <c r="DF369" s="22"/>
      <c r="DG369" s="22"/>
      <c r="DH369" s="22"/>
      <c r="DI369" s="22"/>
      <c r="DJ369" s="22"/>
      <c r="DK369" s="22"/>
      <c r="DL369" s="22"/>
      <c r="DM369" s="22"/>
      <c r="DN369" s="22"/>
      <c r="DO369" s="22"/>
      <c r="DP369" s="22"/>
      <c r="DQ369" s="22"/>
      <c r="DR369" s="22"/>
      <c r="DS369" s="22"/>
      <c r="DT369" s="22"/>
      <c r="DU369" s="22"/>
      <c r="DV369" s="22"/>
      <c r="DW369" s="22"/>
      <c r="DX369" s="22"/>
      <c r="DY369" s="22"/>
      <c r="DZ369" s="22"/>
      <c r="EA369" s="22"/>
      <c r="EB369" s="22"/>
      <c r="EC369" s="22"/>
      <c r="ED369" s="22"/>
      <c r="EE369" s="22"/>
      <c r="EF369" s="22"/>
      <c r="EG369" s="22"/>
      <c r="EH369" s="22"/>
      <c r="EI369" s="22"/>
      <c r="EJ369" s="22"/>
      <c r="EK369" s="22"/>
      <c r="EL369" s="22"/>
      <c r="EM369" s="22"/>
      <c r="EN369" s="22"/>
      <c r="EO369" s="22"/>
      <c r="EP369" s="22"/>
      <c r="EQ369" s="22"/>
      <c r="ER369" s="22"/>
      <c r="ES369" s="22"/>
      <c r="ET369" s="22"/>
      <c r="EU369" s="22"/>
      <c r="EV369" s="22"/>
      <c r="EW369" s="22"/>
      <c r="EX369" s="22"/>
      <c r="EY369" s="22"/>
      <c r="EZ369" s="22"/>
      <c r="FA369" s="22"/>
      <c r="FB369" s="22"/>
      <c r="FC369" s="22"/>
      <c r="FD369" s="22"/>
      <c r="FE369" s="22"/>
      <c r="FF369" s="22"/>
      <c r="FG369" s="22"/>
      <c r="FH369" s="22"/>
      <c r="FI369" s="22"/>
      <c r="FJ369" s="22"/>
      <c r="FK369" s="22"/>
      <c r="FL369" s="22">
        <v>20</v>
      </c>
      <c r="FM369" s="22"/>
      <c r="FN369" s="22"/>
      <c r="FO369" s="22"/>
      <c r="FP369" s="22"/>
      <c r="FQ369" s="22"/>
      <c r="FR369" s="22"/>
      <c r="FS369" s="22"/>
      <c r="FT369" s="22"/>
      <c r="FU369" s="22"/>
      <c r="FV369" s="22"/>
      <c r="FW369" s="22"/>
      <c r="FX369" s="22"/>
      <c r="FY369" s="22"/>
      <c r="FZ369" s="22"/>
      <c r="GA369" s="22"/>
      <c r="GB369" s="22"/>
      <c r="GC369" s="22"/>
      <c r="GD369" s="22"/>
      <c r="GE369" s="22"/>
      <c r="GF369" s="22"/>
      <c r="GG369" s="22"/>
      <c r="GH369" s="22"/>
      <c r="GI369" s="22"/>
      <c r="GJ369" s="22"/>
      <c r="GK369" s="22"/>
      <c r="GL369" s="22"/>
      <c r="GM369" s="22"/>
      <c r="GN369" s="22"/>
      <c r="GO369" s="22"/>
      <c r="GP369" s="22"/>
      <c r="GQ369" s="22"/>
      <c r="GR369" s="22"/>
      <c r="GS369" s="22"/>
      <c r="GT369" s="22"/>
      <c r="GU369" s="22"/>
      <c r="GV369" s="22"/>
      <c r="GW369" s="22"/>
      <c r="GX369" s="22"/>
      <c r="GY369" s="22"/>
      <c r="GZ369" s="22"/>
      <c r="HA369" s="22"/>
      <c r="HB369" s="22"/>
      <c r="HC369" s="22"/>
      <c r="HD369" s="22"/>
      <c r="HE369" s="22"/>
      <c r="HF369" s="22"/>
      <c r="HG369" s="22"/>
      <c r="HH369" s="22"/>
      <c r="HI369" s="22"/>
      <c r="HJ369" s="22"/>
      <c r="HK369" s="22"/>
      <c r="HL369" s="22"/>
      <c r="HM369" s="22"/>
      <c r="HN369" s="22"/>
      <c r="HO369" s="22"/>
      <c r="HP369" s="22"/>
      <c r="HQ369" s="22"/>
      <c r="HR369" s="22"/>
      <c r="HS369" s="22"/>
      <c r="HT369" s="22"/>
      <c r="HU369" s="22"/>
      <c r="HV369" s="22"/>
      <c r="HW369" s="22"/>
      <c r="HX369" s="22"/>
      <c r="HY369" s="22"/>
      <c r="HZ369" s="22"/>
      <c r="IA369" s="22"/>
      <c r="IB369" s="22"/>
      <c r="IC369" s="22"/>
      <c r="ID369" s="22"/>
      <c r="IE369" s="22"/>
      <c r="IF369" s="22"/>
      <c r="IG369" s="22"/>
      <c r="IH369" s="22"/>
      <c r="II369" s="22"/>
      <c r="IJ369" s="22"/>
      <c r="IK369" s="22"/>
      <c r="IL369" s="22"/>
      <c r="IM369" s="22"/>
      <c r="IN369" s="22"/>
      <c r="IO369" s="22"/>
      <c r="IP369" s="22"/>
      <c r="IQ369" s="22"/>
      <c r="IR369" s="22"/>
      <c r="IS369" s="22"/>
      <c r="IT369" s="22"/>
      <c r="IU369" s="22"/>
      <c r="IV369" s="22"/>
      <c r="IW369" s="22"/>
      <c r="IX369" s="22"/>
      <c r="IY369" s="26">
        <f t="shared" si="20"/>
        <v>38</v>
      </c>
      <c r="IZ369" s="56" t="s">
        <v>37</v>
      </c>
      <c r="JA369" s="80">
        <v>1491.48</v>
      </c>
      <c r="JB369" s="81">
        <f>JE369+JF369+JG369</f>
        <v>1491.48</v>
      </c>
      <c r="JC369" s="81">
        <v>969.54</v>
      </c>
      <c r="JD369" s="82">
        <f t="shared" si="21"/>
        <v>0</v>
      </c>
      <c r="JE369" s="83"/>
      <c r="JF369" s="83"/>
      <c r="JG369" s="83">
        <v>1491.48</v>
      </c>
      <c r="JH369" s="83"/>
      <c r="JI369" s="83"/>
      <c r="JJ369" s="83"/>
      <c r="JK369" s="83"/>
      <c r="JL369" s="83"/>
      <c r="JM369" s="83"/>
      <c r="JN369" s="83"/>
      <c r="JO369" s="83"/>
      <c r="JP369" s="83"/>
      <c r="JQ369" s="40">
        <f t="shared" si="22"/>
        <v>1.538337768426264</v>
      </c>
    </row>
    <row r="370" spans="1:278" s="5" customFormat="1" ht="12.75" customHeight="1" x14ac:dyDescent="0.25">
      <c r="A370" s="64">
        <v>43194</v>
      </c>
      <c r="B370" s="108" t="s">
        <v>298</v>
      </c>
      <c r="C370" s="52"/>
      <c r="D370" s="52"/>
      <c r="E370" s="53"/>
      <c r="F370" s="53"/>
      <c r="G370" s="53"/>
      <c r="H370" s="53"/>
      <c r="I370" s="53"/>
      <c r="J370" s="53"/>
      <c r="K370" s="53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  <c r="AU370" s="22"/>
      <c r="AV370" s="22"/>
      <c r="AW370" s="22"/>
      <c r="AX370" s="22"/>
      <c r="AY370" s="22"/>
      <c r="AZ370" s="22"/>
      <c r="BA370" s="22"/>
      <c r="BB370" s="22"/>
      <c r="BC370" s="22"/>
      <c r="BD370" s="22"/>
      <c r="BE370" s="22"/>
      <c r="BF370" s="22"/>
      <c r="BG370" s="22"/>
      <c r="BH370" s="22"/>
      <c r="BI370" s="22"/>
      <c r="BJ370" s="22"/>
      <c r="BK370" s="22"/>
      <c r="BL370" s="22"/>
      <c r="BM370" s="22"/>
      <c r="BN370" s="22"/>
      <c r="BO370" s="22"/>
      <c r="BP370" s="22"/>
      <c r="BQ370" s="22"/>
      <c r="BR370" s="22"/>
      <c r="BS370" s="22"/>
      <c r="BT370" s="22"/>
      <c r="BU370" s="22"/>
      <c r="BV370" s="22"/>
      <c r="BW370" s="22"/>
      <c r="BX370" s="22"/>
      <c r="BY370" s="22"/>
      <c r="BZ370" s="22"/>
      <c r="CA370" s="22"/>
      <c r="CB370" s="22"/>
      <c r="CC370" s="22"/>
      <c r="CD370" s="22"/>
      <c r="CE370" s="22"/>
      <c r="CF370" s="22"/>
      <c r="CG370" s="22"/>
      <c r="CH370" s="22"/>
      <c r="CI370" s="22"/>
      <c r="CJ370" s="22"/>
      <c r="CK370" s="22"/>
      <c r="CL370" s="22"/>
      <c r="CM370" s="22"/>
      <c r="CN370" s="22"/>
      <c r="CO370" s="22"/>
      <c r="CP370" s="22"/>
      <c r="CQ370" s="22"/>
      <c r="CR370" s="22"/>
      <c r="CS370" s="22"/>
      <c r="CT370" s="22"/>
      <c r="CU370" s="22"/>
      <c r="CV370" s="22"/>
      <c r="CW370" s="22"/>
      <c r="CX370" s="22"/>
      <c r="CY370" s="22"/>
      <c r="CZ370" s="22"/>
      <c r="DA370" s="22"/>
      <c r="DB370" s="22"/>
      <c r="DC370" s="22"/>
      <c r="DD370" s="22"/>
      <c r="DE370" s="22"/>
      <c r="DF370" s="22"/>
      <c r="DG370" s="22"/>
      <c r="DH370" s="22"/>
      <c r="DI370" s="22"/>
      <c r="DJ370" s="22"/>
      <c r="DK370" s="22"/>
      <c r="DL370" s="22"/>
      <c r="DM370" s="22"/>
      <c r="DN370" s="22"/>
      <c r="DO370" s="22"/>
      <c r="DP370" s="22"/>
      <c r="DQ370" s="22"/>
      <c r="DR370" s="22"/>
      <c r="DS370" s="22"/>
      <c r="DT370" s="22"/>
      <c r="DU370" s="22"/>
      <c r="DV370" s="22"/>
      <c r="DW370" s="22"/>
      <c r="DX370" s="22"/>
      <c r="DY370" s="22"/>
      <c r="DZ370" s="22"/>
      <c r="EA370" s="22"/>
      <c r="EB370" s="22"/>
      <c r="EC370" s="22"/>
      <c r="ED370" s="22"/>
      <c r="EE370" s="22"/>
      <c r="EF370" s="22"/>
      <c r="EG370" s="22"/>
      <c r="EH370" s="22"/>
      <c r="EI370" s="22"/>
      <c r="EJ370" s="22"/>
      <c r="EK370" s="22"/>
      <c r="EL370" s="22"/>
      <c r="EM370" s="22"/>
      <c r="EN370" s="22"/>
      <c r="EO370" s="22"/>
      <c r="EP370" s="22"/>
      <c r="EQ370" s="22"/>
      <c r="ER370" s="22"/>
      <c r="ES370" s="22"/>
      <c r="ET370" s="22"/>
      <c r="EU370" s="22"/>
      <c r="EV370" s="22"/>
      <c r="EW370" s="22"/>
      <c r="EX370" s="22"/>
      <c r="EY370" s="22"/>
      <c r="EZ370" s="22"/>
      <c r="FA370" s="22"/>
      <c r="FB370" s="22"/>
      <c r="FC370" s="22"/>
      <c r="FD370" s="22"/>
      <c r="FE370" s="22"/>
      <c r="FF370" s="22"/>
      <c r="FG370" s="22"/>
      <c r="FH370" s="22"/>
      <c r="FI370" s="22"/>
      <c r="FJ370" s="22"/>
      <c r="FK370" s="22"/>
      <c r="FL370" s="22">
        <v>100</v>
      </c>
      <c r="FM370" s="22"/>
      <c r="FN370" s="22"/>
      <c r="FO370" s="22"/>
      <c r="FP370" s="22"/>
      <c r="FQ370" s="22"/>
      <c r="FR370" s="22"/>
      <c r="FS370" s="22"/>
      <c r="FT370" s="22"/>
      <c r="FU370" s="22"/>
      <c r="FV370" s="22"/>
      <c r="FW370" s="22"/>
      <c r="FX370" s="22"/>
      <c r="FY370" s="22"/>
      <c r="FZ370" s="22"/>
      <c r="GA370" s="22"/>
      <c r="GB370" s="22"/>
      <c r="GC370" s="22"/>
      <c r="GD370" s="22"/>
      <c r="GE370" s="22"/>
      <c r="GF370" s="22"/>
      <c r="GG370" s="22"/>
      <c r="GH370" s="22"/>
      <c r="GI370" s="22"/>
      <c r="GJ370" s="22"/>
      <c r="GK370" s="22"/>
      <c r="GL370" s="22"/>
      <c r="GM370" s="22"/>
      <c r="GN370" s="22"/>
      <c r="GO370" s="22"/>
      <c r="GP370" s="22"/>
      <c r="GQ370" s="22"/>
      <c r="GR370" s="22"/>
      <c r="GS370" s="22"/>
      <c r="GT370" s="22"/>
      <c r="GU370" s="22"/>
      <c r="GV370" s="22"/>
      <c r="GW370" s="22"/>
      <c r="GX370" s="22"/>
      <c r="GY370" s="22"/>
      <c r="GZ370" s="22"/>
      <c r="HA370" s="22"/>
      <c r="HB370" s="22"/>
      <c r="HC370" s="22"/>
      <c r="HD370" s="22"/>
      <c r="HE370" s="22"/>
      <c r="HF370" s="22"/>
      <c r="HG370" s="22"/>
      <c r="HH370" s="22"/>
      <c r="HI370" s="22"/>
      <c r="HJ370" s="22"/>
      <c r="HK370" s="22"/>
      <c r="HL370" s="22"/>
      <c r="HM370" s="22"/>
      <c r="HN370" s="22"/>
      <c r="HO370" s="22"/>
      <c r="HP370" s="22"/>
      <c r="HQ370" s="22"/>
      <c r="HR370" s="22"/>
      <c r="HS370" s="22"/>
      <c r="HT370" s="22"/>
      <c r="HU370" s="22"/>
      <c r="HV370" s="22"/>
      <c r="HW370" s="22"/>
      <c r="HX370" s="22"/>
      <c r="HY370" s="22"/>
      <c r="HZ370" s="22"/>
      <c r="IA370" s="22"/>
      <c r="IB370" s="22"/>
      <c r="IC370" s="22"/>
      <c r="ID370" s="22"/>
      <c r="IE370" s="22"/>
      <c r="IF370" s="22"/>
      <c r="IG370" s="22"/>
      <c r="IH370" s="22"/>
      <c r="II370" s="22"/>
      <c r="IJ370" s="22"/>
      <c r="IK370" s="22"/>
      <c r="IL370" s="22"/>
      <c r="IM370" s="22"/>
      <c r="IN370" s="22"/>
      <c r="IO370" s="22"/>
      <c r="IP370" s="22"/>
      <c r="IQ370" s="22"/>
      <c r="IR370" s="22"/>
      <c r="IS370" s="22"/>
      <c r="IT370" s="22"/>
      <c r="IU370" s="22"/>
      <c r="IV370" s="22"/>
      <c r="IW370" s="22"/>
      <c r="IX370" s="22"/>
      <c r="IY370" s="26">
        <f t="shared" si="20"/>
        <v>100</v>
      </c>
      <c r="IZ370" s="56" t="s">
        <v>37</v>
      </c>
      <c r="JA370" s="80">
        <v>3056.4</v>
      </c>
      <c r="JB370" s="81">
        <f>JE370+JF370+JG370+JH370+JI370</f>
        <v>3056.4</v>
      </c>
      <c r="JC370" s="81">
        <v>1964</v>
      </c>
      <c r="JD370" s="82">
        <f t="shared" si="21"/>
        <v>0</v>
      </c>
      <c r="JE370" s="83"/>
      <c r="JF370" s="83"/>
      <c r="JG370" s="83"/>
      <c r="JH370" s="83">
        <v>3056.4</v>
      </c>
      <c r="JI370" s="83"/>
      <c r="JJ370" s="83"/>
      <c r="JK370" s="83"/>
      <c r="JL370" s="83"/>
      <c r="JM370" s="83"/>
      <c r="JN370" s="83"/>
      <c r="JO370" s="83"/>
      <c r="JP370" s="83"/>
      <c r="JQ370" s="40">
        <f t="shared" si="22"/>
        <v>1.5562118126272912</v>
      </c>
      <c r="JR370" s="5" t="s">
        <v>343</v>
      </c>
    </row>
    <row r="371" spans="1:278" s="5" customFormat="1" ht="12.75" customHeight="1" x14ac:dyDescent="0.25">
      <c r="A371" s="64">
        <v>43196</v>
      </c>
      <c r="B371" s="108" t="s">
        <v>298</v>
      </c>
      <c r="C371" s="52"/>
      <c r="D371" s="52"/>
      <c r="E371" s="53"/>
      <c r="F371" s="53"/>
      <c r="G371" s="53"/>
      <c r="H371" s="53"/>
      <c r="I371" s="53"/>
      <c r="J371" s="53"/>
      <c r="K371" s="53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  <c r="AU371" s="22"/>
      <c r="AV371" s="22"/>
      <c r="AW371" s="22"/>
      <c r="AX371" s="22"/>
      <c r="AY371" s="22"/>
      <c r="AZ371" s="22"/>
      <c r="BA371" s="22"/>
      <c r="BB371" s="22"/>
      <c r="BC371" s="22"/>
      <c r="BD371" s="22"/>
      <c r="BE371" s="22"/>
      <c r="BF371" s="22"/>
      <c r="BG371" s="22"/>
      <c r="BH371" s="22"/>
      <c r="BI371" s="22"/>
      <c r="BJ371" s="22"/>
      <c r="BK371" s="22"/>
      <c r="BL371" s="22"/>
      <c r="BM371" s="22"/>
      <c r="BN371" s="22"/>
      <c r="BO371" s="22"/>
      <c r="BP371" s="22"/>
      <c r="BQ371" s="22"/>
      <c r="BR371" s="22"/>
      <c r="BS371" s="22"/>
      <c r="BT371" s="22"/>
      <c r="BU371" s="22"/>
      <c r="BV371" s="22"/>
      <c r="BW371" s="22"/>
      <c r="BX371" s="22"/>
      <c r="BY371" s="22"/>
      <c r="BZ371" s="22"/>
      <c r="CA371" s="22"/>
      <c r="CB371" s="22"/>
      <c r="CC371" s="22"/>
      <c r="CD371" s="22"/>
      <c r="CE371" s="22"/>
      <c r="CF371" s="22"/>
      <c r="CG371" s="22"/>
      <c r="CH371" s="22"/>
      <c r="CI371" s="22"/>
      <c r="CJ371" s="22"/>
      <c r="CK371" s="22"/>
      <c r="CL371" s="22"/>
      <c r="CM371" s="22"/>
      <c r="CN371" s="22"/>
      <c r="CO371" s="22"/>
      <c r="CP371" s="22"/>
      <c r="CQ371" s="22"/>
      <c r="CR371" s="22"/>
      <c r="CS371" s="22"/>
      <c r="CT371" s="22"/>
      <c r="CU371" s="22"/>
      <c r="CV371" s="22"/>
      <c r="CW371" s="22">
        <v>40</v>
      </c>
      <c r="CX371" s="22">
        <v>99</v>
      </c>
      <c r="CY371" s="22"/>
      <c r="CZ371" s="22"/>
      <c r="DA371" s="22"/>
      <c r="DB371" s="22"/>
      <c r="DC371" s="22"/>
      <c r="DD371" s="22"/>
      <c r="DE371" s="22"/>
      <c r="DF371" s="22"/>
      <c r="DG371" s="22"/>
      <c r="DH371" s="22"/>
      <c r="DI371" s="22"/>
      <c r="DJ371" s="22">
        <v>30</v>
      </c>
      <c r="DK371" s="22"/>
      <c r="DL371" s="22"/>
      <c r="DM371" s="22"/>
      <c r="DN371" s="22"/>
      <c r="DO371" s="22"/>
      <c r="DP371" s="22"/>
      <c r="DQ371" s="22"/>
      <c r="DR371" s="22"/>
      <c r="DS371" s="22"/>
      <c r="DT371" s="22"/>
      <c r="DU371" s="22"/>
      <c r="DV371" s="22"/>
      <c r="DW371" s="22"/>
      <c r="DX371" s="22"/>
      <c r="DY371" s="22"/>
      <c r="DZ371" s="22"/>
      <c r="EA371" s="22"/>
      <c r="EB371" s="22"/>
      <c r="EC371" s="22"/>
      <c r="ED371" s="22"/>
      <c r="EE371" s="22"/>
      <c r="EF371" s="22"/>
      <c r="EG371" s="22"/>
      <c r="EH371" s="22"/>
      <c r="EI371" s="22"/>
      <c r="EJ371" s="22"/>
      <c r="EK371" s="22"/>
      <c r="EL371" s="22"/>
      <c r="EM371" s="22"/>
      <c r="EN371" s="22"/>
      <c r="EO371" s="22"/>
      <c r="EP371" s="22"/>
      <c r="EQ371" s="22"/>
      <c r="ER371" s="22"/>
      <c r="ES371" s="22"/>
      <c r="ET371" s="22"/>
      <c r="EU371" s="22"/>
      <c r="EV371" s="22"/>
      <c r="EW371" s="22"/>
      <c r="EX371" s="22"/>
      <c r="EY371" s="22"/>
      <c r="EZ371" s="22"/>
      <c r="FA371" s="22"/>
      <c r="FB371" s="22"/>
      <c r="FC371" s="22"/>
      <c r="FD371" s="22"/>
      <c r="FE371" s="22"/>
      <c r="FF371" s="22"/>
      <c r="FG371" s="22"/>
      <c r="FH371" s="22"/>
      <c r="FI371" s="22"/>
      <c r="FJ371" s="22"/>
      <c r="FK371" s="22"/>
      <c r="FL371" s="22"/>
      <c r="FM371" s="22"/>
      <c r="FN371" s="22"/>
      <c r="FO371" s="22"/>
      <c r="FP371" s="22"/>
      <c r="FQ371" s="22"/>
      <c r="FR371" s="22"/>
      <c r="FS371" s="22"/>
      <c r="FT371" s="22"/>
      <c r="FU371" s="22"/>
      <c r="FV371" s="22"/>
      <c r="FW371" s="22"/>
      <c r="FX371" s="22"/>
      <c r="FY371" s="22"/>
      <c r="FZ371" s="22"/>
      <c r="GA371" s="22"/>
      <c r="GB371" s="22"/>
      <c r="GC371" s="22"/>
      <c r="GD371" s="22"/>
      <c r="GE371" s="22"/>
      <c r="GF371" s="22"/>
      <c r="GG371" s="22"/>
      <c r="GH371" s="22"/>
      <c r="GI371" s="22"/>
      <c r="GJ371" s="22"/>
      <c r="GK371" s="22"/>
      <c r="GL371" s="22"/>
      <c r="GM371" s="22"/>
      <c r="GN371" s="22"/>
      <c r="GO371" s="22"/>
      <c r="GP371" s="22"/>
      <c r="GQ371" s="22"/>
      <c r="GR371" s="22"/>
      <c r="GS371" s="22"/>
      <c r="GT371" s="22"/>
      <c r="GU371" s="22"/>
      <c r="GV371" s="22"/>
      <c r="GW371" s="22"/>
      <c r="GX371" s="22"/>
      <c r="GY371" s="22"/>
      <c r="GZ371" s="22"/>
      <c r="HA371" s="22"/>
      <c r="HB371" s="22"/>
      <c r="HC371" s="22"/>
      <c r="HD371" s="22"/>
      <c r="HE371" s="22"/>
      <c r="HF371" s="22"/>
      <c r="HG371" s="22"/>
      <c r="HH371" s="22"/>
      <c r="HI371" s="22"/>
      <c r="HJ371" s="22"/>
      <c r="HK371" s="22"/>
      <c r="HL371" s="22"/>
      <c r="HM371" s="22"/>
      <c r="HN371" s="22"/>
      <c r="HO371" s="22"/>
      <c r="HP371" s="22"/>
      <c r="HQ371" s="22"/>
      <c r="HR371" s="22"/>
      <c r="HS371" s="22"/>
      <c r="HT371" s="22"/>
      <c r="HU371" s="22"/>
      <c r="HV371" s="22"/>
      <c r="HW371" s="22"/>
      <c r="HX371" s="22"/>
      <c r="HY371" s="22"/>
      <c r="HZ371" s="22"/>
      <c r="IA371" s="22"/>
      <c r="IB371" s="22"/>
      <c r="IC371" s="22"/>
      <c r="ID371" s="22"/>
      <c r="IE371" s="22"/>
      <c r="IF371" s="22"/>
      <c r="IG371" s="22"/>
      <c r="IH371" s="22"/>
      <c r="II371" s="22"/>
      <c r="IJ371" s="22"/>
      <c r="IK371" s="22"/>
      <c r="IL371" s="22"/>
      <c r="IM371" s="22"/>
      <c r="IN371" s="22"/>
      <c r="IO371" s="22"/>
      <c r="IP371" s="22"/>
      <c r="IQ371" s="22"/>
      <c r="IR371" s="22"/>
      <c r="IS371" s="22"/>
      <c r="IT371" s="22"/>
      <c r="IU371" s="22"/>
      <c r="IV371" s="22"/>
      <c r="IW371" s="22"/>
      <c r="IX371" s="22"/>
      <c r="IY371" s="26">
        <f t="shared" si="20"/>
        <v>169</v>
      </c>
      <c r="IZ371" s="56" t="s">
        <v>37</v>
      </c>
      <c r="JA371" s="80">
        <v>7387.15</v>
      </c>
      <c r="JB371" s="81">
        <f>JE371+JF371+JG371+JH371+JI371</f>
        <v>7387.15</v>
      </c>
      <c r="JC371" s="81">
        <v>4797.8</v>
      </c>
      <c r="JD371" s="82">
        <f t="shared" si="21"/>
        <v>0</v>
      </c>
      <c r="JE371" s="83"/>
      <c r="JF371" s="83"/>
      <c r="JG371" s="83"/>
      <c r="JH371" s="83">
        <v>7387.15</v>
      </c>
      <c r="JI371" s="83"/>
      <c r="JJ371" s="83"/>
      <c r="JK371" s="83"/>
      <c r="JL371" s="83"/>
      <c r="JM371" s="83"/>
      <c r="JN371" s="83"/>
      <c r="JO371" s="83"/>
      <c r="JP371" s="83"/>
      <c r="JQ371" s="40">
        <f t="shared" si="22"/>
        <v>1.5396952770019592</v>
      </c>
    </row>
    <row r="372" spans="1:278" s="5" customFormat="1" ht="12.75" customHeight="1" x14ac:dyDescent="0.25">
      <c r="A372" s="64">
        <v>43214</v>
      </c>
      <c r="B372" s="108" t="s">
        <v>298</v>
      </c>
      <c r="C372" s="52"/>
      <c r="D372" s="52"/>
      <c r="E372" s="53"/>
      <c r="F372" s="53"/>
      <c r="G372" s="53"/>
      <c r="H372" s="53"/>
      <c r="I372" s="53"/>
      <c r="J372" s="53"/>
      <c r="K372" s="53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  <c r="AU372" s="22"/>
      <c r="AV372" s="22"/>
      <c r="AW372" s="22"/>
      <c r="AX372" s="22"/>
      <c r="AY372" s="22"/>
      <c r="AZ372" s="22"/>
      <c r="BA372" s="22"/>
      <c r="BB372" s="22"/>
      <c r="BC372" s="22"/>
      <c r="BD372" s="22"/>
      <c r="BE372" s="22"/>
      <c r="BF372" s="22"/>
      <c r="BG372" s="22"/>
      <c r="BH372" s="22"/>
      <c r="BI372" s="22"/>
      <c r="BJ372" s="22"/>
      <c r="BK372" s="22"/>
      <c r="BL372" s="22"/>
      <c r="BM372" s="22"/>
      <c r="BN372" s="22"/>
      <c r="BO372" s="22"/>
      <c r="BP372" s="22"/>
      <c r="BQ372" s="22"/>
      <c r="BR372" s="22"/>
      <c r="BS372" s="22"/>
      <c r="BT372" s="22"/>
      <c r="BU372" s="22"/>
      <c r="BV372" s="22"/>
      <c r="BW372" s="22"/>
      <c r="BX372" s="22"/>
      <c r="BY372" s="22"/>
      <c r="BZ372" s="22"/>
      <c r="CA372" s="22"/>
      <c r="CB372" s="22"/>
      <c r="CC372" s="22"/>
      <c r="CD372" s="22"/>
      <c r="CE372" s="22"/>
      <c r="CF372" s="22"/>
      <c r="CG372" s="22"/>
      <c r="CH372" s="22"/>
      <c r="CI372" s="22"/>
      <c r="CJ372" s="22"/>
      <c r="CK372" s="22"/>
      <c r="CL372" s="22"/>
      <c r="CM372" s="22"/>
      <c r="CN372" s="22"/>
      <c r="CO372" s="22"/>
      <c r="CP372" s="22"/>
      <c r="CQ372" s="22"/>
      <c r="CR372" s="22"/>
      <c r="CS372" s="22"/>
      <c r="CT372" s="22"/>
      <c r="CU372" s="22"/>
      <c r="CV372" s="22"/>
      <c r="CW372" s="22"/>
      <c r="CX372" s="22"/>
      <c r="CY372" s="22"/>
      <c r="CZ372" s="22"/>
      <c r="DA372" s="22"/>
      <c r="DB372" s="22"/>
      <c r="DC372" s="22"/>
      <c r="DD372" s="22"/>
      <c r="DE372" s="22"/>
      <c r="DF372" s="22"/>
      <c r="DG372" s="22"/>
      <c r="DH372" s="22"/>
      <c r="DI372" s="22"/>
      <c r="DJ372" s="22"/>
      <c r="DK372" s="22"/>
      <c r="DL372" s="22"/>
      <c r="DM372" s="22"/>
      <c r="DN372" s="22"/>
      <c r="DO372" s="22"/>
      <c r="DP372" s="22"/>
      <c r="DQ372" s="22"/>
      <c r="DR372" s="22"/>
      <c r="DS372" s="22"/>
      <c r="DT372" s="22"/>
      <c r="DU372" s="22"/>
      <c r="DV372" s="22"/>
      <c r="DW372" s="22"/>
      <c r="DX372" s="22"/>
      <c r="DY372" s="22"/>
      <c r="DZ372" s="22"/>
      <c r="EA372" s="22"/>
      <c r="EB372" s="22"/>
      <c r="EC372" s="22"/>
      <c r="ED372" s="22"/>
      <c r="EE372" s="22"/>
      <c r="EF372" s="22"/>
      <c r="EG372" s="22"/>
      <c r="EH372" s="22"/>
      <c r="EI372" s="22"/>
      <c r="EJ372" s="22"/>
      <c r="EK372" s="22"/>
      <c r="EL372" s="22"/>
      <c r="EM372" s="22"/>
      <c r="EN372" s="22"/>
      <c r="EO372" s="22"/>
      <c r="EP372" s="22"/>
      <c r="EQ372" s="22"/>
      <c r="ER372" s="22"/>
      <c r="ES372" s="22"/>
      <c r="ET372" s="22"/>
      <c r="EU372" s="22"/>
      <c r="EV372" s="22"/>
      <c r="EW372" s="22"/>
      <c r="EX372" s="22"/>
      <c r="EY372" s="22"/>
      <c r="EZ372" s="22"/>
      <c r="FA372" s="22"/>
      <c r="FB372" s="22"/>
      <c r="FC372" s="22"/>
      <c r="FD372" s="22"/>
      <c r="FE372" s="22"/>
      <c r="FF372" s="22"/>
      <c r="FG372" s="22"/>
      <c r="FH372" s="22"/>
      <c r="FI372" s="22"/>
      <c r="FJ372" s="22"/>
      <c r="FK372" s="22"/>
      <c r="FL372" s="22">
        <v>100</v>
      </c>
      <c r="FM372" s="22"/>
      <c r="FN372" s="22"/>
      <c r="FO372" s="22"/>
      <c r="FP372" s="22"/>
      <c r="FQ372" s="22"/>
      <c r="FR372" s="22"/>
      <c r="FS372" s="22"/>
      <c r="FT372" s="22"/>
      <c r="FU372" s="22"/>
      <c r="FV372" s="22"/>
      <c r="FW372" s="22"/>
      <c r="FX372" s="22"/>
      <c r="FY372" s="22"/>
      <c r="FZ372" s="22"/>
      <c r="GA372" s="22"/>
      <c r="GB372" s="22"/>
      <c r="GC372" s="22"/>
      <c r="GD372" s="22"/>
      <c r="GE372" s="22"/>
      <c r="GF372" s="22"/>
      <c r="GG372" s="22"/>
      <c r="GH372" s="22"/>
      <c r="GI372" s="22"/>
      <c r="GJ372" s="22"/>
      <c r="GK372" s="22"/>
      <c r="GL372" s="22"/>
      <c r="GM372" s="22"/>
      <c r="GN372" s="22"/>
      <c r="GO372" s="22"/>
      <c r="GP372" s="22"/>
      <c r="GQ372" s="22"/>
      <c r="GR372" s="22"/>
      <c r="GS372" s="22"/>
      <c r="GT372" s="22"/>
      <c r="GU372" s="22"/>
      <c r="GV372" s="22"/>
      <c r="GW372" s="22"/>
      <c r="GX372" s="22"/>
      <c r="GY372" s="22"/>
      <c r="GZ372" s="22"/>
      <c r="HA372" s="22"/>
      <c r="HB372" s="22"/>
      <c r="HC372" s="22"/>
      <c r="HD372" s="22"/>
      <c r="HE372" s="22"/>
      <c r="HF372" s="22"/>
      <c r="HG372" s="22"/>
      <c r="HH372" s="22"/>
      <c r="HI372" s="22"/>
      <c r="HJ372" s="22"/>
      <c r="HK372" s="22"/>
      <c r="HL372" s="22"/>
      <c r="HM372" s="22"/>
      <c r="HN372" s="22"/>
      <c r="HO372" s="22"/>
      <c r="HP372" s="22"/>
      <c r="HQ372" s="22"/>
      <c r="HR372" s="22"/>
      <c r="HS372" s="22"/>
      <c r="HT372" s="22"/>
      <c r="HU372" s="22"/>
      <c r="HV372" s="22"/>
      <c r="HW372" s="22"/>
      <c r="HX372" s="22"/>
      <c r="HY372" s="22"/>
      <c r="HZ372" s="22"/>
      <c r="IA372" s="22"/>
      <c r="IB372" s="22"/>
      <c r="IC372" s="22"/>
      <c r="ID372" s="22"/>
      <c r="IE372" s="22"/>
      <c r="IF372" s="22"/>
      <c r="IG372" s="22"/>
      <c r="IH372" s="22"/>
      <c r="II372" s="22"/>
      <c r="IJ372" s="22"/>
      <c r="IK372" s="22"/>
      <c r="IL372" s="22"/>
      <c r="IM372" s="22"/>
      <c r="IN372" s="22"/>
      <c r="IO372" s="22"/>
      <c r="IP372" s="22"/>
      <c r="IQ372" s="22"/>
      <c r="IR372" s="22"/>
      <c r="IS372" s="22"/>
      <c r="IT372" s="22"/>
      <c r="IU372" s="22"/>
      <c r="IV372" s="22"/>
      <c r="IW372" s="22"/>
      <c r="IX372" s="22"/>
      <c r="IY372" s="26">
        <f t="shared" si="20"/>
        <v>100</v>
      </c>
      <c r="IZ372" s="56" t="s">
        <v>37</v>
      </c>
      <c r="JA372" s="80">
        <v>3128.4</v>
      </c>
      <c r="JB372" s="81">
        <f>JE372+JF372+JG372+JH372+JI372</f>
        <v>3128.4</v>
      </c>
      <c r="JC372" s="81">
        <v>1963</v>
      </c>
      <c r="JD372" s="82">
        <f t="shared" si="21"/>
        <v>0</v>
      </c>
      <c r="JE372" s="83"/>
      <c r="JF372" s="83"/>
      <c r="JG372" s="83"/>
      <c r="JH372" s="83">
        <v>2</v>
      </c>
      <c r="JI372" s="83">
        <v>3126.4</v>
      </c>
      <c r="JJ372" s="83"/>
      <c r="JK372" s="83"/>
      <c r="JL372" s="83"/>
      <c r="JM372" s="83"/>
      <c r="JN372" s="83"/>
      <c r="JO372" s="83"/>
      <c r="JP372" s="83"/>
      <c r="JQ372" s="40">
        <f t="shared" si="22"/>
        <v>1.5936831380539991</v>
      </c>
      <c r="JR372" s="5" t="s">
        <v>430</v>
      </c>
    </row>
    <row r="373" spans="1:278" s="5" customFormat="1" ht="12.75" customHeight="1" x14ac:dyDescent="0.25">
      <c r="A373" s="64">
        <v>43218</v>
      </c>
      <c r="B373" s="108" t="s">
        <v>298</v>
      </c>
      <c r="C373" s="52"/>
      <c r="D373" s="52"/>
      <c r="E373" s="53"/>
      <c r="F373" s="53"/>
      <c r="G373" s="53"/>
      <c r="H373" s="53"/>
      <c r="I373" s="53"/>
      <c r="J373" s="53"/>
      <c r="K373" s="53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  <c r="BA373" s="22"/>
      <c r="BB373" s="22"/>
      <c r="BC373" s="22"/>
      <c r="BD373" s="22"/>
      <c r="BE373" s="22"/>
      <c r="BF373" s="22"/>
      <c r="BG373" s="22"/>
      <c r="BH373" s="22"/>
      <c r="BI373" s="22"/>
      <c r="BJ373" s="22"/>
      <c r="BK373" s="22"/>
      <c r="BL373" s="22"/>
      <c r="BM373" s="22"/>
      <c r="BN373" s="22"/>
      <c r="BO373" s="22"/>
      <c r="BP373" s="22"/>
      <c r="BQ373" s="22"/>
      <c r="BR373" s="22"/>
      <c r="BS373" s="22"/>
      <c r="BT373" s="22"/>
      <c r="BU373" s="22"/>
      <c r="BV373" s="22"/>
      <c r="BW373" s="22"/>
      <c r="BX373" s="22"/>
      <c r="BY373" s="22"/>
      <c r="BZ373" s="22"/>
      <c r="CA373" s="22"/>
      <c r="CB373" s="22"/>
      <c r="CC373" s="22"/>
      <c r="CD373" s="22"/>
      <c r="CE373" s="22"/>
      <c r="CF373" s="22"/>
      <c r="CG373" s="22"/>
      <c r="CH373" s="22"/>
      <c r="CI373" s="22"/>
      <c r="CJ373" s="22"/>
      <c r="CK373" s="22"/>
      <c r="CL373" s="22"/>
      <c r="CM373" s="22"/>
      <c r="CN373" s="22"/>
      <c r="CO373" s="22"/>
      <c r="CP373" s="22"/>
      <c r="CQ373" s="22"/>
      <c r="CR373" s="22"/>
      <c r="CS373" s="22"/>
      <c r="CT373" s="22"/>
      <c r="CU373" s="22"/>
      <c r="CV373" s="22"/>
      <c r="CW373" s="22">
        <v>60</v>
      </c>
      <c r="CX373" s="22"/>
      <c r="CY373" s="22"/>
      <c r="CZ373" s="22"/>
      <c r="DA373" s="22"/>
      <c r="DB373" s="22"/>
      <c r="DC373" s="22"/>
      <c r="DD373" s="22"/>
      <c r="DE373" s="22"/>
      <c r="DF373" s="22"/>
      <c r="DG373" s="22"/>
      <c r="DH373" s="22"/>
      <c r="DI373" s="22"/>
      <c r="DJ373" s="22"/>
      <c r="DK373" s="22"/>
      <c r="DL373" s="22"/>
      <c r="DM373" s="22"/>
      <c r="DN373" s="22"/>
      <c r="DO373" s="22"/>
      <c r="DP373" s="22"/>
      <c r="DQ373" s="22"/>
      <c r="DR373" s="22"/>
      <c r="DS373" s="22"/>
      <c r="DT373" s="22"/>
      <c r="DU373" s="22"/>
      <c r="DV373" s="22"/>
      <c r="DW373" s="22"/>
      <c r="DX373" s="22"/>
      <c r="DY373" s="22"/>
      <c r="DZ373" s="22"/>
      <c r="EA373" s="22"/>
      <c r="EB373" s="22"/>
      <c r="EC373" s="22"/>
      <c r="ED373" s="22"/>
      <c r="EE373" s="22"/>
      <c r="EF373" s="22"/>
      <c r="EG373" s="22"/>
      <c r="EH373" s="22"/>
      <c r="EI373" s="22"/>
      <c r="EJ373" s="22"/>
      <c r="EK373" s="22"/>
      <c r="EL373" s="22"/>
      <c r="EM373" s="22"/>
      <c r="EN373" s="22"/>
      <c r="EO373" s="22"/>
      <c r="EP373" s="22"/>
      <c r="EQ373" s="22"/>
      <c r="ER373" s="22"/>
      <c r="ES373" s="22"/>
      <c r="ET373" s="22"/>
      <c r="EU373" s="22"/>
      <c r="EV373" s="22"/>
      <c r="EW373" s="22"/>
      <c r="EX373" s="22"/>
      <c r="EY373" s="22"/>
      <c r="EZ373" s="22"/>
      <c r="FA373" s="22"/>
      <c r="FB373" s="22"/>
      <c r="FC373" s="22"/>
      <c r="FD373" s="22"/>
      <c r="FE373" s="22"/>
      <c r="FF373" s="22"/>
      <c r="FG373" s="22"/>
      <c r="FH373" s="22"/>
      <c r="FI373" s="22"/>
      <c r="FJ373" s="22"/>
      <c r="FK373" s="22"/>
      <c r="FL373" s="22"/>
      <c r="FM373" s="22"/>
      <c r="FN373" s="22"/>
      <c r="FO373" s="22"/>
      <c r="FP373" s="22"/>
      <c r="FQ373" s="22"/>
      <c r="FR373" s="22"/>
      <c r="FS373" s="22"/>
      <c r="FT373" s="22"/>
      <c r="FU373" s="22"/>
      <c r="FV373" s="22"/>
      <c r="FW373" s="22"/>
      <c r="FX373" s="22"/>
      <c r="FY373" s="22"/>
      <c r="FZ373" s="22"/>
      <c r="GA373" s="22"/>
      <c r="GB373" s="22"/>
      <c r="GC373" s="22"/>
      <c r="GD373" s="22"/>
      <c r="GE373" s="22"/>
      <c r="GF373" s="22"/>
      <c r="GG373" s="22"/>
      <c r="GH373" s="22"/>
      <c r="GI373" s="22"/>
      <c r="GJ373" s="22"/>
      <c r="GK373" s="22"/>
      <c r="GL373" s="22"/>
      <c r="GM373" s="22"/>
      <c r="GN373" s="22"/>
      <c r="GO373" s="22"/>
      <c r="GP373" s="22"/>
      <c r="GQ373" s="22"/>
      <c r="GR373" s="22"/>
      <c r="GS373" s="22"/>
      <c r="GT373" s="22"/>
      <c r="GU373" s="22"/>
      <c r="GV373" s="22"/>
      <c r="GW373" s="22"/>
      <c r="GX373" s="22"/>
      <c r="GY373" s="22"/>
      <c r="GZ373" s="22"/>
      <c r="HA373" s="22"/>
      <c r="HB373" s="22"/>
      <c r="HC373" s="22"/>
      <c r="HD373" s="22"/>
      <c r="HE373" s="22"/>
      <c r="HF373" s="22"/>
      <c r="HG373" s="22"/>
      <c r="HH373" s="22"/>
      <c r="HI373" s="22"/>
      <c r="HJ373" s="22"/>
      <c r="HK373" s="22"/>
      <c r="HL373" s="22"/>
      <c r="HM373" s="22"/>
      <c r="HN373" s="22"/>
      <c r="HO373" s="22"/>
      <c r="HP373" s="22"/>
      <c r="HQ373" s="22"/>
      <c r="HR373" s="22"/>
      <c r="HS373" s="22"/>
      <c r="HT373" s="22"/>
      <c r="HU373" s="22"/>
      <c r="HV373" s="22"/>
      <c r="HW373" s="22"/>
      <c r="HX373" s="22"/>
      <c r="HY373" s="22"/>
      <c r="HZ373" s="22"/>
      <c r="IA373" s="22"/>
      <c r="IB373" s="22"/>
      <c r="IC373" s="22"/>
      <c r="ID373" s="22"/>
      <c r="IE373" s="22"/>
      <c r="IF373" s="22"/>
      <c r="IG373" s="22"/>
      <c r="IH373" s="22"/>
      <c r="II373" s="22"/>
      <c r="IJ373" s="22"/>
      <c r="IK373" s="22"/>
      <c r="IL373" s="22"/>
      <c r="IM373" s="22"/>
      <c r="IN373" s="22"/>
      <c r="IO373" s="22"/>
      <c r="IP373" s="22"/>
      <c r="IQ373" s="22"/>
      <c r="IR373" s="22"/>
      <c r="IS373" s="22"/>
      <c r="IT373" s="22"/>
      <c r="IU373" s="22"/>
      <c r="IV373" s="22"/>
      <c r="IW373" s="22"/>
      <c r="IX373" s="22"/>
      <c r="IY373" s="26">
        <f t="shared" si="20"/>
        <v>60</v>
      </c>
      <c r="IZ373" s="56" t="s">
        <v>37</v>
      </c>
      <c r="JA373" s="80">
        <v>2607.84</v>
      </c>
      <c r="JB373" s="81">
        <f>JE373+JF373+JG373+JH373+JI373</f>
        <v>2607.84</v>
      </c>
      <c r="JC373" s="81">
        <v>1892.3999999999999</v>
      </c>
      <c r="JD373" s="82">
        <f t="shared" si="21"/>
        <v>0</v>
      </c>
      <c r="JE373" s="83"/>
      <c r="JF373" s="83"/>
      <c r="JG373" s="83"/>
      <c r="JH373" s="83"/>
      <c r="JI373" s="83">
        <v>2607.84</v>
      </c>
      <c r="JJ373" s="83"/>
      <c r="JK373" s="83"/>
      <c r="JL373" s="83"/>
      <c r="JM373" s="83"/>
      <c r="JN373" s="83"/>
      <c r="JO373" s="83"/>
      <c r="JP373" s="83"/>
      <c r="JQ373" s="40">
        <f t="shared" si="22"/>
        <v>1.3780596068484465</v>
      </c>
    </row>
    <row r="374" spans="1:278" s="5" customFormat="1" ht="12.75" customHeight="1" x14ac:dyDescent="0.25">
      <c r="A374" s="64">
        <v>43311</v>
      </c>
      <c r="B374" s="108" t="s">
        <v>298</v>
      </c>
      <c r="C374" s="52"/>
      <c r="D374" s="52"/>
      <c r="E374" s="53"/>
      <c r="F374" s="53"/>
      <c r="G374" s="53"/>
      <c r="H374" s="53"/>
      <c r="I374" s="53"/>
      <c r="J374" s="53"/>
      <c r="K374" s="53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  <c r="AU374" s="22"/>
      <c r="AV374" s="22"/>
      <c r="AW374" s="22"/>
      <c r="AX374" s="22"/>
      <c r="AY374" s="22"/>
      <c r="AZ374" s="22"/>
      <c r="BA374" s="22"/>
      <c r="BB374" s="22">
        <v>10</v>
      </c>
      <c r="BC374" s="22"/>
      <c r="BD374" s="22"/>
      <c r="BE374" s="22"/>
      <c r="BF374" s="22"/>
      <c r="BG374" s="22"/>
      <c r="BH374" s="22"/>
      <c r="BI374" s="22"/>
      <c r="BJ374" s="22"/>
      <c r="BK374" s="22"/>
      <c r="BL374" s="22"/>
      <c r="BM374" s="22"/>
      <c r="BN374" s="22"/>
      <c r="BO374" s="22"/>
      <c r="BP374" s="22"/>
      <c r="BQ374" s="22">
        <v>20</v>
      </c>
      <c r="BR374" s="22"/>
      <c r="BS374" s="22"/>
      <c r="BT374" s="22"/>
      <c r="BU374" s="22"/>
      <c r="BV374" s="22"/>
      <c r="BW374" s="22"/>
      <c r="BX374" s="22"/>
      <c r="BY374" s="22"/>
      <c r="BZ374" s="22"/>
      <c r="CA374" s="22"/>
      <c r="CB374" s="22"/>
      <c r="CC374" s="22"/>
      <c r="CD374" s="22"/>
      <c r="CE374" s="22"/>
      <c r="CF374" s="22"/>
      <c r="CG374" s="22"/>
      <c r="CH374" s="22"/>
      <c r="CI374" s="22"/>
      <c r="CJ374" s="22"/>
      <c r="CK374" s="22"/>
      <c r="CL374" s="22"/>
      <c r="CM374" s="22"/>
      <c r="CN374" s="22"/>
      <c r="CO374" s="22"/>
      <c r="CP374" s="22"/>
      <c r="CQ374" s="22"/>
      <c r="CR374" s="22"/>
      <c r="CS374" s="22"/>
      <c r="CT374" s="22"/>
      <c r="CU374" s="22"/>
      <c r="CV374" s="22"/>
      <c r="CW374" s="22"/>
      <c r="CX374" s="22">
        <v>18</v>
      </c>
      <c r="CY374" s="22"/>
      <c r="CZ374" s="22"/>
      <c r="DA374" s="22"/>
      <c r="DB374" s="22"/>
      <c r="DC374" s="22"/>
      <c r="DD374" s="22"/>
      <c r="DE374" s="22"/>
      <c r="DF374" s="22"/>
      <c r="DG374" s="22"/>
      <c r="DH374" s="22"/>
      <c r="DI374" s="22"/>
      <c r="DJ374" s="22"/>
      <c r="DK374" s="22"/>
      <c r="DL374" s="22"/>
      <c r="DM374" s="22"/>
      <c r="DN374" s="22"/>
      <c r="DO374" s="22"/>
      <c r="DP374" s="22"/>
      <c r="DQ374" s="22"/>
      <c r="DR374" s="22"/>
      <c r="DS374" s="22"/>
      <c r="DT374" s="22"/>
      <c r="DU374" s="22"/>
      <c r="DV374" s="22"/>
      <c r="DW374" s="22"/>
      <c r="DX374" s="22"/>
      <c r="DY374" s="22"/>
      <c r="DZ374" s="22"/>
      <c r="EA374" s="22"/>
      <c r="EB374" s="22"/>
      <c r="EC374" s="22"/>
      <c r="ED374" s="22"/>
      <c r="EE374" s="22"/>
      <c r="EF374" s="22"/>
      <c r="EG374" s="22"/>
      <c r="EH374" s="22"/>
      <c r="EI374" s="22"/>
      <c r="EJ374" s="22"/>
      <c r="EK374" s="22"/>
      <c r="EL374" s="22"/>
      <c r="EM374" s="22"/>
      <c r="EN374" s="22"/>
      <c r="EO374" s="22"/>
      <c r="EP374" s="22"/>
      <c r="EQ374" s="22"/>
      <c r="ER374" s="22"/>
      <c r="ES374" s="22"/>
      <c r="ET374" s="22"/>
      <c r="EU374" s="22"/>
      <c r="EV374" s="22"/>
      <c r="EW374" s="22"/>
      <c r="EX374" s="22"/>
      <c r="EY374" s="22"/>
      <c r="EZ374" s="22"/>
      <c r="FA374" s="22"/>
      <c r="FB374" s="22"/>
      <c r="FC374" s="22"/>
      <c r="FD374" s="22"/>
      <c r="FE374" s="22"/>
      <c r="FF374" s="22"/>
      <c r="FG374" s="22"/>
      <c r="FH374" s="22"/>
      <c r="FI374" s="22"/>
      <c r="FJ374" s="22"/>
      <c r="FK374" s="22"/>
      <c r="FL374" s="22"/>
      <c r="FM374" s="22"/>
      <c r="FN374" s="22"/>
      <c r="FO374" s="22"/>
      <c r="FP374" s="22"/>
      <c r="FQ374" s="22"/>
      <c r="FR374" s="22"/>
      <c r="FS374" s="22"/>
      <c r="FT374" s="22"/>
      <c r="FU374" s="22"/>
      <c r="FV374" s="22"/>
      <c r="FW374" s="22"/>
      <c r="FX374" s="22"/>
      <c r="FY374" s="22"/>
      <c r="FZ374" s="22"/>
      <c r="GA374" s="22"/>
      <c r="GB374" s="22"/>
      <c r="GC374" s="22"/>
      <c r="GD374" s="22"/>
      <c r="GE374" s="22">
        <v>10</v>
      </c>
      <c r="GF374" s="22"/>
      <c r="GG374" s="22"/>
      <c r="GH374" s="22"/>
      <c r="GI374" s="22"/>
      <c r="GJ374" s="22"/>
      <c r="GK374" s="22"/>
      <c r="GL374" s="22"/>
      <c r="GM374" s="22"/>
      <c r="GN374" s="22"/>
      <c r="GO374" s="22"/>
      <c r="GP374" s="22"/>
      <c r="GQ374" s="22"/>
      <c r="GR374" s="22"/>
      <c r="GS374" s="22"/>
      <c r="GT374" s="22"/>
      <c r="GU374" s="22"/>
      <c r="GV374" s="22"/>
      <c r="GW374" s="22"/>
      <c r="GX374" s="22"/>
      <c r="GY374" s="22"/>
      <c r="GZ374" s="22"/>
      <c r="HA374" s="22"/>
      <c r="HB374" s="22"/>
      <c r="HC374" s="22"/>
      <c r="HD374" s="22"/>
      <c r="HE374" s="22"/>
      <c r="HF374" s="22"/>
      <c r="HG374" s="22"/>
      <c r="HH374" s="22"/>
      <c r="HI374" s="22"/>
      <c r="HJ374" s="22"/>
      <c r="HK374" s="22"/>
      <c r="HL374" s="22"/>
      <c r="HM374" s="22"/>
      <c r="HN374" s="22"/>
      <c r="HO374" s="22"/>
      <c r="HP374" s="22"/>
      <c r="HQ374" s="22"/>
      <c r="HR374" s="22"/>
      <c r="HS374" s="22"/>
      <c r="HT374" s="22"/>
      <c r="HU374" s="22"/>
      <c r="HV374" s="22"/>
      <c r="HW374" s="22"/>
      <c r="HX374" s="22"/>
      <c r="HY374" s="22"/>
      <c r="HZ374" s="22"/>
      <c r="IA374" s="22"/>
      <c r="IB374" s="22"/>
      <c r="IC374" s="22"/>
      <c r="ID374" s="22"/>
      <c r="IE374" s="22"/>
      <c r="IF374" s="22"/>
      <c r="IG374" s="22"/>
      <c r="IH374" s="22"/>
      <c r="II374" s="22"/>
      <c r="IJ374" s="22"/>
      <c r="IK374" s="22"/>
      <c r="IL374" s="22"/>
      <c r="IM374" s="22"/>
      <c r="IN374" s="22"/>
      <c r="IO374" s="22"/>
      <c r="IP374" s="22"/>
      <c r="IQ374" s="22"/>
      <c r="IR374" s="22"/>
      <c r="IS374" s="22"/>
      <c r="IT374" s="22"/>
      <c r="IU374" s="22"/>
      <c r="IV374" s="22"/>
      <c r="IW374" s="22"/>
      <c r="IX374" s="22"/>
      <c r="IY374" s="26">
        <f t="shared" si="20"/>
        <v>58</v>
      </c>
      <c r="IZ374" s="56" t="s">
        <v>37</v>
      </c>
      <c r="JA374" s="80">
        <v>2176.56</v>
      </c>
      <c r="JB374" s="81">
        <f>JE374+JF374+JG374+JH374+JI374+JJ374+JK374+JL374</f>
        <v>2176.56</v>
      </c>
      <c r="JC374" s="81">
        <v>1351.6799999999998</v>
      </c>
      <c r="JD374" s="82">
        <f t="shared" si="21"/>
        <v>0</v>
      </c>
      <c r="JE374" s="83"/>
      <c r="JF374" s="83"/>
      <c r="JG374" s="83"/>
      <c r="JH374" s="83"/>
      <c r="JI374" s="83"/>
      <c r="JJ374" s="83"/>
      <c r="JK374" s="83"/>
      <c r="JL374" s="83">
        <v>2176.56</v>
      </c>
      <c r="JM374" s="83"/>
      <c r="JN374" s="83"/>
      <c r="JO374" s="83"/>
      <c r="JP374" s="83"/>
      <c r="JQ374" s="40">
        <f t="shared" si="22"/>
        <v>1.6102627840909092</v>
      </c>
      <c r="JR374" s="5" t="s">
        <v>471</v>
      </c>
    </row>
    <row r="375" spans="1:278" s="5" customFormat="1" ht="12.75" customHeight="1" x14ac:dyDescent="0.25">
      <c r="A375" s="64">
        <v>43347</v>
      </c>
      <c r="B375" s="108" t="s">
        <v>298</v>
      </c>
      <c r="C375" s="52"/>
      <c r="D375" s="52"/>
      <c r="E375" s="53"/>
      <c r="F375" s="53"/>
      <c r="G375" s="53"/>
      <c r="H375" s="53"/>
      <c r="I375" s="53"/>
      <c r="J375" s="53"/>
      <c r="K375" s="53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  <c r="AU375" s="22"/>
      <c r="AV375" s="22"/>
      <c r="AW375" s="22"/>
      <c r="AX375" s="22"/>
      <c r="AY375" s="22"/>
      <c r="AZ375" s="22"/>
      <c r="BA375" s="22"/>
      <c r="BB375" s="22"/>
      <c r="BC375" s="22"/>
      <c r="BD375" s="22"/>
      <c r="BE375" s="22"/>
      <c r="BF375" s="22"/>
      <c r="BG375" s="22"/>
      <c r="BH375" s="22"/>
      <c r="BI375" s="22"/>
      <c r="BJ375" s="22"/>
      <c r="BK375" s="22"/>
      <c r="BL375" s="22"/>
      <c r="BM375" s="22"/>
      <c r="BN375" s="22"/>
      <c r="BO375" s="22"/>
      <c r="BP375" s="22"/>
      <c r="BQ375" s="22"/>
      <c r="BR375" s="22"/>
      <c r="BS375" s="22"/>
      <c r="BT375" s="22"/>
      <c r="BU375" s="22"/>
      <c r="BV375" s="22"/>
      <c r="BW375" s="22"/>
      <c r="BX375" s="22"/>
      <c r="BY375" s="22"/>
      <c r="BZ375" s="22"/>
      <c r="CA375" s="22"/>
      <c r="CB375" s="22"/>
      <c r="CC375" s="22"/>
      <c r="CD375" s="22"/>
      <c r="CE375" s="22"/>
      <c r="CF375" s="22"/>
      <c r="CG375" s="22"/>
      <c r="CH375" s="22"/>
      <c r="CI375" s="22"/>
      <c r="CJ375" s="22"/>
      <c r="CK375" s="22"/>
      <c r="CL375" s="22"/>
      <c r="CM375" s="22"/>
      <c r="CN375" s="22"/>
      <c r="CO375" s="22"/>
      <c r="CP375" s="22"/>
      <c r="CQ375" s="22"/>
      <c r="CR375" s="22"/>
      <c r="CS375" s="22"/>
      <c r="CT375" s="22"/>
      <c r="CU375" s="22"/>
      <c r="CV375" s="22"/>
      <c r="CW375" s="22">
        <v>60</v>
      </c>
      <c r="CX375" s="22">
        <v>36</v>
      </c>
      <c r="CY375" s="22"/>
      <c r="CZ375" s="22"/>
      <c r="DA375" s="22"/>
      <c r="DB375" s="22"/>
      <c r="DC375" s="22"/>
      <c r="DD375" s="22"/>
      <c r="DE375" s="22"/>
      <c r="DF375" s="22"/>
      <c r="DG375" s="22"/>
      <c r="DH375" s="22"/>
      <c r="DI375" s="22"/>
      <c r="DJ375" s="22">
        <v>40</v>
      </c>
      <c r="DK375" s="22"/>
      <c r="DL375" s="22"/>
      <c r="DM375" s="22"/>
      <c r="DN375" s="22"/>
      <c r="DO375" s="22"/>
      <c r="DP375" s="22"/>
      <c r="DQ375" s="22"/>
      <c r="DR375" s="22"/>
      <c r="DS375" s="22"/>
      <c r="DT375" s="22"/>
      <c r="DU375" s="22"/>
      <c r="DV375" s="22"/>
      <c r="DW375" s="22"/>
      <c r="DX375" s="22"/>
      <c r="DY375" s="22"/>
      <c r="DZ375" s="22"/>
      <c r="EA375" s="22"/>
      <c r="EB375" s="22"/>
      <c r="EC375" s="22"/>
      <c r="ED375" s="22"/>
      <c r="EE375" s="22"/>
      <c r="EF375" s="22"/>
      <c r="EG375" s="22"/>
      <c r="EH375" s="22"/>
      <c r="EI375" s="22"/>
      <c r="EJ375" s="22"/>
      <c r="EK375" s="22"/>
      <c r="EL375" s="22"/>
      <c r="EM375" s="22"/>
      <c r="EN375" s="22"/>
      <c r="EO375" s="22"/>
      <c r="EP375" s="22"/>
      <c r="EQ375" s="22"/>
      <c r="ER375" s="22"/>
      <c r="ES375" s="22"/>
      <c r="ET375" s="22"/>
      <c r="EU375" s="22"/>
      <c r="EV375" s="22"/>
      <c r="EW375" s="22"/>
      <c r="EX375" s="22"/>
      <c r="EY375" s="22"/>
      <c r="EZ375" s="22"/>
      <c r="FA375" s="22"/>
      <c r="FB375" s="22"/>
      <c r="FC375" s="22"/>
      <c r="FD375" s="22"/>
      <c r="FE375" s="22"/>
      <c r="FF375" s="22"/>
      <c r="FG375" s="22"/>
      <c r="FH375" s="22"/>
      <c r="FI375" s="22"/>
      <c r="FJ375" s="22"/>
      <c r="FK375" s="22"/>
      <c r="FL375" s="22"/>
      <c r="FM375" s="22"/>
      <c r="FN375" s="22"/>
      <c r="FO375" s="22"/>
      <c r="FP375" s="22"/>
      <c r="FQ375" s="22"/>
      <c r="FR375" s="22"/>
      <c r="FS375" s="22"/>
      <c r="FT375" s="22"/>
      <c r="FU375" s="22"/>
      <c r="FV375" s="22"/>
      <c r="FW375" s="22"/>
      <c r="FX375" s="22"/>
      <c r="FY375" s="22"/>
      <c r="FZ375" s="22"/>
      <c r="GA375" s="22"/>
      <c r="GB375" s="22"/>
      <c r="GC375" s="22"/>
      <c r="GD375" s="22"/>
      <c r="GE375" s="22"/>
      <c r="GF375" s="22"/>
      <c r="GG375" s="22"/>
      <c r="GH375" s="22"/>
      <c r="GI375" s="22"/>
      <c r="GJ375" s="22"/>
      <c r="GK375" s="22"/>
      <c r="GL375" s="22"/>
      <c r="GM375" s="22"/>
      <c r="GN375" s="22"/>
      <c r="GO375" s="22"/>
      <c r="GP375" s="22"/>
      <c r="GQ375" s="22"/>
      <c r="GR375" s="22"/>
      <c r="GS375" s="22"/>
      <c r="GT375" s="22"/>
      <c r="GU375" s="22"/>
      <c r="GV375" s="22"/>
      <c r="GW375" s="22"/>
      <c r="GX375" s="22"/>
      <c r="GY375" s="22"/>
      <c r="GZ375" s="22"/>
      <c r="HA375" s="22"/>
      <c r="HB375" s="22"/>
      <c r="HC375" s="22"/>
      <c r="HD375" s="22"/>
      <c r="HE375" s="22"/>
      <c r="HF375" s="22"/>
      <c r="HG375" s="22"/>
      <c r="HH375" s="22"/>
      <c r="HI375" s="22"/>
      <c r="HJ375" s="22"/>
      <c r="HK375" s="22"/>
      <c r="HL375" s="22"/>
      <c r="HM375" s="22"/>
      <c r="HN375" s="22"/>
      <c r="HO375" s="22"/>
      <c r="HP375" s="22"/>
      <c r="HQ375" s="22"/>
      <c r="HR375" s="22"/>
      <c r="HS375" s="22"/>
      <c r="HT375" s="22"/>
      <c r="HU375" s="22"/>
      <c r="HV375" s="22"/>
      <c r="HW375" s="22"/>
      <c r="HX375" s="22"/>
      <c r="HY375" s="22"/>
      <c r="HZ375" s="22"/>
      <c r="IA375" s="22"/>
      <c r="IB375" s="22"/>
      <c r="IC375" s="22"/>
      <c r="ID375" s="22"/>
      <c r="IE375" s="22"/>
      <c r="IF375" s="22"/>
      <c r="IG375" s="22"/>
      <c r="IH375" s="22"/>
      <c r="II375" s="22"/>
      <c r="IJ375" s="22"/>
      <c r="IK375" s="22"/>
      <c r="IL375" s="22"/>
      <c r="IM375" s="22"/>
      <c r="IN375" s="22"/>
      <c r="IO375" s="22"/>
      <c r="IP375" s="22"/>
      <c r="IQ375" s="22"/>
      <c r="IR375" s="22"/>
      <c r="IS375" s="22"/>
      <c r="IT375" s="22"/>
      <c r="IU375" s="22"/>
      <c r="IV375" s="22"/>
      <c r="IW375" s="22"/>
      <c r="IX375" s="22"/>
      <c r="IY375" s="26">
        <f t="shared" si="20"/>
        <v>136</v>
      </c>
      <c r="IZ375" s="56" t="s">
        <v>37</v>
      </c>
      <c r="JA375" s="80">
        <v>5772.77</v>
      </c>
      <c r="JB375" s="81">
        <f>JE375+JF375+JG375+JH375+JI375+JJ375+JK375+JL375+JM375+JN375</f>
        <v>5772.77</v>
      </c>
      <c r="JC375" s="81">
        <v>3774.6</v>
      </c>
      <c r="JD375" s="82">
        <f t="shared" si="21"/>
        <v>0</v>
      </c>
      <c r="JE375" s="83"/>
      <c r="JF375" s="83"/>
      <c r="JG375" s="83"/>
      <c r="JH375" s="83"/>
      <c r="JI375" s="83"/>
      <c r="JJ375" s="83"/>
      <c r="JK375" s="83"/>
      <c r="JL375" s="83"/>
      <c r="JM375" s="83"/>
      <c r="JN375" s="83">
        <v>5772.77</v>
      </c>
      <c r="JO375" s="83"/>
      <c r="JP375" s="83"/>
      <c r="JQ375" s="117">
        <f t="shared" si="22"/>
        <v>1.5293726487574844</v>
      </c>
      <c r="JR375" s="5" t="s">
        <v>581</v>
      </c>
    </row>
    <row r="376" spans="1:278" s="5" customFormat="1" ht="12.75" customHeight="1" x14ac:dyDescent="0.25">
      <c r="A376" s="64">
        <v>43402</v>
      </c>
      <c r="B376" s="108" t="s">
        <v>298</v>
      </c>
      <c r="C376" s="52"/>
      <c r="D376" s="52"/>
      <c r="E376" s="53"/>
      <c r="F376" s="53"/>
      <c r="G376" s="53"/>
      <c r="H376" s="53"/>
      <c r="I376" s="53"/>
      <c r="J376" s="53"/>
      <c r="K376" s="53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  <c r="AU376" s="22"/>
      <c r="AV376" s="22"/>
      <c r="AW376" s="22"/>
      <c r="AX376" s="22"/>
      <c r="AY376" s="22"/>
      <c r="AZ376" s="22"/>
      <c r="BA376" s="22"/>
      <c r="BB376" s="22"/>
      <c r="BC376" s="22"/>
      <c r="BD376" s="22"/>
      <c r="BE376" s="22"/>
      <c r="BF376" s="22"/>
      <c r="BG376" s="22"/>
      <c r="BH376" s="22"/>
      <c r="BI376" s="22"/>
      <c r="BJ376" s="22"/>
      <c r="BK376" s="22"/>
      <c r="BL376" s="22"/>
      <c r="BM376" s="22"/>
      <c r="BN376" s="22"/>
      <c r="BO376" s="22"/>
      <c r="BP376" s="22"/>
      <c r="BQ376" s="22"/>
      <c r="BR376" s="22"/>
      <c r="BS376" s="22"/>
      <c r="BT376" s="22"/>
      <c r="BU376" s="22"/>
      <c r="BV376" s="22"/>
      <c r="BW376" s="22"/>
      <c r="BX376" s="22"/>
      <c r="BY376" s="22"/>
      <c r="BZ376" s="22"/>
      <c r="CA376" s="22"/>
      <c r="CB376" s="22"/>
      <c r="CC376" s="22"/>
      <c r="CD376" s="22"/>
      <c r="CE376" s="22"/>
      <c r="CF376" s="22"/>
      <c r="CG376" s="22"/>
      <c r="CH376" s="22"/>
      <c r="CI376" s="22"/>
      <c r="CJ376" s="22"/>
      <c r="CK376" s="22"/>
      <c r="CL376" s="22"/>
      <c r="CM376" s="22"/>
      <c r="CN376" s="22"/>
      <c r="CO376" s="22"/>
      <c r="CP376" s="22"/>
      <c r="CQ376" s="22"/>
      <c r="CR376" s="22"/>
      <c r="CS376" s="22"/>
      <c r="CT376" s="22"/>
      <c r="CU376" s="22"/>
      <c r="CV376" s="22"/>
      <c r="CW376" s="22">
        <v>20</v>
      </c>
      <c r="CX376" s="22"/>
      <c r="CY376" s="22"/>
      <c r="CZ376" s="22"/>
      <c r="DA376" s="22"/>
      <c r="DB376" s="22"/>
      <c r="DC376" s="22"/>
      <c r="DD376" s="22"/>
      <c r="DE376" s="22"/>
      <c r="DF376" s="22"/>
      <c r="DG376" s="22"/>
      <c r="DH376" s="22"/>
      <c r="DI376" s="22"/>
      <c r="DJ376" s="22"/>
      <c r="DK376" s="22"/>
      <c r="DL376" s="22"/>
      <c r="DM376" s="22"/>
      <c r="DN376" s="22"/>
      <c r="DO376" s="22"/>
      <c r="DP376" s="22"/>
      <c r="DQ376" s="22"/>
      <c r="DR376" s="22"/>
      <c r="DS376" s="22"/>
      <c r="DT376" s="22"/>
      <c r="DU376" s="22"/>
      <c r="DV376" s="22"/>
      <c r="DW376" s="22"/>
      <c r="DX376" s="22"/>
      <c r="DY376" s="22"/>
      <c r="DZ376" s="22"/>
      <c r="EA376" s="22"/>
      <c r="EB376" s="22"/>
      <c r="EC376" s="22"/>
      <c r="ED376" s="22"/>
      <c r="EE376" s="22"/>
      <c r="EF376" s="22"/>
      <c r="EG376" s="22"/>
      <c r="EH376" s="22"/>
      <c r="EI376" s="22"/>
      <c r="EJ376" s="22"/>
      <c r="EK376" s="22"/>
      <c r="EL376" s="22"/>
      <c r="EM376" s="22"/>
      <c r="EN376" s="22"/>
      <c r="EO376" s="22"/>
      <c r="EP376" s="22"/>
      <c r="EQ376" s="22"/>
      <c r="ER376" s="22"/>
      <c r="ES376" s="22"/>
      <c r="ET376" s="22"/>
      <c r="EU376" s="22"/>
      <c r="EV376" s="22"/>
      <c r="EW376" s="22"/>
      <c r="EX376" s="22"/>
      <c r="EY376" s="22"/>
      <c r="EZ376" s="22"/>
      <c r="FA376" s="22"/>
      <c r="FB376" s="22"/>
      <c r="FC376" s="22"/>
      <c r="FD376" s="22"/>
      <c r="FE376" s="22"/>
      <c r="FF376" s="22"/>
      <c r="FG376" s="22"/>
      <c r="FH376" s="22"/>
      <c r="FI376" s="22"/>
      <c r="FJ376" s="22"/>
      <c r="FK376" s="22"/>
      <c r="FL376" s="22"/>
      <c r="FM376" s="22"/>
      <c r="FN376" s="22"/>
      <c r="FO376" s="22"/>
      <c r="FP376" s="22"/>
      <c r="FQ376" s="22"/>
      <c r="FR376" s="22"/>
      <c r="FS376" s="22"/>
      <c r="FT376" s="22"/>
      <c r="FU376" s="22"/>
      <c r="FV376" s="22"/>
      <c r="FW376" s="22"/>
      <c r="FX376" s="22"/>
      <c r="FY376" s="22"/>
      <c r="FZ376" s="22"/>
      <c r="GA376" s="22"/>
      <c r="GB376" s="22"/>
      <c r="GC376" s="22"/>
      <c r="GD376" s="22"/>
      <c r="GE376" s="22"/>
      <c r="GF376" s="22"/>
      <c r="GG376" s="22"/>
      <c r="GH376" s="22"/>
      <c r="GI376" s="22"/>
      <c r="GJ376" s="22"/>
      <c r="GK376" s="22"/>
      <c r="GL376" s="22"/>
      <c r="GM376" s="22"/>
      <c r="GN376" s="22"/>
      <c r="GO376" s="22"/>
      <c r="GP376" s="22"/>
      <c r="GQ376" s="22"/>
      <c r="GR376" s="22"/>
      <c r="GS376" s="22"/>
      <c r="GT376" s="22"/>
      <c r="GU376" s="22"/>
      <c r="GV376" s="22"/>
      <c r="GW376" s="22"/>
      <c r="GX376" s="22"/>
      <c r="GY376" s="22"/>
      <c r="GZ376" s="22"/>
      <c r="HA376" s="22"/>
      <c r="HB376" s="22"/>
      <c r="HC376" s="22"/>
      <c r="HD376" s="22"/>
      <c r="HE376" s="22"/>
      <c r="HF376" s="22"/>
      <c r="HG376" s="22"/>
      <c r="HH376" s="22"/>
      <c r="HI376" s="22"/>
      <c r="HJ376" s="22"/>
      <c r="HK376" s="22"/>
      <c r="HL376" s="22"/>
      <c r="HM376" s="22"/>
      <c r="HN376" s="22"/>
      <c r="HO376" s="22"/>
      <c r="HP376" s="22"/>
      <c r="HQ376" s="22"/>
      <c r="HR376" s="22"/>
      <c r="HS376" s="22"/>
      <c r="HT376" s="22"/>
      <c r="HU376" s="22"/>
      <c r="HV376" s="22"/>
      <c r="HW376" s="22"/>
      <c r="HX376" s="22"/>
      <c r="HY376" s="22"/>
      <c r="HZ376" s="22"/>
      <c r="IA376" s="22"/>
      <c r="IB376" s="22"/>
      <c r="IC376" s="22"/>
      <c r="ID376" s="22"/>
      <c r="IE376" s="22"/>
      <c r="IF376" s="22"/>
      <c r="IG376" s="22"/>
      <c r="IH376" s="22"/>
      <c r="II376" s="22"/>
      <c r="IJ376" s="22"/>
      <c r="IK376" s="22"/>
      <c r="IL376" s="22"/>
      <c r="IM376" s="22"/>
      <c r="IN376" s="22"/>
      <c r="IO376" s="22"/>
      <c r="IP376" s="22"/>
      <c r="IQ376" s="22"/>
      <c r="IR376" s="22"/>
      <c r="IS376" s="22"/>
      <c r="IT376" s="22"/>
      <c r="IU376" s="22"/>
      <c r="IV376" s="22"/>
      <c r="IW376" s="22"/>
      <c r="IX376" s="22"/>
      <c r="IY376" s="26">
        <f t="shared" si="20"/>
        <v>20</v>
      </c>
      <c r="IZ376" s="56" t="s">
        <v>37</v>
      </c>
      <c r="JA376" s="80">
        <v>906.72</v>
      </c>
      <c r="JB376" s="81">
        <f>JE376+JF376+JG376+JH376+JI376+JJ376+JK376+JL376+JM376+JN376+JO376</f>
        <v>906.72</v>
      </c>
      <c r="JC376" s="81">
        <v>578.40000000000009</v>
      </c>
      <c r="JD376" s="82">
        <f t="shared" si="21"/>
        <v>0</v>
      </c>
      <c r="JE376" s="83"/>
      <c r="JF376" s="83"/>
      <c r="JG376" s="83"/>
      <c r="JH376" s="83"/>
      <c r="JI376" s="83"/>
      <c r="JJ376" s="83"/>
      <c r="JK376" s="83"/>
      <c r="JL376" s="83"/>
      <c r="JM376" s="83"/>
      <c r="JN376" s="83"/>
      <c r="JO376" s="83">
        <v>906.72</v>
      </c>
      <c r="JP376" s="83"/>
      <c r="JQ376" s="117">
        <f t="shared" si="22"/>
        <v>1.567634854771784</v>
      </c>
      <c r="JR376" s="5" t="s">
        <v>656</v>
      </c>
    </row>
    <row r="377" spans="1:278" s="5" customFormat="1" ht="12.75" customHeight="1" x14ac:dyDescent="0.25">
      <c r="A377" s="64">
        <v>43409</v>
      </c>
      <c r="B377" s="108" t="s">
        <v>298</v>
      </c>
      <c r="C377" s="52"/>
      <c r="D377" s="52"/>
      <c r="E377" s="53"/>
      <c r="F377" s="53"/>
      <c r="G377" s="53"/>
      <c r="H377" s="53"/>
      <c r="I377" s="53"/>
      <c r="J377" s="53"/>
      <c r="K377" s="53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  <c r="AU377" s="22"/>
      <c r="AV377" s="22"/>
      <c r="AW377" s="22"/>
      <c r="AX377" s="22"/>
      <c r="AY377" s="22"/>
      <c r="AZ377" s="22"/>
      <c r="BA377" s="22"/>
      <c r="BB377" s="22"/>
      <c r="BC377" s="22"/>
      <c r="BD377" s="22"/>
      <c r="BE377" s="22"/>
      <c r="BF377" s="22"/>
      <c r="BG377" s="22"/>
      <c r="BH377" s="22"/>
      <c r="BI377" s="22"/>
      <c r="BJ377" s="22"/>
      <c r="BK377" s="22"/>
      <c r="BL377" s="22"/>
      <c r="BM377" s="22"/>
      <c r="BN377" s="22"/>
      <c r="BO377" s="22"/>
      <c r="BP377" s="22"/>
      <c r="BQ377" s="22"/>
      <c r="BR377" s="22"/>
      <c r="BS377" s="22"/>
      <c r="BT377" s="22"/>
      <c r="BU377" s="22"/>
      <c r="BV377" s="22"/>
      <c r="BW377" s="22"/>
      <c r="BX377" s="22"/>
      <c r="BY377" s="22"/>
      <c r="BZ377" s="22"/>
      <c r="CA377" s="22"/>
      <c r="CB377" s="22"/>
      <c r="CC377" s="22"/>
      <c r="CD377" s="22"/>
      <c r="CE377" s="22"/>
      <c r="CF377" s="22"/>
      <c r="CG377" s="22"/>
      <c r="CH377" s="22"/>
      <c r="CI377" s="22"/>
      <c r="CJ377" s="22"/>
      <c r="CK377" s="22"/>
      <c r="CL377" s="22"/>
      <c r="CM377" s="22"/>
      <c r="CN377" s="22"/>
      <c r="CO377" s="22"/>
      <c r="CP377" s="22"/>
      <c r="CQ377" s="22"/>
      <c r="CR377" s="22"/>
      <c r="CS377" s="22"/>
      <c r="CT377" s="22"/>
      <c r="CU377" s="22"/>
      <c r="CV377" s="22"/>
      <c r="CW377" s="22">
        <v>9</v>
      </c>
      <c r="CX377" s="22">
        <v>54</v>
      </c>
      <c r="CY377" s="22"/>
      <c r="CZ377" s="22"/>
      <c r="DA377" s="22"/>
      <c r="DB377" s="22"/>
      <c r="DC377" s="22"/>
      <c r="DD377" s="22"/>
      <c r="DE377" s="22"/>
      <c r="DF377" s="22"/>
      <c r="DG377" s="22"/>
      <c r="DH377" s="22"/>
      <c r="DI377" s="22"/>
      <c r="DJ377" s="22"/>
      <c r="DK377" s="22"/>
      <c r="DL377" s="22"/>
      <c r="DM377" s="22"/>
      <c r="DN377" s="22"/>
      <c r="DO377" s="22"/>
      <c r="DP377" s="22"/>
      <c r="DQ377" s="22"/>
      <c r="DR377" s="22"/>
      <c r="DS377" s="22"/>
      <c r="DT377" s="22"/>
      <c r="DU377" s="22"/>
      <c r="DV377" s="22"/>
      <c r="DW377" s="22"/>
      <c r="DX377" s="22"/>
      <c r="DY377" s="22"/>
      <c r="DZ377" s="22"/>
      <c r="EA377" s="22"/>
      <c r="EB377" s="22"/>
      <c r="EC377" s="22"/>
      <c r="ED377" s="22"/>
      <c r="EE377" s="22"/>
      <c r="EF377" s="22"/>
      <c r="EG377" s="22"/>
      <c r="EH377" s="22"/>
      <c r="EI377" s="22"/>
      <c r="EJ377" s="22"/>
      <c r="EK377" s="22"/>
      <c r="EL377" s="22"/>
      <c r="EM377" s="22"/>
      <c r="EN377" s="22"/>
      <c r="EO377" s="22"/>
      <c r="EP377" s="22"/>
      <c r="EQ377" s="22"/>
      <c r="ER377" s="22"/>
      <c r="ES377" s="22"/>
      <c r="ET377" s="22"/>
      <c r="EU377" s="22"/>
      <c r="EV377" s="22"/>
      <c r="EW377" s="22"/>
      <c r="EX377" s="22"/>
      <c r="EY377" s="22"/>
      <c r="EZ377" s="22"/>
      <c r="FA377" s="22"/>
      <c r="FB377" s="22"/>
      <c r="FC377" s="22"/>
      <c r="FD377" s="22"/>
      <c r="FE377" s="22"/>
      <c r="FF377" s="22"/>
      <c r="FG377" s="22"/>
      <c r="FH377" s="22"/>
      <c r="FI377" s="22"/>
      <c r="FJ377" s="22"/>
      <c r="FK377" s="22"/>
      <c r="FL377" s="22"/>
      <c r="FM377" s="22"/>
      <c r="FN377" s="22"/>
      <c r="FO377" s="22"/>
      <c r="FP377" s="22"/>
      <c r="FQ377" s="22"/>
      <c r="FR377" s="22"/>
      <c r="FS377" s="22"/>
      <c r="FT377" s="22"/>
      <c r="FU377" s="22"/>
      <c r="FV377" s="22"/>
      <c r="FW377" s="22"/>
      <c r="FX377" s="22"/>
      <c r="FY377" s="22"/>
      <c r="FZ377" s="22"/>
      <c r="GA377" s="22"/>
      <c r="GB377" s="22"/>
      <c r="GC377" s="22"/>
      <c r="GD377" s="22"/>
      <c r="GE377" s="22"/>
      <c r="GF377" s="22"/>
      <c r="GG377" s="22"/>
      <c r="GH377" s="22"/>
      <c r="GI377" s="22"/>
      <c r="GJ377" s="22"/>
      <c r="GK377" s="22"/>
      <c r="GL377" s="22"/>
      <c r="GM377" s="22"/>
      <c r="GN377" s="22"/>
      <c r="GO377" s="22"/>
      <c r="GP377" s="22"/>
      <c r="GQ377" s="22"/>
      <c r="GR377" s="22"/>
      <c r="GS377" s="22"/>
      <c r="GT377" s="22"/>
      <c r="GU377" s="22"/>
      <c r="GV377" s="22"/>
      <c r="GW377" s="22"/>
      <c r="GX377" s="22"/>
      <c r="GY377" s="22"/>
      <c r="GZ377" s="22"/>
      <c r="HA377" s="22"/>
      <c r="HB377" s="22"/>
      <c r="HC377" s="22"/>
      <c r="HD377" s="22"/>
      <c r="HE377" s="22"/>
      <c r="HF377" s="22"/>
      <c r="HG377" s="22"/>
      <c r="HH377" s="22"/>
      <c r="HI377" s="22"/>
      <c r="HJ377" s="22"/>
      <c r="HK377" s="22"/>
      <c r="HL377" s="22"/>
      <c r="HM377" s="22"/>
      <c r="HN377" s="22"/>
      <c r="HO377" s="22"/>
      <c r="HP377" s="22"/>
      <c r="HQ377" s="22"/>
      <c r="HR377" s="22"/>
      <c r="HS377" s="22"/>
      <c r="HT377" s="22"/>
      <c r="HU377" s="22"/>
      <c r="HV377" s="22"/>
      <c r="HW377" s="22"/>
      <c r="HX377" s="22"/>
      <c r="HY377" s="22"/>
      <c r="HZ377" s="22"/>
      <c r="IA377" s="22"/>
      <c r="IB377" s="22"/>
      <c r="IC377" s="22"/>
      <c r="ID377" s="22"/>
      <c r="IE377" s="22"/>
      <c r="IF377" s="22"/>
      <c r="IG377" s="22"/>
      <c r="IH377" s="22"/>
      <c r="II377" s="22"/>
      <c r="IJ377" s="22"/>
      <c r="IK377" s="22"/>
      <c r="IL377" s="22"/>
      <c r="IM377" s="22"/>
      <c r="IN377" s="22"/>
      <c r="IO377" s="22"/>
      <c r="IP377" s="22"/>
      <c r="IQ377" s="22"/>
      <c r="IR377" s="22"/>
      <c r="IS377" s="22"/>
      <c r="IT377" s="22"/>
      <c r="IU377" s="22"/>
      <c r="IV377" s="22"/>
      <c r="IW377" s="22"/>
      <c r="IX377" s="22"/>
      <c r="IY377" s="26">
        <f t="shared" si="20"/>
        <v>63</v>
      </c>
      <c r="IZ377" s="56" t="s">
        <v>37</v>
      </c>
      <c r="JA377" s="80">
        <v>3898.69</v>
      </c>
      <c r="JB377" s="81">
        <f>JE377+JF377+JG377+JH377+JI377+JJ377+JK377+JL377+JM377+JN377+JO377</f>
        <v>3898.69</v>
      </c>
      <c r="JC377" s="81">
        <v>2369.79</v>
      </c>
      <c r="JD377" s="82">
        <f t="shared" si="21"/>
        <v>0</v>
      </c>
      <c r="JE377" s="83"/>
      <c r="JF377" s="83"/>
      <c r="JG377" s="83"/>
      <c r="JH377" s="83"/>
      <c r="JI377" s="83"/>
      <c r="JJ377" s="83"/>
      <c r="JK377" s="83"/>
      <c r="JL377" s="83"/>
      <c r="JM377" s="83"/>
      <c r="JN377" s="83"/>
      <c r="JO377" s="83">
        <v>3898.69</v>
      </c>
      <c r="JP377" s="83"/>
      <c r="JQ377" s="117">
        <f t="shared" si="22"/>
        <v>1.6451626515429638</v>
      </c>
      <c r="JR377" s="5" t="s">
        <v>619</v>
      </c>
    </row>
    <row r="378" spans="1:278" s="5" customFormat="1" ht="12.75" customHeight="1" x14ac:dyDescent="0.25">
      <c r="A378" s="64">
        <v>43424</v>
      </c>
      <c r="B378" s="108" t="s">
        <v>298</v>
      </c>
      <c r="C378" s="52"/>
      <c r="D378" s="52"/>
      <c r="E378" s="53"/>
      <c r="F378" s="53"/>
      <c r="G378" s="53"/>
      <c r="H378" s="53"/>
      <c r="I378" s="53"/>
      <c r="J378" s="53"/>
      <c r="K378" s="53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  <c r="AU378" s="22"/>
      <c r="AV378" s="22"/>
      <c r="AW378" s="22"/>
      <c r="AX378" s="22"/>
      <c r="AY378" s="22"/>
      <c r="AZ378" s="22"/>
      <c r="BA378" s="22"/>
      <c r="BB378" s="22"/>
      <c r="BC378" s="22"/>
      <c r="BD378" s="22"/>
      <c r="BE378" s="22"/>
      <c r="BF378" s="22"/>
      <c r="BG378" s="22"/>
      <c r="BH378" s="22"/>
      <c r="BI378" s="22"/>
      <c r="BJ378" s="22"/>
      <c r="BK378" s="22"/>
      <c r="BL378" s="22"/>
      <c r="BM378" s="22"/>
      <c r="BN378" s="22"/>
      <c r="BO378" s="22"/>
      <c r="BP378" s="22"/>
      <c r="BQ378" s="22"/>
      <c r="BR378" s="22"/>
      <c r="BS378" s="22"/>
      <c r="BT378" s="22"/>
      <c r="BU378" s="22"/>
      <c r="BV378" s="22"/>
      <c r="BW378" s="22"/>
      <c r="BX378" s="22"/>
      <c r="BY378" s="22"/>
      <c r="BZ378" s="22"/>
      <c r="CA378" s="22"/>
      <c r="CB378" s="22"/>
      <c r="CC378" s="22"/>
      <c r="CD378" s="22"/>
      <c r="CE378" s="22"/>
      <c r="CF378" s="22"/>
      <c r="CG378" s="22"/>
      <c r="CH378" s="22"/>
      <c r="CI378" s="22"/>
      <c r="CJ378" s="22"/>
      <c r="CK378" s="22"/>
      <c r="CL378" s="22"/>
      <c r="CM378" s="22"/>
      <c r="CN378" s="22"/>
      <c r="CO378" s="22"/>
      <c r="CP378" s="22"/>
      <c r="CQ378" s="22"/>
      <c r="CR378" s="22"/>
      <c r="CS378" s="22"/>
      <c r="CT378" s="22"/>
      <c r="CU378" s="22"/>
      <c r="CV378" s="22"/>
      <c r="CW378" s="22">
        <v>11</v>
      </c>
      <c r="CX378" s="22"/>
      <c r="CY378" s="22"/>
      <c r="CZ378" s="22"/>
      <c r="DA378" s="22"/>
      <c r="DB378" s="22"/>
      <c r="DC378" s="22"/>
      <c r="DD378" s="22"/>
      <c r="DE378" s="22"/>
      <c r="DF378" s="22"/>
      <c r="DG378" s="22"/>
      <c r="DH378" s="22"/>
      <c r="DI378" s="22"/>
      <c r="DJ378" s="22"/>
      <c r="DK378" s="22"/>
      <c r="DL378" s="22"/>
      <c r="DM378" s="22"/>
      <c r="DN378" s="22"/>
      <c r="DO378" s="22"/>
      <c r="DP378" s="22"/>
      <c r="DQ378" s="22"/>
      <c r="DR378" s="22"/>
      <c r="DS378" s="22"/>
      <c r="DT378" s="22"/>
      <c r="DU378" s="22"/>
      <c r="DV378" s="22"/>
      <c r="DW378" s="22"/>
      <c r="DX378" s="22"/>
      <c r="DY378" s="22"/>
      <c r="DZ378" s="22"/>
      <c r="EA378" s="22"/>
      <c r="EB378" s="22"/>
      <c r="EC378" s="22"/>
      <c r="ED378" s="22"/>
      <c r="EE378" s="22"/>
      <c r="EF378" s="22"/>
      <c r="EG378" s="22"/>
      <c r="EH378" s="22"/>
      <c r="EI378" s="22"/>
      <c r="EJ378" s="22"/>
      <c r="EK378" s="22"/>
      <c r="EL378" s="22"/>
      <c r="EM378" s="22"/>
      <c r="EN378" s="22"/>
      <c r="EO378" s="22"/>
      <c r="EP378" s="22"/>
      <c r="EQ378" s="22"/>
      <c r="ER378" s="22"/>
      <c r="ES378" s="22"/>
      <c r="ET378" s="22"/>
      <c r="EU378" s="22"/>
      <c r="EV378" s="22"/>
      <c r="EW378" s="22"/>
      <c r="EX378" s="22"/>
      <c r="EY378" s="22"/>
      <c r="EZ378" s="22"/>
      <c r="FA378" s="22"/>
      <c r="FB378" s="22"/>
      <c r="FC378" s="22"/>
      <c r="FD378" s="22"/>
      <c r="FE378" s="22"/>
      <c r="FF378" s="22"/>
      <c r="FG378" s="22"/>
      <c r="FH378" s="22"/>
      <c r="FI378" s="22"/>
      <c r="FJ378" s="22"/>
      <c r="FK378" s="22"/>
      <c r="FL378" s="22"/>
      <c r="FM378" s="22"/>
      <c r="FN378" s="22"/>
      <c r="FO378" s="22"/>
      <c r="FP378" s="22"/>
      <c r="FQ378" s="22"/>
      <c r="FR378" s="22"/>
      <c r="FS378" s="22"/>
      <c r="FT378" s="22"/>
      <c r="FU378" s="22"/>
      <c r="FV378" s="22"/>
      <c r="FW378" s="22"/>
      <c r="FX378" s="22"/>
      <c r="FY378" s="22"/>
      <c r="FZ378" s="22"/>
      <c r="GA378" s="22"/>
      <c r="GB378" s="22"/>
      <c r="GC378" s="22"/>
      <c r="GD378" s="22"/>
      <c r="GE378" s="22"/>
      <c r="GF378" s="22"/>
      <c r="GG378" s="22"/>
      <c r="GH378" s="22"/>
      <c r="GI378" s="22"/>
      <c r="GJ378" s="22"/>
      <c r="GK378" s="22"/>
      <c r="GL378" s="22"/>
      <c r="GM378" s="22"/>
      <c r="GN378" s="22"/>
      <c r="GO378" s="22"/>
      <c r="GP378" s="22"/>
      <c r="GQ378" s="22"/>
      <c r="GR378" s="22"/>
      <c r="GS378" s="22"/>
      <c r="GT378" s="22"/>
      <c r="GU378" s="22"/>
      <c r="GV378" s="22"/>
      <c r="GW378" s="22"/>
      <c r="GX378" s="22"/>
      <c r="GY378" s="22"/>
      <c r="GZ378" s="22"/>
      <c r="HA378" s="22"/>
      <c r="HB378" s="22"/>
      <c r="HC378" s="22"/>
      <c r="HD378" s="22"/>
      <c r="HE378" s="22"/>
      <c r="HF378" s="22"/>
      <c r="HG378" s="22"/>
      <c r="HH378" s="22"/>
      <c r="HI378" s="22"/>
      <c r="HJ378" s="22"/>
      <c r="HK378" s="22"/>
      <c r="HL378" s="22"/>
      <c r="HM378" s="22"/>
      <c r="HN378" s="22"/>
      <c r="HO378" s="22"/>
      <c r="HP378" s="22"/>
      <c r="HQ378" s="22"/>
      <c r="HR378" s="22"/>
      <c r="HS378" s="22"/>
      <c r="HT378" s="22"/>
      <c r="HU378" s="22"/>
      <c r="HV378" s="22"/>
      <c r="HW378" s="22"/>
      <c r="HX378" s="22"/>
      <c r="HY378" s="22"/>
      <c r="HZ378" s="22"/>
      <c r="IA378" s="22"/>
      <c r="IB378" s="22"/>
      <c r="IC378" s="22"/>
      <c r="ID378" s="22"/>
      <c r="IE378" s="22"/>
      <c r="IF378" s="22"/>
      <c r="IG378" s="22"/>
      <c r="IH378" s="22"/>
      <c r="II378" s="22"/>
      <c r="IJ378" s="22"/>
      <c r="IK378" s="22"/>
      <c r="IL378" s="22"/>
      <c r="IM378" s="22"/>
      <c r="IN378" s="22"/>
      <c r="IO378" s="22"/>
      <c r="IP378" s="22"/>
      <c r="IQ378" s="22"/>
      <c r="IR378" s="22"/>
      <c r="IS378" s="22"/>
      <c r="IT378" s="22"/>
      <c r="IU378" s="22"/>
      <c r="IV378" s="22"/>
      <c r="IW378" s="22"/>
      <c r="IX378" s="22"/>
      <c r="IY378" s="26">
        <f t="shared" si="20"/>
        <v>11</v>
      </c>
      <c r="IZ378" s="56" t="s">
        <v>37</v>
      </c>
      <c r="JA378" s="80">
        <v>497.51</v>
      </c>
      <c r="JB378" s="81">
        <f>JE378+JF378+JG378+JH378+JI378+JJ378+JK378+JL378+JM378+JN378+JO378+JP378</f>
        <v>497.51</v>
      </c>
      <c r="JC378" s="81">
        <v>312.73</v>
      </c>
      <c r="JD378" s="82">
        <f t="shared" si="21"/>
        <v>0</v>
      </c>
      <c r="JE378" s="83"/>
      <c r="JF378" s="83"/>
      <c r="JG378" s="83"/>
      <c r="JH378" s="83"/>
      <c r="JI378" s="83"/>
      <c r="JJ378" s="83"/>
      <c r="JK378" s="83"/>
      <c r="JL378" s="83"/>
      <c r="JM378" s="83"/>
      <c r="JN378" s="83"/>
      <c r="JO378" s="83"/>
      <c r="JP378" s="83">
        <v>497.51</v>
      </c>
      <c r="JQ378" s="117">
        <f t="shared" si="22"/>
        <v>1.5908611262111085</v>
      </c>
      <c r="JR378" s="5" t="s">
        <v>682</v>
      </c>
    </row>
    <row r="379" spans="1:278" s="5" customFormat="1" ht="12.75" customHeight="1" x14ac:dyDescent="0.25">
      <c r="A379" s="64">
        <v>43447</v>
      </c>
      <c r="B379" s="108" t="s">
        <v>298</v>
      </c>
      <c r="C379" s="52"/>
      <c r="D379" s="52"/>
      <c r="E379" s="53"/>
      <c r="F379" s="53"/>
      <c r="G379" s="53"/>
      <c r="H379" s="53"/>
      <c r="I379" s="53"/>
      <c r="J379" s="53"/>
      <c r="K379" s="53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>
        <v>40</v>
      </c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22"/>
      <c r="GF379" s="22"/>
      <c r="GG379" s="22"/>
      <c r="GH379" s="22"/>
      <c r="GI379" s="22"/>
      <c r="GJ379" s="22"/>
      <c r="GK379" s="22"/>
      <c r="GL379" s="22"/>
      <c r="GM379" s="22"/>
      <c r="GN379" s="22"/>
      <c r="GO379" s="22"/>
      <c r="GP379" s="22"/>
      <c r="GQ379" s="22"/>
      <c r="GR379" s="22"/>
      <c r="GS379" s="22"/>
      <c r="GT379" s="22"/>
      <c r="GU379" s="22"/>
      <c r="GV379" s="22"/>
      <c r="GW379" s="22"/>
      <c r="GX379" s="22"/>
      <c r="GY379" s="22"/>
      <c r="GZ379" s="22"/>
      <c r="HA379" s="22"/>
      <c r="HB379" s="22"/>
      <c r="HC379" s="22"/>
      <c r="HD379" s="22"/>
      <c r="HE379" s="22"/>
      <c r="HF379" s="22"/>
      <c r="HG379" s="22"/>
      <c r="HH379" s="22"/>
      <c r="HI379" s="22"/>
      <c r="HJ379" s="22"/>
      <c r="HK379" s="22"/>
      <c r="HL379" s="22"/>
      <c r="HM379" s="22"/>
      <c r="HN379" s="22"/>
      <c r="HO379" s="22"/>
      <c r="HP379" s="22"/>
      <c r="HQ379" s="22"/>
      <c r="HR379" s="22"/>
      <c r="HS379" s="22"/>
      <c r="HT379" s="22"/>
      <c r="HU379" s="22"/>
      <c r="HV379" s="22"/>
      <c r="HW379" s="22"/>
      <c r="HX379" s="22"/>
      <c r="HY379" s="22"/>
      <c r="HZ379" s="22"/>
      <c r="IA379" s="22"/>
      <c r="IB379" s="22"/>
      <c r="IC379" s="22"/>
      <c r="ID379" s="22"/>
      <c r="IE379" s="22"/>
      <c r="IF379" s="22"/>
      <c r="IG379" s="22"/>
      <c r="IH379" s="22"/>
      <c r="II379" s="22"/>
      <c r="IJ379" s="22"/>
      <c r="IK379" s="22"/>
      <c r="IL379" s="22"/>
      <c r="IM379" s="22"/>
      <c r="IN379" s="22"/>
      <c r="IO379" s="22"/>
      <c r="IP379" s="22"/>
      <c r="IQ379" s="22"/>
      <c r="IR379" s="22"/>
      <c r="IS379" s="22"/>
      <c r="IT379" s="22"/>
      <c r="IU379" s="22"/>
      <c r="IV379" s="22"/>
      <c r="IW379" s="22"/>
      <c r="IX379" s="22"/>
      <c r="IY379" s="26">
        <f t="shared" si="20"/>
        <v>40</v>
      </c>
      <c r="IZ379" s="56" t="s">
        <v>37</v>
      </c>
      <c r="JA379" s="80">
        <v>1825.92</v>
      </c>
      <c r="JB379" s="81">
        <f>JE379+JF379+JG379+JH379+JI379+JJ379+JK379+JL379+JM379+JN379+JO379+JP379</f>
        <v>0</v>
      </c>
      <c r="JC379" s="81">
        <v>1146.8000000000002</v>
      </c>
      <c r="JD379" s="82">
        <f t="shared" si="21"/>
        <v>1825.92</v>
      </c>
      <c r="JE379" s="83"/>
      <c r="JF379" s="83"/>
      <c r="JG379" s="83"/>
      <c r="JH379" s="83"/>
      <c r="JI379" s="83"/>
      <c r="JJ379" s="83"/>
      <c r="JK379" s="83"/>
      <c r="JL379" s="83"/>
      <c r="JM379" s="83"/>
      <c r="JN379" s="83"/>
      <c r="JO379" s="83"/>
      <c r="JP379" s="83"/>
      <c r="JQ379" s="117">
        <f t="shared" si="22"/>
        <v>1.5921869550052317</v>
      </c>
      <c r="JR379" s="5" t="s">
        <v>736</v>
      </c>
    </row>
    <row r="380" spans="1:278" s="5" customFormat="1" ht="12.75" customHeight="1" x14ac:dyDescent="0.25">
      <c r="A380" s="64">
        <v>43462</v>
      </c>
      <c r="B380" s="108" t="s">
        <v>298</v>
      </c>
      <c r="C380" s="52"/>
      <c r="D380" s="52"/>
      <c r="E380" s="53"/>
      <c r="F380" s="53"/>
      <c r="G380" s="53"/>
      <c r="H380" s="53"/>
      <c r="I380" s="53"/>
      <c r="J380" s="53"/>
      <c r="K380" s="53"/>
      <c r="L380" s="22"/>
      <c r="M380" s="22"/>
      <c r="N380" s="22"/>
      <c r="O380" s="22">
        <v>10</v>
      </c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  <c r="AU380" s="22">
        <v>5</v>
      </c>
      <c r="AV380" s="22"/>
      <c r="AW380" s="22"/>
      <c r="AX380" s="22"/>
      <c r="AY380" s="22"/>
      <c r="AZ380" s="22"/>
      <c r="BA380" s="22"/>
      <c r="BB380" s="22"/>
      <c r="BC380" s="22"/>
      <c r="BD380" s="22"/>
      <c r="BE380" s="22"/>
      <c r="BF380" s="22"/>
      <c r="BG380" s="22"/>
      <c r="BH380" s="22"/>
      <c r="BI380" s="22"/>
      <c r="BJ380" s="22"/>
      <c r="BK380" s="22"/>
      <c r="BL380" s="22"/>
      <c r="BM380" s="22"/>
      <c r="BN380" s="22"/>
      <c r="BO380" s="22"/>
      <c r="BP380" s="22"/>
      <c r="BQ380" s="22"/>
      <c r="BR380" s="22"/>
      <c r="BS380" s="22"/>
      <c r="BT380" s="22"/>
      <c r="BU380" s="22"/>
      <c r="BV380" s="22"/>
      <c r="BW380" s="22"/>
      <c r="BX380" s="22"/>
      <c r="BY380" s="22"/>
      <c r="BZ380" s="22"/>
      <c r="CA380" s="22"/>
      <c r="CB380" s="22"/>
      <c r="CC380" s="22"/>
      <c r="CD380" s="22"/>
      <c r="CE380" s="22"/>
      <c r="CF380" s="22"/>
      <c r="CG380" s="22"/>
      <c r="CH380" s="22"/>
      <c r="CI380" s="22"/>
      <c r="CJ380" s="22"/>
      <c r="CK380" s="22"/>
      <c r="CL380" s="22"/>
      <c r="CM380" s="22"/>
      <c r="CN380" s="22"/>
      <c r="CO380" s="22"/>
      <c r="CP380" s="22"/>
      <c r="CQ380" s="22"/>
      <c r="CR380" s="22"/>
      <c r="CS380" s="22"/>
      <c r="CT380" s="22"/>
      <c r="CU380" s="22"/>
      <c r="CV380" s="22"/>
      <c r="CW380" s="22"/>
      <c r="CX380" s="22"/>
      <c r="CY380" s="22"/>
      <c r="CZ380" s="22"/>
      <c r="DA380" s="22"/>
      <c r="DB380" s="22"/>
      <c r="DC380" s="22"/>
      <c r="DD380" s="22"/>
      <c r="DE380" s="22"/>
      <c r="DF380" s="22"/>
      <c r="DG380" s="22"/>
      <c r="DH380" s="22"/>
      <c r="DI380" s="22"/>
      <c r="DJ380" s="22"/>
      <c r="DK380" s="22"/>
      <c r="DL380" s="22"/>
      <c r="DM380" s="22"/>
      <c r="DN380" s="22"/>
      <c r="DO380" s="22"/>
      <c r="DP380" s="22"/>
      <c r="DQ380" s="22"/>
      <c r="DR380" s="22"/>
      <c r="DS380" s="22"/>
      <c r="DT380" s="22"/>
      <c r="DU380" s="22"/>
      <c r="DV380" s="22"/>
      <c r="DW380" s="22"/>
      <c r="DX380" s="22"/>
      <c r="DY380" s="22"/>
      <c r="DZ380" s="22"/>
      <c r="EA380" s="22"/>
      <c r="EB380" s="22"/>
      <c r="EC380" s="22"/>
      <c r="ED380" s="22"/>
      <c r="EE380" s="22"/>
      <c r="EF380" s="22"/>
      <c r="EG380" s="22"/>
      <c r="EH380" s="22"/>
      <c r="EI380" s="22"/>
      <c r="EJ380" s="22"/>
      <c r="EK380" s="22"/>
      <c r="EL380" s="22"/>
      <c r="EM380" s="22"/>
      <c r="EN380" s="22"/>
      <c r="EO380" s="22"/>
      <c r="EP380" s="22"/>
      <c r="EQ380" s="22"/>
      <c r="ER380" s="22"/>
      <c r="ES380" s="22"/>
      <c r="ET380" s="22"/>
      <c r="EU380" s="22"/>
      <c r="EV380" s="22"/>
      <c r="EW380" s="22"/>
      <c r="EX380" s="22"/>
      <c r="EY380" s="22"/>
      <c r="EZ380" s="22"/>
      <c r="FA380" s="22"/>
      <c r="FB380" s="22"/>
      <c r="FC380" s="22"/>
      <c r="FD380" s="22"/>
      <c r="FE380" s="22"/>
      <c r="FF380" s="22"/>
      <c r="FG380" s="22"/>
      <c r="FH380" s="22"/>
      <c r="FI380" s="22"/>
      <c r="FJ380" s="22"/>
      <c r="FK380" s="22"/>
      <c r="FL380" s="22"/>
      <c r="FM380" s="22"/>
      <c r="FN380" s="22"/>
      <c r="FO380" s="22"/>
      <c r="FP380" s="22"/>
      <c r="FQ380" s="22"/>
      <c r="FR380" s="22"/>
      <c r="FS380" s="22"/>
      <c r="FT380" s="22"/>
      <c r="FU380" s="22"/>
      <c r="FV380" s="22"/>
      <c r="FW380" s="22"/>
      <c r="FX380" s="22"/>
      <c r="FY380" s="22"/>
      <c r="FZ380" s="22"/>
      <c r="GA380" s="22"/>
      <c r="GB380" s="22"/>
      <c r="GC380" s="22"/>
      <c r="GD380" s="22"/>
      <c r="GE380" s="22"/>
      <c r="GF380" s="22"/>
      <c r="GG380" s="22"/>
      <c r="GH380" s="22"/>
      <c r="GI380" s="22"/>
      <c r="GJ380" s="22"/>
      <c r="GK380" s="22"/>
      <c r="GL380" s="22"/>
      <c r="GM380" s="22"/>
      <c r="GN380" s="22"/>
      <c r="GO380" s="22"/>
      <c r="GP380" s="22"/>
      <c r="GQ380" s="22"/>
      <c r="GR380" s="22"/>
      <c r="GS380" s="22"/>
      <c r="GT380" s="22"/>
      <c r="GU380" s="22"/>
      <c r="GV380" s="22"/>
      <c r="GW380" s="22"/>
      <c r="GX380" s="22"/>
      <c r="GY380" s="22"/>
      <c r="GZ380" s="22"/>
      <c r="HA380" s="22"/>
      <c r="HB380" s="22"/>
      <c r="HC380" s="22"/>
      <c r="HD380" s="22"/>
      <c r="HE380" s="22"/>
      <c r="HF380" s="22"/>
      <c r="HG380" s="22"/>
      <c r="HH380" s="22"/>
      <c r="HI380" s="22"/>
      <c r="HJ380" s="22"/>
      <c r="HK380" s="22"/>
      <c r="HL380" s="22"/>
      <c r="HM380" s="22"/>
      <c r="HN380" s="22"/>
      <c r="HO380" s="22"/>
      <c r="HP380" s="22"/>
      <c r="HQ380" s="22"/>
      <c r="HR380" s="22"/>
      <c r="HS380" s="22"/>
      <c r="HT380" s="22"/>
      <c r="HU380" s="22"/>
      <c r="HV380" s="22"/>
      <c r="HW380" s="22"/>
      <c r="HX380" s="22"/>
      <c r="HY380" s="22"/>
      <c r="HZ380" s="22"/>
      <c r="IA380" s="22"/>
      <c r="IB380" s="22"/>
      <c r="IC380" s="22"/>
      <c r="ID380" s="22"/>
      <c r="IE380" s="22"/>
      <c r="IF380" s="22"/>
      <c r="IG380" s="22"/>
      <c r="IH380" s="22"/>
      <c r="II380" s="22"/>
      <c r="IJ380" s="22"/>
      <c r="IK380" s="22"/>
      <c r="IL380" s="22"/>
      <c r="IM380" s="22"/>
      <c r="IN380" s="22"/>
      <c r="IO380" s="22"/>
      <c r="IP380" s="22"/>
      <c r="IQ380" s="22"/>
      <c r="IR380" s="22"/>
      <c r="IS380" s="22"/>
      <c r="IT380" s="22"/>
      <c r="IU380" s="22"/>
      <c r="IV380" s="22"/>
      <c r="IW380" s="22"/>
      <c r="IX380" s="22"/>
      <c r="IY380" s="26">
        <f t="shared" si="20"/>
        <v>15</v>
      </c>
      <c r="IZ380" s="56" t="s">
        <v>37</v>
      </c>
      <c r="JA380" s="80">
        <v>664.38</v>
      </c>
      <c r="JB380" s="81">
        <f>JE380+JF380+JG380+JH380+JI380+JJ380+JK380+JL380+JM380+JN380+JO380+JP380</f>
        <v>0</v>
      </c>
      <c r="JC380" s="81">
        <v>360.6</v>
      </c>
      <c r="JD380" s="82">
        <f t="shared" si="21"/>
        <v>664.38</v>
      </c>
      <c r="JE380" s="83"/>
      <c r="JF380" s="83"/>
      <c r="JG380" s="83"/>
      <c r="JH380" s="83"/>
      <c r="JI380" s="83"/>
      <c r="JJ380" s="83"/>
      <c r="JK380" s="83"/>
      <c r="JL380" s="83"/>
      <c r="JM380" s="83"/>
      <c r="JN380" s="83"/>
      <c r="JO380" s="83"/>
      <c r="JP380" s="83"/>
      <c r="JQ380" s="117">
        <f t="shared" si="22"/>
        <v>1.8424292845257901</v>
      </c>
    </row>
    <row r="381" spans="1:278" s="5" customFormat="1" ht="12.75" customHeight="1" x14ac:dyDescent="0.25">
      <c r="A381" s="64">
        <v>43116</v>
      </c>
      <c r="B381" s="108" t="s">
        <v>100</v>
      </c>
      <c r="C381" s="52"/>
      <c r="D381" s="52"/>
      <c r="E381" s="53"/>
      <c r="F381" s="53"/>
      <c r="G381" s="53"/>
      <c r="H381" s="53"/>
      <c r="I381" s="53"/>
      <c r="J381" s="53"/>
      <c r="K381" s="53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  <c r="AU381" s="22"/>
      <c r="AV381" s="22"/>
      <c r="AW381" s="22"/>
      <c r="AX381" s="22"/>
      <c r="AY381" s="22"/>
      <c r="AZ381" s="22"/>
      <c r="BA381" s="22"/>
      <c r="BB381" s="22"/>
      <c r="BC381" s="22"/>
      <c r="BD381" s="22"/>
      <c r="BE381" s="22"/>
      <c r="BF381" s="22"/>
      <c r="BG381" s="22"/>
      <c r="BH381" s="22"/>
      <c r="BI381" s="22"/>
      <c r="BJ381" s="22"/>
      <c r="BK381" s="22"/>
      <c r="BL381" s="22"/>
      <c r="BM381" s="22"/>
      <c r="BN381" s="22"/>
      <c r="BO381" s="22"/>
      <c r="BP381" s="22"/>
      <c r="BQ381" s="22"/>
      <c r="BR381" s="22"/>
      <c r="BS381" s="22"/>
      <c r="BT381" s="22"/>
      <c r="BU381" s="22"/>
      <c r="BV381" s="22"/>
      <c r="BW381" s="22"/>
      <c r="BX381" s="22"/>
      <c r="BY381" s="22"/>
      <c r="BZ381" s="22"/>
      <c r="CA381" s="22"/>
      <c r="CB381" s="22"/>
      <c r="CC381" s="22"/>
      <c r="CD381" s="22"/>
      <c r="CE381" s="22"/>
      <c r="CF381" s="22"/>
      <c r="CG381" s="22"/>
      <c r="CH381" s="22"/>
      <c r="CI381" s="22"/>
      <c r="CJ381" s="22"/>
      <c r="CK381" s="22"/>
      <c r="CL381" s="22"/>
      <c r="CM381" s="22"/>
      <c r="CN381" s="22"/>
      <c r="CO381" s="22"/>
      <c r="CP381" s="22"/>
      <c r="CQ381" s="22"/>
      <c r="CR381" s="22"/>
      <c r="CS381" s="22"/>
      <c r="CT381" s="22"/>
      <c r="CU381" s="22"/>
      <c r="CV381" s="22"/>
      <c r="CW381" s="22"/>
      <c r="CX381" s="22"/>
      <c r="CY381" s="22"/>
      <c r="CZ381" s="22"/>
      <c r="DA381" s="22"/>
      <c r="DB381" s="22"/>
      <c r="DC381" s="22"/>
      <c r="DD381" s="22"/>
      <c r="DE381" s="22"/>
      <c r="DF381" s="22"/>
      <c r="DG381" s="22"/>
      <c r="DH381" s="22"/>
      <c r="DI381" s="22"/>
      <c r="DJ381" s="22"/>
      <c r="DK381" s="22"/>
      <c r="DL381" s="22"/>
      <c r="DM381" s="22"/>
      <c r="DN381" s="22"/>
      <c r="DO381" s="22"/>
      <c r="DP381" s="22"/>
      <c r="DQ381" s="22"/>
      <c r="DR381" s="22"/>
      <c r="DS381" s="22"/>
      <c r="DT381" s="22"/>
      <c r="DU381" s="22"/>
      <c r="DV381" s="22"/>
      <c r="DW381" s="22"/>
      <c r="DX381" s="22"/>
      <c r="DY381" s="22"/>
      <c r="DZ381" s="22"/>
      <c r="EA381" s="22"/>
      <c r="EB381" s="22"/>
      <c r="EC381" s="22"/>
      <c r="ED381" s="22"/>
      <c r="EE381" s="22"/>
      <c r="EF381" s="22"/>
      <c r="EG381" s="22"/>
      <c r="EH381" s="22"/>
      <c r="EI381" s="22"/>
      <c r="EJ381" s="22"/>
      <c r="EK381" s="22"/>
      <c r="EL381" s="22"/>
      <c r="EM381" s="22"/>
      <c r="EN381" s="22"/>
      <c r="EO381" s="22"/>
      <c r="EP381" s="22"/>
      <c r="EQ381" s="22"/>
      <c r="ER381" s="22"/>
      <c r="ES381" s="22"/>
      <c r="ET381" s="22"/>
      <c r="EU381" s="22"/>
      <c r="EV381" s="22"/>
      <c r="EW381" s="22"/>
      <c r="EX381" s="22"/>
      <c r="EY381" s="22"/>
      <c r="EZ381" s="22"/>
      <c r="FA381" s="22"/>
      <c r="FB381" s="22"/>
      <c r="FC381" s="22"/>
      <c r="FD381" s="22"/>
      <c r="FE381" s="22"/>
      <c r="FF381" s="22"/>
      <c r="FG381" s="22"/>
      <c r="FH381" s="22"/>
      <c r="FI381" s="22"/>
      <c r="FJ381" s="22"/>
      <c r="FK381" s="22"/>
      <c r="FL381" s="22"/>
      <c r="FM381" s="22"/>
      <c r="FN381" s="22"/>
      <c r="FO381" s="22"/>
      <c r="FP381" s="22"/>
      <c r="FQ381" s="22"/>
      <c r="FR381" s="22"/>
      <c r="FS381" s="22"/>
      <c r="FT381" s="22"/>
      <c r="FU381" s="22"/>
      <c r="FV381" s="22"/>
      <c r="FW381" s="22"/>
      <c r="FX381" s="22"/>
      <c r="FY381" s="22"/>
      <c r="FZ381" s="22"/>
      <c r="GA381" s="22"/>
      <c r="GB381" s="22"/>
      <c r="GC381" s="22"/>
      <c r="GD381" s="22"/>
      <c r="GE381" s="22"/>
      <c r="GF381" s="22"/>
      <c r="GG381" s="22"/>
      <c r="GH381" s="22">
        <v>2.7</v>
      </c>
      <c r="GI381" s="22"/>
      <c r="GJ381" s="22"/>
      <c r="GK381" s="22"/>
      <c r="GL381" s="22"/>
      <c r="GM381" s="22"/>
      <c r="GN381" s="22"/>
      <c r="GO381" s="22"/>
      <c r="GP381" s="22"/>
      <c r="GQ381" s="22"/>
      <c r="GR381" s="22"/>
      <c r="GS381" s="22"/>
      <c r="GT381" s="22"/>
      <c r="GU381" s="22"/>
      <c r="GV381" s="22"/>
      <c r="GW381" s="22"/>
      <c r="GX381" s="22"/>
      <c r="GY381" s="22"/>
      <c r="GZ381" s="22"/>
      <c r="HA381" s="22"/>
      <c r="HB381" s="22"/>
      <c r="HC381" s="22"/>
      <c r="HD381" s="22"/>
      <c r="HE381" s="22"/>
      <c r="HF381" s="22"/>
      <c r="HG381" s="22"/>
      <c r="HH381" s="22"/>
      <c r="HI381" s="22"/>
      <c r="HJ381" s="22"/>
      <c r="HK381" s="22"/>
      <c r="HL381" s="22"/>
      <c r="HM381" s="22"/>
      <c r="HN381" s="22"/>
      <c r="HO381" s="22"/>
      <c r="HP381" s="22"/>
      <c r="HQ381" s="22"/>
      <c r="HR381" s="22"/>
      <c r="HS381" s="22"/>
      <c r="HT381" s="22"/>
      <c r="HU381" s="22"/>
      <c r="HV381" s="22"/>
      <c r="HW381" s="22"/>
      <c r="HX381" s="22"/>
      <c r="HY381" s="22"/>
      <c r="HZ381" s="22"/>
      <c r="IA381" s="22"/>
      <c r="IB381" s="22"/>
      <c r="IC381" s="22"/>
      <c r="ID381" s="22"/>
      <c r="IE381" s="22"/>
      <c r="IF381" s="22"/>
      <c r="IG381" s="22"/>
      <c r="IH381" s="22"/>
      <c r="II381" s="22"/>
      <c r="IJ381" s="22"/>
      <c r="IK381" s="22"/>
      <c r="IL381" s="22"/>
      <c r="IM381" s="22"/>
      <c r="IN381" s="22"/>
      <c r="IO381" s="22"/>
      <c r="IP381" s="22"/>
      <c r="IQ381" s="22"/>
      <c r="IR381" s="22"/>
      <c r="IS381" s="22"/>
      <c r="IT381" s="22"/>
      <c r="IU381" s="22"/>
      <c r="IV381" s="22"/>
      <c r="IW381" s="22"/>
      <c r="IX381" s="22">
        <v>1</v>
      </c>
      <c r="IY381" s="26">
        <f t="shared" si="20"/>
        <v>3.7</v>
      </c>
      <c r="IZ381" s="56" t="s">
        <v>37</v>
      </c>
      <c r="JA381" s="80">
        <v>182.42</v>
      </c>
      <c r="JB381" s="81">
        <f>JE381+JF381</f>
        <v>182.42</v>
      </c>
      <c r="JC381" s="81">
        <v>122.926</v>
      </c>
      <c r="JD381" s="82">
        <f t="shared" si="21"/>
        <v>0</v>
      </c>
      <c r="JE381" s="83"/>
      <c r="JF381" s="83">
        <v>182.42</v>
      </c>
      <c r="JG381" s="83"/>
      <c r="JH381" s="83"/>
      <c r="JI381" s="83"/>
      <c r="JJ381" s="83"/>
      <c r="JK381" s="83"/>
      <c r="JL381" s="83"/>
      <c r="JM381" s="83"/>
      <c r="JN381" s="83"/>
      <c r="JO381" s="83"/>
      <c r="JP381" s="83"/>
      <c r="JQ381" s="40">
        <f t="shared" si="22"/>
        <v>1.483982233213478</v>
      </c>
      <c r="JR381" s="5" t="s">
        <v>270</v>
      </c>
    </row>
    <row r="382" spans="1:278" s="5" customFormat="1" ht="12.75" customHeight="1" x14ac:dyDescent="0.25">
      <c r="A382" s="64">
        <v>43185</v>
      </c>
      <c r="B382" s="108" t="s">
        <v>100</v>
      </c>
      <c r="C382" s="52"/>
      <c r="D382" s="52"/>
      <c r="E382" s="53"/>
      <c r="F382" s="53"/>
      <c r="G382" s="53"/>
      <c r="H382" s="53"/>
      <c r="I382" s="53"/>
      <c r="J382" s="53"/>
      <c r="K382" s="53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  <c r="AU382" s="22"/>
      <c r="AV382" s="22"/>
      <c r="AW382" s="22"/>
      <c r="AX382" s="22"/>
      <c r="AY382" s="22"/>
      <c r="AZ382" s="22"/>
      <c r="BA382" s="22"/>
      <c r="BB382" s="22"/>
      <c r="BC382" s="22"/>
      <c r="BD382" s="22"/>
      <c r="BE382" s="22"/>
      <c r="BF382" s="22"/>
      <c r="BG382" s="22"/>
      <c r="BH382" s="22"/>
      <c r="BI382" s="22"/>
      <c r="BJ382" s="22"/>
      <c r="BK382" s="22"/>
      <c r="BL382" s="22"/>
      <c r="BM382" s="22"/>
      <c r="BN382" s="22"/>
      <c r="BO382" s="22"/>
      <c r="BP382" s="22"/>
      <c r="BQ382" s="22"/>
      <c r="BR382" s="22"/>
      <c r="BS382" s="22"/>
      <c r="BT382" s="22"/>
      <c r="BU382" s="22"/>
      <c r="BV382" s="22"/>
      <c r="BW382" s="22"/>
      <c r="BX382" s="22"/>
      <c r="BY382" s="22"/>
      <c r="BZ382" s="22"/>
      <c r="CA382" s="22"/>
      <c r="CB382" s="22"/>
      <c r="CC382" s="22"/>
      <c r="CD382" s="22"/>
      <c r="CE382" s="22"/>
      <c r="CF382" s="22"/>
      <c r="CG382" s="22"/>
      <c r="CH382" s="22"/>
      <c r="CI382" s="22"/>
      <c r="CJ382" s="22"/>
      <c r="CK382" s="22"/>
      <c r="CL382" s="22"/>
      <c r="CM382" s="22"/>
      <c r="CN382" s="22"/>
      <c r="CO382" s="22"/>
      <c r="CP382" s="22"/>
      <c r="CQ382" s="22"/>
      <c r="CR382" s="22"/>
      <c r="CS382" s="22"/>
      <c r="CT382" s="22"/>
      <c r="CU382" s="22"/>
      <c r="CV382" s="22"/>
      <c r="CW382" s="22"/>
      <c r="CX382" s="22"/>
      <c r="CY382" s="22"/>
      <c r="CZ382" s="22"/>
      <c r="DA382" s="22"/>
      <c r="DB382" s="22"/>
      <c r="DC382" s="22"/>
      <c r="DD382" s="22"/>
      <c r="DE382" s="22"/>
      <c r="DF382" s="22"/>
      <c r="DG382" s="22"/>
      <c r="DH382" s="22"/>
      <c r="DI382" s="22"/>
      <c r="DJ382" s="22"/>
      <c r="DK382" s="22"/>
      <c r="DL382" s="22"/>
      <c r="DM382" s="22"/>
      <c r="DN382" s="22"/>
      <c r="DO382" s="22"/>
      <c r="DP382" s="22"/>
      <c r="DQ382" s="22"/>
      <c r="DR382" s="22"/>
      <c r="DS382" s="22"/>
      <c r="DT382" s="22"/>
      <c r="DU382" s="22"/>
      <c r="DV382" s="22"/>
      <c r="DW382" s="22"/>
      <c r="DX382" s="22"/>
      <c r="DY382" s="22"/>
      <c r="DZ382" s="22"/>
      <c r="EA382" s="22"/>
      <c r="EB382" s="22"/>
      <c r="EC382" s="22"/>
      <c r="ED382" s="22"/>
      <c r="EE382" s="22"/>
      <c r="EF382" s="22"/>
      <c r="EG382" s="22"/>
      <c r="EH382" s="22"/>
      <c r="EI382" s="22"/>
      <c r="EJ382" s="22"/>
      <c r="EK382" s="22"/>
      <c r="EL382" s="22"/>
      <c r="EM382" s="22"/>
      <c r="EN382" s="22"/>
      <c r="EO382" s="22"/>
      <c r="EP382" s="22"/>
      <c r="EQ382" s="22"/>
      <c r="ER382" s="22"/>
      <c r="ES382" s="22"/>
      <c r="ET382" s="22"/>
      <c r="EU382" s="22"/>
      <c r="EV382" s="22"/>
      <c r="EW382" s="22"/>
      <c r="EX382" s="22"/>
      <c r="EY382" s="22"/>
      <c r="EZ382" s="22"/>
      <c r="FA382" s="22"/>
      <c r="FB382" s="22"/>
      <c r="FC382" s="22"/>
      <c r="FD382" s="22"/>
      <c r="FE382" s="22"/>
      <c r="FF382" s="22"/>
      <c r="FG382" s="22"/>
      <c r="FH382" s="22"/>
      <c r="FI382" s="22"/>
      <c r="FJ382" s="22"/>
      <c r="FK382" s="22"/>
      <c r="FL382" s="22"/>
      <c r="FM382" s="22"/>
      <c r="FN382" s="22"/>
      <c r="FO382" s="22"/>
      <c r="FP382" s="22"/>
      <c r="FQ382" s="22"/>
      <c r="FR382" s="22"/>
      <c r="FS382" s="22"/>
      <c r="FT382" s="22"/>
      <c r="FU382" s="22"/>
      <c r="FV382" s="22"/>
      <c r="FW382" s="22"/>
      <c r="FX382" s="22"/>
      <c r="FY382" s="22"/>
      <c r="FZ382" s="22"/>
      <c r="GA382" s="22"/>
      <c r="GB382" s="22"/>
      <c r="GC382" s="22"/>
      <c r="GD382" s="22"/>
      <c r="GE382" s="22"/>
      <c r="GF382" s="22"/>
      <c r="GG382" s="22"/>
      <c r="GH382" s="22">
        <v>0.9</v>
      </c>
      <c r="GI382" s="22"/>
      <c r="GJ382" s="22"/>
      <c r="GK382" s="22"/>
      <c r="GL382" s="22"/>
      <c r="GM382" s="22"/>
      <c r="GN382" s="22"/>
      <c r="GO382" s="22"/>
      <c r="GP382" s="22"/>
      <c r="GQ382" s="22"/>
      <c r="GR382" s="22"/>
      <c r="GS382" s="22"/>
      <c r="GT382" s="22"/>
      <c r="GU382" s="22"/>
      <c r="GV382" s="22"/>
      <c r="GW382" s="22"/>
      <c r="GX382" s="22"/>
      <c r="GY382" s="22"/>
      <c r="GZ382" s="22"/>
      <c r="HA382" s="22"/>
      <c r="HB382" s="22"/>
      <c r="HC382" s="22"/>
      <c r="HD382" s="22"/>
      <c r="HE382" s="22"/>
      <c r="HF382" s="22"/>
      <c r="HG382" s="22"/>
      <c r="HH382" s="22"/>
      <c r="HI382" s="22"/>
      <c r="HJ382" s="22"/>
      <c r="HK382" s="22"/>
      <c r="HL382" s="22"/>
      <c r="HM382" s="22"/>
      <c r="HN382" s="22"/>
      <c r="HO382" s="22"/>
      <c r="HP382" s="22"/>
      <c r="HQ382" s="22"/>
      <c r="HR382" s="22"/>
      <c r="HS382" s="22"/>
      <c r="HT382" s="22"/>
      <c r="HU382" s="22"/>
      <c r="HV382" s="22"/>
      <c r="HW382" s="22"/>
      <c r="HX382" s="22"/>
      <c r="HY382" s="22"/>
      <c r="HZ382" s="22"/>
      <c r="IA382" s="22"/>
      <c r="IB382" s="22"/>
      <c r="IC382" s="22"/>
      <c r="ID382" s="22"/>
      <c r="IE382" s="22"/>
      <c r="IF382" s="22"/>
      <c r="IG382" s="22"/>
      <c r="IH382" s="22"/>
      <c r="II382" s="22"/>
      <c r="IJ382" s="22"/>
      <c r="IK382" s="22"/>
      <c r="IL382" s="22"/>
      <c r="IM382" s="22"/>
      <c r="IN382" s="22"/>
      <c r="IO382" s="22"/>
      <c r="IP382" s="22"/>
      <c r="IQ382" s="22"/>
      <c r="IR382" s="22"/>
      <c r="IS382" s="22"/>
      <c r="IT382" s="22"/>
      <c r="IU382" s="22"/>
      <c r="IV382" s="22"/>
      <c r="IW382" s="22"/>
      <c r="IX382" s="22"/>
      <c r="IY382" s="26">
        <f t="shared" si="20"/>
        <v>0.9</v>
      </c>
      <c r="IZ382" s="56" t="s">
        <v>37</v>
      </c>
      <c r="JA382" s="80">
        <v>55.45</v>
      </c>
      <c r="JB382" s="81">
        <f>JE382+JF382+JG382+JH382+JI382</f>
        <v>55.45</v>
      </c>
      <c r="JC382" s="81">
        <v>32.652000000000001</v>
      </c>
      <c r="JD382" s="82">
        <f t="shared" si="21"/>
        <v>0</v>
      </c>
      <c r="JE382" s="83"/>
      <c r="JF382" s="83"/>
      <c r="JG382" s="83"/>
      <c r="JH382" s="83">
        <v>55.45</v>
      </c>
      <c r="JI382" s="83"/>
      <c r="JJ382" s="83"/>
      <c r="JK382" s="83"/>
      <c r="JL382" s="83"/>
      <c r="JM382" s="83"/>
      <c r="JN382" s="83"/>
      <c r="JO382" s="83"/>
      <c r="JP382" s="83"/>
      <c r="JQ382" s="40">
        <f t="shared" si="22"/>
        <v>1.6982114418718608</v>
      </c>
      <c r="JR382" s="5" t="s">
        <v>350</v>
      </c>
    </row>
    <row r="383" spans="1:278" s="5" customFormat="1" ht="12.75" customHeight="1" x14ac:dyDescent="0.25">
      <c r="A383" s="64">
        <v>43201</v>
      </c>
      <c r="B383" s="108" t="s">
        <v>100</v>
      </c>
      <c r="C383" s="52"/>
      <c r="D383" s="52"/>
      <c r="E383" s="53"/>
      <c r="F383" s="53"/>
      <c r="G383" s="53"/>
      <c r="H383" s="53"/>
      <c r="I383" s="53"/>
      <c r="J383" s="53"/>
      <c r="K383" s="53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  <c r="AU383" s="22"/>
      <c r="AV383" s="22"/>
      <c r="AW383" s="22"/>
      <c r="AX383" s="22"/>
      <c r="AY383" s="22"/>
      <c r="AZ383" s="22"/>
      <c r="BA383" s="22"/>
      <c r="BB383" s="22"/>
      <c r="BC383" s="22"/>
      <c r="BD383" s="22"/>
      <c r="BE383" s="22"/>
      <c r="BF383" s="22"/>
      <c r="BG383" s="22"/>
      <c r="BH383" s="22"/>
      <c r="BI383" s="22"/>
      <c r="BJ383" s="22"/>
      <c r="BK383" s="22"/>
      <c r="BL383" s="22"/>
      <c r="BM383" s="22"/>
      <c r="BN383" s="22"/>
      <c r="BO383" s="22"/>
      <c r="BP383" s="22"/>
      <c r="BQ383" s="22"/>
      <c r="BR383" s="22"/>
      <c r="BS383" s="22"/>
      <c r="BT383" s="22"/>
      <c r="BU383" s="22"/>
      <c r="BV383" s="22"/>
      <c r="BW383" s="22"/>
      <c r="BX383" s="22"/>
      <c r="BY383" s="22"/>
      <c r="BZ383" s="22"/>
      <c r="CA383" s="22"/>
      <c r="CB383" s="22"/>
      <c r="CC383" s="22"/>
      <c r="CD383" s="22"/>
      <c r="CE383" s="22"/>
      <c r="CF383" s="22"/>
      <c r="CG383" s="22"/>
      <c r="CH383" s="22"/>
      <c r="CI383" s="22"/>
      <c r="CJ383" s="22"/>
      <c r="CK383" s="22"/>
      <c r="CL383" s="22"/>
      <c r="CM383" s="22"/>
      <c r="CN383" s="22"/>
      <c r="CO383" s="22"/>
      <c r="CP383" s="22"/>
      <c r="CQ383" s="22"/>
      <c r="CR383" s="22"/>
      <c r="CS383" s="22"/>
      <c r="CT383" s="22"/>
      <c r="CU383" s="22"/>
      <c r="CV383" s="22"/>
      <c r="CW383" s="22"/>
      <c r="CX383" s="22"/>
      <c r="CY383" s="22"/>
      <c r="CZ383" s="22"/>
      <c r="DA383" s="22"/>
      <c r="DB383" s="22"/>
      <c r="DC383" s="22"/>
      <c r="DD383" s="22"/>
      <c r="DE383" s="22"/>
      <c r="DF383" s="22"/>
      <c r="DG383" s="22"/>
      <c r="DH383" s="22"/>
      <c r="DI383" s="22"/>
      <c r="DJ383" s="22"/>
      <c r="DK383" s="22"/>
      <c r="DL383" s="22"/>
      <c r="DM383" s="22"/>
      <c r="DN383" s="22"/>
      <c r="DO383" s="22"/>
      <c r="DP383" s="22"/>
      <c r="DQ383" s="22"/>
      <c r="DR383" s="22"/>
      <c r="DS383" s="22"/>
      <c r="DT383" s="22"/>
      <c r="DU383" s="22"/>
      <c r="DV383" s="22"/>
      <c r="DW383" s="22"/>
      <c r="DX383" s="22"/>
      <c r="DY383" s="22"/>
      <c r="DZ383" s="22"/>
      <c r="EA383" s="22"/>
      <c r="EB383" s="22"/>
      <c r="EC383" s="22"/>
      <c r="ED383" s="22"/>
      <c r="EE383" s="22"/>
      <c r="EF383" s="22"/>
      <c r="EG383" s="22"/>
      <c r="EH383" s="22"/>
      <c r="EI383" s="22"/>
      <c r="EJ383" s="22"/>
      <c r="EK383" s="22"/>
      <c r="EL383" s="22"/>
      <c r="EM383" s="22"/>
      <c r="EN383" s="22"/>
      <c r="EO383" s="22"/>
      <c r="EP383" s="22"/>
      <c r="EQ383" s="22"/>
      <c r="ER383" s="22"/>
      <c r="ES383" s="22"/>
      <c r="ET383" s="22"/>
      <c r="EU383" s="22"/>
      <c r="EV383" s="22"/>
      <c r="EW383" s="22"/>
      <c r="EX383" s="22"/>
      <c r="EY383" s="22"/>
      <c r="EZ383" s="22"/>
      <c r="FA383" s="22"/>
      <c r="FB383" s="22"/>
      <c r="FC383" s="22"/>
      <c r="FD383" s="22"/>
      <c r="FE383" s="22"/>
      <c r="FF383" s="22">
        <v>1</v>
      </c>
      <c r="FG383" s="22"/>
      <c r="FH383" s="22"/>
      <c r="FI383" s="22"/>
      <c r="FJ383" s="22"/>
      <c r="FK383" s="22"/>
      <c r="FL383" s="22"/>
      <c r="FM383" s="22"/>
      <c r="FN383" s="22"/>
      <c r="FO383" s="22"/>
      <c r="FP383" s="22"/>
      <c r="FQ383" s="22"/>
      <c r="FR383" s="22"/>
      <c r="FS383" s="22"/>
      <c r="FT383" s="22"/>
      <c r="FU383" s="22"/>
      <c r="FV383" s="22"/>
      <c r="FW383" s="22"/>
      <c r="FX383" s="22"/>
      <c r="FY383" s="22"/>
      <c r="FZ383" s="22"/>
      <c r="GA383" s="22"/>
      <c r="GB383" s="22"/>
      <c r="GC383" s="22"/>
      <c r="GD383" s="22"/>
      <c r="GE383" s="22"/>
      <c r="GF383" s="22"/>
      <c r="GG383" s="22"/>
      <c r="GH383" s="22">
        <v>0.9</v>
      </c>
      <c r="GI383" s="22"/>
      <c r="GJ383" s="22"/>
      <c r="GK383" s="22"/>
      <c r="GL383" s="22"/>
      <c r="GM383" s="22"/>
      <c r="GN383" s="22"/>
      <c r="GO383" s="22"/>
      <c r="GP383" s="22"/>
      <c r="GQ383" s="22"/>
      <c r="GR383" s="22"/>
      <c r="GS383" s="22"/>
      <c r="GT383" s="22"/>
      <c r="GU383" s="22"/>
      <c r="GV383" s="22"/>
      <c r="GW383" s="22"/>
      <c r="GX383" s="22"/>
      <c r="GY383" s="22"/>
      <c r="GZ383" s="22"/>
      <c r="HA383" s="22"/>
      <c r="HB383" s="22"/>
      <c r="HC383" s="22"/>
      <c r="HD383" s="22"/>
      <c r="HE383" s="22"/>
      <c r="HF383" s="22"/>
      <c r="HG383" s="22"/>
      <c r="HH383" s="22"/>
      <c r="HI383" s="22"/>
      <c r="HJ383" s="22"/>
      <c r="HK383" s="22"/>
      <c r="HL383" s="22"/>
      <c r="HM383" s="22"/>
      <c r="HN383" s="22"/>
      <c r="HO383" s="22"/>
      <c r="HP383" s="22"/>
      <c r="HQ383" s="22"/>
      <c r="HR383" s="22"/>
      <c r="HS383" s="22"/>
      <c r="HT383" s="22"/>
      <c r="HU383" s="22"/>
      <c r="HV383" s="22"/>
      <c r="HW383" s="22"/>
      <c r="HX383" s="22"/>
      <c r="HY383" s="22"/>
      <c r="HZ383" s="22"/>
      <c r="IA383" s="22"/>
      <c r="IB383" s="22"/>
      <c r="IC383" s="22"/>
      <c r="ID383" s="22"/>
      <c r="IE383" s="22"/>
      <c r="IF383" s="22"/>
      <c r="IG383" s="22"/>
      <c r="IH383" s="22"/>
      <c r="II383" s="22"/>
      <c r="IJ383" s="22"/>
      <c r="IK383" s="22"/>
      <c r="IL383" s="22"/>
      <c r="IM383" s="22"/>
      <c r="IN383" s="22"/>
      <c r="IO383" s="22"/>
      <c r="IP383" s="22"/>
      <c r="IQ383" s="22"/>
      <c r="IR383" s="22"/>
      <c r="IS383" s="22"/>
      <c r="IT383" s="22"/>
      <c r="IU383" s="22"/>
      <c r="IV383" s="22"/>
      <c r="IW383" s="22"/>
      <c r="IX383" s="22"/>
      <c r="IY383" s="26">
        <f t="shared" si="20"/>
        <v>1.9</v>
      </c>
      <c r="IZ383" s="56" t="s">
        <v>37</v>
      </c>
      <c r="JA383" s="80">
        <v>113.43</v>
      </c>
      <c r="JB383" s="81">
        <f>JE383+JF383+JG383+JH383+JI383</f>
        <v>113.43</v>
      </c>
      <c r="JC383" s="81">
        <v>65.420999999999992</v>
      </c>
      <c r="JD383" s="82">
        <f t="shared" si="21"/>
        <v>0</v>
      </c>
      <c r="JE383" s="83"/>
      <c r="JF383" s="83"/>
      <c r="JG383" s="83"/>
      <c r="JH383" s="83"/>
      <c r="JI383" s="83">
        <v>113.43</v>
      </c>
      <c r="JJ383" s="83"/>
      <c r="JK383" s="83"/>
      <c r="JL383" s="83"/>
      <c r="JM383" s="83"/>
      <c r="JN383" s="83"/>
      <c r="JO383" s="83"/>
      <c r="JP383" s="83"/>
      <c r="JQ383" s="40">
        <f t="shared" si="22"/>
        <v>1.7338469298848997</v>
      </c>
      <c r="JR383" s="5" t="s">
        <v>370</v>
      </c>
    </row>
    <row r="384" spans="1:278" s="5" customFormat="1" ht="12.75" customHeight="1" x14ac:dyDescent="0.25">
      <c r="A384" s="64">
        <v>43213</v>
      </c>
      <c r="B384" s="108" t="s">
        <v>100</v>
      </c>
      <c r="C384" s="52"/>
      <c r="D384" s="52"/>
      <c r="E384" s="53"/>
      <c r="F384" s="53"/>
      <c r="G384" s="53"/>
      <c r="H384" s="53"/>
      <c r="I384" s="53"/>
      <c r="J384" s="53"/>
      <c r="K384" s="53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  <c r="AU384" s="22"/>
      <c r="AV384" s="22"/>
      <c r="AW384" s="22"/>
      <c r="AX384" s="22"/>
      <c r="AY384" s="22"/>
      <c r="AZ384" s="22"/>
      <c r="BA384" s="22"/>
      <c r="BB384" s="22"/>
      <c r="BC384" s="22"/>
      <c r="BD384" s="22"/>
      <c r="BE384" s="22"/>
      <c r="BF384" s="22"/>
      <c r="BG384" s="22"/>
      <c r="BH384" s="22"/>
      <c r="BI384" s="22"/>
      <c r="BJ384" s="22"/>
      <c r="BK384" s="22"/>
      <c r="BL384" s="22"/>
      <c r="BM384" s="22"/>
      <c r="BN384" s="22"/>
      <c r="BO384" s="22"/>
      <c r="BP384" s="22"/>
      <c r="BQ384" s="22"/>
      <c r="BR384" s="22"/>
      <c r="BS384" s="22"/>
      <c r="BT384" s="22"/>
      <c r="BU384" s="22"/>
      <c r="BV384" s="22"/>
      <c r="BW384" s="22"/>
      <c r="BX384" s="22"/>
      <c r="BY384" s="22"/>
      <c r="BZ384" s="22"/>
      <c r="CA384" s="22"/>
      <c r="CB384" s="22"/>
      <c r="CC384" s="22"/>
      <c r="CD384" s="22"/>
      <c r="CE384" s="22"/>
      <c r="CF384" s="22"/>
      <c r="CG384" s="22"/>
      <c r="CH384" s="22"/>
      <c r="CI384" s="22"/>
      <c r="CJ384" s="22"/>
      <c r="CK384" s="22"/>
      <c r="CL384" s="22"/>
      <c r="CM384" s="22"/>
      <c r="CN384" s="22"/>
      <c r="CO384" s="22"/>
      <c r="CP384" s="22"/>
      <c r="CQ384" s="22"/>
      <c r="CR384" s="22"/>
      <c r="CS384" s="22"/>
      <c r="CT384" s="22"/>
      <c r="CU384" s="22"/>
      <c r="CV384" s="22"/>
      <c r="CW384" s="22"/>
      <c r="CX384" s="22"/>
      <c r="CY384" s="22"/>
      <c r="CZ384" s="22"/>
      <c r="DA384" s="22"/>
      <c r="DB384" s="22"/>
      <c r="DC384" s="22"/>
      <c r="DD384" s="22"/>
      <c r="DE384" s="22"/>
      <c r="DF384" s="22"/>
      <c r="DG384" s="22"/>
      <c r="DH384" s="22"/>
      <c r="DI384" s="22"/>
      <c r="DJ384" s="22"/>
      <c r="DK384" s="22"/>
      <c r="DL384" s="22"/>
      <c r="DM384" s="22"/>
      <c r="DN384" s="22"/>
      <c r="DO384" s="22"/>
      <c r="DP384" s="22"/>
      <c r="DQ384" s="22"/>
      <c r="DR384" s="22"/>
      <c r="DS384" s="22"/>
      <c r="DT384" s="22"/>
      <c r="DU384" s="22"/>
      <c r="DV384" s="22"/>
      <c r="DW384" s="22"/>
      <c r="DX384" s="22"/>
      <c r="DY384" s="22"/>
      <c r="DZ384" s="22"/>
      <c r="EA384" s="22"/>
      <c r="EB384" s="22"/>
      <c r="EC384" s="22"/>
      <c r="ED384" s="22"/>
      <c r="EE384" s="22"/>
      <c r="EF384" s="22"/>
      <c r="EG384" s="22"/>
      <c r="EH384" s="22"/>
      <c r="EI384" s="22"/>
      <c r="EJ384" s="22"/>
      <c r="EK384" s="22"/>
      <c r="EL384" s="22"/>
      <c r="EM384" s="22"/>
      <c r="EN384" s="22"/>
      <c r="EO384" s="22"/>
      <c r="EP384" s="22"/>
      <c r="EQ384" s="22"/>
      <c r="ER384" s="22"/>
      <c r="ES384" s="22"/>
      <c r="ET384" s="22"/>
      <c r="EU384" s="22"/>
      <c r="EV384" s="22"/>
      <c r="EW384" s="22"/>
      <c r="EX384" s="22"/>
      <c r="EY384" s="22"/>
      <c r="EZ384" s="22"/>
      <c r="FA384" s="22"/>
      <c r="FB384" s="22"/>
      <c r="FC384" s="22"/>
      <c r="FD384" s="22"/>
      <c r="FE384" s="22"/>
      <c r="FF384" s="22">
        <v>1</v>
      </c>
      <c r="FG384" s="22"/>
      <c r="FH384" s="22"/>
      <c r="FI384" s="22"/>
      <c r="FJ384" s="22"/>
      <c r="FK384" s="22"/>
      <c r="FL384" s="22"/>
      <c r="FM384" s="22"/>
      <c r="FN384" s="22"/>
      <c r="FO384" s="22"/>
      <c r="FP384" s="22"/>
      <c r="FQ384" s="22"/>
      <c r="FR384" s="22"/>
      <c r="FS384" s="22"/>
      <c r="FT384" s="22"/>
      <c r="FU384" s="22"/>
      <c r="FV384" s="22"/>
      <c r="FW384" s="22"/>
      <c r="FX384" s="22"/>
      <c r="FY384" s="22"/>
      <c r="FZ384" s="22"/>
      <c r="GA384" s="22"/>
      <c r="GB384" s="22"/>
      <c r="GC384" s="22"/>
      <c r="GD384" s="22"/>
      <c r="GE384" s="22"/>
      <c r="GF384" s="22"/>
      <c r="GG384" s="22"/>
      <c r="GH384" s="22">
        <v>0.9</v>
      </c>
      <c r="GI384" s="22"/>
      <c r="GJ384" s="22"/>
      <c r="GK384" s="22"/>
      <c r="GL384" s="22"/>
      <c r="GM384" s="22"/>
      <c r="GN384" s="22"/>
      <c r="GO384" s="22"/>
      <c r="GP384" s="22"/>
      <c r="GQ384" s="22"/>
      <c r="GR384" s="22"/>
      <c r="GS384" s="22"/>
      <c r="GT384" s="22"/>
      <c r="GU384" s="22"/>
      <c r="GV384" s="22"/>
      <c r="GW384" s="22"/>
      <c r="GX384" s="22"/>
      <c r="GY384" s="22"/>
      <c r="GZ384" s="22"/>
      <c r="HA384" s="22"/>
      <c r="HB384" s="22"/>
      <c r="HC384" s="22"/>
      <c r="HD384" s="22"/>
      <c r="HE384" s="22"/>
      <c r="HF384" s="22"/>
      <c r="HG384" s="22"/>
      <c r="HH384" s="22"/>
      <c r="HI384" s="22"/>
      <c r="HJ384" s="22"/>
      <c r="HK384" s="22"/>
      <c r="HL384" s="22"/>
      <c r="HM384" s="22"/>
      <c r="HN384" s="22"/>
      <c r="HO384" s="22"/>
      <c r="HP384" s="22"/>
      <c r="HQ384" s="22"/>
      <c r="HR384" s="22"/>
      <c r="HS384" s="22"/>
      <c r="HT384" s="22"/>
      <c r="HU384" s="22"/>
      <c r="HV384" s="22"/>
      <c r="HW384" s="22"/>
      <c r="HX384" s="22"/>
      <c r="HY384" s="22"/>
      <c r="HZ384" s="22"/>
      <c r="IA384" s="22"/>
      <c r="IB384" s="22"/>
      <c r="IC384" s="22"/>
      <c r="ID384" s="22"/>
      <c r="IE384" s="22"/>
      <c r="IF384" s="22"/>
      <c r="IG384" s="22"/>
      <c r="IH384" s="22"/>
      <c r="II384" s="22"/>
      <c r="IJ384" s="22"/>
      <c r="IK384" s="22"/>
      <c r="IL384" s="22"/>
      <c r="IM384" s="22"/>
      <c r="IN384" s="22"/>
      <c r="IO384" s="22"/>
      <c r="IP384" s="22"/>
      <c r="IQ384" s="22"/>
      <c r="IR384" s="22"/>
      <c r="IS384" s="22"/>
      <c r="IT384" s="22"/>
      <c r="IU384" s="22"/>
      <c r="IV384" s="22"/>
      <c r="IW384" s="22"/>
      <c r="IX384" s="22"/>
      <c r="IY384" s="26">
        <f t="shared" si="20"/>
        <v>1.9</v>
      </c>
      <c r="IZ384" s="56" t="s">
        <v>37</v>
      </c>
      <c r="JA384" s="80">
        <v>112.19</v>
      </c>
      <c r="JB384" s="81">
        <f>JE384+JF384+JG384+JH384+JI384</f>
        <v>112.19</v>
      </c>
      <c r="JC384" s="81">
        <v>66.88300000000001</v>
      </c>
      <c r="JD384" s="82">
        <f t="shared" si="21"/>
        <v>0</v>
      </c>
      <c r="JE384" s="83"/>
      <c r="JF384" s="83"/>
      <c r="JG384" s="83"/>
      <c r="JH384" s="83"/>
      <c r="JI384" s="83">
        <v>112.19</v>
      </c>
      <c r="JJ384" s="83"/>
      <c r="JK384" s="83"/>
      <c r="JL384" s="83"/>
      <c r="JM384" s="83"/>
      <c r="JN384" s="83"/>
      <c r="JO384" s="83"/>
      <c r="JP384" s="83"/>
      <c r="JQ384" s="40">
        <f t="shared" si="22"/>
        <v>1.6774068148856955</v>
      </c>
      <c r="JR384" s="5" t="s">
        <v>380</v>
      </c>
    </row>
    <row r="385" spans="1:278" s="5" customFormat="1" ht="12.75" customHeight="1" x14ac:dyDescent="0.25">
      <c r="A385" s="64">
        <v>43227</v>
      </c>
      <c r="B385" s="108" t="s">
        <v>100</v>
      </c>
      <c r="C385" s="52"/>
      <c r="D385" s="52"/>
      <c r="E385" s="53"/>
      <c r="F385" s="53"/>
      <c r="G385" s="53"/>
      <c r="H385" s="53"/>
      <c r="I385" s="53"/>
      <c r="J385" s="53"/>
      <c r="K385" s="53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  <c r="AU385" s="22"/>
      <c r="AV385" s="22"/>
      <c r="AW385" s="22"/>
      <c r="AX385" s="22"/>
      <c r="AY385" s="22"/>
      <c r="AZ385" s="22"/>
      <c r="BA385" s="22"/>
      <c r="BB385" s="22"/>
      <c r="BC385" s="22"/>
      <c r="BD385" s="22"/>
      <c r="BE385" s="22"/>
      <c r="BF385" s="22"/>
      <c r="BG385" s="22"/>
      <c r="BH385" s="22"/>
      <c r="BI385" s="22"/>
      <c r="BJ385" s="22"/>
      <c r="BK385" s="22"/>
      <c r="BL385" s="22"/>
      <c r="BM385" s="22"/>
      <c r="BN385" s="22"/>
      <c r="BO385" s="22"/>
      <c r="BP385" s="22"/>
      <c r="BQ385" s="22"/>
      <c r="BR385" s="22"/>
      <c r="BS385" s="22"/>
      <c r="BT385" s="22"/>
      <c r="BU385" s="22"/>
      <c r="BV385" s="22"/>
      <c r="BW385" s="22"/>
      <c r="BX385" s="22"/>
      <c r="BY385" s="22"/>
      <c r="BZ385" s="22"/>
      <c r="CA385" s="22"/>
      <c r="CB385" s="22"/>
      <c r="CC385" s="22"/>
      <c r="CD385" s="22"/>
      <c r="CE385" s="22"/>
      <c r="CF385" s="22"/>
      <c r="CG385" s="22"/>
      <c r="CH385" s="22"/>
      <c r="CI385" s="22"/>
      <c r="CJ385" s="22"/>
      <c r="CK385" s="22"/>
      <c r="CL385" s="22"/>
      <c r="CM385" s="22"/>
      <c r="CN385" s="22"/>
      <c r="CO385" s="22"/>
      <c r="CP385" s="22"/>
      <c r="CQ385" s="22"/>
      <c r="CR385" s="22"/>
      <c r="CS385" s="22"/>
      <c r="CT385" s="22"/>
      <c r="CU385" s="22"/>
      <c r="CV385" s="22"/>
      <c r="CW385" s="22"/>
      <c r="CX385" s="22"/>
      <c r="CY385" s="22"/>
      <c r="CZ385" s="22"/>
      <c r="DA385" s="22"/>
      <c r="DB385" s="22"/>
      <c r="DC385" s="22"/>
      <c r="DD385" s="22"/>
      <c r="DE385" s="22"/>
      <c r="DF385" s="22"/>
      <c r="DG385" s="22"/>
      <c r="DH385" s="22"/>
      <c r="DI385" s="22"/>
      <c r="DJ385" s="22"/>
      <c r="DK385" s="22"/>
      <c r="DL385" s="22"/>
      <c r="DM385" s="22"/>
      <c r="DN385" s="22"/>
      <c r="DO385" s="22"/>
      <c r="DP385" s="22"/>
      <c r="DQ385" s="22"/>
      <c r="DR385" s="22"/>
      <c r="DS385" s="22"/>
      <c r="DT385" s="22"/>
      <c r="DU385" s="22"/>
      <c r="DV385" s="22"/>
      <c r="DW385" s="22"/>
      <c r="DX385" s="22"/>
      <c r="DY385" s="22"/>
      <c r="DZ385" s="22"/>
      <c r="EA385" s="22"/>
      <c r="EB385" s="22"/>
      <c r="EC385" s="22"/>
      <c r="ED385" s="22"/>
      <c r="EE385" s="22"/>
      <c r="EF385" s="22"/>
      <c r="EG385" s="22"/>
      <c r="EH385" s="22"/>
      <c r="EI385" s="22"/>
      <c r="EJ385" s="22"/>
      <c r="EK385" s="22"/>
      <c r="EL385" s="22"/>
      <c r="EM385" s="22"/>
      <c r="EN385" s="22"/>
      <c r="EO385" s="22"/>
      <c r="EP385" s="22"/>
      <c r="EQ385" s="22"/>
      <c r="ER385" s="22"/>
      <c r="ES385" s="22"/>
      <c r="ET385" s="22"/>
      <c r="EU385" s="22"/>
      <c r="EV385" s="22"/>
      <c r="EW385" s="22"/>
      <c r="EX385" s="22"/>
      <c r="EY385" s="22"/>
      <c r="EZ385" s="22"/>
      <c r="FA385" s="22"/>
      <c r="FB385" s="22"/>
      <c r="FC385" s="22"/>
      <c r="FD385" s="22"/>
      <c r="FE385" s="22"/>
      <c r="FF385" s="22">
        <v>1</v>
      </c>
      <c r="FG385" s="22"/>
      <c r="FH385" s="22"/>
      <c r="FI385" s="22"/>
      <c r="FJ385" s="22"/>
      <c r="FK385" s="22"/>
      <c r="FL385" s="22"/>
      <c r="FM385" s="22"/>
      <c r="FN385" s="22"/>
      <c r="FO385" s="22"/>
      <c r="FP385" s="22"/>
      <c r="FQ385" s="22"/>
      <c r="FR385" s="22"/>
      <c r="FS385" s="22"/>
      <c r="FT385" s="22"/>
      <c r="FU385" s="22"/>
      <c r="FV385" s="22"/>
      <c r="FW385" s="22"/>
      <c r="FX385" s="22"/>
      <c r="FY385" s="22"/>
      <c r="FZ385" s="22"/>
      <c r="GA385" s="22"/>
      <c r="GB385" s="22"/>
      <c r="GC385" s="22"/>
      <c r="GD385" s="22"/>
      <c r="GE385" s="22"/>
      <c r="GF385" s="22"/>
      <c r="GG385" s="22"/>
      <c r="GH385" s="22">
        <v>2.7</v>
      </c>
      <c r="GI385" s="22"/>
      <c r="GJ385" s="22"/>
      <c r="GK385" s="22"/>
      <c r="GL385" s="22"/>
      <c r="GM385" s="22"/>
      <c r="GN385" s="22"/>
      <c r="GO385" s="22"/>
      <c r="GP385" s="22"/>
      <c r="GQ385" s="22"/>
      <c r="GR385" s="22"/>
      <c r="GS385" s="22"/>
      <c r="GT385" s="22"/>
      <c r="GU385" s="22"/>
      <c r="GV385" s="22"/>
      <c r="GW385" s="22"/>
      <c r="GX385" s="22"/>
      <c r="GY385" s="22"/>
      <c r="GZ385" s="22"/>
      <c r="HA385" s="22"/>
      <c r="HB385" s="22"/>
      <c r="HC385" s="22"/>
      <c r="HD385" s="22"/>
      <c r="HE385" s="22"/>
      <c r="HF385" s="22"/>
      <c r="HG385" s="22"/>
      <c r="HH385" s="22"/>
      <c r="HI385" s="22"/>
      <c r="HJ385" s="22"/>
      <c r="HK385" s="22"/>
      <c r="HL385" s="22"/>
      <c r="HM385" s="22"/>
      <c r="HN385" s="22"/>
      <c r="HO385" s="22"/>
      <c r="HP385" s="22"/>
      <c r="HQ385" s="22"/>
      <c r="HR385" s="22"/>
      <c r="HS385" s="22"/>
      <c r="HT385" s="22"/>
      <c r="HU385" s="22"/>
      <c r="HV385" s="22"/>
      <c r="HW385" s="22"/>
      <c r="HX385" s="22"/>
      <c r="HY385" s="22"/>
      <c r="HZ385" s="22"/>
      <c r="IA385" s="22"/>
      <c r="IB385" s="22"/>
      <c r="IC385" s="22"/>
      <c r="ID385" s="22"/>
      <c r="IE385" s="22"/>
      <c r="IF385" s="22"/>
      <c r="IG385" s="22"/>
      <c r="IH385" s="22"/>
      <c r="II385" s="22"/>
      <c r="IJ385" s="22"/>
      <c r="IK385" s="22"/>
      <c r="IL385" s="22"/>
      <c r="IM385" s="22"/>
      <c r="IN385" s="22"/>
      <c r="IO385" s="22"/>
      <c r="IP385" s="22"/>
      <c r="IQ385" s="22"/>
      <c r="IR385" s="22"/>
      <c r="IS385" s="22"/>
      <c r="IT385" s="22"/>
      <c r="IU385" s="22"/>
      <c r="IV385" s="22"/>
      <c r="IW385" s="22"/>
      <c r="IX385" s="22"/>
      <c r="IY385" s="26">
        <f t="shared" si="20"/>
        <v>3.7</v>
      </c>
      <c r="IZ385" s="56" t="s">
        <v>37</v>
      </c>
      <c r="JA385" s="80">
        <v>228.45</v>
      </c>
      <c r="JB385" s="81">
        <f>JE385+JF385+JG385+JH385+JI385+JJ385</f>
        <v>228.45</v>
      </c>
      <c r="JC385" s="81">
        <v>144.16500000000002</v>
      </c>
      <c r="JD385" s="82">
        <f t="shared" si="21"/>
        <v>0</v>
      </c>
      <c r="JE385" s="83"/>
      <c r="JF385" s="83"/>
      <c r="JG385" s="83"/>
      <c r="JH385" s="83"/>
      <c r="JI385" s="83"/>
      <c r="JJ385" s="83">
        <v>228.45</v>
      </c>
      <c r="JK385" s="83"/>
      <c r="JL385" s="83"/>
      <c r="JM385" s="83"/>
      <c r="JN385" s="83"/>
      <c r="JO385" s="83"/>
      <c r="JP385" s="83"/>
      <c r="JQ385" s="40">
        <f t="shared" si="22"/>
        <v>1.5846425970242428</v>
      </c>
    </row>
    <row r="386" spans="1:278" s="5" customFormat="1" ht="12.75" customHeight="1" x14ac:dyDescent="0.25">
      <c r="A386" s="64">
        <v>43272</v>
      </c>
      <c r="B386" s="108" t="s">
        <v>100</v>
      </c>
      <c r="C386" s="52"/>
      <c r="D386" s="52"/>
      <c r="E386" s="53"/>
      <c r="F386" s="53"/>
      <c r="G386" s="53"/>
      <c r="H386" s="53"/>
      <c r="I386" s="53"/>
      <c r="J386" s="53"/>
      <c r="K386" s="53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  <c r="AU386" s="22"/>
      <c r="AV386" s="22"/>
      <c r="AW386" s="22"/>
      <c r="AX386" s="22"/>
      <c r="AY386" s="22"/>
      <c r="AZ386" s="22"/>
      <c r="BA386" s="22"/>
      <c r="BB386" s="22"/>
      <c r="BC386" s="22"/>
      <c r="BD386" s="22"/>
      <c r="BE386" s="22"/>
      <c r="BF386" s="22"/>
      <c r="BG386" s="22"/>
      <c r="BH386" s="22"/>
      <c r="BI386" s="22"/>
      <c r="BJ386" s="22"/>
      <c r="BK386" s="22"/>
      <c r="BL386" s="22"/>
      <c r="BM386" s="22"/>
      <c r="BN386" s="22"/>
      <c r="BO386" s="22"/>
      <c r="BP386" s="22"/>
      <c r="BQ386" s="22"/>
      <c r="BR386" s="22"/>
      <c r="BS386" s="22"/>
      <c r="BT386" s="22"/>
      <c r="BU386" s="22"/>
      <c r="BV386" s="22"/>
      <c r="BW386" s="22"/>
      <c r="BX386" s="22"/>
      <c r="BY386" s="22"/>
      <c r="BZ386" s="22"/>
      <c r="CA386" s="22"/>
      <c r="CB386" s="22"/>
      <c r="CC386" s="22"/>
      <c r="CD386" s="22"/>
      <c r="CE386" s="22"/>
      <c r="CF386" s="22"/>
      <c r="CG386" s="22"/>
      <c r="CH386" s="22"/>
      <c r="CI386" s="22"/>
      <c r="CJ386" s="22"/>
      <c r="CK386" s="22"/>
      <c r="CL386" s="22"/>
      <c r="CM386" s="22"/>
      <c r="CN386" s="22"/>
      <c r="CO386" s="22"/>
      <c r="CP386" s="22"/>
      <c r="CQ386" s="22"/>
      <c r="CR386" s="22"/>
      <c r="CS386" s="22"/>
      <c r="CT386" s="22"/>
      <c r="CU386" s="22"/>
      <c r="CV386" s="22"/>
      <c r="CW386" s="22"/>
      <c r="CX386" s="22"/>
      <c r="CY386" s="22"/>
      <c r="CZ386" s="22"/>
      <c r="DA386" s="22"/>
      <c r="DB386" s="22"/>
      <c r="DC386" s="22"/>
      <c r="DD386" s="22"/>
      <c r="DE386" s="22"/>
      <c r="DF386" s="22"/>
      <c r="DG386" s="22"/>
      <c r="DH386" s="22"/>
      <c r="DI386" s="22"/>
      <c r="DJ386" s="22"/>
      <c r="DK386" s="22"/>
      <c r="DL386" s="22"/>
      <c r="DM386" s="22"/>
      <c r="DN386" s="22"/>
      <c r="DO386" s="22"/>
      <c r="DP386" s="22"/>
      <c r="DQ386" s="22"/>
      <c r="DR386" s="22"/>
      <c r="DS386" s="22"/>
      <c r="DT386" s="22"/>
      <c r="DU386" s="22"/>
      <c r="DV386" s="22"/>
      <c r="DW386" s="22"/>
      <c r="DX386" s="22"/>
      <c r="DY386" s="22"/>
      <c r="DZ386" s="22"/>
      <c r="EA386" s="22"/>
      <c r="EB386" s="22"/>
      <c r="EC386" s="22"/>
      <c r="ED386" s="22"/>
      <c r="EE386" s="22"/>
      <c r="EF386" s="22"/>
      <c r="EG386" s="22"/>
      <c r="EH386" s="22"/>
      <c r="EI386" s="22"/>
      <c r="EJ386" s="22"/>
      <c r="EK386" s="22"/>
      <c r="EL386" s="22"/>
      <c r="EM386" s="22"/>
      <c r="EN386" s="22"/>
      <c r="EO386" s="22"/>
      <c r="EP386" s="22"/>
      <c r="EQ386" s="22"/>
      <c r="ER386" s="22"/>
      <c r="ES386" s="22"/>
      <c r="ET386" s="22"/>
      <c r="EU386" s="22"/>
      <c r="EV386" s="22"/>
      <c r="EW386" s="22"/>
      <c r="EX386" s="22"/>
      <c r="EY386" s="22"/>
      <c r="EZ386" s="22"/>
      <c r="FA386" s="22"/>
      <c r="FB386" s="22"/>
      <c r="FC386" s="22"/>
      <c r="FD386" s="22"/>
      <c r="FE386" s="22"/>
      <c r="FF386" s="22"/>
      <c r="FG386" s="22"/>
      <c r="FH386" s="22"/>
      <c r="FI386" s="22"/>
      <c r="FJ386" s="22"/>
      <c r="FK386" s="22"/>
      <c r="FL386" s="22"/>
      <c r="FM386" s="22"/>
      <c r="FN386" s="22"/>
      <c r="FO386" s="22"/>
      <c r="FP386" s="22"/>
      <c r="FQ386" s="22"/>
      <c r="FR386" s="22"/>
      <c r="FS386" s="22"/>
      <c r="FT386" s="22"/>
      <c r="FU386" s="22"/>
      <c r="FV386" s="22"/>
      <c r="FW386" s="22"/>
      <c r="FX386" s="22"/>
      <c r="FY386" s="22"/>
      <c r="FZ386" s="22"/>
      <c r="GA386" s="22"/>
      <c r="GB386" s="22"/>
      <c r="GC386" s="22"/>
      <c r="GD386" s="22"/>
      <c r="GE386" s="22"/>
      <c r="GF386" s="22"/>
      <c r="GG386" s="22"/>
      <c r="GH386" s="22">
        <v>0.9</v>
      </c>
      <c r="GI386" s="22"/>
      <c r="GJ386" s="22"/>
      <c r="GK386" s="22"/>
      <c r="GL386" s="22"/>
      <c r="GM386" s="22"/>
      <c r="GN386" s="22"/>
      <c r="GO386" s="22"/>
      <c r="GP386" s="22"/>
      <c r="GQ386" s="22"/>
      <c r="GR386" s="22"/>
      <c r="GS386" s="22"/>
      <c r="GT386" s="22"/>
      <c r="GU386" s="22"/>
      <c r="GV386" s="22"/>
      <c r="GW386" s="22"/>
      <c r="GX386" s="22"/>
      <c r="GY386" s="22"/>
      <c r="GZ386" s="22"/>
      <c r="HA386" s="22"/>
      <c r="HB386" s="22"/>
      <c r="HC386" s="22"/>
      <c r="HD386" s="22"/>
      <c r="HE386" s="22"/>
      <c r="HF386" s="22"/>
      <c r="HG386" s="22"/>
      <c r="HH386" s="22"/>
      <c r="HI386" s="22"/>
      <c r="HJ386" s="22"/>
      <c r="HK386" s="22"/>
      <c r="HL386" s="22"/>
      <c r="HM386" s="22"/>
      <c r="HN386" s="22"/>
      <c r="HO386" s="22"/>
      <c r="HP386" s="22"/>
      <c r="HQ386" s="22"/>
      <c r="HR386" s="22"/>
      <c r="HS386" s="22"/>
      <c r="HT386" s="22"/>
      <c r="HU386" s="22"/>
      <c r="HV386" s="22"/>
      <c r="HW386" s="22"/>
      <c r="HX386" s="22"/>
      <c r="HY386" s="22"/>
      <c r="HZ386" s="22"/>
      <c r="IA386" s="22"/>
      <c r="IB386" s="22"/>
      <c r="IC386" s="22"/>
      <c r="ID386" s="22"/>
      <c r="IE386" s="22"/>
      <c r="IF386" s="22"/>
      <c r="IG386" s="22"/>
      <c r="IH386" s="22"/>
      <c r="II386" s="22"/>
      <c r="IJ386" s="22"/>
      <c r="IK386" s="22"/>
      <c r="IL386" s="22"/>
      <c r="IM386" s="22"/>
      <c r="IN386" s="22"/>
      <c r="IO386" s="22"/>
      <c r="IP386" s="22"/>
      <c r="IQ386" s="22"/>
      <c r="IR386" s="22"/>
      <c r="IS386" s="22"/>
      <c r="IT386" s="22"/>
      <c r="IU386" s="22"/>
      <c r="IV386" s="22"/>
      <c r="IW386" s="22"/>
      <c r="IX386" s="22"/>
      <c r="IY386" s="26">
        <f t="shared" ref="IY386:IY449" si="23">SUBTOTAL(9,C386:IX386)</f>
        <v>0.9</v>
      </c>
      <c r="IZ386" s="56" t="s">
        <v>37</v>
      </c>
      <c r="JA386" s="80">
        <v>57.06</v>
      </c>
      <c r="JB386" s="81">
        <f>JE386+JF386+JG386+JH386+JI386+JJ386+JK386</f>
        <v>57.06</v>
      </c>
      <c r="JC386" s="81">
        <v>37.808999999999997</v>
      </c>
      <c r="JD386" s="82">
        <f t="shared" ref="JD386:JD449" si="24">JA386-JB386</f>
        <v>0</v>
      </c>
      <c r="JE386" s="83"/>
      <c r="JF386" s="83"/>
      <c r="JG386" s="83"/>
      <c r="JH386" s="83"/>
      <c r="JI386" s="83"/>
      <c r="JJ386" s="83"/>
      <c r="JK386" s="83">
        <v>57.06</v>
      </c>
      <c r="JL386" s="83"/>
      <c r="JM386" s="83"/>
      <c r="JN386" s="83"/>
      <c r="JO386" s="83"/>
      <c r="JP386" s="83"/>
      <c r="JQ386" s="40">
        <f t="shared" si="22"/>
        <v>1.5091644846465129</v>
      </c>
      <c r="JR386" s="5" t="s">
        <v>485</v>
      </c>
    </row>
    <row r="387" spans="1:278" s="5" customFormat="1" ht="12.75" customHeight="1" x14ac:dyDescent="0.25">
      <c r="A387" s="64">
        <v>43314</v>
      </c>
      <c r="B387" s="108" t="s">
        <v>100</v>
      </c>
      <c r="C387" s="52"/>
      <c r="D387" s="52"/>
      <c r="E387" s="53"/>
      <c r="F387" s="53"/>
      <c r="G387" s="53"/>
      <c r="H387" s="53"/>
      <c r="I387" s="53"/>
      <c r="J387" s="53"/>
      <c r="K387" s="53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  <c r="AU387" s="22"/>
      <c r="AV387" s="22"/>
      <c r="AW387" s="22"/>
      <c r="AX387" s="22"/>
      <c r="AY387" s="22"/>
      <c r="AZ387" s="22"/>
      <c r="BA387" s="22"/>
      <c r="BB387" s="22"/>
      <c r="BC387" s="22"/>
      <c r="BD387" s="22"/>
      <c r="BE387" s="22"/>
      <c r="BF387" s="22"/>
      <c r="BG387" s="22"/>
      <c r="BH387" s="22"/>
      <c r="BI387" s="22"/>
      <c r="BJ387" s="22"/>
      <c r="BK387" s="22"/>
      <c r="BL387" s="22"/>
      <c r="BM387" s="22"/>
      <c r="BN387" s="22"/>
      <c r="BO387" s="22"/>
      <c r="BP387" s="22"/>
      <c r="BQ387" s="22"/>
      <c r="BR387" s="22"/>
      <c r="BS387" s="22"/>
      <c r="BT387" s="22"/>
      <c r="BU387" s="22"/>
      <c r="BV387" s="22"/>
      <c r="BW387" s="22"/>
      <c r="BX387" s="22"/>
      <c r="BY387" s="22"/>
      <c r="BZ387" s="22"/>
      <c r="CA387" s="22"/>
      <c r="CB387" s="22"/>
      <c r="CC387" s="22"/>
      <c r="CD387" s="22"/>
      <c r="CE387" s="22"/>
      <c r="CF387" s="22"/>
      <c r="CG387" s="22"/>
      <c r="CH387" s="22"/>
      <c r="CI387" s="22"/>
      <c r="CJ387" s="22"/>
      <c r="CK387" s="22"/>
      <c r="CL387" s="22"/>
      <c r="CM387" s="22"/>
      <c r="CN387" s="22"/>
      <c r="CO387" s="22"/>
      <c r="CP387" s="22"/>
      <c r="CQ387" s="22"/>
      <c r="CR387" s="22"/>
      <c r="CS387" s="22"/>
      <c r="CT387" s="22"/>
      <c r="CU387" s="22"/>
      <c r="CV387" s="22"/>
      <c r="CW387" s="22"/>
      <c r="CX387" s="22"/>
      <c r="CY387" s="22"/>
      <c r="CZ387" s="22"/>
      <c r="DA387" s="22"/>
      <c r="DB387" s="22"/>
      <c r="DC387" s="22"/>
      <c r="DD387" s="22"/>
      <c r="DE387" s="22"/>
      <c r="DF387" s="22"/>
      <c r="DG387" s="22"/>
      <c r="DH387" s="22"/>
      <c r="DI387" s="22"/>
      <c r="DJ387" s="22"/>
      <c r="DK387" s="22"/>
      <c r="DL387" s="22"/>
      <c r="DM387" s="22"/>
      <c r="DN387" s="22"/>
      <c r="DO387" s="22"/>
      <c r="DP387" s="22"/>
      <c r="DQ387" s="22"/>
      <c r="DR387" s="22"/>
      <c r="DS387" s="22"/>
      <c r="DT387" s="22"/>
      <c r="DU387" s="22"/>
      <c r="DV387" s="22"/>
      <c r="DW387" s="22"/>
      <c r="DX387" s="22"/>
      <c r="DY387" s="22"/>
      <c r="DZ387" s="22"/>
      <c r="EA387" s="22"/>
      <c r="EB387" s="22"/>
      <c r="EC387" s="22"/>
      <c r="ED387" s="22"/>
      <c r="EE387" s="22"/>
      <c r="EF387" s="22"/>
      <c r="EG387" s="22"/>
      <c r="EH387" s="22"/>
      <c r="EI387" s="22"/>
      <c r="EJ387" s="22"/>
      <c r="EK387" s="22"/>
      <c r="EL387" s="22"/>
      <c r="EM387" s="22"/>
      <c r="EN387" s="22"/>
      <c r="EO387" s="22"/>
      <c r="EP387" s="22"/>
      <c r="EQ387" s="22"/>
      <c r="ER387" s="22"/>
      <c r="ES387" s="22"/>
      <c r="ET387" s="22"/>
      <c r="EU387" s="22"/>
      <c r="EV387" s="22"/>
      <c r="EW387" s="22"/>
      <c r="EX387" s="22"/>
      <c r="EY387" s="22"/>
      <c r="EZ387" s="22"/>
      <c r="FA387" s="22"/>
      <c r="FB387" s="22"/>
      <c r="FC387" s="22"/>
      <c r="FD387" s="22"/>
      <c r="FE387" s="22"/>
      <c r="FF387" s="22">
        <v>1</v>
      </c>
      <c r="FG387" s="22"/>
      <c r="FH387" s="22"/>
      <c r="FI387" s="22"/>
      <c r="FJ387" s="22"/>
      <c r="FK387" s="22"/>
      <c r="FL387" s="22"/>
      <c r="FM387" s="22"/>
      <c r="FN387" s="22"/>
      <c r="FO387" s="22"/>
      <c r="FP387" s="22"/>
      <c r="FQ387" s="22"/>
      <c r="FR387" s="22"/>
      <c r="FS387" s="22"/>
      <c r="FT387" s="22"/>
      <c r="FU387" s="22"/>
      <c r="FV387" s="22"/>
      <c r="FW387" s="22"/>
      <c r="FX387" s="22"/>
      <c r="FY387" s="22"/>
      <c r="FZ387" s="22"/>
      <c r="GA387" s="22"/>
      <c r="GB387" s="22"/>
      <c r="GC387" s="22"/>
      <c r="GD387" s="22"/>
      <c r="GE387" s="22"/>
      <c r="GF387" s="22"/>
      <c r="GG387" s="22"/>
      <c r="GH387" s="22">
        <v>1.8</v>
      </c>
      <c r="GI387" s="22"/>
      <c r="GJ387" s="22"/>
      <c r="GK387" s="22"/>
      <c r="GL387" s="22"/>
      <c r="GM387" s="22"/>
      <c r="GN387" s="22"/>
      <c r="GO387" s="22"/>
      <c r="GP387" s="22"/>
      <c r="GQ387" s="22"/>
      <c r="GR387" s="22"/>
      <c r="GS387" s="22"/>
      <c r="GT387" s="22"/>
      <c r="GU387" s="22"/>
      <c r="GV387" s="22"/>
      <c r="GW387" s="22"/>
      <c r="GX387" s="22"/>
      <c r="GY387" s="22"/>
      <c r="GZ387" s="22"/>
      <c r="HA387" s="22"/>
      <c r="HB387" s="22"/>
      <c r="HC387" s="22"/>
      <c r="HD387" s="22"/>
      <c r="HE387" s="22"/>
      <c r="HF387" s="22"/>
      <c r="HG387" s="22"/>
      <c r="HH387" s="22"/>
      <c r="HI387" s="22"/>
      <c r="HJ387" s="22"/>
      <c r="HK387" s="22"/>
      <c r="HL387" s="22"/>
      <c r="HM387" s="22"/>
      <c r="HN387" s="22"/>
      <c r="HO387" s="22"/>
      <c r="HP387" s="22"/>
      <c r="HQ387" s="22"/>
      <c r="HR387" s="22"/>
      <c r="HS387" s="22"/>
      <c r="HT387" s="22"/>
      <c r="HU387" s="22"/>
      <c r="HV387" s="22"/>
      <c r="HW387" s="22"/>
      <c r="HX387" s="22"/>
      <c r="HY387" s="22"/>
      <c r="HZ387" s="22"/>
      <c r="IA387" s="22"/>
      <c r="IB387" s="22"/>
      <c r="IC387" s="22"/>
      <c r="ID387" s="22"/>
      <c r="IE387" s="22"/>
      <c r="IF387" s="22"/>
      <c r="IG387" s="22"/>
      <c r="IH387" s="22"/>
      <c r="II387" s="22"/>
      <c r="IJ387" s="22"/>
      <c r="IK387" s="22"/>
      <c r="IL387" s="22"/>
      <c r="IM387" s="22"/>
      <c r="IN387" s="22"/>
      <c r="IO387" s="22"/>
      <c r="IP387" s="22"/>
      <c r="IQ387" s="22"/>
      <c r="IR387" s="22"/>
      <c r="IS387" s="22"/>
      <c r="IT387" s="22"/>
      <c r="IU387" s="22"/>
      <c r="IV387" s="22"/>
      <c r="IW387" s="22"/>
      <c r="IX387" s="22">
        <v>1</v>
      </c>
      <c r="IY387" s="26">
        <f t="shared" si="23"/>
        <v>3.8</v>
      </c>
      <c r="IZ387" s="56" t="s">
        <v>37</v>
      </c>
      <c r="JA387" s="80">
        <v>206.39</v>
      </c>
      <c r="JB387" s="81">
        <f>JE387+JF387+JG387+JH387+JI387+JJ387+JK387+JL387+JM387</f>
        <v>206.39</v>
      </c>
      <c r="JC387" s="81">
        <v>129.19799999999998</v>
      </c>
      <c r="JD387" s="82">
        <f t="shared" si="24"/>
        <v>0</v>
      </c>
      <c r="JE387" s="83"/>
      <c r="JF387" s="83"/>
      <c r="JG387" s="83"/>
      <c r="JH387" s="83"/>
      <c r="JI387" s="83"/>
      <c r="JJ387" s="83"/>
      <c r="JK387" s="83"/>
      <c r="JL387" s="83"/>
      <c r="JM387" s="83">
        <v>206.39</v>
      </c>
      <c r="JN387" s="83"/>
      <c r="JO387" s="83"/>
      <c r="JP387" s="83"/>
      <c r="JQ387" s="40">
        <f t="shared" si="22"/>
        <v>1.5974705490797072</v>
      </c>
      <c r="JR387" s="5" t="s">
        <v>569</v>
      </c>
    </row>
    <row r="388" spans="1:278" s="5" customFormat="1" ht="12.75" customHeight="1" x14ac:dyDescent="0.25">
      <c r="A388" s="64">
        <v>43340</v>
      </c>
      <c r="B388" s="108" t="s">
        <v>100</v>
      </c>
      <c r="C388" s="52"/>
      <c r="D388" s="52"/>
      <c r="E388" s="53"/>
      <c r="F388" s="53"/>
      <c r="G388" s="53"/>
      <c r="H388" s="53"/>
      <c r="I388" s="53"/>
      <c r="J388" s="53"/>
      <c r="K388" s="53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  <c r="AU388" s="22"/>
      <c r="AV388" s="22"/>
      <c r="AW388" s="22"/>
      <c r="AX388" s="22"/>
      <c r="AY388" s="22"/>
      <c r="AZ388" s="22"/>
      <c r="BA388" s="22"/>
      <c r="BB388" s="22"/>
      <c r="BC388" s="22"/>
      <c r="BD388" s="22"/>
      <c r="BE388" s="22"/>
      <c r="BF388" s="22"/>
      <c r="BG388" s="22"/>
      <c r="BH388" s="22"/>
      <c r="BI388" s="22"/>
      <c r="BJ388" s="22"/>
      <c r="BK388" s="22"/>
      <c r="BL388" s="22"/>
      <c r="BM388" s="22"/>
      <c r="BN388" s="22"/>
      <c r="BO388" s="22"/>
      <c r="BP388" s="22"/>
      <c r="BQ388" s="22"/>
      <c r="BR388" s="22"/>
      <c r="BS388" s="22"/>
      <c r="BT388" s="22"/>
      <c r="BU388" s="22"/>
      <c r="BV388" s="22"/>
      <c r="BW388" s="22"/>
      <c r="BX388" s="22"/>
      <c r="BY388" s="22"/>
      <c r="BZ388" s="22"/>
      <c r="CA388" s="22"/>
      <c r="CB388" s="22"/>
      <c r="CC388" s="22"/>
      <c r="CD388" s="22"/>
      <c r="CE388" s="22"/>
      <c r="CF388" s="22"/>
      <c r="CG388" s="22"/>
      <c r="CH388" s="22"/>
      <c r="CI388" s="22"/>
      <c r="CJ388" s="22"/>
      <c r="CK388" s="22"/>
      <c r="CL388" s="22"/>
      <c r="CM388" s="22"/>
      <c r="CN388" s="22"/>
      <c r="CO388" s="22"/>
      <c r="CP388" s="22"/>
      <c r="CQ388" s="22"/>
      <c r="CR388" s="22"/>
      <c r="CS388" s="22"/>
      <c r="CT388" s="22"/>
      <c r="CU388" s="22"/>
      <c r="CV388" s="22"/>
      <c r="CW388" s="22"/>
      <c r="CX388" s="22"/>
      <c r="CY388" s="22"/>
      <c r="CZ388" s="22"/>
      <c r="DA388" s="22"/>
      <c r="DB388" s="22"/>
      <c r="DC388" s="22"/>
      <c r="DD388" s="22"/>
      <c r="DE388" s="22"/>
      <c r="DF388" s="22"/>
      <c r="DG388" s="22"/>
      <c r="DH388" s="22"/>
      <c r="DI388" s="22"/>
      <c r="DJ388" s="22"/>
      <c r="DK388" s="22"/>
      <c r="DL388" s="22"/>
      <c r="DM388" s="22"/>
      <c r="DN388" s="22"/>
      <c r="DO388" s="22"/>
      <c r="DP388" s="22"/>
      <c r="DQ388" s="22"/>
      <c r="DR388" s="22"/>
      <c r="DS388" s="22"/>
      <c r="DT388" s="22"/>
      <c r="DU388" s="22"/>
      <c r="DV388" s="22"/>
      <c r="DW388" s="22"/>
      <c r="DX388" s="22"/>
      <c r="DY388" s="22"/>
      <c r="DZ388" s="22"/>
      <c r="EA388" s="22"/>
      <c r="EB388" s="22"/>
      <c r="EC388" s="22"/>
      <c r="ED388" s="22"/>
      <c r="EE388" s="22"/>
      <c r="EF388" s="22"/>
      <c r="EG388" s="22"/>
      <c r="EH388" s="22"/>
      <c r="EI388" s="22"/>
      <c r="EJ388" s="22"/>
      <c r="EK388" s="22"/>
      <c r="EL388" s="22"/>
      <c r="EM388" s="22"/>
      <c r="EN388" s="22"/>
      <c r="EO388" s="22"/>
      <c r="EP388" s="22"/>
      <c r="EQ388" s="22"/>
      <c r="ER388" s="22"/>
      <c r="ES388" s="22"/>
      <c r="ET388" s="22"/>
      <c r="EU388" s="22"/>
      <c r="EV388" s="22"/>
      <c r="EW388" s="22"/>
      <c r="EX388" s="22"/>
      <c r="EY388" s="22"/>
      <c r="EZ388" s="22"/>
      <c r="FA388" s="22"/>
      <c r="FB388" s="22"/>
      <c r="FC388" s="22"/>
      <c r="FD388" s="22"/>
      <c r="FE388" s="22"/>
      <c r="FF388" s="22">
        <v>2</v>
      </c>
      <c r="FG388" s="22"/>
      <c r="FH388" s="22"/>
      <c r="FI388" s="22"/>
      <c r="FJ388" s="22"/>
      <c r="FK388" s="22"/>
      <c r="FL388" s="22"/>
      <c r="FM388" s="22"/>
      <c r="FN388" s="22"/>
      <c r="FO388" s="22"/>
      <c r="FP388" s="22"/>
      <c r="FQ388" s="22"/>
      <c r="FR388" s="22"/>
      <c r="FS388" s="22"/>
      <c r="FT388" s="22"/>
      <c r="FU388" s="22"/>
      <c r="FV388" s="22"/>
      <c r="FW388" s="22"/>
      <c r="FX388" s="22"/>
      <c r="FY388" s="22"/>
      <c r="FZ388" s="22"/>
      <c r="GA388" s="22"/>
      <c r="GB388" s="22"/>
      <c r="GC388" s="22"/>
      <c r="GD388" s="22"/>
      <c r="GE388" s="22"/>
      <c r="GF388" s="22"/>
      <c r="GG388" s="22"/>
      <c r="GH388" s="22">
        <v>2.7</v>
      </c>
      <c r="GI388" s="22"/>
      <c r="GJ388" s="22"/>
      <c r="GK388" s="22"/>
      <c r="GL388" s="22"/>
      <c r="GM388" s="22"/>
      <c r="GN388" s="22"/>
      <c r="GO388" s="22"/>
      <c r="GP388" s="22"/>
      <c r="GQ388" s="22"/>
      <c r="GR388" s="22"/>
      <c r="GS388" s="22"/>
      <c r="GT388" s="22"/>
      <c r="GU388" s="22"/>
      <c r="GV388" s="22"/>
      <c r="GW388" s="22"/>
      <c r="GX388" s="22"/>
      <c r="GY388" s="22"/>
      <c r="GZ388" s="22"/>
      <c r="HA388" s="22"/>
      <c r="HB388" s="22"/>
      <c r="HC388" s="22"/>
      <c r="HD388" s="22"/>
      <c r="HE388" s="22"/>
      <c r="HF388" s="22"/>
      <c r="HG388" s="22"/>
      <c r="HH388" s="22"/>
      <c r="HI388" s="22"/>
      <c r="HJ388" s="22"/>
      <c r="HK388" s="22"/>
      <c r="HL388" s="22"/>
      <c r="HM388" s="22"/>
      <c r="HN388" s="22"/>
      <c r="HO388" s="22"/>
      <c r="HP388" s="22"/>
      <c r="HQ388" s="22"/>
      <c r="HR388" s="22"/>
      <c r="HS388" s="22"/>
      <c r="HT388" s="22"/>
      <c r="HU388" s="22"/>
      <c r="HV388" s="22"/>
      <c r="HW388" s="22"/>
      <c r="HX388" s="22"/>
      <c r="HY388" s="22"/>
      <c r="HZ388" s="22"/>
      <c r="IA388" s="22"/>
      <c r="IB388" s="22"/>
      <c r="IC388" s="22"/>
      <c r="ID388" s="22"/>
      <c r="IE388" s="22"/>
      <c r="IF388" s="22"/>
      <c r="IG388" s="22"/>
      <c r="IH388" s="22"/>
      <c r="II388" s="22"/>
      <c r="IJ388" s="22"/>
      <c r="IK388" s="22"/>
      <c r="IL388" s="22"/>
      <c r="IM388" s="22"/>
      <c r="IN388" s="22"/>
      <c r="IO388" s="22"/>
      <c r="IP388" s="22"/>
      <c r="IQ388" s="22"/>
      <c r="IR388" s="22"/>
      <c r="IS388" s="22"/>
      <c r="IT388" s="22"/>
      <c r="IU388" s="22"/>
      <c r="IV388" s="22"/>
      <c r="IW388" s="22"/>
      <c r="IX388" s="22">
        <v>1</v>
      </c>
      <c r="IY388" s="26">
        <f t="shared" si="23"/>
        <v>5.7</v>
      </c>
      <c r="IZ388" s="56" t="s">
        <v>37</v>
      </c>
      <c r="JA388" s="80">
        <v>327.02999999999997</v>
      </c>
      <c r="JB388" s="81">
        <f>JE388+JF388+JG388+JH388+JI388+JJ388+JK388+JL388+JM388+JN388</f>
        <v>327.02999999999997</v>
      </c>
      <c r="JC388" s="81">
        <v>197.60399999999998</v>
      </c>
      <c r="JD388" s="82">
        <f t="shared" si="24"/>
        <v>0</v>
      </c>
      <c r="JE388" s="83"/>
      <c r="JF388" s="83"/>
      <c r="JG388" s="83"/>
      <c r="JH388" s="83"/>
      <c r="JI388" s="83"/>
      <c r="JJ388" s="83"/>
      <c r="JK388" s="83"/>
      <c r="JL388" s="83"/>
      <c r="JM388" s="83"/>
      <c r="JN388" s="83">
        <v>327.02999999999997</v>
      </c>
      <c r="JO388" s="83"/>
      <c r="JP388" s="83"/>
      <c r="JQ388" s="40">
        <f t="shared" si="22"/>
        <v>1.6549766199064797</v>
      </c>
      <c r="JR388" s="5" t="s">
        <v>603</v>
      </c>
    </row>
    <row r="389" spans="1:278" s="5" customFormat="1" ht="12.75" customHeight="1" x14ac:dyDescent="0.25">
      <c r="A389" s="64">
        <v>43398</v>
      </c>
      <c r="B389" s="108" t="s">
        <v>100</v>
      </c>
      <c r="C389" s="52"/>
      <c r="D389" s="52"/>
      <c r="E389" s="53"/>
      <c r="F389" s="53"/>
      <c r="G389" s="53"/>
      <c r="H389" s="53"/>
      <c r="I389" s="53"/>
      <c r="J389" s="53"/>
      <c r="K389" s="53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  <c r="BA389" s="22"/>
      <c r="BB389" s="22"/>
      <c r="BC389" s="22"/>
      <c r="BD389" s="22"/>
      <c r="BE389" s="22"/>
      <c r="BF389" s="22"/>
      <c r="BG389" s="22"/>
      <c r="BH389" s="22"/>
      <c r="BI389" s="22"/>
      <c r="BJ389" s="22"/>
      <c r="BK389" s="22"/>
      <c r="BL389" s="22"/>
      <c r="BM389" s="22"/>
      <c r="BN389" s="22"/>
      <c r="BO389" s="22"/>
      <c r="BP389" s="22"/>
      <c r="BQ389" s="22"/>
      <c r="BR389" s="22"/>
      <c r="BS389" s="22"/>
      <c r="BT389" s="22"/>
      <c r="BU389" s="22"/>
      <c r="BV389" s="22"/>
      <c r="BW389" s="22"/>
      <c r="BX389" s="22"/>
      <c r="BY389" s="22"/>
      <c r="BZ389" s="22"/>
      <c r="CA389" s="22"/>
      <c r="CB389" s="22"/>
      <c r="CC389" s="22"/>
      <c r="CD389" s="22"/>
      <c r="CE389" s="22"/>
      <c r="CF389" s="22"/>
      <c r="CG389" s="22"/>
      <c r="CH389" s="22"/>
      <c r="CI389" s="22"/>
      <c r="CJ389" s="22"/>
      <c r="CK389" s="22"/>
      <c r="CL389" s="22"/>
      <c r="CM389" s="22"/>
      <c r="CN389" s="22"/>
      <c r="CO389" s="22"/>
      <c r="CP389" s="22"/>
      <c r="CQ389" s="22"/>
      <c r="CR389" s="22"/>
      <c r="CS389" s="22"/>
      <c r="CT389" s="22"/>
      <c r="CU389" s="22"/>
      <c r="CV389" s="22"/>
      <c r="CW389" s="22"/>
      <c r="CX389" s="22"/>
      <c r="CY389" s="22"/>
      <c r="CZ389" s="22"/>
      <c r="DA389" s="22"/>
      <c r="DB389" s="22"/>
      <c r="DC389" s="22"/>
      <c r="DD389" s="22"/>
      <c r="DE389" s="22"/>
      <c r="DF389" s="22"/>
      <c r="DG389" s="22"/>
      <c r="DH389" s="22"/>
      <c r="DI389" s="22"/>
      <c r="DJ389" s="22"/>
      <c r="DK389" s="22"/>
      <c r="DL389" s="22"/>
      <c r="DM389" s="22"/>
      <c r="DN389" s="22"/>
      <c r="DO389" s="22"/>
      <c r="DP389" s="22"/>
      <c r="DQ389" s="22"/>
      <c r="DR389" s="22"/>
      <c r="DS389" s="22"/>
      <c r="DT389" s="22"/>
      <c r="DU389" s="22"/>
      <c r="DV389" s="22"/>
      <c r="DW389" s="22"/>
      <c r="DX389" s="22"/>
      <c r="DY389" s="22"/>
      <c r="DZ389" s="22"/>
      <c r="EA389" s="22"/>
      <c r="EB389" s="22"/>
      <c r="EC389" s="22"/>
      <c r="ED389" s="22"/>
      <c r="EE389" s="22"/>
      <c r="EF389" s="22"/>
      <c r="EG389" s="22"/>
      <c r="EH389" s="22"/>
      <c r="EI389" s="22"/>
      <c r="EJ389" s="22"/>
      <c r="EK389" s="22"/>
      <c r="EL389" s="22"/>
      <c r="EM389" s="22"/>
      <c r="EN389" s="22"/>
      <c r="EO389" s="22"/>
      <c r="EP389" s="22"/>
      <c r="EQ389" s="22"/>
      <c r="ER389" s="22"/>
      <c r="ES389" s="22"/>
      <c r="ET389" s="22"/>
      <c r="EU389" s="22"/>
      <c r="EV389" s="22"/>
      <c r="EW389" s="22"/>
      <c r="EX389" s="22"/>
      <c r="EY389" s="22"/>
      <c r="EZ389" s="22"/>
      <c r="FA389" s="22"/>
      <c r="FB389" s="22"/>
      <c r="FC389" s="22"/>
      <c r="FD389" s="22"/>
      <c r="FE389" s="22"/>
      <c r="FF389" s="22"/>
      <c r="FG389" s="22"/>
      <c r="FH389" s="22"/>
      <c r="FI389" s="22"/>
      <c r="FJ389" s="22"/>
      <c r="FK389" s="22"/>
      <c r="FL389" s="22"/>
      <c r="FM389" s="22"/>
      <c r="FN389" s="22"/>
      <c r="FO389" s="22"/>
      <c r="FP389" s="22"/>
      <c r="FQ389" s="22"/>
      <c r="FR389" s="22"/>
      <c r="FS389" s="22"/>
      <c r="FT389" s="22"/>
      <c r="FU389" s="22"/>
      <c r="FV389" s="22"/>
      <c r="FW389" s="22"/>
      <c r="FX389" s="22"/>
      <c r="FY389" s="22"/>
      <c r="FZ389" s="22"/>
      <c r="GA389" s="22"/>
      <c r="GB389" s="22"/>
      <c r="GC389" s="22"/>
      <c r="GD389" s="22"/>
      <c r="GE389" s="22"/>
      <c r="GF389" s="22"/>
      <c r="GG389" s="22"/>
      <c r="GH389" s="22">
        <v>3.6</v>
      </c>
      <c r="GI389" s="22"/>
      <c r="GJ389" s="22"/>
      <c r="GK389" s="22"/>
      <c r="GL389" s="22"/>
      <c r="GM389" s="22"/>
      <c r="GN389" s="22"/>
      <c r="GO389" s="22"/>
      <c r="GP389" s="22"/>
      <c r="GQ389" s="22"/>
      <c r="GR389" s="22"/>
      <c r="GS389" s="22"/>
      <c r="GT389" s="22"/>
      <c r="GU389" s="22"/>
      <c r="GV389" s="22"/>
      <c r="GW389" s="22"/>
      <c r="GX389" s="22"/>
      <c r="GY389" s="22"/>
      <c r="GZ389" s="22"/>
      <c r="HA389" s="22"/>
      <c r="HB389" s="22"/>
      <c r="HC389" s="22"/>
      <c r="HD389" s="22"/>
      <c r="HE389" s="22"/>
      <c r="HF389" s="22"/>
      <c r="HG389" s="22"/>
      <c r="HH389" s="22"/>
      <c r="HI389" s="22"/>
      <c r="HJ389" s="22"/>
      <c r="HK389" s="22"/>
      <c r="HL389" s="22"/>
      <c r="HM389" s="22"/>
      <c r="HN389" s="22"/>
      <c r="HO389" s="22"/>
      <c r="HP389" s="22"/>
      <c r="HQ389" s="22"/>
      <c r="HR389" s="22"/>
      <c r="HS389" s="22"/>
      <c r="HT389" s="22"/>
      <c r="HU389" s="22"/>
      <c r="HV389" s="22"/>
      <c r="HW389" s="22"/>
      <c r="HX389" s="22"/>
      <c r="HY389" s="22"/>
      <c r="HZ389" s="22"/>
      <c r="IA389" s="22"/>
      <c r="IB389" s="22"/>
      <c r="IC389" s="22"/>
      <c r="ID389" s="22"/>
      <c r="IE389" s="22"/>
      <c r="IF389" s="22"/>
      <c r="IG389" s="22"/>
      <c r="IH389" s="22"/>
      <c r="II389" s="22"/>
      <c r="IJ389" s="22"/>
      <c r="IK389" s="22"/>
      <c r="IL389" s="22"/>
      <c r="IM389" s="22"/>
      <c r="IN389" s="22"/>
      <c r="IO389" s="22"/>
      <c r="IP389" s="22"/>
      <c r="IQ389" s="22"/>
      <c r="IR389" s="22"/>
      <c r="IS389" s="22"/>
      <c r="IT389" s="22"/>
      <c r="IU389" s="22"/>
      <c r="IV389" s="22"/>
      <c r="IW389" s="22"/>
      <c r="IX389" s="22"/>
      <c r="IY389" s="26">
        <f t="shared" si="23"/>
        <v>3.6</v>
      </c>
      <c r="IZ389" s="56" t="s">
        <v>37</v>
      </c>
      <c r="JA389" s="80">
        <v>239.68</v>
      </c>
      <c r="JB389" s="81">
        <f>JE389+JF389+JG389+JH389+JI389+JJ389+JK389+JL389+JM389+JN389+JO389</f>
        <v>239.68</v>
      </c>
      <c r="JC389" s="81">
        <v>148.24799999999999</v>
      </c>
      <c r="JD389" s="82">
        <f t="shared" si="24"/>
        <v>0</v>
      </c>
      <c r="JE389" s="83"/>
      <c r="JF389" s="83"/>
      <c r="JG389" s="83"/>
      <c r="JH389" s="83"/>
      <c r="JI389" s="83"/>
      <c r="JJ389" s="83"/>
      <c r="JK389" s="83"/>
      <c r="JL389" s="83"/>
      <c r="JM389" s="83"/>
      <c r="JN389" s="83"/>
      <c r="JO389" s="83">
        <v>239.68</v>
      </c>
      <c r="JP389" s="83"/>
      <c r="JQ389" s="117">
        <f t="shared" si="22"/>
        <v>1.616750310290864</v>
      </c>
      <c r="JR389" s="5" t="s">
        <v>654</v>
      </c>
    </row>
    <row r="390" spans="1:278" s="5" customFormat="1" ht="12.75" customHeight="1" x14ac:dyDescent="0.25">
      <c r="A390" s="64">
        <v>43455</v>
      </c>
      <c r="B390" s="108" t="s">
        <v>100</v>
      </c>
      <c r="C390" s="52"/>
      <c r="D390" s="52"/>
      <c r="E390" s="53"/>
      <c r="F390" s="53"/>
      <c r="G390" s="53"/>
      <c r="H390" s="53"/>
      <c r="I390" s="53"/>
      <c r="J390" s="53"/>
      <c r="K390" s="53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22"/>
      <c r="GF390" s="22"/>
      <c r="GG390" s="22"/>
      <c r="GH390" s="22">
        <v>2.7</v>
      </c>
      <c r="GI390" s="22"/>
      <c r="GJ390" s="22"/>
      <c r="GK390" s="22"/>
      <c r="GL390" s="22"/>
      <c r="GM390" s="22"/>
      <c r="GN390" s="22"/>
      <c r="GO390" s="22"/>
      <c r="GP390" s="22"/>
      <c r="GQ390" s="22"/>
      <c r="GR390" s="22"/>
      <c r="GS390" s="22"/>
      <c r="GT390" s="22"/>
      <c r="GU390" s="22"/>
      <c r="GV390" s="22"/>
      <c r="GW390" s="22"/>
      <c r="GX390" s="22"/>
      <c r="GY390" s="22"/>
      <c r="GZ390" s="22"/>
      <c r="HA390" s="22"/>
      <c r="HB390" s="22"/>
      <c r="HC390" s="22"/>
      <c r="HD390" s="22"/>
      <c r="HE390" s="22"/>
      <c r="HF390" s="22"/>
      <c r="HG390" s="22"/>
      <c r="HH390" s="22"/>
      <c r="HI390" s="22"/>
      <c r="HJ390" s="22"/>
      <c r="HK390" s="22"/>
      <c r="HL390" s="22"/>
      <c r="HM390" s="22"/>
      <c r="HN390" s="22"/>
      <c r="HO390" s="22"/>
      <c r="HP390" s="22"/>
      <c r="HQ390" s="22"/>
      <c r="HR390" s="22"/>
      <c r="HS390" s="22"/>
      <c r="HT390" s="22"/>
      <c r="HU390" s="22"/>
      <c r="HV390" s="22"/>
      <c r="HW390" s="22"/>
      <c r="HX390" s="22"/>
      <c r="HY390" s="22"/>
      <c r="HZ390" s="22"/>
      <c r="IA390" s="22"/>
      <c r="IB390" s="22"/>
      <c r="IC390" s="22"/>
      <c r="ID390" s="22"/>
      <c r="IE390" s="22"/>
      <c r="IF390" s="22"/>
      <c r="IG390" s="22"/>
      <c r="IH390" s="22"/>
      <c r="II390" s="22"/>
      <c r="IJ390" s="22"/>
      <c r="IK390" s="22"/>
      <c r="IL390" s="22"/>
      <c r="IM390" s="22"/>
      <c r="IN390" s="22"/>
      <c r="IO390" s="22"/>
      <c r="IP390" s="22"/>
      <c r="IQ390" s="22"/>
      <c r="IR390" s="22"/>
      <c r="IS390" s="22"/>
      <c r="IT390" s="22"/>
      <c r="IU390" s="22"/>
      <c r="IV390" s="22"/>
      <c r="IW390" s="22"/>
      <c r="IX390" s="22"/>
      <c r="IY390" s="26">
        <f t="shared" si="23"/>
        <v>2.7</v>
      </c>
      <c r="IZ390" s="56" t="s">
        <v>37</v>
      </c>
      <c r="JA390" s="80">
        <v>181.44</v>
      </c>
      <c r="JB390" s="81">
        <f>JE390+JF390+JG390+JH390+JI390+JJ390+JK390+JL390+JM390+JN390+JO390+JP390</f>
        <v>0</v>
      </c>
      <c r="JC390" s="81">
        <v>111.13200000000001</v>
      </c>
      <c r="JD390" s="82">
        <f t="shared" si="24"/>
        <v>181.44</v>
      </c>
      <c r="JE390" s="83"/>
      <c r="JF390" s="83"/>
      <c r="JG390" s="83"/>
      <c r="JH390" s="83"/>
      <c r="JI390" s="83"/>
      <c r="JJ390" s="83"/>
      <c r="JK390" s="83"/>
      <c r="JL390" s="83"/>
      <c r="JM390" s="83"/>
      <c r="JN390" s="83"/>
      <c r="JO390" s="83"/>
      <c r="JP390" s="83"/>
      <c r="JQ390" s="117">
        <f t="shared" si="22"/>
        <v>1.6326530612244896</v>
      </c>
    </row>
    <row r="391" spans="1:278" s="5" customFormat="1" ht="12.75" customHeight="1" x14ac:dyDescent="0.25">
      <c r="A391" s="64">
        <v>43223</v>
      </c>
      <c r="B391" s="109" t="s">
        <v>177</v>
      </c>
      <c r="C391" s="52"/>
      <c r="D391" s="52"/>
      <c r="E391" s="53"/>
      <c r="F391" s="53"/>
      <c r="G391" s="53"/>
      <c r="H391" s="53"/>
      <c r="I391" s="53"/>
      <c r="J391" s="53"/>
      <c r="K391" s="53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>
        <v>1.8</v>
      </c>
      <c r="AS391" s="22"/>
      <c r="AT391" s="22"/>
      <c r="AU391" s="22"/>
      <c r="AV391" s="22"/>
      <c r="AW391" s="22"/>
      <c r="AX391" s="22"/>
      <c r="AY391" s="22"/>
      <c r="AZ391" s="22"/>
      <c r="BA391" s="22"/>
      <c r="BB391" s="22"/>
      <c r="BC391" s="22"/>
      <c r="BD391" s="22"/>
      <c r="BE391" s="22"/>
      <c r="BF391" s="22"/>
      <c r="BG391" s="22"/>
      <c r="BH391" s="22"/>
      <c r="BI391" s="22"/>
      <c r="BJ391" s="22"/>
      <c r="BK391" s="22"/>
      <c r="BL391" s="22"/>
      <c r="BM391" s="22"/>
      <c r="BN391" s="22"/>
      <c r="BO391" s="22"/>
      <c r="BP391" s="22"/>
      <c r="BQ391" s="22"/>
      <c r="BR391" s="22"/>
      <c r="BS391" s="22"/>
      <c r="BT391" s="22"/>
      <c r="BU391" s="22"/>
      <c r="BV391" s="22"/>
      <c r="BW391" s="22"/>
      <c r="BX391" s="22"/>
      <c r="BY391" s="22"/>
      <c r="BZ391" s="22"/>
      <c r="CA391" s="22"/>
      <c r="CB391" s="22"/>
      <c r="CC391" s="22"/>
      <c r="CD391" s="22"/>
      <c r="CE391" s="22"/>
      <c r="CF391" s="22"/>
      <c r="CG391" s="22"/>
      <c r="CH391" s="22"/>
      <c r="CI391" s="22"/>
      <c r="CJ391" s="22"/>
      <c r="CK391" s="22"/>
      <c r="CL391" s="22"/>
      <c r="CM391" s="22"/>
      <c r="CN391" s="22"/>
      <c r="CO391" s="22"/>
      <c r="CP391" s="22"/>
      <c r="CQ391" s="22"/>
      <c r="CR391" s="22"/>
      <c r="CS391" s="22"/>
      <c r="CT391" s="22"/>
      <c r="CU391" s="22"/>
      <c r="CV391" s="22"/>
      <c r="CW391" s="22"/>
      <c r="CX391" s="22"/>
      <c r="CY391" s="22"/>
      <c r="CZ391" s="22"/>
      <c r="DA391" s="22"/>
      <c r="DB391" s="22">
        <v>6</v>
      </c>
      <c r="DC391" s="22"/>
      <c r="DD391" s="22"/>
      <c r="DE391" s="22"/>
      <c r="DF391" s="22"/>
      <c r="DG391" s="22"/>
      <c r="DH391" s="22"/>
      <c r="DI391" s="22"/>
      <c r="DJ391" s="22"/>
      <c r="DK391" s="22"/>
      <c r="DL391" s="22"/>
      <c r="DM391" s="22"/>
      <c r="DN391" s="22"/>
      <c r="DO391" s="22"/>
      <c r="DP391" s="22"/>
      <c r="DQ391" s="22"/>
      <c r="DR391" s="22"/>
      <c r="DS391" s="22"/>
      <c r="DT391" s="22"/>
      <c r="DU391" s="22"/>
      <c r="DV391" s="22"/>
      <c r="DW391" s="22"/>
      <c r="DX391" s="22"/>
      <c r="DY391" s="22"/>
      <c r="DZ391" s="22"/>
      <c r="EA391" s="22"/>
      <c r="EB391" s="22"/>
      <c r="EC391" s="22"/>
      <c r="ED391" s="22"/>
      <c r="EE391" s="22"/>
      <c r="EF391" s="22"/>
      <c r="EG391" s="22"/>
      <c r="EH391" s="22"/>
      <c r="EI391" s="22"/>
      <c r="EJ391" s="22"/>
      <c r="EK391" s="22"/>
      <c r="EL391" s="22"/>
      <c r="EM391" s="22"/>
      <c r="EN391" s="22"/>
      <c r="EO391" s="22">
        <v>3</v>
      </c>
      <c r="EP391" s="22"/>
      <c r="EQ391" s="22"/>
      <c r="ER391" s="22"/>
      <c r="ES391" s="22"/>
      <c r="ET391" s="22"/>
      <c r="EU391" s="22"/>
      <c r="EV391" s="22"/>
      <c r="EW391" s="22"/>
      <c r="EX391" s="22"/>
      <c r="EY391" s="22"/>
      <c r="EZ391" s="22"/>
      <c r="FA391" s="22"/>
      <c r="FB391" s="22"/>
      <c r="FC391" s="22"/>
      <c r="FD391" s="22"/>
      <c r="FE391" s="22"/>
      <c r="FF391" s="22"/>
      <c r="FG391" s="22"/>
      <c r="FH391" s="22"/>
      <c r="FI391" s="22"/>
      <c r="FJ391" s="22"/>
      <c r="FK391" s="22"/>
      <c r="FL391" s="22"/>
      <c r="FM391" s="22"/>
      <c r="FN391" s="22"/>
      <c r="FO391" s="22"/>
      <c r="FP391" s="22"/>
      <c r="FQ391" s="22"/>
      <c r="FR391" s="22"/>
      <c r="FS391" s="22"/>
      <c r="FT391" s="22"/>
      <c r="FU391" s="22"/>
      <c r="FV391" s="22"/>
      <c r="FW391" s="22"/>
      <c r="FX391" s="22"/>
      <c r="FY391" s="22"/>
      <c r="FZ391" s="22"/>
      <c r="GA391" s="22"/>
      <c r="GB391" s="22"/>
      <c r="GC391" s="22"/>
      <c r="GD391" s="22"/>
      <c r="GE391" s="22"/>
      <c r="GF391" s="22"/>
      <c r="GG391" s="22"/>
      <c r="GH391" s="22"/>
      <c r="GI391" s="22"/>
      <c r="GJ391" s="22"/>
      <c r="GK391" s="22"/>
      <c r="GL391" s="22"/>
      <c r="GM391" s="22"/>
      <c r="GN391" s="22"/>
      <c r="GO391" s="22"/>
      <c r="GP391" s="22"/>
      <c r="GQ391" s="22"/>
      <c r="GR391" s="22"/>
      <c r="GS391" s="22"/>
      <c r="GT391" s="22"/>
      <c r="GU391" s="22"/>
      <c r="GV391" s="22"/>
      <c r="GW391" s="22"/>
      <c r="GX391" s="22"/>
      <c r="GY391" s="22"/>
      <c r="GZ391" s="22"/>
      <c r="HA391" s="22"/>
      <c r="HB391" s="22"/>
      <c r="HC391" s="22"/>
      <c r="HD391" s="22"/>
      <c r="HE391" s="22"/>
      <c r="HF391" s="22"/>
      <c r="HG391" s="22"/>
      <c r="HH391" s="22"/>
      <c r="HI391" s="22"/>
      <c r="HJ391" s="22"/>
      <c r="HK391" s="22"/>
      <c r="HL391" s="22"/>
      <c r="HM391" s="22"/>
      <c r="HN391" s="22"/>
      <c r="HO391" s="22"/>
      <c r="HP391" s="22"/>
      <c r="HQ391" s="22"/>
      <c r="HR391" s="22"/>
      <c r="HS391" s="22"/>
      <c r="HT391" s="22"/>
      <c r="HU391" s="22"/>
      <c r="HV391" s="22"/>
      <c r="HW391" s="22"/>
      <c r="HX391" s="22"/>
      <c r="HY391" s="22"/>
      <c r="HZ391" s="22"/>
      <c r="IA391" s="22"/>
      <c r="IB391" s="22"/>
      <c r="IC391" s="22"/>
      <c r="ID391" s="22">
        <v>11</v>
      </c>
      <c r="IE391" s="22"/>
      <c r="IF391" s="22"/>
      <c r="IG391" s="22"/>
      <c r="IH391" s="22"/>
      <c r="II391" s="22"/>
      <c r="IJ391" s="22"/>
      <c r="IK391" s="22"/>
      <c r="IL391" s="22"/>
      <c r="IM391" s="22"/>
      <c r="IN391" s="22"/>
      <c r="IO391" s="22"/>
      <c r="IP391" s="22"/>
      <c r="IQ391" s="22"/>
      <c r="IR391" s="22"/>
      <c r="IS391" s="22"/>
      <c r="IT391" s="22"/>
      <c r="IU391" s="22"/>
      <c r="IV391" s="22"/>
      <c r="IW391" s="22"/>
      <c r="IX391" s="22"/>
      <c r="IY391" s="26">
        <f t="shared" si="23"/>
        <v>21.8</v>
      </c>
      <c r="IZ391" s="56" t="s">
        <v>37</v>
      </c>
      <c r="JA391" s="80">
        <v>517.14</v>
      </c>
      <c r="JB391" s="81">
        <f>JE391+JF391+JG391+JH391+JI391</f>
        <v>517.14</v>
      </c>
      <c r="JC391" s="81">
        <v>301.05200000000002</v>
      </c>
      <c r="JD391" s="82">
        <f t="shared" si="24"/>
        <v>0</v>
      </c>
      <c r="JE391" s="83"/>
      <c r="JF391" s="83"/>
      <c r="JG391" s="83"/>
      <c r="JH391" s="83"/>
      <c r="JI391" s="83">
        <v>517.14</v>
      </c>
      <c r="JJ391" s="83"/>
      <c r="JK391" s="83"/>
      <c r="JL391" s="83"/>
      <c r="JM391" s="83"/>
      <c r="JN391" s="83"/>
      <c r="JO391" s="83"/>
      <c r="JP391" s="83"/>
      <c r="JQ391" s="40">
        <f t="shared" si="22"/>
        <v>1.7177763309992957</v>
      </c>
      <c r="JR391" s="5" t="s">
        <v>402</v>
      </c>
    </row>
    <row r="392" spans="1:278" s="5" customFormat="1" ht="12.75" customHeight="1" x14ac:dyDescent="0.25">
      <c r="A392" s="64">
        <v>43241</v>
      </c>
      <c r="B392" s="109" t="s">
        <v>177</v>
      </c>
      <c r="C392" s="52"/>
      <c r="D392" s="52"/>
      <c r="E392" s="53"/>
      <c r="F392" s="53"/>
      <c r="G392" s="53"/>
      <c r="H392" s="53"/>
      <c r="I392" s="53"/>
      <c r="J392" s="53"/>
      <c r="K392" s="53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  <c r="BA392" s="22"/>
      <c r="BB392" s="22"/>
      <c r="BC392" s="22"/>
      <c r="BD392" s="22"/>
      <c r="BE392" s="22"/>
      <c r="BF392" s="22"/>
      <c r="BG392" s="22"/>
      <c r="BH392" s="22"/>
      <c r="BI392" s="22"/>
      <c r="BJ392" s="22"/>
      <c r="BK392" s="22"/>
      <c r="BL392" s="22"/>
      <c r="BM392" s="22"/>
      <c r="BN392" s="22"/>
      <c r="BO392" s="22"/>
      <c r="BP392" s="22"/>
      <c r="BQ392" s="22"/>
      <c r="BR392" s="22"/>
      <c r="BS392" s="22"/>
      <c r="BT392" s="22"/>
      <c r="BU392" s="22"/>
      <c r="BV392" s="22"/>
      <c r="BW392" s="22"/>
      <c r="BX392" s="22"/>
      <c r="BY392" s="22"/>
      <c r="BZ392" s="22"/>
      <c r="CA392" s="22"/>
      <c r="CB392" s="22"/>
      <c r="CC392" s="22"/>
      <c r="CD392" s="22"/>
      <c r="CE392" s="22"/>
      <c r="CF392" s="22"/>
      <c r="CG392" s="22"/>
      <c r="CH392" s="22"/>
      <c r="CI392" s="22"/>
      <c r="CJ392" s="22">
        <v>6</v>
      </c>
      <c r="CK392" s="22"/>
      <c r="CL392" s="22"/>
      <c r="CM392" s="22"/>
      <c r="CN392" s="22"/>
      <c r="CO392" s="22"/>
      <c r="CP392" s="22"/>
      <c r="CQ392" s="22"/>
      <c r="CR392" s="22"/>
      <c r="CS392" s="22"/>
      <c r="CT392" s="22"/>
      <c r="CU392" s="22"/>
      <c r="CV392" s="22"/>
      <c r="CW392" s="22"/>
      <c r="CX392" s="22"/>
      <c r="CY392" s="22"/>
      <c r="CZ392" s="22"/>
      <c r="DA392" s="22"/>
      <c r="DB392" s="22"/>
      <c r="DC392" s="22"/>
      <c r="DD392" s="22"/>
      <c r="DE392" s="22"/>
      <c r="DF392" s="22"/>
      <c r="DG392" s="22"/>
      <c r="DH392" s="22"/>
      <c r="DI392" s="22"/>
      <c r="DJ392" s="22"/>
      <c r="DK392" s="22"/>
      <c r="DL392" s="22"/>
      <c r="DM392" s="22"/>
      <c r="DN392" s="22"/>
      <c r="DO392" s="22"/>
      <c r="DP392" s="22"/>
      <c r="DQ392" s="22"/>
      <c r="DR392" s="22"/>
      <c r="DS392" s="22"/>
      <c r="DT392" s="22"/>
      <c r="DU392" s="22"/>
      <c r="DV392" s="22"/>
      <c r="DW392" s="22"/>
      <c r="DX392" s="22"/>
      <c r="DY392" s="22"/>
      <c r="DZ392" s="22"/>
      <c r="EA392" s="22"/>
      <c r="EB392" s="22"/>
      <c r="EC392" s="22"/>
      <c r="ED392" s="22"/>
      <c r="EE392" s="22"/>
      <c r="EF392" s="22"/>
      <c r="EG392" s="22"/>
      <c r="EH392" s="22"/>
      <c r="EI392" s="22"/>
      <c r="EJ392" s="22"/>
      <c r="EK392" s="22"/>
      <c r="EL392" s="22"/>
      <c r="EM392" s="22"/>
      <c r="EN392" s="22"/>
      <c r="EO392" s="22">
        <v>30</v>
      </c>
      <c r="EP392" s="22"/>
      <c r="EQ392" s="22"/>
      <c r="ER392" s="22"/>
      <c r="ES392" s="22"/>
      <c r="ET392" s="22"/>
      <c r="EU392" s="22"/>
      <c r="EV392" s="22"/>
      <c r="EW392" s="22"/>
      <c r="EX392" s="22"/>
      <c r="EY392" s="22"/>
      <c r="EZ392" s="22"/>
      <c r="FA392" s="22"/>
      <c r="FB392" s="22"/>
      <c r="FC392" s="22"/>
      <c r="FD392" s="22"/>
      <c r="FE392" s="22"/>
      <c r="FF392" s="22"/>
      <c r="FG392" s="22"/>
      <c r="FH392" s="22"/>
      <c r="FI392" s="22"/>
      <c r="FJ392" s="22"/>
      <c r="FK392" s="22"/>
      <c r="FL392" s="22"/>
      <c r="FM392" s="22"/>
      <c r="FN392" s="22"/>
      <c r="FO392" s="22"/>
      <c r="FP392" s="22"/>
      <c r="FQ392" s="22"/>
      <c r="FR392" s="22"/>
      <c r="FS392" s="22"/>
      <c r="FT392" s="22"/>
      <c r="FU392" s="22"/>
      <c r="FV392" s="22"/>
      <c r="FW392" s="22"/>
      <c r="FX392" s="22"/>
      <c r="FY392" s="22"/>
      <c r="FZ392" s="22"/>
      <c r="GA392" s="22"/>
      <c r="GB392" s="22"/>
      <c r="GC392" s="22"/>
      <c r="GD392" s="22"/>
      <c r="GE392" s="22"/>
      <c r="GF392" s="22"/>
      <c r="GG392" s="22"/>
      <c r="GH392" s="22"/>
      <c r="GI392" s="22"/>
      <c r="GJ392" s="22"/>
      <c r="GK392" s="22"/>
      <c r="GL392" s="22"/>
      <c r="GM392" s="22"/>
      <c r="GN392" s="22"/>
      <c r="GO392" s="22"/>
      <c r="GP392" s="22"/>
      <c r="GQ392" s="22"/>
      <c r="GR392" s="22"/>
      <c r="GS392" s="22"/>
      <c r="GT392" s="22"/>
      <c r="GU392" s="22"/>
      <c r="GV392" s="22"/>
      <c r="GW392" s="22"/>
      <c r="GX392" s="22"/>
      <c r="GY392" s="22"/>
      <c r="GZ392" s="22"/>
      <c r="HA392" s="22"/>
      <c r="HB392" s="22"/>
      <c r="HC392" s="22"/>
      <c r="HD392" s="22"/>
      <c r="HE392" s="22"/>
      <c r="HF392" s="22"/>
      <c r="HG392" s="22">
        <v>1</v>
      </c>
      <c r="HH392" s="22"/>
      <c r="HI392" s="22"/>
      <c r="HJ392" s="22"/>
      <c r="HK392" s="22"/>
      <c r="HL392" s="22"/>
      <c r="HM392" s="22"/>
      <c r="HN392" s="22"/>
      <c r="HO392" s="22"/>
      <c r="HP392" s="22"/>
      <c r="HQ392" s="22"/>
      <c r="HR392" s="22"/>
      <c r="HS392" s="22"/>
      <c r="HT392" s="22"/>
      <c r="HU392" s="22"/>
      <c r="HV392" s="22"/>
      <c r="HW392" s="22"/>
      <c r="HX392" s="22"/>
      <c r="HY392" s="22"/>
      <c r="HZ392" s="22"/>
      <c r="IA392" s="22"/>
      <c r="IB392" s="22"/>
      <c r="IC392" s="22"/>
      <c r="ID392" s="22">
        <v>11</v>
      </c>
      <c r="IE392" s="22"/>
      <c r="IF392" s="22"/>
      <c r="IG392" s="22"/>
      <c r="IH392" s="22"/>
      <c r="II392" s="22"/>
      <c r="IJ392" s="22"/>
      <c r="IK392" s="22"/>
      <c r="IL392" s="22"/>
      <c r="IM392" s="22"/>
      <c r="IN392" s="22"/>
      <c r="IO392" s="22"/>
      <c r="IP392" s="22"/>
      <c r="IQ392" s="22"/>
      <c r="IR392" s="22"/>
      <c r="IS392" s="22"/>
      <c r="IT392" s="22"/>
      <c r="IU392" s="22"/>
      <c r="IV392" s="22">
        <v>25</v>
      </c>
      <c r="IW392" s="22"/>
      <c r="IX392" s="22"/>
      <c r="IY392" s="26">
        <f t="shared" si="23"/>
        <v>73</v>
      </c>
      <c r="IZ392" s="56" t="s">
        <v>37</v>
      </c>
      <c r="JA392" s="80">
        <v>2340.2800000000002</v>
      </c>
      <c r="JB392" s="81">
        <f>JE392+JF392+JG392+JH392+JI392+JJ392</f>
        <v>2340.2800000000002</v>
      </c>
      <c r="JC392" s="81">
        <v>1553.4099999999999</v>
      </c>
      <c r="JD392" s="82">
        <f t="shared" si="24"/>
        <v>0</v>
      </c>
      <c r="JE392" s="83"/>
      <c r="JF392" s="83"/>
      <c r="JG392" s="83"/>
      <c r="JH392" s="83"/>
      <c r="JI392" s="83"/>
      <c r="JJ392" s="83">
        <v>2340.2800000000002</v>
      </c>
      <c r="JK392" s="83"/>
      <c r="JL392" s="83"/>
      <c r="JM392" s="83"/>
      <c r="JN392" s="83"/>
      <c r="JO392" s="83"/>
      <c r="JP392" s="83"/>
      <c r="JQ392" s="40">
        <f t="shared" si="22"/>
        <v>1.5065436684455491</v>
      </c>
      <c r="JR392" s="5" t="s">
        <v>427</v>
      </c>
    </row>
    <row r="393" spans="1:278" s="5" customFormat="1" ht="12.75" customHeight="1" x14ac:dyDescent="0.25">
      <c r="A393" s="64">
        <v>43263</v>
      </c>
      <c r="B393" s="109" t="s">
        <v>177</v>
      </c>
      <c r="C393" s="52"/>
      <c r="D393" s="52"/>
      <c r="E393" s="53"/>
      <c r="F393" s="53"/>
      <c r="G393" s="53"/>
      <c r="H393" s="53"/>
      <c r="I393" s="53"/>
      <c r="J393" s="53"/>
      <c r="K393" s="53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>
        <v>9</v>
      </c>
      <c r="AS393" s="22"/>
      <c r="AT393" s="22"/>
      <c r="AU393" s="22"/>
      <c r="AV393" s="22"/>
      <c r="AW393" s="22"/>
      <c r="AX393" s="22"/>
      <c r="AY393" s="22"/>
      <c r="AZ393" s="22"/>
      <c r="BA393" s="22">
        <v>1</v>
      </c>
      <c r="BB393" s="22"/>
      <c r="BC393" s="22"/>
      <c r="BD393" s="22"/>
      <c r="BE393" s="22"/>
      <c r="BF393" s="22"/>
      <c r="BG393" s="22"/>
      <c r="BH393" s="22"/>
      <c r="BI393" s="22"/>
      <c r="BJ393" s="22"/>
      <c r="BK393" s="22"/>
      <c r="BL393" s="22"/>
      <c r="BM393" s="22"/>
      <c r="BN393" s="22"/>
      <c r="BO393" s="22"/>
      <c r="BP393" s="22"/>
      <c r="BQ393" s="22"/>
      <c r="BR393" s="22"/>
      <c r="BS393" s="22"/>
      <c r="BT393" s="22"/>
      <c r="BU393" s="22"/>
      <c r="BV393" s="22"/>
      <c r="BW393" s="22"/>
      <c r="BX393" s="22"/>
      <c r="BY393" s="22"/>
      <c r="BZ393" s="22"/>
      <c r="CA393" s="22"/>
      <c r="CB393" s="22"/>
      <c r="CC393" s="22"/>
      <c r="CD393" s="22"/>
      <c r="CE393" s="22"/>
      <c r="CF393" s="22"/>
      <c r="CG393" s="22"/>
      <c r="CH393" s="22"/>
      <c r="CI393" s="22"/>
      <c r="CJ393" s="22">
        <v>24</v>
      </c>
      <c r="CK393" s="22"/>
      <c r="CL393" s="22"/>
      <c r="CM393" s="22"/>
      <c r="CN393" s="22"/>
      <c r="CO393" s="22"/>
      <c r="CP393" s="22"/>
      <c r="CQ393" s="22"/>
      <c r="CR393" s="22"/>
      <c r="CS393" s="22"/>
      <c r="CT393" s="22"/>
      <c r="CU393" s="22"/>
      <c r="CV393" s="22"/>
      <c r="CW393" s="22"/>
      <c r="CX393" s="22"/>
      <c r="CY393" s="22"/>
      <c r="CZ393" s="22"/>
      <c r="DA393" s="22"/>
      <c r="DB393" s="22"/>
      <c r="DC393" s="22"/>
      <c r="DD393" s="22"/>
      <c r="DE393" s="22"/>
      <c r="DF393" s="22"/>
      <c r="DG393" s="22"/>
      <c r="DH393" s="22"/>
      <c r="DI393" s="22"/>
      <c r="DJ393" s="22"/>
      <c r="DK393" s="22"/>
      <c r="DL393" s="22"/>
      <c r="DM393" s="22"/>
      <c r="DN393" s="22"/>
      <c r="DO393" s="22"/>
      <c r="DP393" s="22"/>
      <c r="DQ393" s="22"/>
      <c r="DR393" s="22"/>
      <c r="DS393" s="22"/>
      <c r="DT393" s="22"/>
      <c r="DU393" s="22"/>
      <c r="DV393" s="22"/>
      <c r="DW393" s="22"/>
      <c r="DX393" s="22"/>
      <c r="DY393" s="22"/>
      <c r="DZ393" s="22"/>
      <c r="EA393" s="22"/>
      <c r="EB393" s="22"/>
      <c r="EC393" s="22"/>
      <c r="ED393" s="22"/>
      <c r="EE393" s="22"/>
      <c r="EF393" s="22"/>
      <c r="EG393" s="22"/>
      <c r="EH393" s="22"/>
      <c r="EI393" s="22"/>
      <c r="EJ393" s="22"/>
      <c r="EK393" s="22"/>
      <c r="EL393" s="22"/>
      <c r="EM393" s="22"/>
      <c r="EN393" s="22"/>
      <c r="EO393" s="22">
        <v>20</v>
      </c>
      <c r="EP393" s="22"/>
      <c r="EQ393" s="22"/>
      <c r="ER393" s="22"/>
      <c r="ES393" s="22"/>
      <c r="ET393" s="22"/>
      <c r="EU393" s="22"/>
      <c r="EV393" s="22"/>
      <c r="EW393" s="22"/>
      <c r="EX393" s="22"/>
      <c r="EY393" s="22"/>
      <c r="EZ393" s="22"/>
      <c r="FA393" s="22"/>
      <c r="FB393" s="22"/>
      <c r="FC393" s="22"/>
      <c r="FD393" s="22"/>
      <c r="FE393" s="22"/>
      <c r="FF393" s="22"/>
      <c r="FG393" s="22"/>
      <c r="FH393" s="22"/>
      <c r="FI393" s="22"/>
      <c r="FJ393" s="22"/>
      <c r="FK393" s="22"/>
      <c r="FL393" s="22"/>
      <c r="FM393" s="22"/>
      <c r="FN393" s="22"/>
      <c r="FO393" s="22"/>
      <c r="FP393" s="22"/>
      <c r="FQ393" s="22"/>
      <c r="FR393" s="22"/>
      <c r="FS393" s="22"/>
      <c r="FT393" s="22"/>
      <c r="FU393" s="22"/>
      <c r="FV393" s="22"/>
      <c r="FW393" s="22"/>
      <c r="FX393" s="22"/>
      <c r="FY393" s="22"/>
      <c r="FZ393" s="22"/>
      <c r="GA393" s="22"/>
      <c r="GB393" s="22"/>
      <c r="GC393" s="22"/>
      <c r="GD393" s="22"/>
      <c r="GE393" s="22"/>
      <c r="GF393" s="22"/>
      <c r="GG393" s="22"/>
      <c r="GH393" s="22"/>
      <c r="GI393" s="22"/>
      <c r="GJ393" s="22"/>
      <c r="GK393" s="22"/>
      <c r="GL393" s="22"/>
      <c r="GM393" s="22"/>
      <c r="GN393" s="22"/>
      <c r="GO393" s="22"/>
      <c r="GP393" s="22"/>
      <c r="GQ393" s="22"/>
      <c r="GR393" s="22"/>
      <c r="GS393" s="22"/>
      <c r="GT393" s="22"/>
      <c r="GU393" s="22"/>
      <c r="GV393" s="22"/>
      <c r="GW393" s="22"/>
      <c r="GX393" s="22"/>
      <c r="GY393" s="22"/>
      <c r="GZ393" s="22"/>
      <c r="HA393" s="22"/>
      <c r="HB393" s="22"/>
      <c r="HC393" s="22"/>
      <c r="HD393" s="22"/>
      <c r="HE393" s="22"/>
      <c r="HF393" s="22"/>
      <c r="HG393" s="22">
        <v>1</v>
      </c>
      <c r="HH393" s="22"/>
      <c r="HI393" s="22"/>
      <c r="HJ393" s="22"/>
      <c r="HK393" s="22"/>
      <c r="HL393" s="22"/>
      <c r="HM393" s="22"/>
      <c r="HN393" s="22"/>
      <c r="HO393" s="22"/>
      <c r="HP393" s="22"/>
      <c r="HQ393" s="22"/>
      <c r="HR393" s="22"/>
      <c r="HS393" s="22"/>
      <c r="HT393" s="22"/>
      <c r="HU393" s="22"/>
      <c r="HV393" s="22"/>
      <c r="HW393" s="22"/>
      <c r="HX393" s="22"/>
      <c r="HY393" s="22"/>
      <c r="HZ393" s="22"/>
      <c r="IA393" s="22"/>
      <c r="IB393" s="22"/>
      <c r="IC393" s="22"/>
      <c r="ID393" s="22">
        <v>11</v>
      </c>
      <c r="IE393" s="22"/>
      <c r="IF393" s="22"/>
      <c r="IG393" s="22"/>
      <c r="IH393" s="22"/>
      <c r="II393" s="22"/>
      <c r="IJ393" s="22"/>
      <c r="IK393" s="22"/>
      <c r="IL393" s="22"/>
      <c r="IM393" s="22"/>
      <c r="IN393" s="22"/>
      <c r="IO393" s="22"/>
      <c r="IP393" s="22"/>
      <c r="IQ393" s="22"/>
      <c r="IR393" s="22"/>
      <c r="IS393" s="22"/>
      <c r="IT393" s="22"/>
      <c r="IU393" s="22"/>
      <c r="IV393" s="22">
        <v>100</v>
      </c>
      <c r="IW393" s="22"/>
      <c r="IX393" s="22"/>
      <c r="IY393" s="26">
        <f t="shared" si="23"/>
        <v>166</v>
      </c>
      <c r="IZ393" s="56" t="s">
        <v>37</v>
      </c>
      <c r="JA393" s="80">
        <v>5194.88</v>
      </c>
      <c r="JB393" s="81">
        <f>JE393+JF393+JG393+JH393+JI393+JJ393+JK393+JL393</f>
        <v>5194.88</v>
      </c>
      <c r="JC393" s="81">
        <v>3465</v>
      </c>
      <c r="JD393" s="82">
        <f t="shared" si="24"/>
        <v>0</v>
      </c>
      <c r="JE393" s="83"/>
      <c r="JF393" s="83"/>
      <c r="JG393" s="83"/>
      <c r="JH393" s="83"/>
      <c r="JI393" s="83"/>
      <c r="JJ393" s="83"/>
      <c r="JK393" s="83"/>
      <c r="JL393" s="83">
        <v>5194.88</v>
      </c>
      <c r="JM393" s="83"/>
      <c r="JN393" s="83"/>
      <c r="JO393" s="83"/>
      <c r="JP393" s="83"/>
      <c r="JQ393" s="40">
        <f t="shared" si="22"/>
        <v>1.4992438672438673</v>
      </c>
      <c r="JR393" s="5" t="s">
        <v>540</v>
      </c>
    </row>
    <row r="394" spans="1:278" s="5" customFormat="1" ht="12.75" customHeight="1" x14ac:dyDescent="0.25">
      <c r="A394" s="64">
        <v>43272</v>
      </c>
      <c r="B394" s="109" t="s">
        <v>177</v>
      </c>
      <c r="C394" s="52"/>
      <c r="D394" s="52"/>
      <c r="E394" s="53"/>
      <c r="F394" s="53"/>
      <c r="G394" s="53"/>
      <c r="H394" s="53"/>
      <c r="I394" s="53"/>
      <c r="J394" s="53"/>
      <c r="K394" s="53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  <c r="AU394" s="22"/>
      <c r="AV394" s="22"/>
      <c r="AW394" s="22"/>
      <c r="AX394" s="22"/>
      <c r="AY394" s="22"/>
      <c r="AZ394" s="22"/>
      <c r="BA394" s="22"/>
      <c r="BB394" s="22"/>
      <c r="BC394" s="22"/>
      <c r="BD394" s="22"/>
      <c r="BE394" s="22"/>
      <c r="BF394" s="22"/>
      <c r="BG394" s="22"/>
      <c r="BH394" s="22"/>
      <c r="BI394" s="22"/>
      <c r="BJ394" s="22"/>
      <c r="BK394" s="22"/>
      <c r="BL394" s="22"/>
      <c r="BM394" s="22"/>
      <c r="BN394" s="22"/>
      <c r="BO394" s="22"/>
      <c r="BP394" s="22"/>
      <c r="BQ394" s="22"/>
      <c r="BR394" s="22"/>
      <c r="BS394" s="22"/>
      <c r="BT394" s="22"/>
      <c r="BU394" s="22"/>
      <c r="BV394" s="22"/>
      <c r="BW394" s="22"/>
      <c r="BX394" s="22"/>
      <c r="BY394" s="22"/>
      <c r="BZ394" s="22"/>
      <c r="CA394" s="22"/>
      <c r="CB394" s="22"/>
      <c r="CC394" s="22"/>
      <c r="CD394" s="22"/>
      <c r="CE394" s="22"/>
      <c r="CF394" s="22"/>
      <c r="CG394" s="22"/>
      <c r="CH394" s="22"/>
      <c r="CI394" s="22"/>
      <c r="CJ394" s="22"/>
      <c r="CK394" s="22"/>
      <c r="CL394" s="22"/>
      <c r="CM394" s="22"/>
      <c r="CN394" s="22"/>
      <c r="CO394" s="22"/>
      <c r="CP394" s="22"/>
      <c r="CQ394" s="22"/>
      <c r="CR394" s="22"/>
      <c r="CS394" s="22"/>
      <c r="CT394" s="22"/>
      <c r="CU394" s="22"/>
      <c r="CV394" s="22"/>
      <c r="CW394" s="22"/>
      <c r="CX394" s="22"/>
      <c r="CY394" s="22"/>
      <c r="CZ394" s="22"/>
      <c r="DA394" s="22"/>
      <c r="DB394" s="22">
        <v>10</v>
      </c>
      <c r="DC394" s="22"/>
      <c r="DD394" s="22"/>
      <c r="DE394" s="22"/>
      <c r="DF394" s="22"/>
      <c r="DG394" s="22"/>
      <c r="DH394" s="22"/>
      <c r="DI394" s="22"/>
      <c r="DJ394" s="22"/>
      <c r="DK394" s="22"/>
      <c r="DL394" s="22"/>
      <c r="DM394" s="22"/>
      <c r="DN394" s="22"/>
      <c r="DO394" s="22"/>
      <c r="DP394" s="22"/>
      <c r="DQ394" s="22"/>
      <c r="DR394" s="22"/>
      <c r="DS394" s="22"/>
      <c r="DT394" s="22"/>
      <c r="DU394" s="22"/>
      <c r="DV394" s="22"/>
      <c r="DW394" s="22"/>
      <c r="DX394" s="22"/>
      <c r="DY394" s="22"/>
      <c r="DZ394" s="22"/>
      <c r="EA394" s="22"/>
      <c r="EB394" s="22"/>
      <c r="EC394" s="22"/>
      <c r="ED394" s="22"/>
      <c r="EE394" s="22"/>
      <c r="EF394" s="22"/>
      <c r="EG394" s="22"/>
      <c r="EH394" s="22"/>
      <c r="EI394" s="22"/>
      <c r="EJ394" s="22"/>
      <c r="EK394" s="22"/>
      <c r="EL394" s="22"/>
      <c r="EM394" s="22"/>
      <c r="EN394" s="22"/>
      <c r="EO394" s="22"/>
      <c r="EP394" s="22"/>
      <c r="EQ394" s="22"/>
      <c r="ER394" s="22"/>
      <c r="ES394" s="22"/>
      <c r="ET394" s="22"/>
      <c r="EU394" s="22"/>
      <c r="EV394" s="22"/>
      <c r="EW394" s="22"/>
      <c r="EX394" s="22"/>
      <c r="EY394" s="22"/>
      <c r="EZ394" s="22"/>
      <c r="FA394" s="22"/>
      <c r="FB394" s="22"/>
      <c r="FC394" s="22"/>
      <c r="FD394" s="22"/>
      <c r="FE394" s="22"/>
      <c r="FF394" s="22"/>
      <c r="FG394" s="22"/>
      <c r="FH394" s="22"/>
      <c r="FI394" s="22"/>
      <c r="FJ394" s="22"/>
      <c r="FK394" s="22"/>
      <c r="FL394" s="22"/>
      <c r="FM394" s="22"/>
      <c r="FN394" s="22"/>
      <c r="FO394" s="22"/>
      <c r="FP394" s="22"/>
      <c r="FQ394" s="22"/>
      <c r="FR394" s="22"/>
      <c r="FS394" s="22"/>
      <c r="FT394" s="22"/>
      <c r="FU394" s="22"/>
      <c r="FV394" s="22"/>
      <c r="FW394" s="22"/>
      <c r="FX394" s="22"/>
      <c r="FY394" s="22"/>
      <c r="FZ394" s="22"/>
      <c r="GA394" s="22"/>
      <c r="GB394" s="22"/>
      <c r="GC394" s="22"/>
      <c r="GD394" s="22"/>
      <c r="GE394" s="22"/>
      <c r="GF394" s="22"/>
      <c r="GG394" s="22"/>
      <c r="GH394" s="22"/>
      <c r="GI394" s="22"/>
      <c r="GJ394" s="22"/>
      <c r="GK394" s="22"/>
      <c r="GL394" s="22"/>
      <c r="GM394" s="22"/>
      <c r="GN394" s="22"/>
      <c r="GO394" s="22"/>
      <c r="GP394" s="22"/>
      <c r="GQ394" s="22"/>
      <c r="GR394" s="22"/>
      <c r="GS394" s="22"/>
      <c r="GT394" s="22"/>
      <c r="GU394" s="22"/>
      <c r="GV394" s="22"/>
      <c r="GW394" s="22"/>
      <c r="GX394" s="22"/>
      <c r="GY394" s="22"/>
      <c r="GZ394" s="22"/>
      <c r="HA394" s="22"/>
      <c r="HB394" s="22"/>
      <c r="HC394" s="22"/>
      <c r="HD394" s="22"/>
      <c r="HE394" s="22"/>
      <c r="HF394" s="22"/>
      <c r="HG394" s="22"/>
      <c r="HH394" s="22"/>
      <c r="HI394" s="22"/>
      <c r="HJ394" s="22"/>
      <c r="HK394" s="22"/>
      <c r="HL394" s="22"/>
      <c r="HM394" s="22"/>
      <c r="HN394" s="22"/>
      <c r="HO394" s="22"/>
      <c r="HP394" s="22"/>
      <c r="HQ394" s="22"/>
      <c r="HR394" s="22"/>
      <c r="HS394" s="22"/>
      <c r="HT394" s="22"/>
      <c r="HU394" s="22"/>
      <c r="HV394" s="22"/>
      <c r="HW394" s="22"/>
      <c r="HX394" s="22"/>
      <c r="HY394" s="22"/>
      <c r="HZ394" s="22"/>
      <c r="IA394" s="22"/>
      <c r="IB394" s="22"/>
      <c r="IC394" s="22"/>
      <c r="ID394" s="22"/>
      <c r="IE394" s="22"/>
      <c r="IF394" s="22"/>
      <c r="IG394" s="22"/>
      <c r="IH394" s="22"/>
      <c r="II394" s="22"/>
      <c r="IJ394" s="22"/>
      <c r="IK394" s="22"/>
      <c r="IL394" s="22"/>
      <c r="IM394" s="22"/>
      <c r="IN394" s="22"/>
      <c r="IO394" s="22"/>
      <c r="IP394" s="22"/>
      <c r="IQ394" s="22"/>
      <c r="IR394" s="22"/>
      <c r="IS394" s="22"/>
      <c r="IT394" s="22"/>
      <c r="IU394" s="22"/>
      <c r="IV394" s="22"/>
      <c r="IW394" s="22"/>
      <c r="IX394" s="22"/>
      <c r="IY394" s="26">
        <f t="shared" si="23"/>
        <v>10</v>
      </c>
      <c r="IZ394" s="56" t="s">
        <v>37</v>
      </c>
      <c r="JA394" s="80">
        <v>310.08</v>
      </c>
      <c r="JB394" s="81">
        <f>JE394+JF394+JG394+JH394+JI394+JJ394+JK394+JL394</f>
        <v>310.08</v>
      </c>
      <c r="JC394" s="81">
        <v>174.4</v>
      </c>
      <c r="JD394" s="82">
        <f t="shared" si="24"/>
        <v>0</v>
      </c>
      <c r="JE394" s="83"/>
      <c r="JF394" s="83"/>
      <c r="JG394" s="83"/>
      <c r="JH394" s="83"/>
      <c r="JI394" s="83"/>
      <c r="JJ394" s="83"/>
      <c r="JK394" s="83"/>
      <c r="JL394" s="83">
        <v>310.08</v>
      </c>
      <c r="JM394" s="83"/>
      <c r="JN394" s="83"/>
      <c r="JO394" s="83"/>
      <c r="JP394" s="83"/>
      <c r="JQ394" s="40">
        <f t="shared" si="22"/>
        <v>1.7779816513761466</v>
      </c>
      <c r="JR394" s="5" t="s">
        <v>399</v>
      </c>
    </row>
    <row r="395" spans="1:278" s="5" customFormat="1" ht="12.75" customHeight="1" x14ac:dyDescent="0.25">
      <c r="A395" s="64">
        <v>43321</v>
      </c>
      <c r="B395" s="109" t="s">
        <v>177</v>
      </c>
      <c r="C395" s="52"/>
      <c r="D395" s="52"/>
      <c r="E395" s="53"/>
      <c r="F395" s="53"/>
      <c r="G395" s="53"/>
      <c r="H395" s="53"/>
      <c r="I395" s="53"/>
      <c r="J395" s="53"/>
      <c r="K395" s="53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>
        <v>4.5</v>
      </c>
      <c r="AS395" s="22"/>
      <c r="AT395" s="22"/>
      <c r="AU395" s="22"/>
      <c r="AV395" s="22"/>
      <c r="AW395" s="22"/>
      <c r="AX395" s="22"/>
      <c r="AY395" s="22"/>
      <c r="AZ395" s="22"/>
      <c r="BA395" s="22"/>
      <c r="BB395" s="22"/>
      <c r="BC395" s="22"/>
      <c r="BD395" s="22"/>
      <c r="BE395" s="22"/>
      <c r="BF395" s="22"/>
      <c r="BG395" s="22"/>
      <c r="BH395" s="22"/>
      <c r="BI395" s="22"/>
      <c r="BJ395" s="22"/>
      <c r="BK395" s="22"/>
      <c r="BL395" s="22"/>
      <c r="BM395" s="22"/>
      <c r="BN395" s="22"/>
      <c r="BO395" s="22"/>
      <c r="BP395" s="22"/>
      <c r="BQ395" s="22"/>
      <c r="BR395" s="22"/>
      <c r="BS395" s="22"/>
      <c r="BT395" s="22"/>
      <c r="BU395" s="22"/>
      <c r="BV395" s="22"/>
      <c r="BW395" s="22"/>
      <c r="BX395" s="22"/>
      <c r="BY395" s="22"/>
      <c r="BZ395" s="22"/>
      <c r="CA395" s="22"/>
      <c r="CB395" s="22"/>
      <c r="CC395" s="22"/>
      <c r="CD395" s="22"/>
      <c r="CE395" s="22"/>
      <c r="CF395" s="22"/>
      <c r="CG395" s="22"/>
      <c r="CH395" s="22"/>
      <c r="CI395" s="22"/>
      <c r="CJ395" s="22"/>
      <c r="CK395" s="22"/>
      <c r="CL395" s="22"/>
      <c r="CM395" s="22"/>
      <c r="CN395" s="22"/>
      <c r="CO395" s="22"/>
      <c r="CP395" s="22"/>
      <c r="CQ395" s="22"/>
      <c r="CR395" s="22"/>
      <c r="CS395" s="22"/>
      <c r="CT395" s="22"/>
      <c r="CU395" s="22"/>
      <c r="CV395" s="22"/>
      <c r="CW395" s="22"/>
      <c r="CX395" s="22"/>
      <c r="CY395" s="22"/>
      <c r="CZ395" s="22"/>
      <c r="DA395" s="22"/>
      <c r="DB395" s="22"/>
      <c r="DC395" s="22"/>
      <c r="DD395" s="22"/>
      <c r="DE395" s="22"/>
      <c r="DF395" s="22"/>
      <c r="DG395" s="22"/>
      <c r="DH395" s="22"/>
      <c r="DI395" s="22"/>
      <c r="DJ395" s="22"/>
      <c r="DK395" s="22"/>
      <c r="DL395" s="22"/>
      <c r="DM395" s="22"/>
      <c r="DN395" s="22"/>
      <c r="DO395" s="22"/>
      <c r="DP395" s="22"/>
      <c r="DQ395" s="22"/>
      <c r="DR395" s="22"/>
      <c r="DS395" s="22"/>
      <c r="DT395" s="22"/>
      <c r="DU395" s="22"/>
      <c r="DV395" s="22"/>
      <c r="DW395" s="22"/>
      <c r="DX395" s="22"/>
      <c r="DY395" s="22"/>
      <c r="DZ395" s="22"/>
      <c r="EA395" s="22"/>
      <c r="EB395" s="22"/>
      <c r="EC395" s="22"/>
      <c r="ED395" s="22"/>
      <c r="EE395" s="22"/>
      <c r="EF395" s="22"/>
      <c r="EG395" s="22"/>
      <c r="EH395" s="22"/>
      <c r="EI395" s="22"/>
      <c r="EJ395" s="22"/>
      <c r="EK395" s="22"/>
      <c r="EL395" s="22"/>
      <c r="EM395" s="22"/>
      <c r="EN395" s="22"/>
      <c r="EO395" s="22"/>
      <c r="EP395" s="22"/>
      <c r="EQ395" s="22"/>
      <c r="ER395" s="22"/>
      <c r="ES395" s="22"/>
      <c r="ET395" s="22"/>
      <c r="EU395" s="22"/>
      <c r="EV395" s="22"/>
      <c r="EW395" s="22"/>
      <c r="EX395" s="22"/>
      <c r="EY395" s="22"/>
      <c r="EZ395" s="22"/>
      <c r="FA395" s="22"/>
      <c r="FB395" s="22"/>
      <c r="FC395" s="22"/>
      <c r="FD395" s="22"/>
      <c r="FE395" s="22"/>
      <c r="FF395" s="22"/>
      <c r="FG395" s="22"/>
      <c r="FH395" s="22"/>
      <c r="FI395" s="22"/>
      <c r="FJ395" s="22"/>
      <c r="FK395" s="22"/>
      <c r="FL395" s="22"/>
      <c r="FM395" s="22"/>
      <c r="FN395" s="22"/>
      <c r="FO395" s="22"/>
      <c r="FP395" s="22"/>
      <c r="FQ395" s="22"/>
      <c r="FR395" s="22"/>
      <c r="FS395" s="22"/>
      <c r="FT395" s="22"/>
      <c r="FU395" s="22"/>
      <c r="FV395" s="22"/>
      <c r="FW395" s="22"/>
      <c r="FX395" s="22"/>
      <c r="FY395" s="22"/>
      <c r="FZ395" s="22"/>
      <c r="GA395" s="22"/>
      <c r="GB395" s="22"/>
      <c r="GC395" s="22"/>
      <c r="GD395" s="22"/>
      <c r="GE395" s="22"/>
      <c r="GF395" s="22"/>
      <c r="GG395" s="22"/>
      <c r="GH395" s="22"/>
      <c r="GI395" s="22"/>
      <c r="GJ395" s="22"/>
      <c r="GK395" s="22"/>
      <c r="GL395" s="22"/>
      <c r="GM395" s="22"/>
      <c r="GN395" s="22"/>
      <c r="GO395" s="22"/>
      <c r="GP395" s="22"/>
      <c r="GQ395" s="22"/>
      <c r="GR395" s="22"/>
      <c r="GS395" s="22"/>
      <c r="GT395" s="22"/>
      <c r="GU395" s="22"/>
      <c r="GV395" s="22"/>
      <c r="GW395" s="22"/>
      <c r="GX395" s="22"/>
      <c r="GY395" s="22"/>
      <c r="GZ395" s="22"/>
      <c r="HA395" s="22"/>
      <c r="HB395" s="22"/>
      <c r="HC395" s="22"/>
      <c r="HD395" s="22"/>
      <c r="HE395" s="22"/>
      <c r="HF395" s="22"/>
      <c r="HG395" s="22"/>
      <c r="HH395" s="22"/>
      <c r="HI395" s="22"/>
      <c r="HJ395" s="22"/>
      <c r="HK395" s="22"/>
      <c r="HL395" s="22"/>
      <c r="HM395" s="22"/>
      <c r="HN395" s="22"/>
      <c r="HO395" s="22"/>
      <c r="HP395" s="22"/>
      <c r="HQ395" s="22"/>
      <c r="HR395" s="22"/>
      <c r="HS395" s="22"/>
      <c r="HT395" s="22"/>
      <c r="HU395" s="22"/>
      <c r="HV395" s="22"/>
      <c r="HW395" s="22"/>
      <c r="HX395" s="22"/>
      <c r="HY395" s="22"/>
      <c r="HZ395" s="22"/>
      <c r="IA395" s="22"/>
      <c r="IB395" s="22"/>
      <c r="IC395" s="22"/>
      <c r="ID395" s="22">
        <v>25</v>
      </c>
      <c r="IE395" s="22"/>
      <c r="IF395" s="22"/>
      <c r="IG395" s="22"/>
      <c r="IH395" s="22"/>
      <c r="II395" s="22"/>
      <c r="IJ395" s="22"/>
      <c r="IK395" s="22"/>
      <c r="IL395" s="22"/>
      <c r="IM395" s="22"/>
      <c r="IN395" s="22"/>
      <c r="IO395" s="22"/>
      <c r="IP395" s="22"/>
      <c r="IQ395" s="22"/>
      <c r="IR395" s="22"/>
      <c r="IS395" s="22"/>
      <c r="IT395" s="22"/>
      <c r="IU395" s="22"/>
      <c r="IV395" s="22"/>
      <c r="IW395" s="22"/>
      <c r="IX395" s="22"/>
      <c r="IY395" s="26">
        <f t="shared" si="23"/>
        <v>29.5</v>
      </c>
      <c r="IZ395" s="56" t="s">
        <v>37</v>
      </c>
      <c r="JA395" s="80">
        <v>375.6</v>
      </c>
      <c r="JB395" s="81">
        <f>JE395+JF395+JG395+JH395+JI395+JJ395+JK395+JL395+JM395</f>
        <v>375.6</v>
      </c>
      <c r="JC395" s="81">
        <v>198.89000000000004</v>
      </c>
      <c r="JD395" s="82">
        <f t="shared" si="24"/>
        <v>0</v>
      </c>
      <c r="JE395" s="83"/>
      <c r="JF395" s="83"/>
      <c r="JG395" s="83"/>
      <c r="JH395" s="83"/>
      <c r="JI395" s="83"/>
      <c r="JJ395" s="83"/>
      <c r="JK395" s="83"/>
      <c r="JL395" s="83"/>
      <c r="JM395" s="83">
        <v>375.6</v>
      </c>
      <c r="JN395" s="83"/>
      <c r="JO395" s="83"/>
      <c r="JP395" s="83"/>
      <c r="JQ395" s="40">
        <f t="shared" si="22"/>
        <v>1.8884810699381565</v>
      </c>
      <c r="JR395" s="5" t="s">
        <v>580</v>
      </c>
    </row>
    <row r="396" spans="1:278" s="5" customFormat="1" ht="12.75" customHeight="1" x14ac:dyDescent="0.25">
      <c r="A396" s="64">
        <v>43326</v>
      </c>
      <c r="B396" s="109" t="s">
        <v>177</v>
      </c>
      <c r="C396" s="52"/>
      <c r="D396" s="52"/>
      <c r="E396" s="53"/>
      <c r="F396" s="53"/>
      <c r="G396" s="53"/>
      <c r="H396" s="53"/>
      <c r="I396" s="53"/>
      <c r="J396" s="53"/>
      <c r="K396" s="53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  <c r="AU396" s="22"/>
      <c r="AV396" s="22"/>
      <c r="AW396" s="22"/>
      <c r="AX396" s="22"/>
      <c r="AY396" s="22"/>
      <c r="AZ396" s="22"/>
      <c r="BA396" s="22"/>
      <c r="BB396" s="22"/>
      <c r="BC396" s="22"/>
      <c r="BD396" s="22"/>
      <c r="BE396" s="22"/>
      <c r="BF396" s="22"/>
      <c r="BG396" s="22"/>
      <c r="BH396" s="22"/>
      <c r="BI396" s="22"/>
      <c r="BJ396" s="22"/>
      <c r="BK396" s="22"/>
      <c r="BL396" s="22"/>
      <c r="BM396" s="22"/>
      <c r="BN396" s="22"/>
      <c r="BO396" s="22"/>
      <c r="BP396" s="22"/>
      <c r="BQ396" s="22"/>
      <c r="BR396" s="22"/>
      <c r="BS396" s="22"/>
      <c r="BT396" s="22"/>
      <c r="BU396" s="22"/>
      <c r="BV396" s="22"/>
      <c r="BW396" s="22"/>
      <c r="BX396" s="22"/>
      <c r="BY396" s="22"/>
      <c r="BZ396" s="22"/>
      <c r="CA396" s="22"/>
      <c r="CB396" s="22"/>
      <c r="CC396" s="22"/>
      <c r="CD396" s="22"/>
      <c r="CE396" s="22"/>
      <c r="CF396" s="22"/>
      <c r="CG396" s="22"/>
      <c r="CH396" s="22"/>
      <c r="CI396" s="22"/>
      <c r="CJ396" s="22"/>
      <c r="CK396" s="22"/>
      <c r="CL396" s="22"/>
      <c r="CM396" s="22"/>
      <c r="CN396" s="22"/>
      <c r="CO396" s="22"/>
      <c r="CP396" s="22"/>
      <c r="CQ396" s="22"/>
      <c r="CR396" s="22"/>
      <c r="CS396" s="22"/>
      <c r="CT396" s="22"/>
      <c r="CU396" s="22"/>
      <c r="CV396" s="22"/>
      <c r="CW396" s="22"/>
      <c r="CX396" s="22"/>
      <c r="CY396" s="22"/>
      <c r="CZ396" s="22"/>
      <c r="DA396" s="22"/>
      <c r="DB396" s="22">
        <v>10</v>
      </c>
      <c r="DC396" s="22"/>
      <c r="DD396" s="22"/>
      <c r="DE396" s="22"/>
      <c r="DF396" s="22"/>
      <c r="DG396" s="22"/>
      <c r="DH396" s="22"/>
      <c r="DI396" s="22"/>
      <c r="DJ396" s="22"/>
      <c r="DK396" s="22"/>
      <c r="DL396" s="22"/>
      <c r="DM396" s="22"/>
      <c r="DN396" s="22"/>
      <c r="DO396" s="22"/>
      <c r="DP396" s="22"/>
      <c r="DQ396" s="22"/>
      <c r="DR396" s="22"/>
      <c r="DS396" s="22"/>
      <c r="DT396" s="22"/>
      <c r="DU396" s="22"/>
      <c r="DV396" s="22"/>
      <c r="DW396" s="22"/>
      <c r="DX396" s="22"/>
      <c r="DY396" s="22"/>
      <c r="DZ396" s="22"/>
      <c r="EA396" s="22"/>
      <c r="EB396" s="22"/>
      <c r="EC396" s="22"/>
      <c r="ED396" s="22"/>
      <c r="EE396" s="22"/>
      <c r="EF396" s="22"/>
      <c r="EG396" s="22"/>
      <c r="EH396" s="22"/>
      <c r="EI396" s="22"/>
      <c r="EJ396" s="22"/>
      <c r="EK396" s="22"/>
      <c r="EL396" s="22"/>
      <c r="EM396" s="22"/>
      <c r="EN396" s="22"/>
      <c r="EO396" s="22"/>
      <c r="EP396" s="22"/>
      <c r="EQ396" s="22"/>
      <c r="ER396" s="22"/>
      <c r="ES396" s="22"/>
      <c r="ET396" s="22"/>
      <c r="EU396" s="22"/>
      <c r="EV396" s="22"/>
      <c r="EW396" s="22"/>
      <c r="EX396" s="22"/>
      <c r="EY396" s="22"/>
      <c r="EZ396" s="22"/>
      <c r="FA396" s="22"/>
      <c r="FB396" s="22"/>
      <c r="FC396" s="22"/>
      <c r="FD396" s="22"/>
      <c r="FE396" s="22"/>
      <c r="FF396" s="22"/>
      <c r="FG396" s="22"/>
      <c r="FH396" s="22"/>
      <c r="FI396" s="22"/>
      <c r="FJ396" s="22"/>
      <c r="FK396" s="22"/>
      <c r="FL396" s="22"/>
      <c r="FM396" s="22"/>
      <c r="FN396" s="22"/>
      <c r="FO396" s="22"/>
      <c r="FP396" s="22"/>
      <c r="FQ396" s="22"/>
      <c r="FR396" s="22"/>
      <c r="FS396" s="22"/>
      <c r="FT396" s="22"/>
      <c r="FU396" s="22"/>
      <c r="FV396" s="22"/>
      <c r="FW396" s="22"/>
      <c r="FX396" s="22"/>
      <c r="FY396" s="22"/>
      <c r="FZ396" s="22"/>
      <c r="GA396" s="22"/>
      <c r="GB396" s="22"/>
      <c r="GC396" s="22"/>
      <c r="GD396" s="22"/>
      <c r="GE396" s="22"/>
      <c r="GF396" s="22"/>
      <c r="GG396" s="22"/>
      <c r="GH396" s="22"/>
      <c r="GI396" s="22"/>
      <c r="GJ396" s="22"/>
      <c r="GK396" s="22"/>
      <c r="GL396" s="22"/>
      <c r="GM396" s="22"/>
      <c r="GN396" s="22"/>
      <c r="GO396" s="22"/>
      <c r="GP396" s="22"/>
      <c r="GQ396" s="22"/>
      <c r="GR396" s="22"/>
      <c r="GS396" s="22"/>
      <c r="GT396" s="22"/>
      <c r="GU396" s="22"/>
      <c r="GV396" s="22"/>
      <c r="GW396" s="22"/>
      <c r="GX396" s="22"/>
      <c r="GY396" s="22"/>
      <c r="GZ396" s="22"/>
      <c r="HA396" s="22"/>
      <c r="HB396" s="22"/>
      <c r="HC396" s="22"/>
      <c r="HD396" s="22"/>
      <c r="HE396" s="22"/>
      <c r="HF396" s="22"/>
      <c r="HG396" s="22"/>
      <c r="HH396" s="22"/>
      <c r="HI396" s="22"/>
      <c r="HJ396" s="22"/>
      <c r="HK396" s="22"/>
      <c r="HL396" s="22"/>
      <c r="HM396" s="22"/>
      <c r="HN396" s="22"/>
      <c r="HO396" s="22"/>
      <c r="HP396" s="22"/>
      <c r="HQ396" s="22"/>
      <c r="HR396" s="22"/>
      <c r="HS396" s="22"/>
      <c r="HT396" s="22"/>
      <c r="HU396" s="22"/>
      <c r="HV396" s="22"/>
      <c r="HW396" s="22"/>
      <c r="HX396" s="22"/>
      <c r="HY396" s="22"/>
      <c r="HZ396" s="22"/>
      <c r="IA396" s="22"/>
      <c r="IB396" s="22"/>
      <c r="IC396" s="22"/>
      <c r="ID396" s="22"/>
      <c r="IE396" s="22"/>
      <c r="IF396" s="22"/>
      <c r="IG396" s="22"/>
      <c r="IH396" s="22"/>
      <c r="II396" s="22"/>
      <c r="IJ396" s="22"/>
      <c r="IK396" s="22"/>
      <c r="IL396" s="22"/>
      <c r="IM396" s="22"/>
      <c r="IN396" s="22"/>
      <c r="IO396" s="22"/>
      <c r="IP396" s="22"/>
      <c r="IQ396" s="22"/>
      <c r="IR396" s="22"/>
      <c r="IS396" s="22"/>
      <c r="IT396" s="22"/>
      <c r="IU396" s="22"/>
      <c r="IV396" s="22"/>
      <c r="IW396" s="22"/>
      <c r="IX396" s="22"/>
      <c r="IY396" s="26">
        <f t="shared" si="23"/>
        <v>10</v>
      </c>
      <c r="IZ396" s="56" t="s">
        <v>37</v>
      </c>
      <c r="JA396" s="80">
        <v>310.08</v>
      </c>
      <c r="JB396" s="81">
        <f>JE396+JF396+JG396+JH396+JI396+JJ396+JK396+JL396+JM396</f>
        <v>310.08</v>
      </c>
      <c r="JC396" s="81">
        <v>203.4</v>
      </c>
      <c r="JD396" s="82">
        <f t="shared" si="24"/>
        <v>0</v>
      </c>
      <c r="JE396" s="83"/>
      <c r="JF396" s="83"/>
      <c r="JG396" s="83"/>
      <c r="JH396" s="83"/>
      <c r="JI396" s="83"/>
      <c r="JJ396" s="83"/>
      <c r="JK396" s="83"/>
      <c r="JL396" s="83"/>
      <c r="JM396" s="83">
        <f>238.1+71.98</f>
        <v>310.08</v>
      </c>
      <c r="JN396" s="83"/>
      <c r="JO396" s="83"/>
      <c r="JP396" s="83"/>
      <c r="JQ396" s="40">
        <f t="shared" si="22"/>
        <v>1.5244837758112093</v>
      </c>
      <c r="JR396" s="5" t="s">
        <v>551</v>
      </c>
    </row>
    <row r="397" spans="1:278" s="5" customFormat="1" ht="12.75" customHeight="1" x14ac:dyDescent="0.25">
      <c r="A397" s="64">
        <v>43364</v>
      </c>
      <c r="B397" s="109" t="s">
        <v>177</v>
      </c>
      <c r="C397" s="52"/>
      <c r="D397" s="52"/>
      <c r="E397" s="53"/>
      <c r="F397" s="53"/>
      <c r="G397" s="53"/>
      <c r="H397" s="53"/>
      <c r="I397" s="53"/>
      <c r="J397" s="53"/>
      <c r="K397" s="53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  <c r="AU397" s="22"/>
      <c r="AV397" s="22"/>
      <c r="AW397" s="22"/>
      <c r="AX397" s="22"/>
      <c r="AY397" s="22"/>
      <c r="AZ397" s="22"/>
      <c r="BA397" s="22"/>
      <c r="BB397" s="22"/>
      <c r="BC397" s="22"/>
      <c r="BD397" s="22"/>
      <c r="BE397" s="22"/>
      <c r="BF397" s="22"/>
      <c r="BG397" s="22"/>
      <c r="BH397" s="22"/>
      <c r="BI397" s="22"/>
      <c r="BJ397" s="22"/>
      <c r="BK397" s="22"/>
      <c r="BL397" s="22"/>
      <c r="BM397" s="22">
        <v>10</v>
      </c>
      <c r="BN397" s="22">
        <v>48</v>
      </c>
      <c r="BO397" s="22"/>
      <c r="BP397" s="22"/>
      <c r="BQ397" s="22"/>
      <c r="BR397" s="22"/>
      <c r="BS397" s="22"/>
      <c r="BT397" s="22"/>
      <c r="BU397" s="22"/>
      <c r="BV397" s="22"/>
      <c r="BW397" s="22"/>
      <c r="BX397" s="22"/>
      <c r="BY397" s="22"/>
      <c r="BZ397" s="22"/>
      <c r="CA397" s="22"/>
      <c r="CB397" s="22"/>
      <c r="CC397" s="22"/>
      <c r="CD397" s="22"/>
      <c r="CE397" s="22"/>
      <c r="CF397" s="22"/>
      <c r="CG397" s="22"/>
      <c r="CH397" s="22"/>
      <c r="CI397" s="22"/>
      <c r="CJ397" s="22">
        <v>3.6</v>
      </c>
      <c r="CK397" s="22"/>
      <c r="CL397" s="22"/>
      <c r="CM397" s="22"/>
      <c r="CN397" s="22"/>
      <c r="CO397" s="22"/>
      <c r="CP397" s="22"/>
      <c r="CQ397" s="22"/>
      <c r="CR397" s="22"/>
      <c r="CS397" s="22"/>
      <c r="CT397" s="22"/>
      <c r="CU397" s="22"/>
      <c r="CV397" s="22"/>
      <c r="CW397" s="22"/>
      <c r="CX397" s="22"/>
      <c r="CY397" s="22"/>
      <c r="CZ397" s="22"/>
      <c r="DA397" s="22"/>
      <c r="DB397" s="22"/>
      <c r="DC397" s="22"/>
      <c r="DD397" s="22"/>
      <c r="DE397" s="22"/>
      <c r="DF397" s="22"/>
      <c r="DG397" s="22"/>
      <c r="DH397" s="22"/>
      <c r="DI397" s="22"/>
      <c r="DJ397" s="22"/>
      <c r="DK397" s="22"/>
      <c r="DL397" s="22"/>
      <c r="DM397" s="22"/>
      <c r="DN397" s="22"/>
      <c r="DO397" s="22"/>
      <c r="DP397" s="22"/>
      <c r="DQ397" s="22"/>
      <c r="DR397" s="22"/>
      <c r="DS397" s="22"/>
      <c r="DT397" s="22"/>
      <c r="DU397" s="22"/>
      <c r="DV397" s="22"/>
      <c r="DW397" s="22"/>
      <c r="DX397" s="22"/>
      <c r="DY397" s="22"/>
      <c r="DZ397" s="22"/>
      <c r="EA397" s="22"/>
      <c r="EB397" s="22"/>
      <c r="EC397" s="22"/>
      <c r="ED397" s="22"/>
      <c r="EE397" s="22"/>
      <c r="EF397" s="22"/>
      <c r="EG397" s="22"/>
      <c r="EH397" s="22"/>
      <c r="EI397" s="22"/>
      <c r="EJ397" s="22"/>
      <c r="EK397" s="22"/>
      <c r="EL397" s="22"/>
      <c r="EM397" s="22"/>
      <c r="EN397" s="22"/>
      <c r="EO397" s="22"/>
      <c r="EP397" s="22"/>
      <c r="EQ397" s="22"/>
      <c r="ER397" s="22"/>
      <c r="ES397" s="22"/>
      <c r="ET397" s="22"/>
      <c r="EU397" s="22"/>
      <c r="EV397" s="22"/>
      <c r="EW397" s="22"/>
      <c r="EX397" s="22"/>
      <c r="EY397" s="22"/>
      <c r="EZ397" s="22"/>
      <c r="FA397" s="22"/>
      <c r="FB397" s="22"/>
      <c r="FC397" s="22"/>
      <c r="FD397" s="22"/>
      <c r="FE397" s="22"/>
      <c r="FF397" s="22"/>
      <c r="FG397" s="22"/>
      <c r="FH397" s="22"/>
      <c r="FI397" s="22"/>
      <c r="FJ397" s="22"/>
      <c r="FK397" s="22"/>
      <c r="FL397" s="22"/>
      <c r="FM397" s="22"/>
      <c r="FN397" s="22"/>
      <c r="FO397" s="22"/>
      <c r="FP397" s="22"/>
      <c r="FQ397" s="22"/>
      <c r="FR397" s="22"/>
      <c r="FS397" s="22"/>
      <c r="FT397" s="22"/>
      <c r="FU397" s="22"/>
      <c r="FV397" s="22"/>
      <c r="FW397" s="22"/>
      <c r="FX397" s="22"/>
      <c r="FY397" s="22"/>
      <c r="FZ397" s="22"/>
      <c r="GA397" s="22"/>
      <c r="GB397" s="22"/>
      <c r="GC397" s="22"/>
      <c r="GD397" s="22"/>
      <c r="GE397" s="22"/>
      <c r="GF397" s="22"/>
      <c r="GG397" s="22"/>
      <c r="GH397" s="22"/>
      <c r="GI397" s="22"/>
      <c r="GJ397" s="22"/>
      <c r="GK397" s="22"/>
      <c r="GL397" s="22"/>
      <c r="GM397" s="22"/>
      <c r="GN397" s="22"/>
      <c r="GO397" s="22"/>
      <c r="GP397" s="22"/>
      <c r="GQ397" s="22"/>
      <c r="GR397" s="22"/>
      <c r="GS397" s="22"/>
      <c r="GT397" s="22"/>
      <c r="GU397" s="22"/>
      <c r="GV397" s="22"/>
      <c r="GW397" s="22"/>
      <c r="GX397" s="22"/>
      <c r="GY397" s="22"/>
      <c r="GZ397" s="22"/>
      <c r="HA397" s="22"/>
      <c r="HB397" s="22"/>
      <c r="HC397" s="22"/>
      <c r="HD397" s="22"/>
      <c r="HE397" s="22"/>
      <c r="HF397" s="22"/>
      <c r="HG397" s="22"/>
      <c r="HH397" s="22"/>
      <c r="HI397" s="22"/>
      <c r="HJ397" s="22"/>
      <c r="HK397" s="22"/>
      <c r="HL397" s="22"/>
      <c r="HM397" s="22"/>
      <c r="HN397" s="22"/>
      <c r="HO397" s="22"/>
      <c r="HP397" s="22"/>
      <c r="HQ397" s="22"/>
      <c r="HR397" s="22"/>
      <c r="HS397" s="22"/>
      <c r="HT397" s="22"/>
      <c r="HU397" s="22"/>
      <c r="HV397" s="22"/>
      <c r="HW397" s="22"/>
      <c r="HX397" s="22"/>
      <c r="HY397" s="22"/>
      <c r="HZ397" s="22"/>
      <c r="IA397" s="22"/>
      <c r="IB397" s="22"/>
      <c r="IC397" s="22"/>
      <c r="ID397" s="22"/>
      <c r="IE397" s="22"/>
      <c r="IF397" s="22"/>
      <c r="IG397" s="22"/>
      <c r="IH397" s="22"/>
      <c r="II397" s="22"/>
      <c r="IJ397" s="22"/>
      <c r="IK397" s="22"/>
      <c r="IL397" s="22"/>
      <c r="IM397" s="22"/>
      <c r="IN397" s="22"/>
      <c r="IO397" s="22"/>
      <c r="IP397" s="22"/>
      <c r="IQ397" s="22"/>
      <c r="IR397" s="22"/>
      <c r="IS397" s="22"/>
      <c r="IT397" s="22"/>
      <c r="IU397" s="22"/>
      <c r="IV397" s="22"/>
      <c r="IW397" s="22"/>
      <c r="IX397" s="22"/>
      <c r="IY397" s="26">
        <f t="shared" si="23"/>
        <v>61.6</v>
      </c>
      <c r="IZ397" s="56" t="s">
        <v>37</v>
      </c>
      <c r="JA397" s="80">
        <f>1477.08+50</f>
        <v>1527.08</v>
      </c>
      <c r="JB397" s="81">
        <f>JE397+JF397+JG397+JH397+JI397+JJ397+JK397+JL397+JM397+JN397+JO397+JP397</f>
        <v>1527.08</v>
      </c>
      <c r="JC397" s="81">
        <v>926.28399999999988</v>
      </c>
      <c r="JD397" s="82">
        <f t="shared" si="24"/>
        <v>0</v>
      </c>
      <c r="JE397" s="83"/>
      <c r="JF397" s="83"/>
      <c r="JG397" s="83"/>
      <c r="JH397" s="83"/>
      <c r="JI397" s="83"/>
      <c r="JJ397" s="83"/>
      <c r="JK397" s="83"/>
      <c r="JL397" s="83"/>
      <c r="JM397" s="83"/>
      <c r="JN397" s="83"/>
      <c r="JO397" s="83"/>
      <c r="JP397" s="83">
        <v>1527.08</v>
      </c>
      <c r="JQ397" s="117">
        <f t="shared" si="22"/>
        <v>1.6486088499855338</v>
      </c>
      <c r="JR397" s="5" t="s">
        <v>743</v>
      </c>
    </row>
    <row r="398" spans="1:278" s="5" customFormat="1" ht="12.75" customHeight="1" x14ac:dyDescent="0.25">
      <c r="A398" s="64">
        <v>43461</v>
      </c>
      <c r="B398" s="109" t="s">
        <v>177</v>
      </c>
      <c r="C398" s="52"/>
      <c r="D398" s="52"/>
      <c r="E398" s="53"/>
      <c r="F398" s="53"/>
      <c r="G398" s="53"/>
      <c r="H398" s="53"/>
      <c r="I398" s="53"/>
      <c r="J398" s="53"/>
      <c r="K398" s="53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  <c r="AU398" s="22"/>
      <c r="AV398" s="22"/>
      <c r="AW398" s="22"/>
      <c r="AX398" s="22"/>
      <c r="AY398" s="22"/>
      <c r="AZ398" s="22"/>
      <c r="BA398" s="22"/>
      <c r="BB398" s="22"/>
      <c r="BC398" s="22"/>
      <c r="BD398" s="22"/>
      <c r="BE398" s="22"/>
      <c r="BF398" s="22"/>
      <c r="BG398" s="22"/>
      <c r="BH398" s="22"/>
      <c r="BI398" s="22"/>
      <c r="BJ398" s="22"/>
      <c r="BK398" s="22"/>
      <c r="BL398" s="22"/>
      <c r="BM398" s="22">
        <v>3</v>
      </c>
      <c r="BN398" s="22">
        <v>48</v>
      </c>
      <c r="BO398" s="22"/>
      <c r="BP398" s="22"/>
      <c r="BQ398" s="22"/>
      <c r="BR398" s="22"/>
      <c r="BS398" s="22"/>
      <c r="BT398" s="22"/>
      <c r="BU398" s="22"/>
      <c r="BV398" s="22"/>
      <c r="BW398" s="22"/>
      <c r="BX398" s="22"/>
      <c r="BY398" s="22"/>
      <c r="BZ398" s="22"/>
      <c r="CA398" s="22"/>
      <c r="CB398" s="22"/>
      <c r="CC398" s="22"/>
      <c r="CD398" s="22"/>
      <c r="CE398" s="22"/>
      <c r="CF398" s="22"/>
      <c r="CG398" s="22"/>
      <c r="CH398" s="22"/>
      <c r="CI398" s="22"/>
      <c r="CJ398" s="22">
        <v>36</v>
      </c>
      <c r="CK398" s="22"/>
      <c r="CL398" s="22"/>
      <c r="CM398" s="22"/>
      <c r="CN398" s="22"/>
      <c r="CO398" s="22"/>
      <c r="CP398" s="22"/>
      <c r="CQ398" s="22"/>
      <c r="CR398" s="22"/>
      <c r="CS398" s="22"/>
      <c r="CT398" s="22"/>
      <c r="CU398" s="22"/>
      <c r="CV398" s="22"/>
      <c r="CW398" s="22"/>
      <c r="CX398" s="22"/>
      <c r="CY398" s="22"/>
      <c r="CZ398" s="22"/>
      <c r="DA398" s="22"/>
      <c r="DB398" s="22">
        <v>6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2"/>
      <c r="DM398" s="22"/>
      <c r="DN398" s="22"/>
      <c r="DO398" s="22"/>
      <c r="DP398" s="22"/>
      <c r="DQ398" s="22"/>
      <c r="DR398" s="22"/>
      <c r="DS398" s="22"/>
      <c r="DT398" s="22"/>
      <c r="DU398" s="22"/>
      <c r="DV398" s="22"/>
      <c r="DW398" s="22"/>
      <c r="DX398" s="22"/>
      <c r="DY398" s="22"/>
      <c r="DZ398" s="22"/>
      <c r="EA398" s="22"/>
      <c r="EB398" s="22"/>
      <c r="EC398" s="22"/>
      <c r="ED398" s="22"/>
      <c r="EE398" s="22"/>
      <c r="EF398" s="22"/>
      <c r="EG398" s="22"/>
      <c r="EH398" s="22"/>
      <c r="EI398" s="22"/>
      <c r="EJ398" s="22"/>
      <c r="EK398" s="22"/>
      <c r="EL398" s="22"/>
      <c r="EM398" s="22"/>
      <c r="EN398" s="22"/>
      <c r="EO398" s="22"/>
      <c r="EP398" s="22"/>
      <c r="EQ398" s="22"/>
      <c r="ER398" s="22"/>
      <c r="ES398" s="22"/>
      <c r="ET398" s="22"/>
      <c r="EU398" s="22"/>
      <c r="EV398" s="22"/>
      <c r="EW398" s="22"/>
      <c r="EX398" s="22"/>
      <c r="EY398" s="22"/>
      <c r="EZ398" s="22"/>
      <c r="FA398" s="22"/>
      <c r="FB398" s="22"/>
      <c r="FC398" s="22"/>
      <c r="FD398" s="22"/>
      <c r="FE398" s="22"/>
      <c r="FF398" s="22"/>
      <c r="FG398" s="22"/>
      <c r="FH398" s="22"/>
      <c r="FI398" s="22"/>
      <c r="FJ398" s="22"/>
      <c r="FK398" s="22"/>
      <c r="FL398" s="22"/>
      <c r="FM398" s="22"/>
      <c r="FN398" s="22"/>
      <c r="FO398" s="22"/>
      <c r="FP398" s="22"/>
      <c r="FQ398" s="22"/>
      <c r="FR398" s="22"/>
      <c r="FS398" s="22"/>
      <c r="FT398" s="22"/>
      <c r="FU398" s="22"/>
      <c r="FV398" s="22"/>
      <c r="FW398" s="22"/>
      <c r="FX398" s="22"/>
      <c r="FY398" s="22"/>
      <c r="FZ398" s="22"/>
      <c r="GA398" s="22"/>
      <c r="GB398" s="22"/>
      <c r="GC398" s="22"/>
      <c r="GD398" s="22"/>
      <c r="GE398" s="22"/>
      <c r="GF398" s="22"/>
      <c r="GG398" s="22"/>
      <c r="GH398" s="22"/>
      <c r="GI398" s="22"/>
      <c r="GJ398" s="22"/>
      <c r="GK398" s="22"/>
      <c r="GL398" s="22"/>
      <c r="GM398" s="22"/>
      <c r="GN398" s="22"/>
      <c r="GO398" s="22"/>
      <c r="GP398" s="22"/>
      <c r="GQ398" s="22"/>
      <c r="GR398" s="22"/>
      <c r="GS398" s="22"/>
      <c r="GT398" s="22"/>
      <c r="GU398" s="22"/>
      <c r="GV398" s="22"/>
      <c r="GW398" s="22"/>
      <c r="GX398" s="22"/>
      <c r="GY398" s="22"/>
      <c r="GZ398" s="22"/>
      <c r="HA398" s="22"/>
      <c r="HB398" s="22"/>
      <c r="HC398" s="22"/>
      <c r="HD398" s="22"/>
      <c r="HE398" s="22"/>
      <c r="HF398" s="22"/>
      <c r="HG398" s="22"/>
      <c r="HH398" s="22"/>
      <c r="HI398" s="22"/>
      <c r="HJ398" s="22"/>
      <c r="HK398" s="22"/>
      <c r="HL398" s="22"/>
      <c r="HM398" s="22"/>
      <c r="HN398" s="22"/>
      <c r="HO398" s="22"/>
      <c r="HP398" s="22"/>
      <c r="HQ398" s="22"/>
      <c r="HR398" s="22"/>
      <c r="HS398" s="22"/>
      <c r="HT398" s="22"/>
      <c r="HU398" s="22"/>
      <c r="HV398" s="22"/>
      <c r="HW398" s="22"/>
      <c r="HX398" s="22"/>
      <c r="HY398" s="22"/>
      <c r="HZ398" s="22"/>
      <c r="IA398" s="22"/>
      <c r="IB398" s="22"/>
      <c r="IC398" s="22"/>
      <c r="ID398" s="22"/>
      <c r="IE398" s="22"/>
      <c r="IF398" s="22"/>
      <c r="IG398" s="22"/>
      <c r="IH398" s="22"/>
      <c r="II398" s="22"/>
      <c r="IJ398" s="22"/>
      <c r="IK398" s="22"/>
      <c r="IL398" s="22"/>
      <c r="IM398" s="22"/>
      <c r="IN398" s="22"/>
      <c r="IO398" s="22"/>
      <c r="IP398" s="22"/>
      <c r="IQ398" s="22"/>
      <c r="IR398" s="22"/>
      <c r="IS398" s="22"/>
      <c r="IT398" s="22"/>
      <c r="IU398" s="22"/>
      <c r="IV398" s="22">
        <v>25</v>
      </c>
      <c r="IW398" s="22"/>
      <c r="IX398" s="22"/>
      <c r="IY398" s="26">
        <f t="shared" si="23"/>
        <v>118</v>
      </c>
      <c r="IZ398" s="56" t="s">
        <v>37</v>
      </c>
      <c r="JA398" s="80">
        <v>2956.18</v>
      </c>
      <c r="JB398" s="81">
        <f>JE398+JF398+JG398+JH398+JI398+JJ398+JK398+JL398+JM398+JN398+JO398+JP398</f>
        <v>0</v>
      </c>
      <c r="JC398" s="81">
        <v>1767.93</v>
      </c>
      <c r="JD398" s="82">
        <f t="shared" si="24"/>
        <v>2956.18</v>
      </c>
      <c r="JE398" s="83"/>
      <c r="JF398" s="83"/>
      <c r="JG398" s="83"/>
      <c r="JH398" s="83"/>
      <c r="JI398" s="83"/>
      <c r="JJ398" s="83"/>
      <c r="JK398" s="83"/>
      <c r="JL398" s="83"/>
      <c r="JM398" s="83"/>
      <c r="JN398" s="83"/>
      <c r="JO398" s="83"/>
      <c r="JP398" s="83"/>
      <c r="JQ398" s="117">
        <f t="shared" si="22"/>
        <v>1.6721137149095269</v>
      </c>
    </row>
    <row r="399" spans="1:278" s="5" customFormat="1" ht="12.75" customHeight="1" x14ac:dyDescent="0.25">
      <c r="A399" s="64">
        <v>43397</v>
      </c>
      <c r="B399" s="109" t="s">
        <v>757</v>
      </c>
      <c r="C399" s="52"/>
      <c r="D399" s="52"/>
      <c r="E399" s="53"/>
      <c r="F399" s="53"/>
      <c r="G399" s="53"/>
      <c r="H399" s="53"/>
      <c r="I399" s="53"/>
      <c r="J399" s="53"/>
      <c r="K399" s="53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>
        <v>1</v>
      </c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  <c r="AU399" s="22"/>
      <c r="AV399" s="22"/>
      <c r="AW399" s="22"/>
      <c r="AX399" s="22"/>
      <c r="AY399" s="22"/>
      <c r="AZ399" s="22"/>
      <c r="BA399" s="22"/>
      <c r="BB399" s="22"/>
      <c r="BC399" s="22"/>
      <c r="BD399" s="22"/>
      <c r="BE399" s="22"/>
      <c r="BF399" s="22"/>
      <c r="BG399" s="22"/>
      <c r="BH399" s="22"/>
      <c r="BI399" s="22"/>
      <c r="BJ399" s="22"/>
      <c r="BK399" s="22"/>
      <c r="BL399" s="22"/>
      <c r="BM399" s="22"/>
      <c r="BN399" s="22"/>
      <c r="BO399" s="22"/>
      <c r="BP399" s="22"/>
      <c r="BQ399" s="22"/>
      <c r="BR399" s="22"/>
      <c r="BS399" s="22"/>
      <c r="BT399" s="22"/>
      <c r="BU399" s="22"/>
      <c r="BV399" s="22"/>
      <c r="BW399" s="22"/>
      <c r="BX399" s="22"/>
      <c r="BY399" s="22"/>
      <c r="BZ399" s="22"/>
      <c r="CA399" s="22"/>
      <c r="CB399" s="22"/>
      <c r="CC399" s="22"/>
      <c r="CD399" s="22"/>
      <c r="CE399" s="22"/>
      <c r="CF399" s="22"/>
      <c r="CG399" s="22"/>
      <c r="CH399" s="22"/>
      <c r="CI399" s="22"/>
      <c r="CJ399" s="22"/>
      <c r="CK399" s="22"/>
      <c r="CL399" s="22"/>
      <c r="CM399" s="22"/>
      <c r="CN399" s="22"/>
      <c r="CO399" s="22"/>
      <c r="CP399" s="22"/>
      <c r="CQ399" s="22"/>
      <c r="CR399" s="22"/>
      <c r="CS399" s="22"/>
      <c r="CT399" s="22"/>
      <c r="CU399" s="22"/>
      <c r="CV399" s="22"/>
      <c r="CW399" s="22"/>
      <c r="CX399" s="22"/>
      <c r="CY399" s="22"/>
      <c r="CZ399" s="22"/>
      <c r="DA399" s="22"/>
      <c r="DB399" s="22"/>
      <c r="DC399" s="22"/>
      <c r="DD399" s="22"/>
      <c r="DE399" s="22"/>
      <c r="DF399" s="22"/>
      <c r="DG399" s="22"/>
      <c r="DH399" s="22"/>
      <c r="DI399" s="22"/>
      <c r="DJ399" s="22"/>
      <c r="DK399" s="22"/>
      <c r="DL399" s="22"/>
      <c r="DM399" s="22"/>
      <c r="DN399" s="22"/>
      <c r="DO399" s="22"/>
      <c r="DP399" s="22"/>
      <c r="DQ399" s="22"/>
      <c r="DR399" s="22"/>
      <c r="DS399" s="22"/>
      <c r="DT399" s="22"/>
      <c r="DU399" s="22"/>
      <c r="DV399" s="22"/>
      <c r="DW399" s="22"/>
      <c r="DX399" s="22"/>
      <c r="DY399" s="22"/>
      <c r="DZ399" s="22"/>
      <c r="EA399" s="22"/>
      <c r="EB399" s="22"/>
      <c r="EC399" s="22"/>
      <c r="ED399" s="22"/>
      <c r="EE399" s="22"/>
      <c r="EF399" s="22"/>
      <c r="EG399" s="22"/>
      <c r="EH399" s="22"/>
      <c r="EI399" s="22"/>
      <c r="EJ399" s="22"/>
      <c r="EK399" s="22"/>
      <c r="EL399" s="22"/>
      <c r="EM399" s="22"/>
      <c r="EN399" s="22"/>
      <c r="EO399" s="22"/>
      <c r="EP399" s="22"/>
      <c r="EQ399" s="22"/>
      <c r="ER399" s="22"/>
      <c r="ES399" s="22"/>
      <c r="ET399" s="22"/>
      <c r="EU399" s="22"/>
      <c r="EV399" s="22"/>
      <c r="EW399" s="22"/>
      <c r="EX399" s="22"/>
      <c r="EY399" s="22"/>
      <c r="EZ399" s="22"/>
      <c r="FA399" s="22"/>
      <c r="FB399" s="22"/>
      <c r="FC399" s="22"/>
      <c r="FD399" s="22"/>
      <c r="FE399" s="22"/>
      <c r="FF399" s="22"/>
      <c r="FG399" s="22"/>
      <c r="FH399" s="22"/>
      <c r="FI399" s="22"/>
      <c r="FJ399" s="22"/>
      <c r="FK399" s="22"/>
      <c r="FL399" s="22"/>
      <c r="FM399" s="22"/>
      <c r="FN399" s="22"/>
      <c r="FO399" s="22"/>
      <c r="FP399" s="22"/>
      <c r="FQ399" s="22"/>
      <c r="FR399" s="22"/>
      <c r="FS399" s="22"/>
      <c r="FT399" s="22"/>
      <c r="FU399" s="22"/>
      <c r="FV399" s="22"/>
      <c r="FW399" s="22"/>
      <c r="FX399" s="22"/>
      <c r="FY399" s="22"/>
      <c r="FZ399" s="22"/>
      <c r="GA399" s="22"/>
      <c r="GB399" s="22"/>
      <c r="GC399" s="22"/>
      <c r="GD399" s="22"/>
      <c r="GE399" s="22"/>
      <c r="GF399" s="22"/>
      <c r="GG399" s="22"/>
      <c r="GH399" s="22"/>
      <c r="GI399" s="22"/>
      <c r="GJ399" s="22"/>
      <c r="GK399" s="22"/>
      <c r="GL399" s="22"/>
      <c r="GM399" s="22"/>
      <c r="GN399" s="22"/>
      <c r="GO399" s="22"/>
      <c r="GP399" s="22"/>
      <c r="GQ399" s="22"/>
      <c r="GR399" s="22"/>
      <c r="GS399" s="22"/>
      <c r="GT399" s="22"/>
      <c r="GU399" s="22"/>
      <c r="GV399" s="22"/>
      <c r="GW399" s="22"/>
      <c r="GX399" s="22"/>
      <c r="GY399" s="22"/>
      <c r="GZ399" s="22"/>
      <c r="HA399" s="22"/>
      <c r="HB399" s="22"/>
      <c r="HC399" s="22"/>
      <c r="HD399" s="22"/>
      <c r="HE399" s="22"/>
      <c r="HF399" s="22"/>
      <c r="HG399" s="22"/>
      <c r="HH399" s="22"/>
      <c r="HI399" s="22"/>
      <c r="HJ399" s="22"/>
      <c r="HK399" s="22"/>
      <c r="HL399" s="22"/>
      <c r="HM399" s="22"/>
      <c r="HN399" s="22"/>
      <c r="HO399" s="22"/>
      <c r="HP399" s="22"/>
      <c r="HQ399" s="22"/>
      <c r="HR399" s="22"/>
      <c r="HS399" s="22"/>
      <c r="HT399" s="22"/>
      <c r="HU399" s="22"/>
      <c r="HV399" s="22"/>
      <c r="HW399" s="22"/>
      <c r="HX399" s="22"/>
      <c r="HY399" s="22"/>
      <c r="HZ399" s="22"/>
      <c r="IA399" s="22"/>
      <c r="IB399" s="22"/>
      <c r="IC399" s="22"/>
      <c r="ID399" s="22"/>
      <c r="IE399" s="22"/>
      <c r="IF399" s="22"/>
      <c r="IG399" s="22"/>
      <c r="IH399" s="22"/>
      <c r="II399" s="22"/>
      <c r="IJ399" s="22"/>
      <c r="IK399" s="22"/>
      <c r="IL399" s="22"/>
      <c r="IM399" s="22"/>
      <c r="IN399" s="22"/>
      <c r="IO399" s="22"/>
      <c r="IP399" s="22"/>
      <c r="IQ399" s="22"/>
      <c r="IR399" s="22"/>
      <c r="IS399" s="22"/>
      <c r="IT399" s="22"/>
      <c r="IU399" s="22"/>
      <c r="IV399" s="22"/>
      <c r="IW399" s="22"/>
      <c r="IX399" s="22"/>
      <c r="IY399" s="26">
        <f t="shared" si="23"/>
        <v>1</v>
      </c>
      <c r="IZ399" s="56" t="s">
        <v>37</v>
      </c>
      <c r="JA399" s="80">
        <v>32.950000000000003</v>
      </c>
      <c r="JB399" s="81">
        <f>JE399+JF399+JG399+JH399+JI399+JJ399+JK399+JL399+JM399+JN399</f>
        <v>32.950000000000003</v>
      </c>
      <c r="JC399" s="81">
        <v>16</v>
      </c>
      <c r="JD399" s="82">
        <f t="shared" si="24"/>
        <v>0</v>
      </c>
      <c r="JE399" s="83"/>
      <c r="JF399" s="83"/>
      <c r="JG399" s="83"/>
      <c r="JH399" s="83"/>
      <c r="JI399" s="83"/>
      <c r="JJ399" s="83"/>
      <c r="JK399" s="83"/>
      <c r="JL399" s="83"/>
      <c r="JM399" s="83"/>
      <c r="JN399" s="83">
        <v>32.950000000000003</v>
      </c>
      <c r="JO399" s="83"/>
      <c r="JP399" s="83"/>
      <c r="JQ399" s="117">
        <f t="shared" si="22"/>
        <v>2.0593750000000002</v>
      </c>
    </row>
    <row r="400" spans="1:278" s="5" customFormat="1" ht="12.75" customHeight="1" x14ac:dyDescent="0.25">
      <c r="A400" s="64">
        <v>43244</v>
      </c>
      <c r="B400" s="108" t="s">
        <v>758</v>
      </c>
      <c r="C400" s="52"/>
      <c r="D400" s="52"/>
      <c r="E400" s="53"/>
      <c r="F400" s="53"/>
      <c r="G400" s="53"/>
      <c r="H400" s="53"/>
      <c r="I400" s="53"/>
      <c r="J400" s="53"/>
      <c r="K400" s="53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  <c r="AU400" s="22"/>
      <c r="AV400" s="22"/>
      <c r="AW400" s="22"/>
      <c r="AX400" s="22"/>
      <c r="AY400" s="22"/>
      <c r="AZ400" s="22"/>
      <c r="BA400" s="22"/>
      <c r="BB400" s="22"/>
      <c r="BC400" s="22"/>
      <c r="BD400" s="22"/>
      <c r="BE400" s="22"/>
      <c r="BF400" s="22"/>
      <c r="BG400" s="22"/>
      <c r="BH400" s="22"/>
      <c r="BI400" s="22"/>
      <c r="BJ400" s="22"/>
      <c r="BK400" s="22"/>
      <c r="BL400" s="22"/>
      <c r="BM400" s="22"/>
      <c r="BN400" s="22"/>
      <c r="BO400" s="22"/>
      <c r="BP400" s="22"/>
      <c r="BQ400" s="22"/>
      <c r="BR400" s="22"/>
      <c r="BS400" s="22"/>
      <c r="BT400" s="22"/>
      <c r="BU400" s="22"/>
      <c r="BV400" s="22"/>
      <c r="BW400" s="22"/>
      <c r="BX400" s="22"/>
      <c r="BY400" s="22"/>
      <c r="BZ400" s="22"/>
      <c r="CA400" s="22"/>
      <c r="CB400" s="22"/>
      <c r="CC400" s="22"/>
      <c r="CD400" s="22"/>
      <c r="CE400" s="22"/>
      <c r="CF400" s="22"/>
      <c r="CG400" s="22"/>
      <c r="CH400" s="22"/>
      <c r="CI400" s="22"/>
      <c r="CJ400" s="22"/>
      <c r="CK400" s="22"/>
      <c r="CL400" s="22"/>
      <c r="CM400" s="22"/>
      <c r="CN400" s="22"/>
      <c r="CO400" s="22"/>
      <c r="CP400" s="22">
        <v>30</v>
      </c>
      <c r="CQ400" s="22">
        <v>10</v>
      </c>
      <c r="CR400" s="22"/>
      <c r="CS400" s="22"/>
      <c r="CT400" s="22"/>
      <c r="CU400" s="22"/>
      <c r="CV400" s="22"/>
      <c r="CW400" s="22"/>
      <c r="CX400" s="22"/>
      <c r="CY400" s="22"/>
      <c r="CZ400" s="22"/>
      <c r="DA400" s="22"/>
      <c r="DB400" s="22"/>
      <c r="DC400" s="22"/>
      <c r="DD400" s="22"/>
      <c r="DE400" s="22"/>
      <c r="DF400" s="22"/>
      <c r="DG400" s="22"/>
      <c r="DH400" s="22"/>
      <c r="DI400" s="22"/>
      <c r="DJ400" s="22"/>
      <c r="DK400" s="22"/>
      <c r="DL400" s="22"/>
      <c r="DM400" s="22"/>
      <c r="DN400" s="22"/>
      <c r="DO400" s="22"/>
      <c r="DP400" s="22"/>
      <c r="DQ400" s="22"/>
      <c r="DR400" s="22"/>
      <c r="DS400" s="22"/>
      <c r="DT400" s="22"/>
      <c r="DU400" s="22"/>
      <c r="DV400" s="22"/>
      <c r="DW400" s="22"/>
      <c r="DX400" s="22"/>
      <c r="DY400" s="22"/>
      <c r="DZ400" s="22"/>
      <c r="EA400" s="22"/>
      <c r="EB400" s="22"/>
      <c r="EC400" s="22"/>
      <c r="ED400" s="22"/>
      <c r="EE400" s="22"/>
      <c r="EF400" s="22"/>
      <c r="EG400" s="22"/>
      <c r="EH400" s="22"/>
      <c r="EI400" s="22"/>
      <c r="EJ400" s="22"/>
      <c r="EK400" s="22"/>
      <c r="EL400" s="22"/>
      <c r="EM400" s="22"/>
      <c r="EN400" s="22"/>
      <c r="EO400" s="22"/>
      <c r="EP400" s="22"/>
      <c r="EQ400" s="22"/>
      <c r="ER400" s="22"/>
      <c r="ES400" s="22"/>
      <c r="ET400" s="22"/>
      <c r="EU400" s="22">
        <v>60</v>
      </c>
      <c r="EV400" s="22"/>
      <c r="EW400" s="22"/>
      <c r="EX400" s="22"/>
      <c r="EY400" s="22"/>
      <c r="EZ400" s="22"/>
      <c r="FA400" s="22"/>
      <c r="FB400" s="22"/>
      <c r="FC400" s="22"/>
      <c r="FD400" s="22"/>
      <c r="FE400" s="22"/>
      <c r="FF400" s="22"/>
      <c r="FG400" s="22"/>
      <c r="FH400" s="22">
        <v>40</v>
      </c>
      <c r="FI400" s="22"/>
      <c r="FJ400" s="22"/>
      <c r="FK400" s="22"/>
      <c r="FL400" s="22"/>
      <c r="FM400" s="22"/>
      <c r="FN400" s="22"/>
      <c r="FO400" s="22"/>
      <c r="FP400" s="22"/>
      <c r="FQ400" s="22"/>
      <c r="FR400" s="22"/>
      <c r="FS400" s="22"/>
      <c r="FT400" s="22"/>
      <c r="FU400" s="22"/>
      <c r="FV400" s="22"/>
      <c r="FW400" s="22"/>
      <c r="FX400" s="22"/>
      <c r="FY400" s="22"/>
      <c r="FZ400" s="22"/>
      <c r="GA400" s="22"/>
      <c r="GB400" s="22"/>
      <c r="GC400" s="22"/>
      <c r="GD400" s="22"/>
      <c r="GE400" s="22"/>
      <c r="GF400" s="22"/>
      <c r="GG400" s="22"/>
      <c r="GH400" s="22"/>
      <c r="GI400" s="22"/>
      <c r="GJ400" s="22"/>
      <c r="GK400" s="22"/>
      <c r="GL400" s="22"/>
      <c r="GM400" s="22"/>
      <c r="GN400" s="22"/>
      <c r="GO400" s="22"/>
      <c r="GP400" s="22"/>
      <c r="GQ400" s="22"/>
      <c r="GR400" s="22"/>
      <c r="GS400" s="22"/>
      <c r="GT400" s="22"/>
      <c r="GU400" s="22"/>
      <c r="GV400" s="22"/>
      <c r="GW400" s="22"/>
      <c r="GX400" s="22"/>
      <c r="GY400" s="22"/>
      <c r="GZ400" s="22"/>
      <c r="HA400" s="22"/>
      <c r="HB400" s="22"/>
      <c r="HC400" s="22"/>
      <c r="HD400" s="22"/>
      <c r="HE400" s="22"/>
      <c r="HF400" s="22"/>
      <c r="HG400" s="22"/>
      <c r="HH400" s="22"/>
      <c r="HI400" s="22"/>
      <c r="HJ400" s="22"/>
      <c r="HK400" s="22"/>
      <c r="HL400" s="22"/>
      <c r="HM400" s="22"/>
      <c r="HN400" s="22"/>
      <c r="HO400" s="22"/>
      <c r="HP400" s="22"/>
      <c r="HQ400" s="22"/>
      <c r="HR400" s="22"/>
      <c r="HS400" s="22"/>
      <c r="HT400" s="22"/>
      <c r="HU400" s="22"/>
      <c r="HV400" s="22"/>
      <c r="HW400" s="22"/>
      <c r="HX400" s="22"/>
      <c r="HY400" s="22"/>
      <c r="HZ400" s="22"/>
      <c r="IA400" s="22"/>
      <c r="IB400" s="22"/>
      <c r="IC400" s="22"/>
      <c r="ID400" s="22"/>
      <c r="IE400" s="22"/>
      <c r="IF400" s="22"/>
      <c r="IG400" s="22"/>
      <c r="IH400" s="22"/>
      <c r="II400" s="22"/>
      <c r="IJ400" s="22"/>
      <c r="IK400" s="22"/>
      <c r="IL400" s="22"/>
      <c r="IM400" s="22"/>
      <c r="IN400" s="22"/>
      <c r="IO400" s="22"/>
      <c r="IP400" s="22"/>
      <c r="IQ400" s="22"/>
      <c r="IR400" s="22"/>
      <c r="IS400" s="22"/>
      <c r="IT400" s="22"/>
      <c r="IU400" s="22"/>
      <c r="IV400" s="22"/>
      <c r="IW400" s="22"/>
      <c r="IX400" s="22"/>
      <c r="IY400" s="26">
        <f t="shared" si="23"/>
        <v>140</v>
      </c>
      <c r="IZ400" s="56" t="s">
        <v>37</v>
      </c>
      <c r="JA400" s="80">
        <v>3723.6</v>
      </c>
      <c r="JB400" s="81">
        <f>JE400+JF400+JG400+JH400+JI400+JJ400</f>
        <v>3723.6</v>
      </c>
      <c r="JC400" s="81">
        <v>2374.8999999999996</v>
      </c>
      <c r="JD400" s="82">
        <f t="shared" si="24"/>
        <v>0</v>
      </c>
      <c r="JE400" s="83"/>
      <c r="JF400" s="83"/>
      <c r="JG400" s="83"/>
      <c r="JH400" s="83"/>
      <c r="JI400" s="83"/>
      <c r="JJ400" s="83">
        <v>3723.6</v>
      </c>
      <c r="JK400" s="83"/>
      <c r="JL400" s="83"/>
      <c r="JM400" s="83"/>
      <c r="JN400" s="83"/>
      <c r="JO400" s="83"/>
      <c r="JP400" s="83"/>
      <c r="JQ400" s="40">
        <f t="shared" si="22"/>
        <v>1.5678975956882397</v>
      </c>
      <c r="JR400" s="5" t="s">
        <v>435</v>
      </c>
    </row>
    <row r="401" spans="1:278" s="5" customFormat="1" ht="12.75" customHeight="1" x14ac:dyDescent="0.25">
      <c r="A401" s="64">
        <v>43251</v>
      </c>
      <c r="B401" s="108" t="s">
        <v>758</v>
      </c>
      <c r="C401" s="52"/>
      <c r="D401" s="52"/>
      <c r="E401" s="53"/>
      <c r="F401" s="53"/>
      <c r="G401" s="53"/>
      <c r="H401" s="53"/>
      <c r="I401" s="53"/>
      <c r="J401" s="53"/>
      <c r="K401" s="53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>
        <v>10</v>
      </c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22"/>
      <c r="GF401" s="22"/>
      <c r="GG401" s="22"/>
      <c r="GH401" s="22"/>
      <c r="GI401" s="22"/>
      <c r="GJ401" s="22"/>
      <c r="GK401" s="22"/>
      <c r="GL401" s="22"/>
      <c r="GM401" s="22"/>
      <c r="GN401" s="22"/>
      <c r="GO401" s="22"/>
      <c r="GP401" s="22"/>
      <c r="GQ401" s="22"/>
      <c r="GR401" s="22"/>
      <c r="GS401" s="22"/>
      <c r="GT401" s="22"/>
      <c r="GU401" s="22"/>
      <c r="GV401" s="22"/>
      <c r="GW401" s="22"/>
      <c r="GX401" s="22"/>
      <c r="GY401" s="22"/>
      <c r="GZ401" s="22"/>
      <c r="HA401" s="22"/>
      <c r="HB401" s="22"/>
      <c r="HC401" s="22"/>
      <c r="HD401" s="22"/>
      <c r="HE401" s="22"/>
      <c r="HF401" s="22"/>
      <c r="HG401" s="22"/>
      <c r="HH401" s="22"/>
      <c r="HI401" s="22"/>
      <c r="HJ401" s="22"/>
      <c r="HK401" s="22"/>
      <c r="HL401" s="22"/>
      <c r="HM401" s="22"/>
      <c r="HN401" s="22"/>
      <c r="HO401" s="22"/>
      <c r="HP401" s="22"/>
      <c r="HQ401" s="22"/>
      <c r="HR401" s="22"/>
      <c r="HS401" s="22"/>
      <c r="HT401" s="22"/>
      <c r="HU401" s="22"/>
      <c r="HV401" s="22"/>
      <c r="HW401" s="22"/>
      <c r="HX401" s="22"/>
      <c r="HY401" s="22"/>
      <c r="HZ401" s="22"/>
      <c r="IA401" s="22"/>
      <c r="IB401" s="22"/>
      <c r="IC401" s="22"/>
      <c r="ID401" s="22"/>
      <c r="IE401" s="22"/>
      <c r="IF401" s="22"/>
      <c r="IG401" s="22"/>
      <c r="IH401" s="22"/>
      <c r="II401" s="22"/>
      <c r="IJ401" s="22"/>
      <c r="IK401" s="22"/>
      <c r="IL401" s="22"/>
      <c r="IM401" s="22"/>
      <c r="IN401" s="22"/>
      <c r="IO401" s="22"/>
      <c r="IP401" s="22"/>
      <c r="IQ401" s="22"/>
      <c r="IR401" s="22"/>
      <c r="IS401" s="22"/>
      <c r="IT401" s="22"/>
      <c r="IU401" s="22"/>
      <c r="IV401" s="22"/>
      <c r="IW401" s="22"/>
      <c r="IX401" s="22"/>
      <c r="IY401" s="26">
        <f t="shared" si="23"/>
        <v>10</v>
      </c>
      <c r="IZ401" s="56" t="s">
        <v>37</v>
      </c>
      <c r="JA401" s="80">
        <v>279.48</v>
      </c>
      <c r="JB401" s="81">
        <f>JE401+JF401+JG401+JH401+JI401+JJ401+JK401</f>
        <v>279.48</v>
      </c>
      <c r="JC401" s="81">
        <v>178.4</v>
      </c>
      <c r="JD401" s="82">
        <f t="shared" si="24"/>
        <v>0</v>
      </c>
      <c r="JE401" s="83"/>
      <c r="JF401" s="83"/>
      <c r="JG401" s="83"/>
      <c r="JH401" s="83"/>
      <c r="JI401" s="83"/>
      <c r="JJ401" s="83"/>
      <c r="JK401" s="83">
        <v>279.48</v>
      </c>
      <c r="JL401" s="83"/>
      <c r="JM401" s="83"/>
      <c r="JN401" s="83"/>
      <c r="JO401" s="83"/>
      <c r="JP401" s="83"/>
      <c r="JQ401" s="40">
        <f t="shared" si="22"/>
        <v>1.5665919282511211</v>
      </c>
      <c r="JR401" s="5" t="s">
        <v>437</v>
      </c>
    </row>
    <row r="402" spans="1:278" s="5" customFormat="1" ht="12.75" customHeight="1" x14ac:dyDescent="0.25">
      <c r="A402" s="64">
        <v>43276</v>
      </c>
      <c r="B402" s="108" t="s">
        <v>758</v>
      </c>
      <c r="C402" s="52"/>
      <c r="D402" s="52"/>
      <c r="E402" s="53"/>
      <c r="F402" s="53"/>
      <c r="G402" s="53"/>
      <c r="H402" s="53"/>
      <c r="I402" s="53"/>
      <c r="J402" s="53"/>
      <c r="K402" s="53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  <c r="AU402" s="22"/>
      <c r="AV402" s="22"/>
      <c r="AW402" s="22"/>
      <c r="AX402" s="22"/>
      <c r="AY402" s="22"/>
      <c r="AZ402" s="22"/>
      <c r="BA402" s="22"/>
      <c r="BB402" s="22"/>
      <c r="BC402" s="22"/>
      <c r="BD402" s="22"/>
      <c r="BE402" s="22"/>
      <c r="BF402" s="22"/>
      <c r="BG402" s="22"/>
      <c r="BH402" s="22"/>
      <c r="BI402" s="22"/>
      <c r="BJ402" s="22"/>
      <c r="BK402" s="22"/>
      <c r="BL402" s="22"/>
      <c r="BM402" s="22"/>
      <c r="BN402" s="22"/>
      <c r="BO402" s="22"/>
      <c r="BP402" s="22"/>
      <c r="BQ402" s="22"/>
      <c r="BR402" s="22"/>
      <c r="BS402" s="22"/>
      <c r="BT402" s="22"/>
      <c r="BU402" s="22"/>
      <c r="BV402" s="22"/>
      <c r="BW402" s="22"/>
      <c r="BX402" s="22"/>
      <c r="BY402" s="22"/>
      <c r="BZ402" s="22"/>
      <c r="CA402" s="22"/>
      <c r="CB402" s="22"/>
      <c r="CC402" s="22"/>
      <c r="CD402" s="22"/>
      <c r="CE402" s="22"/>
      <c r="CF402" s="22"/>
      <c r="CG402" s="22"/>
      <c r="CH402" s="22"/>
      <c r="CI402" s="22"/>
      <c r="CJ402" s="22"/>
      <c r="CK402" s="22"/>
      <c r="CL402" s="22"/>
      <c r="CM402" s="22"/>
      <c r="CN402" s="22"/>
      <c r="CO402" s="22"/>
      <c r="CP402" s="22">
        <v>70</v>
      </c>
      <c r="CQ402" s="22">
        <v>40</v>
      </c>
      <c r="CR402" s="22"/>
      <c r="CS402" s="22"/>
      <c r="CT402" s="22"/>
      <c r="CU402" s="22"/>
      <c r="CV402" s="22"/>
      <c r="CW402" s="22"/>
      <c r="CX402" s="22"/>
      <c r="CY402" s="22"/>
      <c r="CZ402" s="22"/>
      <c r="DA402" s="22"/>
      <c r="DB402" s="22"/>
      <c r="DC402" s="22"/>
      <c r="DD402" s="22"/>
      <c r="DE402" s="22"/>
      <c r="DF402" s="22"/>
      <c r="DG402" s="22"/>
      <c r="DH402" s="22"/>
      <c r="DI402" s="22"/>
      <c r="DJ402" s="22"/>
      <c r="DK402" s="22"/>
      <c r="DL402" s="22"/>
      <c r="DM402" s="22"/>
      <c r="DN402" s="22"/>
      <c r="DO402" s="22"/>
      <c r="DP402" s="22"/>
      <c r="DQ402" s="22"/>
      <c r="DR402" s="22"/>
      <c r="DS402" s="22"/>
      <c r="DT402" s="22"/>
      <c r="DU402" s="22"/>
      <c r="DV402" s="22"/>
      <c r="DW402" s="22"/>
      <c r="DX402" s="22"/>
      <c r="DY402" s="22"/>
      <c r="DZ402" s="22"/>
      <c r="EA402" s="22"/>
      <c r="EB402" s="22"/>
      <c r="EC402" s="22"/>
      <c r="ED402" s="22"/>
      <c r="EE402" s="22"/>
      <c r="EF402" s="22"/>
      <c r="EG402" s="22"/>
      <c r="EH402" s="22"/>
      <c r="EI402" s="22"/>
      <c r="EJ402" s="22"/>
      <c r="EK402" s="22"/>
      <c r="EL402" s="22"/>
      <c r="EM402" s="22"/>
      <c r="EN402" s="22"/>
      <c r="EO402" s="22"/>
      <c r="EP402" s="22"/>
      <c r="EQ402" s="22"/>
      <c r="ER402" s="22"/>
      <c r="ES402" s="22"/>
      <c r="ET402" s="22"/>
      <c r="EU402" s="22">
        <v>20</v>
      </c>
      <c r="EV402" s="22"/>
      <c r="EW402" s="22"/>
      <c r="EX402" s="22"/>
      <c r="EY402" s="22"/>
      <c r="EZ402" s="22"/>
      <c r="FA402" s="22"/>
      <c r="FB402" s="22"/>
      <c r="FC402" s="22"/>
      <c r="FD402" s="22"/>
      <c r="FE402" s="22"/>
      <c r="FF402" s="22"/>
      <c r="FG402" s="22"/>
      <c r="FH402" s="22">
        <v>70</v>
      </c>
      <c r="FI402" s="22"/>
      <c r="FJ402" s="22"/>
      <c r="FK402" s="22"/>
      <c r="FL402" s="22"/>
      <c r="FM402" s="22"/>
      <c r="FN402" s="22"/>
      <c r="FO402" s="22"/>
      <c r="FP402" s="22"/>
      <c r="FQ402" s="22"/>
      <c r="FR402" s="22"/>
      <c r="FS402" s="22"/>
      <c r="FT402" s="22"/>
      <c r="FU402" s="22"/>
      <c r="FV402" s="22"/>
      <c r="FW402" s="22"/>
      <c r="FX402" s="22"/>
      <c r="FY402" s="22"/>
      <c r="FZ402" s="22"/>
      <c r="GA402" s="22"/>
      <c r="GB402" s="22"/>
      <c r="GC402" s="22"/>
      <c r="GD402" s="22"/>
      <c r="GE402" s="22"/>
      <c r="GF402" s="22"/>
      <c r="GG402" s="22"/>
      <c r="GH402" s="22"/>
      <c r="GI402" s="22"/>
      <c r="GJ402" s="22"/>
      <c r="GK402" s="22"/>
      <c r="GL402" s="22"/>
      <c r="GM402" s="22"/>
      <c r="GN402" s="22"/>
      <c r="GO402" s="22"/>
      <c r="GP402" s="22"/>
      <c r="GQ402" s="22"/>
      <c r="GR402" s="22"/>
      <c r="GS402" s="22"/>
      <c r="GT402" s="22"/>
      <c r="GU402" s="22"/>
      <c r="GV402" s="22"/>
      <c r="GW402" s="22"/>
      <c r="GX402" s="22"/>
      <c r="GY402" s="22"/>
      <c r="GZ402" s="22"/>
      <c r="HA402" s="22"/>
      <c r="HB402" s="22"/>
      <c r="HC402" s="22"/>
      <c r="HD402" s="22"/>
      <c r="HE402" s="22"/>
      <c r="HF402" s="22"/>
      <c r="HG402" s="22"/>
      <c r="HH402" s="22"/>
      <c r="HI402" s="22"/>
      <c r="HJ402" s="22"/>
      <c r="HK402" s="22"/>
      <c r="HL402" s="22"/>
      <c r="HM402" s="22"/>
      <c r="HN402" s="22"/>
      <c r="HO402" s="22"/>
      <c r="HP402" s="22"/>
      <c r="HQ402" s="22"/>
      <c r="HR402" s="22"/>
      <c r="HS402" s="22"/>
      <c r="HT402" s="22"/>
      <c r="HU402" s="22"/>
      <c r="HV402" s="22"/>
      <c r="HW402" s="22"/>
      <c r="HX402" s="22"/>
      <c r="HY402" s="22"/>
      <c r="HZ402" s="22"/>
      <c r="IA402" s="22"/>
      <c r="IB402" s="22"/>
      <c r="IC402" s="22"/>
      <c r="ID402" s="22"/>
      <c r="IE402" s="22"/>
      <c r="IF402" s="22"/>
      <c r="IG402" s="22"/>
      <c r="IH402" s="22"/>
      <c r="II402" s="22"/>
      <c r="IJ402" s="22"/>
      <c r="IK402" s="22"/>
      <c r="IL402" s="22"/>
      <c r="IM402" s="22"/>
      <c r="IN402" s="22"/>
      <c r="IO402" s="22"/>
      <c r="IP402" s="22"/>
      <c r="IQ402" s="22"/>
      <c r="IR402" s="22"/>
      <c r="IS402" s="22"/>
      <c r="IT402" s="22"/>
      <c r="IU402" s="22"/>
      <c r="IV402" s="22"/>
      <c r="IW402" s="22"/>
      <c r="IX402" s="22"/>
      <c r="IY402" s="26">
        <f t="shared" si="23"/>
        <v>200</v>
      </c>
      <c r="IZ402" s="56" t="s">
        <v>37</v>
      </c>
      <c r="JA402" s="80">
        <v>5603.28</v>
      </c>
      <c r="JB402" s="81">
        <f>JE402+JF402+JG402+JH402+JI402+JJ402+JK402</f>
        <v>5603.28</v>
      </c>
      <c r="JC402" s="81">
        <v>3521.8</v>
      </c>
      <c r="JD402" s="82">
        <f t="shared" si="24"/>
        <v>0</v>
      </c>
      <c r="JE402" s="83"/>
      <c r="JF402" s="83"/>
      <c r="JG402" s="83"/>
      <c r="JH402" s="83"/>
      <c r="JI402" s="83"/>
      <c r="JJ402" s="83"/>
      <c r="JK402" s="83">
        <v>5603.28</v>
      </c>
      <c r="JL402" s="83"/>
      <c r="JM402" s="83"/>
      <c r="JN402" s="83"/>
      <c r="JO402" s="83"/>
      <c r="JP402" s="83"/>
      <c r="JQ402" s="40">
        <f t="shared" si="22"/>
        <v>1.5910273155772614</v>
      </c>
      <c r="JR402" s="5" t="s">
        <v>486</v>
      </c>
    </row>
    <row r="403" spans="1:278" s="5" customFormat="1" ht="12.75" customHeight="1" x14ac:dyDescent="0.25">
      <c r="A403" s="64">
        <v>43287</v>
      </c>
      <c r="B403" s="108" t="s">
        <v>758</v>
      </c>
      <c r="C403" s="52"/>
      <c r="D403" s="52"/>
      <c r="E403" s="53"/>
      <c r="F403" s="53"/>
      <c r="G403" s="53"/>
      <c r="H403" s="53"/>
      <c r="I403" s="53"/>
      <c r="J403" s="53"/>
      <c r="K403" s="53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  <c r="AU403" s="22"/>
      <c r="AV403" s="22"/>
      <c r="AW403" s="22"/>
      <c r="AX403" s="22"/>
      <c r="AY403" s="22"/>
      <c r="AZ403" s="22"/>
      <c r="BA403" s="22"/>
      <c r="BB403" s="22"/>
      <c r="BC403" s="22"/>
      <c r="BD403" s="22"/>
      <c r="BE403" s="22"/>
      <c r="BF403" s="22"/>
      <c r="BG403" s="22"/>
      <c r="BH403" s="22"/>
      <c r="BI403" s="22"/>
      <c r="BJ403" s="22"/>
      <c r="BK403" s="22"/>
      <c r="BL403" s="22"/>
      <c r="BM403" s="22"/>
      <c r="BN403" s="22"/>
      <c r="BO403" s="22"/>
      <c r="BP403" s="22"/>
      <c r="BQ403" s="22"/>
      <c r="BR403" s="22"/>
      <c r="BS403" s="22"/>
      <c r="BT403" s="22"/>
      <c r="BU403" s="22"/>
      <c r="BV403" s="22"/>
      <c r="BW403" s="22"/>
      <c r="BX403" s="22"/>
      <c r="BY403" s="22"/>
      <c r="BZ403" s="22"/>
      <c r="CA403" s="22"/>
      <c r="CB403" s="22"/>
      <c r="CC403" s="22"/>
      <c r="CD403" s="22"/>
      <c r="CE403" s="22"/>
      <c r="CF403" s="22"/>
      <c r="CG403" s="22"/>
      <c r="CH403" s="22"/>
      <c r="CI403" s="22"/>
      <c r="CJ403" s="22"/>
      <c r="CK403" s="22"/>
      <c r="CL403" s="22"/>
      <c r="CM403" s="22"/>
      <c r="CN403" s="22"/>
      <c r="CO403" s="22"/>
      <c r="CP403" s="22"/>
      <c r="CQ403" s="22"/>
      <c r="CR403" s="22"/>
      <c r="CS403" s="22"/>
      <c r="CT403" s="22"/>
      <c r="CU403" s="22"/>
      <c r="CV403" s="22"/>
      <c r="CW403" s="22"/>
      <c r="CX403" s="22"/>
      <c r="CY403" s="22"/>
      <c r="CZ403" s="22"/>
      <c r="DA403" s="22"/>
      <c r="DB403" s="22"/>
      <c r="DC403" s="22"/>
      <c r="DD403" s="22"/>
      <c r="DE403" s="22"/>
      <c r="DF403" s="22"/>
      <c r="DG403" s="22"/>
      <c r="DH403" s="22"/>
      <c r="DI403" s="22"/>
      <c r="DJ403" s="22"/>
      <c r="DK403" s="22"/>
      <c r="DL403" s="22"/>
      <c r="DM403" s="22"/>
      <c r="DN403" s="22"/>
      <c r="DO403" s="22"/>
      <c r="DP403" s="22"/>
      <c r="DQ403" s="22"/>
      <c r="DR403" s="22"/>
      <c r="DS403" s="22"/>
      <c r="DT403" s="22"/>
      <c r="DU403" s="22"/>
      <c r="DV403" s="22"/>
      <c r="DW403" s="22"/>
      <c r="DX403" s="22"/>
      <c r="DY403" s="22"/>
      <c r="DZ403" s="22"/>
      <c r="EA403" s="22"/>
      <c r="EB403" s="22"/>
      <c r="EC403" s="22"/>
      <c r="ED403" s="22"/>
      <c r="EE403" s="22"/>
      <c r="EF403" s="22"/>
      <c r="EG403" s="22"/>
      <c r="EH403" s="22"/>
      <c r="EI403" s="22"/>
      <c r="EJ403" s="22"/>
      <c r="EK403" s="22"/>
      <c r="EL403" s="22"/>
      <c r="EM403" s="22"/>
      <c r="EN403" s="22"/>
      <c r="EO403" s="22"/>
      <c r="EP403" s="22"/>
      <c r="EQ403" s="22"/>
      <c r="ER403" s="22"/>
      <c r="ES403" s="22"/>
      <c r="ET403" s="22"/>
      <c r="EU403" s="22">
        <v>100</v>
      </c>
      <c r="EV403" s="22"/>
      <c r="EW403" s="22"/>
      <c r="EX403" s="22"/>
      <c r="EY403" s="22"/>
      <c r="EZ403" s="22"/>
      <c r="FA403" s="22"/>
      <c r="FB403" s="22"/>
      <c r="FC403" s="22"/>
      <c r="FD403" s="22"/>
      <c r="FE403" s="22"/>
      <c r="FF403" s="22"/>
      <c r="FG403" s="22"/>
      <c r="FH403" s="22"/>
      <c r="FI403" s="22"/>
      <c r="FJ403" s="22"/>
      <c r="FK403" s="22"/>
      <c r="FL403" s="22"/>
      <c r="FM403" s="22"/>
      <c r="FN403" s="22"/>
      <c r="FO403" s="22"/>
      <c r="FP403" s="22"/>
      <c r="FQ403" s="22"/>
      <c r="FR403" s="22"/>
      <c r="FS403" s="22"/>
      <c r="FT403" s="22"/>
      <c r="FU403" s="22"/>
      <c r="FV403" s="22"/>
      <c r="FW403" s="22"/>
      <c r="FX403" s="22"/>
      <c r="FY403" s="22"/>
      <c r="FZ403" s="22"/>
      <c r="GA403" s="22"/>
      <c r="GB403" s="22"/>
      <c r="GC403" s="22"/>
      <c r="GD403" s="22"/>
      <c r="GE403" s="22"/>
      <c r="GF403" s="22"/>
      <c r="GG403" s="22"/>
      <c r="GH403" s="22"/>
      <c r="GI403" s="22"/>
      <c r="GJ403" s="22"/>
      <c r="GK403" s="22"/>
      <c r="GL403" s="22"/>
      <c r="GM403" s="22"/>
      <c r="GN403" s="22"/>
      <c r="GO403" s="22"/>
      <c r="GP403" s="22"/>
      <c r="GQ403" s="22"/>
      <c r="GR403" s="22"/>
      <c r="GS403" s="22"/>
      <c r="GT403" s="22"/>
      <c r="GU403" s="22"/>
      <c r="GV403" s="22"/>
      <c r="GW403" s="22"/>
      <c r="GX403" s="22"/>
      <c r="GY403" s="22"/>
      <c r="GZ403" s="22"/>
      <c r="HA403" s="22"/>
      <c r="HB403" s="22"/>
      <c r="HC403" s="22"/>
      <c r="HD403" s="22"/>
      <c r="HE403" s="22"/>
      <c r="HF403" s="22"/>
      <c r="HG403" s="22"/>
      <c r="HH403" s="22"/>
      <c r="HI403" s="22"/>
      <c r="HJ403" s="22"/>
      <c r="HK403" s="22"/>
      <c r="HL403" s="22"/>
      <c r="HM403" s="22"/>
      <c r="HN403" s="22"/>
      <c r="HO403" s="22"/>
      <c r="HP403" s="22"/>
      <c r="HQ403" s="22"/>
      <c r="HR403" s="22"/>
      <c r="HS403" s="22"/>
      <c r="HT403" s="22"/>
      <c r="HU403" s="22"/>
      <c r="HV403" s="22"/>
      <c r="HW403" s="22"/>
      <c r="HX403" s="22"/>
      <c r="HY403" s="22"/>
      <c r="HZ403" s="22"/>
      <c r="IA403" s="22"/>
      <c r="IB403" s="22"/>
      <c r="IC403" s="22"/>
      <c r="ID403" s="22"/>
      <c r="IE403" s="22"/>
      <c r="IF403" s="22"/>
      <c r="IG403" s="22"/>
      <c r="IH403" s="22"/>
      <c r="II403" s="22"/>
      <c r="IJ403" s="22"/>
      <c r="IK403" s="22"/>
      <c r="IL403" s="22"/>
      <c r="IM403" s="22"/>
      <c r="IN403" s="22"/>
      <c r="IO403" s="22"/>
      <c r="IP403" s="22"/>
      <c r="IQ403" s="22"/>
      <c r="IR403" s="22"/>
      <c r="IS403" s="22"/>
      <c r="IT403" s="22"/>
      <c r="IU403" s="22"/>
      <c r="IV403" s="22"/>
      <c r="IW403" s="22"/>
      <c r="IX403" s="22"/>
      <c r="IY403" s="26">
        <f t="shared" si="23"/>
        <v>100</v>
      </c>
      <c r="IZ403" s="56" t="s">
        <v>37</v>
      </c>
      <c r="JA403" s="80">
        <v>2406</v>
      </c>
      <c r="JB403" s="81">
        <f>JE403+JF403+JG403+JH403+JI403+JJ403+JK403+JL403</f>
        <v>2406</v>
      </c>
      <c r="JC403" s="81">
        <v>1555</v>
      </c>
      <c r="JD403" s="82">
        <f t="shared" si="24"/>
        <v>0</v>
      </c>
      <c r="JE403" s="83"/>
      <c r="JF403" s="83"/>
      <c r="JG403" s="83"/>
      <c r="JH403" s="83"/>
      <c r="JI403" s="83"/>
      <c r="JJ403" s="83"/>
      <c r="JK403" s="83"/>
      <c r="JL403" s="83">
        <v>2406</v>
      </c>
      <c r="JM403" s="83"/>
      <c r="JN403" s="83"/>
      <c r="JO403" s="83"/>
      <c r="JP403" s="83"/>
      <c r="JQ403" s="40">
        <f t="shared" si="22"/>
        <v>1.5472668810289389</v>
      </c>
      <c r="JR403" s="5" t="s">
        <v>522</v>
      </c>
    </row>
    <row r="404" spans="1:278" s="5" customFormat="1" ht="12.75" customHeight="1" x14ac:dyDescent="0.25">
      <c r="A404" s="64">
        <v>43312</v>
      </c>
      <c r="B404" s="108" t="s">
        <v>758</v>
      </c>
      <c r="C404" s="52"/>
      <c r="D404" s="52"/>
      <c r="E404" s="53"/>
      <c r="F404" s="53"/>
      <c r="G404" s="53"/>
      <c r="H404" s="53"/>
      <c r="I404" s="53"/>
      <c r="J404" s="53"/>
      <c r="K404" s="53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  <c r="AU404" s="22"/>
      <c r="AV404" s="22"/>
      <c r="AW404" s="22"/>
      <c r="AX404" s="22"/>
      <c r="AY404" s="22"/>
      <c r="AZ404" s="22"/>
      <c r="BA404" s="22"/>
      <c r="BB404" s="22"/>
      <c r="BC404" s="22"/>
      <c r="BD404" s="22"/>
      <c r="BE404" s="22"/>
      <c r="BF404" s="22"/>
      <c r="BG404" s="22"/>
      <c r="BH404" s="22"/>
      <c r="BI404" s="22"/>
      <c r="BJ404" s="22"/>
      <c r="BK404" s="22"/>
      <c r="BL404" s="22"/>
      <c r="BM404" s="22"/>
      <c r="BN404" s="22"/>
      <c r="BO404" s="22"/>
      <c r="BP404" s="22"/>
      <c r="BQ404" s="22"/>
      <c r="BR404" s="22"/>
      <c r="BS404" s="22"/>
      <c r="BT404" s="22"/>
      <c r="BU404" s="22"/>
      <c r="BV404" s="22"/>
      <c r="BW404" s="22"/>
      <c r="BX404" s="22"/>
      <c r="BY404" s="22"/>
      <c r="BZ404" s="22"/>
      <c r="CA404" s="22"/>
      <c r="CB404" s="22"/>
      <c r="CC404" s="22"/>
      <c r="CD404" s="22"/>
      <c r="CE404" s="22"/>
      <c r="CF404" s="22"/>
      <c r="CG404" s="22"/>
      <c r="CH404" s="22"/>
      <c r="CI404" s="22"/>
      <c r="CJ404" s="22"/>
      <c r="CK404" s="22"/>
      <c r="CL404" s="22"/>
      <c r="CM404" s="22"/>
      <c r="CN404" s="22"/>
      <c r="CO404" s="22"/>
      <c r="CP404" s="22">
        <v>20</v>
      </c>
      <c r="CQ404" s="22">
        <v>20</v>
      </c>
      <c r="CR404" s="22"/>
      <c r="CS404" s="22"/>
      <c r="CT404" s="22"/>
      <c r="CU404" s="22"/>
      <c r="CV404" s="22"/>
      <c r="CW404" s="22"/>
      <c r="CX404" s="22"/>
      <c r="CY404" s="22"/>
      <c r="CZ404" s="22"/>
      <c r="DA404" s="22"/>
      <c r="DB404" s="22"/>
      <c r="DC404" s="22"/>
      <c r="DD404" s="22"/>
      <c r="DE404" s="22"/>
      <c r="DF404" s="22"/>
      <c r="DG404" s="22"/>
      <c r="DH404" s="22"/>
      <c r="DI404" s="22"/>
      <c r="DJ404" s="22"/>
      <c r="DK404" s="22"/>
      <c r="DL404" s="22"/>
      <c r="DM404" s="22"/>
      <c r="DN404" s="22"/>
      <c r="DO404" s="22"/>
      <c r="DP404" s="22"/>
      <c r="DQ404" s="22"/>
      <c r="DR404" s="22"/>
      <c r="DS404" s="22"/>
      <c r="DT404" s="22"/>
      <c r="DU404" s="22"/>
      <c r="DV404" s="22"/>
      <c r="DW404" s="22"/>
      <c r="DX404" s="22"/>
      <c r="DY404" s="22"/>
      <c r="DZ404" s="22"/>
      <c r="EA404" s="22"/>
      <c r="EB404" s="22"/>
      <c r="EC404" s="22"/>
      <c r="ED404" s="22"/>
      <c r="EE404" s="22"/>
      <c r="EF404" s="22"/>
      <c r="EG404" s="22"/>
      <c r="EH404" s="22"/>
      <c r="EI404" s="22"/>
      <c r="EJ404" s="22"/>
      <c r="EK404" s="22"/>
      <c r="EL404" s="22"/>
      <c r="EM404" s="22"/>
      <c r="EN404" s="22"/>
      <c r="EO404" s="22"/>
      <c r="EP404" s="22"/>
      <c r="EQ404" s="22"/>
      <c r="ER404" s="22"/>
      <c r="ES404" s="22"/>
      <c r="ET404" s="22"/>
      <c r="EU404" s="22"/>
      <c r="EV404" s="22"/>
      <c r="EW404" s="22"/>
      <c r="EX404" s="22"/>
      <c r="EY404" s="22"/>
      <c r="EZ404" s="22"/>
      <c r="FA404" s="22"/>
      <c r="FB404" s="22"/>
      <c r="FC404" s="22"/>
      <c r="FD404" s="22"/>
      <c r="FE404" s="22"/>
      <c r="FF404" s="22"/>
      <c r="FG404" s="22"/>
      <c r="FH404" s="22">
        <v>40</v>
      </c>
      <c r="FI404" s="22"/>
      <c r="FJ404" s="22"/>
      <c r="FK404" s="22"/>
      <c r="FL404" s="22"/>
      <c r="FM404" s="22"/>
      <c r="FN404" s="22"/>
      <c r="FO404" s="22"/>
      <c r="FP404" s="22"/>
      <c r="FQ404" s="22"/>
      <c r="FR404" s="22"/>
      <c r="FS404" s="22"/>
      <c r="FT404" s="22"/>
      <c r="FU404" s="22"/>
      <c r="FV404" s="22"/>
      <c r="FW404" s="22"/>
      <c r="FX404" s="22"/>
      <c r="FY404" s="22"/>
      <c r="FZ404" s="22"/>
      <c r="GA404" s="22"/>
      <c r="GB404" s="22"/>
      <c r="GC404" s="22"/>
      <c r="GD404" s="22"/>
      <c r="GE404" s="22"/>
      <c r="GF404" s="22"/>
      <c r="GG404" s="22"/>
      <c r="GH404" s="22"/>
      <c r="GI404" s="22"/>
      <c r="GJ404" s="22"/>
      <c r="GK404" s="22"/>
      <c r="GL404" s="22"/>
      <c r="GM404" s="22"/>
      <c r="GN404" s="22"/>
      <c r="GO404" s="22"/>
      <c r="GP404" s="22"/>
      <c r="GQ404" s="22"/>
      <c r="GR404" s="22"/>
      <c r="GS404" s="22"/>
      <c r="GT404" s="22"/>
      <c r="GU404" s="22"/>
      <c r="GV404" s="22"/>
      <c r="GW404" s="22"/>
      <c r="GX404" s="22"/>
      <c r="GY404" s="22"/>
      <c r="GZ404" s="22"/>
      <c r="HA404" s="22"/>
      <c r="HB404" s="22"/>
      <c r="HC404" s="22"/>
      <c r="HD404" s="22"/>
      <c r="HE404" s="22"/>
      <c r="HF404" s="22"/>
      <c r="HG404" s="22"/>
      <c r="HH404" s="22"/>
      <c r="HI404" s="22"/>
      <c r="HJ404" s="22"/>
      <c r="HK404" s="22"/>
      <c r="HL404" s="22"/>
      <c r="HM404" s="22"/>
      <c r="HN404" s="22"/>
      <c r="HO404" s="22"/>
      <c r="HP404" s="22"/>
      <c r="HQ404" s="22"/>
      <c r="HR404" s="22"/>
      <c r="HS404" s="22"/>
      <c r="HT404" s="22"/>
      <c r="HU404" s="22"/>
      <c r="HV404" s="22"/>
      <c r="HW404" s="22"/>
      <c r="HX404" s="22"/>
      <c r="HY404" s="22"/>
      <c r="HZ404" s="22"/>
      <c r="IA404" s="22"/>
      <c r="IB404" s="22"/>
      <c r="IC404" s="22"/>
      <c r="ID404" s="22"/>
      <c r="IE404" s="22"/>
      <c r="IF404" s="22"/>
      <c r="IG404" s="22"/>
      <c r="IH404" s="22"/>
      <c r="II404" s="22"/>
      <c r="IJ404" s="22"/>
      <c r="IK404" s="22"/>
      <c r="IL404" s="22"/>
      <c r="IM404" s="22"/>
      <c r="IN404" s="22"/>
      <c r="IO404" s="22"/>
      <c r="IP404" s="22"/>
      <c r="IQ404" s="22"/>
      <c r="IR404" s="22"/>
      <c r="IS404" s="22"/>
      <c r="IT404" s="22"/>
      <c r="IU404" s="22"/>
      <c r="IV404" s="22"/>
      <c r="IW404" s="22"/>
      <c r="IX404" s="22"/>
      <c r="IY404" s="26">
        <f t="shared" si="23"/>
        <v>80</v>
      </c>
      <c r="IZ404" s="56" t="s">
        <v>37</v>
      </c>
      <c r="JA404" s="80">
        <v>2247.12</v>
      </c>
      <c r="JB404" s="81">
        <f>JE404+JF404+JG404+JH404+JI404+JJ404+JK404+JL404</f>
        <v>2247.12</v>
      </c>
      <c r="JC404" s="81">
        <v>1424.6999999999998</v>
      </c>
      <c r="JD404" s="82">
        <f t="shared" si="24"/>
        <v>0</v>
      </c>
      <c r="JE404" s="83"/>
      <c r="JF404" s="83"/>
      <c r="JG404" s="83"/>
      <c r="JH404" s="83"/>
      <c r="JI404" s="83"/>
      <c r="JJ404" s="83"/>
      <c r="JK404" s="83"/>
      <c r="JL404" s="83">
        <v>2247.12</v>
      </c>
      <c r="JM404" s="83"/>
      <c r="JN404" s="83"/>
      <c r="JO404" s="83"/>
      <c r="JP404" s="83"/>
      <c r="JQ404" s="40">
        <f t="shared" si="22"/>
        <v>1.5772583701831966</v>
      </c>
      <c r="JR404" s="5" t="s">
        <v>532</v>
      </c>
    </row>
    <row r="405" spans="1:278" s="5" customFormat="1" ht="12.75" customHeight="1" x14ac:dyDescent="0.25">
      <c r="A405" s="64">
        <v>43138</v>
      </c>
      <c r="B405" s="109" t="s">
        <v>62</v>
      </c>
      <c r="C405" s="52"/>
      <c r="D405" s="52"/>
      <c r="E405" s="53"/>
      <c r="F405" s="53">
        <v>1</v>
      </c>
      <c r="G405" s="53"/>
      <c r="H405" s="53"/>
      <c r="I405" s="53"/>
      <c r="J405" s="53"/>
      <c r="K405" s="53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  <c r="AU405" s="22"/>
      <c r="AV405" s="22"/>
      <c r="AW405" s="22"/>
      <c r="AX405" s="22"/>
      <c r="AY405" s="22"/>
      <c r="AZ405" s="22"/>
      <c r="BA405" s="22"/>
      <c r="BB405" s="22"/>
      <c r="BC405" s="22"/>
      <c r="BD405" s="22"/>
      <c r="BE405" s="22"/>
      <c r="BF405" s="22"/>
      <c r="BG405" s="22"/>
      <c r="BH405" s="22"/>
      <c r="BI405" s="22"/>
      <c r="BJ405" s="22"/>
      <c r="BK405" s="22"/>
      <c r="BL405" s="22"/>
      <c r="BM405" s="22"/>
      <c r="BN405" s="22"/>
      <c r="BO405" s="22"/>
      <c r="BP405" s="22"/>
      <c r="BQ405" s="22"/>
      <c r="BR405" s="22"/>
      <c r="BS405" s="22"/>
      <c r="BT405" s="22"/>
      <c r="BU405" s="22"/>
      <c r="BV405" s="22"/>
      <c r="BW405" s="22"/>
      <c r="BX405" s="22"/>
      <c r="BY405" s="22"/>
      <c r="BZ405" s="22"/>
      <c r="CA405" s="22"/>
      <c r="CB405" s="22"/>
      <c r="CC405" s="22"/>
      <c r="CD405" s="22"/>
      <c r="CE405" s="22"/>
      <c r="CF405" s="22"/>
      <c r="CG405" s="22"/>
      <c r="CH405" s="22"/>
      <c r="CI405" s="22"/>
      <c r="CJ405" s="22"/>
      <c r="CK405" s="22"/>
      <c r="CL405" s="22"/>
      <c r="CM405" s="22"/>
      <c r="CN405" s="22"/>
      <c r="CO405" s="22"/>
      <c r="CP405" s="22"/>
      <c r="CQ405" s="22"/>
      <c r="CR405" s="22"/>
      <c r="CS405" s="22"/>
      <c r="CT405" s="22"/>
      <c r="CU405" s="22"/>
      <c r="CV405" s="22"/>
      <c r="CW405" s="22"/>
      <c r="CX405" s="22"/>
      <c r="CY405" s="22"/>
      <c r="CZ405" s="22"/>
      <c r="DA405" s="22"/>
      <c r="DB405" s="22"/>
      <c r="DC405" s="22"/>
      <c r="DD405" s="22"/>
      <c r="DE405" s="22"/>
      <c r="DF405" s="22"/>
      <c r="DG405" s="22"/>
      <c r="DH405" s="22"/>
      <c r="DI405" s="22"/>
      <c r="DJ405" s="22"/>
      <c r="DK405" s="22"/>
      <c r="DL405" s="22"/>
      <c r="DM405" s="22"/>
      <c r="DN405" s="22"/>
      <c r="DO405" s="22"/>
      <c r="DP405" s="22"/>
      <c r="DQ405" s="22"/>
      <c r="DR405" s="22"/>
      <c r="DS405" s="22"/>
      <c r="DT405" s="22"/>
      <c r="DU405" s="22"/>
      <c r="DV405" s="22"/>
      <c r="DW405" s="22"/>
      <c r="DX405" s="22"/>
      <c r="DY405" s="22"/>
      <c r="DZ405" s="22"/>
      <c r="EA405" s="22"/>
      <c r="EB405" s="22"/>
      <c r="EC405" s="22"/>
      <c r="ED405" s="22"/>
      <c r="EE405" s="22"/>
      <c r="EF405" s="22"/>
      <c r="EG405" s="22"/>
      <c r="EH405" s="22"/>
      <c r="EI405" s="22"/>
      <c r="EJ405" s="22">
        <v>1</v>
      </c>
      <c r="EK405" s="22"/>
      <c r="EL405" s="22"/>
      <c r="EM405" s="22"/>
      <c r="EN405" s="22"/>
      <c r="EO405" s="22"/>
      <c r="EP405" s="22"/>
      <c r="EQ405" s="22"/>
      <c r="ER405" s="22"/>
      <c r="ES405" s="22"/>
      <c r="ET405" s="22"/>
      <c r="EU405" s="22"/>
      <c r="EV405" s="22"/>
      <c r="EW405" s="22"/>
      <c r="EX405" s="22"/>
      <c r="EY405" s="22"/>
      <c r="EZ405" s="22"/>
      <c r="FA405" s="22"/>
      <c r="FB405" s="22"/>
      <c r="FC405" s="22"/>
      <c r="FD405" s="22"/>
      <c r="FE405" s="22"/>
      <c r="FF405" s="22"/>
      <c r="FG405" s="22"/>
      <c r="FH405" s="22"/>
      <c r="FI405" s="22"/>
      <c r="FJ405" s="22"/>
      <c r="FK405" s="22"/>
      <c r="FL405" s="22"/>
      <c r="FM405" s="22"/>
      <c r="FN405" s="22"/>
      <c r="FO405" s="22"/>
      <c r="FP405" s="22"/>
      <c r="FQ405" s="22"/>
      <c r="FR405" s="22"/>
      <c r="FS405" s="22"/>
      <c r="FT405" s="22"/>
      <c r="FU405" s="22"/>
      <c r="FV405" s="22"/>
      <c r="FW405" s="22"/>
      <c r="FX405" s="22"/>
      <c r="FY405" s="22"/>
      <c r="FZ405" s="22"/>
      <c r="GA405" s="22"/>
      <c r="GB405" s="22"/>
      <c r="GC405" s="22"/>
      <c r="GD405" s="22"/>
      <c r="GE405" s="22"/>
      <c r="GF405" s="22"/>
      <c r="GG405" s="22">
        <v>1</v>
      </c>
      <c r="GH405" s="22"/>
      <c r="GI405" s="22"/>
      <c r="GJ405" s="22"/>
      <c r="GK405" s="22"/>
      <c r="GL405" s="22"/>
      <c r="GM405" s="22"/>
      <c r="GN405" s="22"/>
      <c r="GO405" s="22"/>
      <c r="GP405" s="22"/>
      <c r="GQ405" s="22"/>
      <c r="GR405" s="22"/>
      <c r="GS405" s="22"/>
      <c r="GT405" s="22"/>
      <c r="GU405" s="22"/>
      <c r="GV405" s="22"/>
      <c r="GW405" s="22"/>
      <c r="GX405" s="22"/>
      <c r="GY405" s="22"/>
      <c r="GZ405" s="22"/>
      <c r="HA405" s="22"/>
      <c r="HB405" s="22"/>
      <c r="HC405" s="22"/>
      <c r="HD405" s="22"/>
      <c r="HE405" s="22"/>
      <c r="HF405" s="22"/>
      <c r="HG405" s="22"/>
      <c r="HH405" s="22"/>
      <c r="HI405" s="22"/>
      <c r="HJ405" s="22"/>
      <c r="HK405" s="22"/>
      <c r="HL405" s="22"/>
      <c r="HM405" s="22"/>
      <c r="HN405" s="22"/>
      <c r="HO405" s="22"/>
      <c r="HP405" s="22"/>
      <c r="HQ405" s="22"/>
      <c r="HR405" s="22"/>
      <c r="HS405" s="22"/>
      <c r="HT405" s="22"/>
      <c r="HU405" s="22"/>
      <c r="HV405" s="22"/>
      <c r="HW405" s="22"/>
      <c r="HX405" s="22"/>
      <c r="HY405" s="22"/>
      <c r="HZ405" s="22"/>
      <c r="IA405" s="22"/>
      <c r="IB405" s="22"/>
      <c r="IC405" s="22"/>
      <c r="ID405" s="22"/>
      <c r="IE405" s="22"/>
      <c r="IF405" s="22"/>
      <c r="IG405" s="22"/>
      <c r="IH405" s="22"/>
      <c r="II405" s="22"/>
      <c r="IJ405" s="22"/>
      <c r="IK405" s="22"/>
      <c r="IL405" s="22"/>
      <c r="IM405" s="22"/>
      <c r="IN405" s="22"/>
      <c r="IO405" s="22"/>
      <c r="IP405" s="22"/>
      <c r="IQ405" s="22"/>
      <c r="IR405" s="22"/>
      <c r="IS405" s="22"/>
      <c r="IT405" s="22"/>
      <c r="IU405" s="22"/>
      <c r="IV405" s="22"/>
      <c r="IW405" s="22"/>
      <c r="IX405" s="22"/>
      <c r="IY405" s="26">
        <f t="shared" si="23"/>
        <v>3</v>
      </c>
      <c r="IZ405" s="56" t="s">
        <v>37</v>
      </c>
      <c r="JA405" s="80">
        <v>119.23</v>
      </c>
      <c r="JB405" s="81">
        <f>JE405+JF405+JG405+JH405</f>
        <v>119.23</v>
      </c>
      <c r="JC405" s="81">
        <v>75.19</v>
      </c>
      <c r="JD405" s="82">
        <f t="shared" si="24"/>
        <v>0</v>
      </c>
      <c r="JE405" s="83"/>
      <c r="JF405" s="83"/>
      <c r="JG405" s="83"/>
      <c r="JH405" s="83">
        <v>119.23</v>
      </c>
      <c r="JI405" s="83"/>
      <c r="JJ405" s="83"/>
      <c r="JK405" s="83"/>
      <c r="JL405" s="83"/>
      <c r="JM405" s="83"/>
      <c r="JN405" s="83"/>
      <c r="JO405" s="83"/>
      <c r="JP405" s="83"/>
      <c r="JQ405" s="40">
        <f t="shared" si="22"/>
        <v>1.5857161856629871</v>
      </c>
      <c r="JR405" s="5" t="s">
        <v>336</v>
      </c>
    </row>
    <row r="406" spans="1:278" s="5" customFormat="1" ht="12.75" customHeight="1" x14ac:dyDescent="0.25">
      <c r="A406" s="64">
        <v>43171</v>
      </c>
      <c r="B406" s="109" t="s">
        <v>62</v>
      </c>
      <c r="C406" s="52"/>
      <c r="D406" s="52"/>
      <c r="E406" s="53"/>
      <c r="F406" s="53"/>
      <c r="G406" s="53"/>
      <c r="H406" s="53"/>
      <c r="I406" s="53"/>
      <c r="J406" s="53"/>
      <c r="K406" s="53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  <c r="AU406" s="22"/>
      <c r="AV406" s="22"/>
      <c r="AW406" s="22"/>
      <c r="AX406" s="22"/>
      <c r="AY406" s="22"/>
      <c r="AZ406" s="22"/>
      <c r="BA406" s="22"/>
      <c r="BB406" s="22"/>
      <c r="BC406" s="22"/>
      <c r="BD406" s="22"/>
      <c r="BE406" s="22"/>
      <c r="BF406" s="22"/>
      <c r="BG406" s="22"/>
      <c r="BH406" s="22"/>
      <c r="BI406" s="22"/>
      <c r="BJ406" s="22"/>
      <c r="BK406" s="22"/>
      <c r="BL406" s="22"/>
      <c r="BM406" s="22"/>
      <c r="BN406" s="22"/>
      <c r="BO406" s="22"/>
      <c r="BP406" s="22"/>
      <c r="BQ406" s="22"/>
      <c r="BR406" s="22"/>
      <c r="BS406" s="22"/>
      <c r="BT406" s="22"/>
      <c r="BU406" s="22"/>
      <c r="BV406" s="22"/>
      <c r="BW406" s="22"/>
      <c r="BX406" s="22"/>
      <c r="BY406" s="22"/>
      <c r="BZ406" s="22"/>
      <c r="CA406" s="22"/>
      <c r="CB406" s="22"/>
      <c r="CC406" s="22"/>
      <c r="CD406" s="22"/>
      <c r="CE406" s="22"/>
      <c r="CF406" s="22"/>
      <c r="CG406" s="22"/>
      <c r="CH406" s="22"/>
      <c r="CI406" s="22"/>
      <c r="CJ406" s="22"/>
      <c r="CK406" s="22"/>
      <c r="CL406" s="22"/>
      <c r="CM406" s="22"/>
      <c r="CN406" s="22"/>
      <c r="CO406" s="22"/>
      <c r="CP406" s="22"/>
      <c r="CQ406" s="22"/>
      <c r="CR406" s="22"/>
      <c r="CS406" s="22"/>
      <c r="CT406" s="22"/>
      <c r="CU406" s="22"/>
      <c r="CV406" s="22"/>
      <c r="CW406" s="22"/>
      <c r="CX406" s="22"/>
      <c r="CY406" s="22"/>
      <c r="CZ406" s="22"/>
      <c r="DA406" s="22"/>
      <c r="DB406" s="22"/>
      <c r="DC406" s="22"/>
      <c r="DD406" s="22"/>
      <c r="DE406" s="22"/>
      <c r="DF406" s="22"/>
      <c r="DG406" s="22"/>
      <c r="DH406" s="22"/>
      <c r="DI406" s="22"/>
      <c r="DJ406" s="22"/>
      <c r="DK406" s="22"/>
      <c r="DL406" s="22"/>
      <c r="DM406" s="22"/>
      <c r="DN406" s="22"/>
      <c r="DO406" s="22"/>
      <c r="DP406" s="22"/>
      <c r="DQ406" s="22"/>
      <c r="DR406" s="22"/>
      <c r="DS406" s="22"/>
      <c r="DT406" s="22"/>
      <c r="DU406" s="22"/>
      <c r="DV406" s="22"/>
      <c r="DW406" s="22"/>
      <c r="DX406" s="22"/>
      <c r="DY406" s="22"/>
      <c r="DZ406" s="22"/>
      <c r="EA406" s="22"/>
      <c r="EB406" s="22"/>
      <c r="EC406" s="22"/>
      <c r="ED406" s="22"/>
      <c r="EE406" s="22"/>
      <c r="EF406" s="22"/>
      <c r="EG406" s="22"/>
      <c r="EH406" s="22"/>
      <c r="EI406" s="22"/>
      <c r="EJ406" s="22"/>
      <c r="EK406" s="22"/>
      <c r="EL406" s="22"/>
      <c r="EM406" s="22"/>
      <c r="EN406" s="22"/>
      <c r="EO406" s="22"/>
      <c r="EP406" s="22"/>
      <c r="EQ406" s="22"/>
      <c r="ER406" s="22"/>
      <c r="ES406" s="22"/>
      <c r="ET406" s="22"/>
      <c r="EU406" s="22"/>
      <c r="EV406" s="22"/>
      <c r="EW406" s="22"/>
      <c r="EX406" s="22"/>
      <c r="EY406" s="22"/>
      <c r="EZ406" s="22"/>
      <c r="FA406" s="22"/>
      <c r="FB406" s="22"/>
      <c r="FC406" s="22"/>
      <c r="FD406" s="22"/>
      <c r="FE406" s="22"/>
      <c r="FF406" s="22"/>
      <c r="FG406" s="22"/>
      <c r="FH406" s="22"/>
      <c r="FI406" s="22"/>
      <c r="FJ406" s="22"/>
      <c r="FK406" s="22"/>
      <c r="FL406" s="22"/>
      <c r="FM406" s="22"/>
      <c r="FN406" s="22"/>
      <c r="FO406" s="22"/>
      <c r="FP406" s="22"/>
      <c r="FQ406" s="22"/>
      <c r="FR406" s="22"/>
      <c r="FS406" s="22"/>
      <c r="FT406" s="22"/>
      <c r="FU406" s="22"/>
      <c r="FV406" s="22"/>
      <c r="FW406" s="22"/>
      <c r="FX406" s="22"/>
      <c r="FY406" s="22"/>
      <c r="FZ406" s="22"/>
      <c r="GA406" s="22"/>
      <c r="GB406" s="22"/>
      <c r="GC406" s="22"/>
      <c r="GD406" s="22"/>
      <c r="GE406" s="22"/>
      <c r="GF406" s="22"/>
      <c r="GG406" s="22"/>
      <c r="GH406" s="22"/>
      <c r="GI406" s="22"/>
      <c r="GJ406" s="22"/>
      <c r="GK406" s="22"/>
      <c r="GL406" s="22"/>
      <c r="GM406" s="22"/>
      <c r="GN406" s="22"/>
      <c r="GO406" s="22"/>
      <c r="GP406" s="22"/>
      <c r="GQ406" s="22"/>
      <c r="GR406" s="22"/>
      <c r="GS406" s="22"/>
      <c r="GT406" s="22"/>
      <c r="GU406" s="22"/>
      <c r="GV406" s="22"/>
      <c r="GW406" s="22"/>
      <c r="GX406" s="22"/>
      <c r="GY406" s="22"/>
      <c r="GZ406" s="22"/>
      <c r="HA406" s="22"/>
      <c r="HB406" s="22"/>
      <c r="HC406" s="22"/>
      <c r="HD406" s="22">
        <v>2</v>
      </c>
      <c r="HE406" s="22"/>
      <c r="HF406" s="22"/>
      <c r="HG406" s="22"/>
      <c r="HH406" s="22"/>
      <c r="HI406" s="22"/>
      <c r="HJ406" s="22"/>
      <c r="HK406" s="22"/>
      <c r="HL406" s="22"/>
      <c r="HM406" s="22"/>
      <c r="HN406" s="22"/>
      <c r="HO406" s="22"/>
      <c r="HP406" s="22"/>
      <c r="HQ406" s="22"/>
      <c r="HR406" s="22"/>
      <c r="HS406" s="22">
        <v>5</v>
      </c>
      <c r="HT406" s="22"/>
      <c r="HU406" s="22"/>
      <c r="HV406" s="22"/>
      <c r="HW406" s="22"/>
      <c r="HX406" s="22"/>
      <c r="HY406" s="22">
        <v>1</v>
      </c>
      <c r="HZ406" s="22"/>
      <c r="IA406" s="22"/>
      <c r="IB406" s="22"/>
      <c r="IC406" s="22"/>
      <c r="ID406" s="22"/>
      <c r="IE406" s="22"/>
      <c r="IF406" s="22"/>
      <c r="IG406" s="22"/>
      <c r="IH406" s="22"/>
      <c r="II406" s="22"/>
      <c r="IJ406" s="22"/>
      <c r="IK406" s="22"/>
      <c r="IL406" s="22"/>
      <c r="IM406" s="22"/>
      <c r="IN406" s="22"/>
      <c r="IO406" s="22"/>
      <c r="IP406" s="22"/>
      <c r="IQ406" s="22"/>
      <c r="IR406" s="22"/>
      <c r="IS406" s="22"/>
      <c r="IT406" s="22"/>
      <c r="IU406" s="22"/>
      <c r="IV406" s="22"/>
      <c r="IW406" s="22"/>
      <c r="IX406" s="22"/>
      <c r="IY406" s="26">
        <f t="shared" si="23"/>
        <v>8</v>
      </c>
      <c r="IZ406" s="56" t="s">
        <v>78</v>
      </c>
      <c r="JA406" s="80">
        <v>464.22</v>
      </c>
      <c r="JB406" s="81">
        <f>JE406+JF406+JG406+JH406</f>
        <v>464.22</v>
      </c>
      <c r="JC406" s="81">
        <v>302.64</v>
      </c>
      <c r="JD406" s="82">
        <f t="shared" si="24"/>
        <v>0</v>
      </c>
      <c r="JE406" s="83"/>
      <c r="JF406" s="83"/>
      <c r="JG406" s="83"/>
      <c r="JH406" s="83">
        <v>464.22</v>
      </c>
      <c r="JI406" s="83"/>
      <c r="JJ406" s="83"/>
      <c r="JK406" s="83"/>
      <c r="JL406" s="83"/>
      <c r="JM406" s="83"/>
      <c r="JN406" s="83"/>
      <c r="JO406" s="83"/>
      <c r="JP406" s="83"/>
      <c r="JQ406" s="40">
        <f t="shared" si="22"/>
        <v>1.5339016653449644</v>
      </c>
      <c r="JR406" s="5" t="s">
        <v>325</v>
      </c>
    </row>
    <row r="407" spans="1:278" s="5" customFormat="1" ht="12.75" customHeight="1" x14ac:dyDescent="0.25">
      <c r="A407" s="64">
        <v>43185</v>
      </c>
      <c r="B407" s="109" t="s">
        <v>62</v>
      </c>
      <c r="C407" s="52"/>
      <c r="D407" s="52"/>
      <c r="E407" s="53"/>
      <c r="F407" s="53"/>
      <c r="G407" s="53"/>
      <c r="H407" s="53"/>
      <c r="I407" s="53"/>
      <c r="J407" s="53"/>
      <c r="K407" s="53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>
        <v>10</v>
      </c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  <c r="AU407" s="22"/>
      <c r="AV407" s="22"/>
      <c r="AW407" s="22"/>
      <c r="AX407" s="22"/>
      <c r="AY407" s="22"/>
      <c r="AZ407" s="22"/>
      <c r="BA407" s="22"/>
      <c r="BB407" s="22"/>
      <c r="BC407" s="22"/>
      <c r="BD407" s="22"/>
      <c r="BE407" s="22"/>
      <c r="BF407" s="22"/>
      <c r="BG407" s="22"/>
      <c r="BH407" s="22"/>
      <c r="BI407" s="22"/>
      <c r="BJ407" s="22"/>
      <c r="BK407" s="22"/>
      <c r="BL407" s="22"/>
      <c r="BM407" s="22"/>
      <c r="BN407" s="22"/>
      <c r="BO407" s="22">
        <v>1</v>
      </c>
      <c r="BP407" s="22"/>
      <c r="BQ407" s="22"/>
      <c r="BR407" s="22"/>
      <c r="BS407" s="22"/>
      <c r="BT407" s="22">
        <v>10</v>
      </c>
      <c r="BU407" s="22"/>
      <c r="BV407" s="22"/>
      <c r="BW407" s="22"/>
      <c r="BX407" s="22"/>
      <c r="BY407" s="22"/>
      <c r="BZ407" s="22"/>
      <c r="CA407" s="22"/>
      <c r="CB407" s="22"/>
      <c r="CC407" s="22"/>
      <c r="CD407" s="22"/>
      <c r="CE407" s="22"/>
      <c r="CF407" s="22"/>
      <c r="CG407" s="22"/>
      <c r="CH407" s="22"/>
      <c r="CI407" s="22"/>
      <c r="CJ407" s="22"/>
      <c r="CK407" s="22"/>
      <c r="CL407" s="22"/>
      <c r="CM407" s="22"/>
      <c r="CN407" s="22"/>
      <c r="CO407" s="22"/>
      <c r="CP407" s="22"/>
      <c r="CQ407" s="22"/>
      <c r="CR407" s="22"/>
      <c r="CS407" s="22"/>
      <c r="CT407" s="22"/>
      <c r="CU407" s="22"/>
      <c r="CV407" s="22"/>
      <c r="CW407" s="22"/>
      <c r="CX407" s="22">
        <v>9</v>
      </c>
      <c r="CY407" s="22"/>
      <c r="CZ407" s="22"/>
      <c r="DA407" s="22"/>
      <c r="DB407" s="22"/>
      <c r="DC407" s="22"/>
      <c r="DD407" s="22"/>
      <c r="DE407" s="22"/>
      <c r="DF407" s="22"/>
      <c r="DG407" s="22"/>
      <c r="DH407" s="22"/>
      <c r="DI407" s="22"/>
      <c r="DJ407" s="22"/>
      <c r="DK407" s="22"/>
      <c r="DL407" s="22"/>
      <c r="DM407" s="22"/>
      <c r="DN407" s="22"/>
      <c r="DO407" s="22"/>
      <c r="DP407" s="22"/>
      <c r="DQ407" s="22"/>
      <c r="DR407" s="22"/>
      <c r="DS407" s="22"/>
      <c r="DT407" s="22"/>
      <c r="DU407" s="22"/>
      <c r="DV407" s="22"/>
      <c r="DW407" s="22"/>
      <c r="DX407" s="22"/>
      <c r="DY407" s="22"/>
      <c r="DZ407" s="22"/>
      <c r="EA407" s="22"/>
      <c r="EB407" s="22"/>
      <c r="EC407" s="22"/>
      <c r="ED407" s="22"/>
      <c r="EE407" s="22"/>
      <c r="EF407" s="22"/>
      <c r="EG407" s="22"/>
      <c r="EH407" s="22"/>
      <c r="EI407" s="22"/>
      <c r="EJ407" s="22"/>
      <c r="EK407" s="22"/>
      <c r="EL407" s="22"/>
      <c r="EM407" s="22"/>
      <c r="EN407" s="22"/>
      <c r="EO407" s="22"/>
      <c r="EP407" s="22"/>
      <c r="EQ407" s="22"/>
      <c r="ER407" s="22"/>
      <c r="ES407" s="22"/>
      <c r="ET407" s="22"/>
      <c r="EU407" s="22"/>
      <c r="EV407" s="22"/>
      <c r="EW407" s="22"/>
      <c r="EX407" s="22"/>
      <c r="EY407" s="22"/>
      <c r="EZ407" s="22"/>
      <c r="FA407" s="22"/>
      <c r="FB407" s="22"/>
      <c r="FC407" s="22"/>
      <c r="FD407" s="22"/>
      <c r="FE407" s="22"/>
      <c r="FF407" s="22"/>
      <c r="FG407" s="22"/>
      <c r="FH407" s="22"/>
      <c r="FI407" s="22"/>
      <c r="FJ407" s="22"/>
      <c r="FK407" s="22"/>
      <c r="FL407" s="22"/>
      <c r="FM407" s="22"/>
      <c r="FN407" s="22"/>
      <c r="FO407" s="22"/>
      <c r="FP407" s="22"/>
      <c r="FQ407" s="22"/>
      <c r="FR407" s="22"/>
      <c r="FS407" s="22"/>
      <c r="FT407" s="22"/>
      <c r="FU407" s="22"/>
      <c r="FV407" s="22"/>
      <c r="FW407" s="22"/>
      <c r="FX407" s="22"/>
      <c r="FY407" s="22"/>
      <c r="FZ407" s="22"/>
      <c r="GA407" s="22"/>
      <c r="GB407" s="22"/>
      <c r="GC407" s="22"/>
      <c r="GD407" s="22"/>
      <c r="GE407" s="22"/>
      <c r="GF407" s="22"/>
      <c r="GG407" s="22"/>
      <c r="GH407" s="22"/>
      <c r="GI407" s="22"/>
      <c r="GJ407" s="22"/>
      <c r="GK407" s="22"/>
      <c r="GL407" s="22"/>
      <c r="GM407" s="22"/>
      <c r="GN407" s="22"/>
      <c r="GO407" s="22"/>
      <c r="GP407" s="22"/>
      <c r="GQ407" s="22"/>
      <c r="GR407" s="22"/>
      <c r="GS407" s="22"/>
      <c r="GT407" s="22"/>
      <c r="GU407" s="22">
        <v>1</v>
      </c>
      <c r="GV407" s="22"/>
      <c r="GW407" s="22"/>
      <c r="GX407" s="22"/>
      <c r="GY407" s="22"/>
      <c r="GZ407" s="22"/>
      <c r="HA407" s="22"/>
      <c r="HB407" s="22"/>
      <c r="HC407" s="22"/>
      <c r="HD407" s="22"/>
      <c r="HE407" s="22"/>
      <c r="HF407" s="22"/>
      <c r="HG407" s="22"/>
      <c r="HH407" s="22"/>
      <c r="HI407" s="22"/>
      <c r="HJ407" s="22"/>
      <c r="HK407" s="22"/>
      <c r="HL407" s="22"/>
      <c r="HM407" s="22"/>
      <c r="HN407" s="22"/>
      <c r="HO407" s="22"/>
      <c r="HP407" s="22"/>
      <c r="HQ407" s="22"/>
      <c r="HR407" s="22"/>
      <c r="HS407" s="22"/>
      <c r="HT407" s="22"/>
      <c r="HU407" s="22"/>
      <c r="HV407" s="22"/>
      <c r="HW407" s="22"/>
      <c r="HX407" s="22"/>
      <c r="HY407" s="22"/>
      <c r="HZ407" s="22"/>
      <c r="IA407" s="22"/>
      <c r="IB407" s="22"/>
      <c r="IC407" s="22"/>
      <c r="ID407" s="22"/>
      <c r="IE407" s="22"/>
      <c r="IF407" s="22"/>
      <c r="IG407" s="22"/>
      <c r="IH407" s="22"/>
      <c r="II407" s="22"/>
      <c r="IJ407" s="22"/>
      <c r="IK407" s="22"/>
      <c r="IL407" s="22"/>
      <c r="IM407" s="22"/>
      <c r="IN407" s="22"/>
      <c r="IO407" s="22"/>
      <c r="IP407" s="22"/>
      <c r="IQ407" s="22"/>
      <c r="IR407" s="22"/>
      <c r="IS407" s="22"/>
      <c r="IT407" s="22"/>
      <c r="IU407" s="22"/>
      <c r="IV407" s="22"/>
      <c r="IW407" s="22"/>
      <c r="IX407" s="22"/>
      <c r="IY407" s="26">
        <f t="shared" si="23"/>
        <v>31</v>
      </c>
      <c r="IZ407" s="56" t="s">
        <v>37</v>
      </c>
      <c r="JA407" s="80">
        <v>1419.34</v>
      </c>
      <c r="JB407" s="81">
        <f>JE407+JF407+JG407+JH407</f>
        <v>1419.34</v>
      </c>
      <c r="JC407" s="81">
        <v>777.13</v>
      </c>
      <c r="JD407" s="82">
        <f t="shared" si="24"/>
        <v>0</v>
      </c>
      <c r="JE407" s="83"/>
      <c r="JF407" s="83"/>
      <c r="JG407" s="83"/>
      <c r="JH407" s="83">
        <v>1419.34</v>
      </c>
      <c r="JI407" s="83"/>
      <c r="JJ407" s="83"/>
      <c r="JK407" s="83"/>
      <c r="JL407" s="83"/>
      <c r="JM407" s="83"/>
      <c r="JN407" s="83"/>
      <c r="JO407" s="83"/>
      <c r="JP407" s="83"/>
      <c r="JQ407" s="40">
        <f t="shared" si="22"/>
        <v>1.826386833605703</v>
      </c>
      <c r="JR407" s="5" t="s">
        <v>373</v>
      </c>
    </row>
    <row r="408" spans="1:278" s="5" customFormat="1" ht="12.75" customHeight="1" x14ac:dyDescent="0.25">
      <c r="A408" s="64">
        <v>43216</v>
      </c>
      <c r="B408" s="109" t="s">
        <v>62</v>
      </c>
      <c r="C408" s="52"/>
      <c r="D408" s="52"/>
      <c r="E408" s="53"/>
      <c r="F408" s="53"/>
      <c r="G408" s="53"/>
      <c r="H408" s="53"/>
      <c r="I408" s="53"/>
      <c r="J408" s="53"/>
      <c r="K408" s="53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>
        <v>20</v>
      </c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  <c r="BA408" s="22"/>
      <c r="BB408" s="22"/>
      <c r="BC408" s="22"/>
      <c r="BD408" s="22"/>
      <c r="BE408" s="22"/>
      <c r="BF408" s="22"/>
      <c r="BG408" s="22"/>
      <c r="BH408" s="22"/>
      <c r="BI408" s="22"/>
      <c r="BJ408" s="22"/>
      <c r="BK408" s="22"/>
      <c r="BL408" s="22"/>
      <c r="BM408" s="22"/>
      <c r="BN408" s="22"/>
      <c r="BO408" s="22"/>
      <c r="BP408" s="22"/>
      <c r="BQ408" s="22"/>
      <c r="BR408" s="22"/>
      <c r="BS408" s="22"/>
      <c r="BT408" s="22"/>
      <c r="BU408" s="22"/>
      <c r="BV408" s="22"/>
      <c r="BW408" s="22"/>
      <c r="BX408" s="22"/>
      <c r="BY408" s="22"/>
      <c r="BZ408" s="22"/>
      <c r="CA408" s="22"/>
      <c r="CB408" s="22"/>
      <c r="CC408" s="22"/>
      <c r="CD408" s="22"/>
      <c r="CE408" s="22"/>
      <c r="CF408" s="22"/>
      <c r="CG408" s="22"/>
      <c r="CH408" s="22"/>
      <c r="CI408" s="22"/>
      <c r="CJ408" s="22"/>
      <c r="CK408" s="22"/>
      <c r="CL408" s="22"/>
      <c r="CM408" s="22"/>
      <c r="CN408" s="22"/>
      <c r="CO408" s="22"/>
      <c r="CP408" s="22"/>
      <c r="CQ408" s="22"/>
      <c r="CR408" s="22"/>
      <c r="CS408" s="22"/>
      <c r="CT408" s="22"/>
      <c r="CU408" s="22"/>
      <c r="CV408" s="22"/>
      <c r="CW408" s="22"/>
      <c r="CX408" s="22"/>
      <c r="CY408" s="22"/>
      <c r="CZ408" s="22"/>
      <c r="DA408" s="22"/>
      <c r="DB408" s="22"/>
      <c r="DC408" s="22"/>
      <c r="DD408" s="22"/>
      <c r="DE408" s="22"/>
      <c r="DF408" s="22"/>
      <c r="DG408" s="22"/>
      <c r="DH408" s="22"/>
      <c r="DI408" s="22"/>
      <c r="DJ408" s="22"/>
      <c r="DK408" s="22"/>
      <c r="DL408" s="22"/>
      <c r="DM408" s="22"/>
      <c r="DN408" s="22"/>
      <c r="DO408" s="22"/>
      <c r="DP408" s="22"/>
      <c r="DQ408" s="22"/>
      <c r="DR408" s="22"/>
      <c r="DS408" s="22"/>
      <c r="DT408" s="22"/>
      <c r="DU408" s="22"/>
      <c r="DV408" s="22"/>
      <c r="DW408" s="22"/>
      <c r="DX408" s="22"/>
      <c r="DY408" s="22"/>
      <c r="DZ408" s="22"/>
      <c r="EA408" s="22"/>
      <c r="EB408" s="22"/>
      <c r="EC408" s="22"/>
      <c r="ED408" s="22"/>
      <c r="EE408" s="22"/>
      <c r="EF408" s="22"/>
      <c r="EG408" s="22"/>
      <c r="EH408" s="22"/>
      <c r="EI408" s="22"/>
      <c r="EJ408" s="22"/>
      <c r="EK408" s="22"/>
      <c r="EL408" s="22"/>
      <c r="EM408" s="22"/>
      <c r="EN408" s="22"/>
      <c r="EO408" s="22"/>
      <c r="EP408" s="22"/>
      <c r="EQ408" s="22"/>
      <c r="ER408" s="22"/>
      <c r="ES408" s="22"/>
      <c r="ET408" s="22"/>
      <c r="EU408" s="22"/>
      <c r="EV408" s="22"/>
      <c r="EW408" s="22"/>
      <c r="EX408" s="22"/>
      <c r="EY408" s="22"/>
      <c r="EZ408" s="22"/>
      <c r="FA408" s="22"/>
      <c r="FB408" s="22"/>
      <c r="FC408" s="22"/>
      <c r="FD408" s="22"/>
      <c r="FE408" s="22"/>
      <c r="FF408" s="22"/>
      <c r="FG408" s="22"/>
      <c r="FH408" s="22"/>
      <c r="FI408" s="22"/>
      <c r="FJ408" s="22"/>
      <c r="FK408" s="22"/>
      <c r="FL408" s="22"/>
      <c r="FM408" s="22"/>
      <c r="FN408" s="22"/>
      <c r="FO408" s="22"/>
      <c r="FP408" s="22"/>
      <c r="FQ408" s="22"/>
      <c r="FR408" s="22"/>
      <c r="FS408" s="22"/>
      <c r="FT408" s="22"/>
      <c r="FU408" s="22"/>
      <c r="FV408" s="22"/>
      <c r="FW408" s="22"/>
      <c r="FX408" s="22"/>
      <c r="FY408" s="22"/>
      <c r="FZ408" s="22"/>
      <c r="GA408" s="22"/>
      <c r="GB408" s="22"/>
      <c r="GC408" s="22"/>
      <c r="GD408" s="22"/>
      <c r="GE408" s="22"/>
      <c r="GF408" s="22"/>
      <c r="GG408" s="22"/>
      <c r="GH408" s="22"/>
      <c r="GI408" s="22"/>
      <c r="GJ408" s="22"/>
      <c r="GK408" s="22"/>
      <c r="GL408" s="22"/>
      <c r="GM408" s="22"/>
      <c r="GN408" s="22"/>
      <c r="GO408" s="22"/>
      <c r="GP408" s="22"/>
      <c r="GQ408" s="22"/>
      <c r="GR408" s="22"/>
      <c r="GS408" s="22"/>
      <c r="GT408" s="22"/>
      <c r="GU408" s="22"/>
      <c r="GV408" s="22"/>
      <c r="GW408" s="22"/>
      <c r="GX408" s="22"/>
      <c r="GY408" s="22"/>
      <c r="GZ408" s="22"/>
      <c r="HA408" s="22"/>
      <c r="HB408" s="22"/>
      <c r="HC408" s="22"/>
      <c r="HD408" s="22"/>
      <c r="HE408" s="22"/>
      <c r="HF408" s="22"/>
      <c r="HG408" s="22"/>
      <c r="HH408" s="22"/>
      <c r="HI408" s="22"/>
      <c r="HJ408" s="22"/>
      <c r="HK408" s="22"/>
      <c r="HL408" s="22"/>
      <c r="HM408" s="22"/>
      <c r="HN408" s="22"/>
      <c r="HO408" s="22"/>
      <c r="HP408" s="22"/>
      <c r="HQ408" s="22"/>
      <c r="HR408" s="22"/>
      <c r="HS408" s="22"/>
      <c r="HT408" s="22"/>
      <c r="HU408" s="22"/>
      <c r="HV408" s="22"/>
      <c r="HW408" s="22"/>
      <c r="HX408" s="22"/>
      <c r="HY408" s="22"/>
      <c r="HZ408" s="22"/>
      <c r="IA408" s="22"/>
      <c r="IB408" s="22"/>
      <c r="IC408" s="22"/>
      <c r="ID408" s="22"/>
      <c r="IE408" s="22"/>
      <c r="IF408" s="22"/>
      <c r="IG408" s="22"/>
      <c r="IH408" s="22"/>
      <c r="II408" s="22"/>
      <c r="IJ408" s="22"/>
      <c r="IK408" s="22"/>
      <c r="IL408" s="22"/>
      <c r="IM408" s="22"/>
      <c r="IN408" s="22"/>
      <c r="IO408" s="22"/>
      <c r="IP408" s="22"/>
      <c r="IQ408" s="22"/>
      <c r="IR408" s="22"/>
      <c r="IS408" s="22"/>
      <c r="IT408" s="22"/>
      <c r="IU408" s="22"/>
      <c r="IV408" s="22"/>
      <c r="IW408" s="22"/>
      <c r="IX408" s="22"/>
      <c r="IY408" s="26">
        <f t="shared" si="23"/>
        <v>20</v>
      </c>
      <c r="IZ408" s="56" t="s">
        <v>37</v>
      </c>
      <c r="JA408" s="80">
        <v>639.36</v>
      </c>
      <c r="JB408" s="81">
        <f>JE408+JF408+JG408+JH408+JI408</f>
        <v>639.36</v>
      </c>
      <c r="JC408" s="81">
        <v>310.39999999999998</v>
      </c>
      <c r="JD408" s="82">
        <f t="shared" si="24"/>
        <v>0</v>
      </c>
      <c r="JE408" s="83"/>
      <c r="JF408" s="83"/>
      <c r="JG408" s="83"/>
      <c r="JH408" s="83"/>
      <c r="JI408" s="83">
        <v>639.36</v>
      </c>
      <c r="JJ408" s="83"/>
      <c r="JK408" s="83"/>
      <c r="JL408" s="83"/>
      <c r="JM408" s="83"/>
      <c r="JN408" s="83"/>
      <c r="JO408" s="83"/>
      <c r="JP408" s="83"/>
      <c r="JQ408" s="40">
        <f t="shared" si="22"/>
        <v>2.0597938144329899</v>
      </c>
      <c r="JR408" s="5" t="s">
        <v>381</v>
      </c>
    </row>
    <row r="409" spans="1:278" s="5" customFormat="1" ht="12.75" customHeight="1" x14ac:dyDescent="0.25">
      <c r="A409" s="64">
        <v>43234</v>
      </c>
      <c r="B409" s="109" t="s">
        <v>62</v>
      </c>
      <c r="C409" s="52"/>
      <c r="D409" s="52"/>
      <c r="E409" s="53"/>
      <c r="F409" s="53"/>
      <c r="G409" s="53"/>
      <c r="H409" s="53"/>
      <c r="I409" s="53"/>
      <c r="J409" s="53"/>
      <c r="K409" s="53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  <c r="AU409" s="22"/>
      <c r="AV409" s="22"/>
      <c r="AW409" s="22"/>
      <c r="AX409" s="22"/>
      <c r="AY409" s="22"/>
      <c r="AZ409" s="22"/>
      <c r="BA409" s="22"/>
      <c r="BB409" s="22"/>
      <c r="BC409" s="22"/>
      <c r="BD409" s="22"/>
      <c r="BE409" s="22"/>
      <c r="BF409" s="22"/>
      <c r="BG409" s="22"/>
      <c r="BH409" s="22"/>
      <c r="BI409" s="22"/>
      <c r="BJ409" s="22"/>
      <c r="BK409" s="22"/>
      <c r="BL409" s="22"/>
      <c r="BM409" s="22"/>
      <c r="BN409" s="22"/>
      <c r="BO409" s="22">
        <v>2</v>
      </c>
      <c r="BP409" s="22"/>
      <c r="BQ409" s="22"/>
      <c r="BR409" s="22"/>
      <c r="BS409" s="22"/>
      <c r="BT409" s="22"/>
      <c r="BU409" s="22"/>
      <c r="BV409" s="22"/>
      <c r="BW409" s="22"/>
      <c r="BX409" s="22"/>
      <c r="BY409" s="22"/>
      <c r="BZ409" s="22"/>
      <c r="CA409" s="22"/>
      <c r="CB409" s="22"/>
      <c r="CC409" s="22"/>
      <c r="CD409" s="22"/>
      <c r="CE409" s="22"/>
      <c r="CF409" s="22"/>
      <c r="CG409" s="22"/>
      <c r="CH409" s="22"/>
      <c r="CI409" s="22"/>
      <c r="CJ409" s="22"/>
      <c r="CK409" s="22"/>
      <c r="CL409" s="22"/>
      <c r="CM409" s="22"/>
      <c r="CN409" s="22"/>
      <c r="CO409" s="22"/>
      <c r="CP409" s="22"/>
      <c r="CQ409" s="22"/>
      <c r="CR409" s="22"/>
      <c r="CS409" s="22"/>
      <c r="CT409" s="22"/>
      <c r="CU409" s="22"/>
      <c r="CV409" s="22"/>
      <c r="CW409" s="22"/>
      <c r="CX409" s="22"/>
      <c r="CY409" s="22"/>
      <c r="CZ409" s="22"/>
      <c r="DA409" s="22"/>
      <c r="DB409" s="22"/>
      <c r="DC409" s="22"/>
      <c r="DD409" s="22"/>
      <c r="DE409" s="22"/>
      <c r="DF409" s="22"/>
      <c r="DG409" s="22"/>
      <c r="DH409" s="22"/>
      <c r="DI409" s="22"/>
      <c r="DJ409" s="22"/>
      <c r="DK409" s="22"/>
      <c r="DL409" s="22"/>
      <c r="DM409" s="22"/>
      <c r="DN409" s="22"/>
      <c r="DO409" s="22"/>
      <c r="DP409" s="22"/>
      <c r="DQ409" s="22"/>
      <c r="DR409" s="22"/>
      <c r="DS409" s="22"/>
      <c r="DT409" s="22"/>
      <c r="DU409" s="22"/>
      <c r="DV409" s="22"/>
      <c r="DW409" s="22"/>
      <c r="DX409" s="22"/>
      <c r="DY409" s="22">
        <v>2</v>
      </c>
      <c r="DZ409" s="22"/>
      <c r="EA409" s="22"/>
      <c r="EB409" s="22"/>
      <c r="EC409" s="22"/>
      <c r="ED409" s="22"/>
      <c r="EE409" s="22"/>
      <c r="EF409" s="22"/>
      <c r="EG409" s="22"/>
      <c r="EH409" s="22"/>
      <c r="EI409" s="22"/>
      <c r="EJ409" s="22"/>
      <c r="EK409" s="22"/>
      <c r="EL409" s="22"/>
      <c r="EM409" s="22"/>
      <c r="EN409" s="22"/>
      <c r="EO409" s="22"/>
      <c r="EP409" s="22"/>
      <c r="EQ409" s="22"/>
      <c r="ER409" s="22"/>
      <c r="ES409" s="22"/>
      <c r="ET409" s="22"/>
      <c r="EU409" s="22"/>
      <c r="EV409" s="22"/>
      <c r="EW409" s="22"/>
      <c r="EX409" s="22"/>
      <c r="EY409" s="22"/>
      <c r="EZ409" s="22"/>
      <c r="FA409" s="22"/>
      <c r="FB409" s="22"/>
      <c r="FC409" s="22"/>
      <c r="FD409" s="22"/>
      <c r="FE409" s="22"/>
      <c r="FF409" s="22"/>
      <c r="FG409" s="22"/>
      <c r="FH409" s="22"/>
      <c r="FI409" s="22"/>
      <c r="FJ409" s="22"/>
      <c r="FK409" s="22"/>
      <c r="FL409" s="22"/>
      <c r="FM409" s="22"/>
      <c r="FN409" s="22"/>
      <c r="FO409" s="22"/>
      <c r="FP409" s="22"/>
      <c r="FQ409" s="22"/>
      <c r="FR409" s="22"/>
      <c r="FS409" s="22"/>
      <c r="FT409" s="22"/>
      <c r="FU409" s="22"/>
      <c r="FV409" s="22"/>
      <c r="FW409" s="22"/>
      <c r="FX409" s="22"/>
      <c r="FY409" s="22"/>
      <c r="FZ409" s="22"/>
      <c r="GA409" s="22"/>
      <c r="GB409" s="22"/>
      <c r="GC409" s="22"/>
      <c r="GD409" s="22"/>
      <c r="GE409" s="22"/>
      <c r="GF409" s="22"/>
      <c r="GG409" s="22"/>
      <c r="GH409" s="22"/>
      <c r="GI409" s="22"/>
      <c r="GJ409" s="22"/>
      <c r="GK409" s="22"/>
      <c r="GL409" s="22"/>
      <c r="GM409" s="22"/>
      <c r="GN409" s="22"/>
      <c r="GO409" s="22"/>
      <c r="GP409" s="22"/>
      <c r="GQ409" s="22"/>
      <c r="GR409" s="22"/>
      <c r="GS409" s="22"/>
      <c r="GT409" s="22"/>
      <c r="GU409" s="22"/>
      <c r="GV409" s="22"/>
      <c r="GW409" s="22"/>
      <c r="GX409" s="22"/>
      <c r="GY409" s="22"/>
      <c r="GZ409" s="22"/>
      <c r="HA409" s="22"/>
      <c r="HB409" s="22"/>
      <c r="HC409" s="22"/>
      <c r="HD409" s="22"/>
      <c r="HE409" s="22"/>
      <c r="HF409" s="22"/>
      <c r="HG409" s="22"/>
      <c r="HH409" s="22"/>
      <c r="HI409" s="22"/>
      <c r="HJ409" s="22"/>
      <c r="HK409" s="22"/>
      <c r="HL409" s="22"/>
      <c r="HM409" s="22"/>
      <c r="HN409" s="22"/>
      <c r="HO409" s="22"/>
      <c r="HP409" s="22"/>
      <c r="HQ409" s="22"/>
      <c r="HR409" s="22"/>
      <c r="HS409" s="22"/>
      <c r="HT409" s="22"/>
      <c r="HU409" s="22"/>
      <c r="HV409" s="22"/>
      <c r="HW409" s="22"/>
      <c r="HX409" s="22"/>
      <c r="HY409" s="22"/>
      <c r="HZ409" s="22"/>
      <c r="IA409" s="22"/>
      <c r="IB409" s="22"/>
      <c r="IC409" s="22"/>
      <c r="ID409" s="22"/>
      <c r="IE409" s="22"/>
      <c r="IF409" s="22"/>
      <c r="IG409" s="22"/>
      <c r="IH409" s="22"/>
      <c r="II409" s="22"/>
      <c r="IJ409" s="22"/>
      <c r="IK409" s="22"/>
      <c r="IL409" s="22"/>
      <c r="IM409" s="22"/>
      <c r="IN409" s="22"/>
      <c r="IO409" s="22">
        <v>1</v>
      </c>
      <c r="IP409" s="22"/>
      <c r="IQ409" s="22"/>
      <c r="IR409" s="22"/>
      <c r="IS409" s="22"/>
      <c r="IT409" s="22"/>
      <c r="IU409" s="22"/>
      <c r="IV409" s="22"/>
      <c r="IW409" s="22"/>
      <c r="IX409" s="22"/>
      <c r="IY409" s="26">
        <f t="shared" si="23"/>
        <v>5</v>
      </c>
      <c r="IZ409" s="56" t="s">
        <v>37</v>
      </c>
      <c r="JA409" s="80">
        <v>336.63</v>
      </c>
      <c r="JB409" s="81">
        <f>JE409+JF409+JG409+JH409+JI409+JJ409</f>
        <v>336.63</v>
      </c>
      <c r="JC409" s="81">
        <v>189.76</v>
      </c>
      <c r="JD409" s="82">
        <f t="shared" si="24"/>
        <v>0</v>
      </c>
      <c r="JE409" s="83"/>
      <c r="JF409" s="83"/>
      <c r="JG409" s="83"/>
      <c r="JH409" s="83"/>
      <c r="JI409" s="83"/>
      <c r="JJ409" s="83">
        <v>336.63</v>
      </c>
      <c r="JK409" s="83"/>
      <c r="JL409" s="83"/>
      <c r="JM409" s="83"/>
      <c r="JN409" s="83"/>
      <c r="JO409" s="83"/>
      <c r="JP409" s="83"/>
      <c r="JQ409" s="40">
        <f t="shared" si="22"/>
        <v>1.7739776559865092</v>
      </c>
      <c r="JR409" s="5" t="s">
        <v>455</v>
      </c>
    </row>
    <row r="410" spans="1:278" s="5" customFormat="1" ht="12.75" customHeight="1" x14ac:dyDescent="0.25">
      <c r="A410" s="64">
        <v>43256</v>
      </c>
      <c r="B410" s="109" t="s">
        <v>62</v>
      </c>
      <c r="C410" s="52"/>
      <c r="D410" s="52"/>
      <c r="E410" s="53"/>
      <c r="F410" s="53"/>
      <c r="G410" s="53"/>
      <c r="H410" s="53"/>
      <c r="I410" s="53"/>
      <c r="J410" s="53"/>
      <c r="K410" s="53"/>
      <c r="L410" s="22"/>
      <c r="M410" s="22"/>
      <c r="N410" s="22"/>
      <c r="O410" s="22"/>
      <c r="P410" s="22"/>
      <c r="Q410" s="22">
        <v>8</v>
      </c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  <c r="AU410" s="22"/>
      <c r="AV410" s="22"/>
      <c r="AW410" s="22"/>
      <c r="AX410" s="22"/>
      <c r="AY410" s="22"/>
      <c r="AZ410" s="22"/>
      <c r="BA410" s="22"/>
      <c r="BB410" s="22"/>
      <c r="BC410" s="22"/>
      <c r="BD410" s="22"/>
      <c r="BE410" s="22"/>
      <c r="BF410" s="22"/>
      <c r="BG410" s="22"/>
      <c r="BH410" s="22"/>
      <c r="BI410" s="22">
        <v>3</v>
      </c>
      <c r="BJ410" s="22"/>
      <c r="BK410" s="22"/>
      <c r="BL410" s="22"/>
      <c r="BM410" s="22"/>
      <c r="BN410" s="22"/>
      <c r="BO410" s="22"/>
      <c r="BP410" s="22"/>
      <c r="BQ410" s="22"/>
      <c r="BR410" s="22"/>
      <c r="BS410" s="22"/>
      <c r="BT410" s="22"/>
      <c r="BU410" s="22"/>
      <c r="BV410" s="22"/>
      <c r="BW410" s="22"/>
      <c r="BX410" s="22"/>
      <c r="BY410" s="22"/>
      <c r="BZ410" s="22"/>
      <c r="CA410" s="22"/>
      <c r="CB410" s="22"/>
      <c r="CC410" s="22"/>
      <c r="CD410" s="22"/>
      <c r="CE410" s="22"/>
      <c r="CF410" s="22"/>
      <c r="CG410" s="22"/>
      <c r="CH410" s="22"/>
      <c r="CI410" s="22"/>
      <c r="CJ410" s="22"/>
      <c r="CK410" s="22"/>
      <c r="CL410" s="22"/>
      <c r="CM410" s="22"/>
      <c r="CN410" s="22"/>
      <c r="CO410" s="22"/>
      <c r="CP410" s="22"/>
      <c r="CQ410" s="22"/>
      <c r="CR410" s="22"/>
      <c r="CS410" s="22"/>
      <c r="CT410" s="22"/>
      <c r="CU410" s="22"/>
      <c r="CV410" s="22"/>
      <c r="CW410" s="22"/>
      <c r="CX410" s="22"/>
      <c r="CY410" s="22"/>
      <c r="CZ410" s="22"/>
      <c r="DA410" s="22"/>
      <c r="DB410" s="22"/>
      <c r="DC410" s="22"/>
      <c r="DD410" s="22"/>
      <c r="DE410" s="22"/>
      <c r="DF410" s="22"/>
      <c r="DG410" s="22"/>
      <c r="DH410" s="22"/>
      <c r="DI410" s="22"/>
      <c r="DJ410" s="22"/>
      <c r="DK410" s="22"/>
      <c r="DL410" s="22">
        <v>10</v>
      </c>
      <c r="DM410" s="22"/>
      <c r="DN410" s="22"/>
      <c r="DO410" s="22"/>
      <c r="DP410" s="22"/>
      <c r="DQ410" s="22"/>
      <c r="DR410" s="22"/>
      <c r="DS410" s="22"/>
      <c r="DT410" s="22"/>
      <c r="DU410" s="22"/>
      <c r="DV410" s="22"/>
      <c r="DW410" s="22"/>
      <c r="DX410" s="22"/>
      <c r="DY410" s="22">
        <v>1</v>
      </c>
      <c r="DZ410" s="22"/>
      <c r="EA410" s="22"/>
      <c r="EB410" s="22"/>
      <c r="EC410" s="22"/>
      <c r="ED410" s="22"/>
      <c r="EE410" s="22"/>
      <c r="EF410" s="22"/>
      <c r="EG410" s="22"/>
      <c r="EH410" s="22"/>
      <c r="EI410" s="22"/>
      <c r="EJ410" s="22"/>
      <c r="EK410" s="22"/>
      <c r="EL410" s="22"/>
      <c r="EM410" s="22"/>
      <c r="EN410" s="22"/>
      <c r="EO410" s="22"/>
      <c r="EP410" s="22"/>
      <c r="EQ410" s="22"/>
      <c r="ER410" s="22"/>
      <c r="ES410" s="22"/>
      <c r="ET410" s="22"/>
      <c r="EU410" s="22"/>
      <c r="EV410" s="22"/>
      <c r="EW410" s="22"/>
      <c r="EX410" s="22">
        <v>1</v>
      </c>
      <c r="EY410" s="22"/>
      <c r="EZ410" s="22"/>
      <c r="FA410" s="22"/>
      <c r="FB410" s="22"/>
      <c r="FC410" s="22">
        <v>10</v>
      </c>
      <c r="FD410" s="22"/>
      <c r="FE410" s="22"/>
      <c r="FF410" s="22"/>
      <c r="FG410" s="22"/>
      <c r="FH410" s="22"/>
      <c r="FI410" s="22"/>
      <c r="FJ410" s="22"/>
      <c r="FK410" s="22"/>
      <c r="FL410" s="22"/>
      <c r="FM410" s="22"/>
      <c r="FN410" s="22"/>
      <c r="FO410" s="22"/>
      <c r="FP410" s="22"/>
      <c r="FQ410" s="22"/>
      <c r="FR410" s="22"/>
      <c r="FS410" s="22"/>
      <c r="FT410" s="22"/>
      <c r="FU410" s="22"/>
      <c r="FV410" s="22"/>
      <c r="FW410" s="22"/>
      <c r="FX410" s="22"/>
      <c r="FY410" s="22"/>
      <c r="FZ410" s="22"/>
      <c r="GA410" s="22"/>
      <c r="GB410" s="22"/>
      <c r="GC410" s="22"/>
      <c r="GD410" s="22"/>
      <c r="GE410" s="22"/>
      <c r="GF410" s="22"/>
      <c r="GG410" s="22"/>
      <c r="GH410" s="22"/>
      <c r="GI410" s="22"/>
      <c r="GJ410" s="22"/>
      <c r="GK410" s="22"/>
      <c r="GL410" s="22"/>
      <c r="GM410" s="22"/>
      <c r="GN410" s="22"/>
      <c r="GO410" s="22"/>
      <c r="GP410" s="22"/>
      <c r="GQ410" s="22"/>
      <c r="GR410" s="22"/>
      <c r="GS410" s="22"/>
      <c r="GT410" s="22"/>
      <c r="GU410" s="22"/>
      <c r="GV410" s="22"/>
      <c r="GW410" s="22"/>
      <c r="GX410" s="22"/>
      <c r="GY410" s="22"/>
      <c r="GZ410" s="22"/>
      <c r="HA410" s="22"/>
      <c r="HB410" s="22"/>
      <c r="HC410" s="22"/>
      <c r="HD410" s="22"/>
      <c r="HE410" s="22"/>
      <c r="HF410" s="22"/>
      <c r="HG410" s="22"/>
      <c r="HH410" s="22"/>
      <c r="HI410" s="22"/>
      <c r="HJ410" s="22"/>
      <c r="HK410" s="22"/>
      <c r="HL410" s="22"/>
      <c r="HM410" s="22"/>
      <c r="HN410" s="22"/>
      <c r="HO410" s="22"/>
      <c r="HP410" s="22"/>
      <c r="HQ410" s="22"/>
      <c r="HR410" s="22"/>
      <c r="HS410" s="22"/>
      <c r="HT410" s="22"/>
      <c r="HU410" s="22"/>
      <c r="HV410" s="22"/>
      <c r="HW410" s="22"/>
      <c r="HX410" s="22"/>
      <c r="HY410" s="22"/>
      <c r="HZ410" s="22"/>
      <c r="IA410" s="22"/>
      <c r="IB410" s="22"/>
      <c r="IC410" s="22"/>
      <c r="ID410" s="22"/>
      <c r="IE410" s="22"/>
      <c r="IF410" s="22"/>
      <c r="IG410" s="22"/>
      <c r="IH410" s="22"/>
      <c r="II410" s="22"/>
      <c r="IJ410" s="22"/>
      <c r="IK410" s="22"/>
      <c r="IL410" s="22"/>
      <c r="IM410" s="22"/>
      <c r="IN410" s="22"/>
      <c r="IO410" s="22"/>
      <c r="IP410" s="22"/>
      <c r="IQ410" s="22"/>
      <c r="IR410" s="22"/>
      <c r="IS410" s="22"/>
      <c r="IT410" s="22"/>
      <c r="IU410" s="22"/>
      <c r="IV410" s="22"/>
      <c r="IW410" s="22"/>
      <c r="IX410" s="22"/>
      <c r="IY410" s="26">
        <f t="shared" si="23"/>
        <v>33</v>
      </c>
      <c r="IZ410" s="56" t="s">
        <v>37</v>
      </c>
      <c r="JA410" s="80">
        <v>1674.98</v>
      </c>
      <c r="JB410" s="81">
        <f>JE410+JF410+JG410+JH410+JI410+JJ410+JK410+JL410+JM410</f>
        <v>1674.98</v>
      </c>
      <c r="JC410" s="81">
        <v>891.54</v>
      </c>
      <c r="JD410" s="82">
        <f t="shared" si="24"/>
        <v>0</v>
      </c>
      <c r="JE410" s="83"/>
      <c r="JF410" s="83"/>
      <c r="JG410" s="83"/>
      <c r="JH410" s="83"/>
      <c r="JI410" s="83"/>
      <c r="JJ410" s="83"/>
      <c r="JK410" s="83"/>
      <c r="JL410" s="83">
        <f>200+500+200+200</f>
        <v>1100</v>
      </c>
      <c r="JM410" s="83">
        <f>200+200+124+50.98</f>
        <v>574.98</v>
      </c>
      <c r="JN410" s="83"/>
      <c r="JO410" s="83"/>
      <c r="JP410" s="83"/>
      <c r="JQ410" s="40">
        <f t="shared" si="22"/>
        <v>1.8787491307176347</v>
      </c>
      <c r="JR410" s="5" t="s">
        <v>594</v>
      </c>
    </row>
    <row r="411" spans="1:278" s="5" customFormat="1" ht="12.75" customHeight="1" x14ac:dyDescent="0.25">
      <c r="A411" s="64">
        <v>43279</v>
      </c>
      <c r="B411" s="109" t="s">
        <v>62</v>
      </c>
      <c r="C411" s="52"/>
      <c r="D411" s="52"/>
      <c r="E411" s="53"/>
      <c r="F411" s="53"/>
      <c r="G411" s="53"/>
      <c r="H411" s="53"/>
      <c r="I411" s="53"/>
      <c r="J411" s="53"/>
      <c r="K411" s="53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>
        <v>1</v>
      </c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  <c r="BA411" s="22"/>
      <c r="BB411" s="22"/>
      <c r="BC411" s="22"/>
      <c r="BD411" s="22"/>
      <c r="BE411" s="22"/>
      <c r="BF411" s="22"/>
      <c r="BG411" s="22"/>
      <c r="BH411" s="22"/>
      <c r="BI411" s="22"/>
      <c r="BJ411" s="22"/>
      <c r="BK411" s="22"/>
      <c r="BL411" s="22"/>
      <c r="BM411" s="22"/>
      <c r="BN411" s="22"/>
      <c r="BO411" s="22"/>
      <c r="BP411" s="22"/>
      <c r="BQ411" s="22"/>
      <c r="BR411" s="22"/>
      <c r="BS411" s="22"/>
      <c r="BT411" s="22"/>
      <c r="BU411" s="22"/>
      <c r="BV411" s="22"/>
      <c r="BW411" s="22"/>
      <c r="BX411" s="22"/>
      <c r="BY411" s="22"/>
      <c r="BZ411" s="22"/>
      <c r="CA411" s="22"/>
      <c r="CB411" s="22"/>
      <c r="CC411" s="22"/>
      <c r="CD411" s="22"/>
      <c r="CE411" s="22"/>
      <c r="CF411" s="22"/>
      <c r="CG411" s="22"/>
      <c r="CH411" s="22"/>
      <c r="CI411" s="22"/>
      <c r="CJ411" s="22"/>
      <c r="CK411" s="22"/>
      <c r="CL411" s="22"/>
      <c r="CM411" s="22"/>
      <c r="CN411" s="22"/>
      <c r="CO411" s="22"/>
      <c r="CP411" s="22"/>
      <c r="CQ411" s="22"/>
      <c r="CR411" s="22"/>
      <c r="CS411" s="22"/>
      <c r="CT411" s="22"/>
      <c r="CU411" s="22"/>
      <c r="CV411" s="22"/>
      <c r="CW411" s="22"/>
      <c r="CX411" s="22"/>
      <c r="CY411" s="22"/>
      <c r="CZ411" s="22"/>
      <c r="DA411" s="22"/>
      <c r="DB411" s="22"/>
      <c r="DC411" s="22"/>
      <c r="DD411" s="22"/>
      <c r="DE411" s="22"/>
      <c r="DF411" s="22"/>
      <c r="DG411" s="22"/>
      <c r="DH411" s="22"/>
      <c r="DI411" s="22"/>
      <c r="DJ411" s="22"/>
      <c r="DK411" s="22"/>
      <c r="DL411" s="22"/>
      <c r="DM411" s="22"/>
      <c r="DN411" s="22"/>
      <c r="DO411" s="22"/>
      <c r="DP411" s="22"/>
      <c r="DQ411" s="22"/>
      <c r="DR411" s="22"/>
      <c r="DS411" s="22"/>
      <c r="DT411" s="22"/>
      <c r="DU411" s="22"/>
      <c r="DV411" s="22"/>
      <c r="DW411" s="22"/>
      <c r="DX411" s="22"/>
      <c r="DY411" s="22"/>
      <c r="DZ411" s="22"/>
      <c r="EA411" s="22"/>
      <c r="EB411" s="22"/>
      <c r="EC411" s="22"/>
      <c r="ED411" s="22"/>
      <c r="EE411" s="22"/>
      <c r="EF411" s="22"/>
      <c r="EG411" s="22"/>
      <c r="EH411" s="22"/>
      <c r="EI411" s="22"/>
      <c r="EJ411" s="22"/>
      <c r="EK411" s="22"/>
      <c r="EL411" s="22"/>
      <c r="EM411" s="22"/>
      <c r="EN411" s="22"/>
      <c r="EO411" s="22"/>
      <c r="EP411" s="22"/>
      <c r="EQ411" s="22"/>
      <c r="ER411" s="22"/>
      <c r="ES411" s="22"/>
      <c r="ET411" s="22"/>
      <c r="EU411" s="22"/>
      <c r="EV411" s="22"/>
      <c r="EW411" s="22"/>
      <c r="EX411" s="22"/>
      <c r="EY411" s="22"/>
      <c r="EZ411" s="22"/>
      <c r="FA411" s="22"/>
      <c r="FB411" s="22"/>
      <c r="FC411" s="22"/>
      <c r="FD411" s="22"/>
      <c r="FE411" s="22"/>
      <c r="FF411" s="22"/>
      <c r="FG411" s="22"/>
      <c r="FH411" s="22"/>
      <c r="FI411" s="22"/>
      <c r="FJ411" s="22"/>
      <c r="FK411" s="22"/>
      <c r="FL411" s="22"/>
      <c r="FM411" s="22"/>
      <c r="FN411" s="22"/>
      <c r="FO411" s="22"/>
      <c r="FP411" s="22"/>
      <c r="FQ411" s="22"/>
      <c r="FR411" s="22"/>
      <c r="FS411" s="22"/>
      <c r="FT411" s="22"/>
      <c r="FU411" s="22"/>
      <c r="FV411" s="22"/>
      <c r="FW411" s="22"/>
      <c r="FX411" s="22"/>
      <c r="FY411" s="22"/>
      <c r="FZ411" s="22"/>
      <c r="GA411" s="22"/>
      <c r="GB411" s="22"/>
      <c r="GC411" s="22"/>
      <c r="GD411" s="22"/>
      <c r="GE411" s="22"/>
      <c r="GF411" s="22"/>
      <c r="GG411" s="22"/>
      <c r="GH411" s="22"/>
      <c r="GI411" s="22"/>
      <c r="GJ411" s="22"/>
      <c r="GK411" s="22"/>
      <c r="GL411" s="22"/>
      <c r="GM411" s="22"/>
      <c r="GN411" s="22"/>
      <c r="GO411" s="22"/>
      <c r="GP411" s="22"/>
      <c r="GQ411" s="22"/>
      <c r="GR411" s="22"/>
      <c r="GS411" s="22"/>
      <c r="GT411" s="22"/>
      <c r="GU411" s="22"/>
      <c r="GV411" s="22"/>
      <c r="GW411" s="22"/>
      <c r="GX411" s="22"/>
      <c r="GY411" s="22"/>
      <c r="GZ411" s="22"/>
      <c r="HA411" s="22"/>
      <c r="HB411" s="22"/>
      <c r="HC411" s="22"/>
      <c r="HD411" s="22"/>
      <c r="HE411" s="22"/>
      <c r="HF411" s="22"/>
      <c r="HG411" s="22"/>
      <c r="HH411" s="22"/>
      <c r="HI411" s="22"/>
      <c r="HJ411" s="22"/>
      <c r="HK411" s="22"/>
      <c r="HL411" s="22"/>
      <c r="HM411" s="22"/>
      <c r="HN411" s="22"/>
      <c r="HO411" s="22"/>
      <c r="HP411" s="22"/>
      <c r="HQ411" s="22"/>
      <c r="HR411" s="22"/>
      <c r="HS411" s="22"/>
      <c r="HT411" s="22"/>
      <c r="HU411" s="22"/>
      <c r="HV411" s="22"/>
      <c r="HW411" s="22"/>
      <c r="HX411" s="22"/>
      <c r="HY411" s="22"/>
      <c r="HZ411" s="22"/>
      <c r="IA411" s="22"/>
      <c r="IB411" s="22"/>
      <c r="IC411" s="22"/>
      <c r="ID411" s="22"/>
      <c r="IE411" s="22"/>
      <c r="IF411" s="22"/>
      <c r="IG411" s="22"/>
      <c r="IH411" s="22"/>
      <c r="II411" s="22"/>
      <c r="IJ411" s="22"/>
      <c r="IK411" s="22"/>
      <c r="IL411" s="22"/>
      <c r="IM411" s="22"/>
      <c r="IN411" s="22"/>
      <c r="IO411" s="22"/>
      <c r="IP411" s="22"/>
      <c r="IQ411" s="22"/>
      <c r="IR411" s="22"/>
      <c r="IS411" s="22"/>
      <c r="IT411" s="22"/>
      <c r="IU411" s="22"/>
      <c r="IV411" s="22"/>
      <c r="IW411" s="22"/>
      <c r="IX411" s="22"/>
      <c r="IY411" s="26">
        <f t="shared" si="23"/>
        <v>1</v>
      </c>
      <c r="IZ411" s="56" t="s">
        <v>37</v>
      </c>
      <c r="JA411" s="80">
        <v>38.590000000000003</v>
      </c>
      <c r="JB411" s="81">
        <f>JE411+JF411+JG411+JH411+JI411+JJ411+JK411+JL411+JM411+JN411</f>
        <v>38.590000000000003</v>
      </c>
      <c r="JC411" s="81">
        <v>24.42</v>
      </c>
      <c r="JD411" s="82">
        <f t="shared" si="24"/>
        <v>0</v>
      </c>
      <c r="JE411" s="83"/>
      <c r="JF411" s="83"/>
      <c r="JG411" s="83"/>
      <c r="JH411" s="83"/>
      <c r="JI411" s="83"/>
      <c r="JJ411" s="83"/>
      <c r="JK411" s="83"/>
      <c r="JL411" s="83"/>
      <c r="JM411" s="83"/>
      <c r="JN411" s="83">
        <v>38.590000000000003</v>
      </c>
      <c r="JO411" s="83"/>
      <c r="JP411" s="83"/>
      <c r="JQ411" s="40">
        <f t="shared" si="22"/>
        <v>1.5802620802620804</v>
      </c>
      <c r="JR411" s="5" t="s">
        <v>436</v>
      </c>
    </row>
    <row r="412" spans="1:278" s="5" customFormat="1" ht="12.75" customHeight="1" x14ac:dyDescent="0.25">
      <c r="A412" s="64">
        <v>43399</v>
      </c>
      <c r="B412" s="109" t="s">
        <v>62</v>
      </c>
      <c r="C412" s="52"/>
      <c r="D412" s="52"/>
      <c r="E412" s="53"/>
      <c r="F412" s="53"/>
      <c r="G412" s="53"/>
      <c r="H412" s="53"/>
      <c r="I412" s="53"/>
      <c r="J412" s="53"/>
      <c r="K412" s="53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>
        <v>10</v>
      </c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22"/>
      <c r="GF412" s="22"/>
      <c r="GG412" s="22"/>
      <c r="GH412" s="22"/>
      <c r="GI412" s="22"/>
      <c r="GJ412" s="22"/>
      <c r="GK412" s="22"/>
      <c r="GL412" s="22"/>
      <c r="GM412" s="22"/>
      <c r="GN412" s="22"/>
      <c r="GO412" s="22"/>
      <c r="GP412" s="22"/>
      <c r="GQ412" s="22"/>
      <c r="GR412" s="22"/>
      <c r="GS412" s="22"/>
      <c r="GT412" s="22"/>
      <c r="GU412" s="22"/>
      <c r="GV412" s="22"/>
      <c r="GW412" s="22"/>
      <c r="GX412" s="22"/>
      <c r="GY412" s="22"/>
      <c r="GZ412" s="22"/>
      <c r="HA412" s="22"/>
      <c r="HB412" s="22"/>
      <c r="HC412" s="22"/>
      <c r="HD412" s="22">
        <v>3</v>
      </c>
      <c r="HE412" s="22"/>
      <c r="HF412" s="22"/>
      <c r="HG412" s="22"/>
      <c r="HH412" s="22"/>
      <c r="HI412" s="22"/>
      <c r="HJ412" s="22"/>
      <c r="HK412" s="22"/>
      <c r="HL412" s="22"/>
      <c r="HM412" s="22"/>
      <c r="HN412" s="22"/>
      <c r="HO412" s="22"/>
      <c r="HP412" s="22"/>
      <c r="HQ412" s="22"/>
      <c r="HR412" s="22"/>
      <c r="HS412" s="22">
        <v>5</v>
      </c>
      <c r="HT412" s="22"/>
      <c r="HU412" s="22"/>
      <c r="HV412" s="22"/>
      <c r="HW412" s="22"/>
      <c r="HX412" s="22"/>
      <c r="HY412" s="22">
        <v>1</v>
      </c>
      <c r="HZ412" s="22"/>
      <c r="IA412" s="22"/>
      <c r="IB412" s="22"/>
      <c r="IC412" s="22"/>
      <c r="ID412" s="22"/>
      <c r="IE412" s="22"/>
      <c r="IF412" s="22"/>
      <c r="IG412" s="22"/>
      <c r="IH412" s="22"/>
      <c r="II412" s="22"/>
      <c r="IJ412" s="22"/>
      <c r="IK412" s="22"/>
      <c r="IL412" s="22"/>
      <c r="IM412" s="22"/>
      <c r="IN412" s="22"/>
      <c r="IO412" s="22"/>
      <c r="IP412" s="22"/>
      <c r="IQ412" s="22"/>
      <c r="IR412" s="22"/>
      <c r="IS412" s="22"/>
      <c r="IT412" s="22"/>
      <c r="IU412" s="22"/>
      <c r="IV412" s="22"/>
      <c r="IW412" s="22"/>
      <c r="IX412" s="22"/>
      <c r="IY412" s="26">
        <f t="shared" si="23"/>
        <v>19</v>
      </c>
      <c r="IZ412" s="56" t="s">
        <v>37</v>
      </c>
      <c r="JA412" s="80">
        <v>1084.47</v>
      </c>
      <c r="JB412" s="81">
        <f>JE412+JF412+JG412+JH412+JI412+JJ412+JK412+JL412+JM412+JN412+JO412+JP412</f>
        <v>0</v>
      </c>
      <c r="JC412" s="81">
        <v>555.45000000000005</v>
      </c>
      <c r="JD412" s="82">
        <f t="shared" si="24"/>
        <v>1084.47</v>
      </c>
      <c r="JE412" s="83"/>
      <c r="JF412" s="83"/>
      <c r="JG412" s="83"/>
      <c r="JH412" s="83"/>
      <c r="JI412" s="83"/>
      <c r="JJ412" s="83"/>
      <c r="JK412" s="83"/>
      <c r="JL412" s="83"/>
      <c r="JM412" s="83"/>
      <c r="JN412" s="83"/>
      <c r="JO412" s="83"/>
      <c r="JP412" s="83"/>
      <c r="JQ412" s="117">
        <f t="shared" si="22"/>
        <v>1.9524169592222522</v>
      </c>
      <c r="JR412" s="5" t="s">
        <v>748</v>
      </c>
    </row>
    <row r="413" spans="1:278" s="5" customFormat="1" ht="12.75" customHeight="1" x14ac:dyDescent="0.25">
      <c r="A413" s="64">
        <v>43403</v>
      </c>
      <c r="B413" s="109" t="s">
        <v>62</v>
      </c>
      <c r="C413" s="52"/>
      <c r="D413" s="52"/>
      <c r="E413" s="53"/>
      <c r="F413" s="53"/>
      <c r="G413" s="53"/>
      <c r="H413" s="53"/>
      <c r="I413" s="53"/>
      <c r="J413" s="53"/>
      <c r="K413" s="53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>
        <v>10</v>
      </c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  <c r="AU413" s="22"/>
      <c r="AV413" s="22"/>
      <c r="AW413" s="22"/>
      <c r="AX413" s="22"/>
      <c r="AY413" s="22"/>
      <c r="AZ413" s="22"/>
      <c r="BA413" s="22"/>
      <c r="BB413" s="22"/>
      <c r="BC413" s="22"/>
      <c r="BD413" s="22"/>
      <c r="BE413" s="22"/>
      <c r="BF413" s="22"/>
      <c r="BG413" s="22"/>
      <c r="BH413" s="22"/>
      <c r="BI413" s="22"/>
      <c r="BJ413" s="22"/>
      <c r="BK413" s="22"/>
      <c r="BL413" s="22"/>
      <c r="BM413" s="22"/>
      <c r="BN413" s="22"/>
      <c r="BO413" s="22"/>
      <c r="BP413" s="22"/>
      <c r="BQ413" s="22"/>
      <c r="BR413" s="22"/>
      <c r="BS413" s="22"/>
      <c r="BT413" s="22"/>
      <c r="BU413" s="22"/>
      <c r="BV413" s="22"/>
      <c r="BW413" s="22"/>
      <c r="BX413" s="22"/>
      <c r="BY413" s="22"/>
      <c r="BZ413" s="22"/>
      <c r="CA413" s="22"/>
      <c r="CB413" s="22"/>
      <c r="CC413" s="22"/>
      <c r="CD413" s="22"/>
      <c r="CE413" s="22"/>
      <c r="CF413" s="22"/>
      <c r="CG413" s="22"/>
      <c r="CH413" s="22"/>
      <c r="CI413" s="22"/>
      <c r="CJ413" s="22"/>
      <c r="CK413" s="22"/>
      <c r="CL413" s="22"/>
      <c r="CM413" s="22"/>
      <c r="CN413" s="22"/>
      <c r="CO413" s="22"/>
      <c r="CP413" s="22"/>
      <c r="CQ413" s="22"/>
      <c r="CR413" s="22"/>
      <c r="CS413" s="22"/>
      <c r="CT413" s="22"/>
      <c r="CU413" s="22"/>
      <c r="CV413" s="22"/>
      <c r="CW413" s="22"/>
      <c r="CX413" s="22"/>
      <c r="CY413" s="22"/>
      <c r="CZ413" s="22"/>
      <c r="DA413" s="22"/>
      <c r="DB413" s="22"/>
      <c r="DC413" s="22"/>
      <c r="DD413" s="22"/>
      <c r="DE413" s="22"/>
      <c r="DF413" s="22"/>
      <c r="DG413" s="22"/>
      <c r="DH413" s="22"/>
      <c r="DI413" s="22"/>
      <c r="DJ413" s="22"/>
      <c r="DK413" s="22"/>
      <c r="DL413" s="22"/>
      <c r="DM413" s="22"/>
      <c r="DN413" s="22"/>
      <c r="DO413" s="22"/>
      <c r="DP413" s="22"/>
      <c r="DQ413" s="22"/>
      <c r="DR413" s="22"/>
      <c r="DS413" s="22"/>
      <c r="DT413" s="22"/>
      <c r="DU413" s="22"/>
      <c r="DV413" s="22"/>
      <c r="DW413" s="22"/>
      <c r="DX413" s="22"/>
      <c r="DY413" s="22"/>
      <c r="DZ413" s="22"/>
      <c r="EA413" s="22"/>
      <c r="EB413" s="22"/>
      <c r="EC413" s="22"/>
      <c r="ED413" s="22"/>
      <c r="EE413" s="22"/>
      <c r="EF413" s="22"/>
      <c r="EG413" s="22"/>
      <c r="EH413" s="22"/>
      <c r="EI413" s="22"/>
      <c r="EJ413" s="22"/>
      <c r="EK413" s="22"/>
      <c r="EL413" s="22"/>
      <c r="EM413" s="22"/>
      <c r="EN413" s="22"/>
      <c r="EO413" s="22"/>
      <c r="EP413" s="22"/>
      <c r="EQ413" s="22"/>
      <c r="ER413" s="22"/>
      <c r="ES413" s="22"/>
      <c r="ET413" s="22"/>
      <c r="EU413" s="22"/>
      <c r="EV413" s="22"/>
      <c r="EW413" s="22"/>
      <c r="EX413" s="22"/>
      <c r="EY413" s="22"/>
      <c r="EZ413" s="22"/>
      <c r="FA413" s="22"/>
      <c r="FB413" s="22"/>
      <c r="FC413" s="22"/>
      <c r="FD413" s="22"/>
      <c r="FE413" s="22"/>
      <c r="FF413" s="22"/>
      <c r="FG413" s="22"/>
      <c r="FH413" s="22"/>
      <c r="FI413" s="22"/>
      <c r="FJ413" s="22"/>
      <c r="FK413" s="22"/>
      <c r="FL413" s="22"/>
      <c r="FM413" s="22"/>
      <c r="FN413" s="22"/>
      <c r="FO413" s="22"/>
      <c r="FP413" s="22"/>
      <c r="FQ413" s="22"/>
      <c r="FR413" s="22"/>
      <c r="FS413" s="22"/>
      <c r="FT413" s="22"/>
      <c r="FU413" s="22"/>
      <c r="FV413" s="22"/>
      <c r="FW413" s="22"/>
      <c r="FX413" s="22"/>
      <c r="FY413" s="22"/>
      <c r="FZ413" s="22"/>
      <c r="GA413" s="22"/>
      <c r="GB413" s="22"/>
      <c r="GC413" s="22"/>
      <c r="GD413" s="22"/>
      <c r="GE413" s="22"/>
      <c r="GF413" s="22"/>
      <c r="GG413" s="22"/>
      <c r="GH413" s="22"/>
      <c r="GI413" s="22"/>
      <c r="GJ413" s="22"/>
      <c r="GK413" s="22"/>
      <c r="GL413" s="22"/>
      <c r="GM413" s="22"/>
      <c r="GN413" s="22"/>
      <c r="GO413" s="22"/>
      <c r="GP413" s="22"/>
      <c r="GQ413" s="22"/>
      <c r="GR413" s="22"/>
      <c r="GS413" s="22"/>
      <c r="GT413" s="22"/>
      <c r="GU413" s="22"/>
      <c r="GV413" s="22"/>
      <c r="GW413" s="22"/>
      <c r="GX413" s="22"/>
      <c r="GY413" s="22"/>
      <c r="GZ413" s="22"/>
      <c r="HA413" s="22"/>
      <c r="HB413" s="22"/>
      <c r="HC413" s="22"/>
      <c r="HD413" s="22"/>
      <c r="HE413" s="22"/>
      <c r="HF413" s="22"/>
      <c r="HG413" s="22"/>
      <c r="HH413" s="22"/>
      <c r="HI413" s="22"/>
      <c r="HJ413" s="22"/>
      <c r="HK413" s="22"/>
      <c r="HL413" s="22"/>
      <c r="HM413" s="22"/>
      <c r="HN413" s="22"/>
      <c r="HO413" s="22"/>
      <c r="HP413" s="22"/>
      <c r="HQ413" s="22"/>
      <c r="HR413" s="22"/>
      <c r="HS413" s="22"/>
      <c r="HT413" s="22"/>
      <c r="HU413" s="22"/>
      <c r="HV413" s="22"/>
      <c r="HW413" s="22"/>
      <c r="HX413" s="22"/>
      <c r="HY413" s="22"/>
      <c r="HZ413" s="22"/>
      <c r="IA413" s="22"/>
      <c r="IB413" s="22"/>
      <c r="IC413" s="22"/>
      <c r="ID413" s="22"/>
      <c r="IE413" s="22"/>
      <c r="IF413" s="22"/>
      <c r="IG413" s="22"/>
      <c r="IH413" s="22"/>
      <c r="II413" s="22"/>
      <c r="IJ413" s="22"/>
      <c r="IK413" s="22"/>
      <c r="IL413" s="22"/>
      <c r="IM413" s="22"/>
      <c r="IN413" s="22"/>
      <c r="IO413" s="22"/>
      <c r="IP413" s="22"/>
      <c r="IQ413" s="22"/>
      <c r="IR413" s="22"/>
      <c r="IS413" s="22"/>
      <c r="IT413" s="22"/>
      <c r="IU413" s="22"/>
      <c r="IV413" s="22"/>
      <c r="IW413" s="22"/>
      <c r="IX413" s="22"/>
      <c r="IY413" s="26">
        <f t="shared" si="23"/>
        <v>10</v>
      </c>
      <c r="IZ413" s="56" t="s">
        <v>37</v>
      </c>
      <c r="JA413" s="80">
        <v>337.44</v>
      </c>
      <c r="JB413" s="81">
        <f>JE413+JF413+JG413+JH413+JI413+JJ413+JK413+JL413+JM413+JN413+JO413+JP413</f>
        <v>0</v>
      </c>
      <c r="JC413" s="81">
        <v>145.80000000000001</v>
      </c>
      <c r="JD413" s="82">
        <f t="shared" si="24"/>
        <v>337.44</v>
      </c>
      <c r="JE413" s="83"/>
      <c r="JF413" s="83"/>
      <c r="JG413" s="83"/>
      <c r="JH413" s="83"/>
      <c r="JI413" s="83"/>
      <c r="JJ413" s="83"/>
      <c r="JK413" s="83"/>
      <c r="JL413" s="83"/>
      <c r="JM413" s="83"/>
      <c r="JN413" s="83"/>
      <c r="JO413" s="83"/>
      <c r="JP413" s="83"/>
      <c r="JQ413" s="117">
        <f t="shared" si="22"/>
        <v>2.3144032921810695</v>
      </c>
      <c r="JR413" s="5" t="s">
        <v>651</v>
      </c>
    </row>
    <row r="414" spans="1:278" s="5" customFormat="1" ht="12.75" customHeight="1" x14ac:dyDescent="0.25">
      <c r="A414" s="64">
        <v>43122</v>
      </c>
      <c r="B414" s="108" t="s">
        <v>236</v>
      </c>
      <c r="C414" s="52"/>
      <c r="D414" s="52"/>
      <c r="E414" s="53"/>
      <c r="F414" s="53"/>
      <c r="G414" s="53"/>
      <c r="H414" s="53"/>
      <c r="I414" s="53">
        <v>10</v>
      </c>
      <c r="J414" s="53"/>
      <c r="K414" s="53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  <c r="BA414" s="22"/>
      <c r="BB414" s="22"/>
      <c r="BC414" s="22"/>
      <c r="BD414" s="22"/>
      <c r="BE414" s="22"/>
      <c r="BF414" s="22"/>
      <c r="BG414" s="22"/>
      <c r="BH414" s="22"/>
      <c r="BI414" s="22"/>
      <c r="BJ414" s="22"/>
      <c r="BK414" s="22"/>
      <c r="BL414" s="22"/>
      <c r="BM414" s="22"/>
      <c r="BN414" s="22"/>
      <c r="BO414" s="22"/>
      <c r="BP414" s="22"/>
      <c r="BQ414" s="22"/>
      <c r="BR414" s="22"/>
      <c r="BS414" s="22"/>
      <c r="BT414" s="22"/>
      <c r="BU414" s="22"/>
      <c r="BV414" s="22"/>
      <c r="BW414" s="22"/>
      <c r="BX414" s="22"/>
      <c r="BY414" s="22"/>
      <c r="BZ414" s="22"/>
      <c r="CA414" s="22"/>
      <c r="CB414" s="22"/>
      <c r="CC414" s="22"/>
      <c r="CD414" s="22"/>
      <c r="CE414" s="22"/>
      <c r="CF414" s="22"/>
      <c r="CG414" s="22"/>
      <c r="CH414" s="22"/>
      <c r="CI414" s="22"/>
      <c r="CJ414" s="22"/>
      <c r="CK414" s="22"/>
      <c r="CL414" s="22"/>
      <c r="CM414" s="22"/>
      <c r="CN414" s="22"/>
      <c r="CO414" s="22"/>
      <c r="CP414" s="22"/>
      <c r="CQ414" s="22"/>
      <c r="CR414" s="22"/>
      <c r="CS414" s="22"/>
      <c r="CT414" s="22"/>
      <c r="CU414" s="22"/>
      <c r="CV414" s="22"/>
      <c r="CW414" s="22"/>
      <c r="CX414" s="22"/>
      <c r="CY414" s="22"/>
      <c r="CZ414" s="22"/>
      <c r="DA414" s="22"/>
      <c r="DB414" s="22"/>
      <c r="DC414" s="22"/>
      <c r="DD414" s="22"/>
      <c r="DE414" s="22"/>
      <c r="DF414" s="22"/>
      <c r="DG414" s="22"/>
      <c r="DH414" s="22"/>
      <c r="DI414" s="22"/>
      <c r="DJ414" s="22"/>
      <c r="DK414" s="22"/>
      <c r="DL414" s="22"/>
      <c r="DM414" s="22"/>
      <c r="DN414" s="22"/>
      <c r="DO414" s="22"/>
      <c r="DP414" s="22"/>
      <c r="DQ414" s="22"/>
      <c r="DR414" s="22"/>
      <c r="DS414" s="22"/>
      <c r="DT414" s="22"/>
      <c r="DU414" s="22"/>
      <c r="DV414" s="22"/>
      <c r="DW414" s="22"/>
      <c r="DX414" s="22"/>
      <c r="DY414" s="22"/>
      <c r="DZ414" s="22"/>
      <c r="EA414" s="22"/>
      <c r="EB414" s="22"/>
      <c r="EC414" s="22"/>
      <c r="ED414" s="22"/>
      <c r="EE414" s="22"/>
      <c r="EF414" s="22"/>
      <c r="EG414" s="22"/>
      <c r="EH414" s="22"/>
      <c r="EI414" s="22"/>
      <c r="EJ414" s="22"/>
      <c r="EK414" s="22"/>
      <c r="EL414" s="22"/>
      <c r="EM414" s="22"/>
      <c r="EN414" s="22"/>
      <c r="EO414" s="22"/>
      <c r="EP414" s="22"/>
      <c r="EQ414" s="22"/>
      <c r="ER414" s="22"/>
      <c r="ES414" s="22"/>
      <c r="ET414" s="22"/>
      <c r="EU414" s="22"/>
      <c r="EV414" s="22"/>
      <c r="EW414" s="22"/>
      <c r="EX414" s="22"/>
      <c r="EY414" s="22"/>
      <c r="EZ414" s="22"/>
      <c r="FA414" s="22"/>
      <c r="FB414" s="22"/>
      <c r="FC414" s="22"/>
      <c r="FD414" s="22"/>
      <c r="FE414" s="22"/>
      <c r="FF414" s="22"/>
      <c r="FG414" s="22"/>
      <c r="FH414" s="22"/>
      <c r="FI414" s="22"/>
      <c r="FJ414" s="22"/>
      <c r="FK414" s="22"/>
      <c r="FL414" s="22"/>
      <c r="FM414" s="22"/>
      <c r="FN414" s="22"/>
      <c r="FO414" s="22"/>
      <c r="FP414" s="22"/>
      <c r="FQ414" s="22"/>
      <c r="FR414" s="22"/>
      <c r="FS414" s="22"/>
      <c r="FT414" s="22"/>
      <c r="FU414" s="22"/>
      <c r="FV414" s="22"/>
      <c r="FW414" s="22"/>
      <c r="FX414" s="22"/>
      <c r="FY414" s="22"/>
      <c r="FZ414" s="22"/>
      <c r="GA414" s="22"/>
      <c r="GB414" s="22"/>
      <c r="GC414" s="22"/>
      <c r="GD414" s="22"/>
      <c r="GE414" s="22"/>
      <c r="GF414" s="22"/>
      <c r="GG414" s="22"/>
      <c r="GH414" s="22"/>
      <c r="GI414" s="22"/>
      <c r="GJ414" s="22"/>
      <c r="GK414" s="22"/>
      <c r="GL414" s="22"/>
      <c r="GM414" s="22"/>
      <c r="GN414" s="22"/>
      <c r="GO414" s="22"/>
      <c r="GP414" s="22"/>
      <c r="GQ414" s="22"/>
      <c r="GR414" s="22"/>
      <c r="GS414" s="22"/>
      <c r="GT414" s="22"/>
      <c r="GU414" s="22"/>
      <c r="GV414" s="22"/>
      <c r="GW414" s="22"/>
      <c r="GX414" s="22"/>
      <c r="GY414" s="22"/>
      <c r="GZ414" s="22"/>
      <c r="HA414" s="22"/>
      <c r="HB414" s="22"/>
      <c r="HC414" s="22"/>
      <c r="HD414" s="22"/>
      <c r="HE414" s="22"/>
      <c r="HF414" s="22"/>
      <c r="HG414" s="22"/>
      <c r="HH414" s="22"/>
      <c r="HI414" s="22"/>
      <c r="HJ414" s="22"/>
      <c r="HK414" s="22"/>
      <c r="HL414" s="22"/>
      <c r="HM414" s="22"/>
      <c r="HN414" s="22"/>
      <c r="HO414" s="22"/>
      <c r="HP414" s="22"/>
      <c r="HQ414" s="22"/>
      <c r="HR414" s="22"/>
      <c r="HS414" s="22"/>
      <c r="HT414" s="22"/>
      <c r="HU414" s="22"/>
      <c r="HV414" s="22"/>
      <c r="HW414" s="22"/>
      <c r="HX414" s="22"/>
      <c r="HY414" s="22"/>
      <c r="HZ414" s="22"/>
      <c r="IA414" s="22"/>
      <c r="IB414" s="22"/>
      <c r="IC414" s="22"/>
      <c r="ID414" s="22"/>
      <c r="IE414" s="22"/>
      <c r="IF414" s="22"/>
      <c r="IG414" s="22"/>
      <c r="IH414" s="22"/>
      <c r="II414" s="22"/>
      <c r="IJ414" s="22"/>
      <c r="IK414" s="22"/>
      <c r="IL414" s="22"/>
      <c r="IM414" s="22"/>
      <c r="IN414" s="22"/>
      <c r="IO414" s="22"/>
      <c r="IP414" s="22"/>
      <c r="IQ414" s="22"/>
      <c r="IR414" s="22"/>
      <c r="IS414" s="22"/>
      <c r="IT414" s="22"/>
      <c r="IU414" s="22"/>
      <c r="IV414" s="22"/>
      <c r="IW414" s="22"/>
      <c r="IX414" s="22"/>
      <c r="IY414" s="26">
        <f t="shared" si="23"/>
        <v>10</v>
      </c>
      <c r="IZ414" s="56" t="s">
        <v>37</v>
      </c>
      <c r="JA414" s="80">
        <v>228</v>
      </c>
      <c r="JB414" s="81">
        <f>JE414+JF414</f>
        <v>228</v>
      </c>
      <c r="JC414" s="81">
        <v>178.1</v>
      </c>
      <c r="JD414" s="82">
        <f t="shared" si="24"/>
        <v>0</v>
      </c>
      <c r="JE414" s="83"/>
      <c r="JF414" s="83">
        <v>228</v>
      </c>
      <c r="JG414" s="83"/>
      <c r="JH414" s="83"/>
      <c r="JI414" s="83"/>
      <c r="JJ414" s="83"/>
      <c r="JK414" s="83"/>
      <c r="JL414" s="83"/>
      <c r="JM414" s="83"/>
      <c r="JN414" s="83"/>
      <c r="JO414" s="83"/>
      <c r="JP414" s="83"/>
      <c r="JQ414" s="40">
        <f t="shared" si="22"/>
        <v>1.2801796743402583</v>
      </c>
      <c r="JR414" s="5" t="s">
        <v>254</v>
      </c>
    </row>
    <row r="415" spans="1:278" s="5" customFormat="1" ht="12.75" customHeight="1" x14ac:dyDescent="0.25">
      <c r="A415" s="64">
        <v>43151</v>
      </c>
      <c r="B415" s="108" t="s">
        <v>236</v>
      </c>
      <c r="C415" s="52"/>
      <c r="D415" s="52"/>
      <c r="E415" s="53"/>
      <c r="F415" s="53"/>
      <c r="G415" s="53"/>
      <c r="H415" s="53"/>
      <c r="I415" s="53">
        <v>10</v>
      </c>
      <c r="J415" s="53"/>
      <c r="K415" s="53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  <c r="AU415" s="22"/>
      <c r="AV415" s="22"/>
      <c r="AW415" s="22"/>
      <c r="AX415" s="22"/>
      <c r="AY415" s="22"/>
      <c r="AZ415" s="22"/>
      <c r="BA415" s="22"/>
      <c r="BB415" s="22"/>
      <c r="BC415" s="22"/>
      <c r="BD415" s="22"/>
      <c r="BE415" s="22"/>
      <c r="BF415" s="22"/>
      <c r="BG415" s="22"/>
      <c r="BH415" s="22"/>
      <c r="BI415" s="22"/>
      <c r="BJ415" s="22"/>
      <c r="BK415" s="22"/>
      <c r="BL415" s="22"/>
      <c r="BM415" s="22"/>
      <c r="BN415" s="22"/>
      <c r="BO415" s="22"/>
      <c r="BP415" s="22"/>
      <c r="BQ415" s="22"/>
      <c r="BR415" s="22"/>
      <c r="BS415" s="22"/>
      <c r="BT415" s="22"/>
      <c r="BU415" s="22"/>
      <c r="BV415" s="22"/>
      <c r="BW415" s="22"/>
      <c r="BX415" s="22"/>
      <c r="BY415" s="22"/>
      <c r="BZ415" s="22"/>
      <c r="CA415" s="22"/>
      <c r="CB415" s="22"/>
      <c r="CC415" s="22"/>
      <c r="CD415" s="22"/>
      <c r="CE415" s="22"/>
      <c r="CF415" s="22"/>
      <c r="CG415" s="22"/>
      <c r="CH415" s="22"/>
      <c r="CI415" s="22"/>
      <c r="CJ415" s="22"/>
      <c r="CK415" s="22"/>
      <c r="CL415" s="22"/>
      <c r="CM415" s="22"/>
      <c r="CN415" s="22"/>
      <c r="CO415" s="22"/>
      <c r="CP415" s="22"/>
      <c r="CQ415" s="22"/>
      <c r="CR415" s="22"/>
      <c r="CS415" s="22"/>
      <c r="CT415" s="22"/>
      <c r="CU415" s="22"/>
      <c r="CV415" s="22"/>
      <c r="CW415" s="22"/>
      <c r="CX415" s="22"/>
      <c r="CY415" s="22"/>
      <c r="CZ415" s="22"/>
      <c r="DA415" s="22"/>
      <c r="DB415" s="22"/>
      <c r="DC415" s="22"/>
      <c r="DD415" s="22"/>
      <c r="DE415" s="22"/>
      <c r="DF415" s="22"/>
      <c r="DG415" s="22"/>
      <c r="DH415" s="22"/>
      <c r="DI415" s="22"/>
      <c r="DJ415" s="22"/>
      <c r="DK415" s="22"/>
      <c r="DL415" s="22"/>
      <c r="DM415" s="22"/>
      <c r="DN415" s="22"/>
      <c r="DO415" s="22"/>
      <c r="DP415" s="22"/>
      <c r="DQ415" s="22"/>
      <c r="DR415" s="22"/>
      <c r="DS415" s="22"/>
      <c r="DT415" s="22"/>
      <c r="DU415" s="22"/>
      <c r="DV415" s="22"/>
      <c r="DW415" s="22"/>
      <c r="DX415" s="22"/>
      <c r="DY415" s="22"/>
      <c r="DZ415" s="22"/>
      <c r="EA415" s="22"/>
      <c r="EB415" s="22"/>
      <c r="EC415" s="22"/>
      <c r="ED415" s="22"/>
      <c r="EE415" s="22"/>
      <c r="EF415" s="22"/>
      <c r="EG415" s="22"/>
      <c r="EH415" s="22"/>
      <c r="EI415" s="22"/>
      <c r="EJ415" s="22"/>
      <c r="EK415" s="22"/>
      <c r="EL415" s="22"/>
      <c r="EM415" s="22"/>
      <c r="EN415" s="22"/>
      <c r="EO415" s="22"/>
      <c r="EP415" s="22"/>
      <c r="EQ415" s="22"/>
      <c r="ER415" s="22"/>
      <c r="ES415" s="22"/>
      <c r="ET415" s="22"/>
      <c r="EU415" s="22"/>
      <c r="EV415" s="22"/>
      <c r="EW415" s="22"/>
      <c r="EX415" s="22"/>
      <c r="EY415" s="22"/>
      <c r="EZ415" s="22"/>
      <c r="FA415" s="22"/>
      <c r="FB415" s="22"/>
      <c r="FC415" s="22"/>
      <c r="FD415" s="22"/>
      <c r="FE415" s="22"/>
      <c r="FF415" s="22"/>
      <c r="FG415" s="22"/>
      <c r="FH415" s="22"/>
      <c r="FI415" s="22"/>
      <c r="FJ415" s="22"/>
      <c r="FK415" s="22"/>
      <c r="FL415" s="22"/>
      <c r="FM415" s="22"/>
      <c r="FN415" s="22"/>
      <c r="FO415" s="22"/>
      <c r="FP415" s="22"/>
      <c r="FQ415" s="22"/>
      <c r="FR415" s="22"/>
      <c r="FS415" s="22"/>
      <c r="FT415" s="22"/>
      <c r="FU415" s="22"/>
      <c r="FV415" s="22"/>
      <c r="FW415" s="22"/>
      <c r="FX415" s="22"/>
      <c r="FY415" s="22"/>
      <c r="FZ415" s="22"/>
      <c r="GA415" s="22"/>
      <c r="GB415" s="22"/>
      <c r="GC415" s="22"/>
      <c r="GD415" s="22"/>
      <c r="GE415" s="22"/>
      <c r="GF415" s="22"/>
      <c r="GG415" s="22"/>
      <c r="GH415" s="22"/>
      <c r="GI415" s="22"/>
      <c r="GJ415" s="22"/>
      <c r="GK415" s="22"/>
      <c r="GL415" s="22"/>
      <c r="GM415" s="22"/>
      <c r="GN415" s="22"/>
      <c r="GO415" s="22"/>
      <c r="GP415" s="22"/>
      <c r="GQ415" s="22"/>
      <c r="GR415" s="22"/>
      <c r="GS415" s="22"/>
      <c r="GT415" s="22"/>
      <c r="GU415" s="22"/>
      <c r="GV415" s="22"/>
      <c r="GW415" s="22"/>
      <c r="GX415" s="22"/>
      <c r="GY415" s="22"/>
      <c r="GZ415" s="22"/>
      <c r="HA415" s="22"/>
      <c r="HB415" s="22"/>
      <c r="HC415" s="22"/>
      <c r="HD415" s="22"/>
      <c r="HE415" s="22"/>
      <c r="HF415" s="22"/>
      <c r="HG415" s="22"/>
      <c r="HH415" s="22"/>
      <c r="HI415" s="22"/>
      <c r="HJ415" s="22"/>
      <c r="HK415" s="22"/>
      <c r="HL415" s="22"/>
      <c r="HM415" s="22"/>
      <c r="HN415" s="22"/>
      <c r="HO415" s="22"/>
      <c r="HP415" s="22"/>
      <c r="HQ415" s="22"/>
      <c r="HR415" s="22"/>
      <c r="HS415" s="22"/>
      <c r="HT415" s="22"/>
      <c r="HU415" s="22"/>
      <c r="HV415" s="22"/>
      <c r="HW415" s="22"/>
      <c r="HX415" s="22"/>
      <c r="HY415" s="22"/>
      <c r="HZ415" s="22"/>
      <c r="IA415" s="22"/>
      <c r="IB415" s="22"/>
      <c r="IC415" s="22"/>
      <c r="ID415" s="22"/>
      <c r="IE415" s="22"/>
      <c r="IF415" s="22"/>
      <c r="IG415" s="22"/>
      <c r="IH415" s="22"/>
      <c r="II415" s="22"/>
      <c r="IJ415" s="22"/>
      <c r="IK415" s="22"/>
      <c r="IL415" s="22"/>
      <c r="IM415" s="22"/>
      <c r="IN415" s="22"/>
      <c r="IO415" s="22"/>
      <c r="IP415" s="22"/>
      <c r="IQ415" s="22"/>
      <c r="IR415" s="22"/>
      <c r="IS415" s="22"/>
      <c r="IT415" s="22"/>
      <c r="IU415" s="22"/>
      <c r="IV415" s="22"/>
      <c r="IW415" s="22"/>
      <c r="IX415" s="22"/>
      <c r="IY415" s="26">
        <f t="shared" si="23"/>
        <v>10</v>
      </c>
      <c r="IZ415" s="56" t="s">
        <v>37</v>
      </c>
      <c r="JA415" s="80">
        <v>228</v>
      </c>
      <c r="JB415" s="81">
        <f>JE415+JF415+JG415</f>
        <v>228</v>
      </c>
      <c r="JC415" s="81">
        <v>178.1</v>
      </c>
      <c r="JD415" s="82">
        <f t="shared" si="24"/>
        <v>0</v>
      </c>
      <c r="JE415" s="83"/>
      <c r="JF415" s="83"/>
      <c r="JG415" s="83">
        <v>228</v>
      </c>
      <c r="JH415" s="83"/>
      <c r="JI415" s="83"/>
      <c r="JJ415" s="83"/>
      <c r="JK415" s="83"/>
      <c r="JL415" s="83"/>
      <c r="JM415" s="83"/>
      <c r="JN415" s="83"/>
      <c r="JO415" s="83"/>
      <c r="JP415" s="83"/>
      <c r="JQ415" s="40">
        <f t="shared" si="22"/>
        <v>1.2801796743402583</v>
      </c>
      <c r="JR415" s="5" t="s">
        <v>318</v>
      </c>
    </row>
    <row r="416" spans="1:278" s="5" customFormat="1" ht="12.75" customHeight="1" x14ac:dyDescent="0.25">
      <c r="A416" s="64">
        <v>43172</v>
      </c>
      <c r="B416" s="108" t="s">
        <v>236</v>
      </c>
      <c r="C416" s="52"/>
      <c r="D416" s="52"/>
      <c r="E416" s="53"/>
      <c r="F416" s="53"/>
      <c r="G416" s="53"/>
      <c r="H416" s="53"/>
      <c r="I416" s="53">
        <v>20</v>
      </c>
      <c r="J416" s="53"/>
      <c r="K416" s="53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  <c r="AU416" s="22"/>
      <c r="AV416" s="22"/>
      <c r="AW416" s="22"/>
      <c r="AX416" s="22"/>
      <c r="AY416" s="22"/>
      <c r="AZ416" s="22"/>
      <c r="BA416" s="22"/>
      <c r="BB416" s="22"/>
      <c r="BC416" s="22"/>
      <c r="BD416" s="22"/>
      <c r="BE416" s="22"/>
      <c r="BF416" s="22"/>
      <c r="BG416" s="22"/>
      <c r="BH416" s="22"/>
      <c r="BI416" s="22"/>
      <c r="BJ416" s="22"/>
      <c r="BK416" s="22"/>
      <c r="BL416" s="22"/>
      <c r="BM416" s="22"/>
      <c r="BN416" s="22"/>
      <c r="BO416" s="22"/>
      <c r="BP416" s="22"/>
      <c r="BQ416" s="22"/>
      <c r="BR416" s="22"/>
      <c r="BS416" s="22"/>
      <c r="BT416" s="22"/>
      <c r="BU416" s="22"/>
      <c r="BV416" s="22"/>
      <c r="BW416" s="22"/>
      <c r="BX416" s="22"/>
      <c r="BY416" s="22"/>
      <c r="BZ416" s="22"/>
      <c r="CA416" s="22"/>
      <c r="CB416" s="22"/>
      <c r="CC416" s="22"/>
      <c r="CD416" s="22"/>
      <c r="CE416" s="22"/>
      <c r="CF416" s="22"/>
      <c r="CG416" s="22"/>
      <c r="CH416" s="22"/>
      <c r="CI416" s="22"/>
      <c r="CJ416" s="22"/>
      <c r="CK416" s="22"/>
      <c r="CL416" s="22"/>
      <c r="CM416" s="22"/>
      <c r="CN416" s="22"/>
      <c r="CO416" s="22"/>
      <c r="CP416" s="22"/>
      <c r="CQ416" s="22"/>
      <c r="CR416" s="22"/>
      <c r="CS416" s="22"/>
      <c r="CT416" s="22"/>
      <c r="CU416" s="22"/>
      <c r="CV416" s="22"/>
      <c r="CW416" s="22"/>
      <c r="CX416" s="22"/>
      <c r="CY416" s="22"/>
      <c r="CZ416" s="22"/>
      <c r="DA416" s="22"/>
      <c r="DB416" s="22"/>
      <c r="DC416" s="22"/>
      <c r="DD416" s="22"/>
      <c r="DE416" s="22"/>
      <c r="DF416" s="22"/>
      <c r="DG416" s="22"/>
      <c r="DH416" s="22"/>
      <c r="DI416" s="22"/>
      <c r="DJ416" s="22"/>
      <c r="DK416" s="22"/>
      <c r="DL416" s="22"/>
      <c r="DM416" s="22"/>
      <c r="DN416" s="22"/>
      <c r="DO416" s="22"/>
      <c r="DP416" s="22"/>
      <c r="DQ416" s="22"/>
      <c r="DR416" s="22"/>
      <c r="DS416" s="22"/>
      <c r="DT416" s="22"/>
      <c r="DU416" s="22"/>
      <c r="DV416" s="22"/>
      <c r="DW416" s="22"/>
      <c r="DX416" s="22"/>
      <c r="DY416" s="22"/>
      <c r="DZ416" s="22"/>
      <c r="EA416" s="22"/>
      <c r="EB416" s="22"/>
      <c r="EC416" s="22"/>
      <c r="ED416" s="22"/>
      <c r="EE416" s="22"/>
      <c r="EF416" s="22"/>
      <c r="EG416" s="22"/>
      <c r="EH416" s="22"/>
      <c r="EI416" s="22"/>
      <c r="EJ416" s="22"/>
      <c r="EK416" s="22"/>
      <c r="EL416" s="22"/>
      <c r="EM416" s="22"/>
      <c r="EN416" s="22"/>
      <c r="EO416" s="22"/>
      <c r="EP416" s="22"/>
      <c r="EQ416" s="22"/>
      <c r="ER416" s="22"/>
      <c r="ES416" s="22"/>
      <c r="ET416" s="22"/>
      <c r="EU416" s="22"/>
      <c r="EV416" s="22"/>
      <c r="EW416" s="22"/>
      <c r="EX416" s="22"/>
      <c r="EY416" s="22"/>
      <c r="EZ416" s="22"/>
      <c r="FA416" s="22"/>
      <c r="FB416" s="22"/>
      <c r="FC416" s="22"/>
      <c r="FD416" s="22"/>
      <c r="FE416" s="22"/>
      <c r="FF416" s="22"/>
      <c r="FG416" s="22"/>
      <c r="FH416" s="22"/>
      <c r="FI416" s="22"/>
      <c r="FJ416" s="22"/>
      <c r="FK416" s="22"/>
      <c r="FL416" s="22"/>
      <c r="FM416" s="22"/>
      <c r="FN416" s="22"/>
      <c r="FO416" s="22"/>
      <c r="FP416" s="22"/>
      <c r="FQ416" s="22"/>
      <c r="FR416" s="22"/>
      <c r="FS416" s="22"/>
      <c r="FT416" s="22"/>
      <c r="FU416" s="22"/>
      <c r="FV416" s="22"/>
      <c r="FW416" s="22"/>
      <c r="FX416" s="22"/>
      <c r="FY416" s="22"/>
      <c r="FZ416" s="22"/>
      <c r="GA416" s="22"/>
      <c r="GB416" s="22"/>
      <c r="GC416" s="22"/>
      <c r="GD416" s="22"/>
      <c r="GE416" s="22"/>
      <c r="GF416" s="22"/>
      <c r="GG416" s="22"/>
      <c r="GH416" s="22"/>
      <c r="GI416" s="22"/>
      <c r="GJ416" s="22"/>
      <c r="GK416" s="22"/>
      <c r="GL416" s="22"/>
      <c r="GM416" s="22"/>
      <c r="GN416" s="22"/>
      <c r="GO416" s="22"/>
      <c r="GP416" s="22"/>
      <c r="GQ416" s="22"/>
      <c r="GR416" s="22"/>
      <c r="GS416" s="22"/>
      <c r="GT416" s="22"/>
      <c r="GU416" s="22"/>
      <c r="GV416" s="22"/>
      <c r="GW416" s="22"/>
      <c r="GX416" s="22"/>
      <c r="GY416" s="22"/>
      <c r="GZ416" s="22"/>
      <c r="HA416" s="22"/>
      <c r="HB416" s="22"/>
      <c r="HC416" s="22"/>
      <c r="HD416" s="22"/>
      <c r="HE416" s="22"/>
      <c r="HF416" s="22"/>
      <c r="HG416" s="22"/>
      <c r="HH416" s="22"/>
      <c r="HI416" s="22"/>
      <c r="HJ416" s="22"/>
      <c r="HK416" s="22"/>
      <c r="HL416" s="22"/>
      <c r="HM416" s="22"/>
      <c r="HN416" s="22"/>
      <c r="HO416" s="22"/>
      <c r="HP416" s="22"/>
      <c r="HQ416" s="22"/>
      <c r="HR416" s="22"/>
      <c r="HS416" s="22"/>
      <c r="HT416" s="22"/>
      <c r="HU416" s="22"/>
      <c r="HV416" s="22"/>
      <c r="HW416" s="22"/>
      <c r="HX416" s="22"/>
      <c r="HY416" s="22"/>
      <c r="HZ416" s="22"/>
      <c r="IA416" s="22"/>
      <c r="IB416" s="22"/>
      <c r="IC416" s="22"/>
      <c r="ID416" s="22"/>
      <c r="IE416" s="22"/>
      <c r="IF416" s="22"/>
      <c r="IG416" s="22"/>
      <c r="IH416" s="22"/>
      <c r="II416" s="22"/>
      <c r="IJ416" s="22"/>
      <c r="IK416" s="22"/>
      <c r="IL416" s="22"/>
      <c r="IM416" s="22"/>
      <c r="IN416" s="22"/>
      <c r="IO416" s="22"/>
      <c r="IP416" s="22"/>
      <c r="IQ416" s="22"/>
      <c r="IR416" s="22"/>
      <c r="IS416" s="22"/>
      <c r="IT416" s="22"/>
      <c r="IU416" s="22"/>
      <c r="IV416" s="22"/>
      <c r="IW416" s="22"/>
      <c r="IX416" s="22"/>
      <c r="IY416" s="26">
        <f t="shared" si="23"/>
        <v>20</v>
      </c>
      <c r="IZ416" s="56" t="s">
        <v>37</v>
      </c>
      <c r="JA416" s="80">
        <v>456</v>
      </c>
      <c r="JB416" s="81">
        <f>JE416+JF416+JG416+JH416</f>
        <v>456</v>
      </c>
      <c r="JC416" s="81">
        <v>350.20000000000005</v>
      </c>
      <c r="JD416" s="82">
        <f t="shared" si="24"/>
        <v>0</v>
      </c>
      <c r="JE416" s="83"/>
      <c r="JF416" s="83"/>
      <c r="JG416" s="83"/>
      <c r="JH416" s="83">
        <v>456</v>
      </c>
      <c r="JI416" s="83"/>
      <c r="JJ416" s="83"/>
      <c r="JK416" s="83"/>
      <c r="JL416" s="83"/>
      <c r="JM416" s="83"/>
      <c r="JN416" s="83"/>
      <c r="JO416" s="83"/>
      <c r="JP416" s="83"/>
      <c r="JQ416" s="40">
        <f t="shared" si="22"/>
        <v>1.3021130782410049</v>
      </c>
      <c r="JR416" s="114" t="s">
        <v>362</v>
      </c>
    </row>
    <row r="417" spans="1:278" s="5" customFormat="1" ht="12.75" customHeight="1" x14ac:dyDescent="0.25">
      <c r="A417" s="64">
        <v>43196</v>
      </c>
      <c r="B417" s="108" t="s">
        <v>236</v>
      </c>
      <c r="C417" s="52"/>
      <c r="D417" s="52"/>
      <c r="E417" s="53"/>
      <c r="F417" s="53"/>
      <c r="G417" s="53"/>
      <c r="H417" s="53"/>
      <c r="I417" s="53">
        <v>20</v>
      </c>
      <c r="J417" s="53"/>
      <c r="K417" s="53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  <c r="BA417" s="22"/>
      <c r="BB417" s="22"/>
      <c r="BC417" s="22"/>
      <c r="BD417" s="22"/>
      <c r="BE417" s="22"/>
      <c r="BF417" s="22"/>
      <c r="BG417" s="22"/>
      <c r="BH417" s="22"/>
      <c r="BI417" s="22"/>
      <c r="BJ417" s="22"/>
      <c r="BK417" s="22"/>
      <c r="BL417" s="22"/>
      <c r="BM417" s="22"/>
      <c r="BN417" s="22"/>
      <c r="BO417" s="22"/>
      <c r="BP417" s="22"/>
      <c r="BQ417" s="22"/>
      <c r="BR417" s="22"/>
      <c r="BS417" s="22"/>
      <c r="BT417" s="22"/>
      <c r="BU417" s="22"/>
      <c r="BV417" s="22"/>
      <c r="BW417" s="22"/>
      <c r="BX417" s="22"/>
      <c r="BY417" s="22"/>
      <c r="BZ417" s="22"/>
      <c r="CA417" s="22"/>
      <c r="CB417" s="22"/>
      <c r="CC417" s="22"/>
      <c r="CD417" s="22"/>
      <c r="CE417" s="22"/>
      <c r="CF417" s="22"/>
      <c r="CG417" s="22"/>
      <c r="CH417" s="22"/>
      <c r="CI417" s="22"/>
      <c r="CJ417" s="22"/>
      <c r="CK417" s="22"/>
      <c r="CL417" s="22"/>
      <c r="CM417" s="22"/>
      <c r="CN417" s="22"/>
      <c r="CO417" s="22"/>
      <c r="CP417" s="22"/>
      <c r="CQ417" s="22"/>
      <c r="CR417" s="22"/>
      <c r="CS417" s="22"/>
      <c r="CT417" s="22"/>
      <c r="CU417" s="22"/>
      <c r="CV417" s="22"/>
      <c r="CW417" s="22"/>
      <c r="CX417" s="22"/>
      <c r="CY417" s="22"/>
      <c r="CZ417" s="22"/>
      <c r="DA417" s="22"/>
      <c r="DB417" s="22"/>
      <c r="DC417" s="22"/>
      <c r="DD417" s="22"/>
      <c r="DE417" s="22"/>
      <c r="DF417" s="22"/>
      <c r="DG417" s="22"/>
      <c r="DH417" s="22"/>
      <c r="DI417" s="22"/>
      <c r="DJ417" s="22"/>
      <c r="DK417" s="22"/>
      <c r="DL417" s="22"/>
      <c r="DM417" s="22"/>
      <c r="DN417" s="22"/>
      <c r="DO417" s="22"/>
      <c r="DP417" s="22"/>
      <c r="DQ417" s="22"/>
      <c r="DR417" s="22"/>
      <c r="DS417" s="22"/>
      <c r="DT417" s="22"/>
      <c r="DU417" s="22"/>
      <c r="DV417" s="22"/>
      <c r="DW417" s="22"/>
      <c r="DX417" s="22"/>
      <c r="DY417" s="22"/>
      <c r="DZ417" s="22"/>
      <c r="EA417" s="22"/>
      <c r="EB417" s="22"/>
      <c r="EC417" s="22"/>
      <c r="ED417" s="22"/>
      <c r="EE417" s="22"/>
      <c r="EF417" s="22"/>
      <c r="EG417" s="22"/>
      <c r="EH417" s="22"/>
      <c r="EI417" s="22"/>
      <c r="EJ417" s="22"/>
      <c r="EK417" s="22"/>
      <c r="EL417" s="22"/>
      <c r="EM417" s="22"/>
      <c r="EN417" s="22"/>
      <c r="EO417" s="22"/>
      <c r="EP417" s="22"/>
      <c r="EQ417" s="22"/>
      <c r="ER417" s="22"/>
      <c r="ES417" s="22"/>
      <c r="ET417" s="22"/>
      <c r="EU417" s="22"/>
      <c r="EV417" s="22"/>
      <c r="EW417" s="22"/>
      <c r="EX417" s="22"/>
      <c r="EY417" s="22"/>
      <c r="EZ417" s="22"/>
      <c r="FA417" s="22"/>
      <c r="FB417" s="22"/>
      <c r="FC417" s="22"/>
      <c r="FD417" s="22"/>
      <c r="FE417" s="22"/>
      <c r="FF417" s="22"/>
      <c r="FG417" s="22"/>
      <c r="FH417" s="22"/>
      <c r="FI417" s="22"/>
      <c r="FJ417" s="22"/>
      <c r="FK417" s="22"/>
      <c r="FL417" s="22"/>
      <c r="FM417" s="22"/>
      <c r="FN417" s="22"/>
      <c r="FO417" s="22"/>
      <c r="FP417" s="22"/>
      <c r="FQ417" s="22"/>
      <c r="FR417" s="22"/>
      <c r="FS417" s="22"/>
      <c r="FT417" s="22"/>
      <c r="FU417" s="22"/>
      <c r="FV417" s="22"/>
      <c r="FW417" s="22"/>
      <c r="FX417" s="22"/>
      <c r="FY417" s="22"/>
      <c r="FZ417" s="22"/>
      <c r="GA417" s="22"/>
      <c r="GB417" s="22"/>
      <c r="GC417" s="22"/>
      <c r="GD417" s="22"/>
      <c r="GE417" s="22"/>
      <c r="GF417" s="22"/>
      <c r="GG417" s="22"/>
      <c r="GH417" s="22"/>
      <c r="GI417" s="22"/>
      <c r="GJ417" s="22"/>
      <c r="GK417" s="22"/>
      <c r="GL417" s="22"/>
      <c r="GM417" s="22"/>
      <c r="GN417" s="22"/>
      <c r="GO417" s="22"/>
      <c r="GP417" s="22"/>
      <c r="GQ417" s="22"/>
      <c r="GR417" s="22"/>
      <c r="GS417" s="22"/>
      <c r="GT417" s="22"/>
      <c r="GU417" s="22"/>
      <c r="GV417" s="22"/>
      <c r="GW417" s="22"/>
      <c r="GX417" s="22"/>
      <c r="GY417" s="22"/>
      <c r="GZ417" s="22"/>
      <c r="HA417" s="22"/>
      <c r="HB417" s="22"/>
      <c r="HC417" s="22"/>
      <c r="HD417" s="22"/>
      <c r="HE417" s="22"/>
      <c r="HF417" s="22"/>
      <c r="HG417" s="22"/>
      <c r="HH417" s="22"/>
      <c r="HI417" s="22"/>
      <c r="HJ417" s="22"/>
      <c r="HK417" s="22"/>
      <c r="HL417" s="22"/>
      <c r="HM417" s="22"/>
      <c r="HN417" s="22"/>
      <c r="HO417" s="22"/>
      <c r="HP417" s="22"/>
      <c r="HQ417" s="22"/>
      <c r="HR417" s="22"/>
      <c r="HS417" s="22"/>
      <c r="HT417" s="22"/>
      <c r="HU417" s="22"/>
      <c r="HV417" s="22"/>
      <c r="HW417" s="22"/>
      <c r="HX417" s="22"/>
      <c r="HY417" s="22"/>
      <c r="HZ417" s="22"/>
      <c r="IA417" s="22"/>
      <c r="IB417" s="22"/>
      <c r="IC417" s="22"/>
      <c r="ID417" s="22"/>
      <c r="IE417" s="22"/>
      <c r="IF417" s="22"/>
      <c r="IG417" s="22"/>
      <c r="IH417" s="22"/>
      <c r="II417" s="22"/>
      <c r="IJ417" s="22"/>
      <c r="IK417" s="22"/>
      <c r="IL417" s="22"/>
      <c r="IM417" s="22"/>
      <c r="IN417" s="22"/>
      <c r="IO417" s="22"/>
      <c r="IP417" s="22"/>
      <c r="IQ417" s="22"/>
      <c r="IR417" s="22"/>
      <c r="IS417" s="22"/>
      <c r="IT417" s="22"/>
      <c r="IU417" s="22"/>
      <c r="IV417" s="22"/>
      <c r="IW417" s="22"/>
      <c r="IX417" s="22"/>
      <c r="IY417" s="26">
        <f t="shared" si="23"/>
        <v>20</v>
      </c>
      <c r="IZ417" s="56" t="s">
        <v>37</v>
      </c>
      <c r="JA417" s="80">
        <v>456</v>
      </c>
      <c r="JB417" s="81">
        <f>JE417+JF417+JG417+JH417+JI417</f>
        <v>456</v>
      </c>
      <c r="JC417" s="81">
        <v>349</v>
      </c>
      <c r="JD417" s="82">
        <f t="shared" si="24"/>
        <v>0</v>
      </c>
      <c r="JE417" s="83"/>
      <c r="JF417" s="83"/>
      <c r="JG417" s="83"/>
      <c r="JH417" s="83"/>
      <c r="JI417" s="83">
        <v>456</v>
      </c>
      <c r="JJ417" s="83"/>
      <c r="JK417" s="83"/>
      <c r="JL417" s="83"/>
      <c r="JM417" s="83"/>
      <c r="JN417" s="83"/>
      <c r="JO417" s="83"/>
      <c r="JP417" s="83"/>
      <c r="JQ417" s="40">
        <f t="shared" si="22"/>
        <v>1.3065902578796562</v>
      </c>
      <c r="JR417" s="111" t="s">
        <v>393</v>
      </c>
    </row>
    <row r="418" spans="1:278" s="5" customFormat="1" ht="12.75" customHeight="1" x14ac:dyDescent="0.25">
      <c r="A418" s="64">
        <v>43231</v>
      </c>
      <c r="B418" s="108" t="s">
        <v>236</v>
      </c>
      <c r="C418" s="52"/>
      <c r="D418" s="52"/>
      <c r="E418" s="53"/>
      <c r="F418" s="53"/>
      <c r="G418" s="53"/>
      <c r="H418" s="53"/>
      <c r="I418" s="53">
        <v>20</v>
      </c>
      <c r="J418" s="53"/>
      <c r="K418" s="53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  <c r="AU418" s="22"/>
      <c r="AV418" s="22"/>
      <c r="AW418" s="22"/>
      <c r="AX418" s="22"/>
      <c r="AY418" s="22"/>
      <c r="AZ418" s="22"/>
      <c r="BA418" s="22"/>
      <c r="BB418" s="22"/>
      <c r="BC418" s="22"/>
      <c r="BD418" s="22"/>
      <c r="BE418" s="22"/>
      <c r="BF418" s="22"/>
      <c r="BG418" s="22"/>
      <c r="BH418" s="22"/>
      <c r="BI418" s="22"/>
      <c r="BJ418" s="22"/>
      <c r="BK418" s="22"/>
      <c r="BL418" s="22"/>
      <c r="BM418" s="22"/>
      <c r="BN418" s="22"/>
      <c r="BO418" s="22"/>
      <c r="BP418" s="22"/>
      <c r="BQ418" s="22"/>
      <c r="BR418" s="22"/>
      <c r="BS418" s="22"/>
      <c r="BT418" s="22"/>
      <c r="BU418" s="22"/>
      <c r="BV418" s="22"/>
      <c r="BW418" s="22"/>
      <c r="BX418" s="22"/>
      <c r="BY418" s="22"/>
      <c r="BZ418" s="22"/>
      <c r="CA418" s="22"/>
      <c r="CB418" s="22"/>
      <c r="CC418" s="22"/>
      <c r="CD418" s="22"/>
      <c r="CE418" s="22"/>
      <c r="CF418" s="22"/>
      <c r="CG418" s="22"/>
      <c r="CH418" s="22"/>
      <c r="CI418" s="22"/>
      <c r="CJ418" s="22"/>
      <c r="CK418" s="22"/>
      <c r="CL418" s="22"/>
      <c r="CM418" s="22"/>
      <c r="CN418" s="22"/>
      <c r="CO418" s="22"/>
      <c r="CP418" s="22"/>
      <c r="CQ418" s="22"/>
      <c r="CR418" s="22"/>
      <c r="CS418" s="22"/>
      <c r="CT418" s="22"/>
      <c r="CU418" s="22"/>
      <c r="CV418" s="22"/>
      <c r="CW418" s="22"/>
      <c r="CX418" s="22"/>
      <c r="CY418" s="22"/>
      <c r="CZ418" s="22"/>
      <c r="DA418" s="22"/>
      <c r="DB418" s="22"/>
      <c r="DC418" s="22"/>
      <c r="DD418" s="22"/>
      <c r="DE418" s="22"/>
      <c r="DF418" s="22"/>
      <c r="DG418" s="22"/>
      <c r="DH418" s="22"/>
      <c r="DI418" s="22"/>
      <c r="DJ418" s="22"/>
      <c r="DK418" s="22"/>
      <c r="DL418" s="22"/>
      <c r="DM418" s="22"/>
      <c r="DN418" s="22"/>
      <c r="DO418" s="22"/>
      <c r="DP418" s="22"/>
      <c r="DQ418" s="22"/>
      <c r="DR418" s="22"/>
      <c r="DS418" s="22"/>
      <c r="DT418" s="22"/>
      <c r="DU418" s="22"/>
      <c r="DV418" s="22"/>
      <c r="DW418" s="22"/>
      <c r="DX418" s="22"/>
      <c r="DY418" s="22"/>
      <c r="DZ418" s="22"/>
      <c r="EA418" s="22"/>
      <c r="EB418" s="22"/>
      <c r="EC418" s="22"/>
      <c r="ED418" s="22"/>
      <c r="EE418" s="22"/>
      <c r="EF418" s="22"/>
      <c r="EG418" s="22"/>
      <c r="EH418" s="22"/>
      <c r="EI418" s="22"/>
      <c r="EJ418" s="22"/>
      <c r="EK418" s="22"/>
      <c r="EL418" s="22"/>
      <c r="EM418" s="22"/>
      <c r="EN418" s="22"/>
      <c r="EO418" s="22"/>
      <c r="EP418" s="22"/>
      <c r="EQ418" s="22"/>
      <c r="ER418" s="22"/>
      <c r="ES418" s="22"/>
      <c r="ET418" s="22"/>
      <c r="EU418" s="22"/>
      <c r="EV418" s="22"/>
      <c r="EW418" s="22"/>
      <c r="EX418" s="22"/>
      <c r="EY418" s="22"/>
      <c r="EZ418" s="22"/>
      <c r="FA418" s="22"/>
      <c r="FB418" s="22"/>
      <c r="FC418" s="22"/>
      <c r="FD418" s="22"/>
      <c r="FE418" s="22"/>
      <c r="FF418" s="22"/>
      <c r="FG418" s="22"/>
      <c r="FH418" s="22"/>
      <c r="FI418" s="22"/>
      <c r="FJ418" s="22"/>
      <c r="FK418" s="22"/>
      <c r="FL418" s="22"/>
      <c r="FM418" s="22"/>
      <c r="FN418" s="22"/>
      <c r="FO418" s="22"/>
      <c r="FP418" s="22"/>
      <c r="FQ418" s="22"/>
      <c r="FR418" s="22"/>
      <c r="FS418" s="22"/>
      <c r="FT418" s="22"/>
      <c r="FU418" s="22"/>
      <c r="FV418" s="22"/>
      <c r="FW418" s="22"/>
      <c r="FX418" s="22"/>
      <c r="FY418" s="22"/>
      <c r="FZ418" s="22"/>
      <c r="GA418" s="22"/>
      <c r="GB418" s="22"/>
      <c r="GC418" s="22"/>
      <c r="GD418" s="22"/>
      <c r="GE418" s="22"/>
      <c r="GF418" s="22"/>
      <c r="GG418" s="22"/>
      <c r="GH418" s="22"/>
      <c r="GI418" s="22"/>
      <c r="GJ418" s="22"/>
      <c r="GK418" s="22"/>
      <c r="GL418" s="22"/>
      <c r="GM418" s="22"/>
      <c r="GN418" s="22"/>
      <c r="GO418" s="22"/>
      <c r="GP418" s="22"/>
      <c r="GQ418" s="22"/>
      <c r="GR418" s="22"/>
      <c r="GS418" s="22"/>
      <c r="GT418" s="22"/>
      <c r="GU418" s="22"/>
      <c r="GV418" s="22"/>
      <c r="GW418" s="22"/>
      <c r="GX418" s="22"/>
      <c r="GY418" s="22"/>
      <c r="GZ418" s="22"/>
      <c r="HA418" s="22"/>
      <c r="HB418" s="22"/>
      <c r="HC418" s="22"/>
      <c r="HD418" s="22"/>
      <c r="HE418" s="22"/>
      <c r="HF418" s="22"/>
      <c r="HG418" s="22"/>
      <c r="HH418" s="22"/>
      <c r="HI418" s="22"/>
      <c r="HJ418" s="22"/>
      <c r="HK418" s="22"/>
      <c r="HL418" s="22"/>
      <c r="HM418" s="22"/>
      <c r="HN418" s="22"/>
      <c r="HO418" s="22"/>
      <c r="HP418" s="22"/>
      <c r="HQ418" s="22"/>
      <c r="HR418" s="22"/>
      <c r="HS418" s="22"/>
      <c r="HT418" s="22"/>
      <c r="HU418" s="22"/>
      <c r="HV418" s="22"/>
      <c r="HW418" s="22"/>
      <c r="HX418" s="22"/>
      <c r="HY418" s="22"/>
      <c r="HZ418" s="22"/>
      <c r="IA418" s="22"/>
      <c r="IB418" s="22"/>
      <c r="IC418" s="22"/>
      <c r="ID418" s="22"/>
      <c r="IE418" s="22"/>
      <c r="IF418" s="22"/>
      <c r="IG418" s="22"/>
      <c r="IH418" s="22"/>
      <c r="II418" s="22"/>
      <c r="IJ418" s="22"/>
      <c r="IK418" s="22"/>
      <c r="IL418" s="22"/>
      <c r="IM418" s="22"/>
      <c r="IN418" s="22"/>
      <c r="IO418" s="22"/>
      <c r="IP418" s="22"/>
      <c r="IQ418" s="22"/>
      <c r="IR418" s="22"/>
      <c r="IS418" s="22"/>
      <c r="IT418" s="22"/>
      <c r="IU418" s="22"/>
      <c r="IV418" s="22"/>
      <c r="IW418" s="22"/>
      <c r="IX418" s="22"/>
      <c r="IY418" s="26">
        <f t="shared" si="23"/>
        <v>20</v>
      </c>
      <c r="IZ418" s="56" t="s">
        <v>37</v>
      </c>
      <c r="JA418" s="80">
        <v>456</v>
      </c>
      <c r="JB418" s="81">
        <f>JE418+JF418+JG418+JH418+JI418+JJ418</f>
        <v>456</v>
      </c>
      <c r="JC418" s="81">
        <v>353.23</v>
      </c>
      <c r="JD418" s="82">
        <f t="shared" si="24"/>
        <v>0</v>
      </c>
      <c r="JE418" s="83"/>
      <c r="JF418" s="83"/>
      <c r="JG418" s="83"/>
      <c r="JH418" s="83"/>
      <c r="JI418" s="83"/>
      <c r="JJ418" s="83">
        <v>456</v>
      </c>
      <c r="JK418" s="83"/>
      <c r="JL418" s="83"/>
      <c r="JM418" s="83"/>
      <c r="JN418" s="83"/>
      <c r="JO418" s="83"/>
      <c r="JP418" s="83"/>
      <c r="JQ418" s="40">
        <f t="shared" si="22"/>
        <v>1.2909435778388019</v>
      </c>
      <c r="JR418" s="5" t="s">
        <v>458</v>
      </c>
    </row>
    <row r="419" spans="1:278" s="5" customFormat="1" ht="12.75" customHeight="1" x14ac:dyDescent="0.25">
      <c r="A419" s="64">
        <v>43262</v>
      </c>
      <c r="B419" s="108" t="s">
        <v>236</v>
      </c>
      <c r="C419" s="52"/>
      <c r="D419" s="52"/>
      <c r="E419" s="53"/>
      <c r="F419" s="53"/>
      <c r="G419" s="53"/>
      <c r="H419" s="53"/>
      <c r="I419" s="53">
        <v>20</v>
      </c>
      <c r="J419" s="53"/>
      <c r="K419" s="53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  <c r="AU419" s="22"/>
      <c r="AV419" s="22"/>
      <c r="AW419" s="22"/>
      <c r="AX419" s="22"/>
      <c r="AY419" s="22"/>
      <c r="AZ419" s="22"/>
      <c r="BA419" s="22"/>
      <c r="BB419" s="22"/>
      <c r="BC419" s="22"/>
      <c r="BD419" s="22"/>
      <c r="BE419" s="22"/>
      <c r="BF419" s="22"/>
      <c r="BG419" s="22"/>
      <c r="BH419" s="22"/>
      <c r="BI419" s="22"/>
      <c r="BJ419" s="22"/>
      <c r="BK419" s="22"/>
      <c r="BL419" s="22"/>
      <c r="BM419" s="22"/>
      <c r="BN419" s="22"/>
      <c r="BO419" s="22"/>
      <c r="BP419" s="22"/>
      <c r="BQ419" s="22"/>
      <c r="BR419" s="22"/>
      <c r="BS419" s="22"/>
      <c r="BT419" s="22"/>
      <c r="BU419" s="22"/>
      <c r="BV419" s="22"/>
      <c r="BW419" s="22"/>
      <c r="BX419" s="22"/>
      <c r="BY419" s="22"/>
      <c r="BZ419" s="22"/>
      <c r="CA419" s="22"/>
      <c r="CB419" s="22"/>
      <c r="CC419" s="22"/>
      <c r="CD419" s="22"/>
      <c r="CE419" s="22"/>
      <c r="CF419" s="22"/>
      <c r="CG419" s="22"/>
      <c r="CH419" s="22"/>
      <c r="CI419" s="22"/>
      <c r="CJ419" s="22"/>
      <c r="CK419" s="22"/>
      <c r="CL419" s="22"/>
      <c r="CM419" s="22"/>
      <c r="CN419" s="22"/>
      <c r="CO419" s="22"/>
      <c r="CP419" s="22"/>
      <c r="CQ419" s="22"/>
      <c r="CR419" s="22"/>
      <c r="CS419" s="22"/>
      <c r="CT419" s="22"/>
      <c r="CU419" s="22"/>
      <c r="CV419" s="22"/>
      <c r="CW419" s="22"/>
      <c r="CX419" s="22"/>
      <c r="CY419" s="22"/>
      <c r="CZ419" s="22"/>
      <c r="DA419" s="22"/>
      <c r="DB419" s="22"/>
      <c r="DC419" s="22"/>
      <c r="DD419" s="22"/>
      <c r="DE419" s="22"/>
      <c r="DF419" s="22"/>
      <c r="DG419" s="22"/>
      <c r="DH419" s="22"/>
      <c r="DI419" s="22"/>
      <c r="DJ419" s="22"/>
      <c r="DK419" s="22"/>
      <c r="DL419" s="22"/>
      <c r="DM419" s="22"/>
      <c r="DN419" s="22"/>
      <c r="DO419" s="22"/>
      <c r="DP419" s="22"/>
      <c r="DQ419" s="22"/>
      <c r="DR419" s="22"/>
      <c r="DS419" s="22"/>
      <c r="DT419" s="22"/>
      <c r="DU419" s="22"/>
      <c r="DV419" s="22"/>
      <c r="DW419" s="22"/>
      <c r="DX419" s="22"/>
      <c r="DY419" s="22"/>
      <c r="DZ419" s="22"/>
      <c r="EA419" s="22"/>
      <c r="EB419" s="22"/>
      <c r="EC419" s="22"/>
      <c r="ED419" s="22"/>
      <c r="EE419" s="22"/>
      <c r="EF419" s="22"/>
      <c r="EG419" s="22"/>
      <c r="EH419" s="22"/>
      <c r="EI419" s="22"/>
      <c r="EJ419" s="22"/>
      <c r="EK419" s="22"/>
      <c r="EL419" s="22"/>
      <c r="EM419" s="22"/>
      <c r="EN419" s="22"/>
      <c r="EO419" s="22"/>
      <c r="EP419" s="22"/>
      <c r="EQ419" s="22"/>
      <c r="ER419" s="22"/>
      <c r="ES419" s="22"/>
      <c r="ET419" s="22"/>
      <c r="EU419" s="22"/>
      <c r="EV419" s="22"/>
      <c r="EW419" s="22"/>
      <c r="EX419" s="22"/>
      <c r="EY419" s="22"/>
      <c r="EZ419" s="22"/>
      <c r="FA419" s="22"/>
      <c r="FB419" s="22"/>
      <c r="FC419" s="22"/>
      <c r="FD419" s="22"/>
      <c r="FE419" s="22"/>
      <c r="FF419" s="22"/>
      <c r="FG419" s="22"/>
      <c r="FH419" s="22"/>
      <c r="FI419" s="22"/>
      <c r="FJ419" s="22"/>
      <c r="FK419" s="22"/>
      <c r="FL419" s="22"/>
      <c r="FM419" s="22"/>
      <c r="FN419" s="22"/>
      <c r="FO419" s="22"/>
      <c r="FP419" s="22"/>
      <c r="FQ419" s="22"/>
      <c r="FR419" s="22"/>
      <c r="FS419" s="22"/>
      <c r="FT419" s="22"/>
      <c r="FU419" s="22"/>
      <c r="FV419" s="22"/>
      <c r="FW419" s="22"/>
      <c r="FX419" s="22"/>
      <c r="FY419" s="22"/>
      <c r="FZ419" s="22"/>
      <c r="GA419" s="22"/>
      <c r="GB419" s="22"/>
      <c r="GC419" s="22"/>
      <c r="GD419" s="22"/>
      <c r="GE419" s="22"/>
      <c r="GF419" s="22"/>
      <c r="GG419" s="22"/>
      <c r="GH419" s="22"/>
      <c r="GI419" s="22"/>
      <c r="GJ419" s="22"/>
      <c r="GK419" s="22"/>
      <c r="GL419" s="22"/>
      <c r="GM419" s="22"/>
      <c r="GN419" s="22"/>
      <c r="GO419" s="22"/>
      <c r="GP419" s="22"/>
      <c r="GQ419" s="22"/>
      <c r="GR419" s="22"/>
      <c r="GS419" s="22"/>
      <c r="GT419" s="22"/>
      <c r="GU419" s="22"/>
      <c r="GV419" s="22"/>
      <c r="GW419" s="22"/>
      <c r="GX419" s="22"/>
      <c r="GY419" s="22"/>
      <c r="GZ419" s="22"/>
      <c r="HA419" s="22"/>
      <c r="HB419" s="22"/>
      <c r="HC419" s="22"/>
      <c r="HD419" s="22"/>
      <c r="HE419" s="22"/>
      <c r="HF419" s="22"/>
      <c r="HG419" s="22"/>
      <c r="HH419" s="22"/>
      <c r="HI419" s="22"/>
      <c r="HJ419" s="22"/>
      <c r="HK419" s="22"/>
      <c r="HL419" s="22"/>
      <c r="HM419" s="22"/>
      <c r="HN419" s="22"/>
      <c r="HO419" s="22"/>
      <c r="HP419" s="22"/>
      <c r="HQ419" s="22"/>
      <c r="HR419" s="22"/>
      <c r="HS419" s="22"/>
      <c r="HT419" s="22"/>
      <c r="HU419" s="22"/>
      <c r="HV419" s="22"/>
      <c r="HW419" s="22"/>
      <c r="HX419" s="22"/>
      <c r="HY419" s="22"/>
      <c r="HZ419" s="22"/>
      <c r="IA419" s="22"/>
      <c r="IB419" s="22"/>
      <c r="IC419" s="22"/>
      <c r="ID419" s="22"/>
      <c r="IE419" s="22"/>
      <c r="IF419" s="22"/>
      <c r="IG419" s="22"/>
      <c r="IH419" s="22"/>
      <c r="II419" s="22"/>
      <c r="IJ419" s="22"/>
      <c r="IK419" s="22"/>
      <c r="IL419" s="22"/>
      <c r="IM419" s="22"/>
      <c r="IN419" s="22"/>
      <c r="IO419" s="22"/>
      <c r="IP419" s="22"/>
      <c r="IQ419" s="22"/>
      <c r="IR419" s="22"/>
      <c r="IS419" s="22"/>
      <c r="IT419" s="22"/>
      <c r="IU419" s="22"/>
      <c r="IV419" s="22"/>
      <c r="IW419" s="22"/>
      <c r="IX419" s="22"/>
      <c r="IY419" s="26">
        <f t="shared" si="23"/>
        <v>20</v>
      </c>
      <c r="IZ419" s="56" t="s">
        <v>37</v>
      </c>
      <c r="JA419" s="80">
        <v>456</v>
      </c>
      <c r="JB419" s="81">
        <f>JE419+JF419+JG419+JH419+JI419+JJ419+JK419+JL419</f>
        <v>456</v>
      </c>
      <c r="JC419" s="81">
        <v>349</v>
      </c>
      <c r="JD419" s="82">
        <f t="shared" si="24"/>
        <v>0</v>
      </c>
      <c r="JE419" s="83"/>
      <c r="JF419" s="83"/>
      <c r="JG419" s="83"/>
      <c r="JH419" s="83"/>
      <c r="JI419" s="83"/>
      <c r="JJ419" s="83"/>
      <c r="JK419" s="83"/>
      <c r="JL419" s="83">
        <v>456</v>
      </c>
      <c r="JM419" s="83"/>
      <c r="JN419" s="83"/>
      <c r="JO419" s="83"/>
      <c r="JP419" s="83"/>
      <c r="JQ419" s="40">
        <f t="shared" si="22"/>
        <v>1.3065902578796562</v>
      </c>
      <c r="JR419" s="5" t="s">
        <v>560</v>
      </c>
    </row>
    <row r="420" spans="1:278" s="5" customFormat="1" ht="12.75" customHeight="1" x14ac:dyDescent="0.25">
      <c r="A420" s="64">
        <v>43306</v>
      </c>
      <c r="B420" s="108" t="s">
        <v>236</v>
      </c>
      <c r="C420" s="52"/>
      <c r="D420" s="52"/>
      <c r="E420" s="53"/>
      <c r="F420" s="53"/>
      <c r="G420" s="53"/>
      <c r="H420" s="53"/>
      <c r="I420" s="53">
        <v>20</v>
      </c>
      <c r="J420" s="53"/>
      <c r="K420" s="53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  <c r="AU420" s="22"/>
      <c r="AV420" s="22"/>
      <c r="AW420" s="22"/>
      <c r="AX420" s="22"/>
      <c r="AY420" s="22"/>
      <c r="AZ420" s="22"/>
      <c r="BA420" s="22"/>
      <c r="BB420" s="22"/>
      <c r="BC420" s="22"/>
      <c r="BD420" s="22"/>
      <c r="BE420" s="22"/>
      <c r="BF420" s="22"/>
      <c r="BG420" s="22"/>
      <c r="BH420" s="22"/>
      <c r="BI420" s="22"/>
      <c r="BJ420" s="22"/>
      <c r="BK420" s="22"/>
      <c r="BL420" s="22"/>
      <c r="BM420" s="22"/>
      <c r="BN420" s="22"/>
      <c r="BO420" s="22"/>
      <c r="BP420" s="22"/>
      <c r="BQ420" s="22"/>
      <c r="BR420" s="22"/>
      <c r="BS420" s="22"/>
      <c r="BT420" s="22"/>
      <c r="BU420" s="22"/>
      <c r="BV420" s="22"/>
      <c r="BW420" s="22"/>
      <c r="BX420" s="22"/>
      <c r="BY420" s="22"/>
      <c r="BZ420" s="22"/>
      <c r="CA420" s="22"/>
      <c r="CB420" s="22"/>
      <c r="CC420" s="22"/>
      <c r="CD420" s="22"/>
      <c r="CE420" s="22"/>
      <c r="CF420" s="22"/>
      <c r="CG420" s="22"/>
      <c r="CH420" s="22"/>
      <c r="CI420" s="22"/>
      <c r="CJ420" s="22"/>
      <c r="CK420" s="22"/>
      <c r="CL420" s="22"/>
      <c r="CM420" s="22"/>
      <c r="CN420" s="22"/>
      <c r="CO420" s="22"/>
      <c r="CP420" s="22"/>
      <c r="CQ420" s="22"/>
      <c r="CR420" s="22"/>
      <c r="CS420" s="22"/>
      <c r="CT420" s="22"/>
      <c r="CU420" s="22"/>
      <c r="CV420" s="22"/>
      <c r="CW420" s="22"/>
      <c r="CX420" s="22"/>
      <c r="CY420" s="22"/>
      <c r="CZ420" s="22"/>
      <c r="DA420" s="22"/>
      <c r="DB420" s="22"/>
      <c r="DC420" s="22"/>
      <c r="DD420" s="22"/>
      <c r="DE420" s="22"/>
      <c r="DF420" s="22"/>
      <c r="DG420" s="22"/>
      <c r="DH420" s="22"/>
      <c r="DI420" s="22"/>
      <c r="DJ420" s="22"/>
      <c r="DK420" s="22"/>
      <c r="DL420" s="22"/>
      <c r="DM420" s="22"/>
      <c r="DN420" s="22"/>
      <c r="DO420" s="22"/>
      <c r="DP420" s="22"/>
      <c r="DQ420" s="22"/>
      <c r="DR420" s="22"/>
      <c r="DS420" s="22"/>
      <c r="DT420" s="22"/>
      <c r="DU420" s="22"/>
      <c r="DV420" s="22"/>
      <c r="DW420" s="22"/>
      <c r="DX420" s="22"/>
      <c r="DY420" s="22"/>
      <c r="DZ420" s="22"/>
      <c r="EA420" s="22"/>
      <c r="EB420" s="22"/>
      <c r="EC420" s="22"/>
      <c r="ED420" s="22"/>
      <c r="EE420" s="22"/>
      <c r="EF420" s="22"/>
      <c r="EG420" s="22"/>
      <c r="EH420" s="22"/>
      <c r="EI420" s="22"/>
      <c r="EJ420" s="22"/>
      <c r="EK420" s="22"/>
      <c r="EL420" s="22"/>
      <c r="EM420" s="22"/>
      <c r="EN420" s="22"/>
      <c r="EO420" s="22"/>
      <c r="EP420" s="22"/>
      <c r="EQ420" s="22"/>
      <c r="ER420" s="22"/>
      <c r="ES420" s="22"/>
      <c r="ET420" s="22"/>
      <c r="EU420" s="22"/>
      <c r="EV420" s="22"/>
      <c r="EW420" s="22"/>
      <c r="EX420" s="22"/>
      <c r="EY420" s="22"/>
      <c r="EZ420" s="22"/>
      <c r="FA420" s="22"/>
      <c r="FB420" s="22"/>
      <c r="FC420" s="22"/>
      <c r="FD420" s="22"/>
      <c r="FE420" s="22"/>
      <c r="FF420" s="22"/>
      <c r="FG420" s="22"/>
      <c r="FH420" s="22"/>
      <c r="FI420" s="22"/>
      <c r="FJ420" s="22"/>
      <c r="FK420" s="22"/>
      <c r="FL420" s="22"/>
      <c r="FM420" s="22"/>
      <c r="FN420" s="22"/>
      <c r="FO420" s="22"/>
      <c r="FP420" s="22"/>
      <c r="FQ420" s="22"/>
      <c r="FR420" s="22"/>
      <c r="FS420" s="22"/>
      <c r="FT420" s="22"/>
      <c r="FU420" s="22"/>
      <c r="FV420" s="22"/>
      <c r="FW420" s="22"/>
      <c r="FX420" s="22"/>
      <c r="FY420" s="22"/>
      <c r="FZ420" s="22"/>
      <c r="GA420" s="22"/>
      <c r="GB420" s="22"/>
      <c r="GC420" s="22"/>
      <c r="GD420" s="22"/>
      <c r="GE420" s="22"/>
      <c r="GF420" s="22"/>
      <c r="GG420" s="22"/>
      <c r="GH420" s="22"/>
      <c r="GI420" s="22"/>
      <c r="GJ420" s="22"/>
      <c r="GK420" s="22"/>
      <c r="GL420" s="22"/>
      <c r="GM420" s="22"/>
      <c r="GN420" s="22"/>
      <c r="GO420" s="22"/>
      <c r="GP420" s="22"/>
      <c r="GQ420" s="22"/>
      <c r="GR420" s="22"/>
      <c r="GS420" s="22"/>
      <c r="GT420" s="22"/>
      <c r="GU420" s="22"/>
      <c r="GV420" s="22"/>
      <c r="GW420" s="22"/>
      <c r="GX420" s="22"/>
      <c r="GY420" s="22"/>
      <c r="GZ420" s="22"/>
      <c r="HA420" s="22"/>
      <c r="HB420" s="22"/>
      <c r="HC420" s="22"/>
      <c r="HD420" s="22"/>
      <c r="HE420" s="22"/>
      <c r="HF420" s="22"/>
      <c r="HG420" s="22"/>
      <c r="HH420" s="22"/>
      <c r="HI420" s="22"/>
      <c r="HJ420" s="22"/>
      <c r="HK420" s="22"/>
      <c r="HL420" s="22"/>
      <c r="HM420" s="22"/>
      <c r="HN420" s="22"/>
      <c r="HO420" s="22"/>
      <c r="HP420" s="22"/>
      <c r="HQ420" s="22"/>
      <c r="HR420" s="22"/>
      <c r="HS420" s="22"/>
      <c r="HT420" s="22"/>
      <c r="HU420" s="22"/>
      <c r="HV420" s="22"/>
      <c r="HW420" s="22"/>
      <c r="HX420" s="22"/>
      <c r="HY420" s="22"/>
      <c r="HZ420" s="22"/>
      <c r="IA420" s="22"/>
      <c r="IB420" s="22"/>
      <c r="IC420" s="22"/>
      <c r="ID420" s="22"/>
      <c r="IE420" s="22"/>
      <c r="IF420" s="22"/>
      <c r="IG420" s="22"/>
      <c r="IH420" s="22"/>
      <c r="II420" s="22"/>
      <c r="IJ420" s="22"/>
      <c r="IK420" s="22"/>
      <c r="IL420" s="22"/>
      <c r="IM420" s="22"/>
      <c r="IN420" s="22"/>
      <c r="IO420" s="22"/>
      <c r="IP420" s="22"/>
      <c r="IQ420" s="22"/>
      <c r="IR420" s="22"/>
      <c r="IS420" s="22"/>
      <c r="IT420" s="22"/>
      <c r="IU420" s="22"/>
      <c r="IV420" s="22"/>
      <c r="IW420" s="22"/>
      <c r="IX420" s="22"/>
      <c r="IY420" s="26">
        <f t="shared" si="23"/>
        <v>20</v>
      </c>
      <c r="IZ420" s="56" t="s">
        <v>37</v>
      </c>
      <c r="JA420" s="80">
        <v>456</v>
      </c>
      <c r="JB420" s="81">
        <f>JE420+JF420+JG420+JH420+JI420+JJ420+JK420+JL420+JM420</f>
        <v>456</v>
      </c>
      <c r="JC420" s="81">
        <v>356.4</v>
      </c>
      <c r="JD420" s="82">
        <f t="shared" si="24"/>
        <v>0</v>
      </c>
      <c r="JE420" s="83"/>
      <c r="JF420" s="83"/>
      <c r="JG420" s="83"/>
      <c r="JH420" s="83"/>
      <c r="JI420" s="83"/>
      <c r="JJ420" s="83"/>
      <c r="JK420" s="83"/>
      <c r="JL420" s="83"/>
      <c r="JM420" s="83">
        <v>456</v>
      </c>
      <c r="JN420" s="83"/>
      <c r="JO420" s="83"/>
      <c r="JP420" s="83"/>
      <c r="JQ420" s="40">
        <f t="shared" si="22"/>
        <v>1.2794612794612796</v>
      </c>
      <c r="JR420" s="5" t="s">
        <v>568</v>
      </c>
    </row>
    <row r="421" spans="1:278" s="5" customFormat="1" ht="12.75" customHeight="1" x14ac:dyDescent="0.25">
      <c r="A421" s="64">
        <v>43382</v>
      </c>
      <c r="B421" s="108" t="s">
        <v>236</v>
      </c>
      <c r="C421" s="52"/>
      <c r="D421" s="52"/>
      <c r="E421" s="53"/>
      <c r="F421" s="53"/>
      <c r="G421" s="53"/>
      <c r="H421" s="53"/>
      <c r="I421" s="53">
        <v>19.7</v>
      </c>
      <c r="J421" s="53"/>
      <c r="K421" s="53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  <c r="AU421" s="22"/>
      <c r="AV421" s="22"/>
      <c r="AW421" s="22"/>
      <c r="AX421" s="22"/>
      <c r="AY421" s="22"/>
      <c r="AZ421" s="22"/>
      <c r="BA421" s="22"/>
      <c r="BB421" s="22"/>
      <c r="BC421" s="22"/>
      <c r="BD421" s="22"/>
      <c r="BE421" s="22"/>
      <c r="BF421" s="22"/>
      <c r="BG421" s="22"/>
      <c r="BH421" s="22"/>
      <c r="BI421" s="22"/>
      <c r="BJ421" s="22"/>
      <c r="BK421" s="22"/>
      <c r="BL421" s="22"/>
      <c r="BM421" s="22"/>
      <c r="BN421" s="22"/>
      <c r="BO421" s="22"/>
      <c r="BP421" s="22"/>
      <c r="BQ421" s="22"/>
      <c r="BR421" s="22"/>
      <c r="BS421" s="22"/>
      <c r="BT421" s="22"/>
      <c r="BU421" s="22"/>
      <c r="BV421" s="22"/>
      <c r="BW421" s="22"/>
      <c r="BX421" s="22"/>
      <c r="BY421" s="22"/>
      <c r="BZ421" s="22"/>
      <c r="CA421" s="22"/>
      <c r="CB421" s="22"/>
      <c r="CC421" s="22"/>
      <c r="CD421" s="22"/>
      <c r="CE421" s="22"/>
      <c r="CF421" s="22"/>
      <c r="CG421" s="22"/>
      <c r="CH421" s="22"/>
      <c r="CI421" s="22"/>
      <c r="CJ421" s="22"/>
      <c r="CK421" s="22"/>
      <c r="CL421" s="22"/>
      <c r="CM421" s="22"/>
      <c r="CN421" s="22"/>
      <c r="CO421" s="22"/>
      <c r="CP421" s="22"/>
      <c r="CQ421" s="22"/>
      <c r="CR421" s="22"/>
      <c r="CS421" s="22"/>
      <c r="CT421" s="22"/>
      <c r="CU421" s="22"/>
      <c r="CV421" s="22"/>
      <c r="CW421" s="22"/>
      <c r="CX421" s="22"/>
      <c r="CY421" s="22"/>
      <c r="CZ421" s="22"/>
      <c r="DA421" s="22"/>
      <c r="DB421" s="22"/>
      <c r="DC421" s="22"/>
      <c r="DD421" s="22"/>
      <c r="DE421" s="22"/>
      <c r="DF421" s="22"/>
      <c r="DG421" s="22"/>
      <c r="DH421" s="22"/>
      <c r="DI421" s="22"/>
      <c r="DJ421" s="22"/>
      <c r="DK421" s="22"/>
      <c r="DL421" s="22"/>
      <c r="DM421" s="22"/>
      <c r="DN421" s="22"/>
      <c r="DO421" s="22"/>
      <c r="DP421" s="22"/>
      <c r="DQ421" s="22"/>
      <c r="DR421" s="22"/>
      <c r="DS421" s="22"/>
      <c r="DT421" s="22"/>
      <c r="DU421" s="22"/>
      <c r="DV421" s="22"/>
      <c r="DW421" s="22"/>
      <c r="DX421" s="22"/>
      <c r="DY421" s="22"/>
      <c r="DZ421" s="22"/>
      <c r="EA421" s="22"/>
      <c r="EB421" s="22"/>
      <c r="EC421" s="22"/>
      <c r="ED421" s="22"/>
      <c r="EE421" s="22"/>
      <c r="EF421" s="22"/>
      <c r="EG421" s="22"/>
      <c r="EH421" s="22"/>
      <c r="EI421" s="22"/>
      <c r="EJ421" s="22"/>
      <c r="EK421" s="22"/>
      <c r="EL421" s="22"/>
      <c r="EM421" s="22"/>
      <c r="EN421" s="22"/>
      <c r="EO421" s="22"/>
      <c r="EP421" s="22"/>
      <c r="EQ421" s="22"/>
      <c r="ER421" s="22"/>
      <c r="ES421" s="22"/>
      <c r="ET421" s="22"/>
      <c r="EU421" s="22"/>
      <c r="EV421" s="22"/>
      <c r="EW421" s="22"/>
      <c r="EX421" s="22"/>
      <c r="EY421" s="22"/>
      <c r="EZ421" s="22"/>
      <c r="FA421" s="22"/>
      <c r="FB421" s="22"/>
      <c r="FC421" s="22"/>
      <c r="FD421" s="22"/>
      <c r="FE421" s="22"/>
      <c r="FF421" s="22"/>
      <c r="FG421" s="22"/>
      <c r="FH421" s="22"/>
      <c r="FI421" s="22"/>
      <c r="FJ421" s="22"/>
      <c r="FK421" s="22"/>
      <c r="FL421" s="22"/>
      <c r="FM421" s="22"/>
      <c r="FN421" s="22"/>
      <c r="FO421" s="22"/>
      <c r="FP421" s="22"/>
      <c r="FQ421" s="22"/>
      <c r="FR421" s="22"/>
      <c r="FS421" s="22"/>
      <c r="FT421" s="22"/>
      <c r="FU421" s="22"/>
      <c r="FV421" s="22"/>
      <c r="FW421" s="22"/>
      <c r="FX421" s="22"/>
      <c r="FY421" s="22"/>
      <c r="FZ421" s="22"/>
      <c r="GA421" s="22"/>
      <c r="GB421" s="22"/>
      <c r="GC421" s="22"/>
      <c r="GD421" s="22"/>
      <c r="GE421" s="22"/>
      <c r="GF421" s="22"/>
      <c r="GG421" s="22"/>
      <c r="GH421" s="22"/>
      <c r="GI421" s="22"/>
      <c r="GJ421" s="22"/>
      <c r="GK421" s="22"/>
      <c r="GL421" s="22"/>
      <c r="GM421" s="22"/>
      <c r="GN421" s="22"/>
      <c r="GO421" s="22"/>
      <c r="GP421" s="22"/>
      <c r="GQ421" s="22"/>
      <c r="GR421" s="22"/>
      <c r="GS421" s="22"/>
      <c r="GT421" s="22"/>
      <c r="GU421" s="22"/>
      <c r="GV421" s="22"/>
      <c r="GW421" s="22"/>
      <c r="GX421" s="22"/>
      <c r="GY421" s="22"/>
      <c r="GZ421" s="22"/>
      <c r="HA421" s="22"/>
      <c r="HB421" s="22"/>
      <c r="HC421" s="22"/>
      <c r="HD421" s="22"/>
      <c r="HE421" s="22"/>
      <c r="HF421" s="22"/>
      <c r="HG421" s="22"/>
      <c r="HH421" s="22"/>
      <c r="HI421" s="22"/>
      <c r="HJ421" s="22"/>
      <c r="HK421" s="22"/>
      <c r="HL421" s="22"/>
      <c r="HM421" s="22"/>
      <c r="HN421" s="22"/>
      <c r="HO421" s="22"/>
      <c r="HP421" s="22"/>
      <c r="HQ421" s="22"/>
      <c r="HR421" s="22"/>
      <c r="HS421" s="22"/>
      <c r="HT421" s="22"/>
      <c r="HU421" s="22"/>
      <c r="HV421" s="22"/>
      <c r="HW421" s="22"/>
      <c r="HX421" s="22"/>
      <c r="HY421" s="22"/>
      <c r="HZ421" s="22"/>
      <c r="IA421" s="22"/>
      <c r="IB421" s="22"/>
      <c r="IC421" s="22"/>
      <c r="ID421" s="22"/>
      <c r="IE421" s="22"/>
      <c r="IF421" s="22"/>
      <c r="IG421" s="22"/>
      <c r="IH421" s="22"/>
      <c r="II421" s="22"/>
      <c r="IJ421" s="22"/>
      <c r="IK421" s="22"/>
      <c r="IL421" s="22"/>
      <c r="IM421" s="22"/>
      <c r="IN421" s="22"/>
      <c r="IO421" s="22"/>
      <c r="IP421" s="22"/>
      <c r="IQ421" s="22"/>
      <c r="IR421" s="22"/>
      <c r="IS421" s="22"/>
      <c r="IT421" s="22"/>
      <c r="IU421" s="22"/>
      <c r="IV421" s="22"/>
      <c r="IW421" s="22"/>
      <c r="IX421" s="22"/>
      <c r="IY421" s="26">
        <f t="shared" si="23"/>
        <v>19.7</v>
      </c>
      <c r="IZ421" s="56" t="s">
        <v>37</v>
      </c>
      <c r="JA421" s="80">
        <v>449.16</v>
      </c>
      <c r="JB421" s="81">
        <f>JE421+JF421+JG421+JH421+JI421+JJ421+JK421+JL421+JM421+JN421+JO421</f>
        <v>449.16</v>
      </c>
      <c r="JC421" s="81">
        <v>349.28100000000001</v>
      </c>
      <c r="JD421" s="82">
        <f t="shared" si="24"/>
        <v>0</v>
      </c>
      <c r="JE421" s="83"/>
      <c r="JF421" s="83"/>
      <c r="JG421" s="83"/>
      <c r="JH421" s="83"/>
      <c r="JI421" s="83"/>
      <c r="JJ421" s="83"/>
      <c r="JK421" s="83"/>
      <c r="JL421" s="83"/>
      <c r="JM421" s="83"/>
      <c r="JN421" s="83"/>
      <c r="JO421" s="83">
        <v>449.16</v>
      </c>
      <c r="JP421" s="83"/>
      <c r="JQ421" s="117">
        <f t="shared" si="22"/>
        <v>1.2859560067681897</v>
      </c>
      <c r="JR421" s="5" t="s">
        <v>672</v>
      </c>
    </row>
    <row r="422" spans="1:278" s="5" customFormat="1" ht="12.75" customHeight="1" x14ac:dyDescent="0.25">
      <c r="A422" s="64">
        <v>43462</v>
      </c>
      <c r="B422" s="108" t="s">
        <v>236</v>
      </c>
      <c r="C422" s="52"/>
      <c r="D422" s="52"/>
      <c r="E422" s="53"/>
      <c r="F422" s="53"/>
      <c r="G422" s="53"/>
      <c r="H422" s="53"/>
      <c r="I422" s="53">
        <v>20</v>
      </c>
      <c r="J422" s="53"/>
      <c r="K422" s="53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  <c r="AU422" s="22"/>
      <c r="AV422" s="22"/>
      <c r="AW422" s="22"/>
      <c r="AX422" s="22"/>
      <c r="AY422" s="22"/>
      <c r="AZ422" s="22"/>
      <c r="BA422" s="22"/>
      <c r="BB422" s="22"/>
      <c r="BC422" s="22"/>
      <c r="BD422" s="22"/>
      <c r="BE422" s="22"/>
      <c r="BF422" s="22"/>
      <c r="BG422" s="22"/>
      <c r="BH422" s="22"/>
      <c r="BI422" s="22"/>
      <c r="BJ422" s="22"/>
      <c r="BK422" s="22"/>
      <c r="BL422" s="22"/>
      <c r="BM422" s="22"/>
      <c r="BN422" s="22"/>
      <c r="BO422" s="22"/>
      <c r="BP422" s="22"/>
      <c r="BQ422" s="22"/>
      <c r="BR422" s="22"/>
      <c r="BS422" s="22"/>
      <c r="BT422" s="22"/>
      <c r="BU422" s="22"/>
      <c r="BV422" s="22"/>
      <c r="BW422" s="22"/>
      <c r="BX422" s="22"/>
      <c r="BY422" s="22"/>
      <c r="BZ422" s="22"/>
      <c r="CA422" s="22"/>
      <c r="CB422" s="22"/>
      <c r="CC422" s="22"/>
      <c r="CD422" s="22"/>
      <c r="CE422" s="22"/>
      <c r="CF422" s="22"/>
      <c r="CG422" s="22"/>
      <c r="CH422" s="22"/>
      <c r="CI422" s="22"/>
      <c r="CJ422" s="22"/>
      <c r="CK422" s="22"/>
      <c r="CL422" s="22"/>
      <c r="CM422" s="22"/>
      <c r="CN422" s="22"/>
      <c r="CO422" s="22"/>
      <c r="CP422" s="22"/>
      <c r="CQ422" s="22"/>
      <c r="CR422" s="22"/>
      <c r="CS422" s="22"/>
      <c r="CT422" s="22"/>
      <c r="CU422" s="22"/>
      <c r="CV422" s="22"/>
      <c r="CW422" s="22"/>
      <c r="CX422" s="22"/>
      <c r="CY422" s="22"/>
      <c r="CZ422" s="22"/>
      <c r="DA422" s="22"/>
      <c r="DB422" s="22"/>
      <c r="DC422" s="22"/>
      <c r="DD422" s="22"/>
      <c r="DE422" s="22"/>
      <c r="DF422" s="22"/>
      <c r="DG422" s="22"/>
      <c r="DH422" s="22"/>
      <c r="DI422" s="22"/>
      <c r="DJ422" s="22"/>
      <c r="DK422" s="22"/>
      <c r="DL422" s="22"/>
      <c r="DM422" s="22"/>
      <c r="DN422" s="22"/>
      <c r="DO422" s="22"/>
      <c r="DP422" s="22"/>
      <c r="DQ422" s="22"/>
      <c r="DR422" s="22"/>
      <c r="DS422" s="22"/>
      <c r="DT422" s="22"/>
      <c r="DU422" s="22"/>
      <c r="DV422" s="22"/>
      <c r="DW422" s="22"/>
      <c r="DX422" s="22"/>
      <c r="DY422" s="22"/>
      <c r="DZ422" s="22"/>
      <c r="EA422" s="22"/>
      <c r="EB422" s="22"/>
      <c r="EC422" s="22"/>
      <c r="ED422" s="22"/>
      <c r="EE422" s="22"/>
      <c r="EF422" s="22"/>
      <c r="EG422" s="22"/>
      <c r="EH422" s="22"/>
      <c r="EI422" s="22"/>
      <c r="EJ422" s="22"/>
      <c r="EK422" s="22"/>
      <c r="EL422" s="22"/>
      <c r="EM422" s="22"/>
      <c r="EN422" s="22"/>
      <c r="EO422" s="22"/>
      <c r="EP422" s="22"/>
      <c r="EQ422" s="22"/>
      <c r="ER422" s="22"/>
      <c r="ES422" s="22"/>
      <c r="ET422" s="22"/>
      <c r="EU422" s="22"/>
      <c r="EV422" s="22"/>
      <c r="EW422" s="22"/>
      <c r="EX422" s="22"/>
      <c r="EY422" s="22"/>
      <c r="EZ422" s="22"/>
      <c r="FA422" s="22"/>
      <c r="FB422" s="22"/>
      <c r="FC422" s="22"/>
      <c r="FD422" s="22"/>
      <c r="FE422" s="22"/>
      <c r="FF422" s="22"/>
      <c r="FG422" s="22"/>
      <c r="FH422" s="22"/>
      <c r="FI422" s="22"/>
      <c r="FJ422" s="22"/>
      <c r="FK422" s="22"/>
      <c r="FL422" s="22"/>
      <c r="FM422" s="22"/>
      <c r="FN422" s="22"/>
      <c r="FO422" s="22"/>
      <c r="FP422" s="22"/>
      <c r="FQ422" s="22"/>
      <c r="FR422" s="22"/>
      <c r="FS422" s="22"/>
      <c r="FT422" s="22"/>
      <c r="FU422" s="22"/>
      <c r="FV422" s="22"/>
      <c r="FW422" s="22"/>
      <c r="FX422" s="22"/>
      <c r="FY422" s="22"/>
      <c r="FZ422" s="22"/>
      <c r="GA422" s="22"/>
      <c r="GB422" s="22"/>
      <c r="GC422" s="22"/>
      <c r="GD422" s="22"/>
      <c r="GE422" s="22"/>
      <c r="GF422" s="22"/>
      <c r="GG422" s="22"/>
      <c r="GH422" s="22"/>
      <c r="GI422" s="22"/>
      <c r="GJ422" s="22"/>
      <c r="GK422" s="22"/>
      <c r="GL422" s="22"/>
      <c r="GM422" s="22"/>
      <c r="GN422" s="22"/>
      <c r="GO422" s="22"/>
      <c r="GP422" s="22"/>
      <c r="GQ422" s="22"/>
      <c r="GR422" s="22"/>
      <c r="GS422" s="22"/>
      <c r="GT422" s="22"/>
      <c r="GU422" s="22"/>
      <c r="GV422" s="22"/>
      <c r="GW422" s="22"/>
      <c r="GX422" s="22"/>
      <c r="GY422" s="22"/>
      <c r="GZ422" s="22"/>
      <c r="HA422" s="22"/>
      <c r="HB422" s="22"/>
      <c r="HC422" s="22"/>
      <c r="HD422" s="22"/>
      <c r="HE422" s="22"/>
      <c r="HF422" s="22"/>
      <c r="HG422" s="22"/>
      <c r="HH422" s="22"/>
      <c r="HI422" s="22"/>
      <c r="HJ422" s="22"/>
      <c r="HK422" s="22"/>
      <c r="HL422" s="22"/>
      <c r="HM422" s="22"/>
      <c r="HN422" s="22"/>
      <c r="HO422" s="22"/>
      <c r="HP422" s="22"/>
      <c r="HQ422" s="22"/>
      <c r="HR422" s="22"/>
      <c r="HS422" s="22"/>
      <c r="HT422" s="22"/>
      <c r="HU422" s="22"/>
      <c r="HV422" s="22"/>
      <c r="HW422" s="22"/>
      <c r="HX422" s="22"/>
      <c r="HY422" s="22"/>
      <c r="HZ422" s="22"/>
      <c r="IA422" s="22"/>
      <c r="IB422" s="22"/>
      <c r="IC422" s="22"/>
      <c r="ID422" s="22"/>
      <c r="IE422" s="22"/>
      <c r="IF422" s="22"/>
      <c r="IG422" s="22"/>
      <c r="IH422" s="22"/>
      <c r="II422" s="22"/>
      <c r="IJ422" s="22"/>
      <c r="IK422" s="22"/>
      <c r="IL422" s="22"/>
      <c r="IM422" s="22"/>
      <c r="IN422" s="22"/>
      <c r="IO422" s="22"/>
      <c r="IP422" s="22"/>
      <c r="IQ422" s="22"/>
      <c r="IR422" s="22"/>
      <c r="IS422" s="22"/>
      <c r="IT422" s="22"/>
      <c r="IU422" s="22"/>
      <c r="IV422" s="22"/>
      <c r="IW422" s="22"/>
      <c r="IX422" s="22"/>
      <c r="IY422" s="26">
        <f t="shared" si="23"/>
        <v>20</v>
      </c>
      <c r="IZ422" s="56" t="s">
        <v>37</v>
      </c>
      <c r="JA422" s="80">
        <v>456</v>
      </c>
      <c r="JB422" s="81">
        <f>JE422+JF422+JG422+JH422+JI422+JJ422+JK422+JL422+JM422+JN422+JO422+JP422</f>
        <v>0</v>
      </c>
      <c r="JC422" s="81">
        <v>380.34000000000003</v>
      </c>
      <c r="JD422" s="82">
        <f t="shared" si="24"/>
        <v>456</v>
      </c>
      <c r="JE422" s="83"/>
      <c r="JF422" s="83"/>
      <c r="JG422" s="83"/>
      <c r="JH422" s="83"/>
      <c r="JI422" s="83"/>
      <c r="JJ422" s="83"/>
      <c r="JK422" s="83"/>
      <c r="JL422" s="83"/>
      <c r="JM422" s="83"/>
      <c r="JN422" s="83"/>
      <c r="JO422" s="83"/>
      <c r="JP422" s="83"/>
      <c r="JQ422" s="117">
        <f t="shared" ref="JQ422:JQ485" si="25">JA422/JC422</f>
        <v>1.1989272755955196</v>
      </c>
    </row>
    <row r="423" spans="1:278" s="5" customFormat="1" ht="12.75" customHeight="1" x14ac:dyDescent="0.25">
      <c r="A423" s="64">
        <v>43228</v>
      </c>
      <c r="B423" s="109" t="s">
        <v>396</v>
      </c>
      <c r="C423" s="52"/>
      <c r="D423" s="52"/>
      <c r="E423" s="53"/>
      <c r="F423" s="53"/>
      <c r="G423" s="53"/>
      <c r="H423" s="53"/>
      <c r="I423" s="53"/>
      <c r="J423" s="53"/>
      <c r="K423" s="53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>
        <v>3</v>
      </c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22"/>
      <c r="GF423" s="22"/>
      <c r="GG423" s="22"/>
      <c r="GH423" s="22"/>
      <c r="GI423" s="22"/>
      <c r="GJ423" s="22"/>
      <c r="GK423" s="22"/>
      <c r="GL423" s="22"/>
      <c r="GM423" s="22"/>
      <c r="GN423" s="22"/>
      <c r="GO423" s="22"/>
      <c r="GP423" s="22"/>
      <c r="GQ423" s="22"/>
      <c r="GR423" s="22"/>
      <c r="GS423" s="22"/>
      <c r="GT423" s="22"/>
      <c r="GU423" s="22"/>
      <c r="GV423" s="22"/>
      <c r="GW423" s="22"/>
      <c r="GX423" s="22"/>
      <c r="GY423" s="22"/>
      <c r="GZ423" s="22"/>
      <c r="HA423" s="22"/>
      <c r="HB423" s="22"/>
      <c r="HC423" s="22"/>
      <c r="HD423" s="22"/>
      <c r="HE423" s="22"/>
      <c r="HF423" s="22"/>
      <c r="HG423" s="22"/>
      <c r="HH423" s="22"/>
      <c r="HI423" s="22"/>
      <c r="HJ423" s="22"/>
      <c r="HK423" s="22"/>
      <c r="HL423" s="22"/>
      <c r="HM423" s="22"/>
      <c r="HN423" s="22"/>
      <c r="HO423" s="22"/>
      <c r="HP423" s="22"/>
      <c r="HQ423" s="22"/>
      <c r="HR423" s="22"/>
      <c r="HS423" s="22"/>
      <c r="HT423" s="22"/>
      <c r="HU423" s="22"/>
      <c r="HV423" s="22"/>
      <c r="HW423" s="22"/>
      <c r="HX423" s="22"/>
      <c r="HY423" s="22"/>
      <c r="HZ423" s="22"/>
      <c r="IA423" s="22"/>
      <c r="IB423" s="22"/>
      <c r="IC423" s="22"/>
      <c r="ID423" s="22"/>
      <c r="IE423" s="22"/>
      <c r="IF423" s="22"/>
      <c r="IG423" s="22"/>
      <c r="IH423" s="22"/>
      <c r="II423" s="22"/>
      <c r="IJ423" s="22"/>
      <c r="IK423" s="22"/>
      <c r="IL423" s="22"/>
      <c r="IM423" s="22"/>
      <c r="IN423" s="22"/>
      <c r="IO423" s="22"/>
      <c r="IP423" s="22"/>
      <c r="IQ423" s="22"/>
      <c r="IR423" s="22"/>
      <c r="IS423" s="22"/>
      <c r="IT423" s="22"/>
      <c r="IU423" s="22"/>
      <c r="IV423" s="22"/>
      <c r="IW423" s="22"/>
      <c r="IX423" s="22"/>
      <c r="IY423" s="26">
        <f t="shared" si="23"/>
        <v>3</v>
      </c>
      <c r="IZ423" s="56" t="s">
        <v>37</v>
      </c>
      <c r="JA423" s="80">
        <v>104.65</v>
      </c>
      <c r="JB423" s="81">
        <f>JE423+JF423+JG423+JH423+JI423</f>
        <v>104.65</v>
      </c>
      <c r="JC423" s="81">
        <v>67.59</v>
      </c>
      <c r="JD423" s="82">
        <f t="shared" si="24"/>
        <v>0</v>
      </c>
      <c r="JE423" s="83"/>
      <c r="JF423" s="83"/>
      <c r="JG423" s="83"/>
      <c r="JH423" s="83"/>
      <c r="JI423" s="83">
        <v>104.65</v>
      </c>
      <c r="JJ423" s="83"/>
      <c r="JK423" s="83"/>
      <c r="JL423" s="83"/>
      <c r="JM423" s="83"/>
      <c r="JN423" s="83"/>
      <c r="JO423" s="83"/>
      <c r="JP423" s="83"/>
      <c r="JQ423" s="40">
        <f t="shared" si="25"/>
        <v>1.5483059624204765</v>
      </c>
    </row>
    <row r="424" spans="1:278" s="5" customFormat="1" ht="12.75" customHeight="1" x14ac:dyDescent="0.25">
      <c r="A424" s="64">
        <v>43259</v>
      </c>
      <c r="B424" s="109" t="s">
        <v>396</v>
      </c>
      <c r="C424" s="52"/>
      <c r="D424" s="52"/>
      <c r="E424" s="53"/>
      <c r="F424" s="53"/>
      <c r="G424" s="53"/>
      <c r="H424" s="53"/>
      <c r="I424" s="53"/>
      <c r="J424" s="53"/>
      <c r="K424" s="53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  <c r="AU424" s="22"/>
      <c r="AV424" s="22"/>
      <c r="AW424" s="22"/>
      <c r="AX424" s="22"/>
      <c r="AY424" s="22"/>
      <c r="AZ424" s="22"/>
      <c r="BA424" s="22"/>
      <c r="BB424" s="22"/>
      <c r="BC424" s="22"/>
      <c r="BD424" s="22"/>
      <c r="BE424" s="22"/>
      <c r="BF424" s="22"/>
      <c r="BG424" s="22"/>
      <c r="BH424" s="22"/>
      <c r="BI424" s="22"/>
      <c r="BJ424" s="22"/>
      <c r="BK424" s="22"/>
      <c r="BL424" s="22"/>
      <c r="BM424" s="22"/>
      <c r="BN424" s="22"/>
      <c r="BO424" s="22"/>
      <c r="BP424" s="22"/>
      <c r="BQ424" s="22"/>
      <c r="BR424" s="22"/>
      <c r="BS424" s="22"/>
      <c r="BT424" s="22"/>
      <c r="BU424" s="22"/>
      <c r="BV424" s="22"/>
      <c r="BW424" s="22"/>
      <c r="BX424" s="22"/>
      <c r="BY424" s="22"/>
      <c r="BZ424" s="22"/>
      <c r="CA424" s="22"/>
      <c r="CB424" s="22"/>
      <c r="CC424" s="22"/>
      <c r="CD424" s="22"/>
      <c r="CE424" s="22"/>
      <c r="CF424" s="22"/>
      <c r="CG424" s="22"/>
      <c r="CH424" s="22"/>
      <c r="CI424" s="22"/>
      <c r="CJ424" s="22"/>
      <c r="CK424" s="22"/>
      <c r="CL424" s="22"/>
      <c r="CM424" s="22"/>
      <c r="CN424" s="22"/>
      <c r="CO424" s="22"/>
      <c r="CP424" s="22">
        <v>2</v>
      </c>
      <c r="CQ424" s="22"/>
      <c r="CR424" s="22"/>
      <c r="CS424" s="22"/>
      <c r="CT424" s="22"/>
      <c r="CU424" s="22"/>
      <c r="CV424" s="22"/>
      <c r="CW424" s="22"/>
      <c r="CX424" s="22"/>
      <c r="CY424" s="22"/>
      <c r="CZ424" s="22"/>
      <c r="DA424" s="22"/>
      <c r="DB424" s="22"/>
      <c r="DC424" s="22"/>
      <c r="DD424" s="22"/>
      <c r="DE424" s="22"/>
      <c r="DF424" s="22"/>
      <c r="DG424" s="22"/>
      <c r="DH424" s="22"/>
      <c r="DI424" s="22"/>
      <c r="DJ424" s="22"/>
      <c r="DK424" s="22"/>
      <c r="DL424" s="22"/>
      <c r="DM424" s="22"/>
      <c r="DN424" s="22"/>
      <c r="DO424" s="22"/>
      <c r="DP424" s="22"/>
      <c r="DQ424" s="22"/>
      <c r="DR424" s="22"/>
      <c r="DS424" s="22"/>
      <c r="DT424" s="22"/>
      <c r="DU424" s="22"/>
      <c r="DV424" s="22"/>
      <c r="DW424" s="22"/>
      <c r="DX424" s="22"/>
      <c r="DY424" s="22"/>
      <c r="DZ424" s="22"/>
      <c r="EA424" s="22"/>
      <c r="EB424" s="22"/>
      <c r="EC424" s="22"/>
      <c r="ED424" s="22"/>
      <c r="EE424" s="22"/>
      <c r="EF424" s="22"/>
      <c r="EG424" s="22"/>
      <c r="EH424" s="22"/>
      <c r="EI424" s="22"/>
      <c r="EJ424" s="22"/>
      <c r="EK424" s="22"/>
      <c r="EL424" s="22"/>
      <c r="EM424" s="22"/>
      <c r="EN424" s="22"/>
      <c r="EO424" s="22"/>
      <c r="EP424" s="22"/>
      <c r="EQ424" s="22"/>
      <c r="ER424" s="22"/>
      <c r="ES424" s="22"/>
      <c r="ET424" s="22"/>
      <c r="EU424" s="22"/>
      <c r="EV424" s="22"/>
      <c r="EW424" s="22"/>
      <c r="EX424" s="22"/>
      <c r="EY424" s="22"/>
      <c r="EZ424" s="22"/>
      <c r="FA424" s="22"/>
      <c r="FB424" s="22"/>
      <c r="FC424" s="22"/>
      <c r="FD424" s="22"/>
      <c r="FE424" s="22"/>
      <c r="FF424" s="22"/>
      <c r="FG424" s="22"/>
      <c r="FH424" s="22"/>
      <c r="FI424" s="22"/>
      <c r="FJ424" s="22"/>
      <c r="FK424" s="22"/>
      <c r="FL424" s="22"/>
      <c r="FM424" s="22"/>
      <c r="FN424" s="22"/>
      <c r="FO424" s="22"/>
      <c r="FP424" s="22"/>
      <c r="FQ424" s="22"/>
      <c r="FR424" s="22"/>
      <c r="FS424" s="22"/>
      <c r="FT424" s="22"/>
      <c r="FU424" s="22"/>
      <c r="FV424" s="22"/>
      <c r="FW424" s="22"/>
      <c r="FX424" s="22"/>
      <c r="FY424" s="22"/>
      <c r="FZ424" s="22"/>
      <c r="GA424" s="22"/>
      <c r="GB424" s="22"/>
      <c r="GC424" s="22"/>
      <c r="GD424" s="22"/>
      <c r="GE424" s="22"/>
      <c r="GF424" s="22"/>
      <c r="GG424" s="22"/>
      <c r="GH424" s="22"/>
      <c r="GI424" s="22"/>
      <c r="GJ424" s="22"/>
      <c r="GK424" s="22"/>
      <c r="GL424" s="22"/>
      <c r="GM424" s="22"/>
      <c r="GN424" s="22"/>
      <c r="GO424" s="22"/>
      <c r="GP424" s="22"/>
      <c r="GQ424" s="22"/>
      <c r="GR424" s="22"/>
      <c r="GS424" s="22"/>
      <c r="GT424" s="22"/>
      <c r="GU424" s="22"/>
      <c r="GV424" s="22"/>
      <c r="GW424" s="22"/>
      <c r="GX424" s="22"/>
      <c r="GY424" s="22"/>
      <c r="GZ424" s="22"/>
      <c r="HA424" s="22"/>
      <c r="HB424" s="22"/>
      <c r="HC424" s="22"/>
      <c r="HD424" s="22"/>
      <c r="HE424" s="22"/>
      <c r="HF424" s="22"/>
      <c r="HG424" s="22"/>
      <c r="HH424" s="22"/>
      <c r="HI424" s="22"/>
      <c r="HJ424" s="22"/>
      <c r="HK424" s="22"/>
      <c r="HL424" s="22"/>
      <c r="HM424" s="22"/>
      <c r="HN424" s="22"/>
      <c r="HO424" s="22"/>
      <c r="HP424" s="22"/>
      <c r="HQ424" s="22"/>
      <c r="HR424" s="22"/>
      <c r="HS424" s="22"/>
      <c r="HT424" s="22"/>
      <c r="HU424" s="22"/>
      <c r="HV424" s="22"/>
      <c r="HW424" s="22"/>
      <c r="HX424" s="22"/>
      <c r="HY424" s="22"/>
      <c r="HZ424" s="22"/>
      <c r="IA424" s="22"/>
      <c r="IB424" s="22"/>
      <c r="IC424" s="22"/>
      <c r="ID424" s="22"/>
      <c r="IE424" s="22"/>
      <c r="IF424" s="22"/>
      <c r="IG424" s="22"/>
      <c r="IH424" s="22"/>
      <c r="II424" s="22"/>
      <c r="IJ424" s="22"/>
      <c r="IK424" s="22"/>
      <c r="IL424" s="22"/>
      <c r="IM424" s="22"/>
      <c r="IN424" s="22"/>
      <c r="IO424" s="22"/>
      <c r="IP424" s="22"/>
      <c r="IQ424" s="22"/>
      <c r="IR424" s="22"/>
      <c r="IS424" s="22"/>
      <c r="IT424" s="22"/>
      <c r="IU424" s="22"/>
      <c r="IV424" s="22"/>
      <c r="IW424" s="22"/>
      <c r="IX424" s="22"/>
      <c r="IY424" s="26">
        <f t="shared" si="23"/>
        <v>2</v>
      </c>
      <c r="IZ424" s="56" t="s">
        <v>37</v>
      </c>
      <c r="JA424" s="80">
        <v>69.77</v>
      </c>
      <c r="JB424" s="81">
        <f>JE424+JF424+JG424+JH424+JI424+JJ424</f>
        <v>69.77</v>
      </c>
      <c r="JC424" s="81">
        <v>44.92</v>
      </c>
      <c r="JD424" s="82">
        <f t="shared" si="24"/>
        <v>0</v>
      </c>
      <c r="JE424" s="83"/>
      <c r="JF424" s="83"/>
      <c r="JG424" s="83"/>
      <c r="JH424" s="83"/>
      <c r="JI424" s="83"/>
      <c r="JJ424" s="83">
        <v>69.77</v>
      </c>
      <c r="JK424" s="83"/>
      <c r="JL424" s="83"/>
      <c r="JM424" s="83"/>
      <c r="JN424" s="83"/>
      <c r="JO424" s="83"/>
      <c r="JP424" s="83"/>
      <c r="JQ424" s="40">
        <f t="shared" si="25"/>
        <v>1.5532056990204808</v>
      </c>
      <c r="JR424" s="5" t="s">
        <v>472</v>
      </c>
    </row>
    <row r="425" spans="1:278" s="5" customFormat="1" ht="12.75" customHeight="1" x14ac:dyDescent="0.25">
      <c r="A425" s="64">
        <v>43262</v>
      </c>
      <c r="B425" s="109" t="s">
        <v>396</v>
      </c>
      <c r="C425" s="52"/>
      <c r="D425" s="52"/>
      <c r="E425" s="53"/>
      <c r="F425" s="53"/>
      <c r="G425" s="53"/>
      <c r="H425" s="53"/>
      <c r="I425" s="53"/>
      <c r="J425" s="53"/>
      <c r="K425" s="53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  <c r="AU425" s="22"/>
      <c r="AV425" s="22"/>
      <c r="AW425" s="22"/>
      <c r="AX425" s="22"/>
      <c r="AY425" s="22"/>
      <c r="AZ425" s="22"/>
      <c r="BA425" s="22"/>
      <c r="BB425" s="22"/>
      <c r="BC425" s="22"/>
      <c r="BD425" s="22"/>
      <c r="BE425" s="22"/>
      <c r="BF425" s="22"/>
      <c r="BG425" s="22"/>
      <c r="BH425" s="22"/>
      <c r="BI425" s="22"/>
      <c r="BJ425" s="22"/>
      <c r="BK425" s="22"/>
      <c r="BL425" s="22"/>
      <c r="BM425" s="22"/>
      <c r="BN425" s="22"/>
      <c r="BO425" s="22"/>
      <c r="BP425" s="22"/>
      <c r="BQ425" s="22"/>
      <c r="BR425" s="22"/>
      <c r="BS425" s="22"/>
      <c r="BT425" s="22"/>
      <c r="BU425" s="22"/>
      <c r="BV425" s="22"/>
      <c r="BW425" s="22"/>
      <c r="BX425" s="22"/>
      <c r="BY425" s="22"/>
      <c r="BZ425" s="22"/>
      <c r="CA425" s="22"/>
      <c r="CB425" s="22"/>
      <c r="CC425" s="22"/>
      <c r="CD425" s="22"/>
      <c r="CE425" s="22"/>
      <c r="CF425" s="22"/>
      <c r="CG425" s="22"/>
      <c r="CH425" s="22"/>
      <c r="CI425" s="22"/>
      <c r="CJ425" s="22"/>
      <c r="CK425" s="22"/>
      <c r="CL425" s="22"/>
      <c r="CM425" s="22"/>
      <c r="CN425" s="22"/>
      <c r="CO425" s="22"/>
      <c r="CP425" s="22">
        <v>10</v>
      </c>
      <c r="CQ425" s="22"/>
      <c r="CR425" s="22"/>
      <c r="CS425" s="22"/>
      <c r="CT425" s="22"/>
      <c r="CU425" s="22"/>
      <c r="CV425" s="22"/>
      <c r="CW425" s="22"/>
      <c r="CX425" s="22"/>
      <c r="CY425" s="22"/>
      <c r="CZ425" s="22"/>
      <c r="DA425" s="22"/>
      <c r="DB425" s="22"/>
      <c r="DC425" s="22"/>
      <c r="DD425" s="22"/>
      <c r="DE425" s="22"/>
      <c r="DF425" s="22"/>
      <c r="DG425" s="22"/>
      <c r="DH425" s="22"/>
      <c r="DI425" s="22"/>
      <c r="DJ425" s="22"/>
      <c r="DK425" s="22"/>
      <c r="DL425" s="22"/>
      <c r="DM425" s="22"/>
      <c r="DN425" s="22"/>
      <c r="DO425" s="22"/>
      <c r="DP425" s="22"/>
      <c r="DQ425" s="22"/>
      <c r="DR425" s="22"/>
      <c r="DS425" s="22"/>
      <c r="DT425" s="22"/>
      <c r="DU425" s="22"/>
      <c r="DV425" s="22"/>
      <c r="DW425" s="22"/>
      <c r="DX425" s="22"/>
      <c r="DY425" s="22"/>
      <c r="DZ425" s="22"/>
      <c r="EA425" s="22"/>
      <c r="EB425" s="22"/>
      <c r="EC425" s="22"/>
      <c r="ED425" s="22"/>
      <c r="EE425" s="22"/>
      <c r="EF425" s="22"/>
      <c r="EG425" s="22"/>
      <c r="EH425" s="22"/>
      <c r="EI425" s="22"/>
      <c r="EJ425" s="22"/>
      <c r="EK425" s="22"/>
      <c r="EL425" s="22"/>
      <c r="EM425" s="22"/>
      <c r="EN425" s="22"/>
      <c r="EO425" s="22"/>
      <c r="EP425" s="22"/>
      <c r="EQ425" s="22"/>
      <c r="ER425" s="22"/>
      <c r="ES425" s="22"/>
      <c r="ET425" s="22"/>
      <c r="EU425" s="22"/>
      <c r="EV425" s="22"/>
      <c r="EW425" s="22"/>
      <c r="EX425" s="22"/>
      <c r="EY425" s="22"/>
      <c r="EZ425" s="22"/>
      <c r="FA425" s="22"/>
      <c r="FB425" s="22"/>
      <c r="FC425" s="22"/>
      <c r="FD425" s="22"/>
      <c r="FE425" s="22"/>
      <c r="FF425" s="22"/>
      <c r="FG425" s="22"/>
      <c r="FH425" s="22"/>
      <c r="FI425" s="22"/>
      <c r="FJ425" s="22"/>
      <c r="FK425" s="22"/>
      <c r="FL425" s="22"/>
      <c r="FM425" s="22"/>
      <c r="FN425" s="22"/>
      <c r="FO425" s="22"/>
      <c r="FP425" s="22"/>
      <c r="FQ425" s="22"/>
      <c r="FR425" s="22"/>
      <c r="FS425" s="22"/>
      <c r="FT425" s="22"/>
      <c r="FU425" s="22"/>
      <c r="FV425" s="22"/>
      <c r="FW425" s="22"/>
      <c r="FX425" s="22"/>
      <c r="FY425" s="22"/>
      <c r="FZ425" s="22"/>
      <c r="GA425" s="22"/>
      <c r="GB425" s="22"/>
      <c r="GC425" s="22"/>
      <c r="GD425" s="22"/>
      <c r="GE425" s="22"/>
      <c r="GF425" s="22"/>
      <c r="GG425" s="22"/>
      <c r="GH425" s="22"/>
      <c r="GI425" s="22"/>
      <c r="GJ425" s="22"/>
      <c r="GK425" s="22"/>
      <c r="GL425" s="22"/>
      <c r="GM425" s="22"/>
      <c r="GN425" s="22"/>
      <c r="GO425" s="22"/>
      <c r="GP425" s="22"/>
      <c r="GQ425" s="22"/>
      <c r="GR425" s="22"/>
      <c r="GS425" s="22"/>
      <c r="GT425" s="22"/>
      <c r="GU425" s="22"/>
      <c r="GV425" s="22"/>
      <c r="GW425" s="22"/>
      <c r="GX425" s="22"/>
      <c r="GY425" s="22"/>
      <c r="GZ425" s="22"/>
      <c r="HA425" s="22"/>
      <c r="HB425" s="22"/>
      <c r="HC425" s="22"/>
      <c r="HD425" s="22"/>
      <c r="HE425" s="22"/>
      <c r="HF425" s="22"/>
      <c r="HG425" s="22"/>
      <c r="HH425" s="22"/>
      <c r="HI425" s="22"/>
      <c r="HJ425" s="22"/>
      <c r="HK425" s="22"/>
      <c r="HL425" s="22"/>
      <c r="HM425" s="22"/>
      <c r="HN425" s="22"/>
      <c r="HO425" s="22"/>
      <c r="HP425" s="22"/>
      <c r="HQ425" s="22"/>
      <c r="HR425" s="22"/>
      <c r="HS425" s="22"/>
      <c r="HT425" s="22"/>
      <c r="HU425" s="22"/>
      <c r="HV425" s="22"/>
      <c r="HW425" s="22"/>
      <c r="HX425" s="22"/>
      <c r="HY425" s="22"/>
      <c r="HZ425" s="22"/>
      <c r="IA425" s="22"/>
      <c r="IB425" s="22"/>
      <c r="IC425" s="22"/>
      <c r="ID425" s="22"/>
      <c r="IE425" s="22"/>
      <c r="IF425" s="22"/>
      <c r="IG425" s="22"/>
      <c r="IH425" s="22"/>
      <c r="II425" s="22"/>
      <c r="IJ425" s="22"/>
      <c r="IK425" s="22"/>
      <c r="IL425" s="22"/>
      <c r="IM425" s="22"/>
      <c r="IN425" s="22"/>
      <c r="IO425" s="22"/>
      <c r="IP425" s="22"/>
      <c r="IQ425" s="22"/>
      <c r="IR425" s="22"/>
      <c r="IS425" s="22"/>
      <c r="IT425" s="22"/>
      <c r="IU425" s="22"/>
      <c r="IV425" s="22"/>
      <c r="IW425" s="22"/>
      <c r="IX425" s="22"/>
      <c r="IY425" s="26">
        <f t="shared" si="23"/>
        <v>10</v>
      </c>
      <c r="IZ425" s="56" t="s">
        <v>37</v>
      </c>
      <c r="JA425" s="80">
        <v>312</v>
      </c>
      <c r="JB425" s="81">
        <f>JE425+JF425+JG425+JH425+JI425+JJ425</f>
        <v>312</v>
      </c>
      <c r="JC425" s="81">
        <v>177.89999999999998</v>
      </c>
      <c r="JD425" s="82">
        <f t="shared" si="24"/>
        <v>0</v>
      </c>
      <c r="JE425" s="83"/>
      <c r="JF425" s="83"/>
      <c r="JG425" s="83"/>
      <c r="JH425" s="83"/>
      <c r="JI425" s="83"/>
      <c r="JJ425" s="83">
        <v>312</v>
      </c>
      <c r="JK425" s="83"/>
      <c r="JL425" s="83"/>
      <c r="JM425" s="83"/>
      <c r="JN425" s="83"/>
      <c r="JO425" s="83"/>
      <c r="JP425" s="83"/>
      <c r="JQ425" s="40">
        <f t="shared" si="25"/>
        <v>1.7537942664418216</v>
      </c>
    </row>
    <row r="426" spans="1:278" s="5" customFormat="1" ht="12.75" customHeight="1" x14ac:dyDescent="0.25">
      <c r="A426" s="64">
        <v>43319</v>
      </c>
      <c r="B426" s="109" t="s">
        <v>396</v>
      </c>
      <c r="C426" s="52"/>
      <c r="D426" s="52"/>
      <c r="E426" s="53"/>
      <c r="F426" s="53"/>
      <c r="G426" s="53"/>
      <c r="H426" s="53"/>
      <c r="I426" s="53"/>
      <c r="J426" s="53"/>
      <c r="K426" s="53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  <c r="AU426" s="22"/>
      <c r="AV426" s="22"/>
      <c r="AW426" s="22"/>
      <c r="AX426" s="22"/>
      <c r="AY426" s="22"/>
      <c r="AZ426" s="22"/>
      <c r="BA426" s="22"/>
      <c r="BB426" s="22"/>
      <c r="BC426" s="22"/>
      <c r="BD426" s="22"/>
      <c r="BE426" s="22"/>
      <c r="BF426" s="22"/>
      <c r="BG426" s="22"/>
      <c r="BH426" s="22"/>
      <c r="BI426" s="22"/>
      <c r="BJ426" s="22"/>
      <c r="BK426" s="22"/>
      <c r="BL426" s="22"/>
      <c r="BM426" s="22"/>
      <c r="BN426" s="22"/>
      <c r="BO426" s="22"/>
      <c r="BP426" s="22"/>
      <c r="BQ426" s="22"/>
      <c r="BR426" s="22"/>
      <c r="BS426" s="22"/>
      <c r="BT426" s="22"/>
      <c r="BU426" s="22"/>
      <c r="BV426" s="22"/>
      <c r="BW426" s="22"/>
      <c r="BX426" s="22"/>
      <c r="BY426" s="22"/>
      <c r="BZ426" s="22"/>
      <c r="CA426" s="22"/>
      <c r="CB426" s="22"/>
      <c r="CC426" s="22"/>
      <c r="CD426" s="22"/>
      <c r="CE426" s="22"/>
      <c r="CF426" s="22"/>
      <c r="CG426" s="22"/>
      <c r="CH426" s="22"/>
      <c r="CI426" s="22"/>
      <c r="CJ426" s="22"/>
      <c r="CK426" s="22"/>
      <c r="CL426" s="22"/>
      <c r="CM426" s="22"/>
      <c r="CN426" s="22"/>
      <c r="CO426" s="22"/>
      <c r="CP426" s="22">
        <v>10</v>
      </c>
      <c r="CQ426" s="22"/>
      <c r="CR426" s="22"/>
      <c r="CS426" s="22"/>
      <c r="CT426" s="22"/>
      <c r="CU426" s="22"/>
      <c r="CV426" s="22"/>
      <c r="CW426" s="22"/>
      <c r="CX426" s="22"/>
      <c r="CY426" s="22"/>
      <c r="CZ426" s="22"/>
      <c r="DA426" s="22"/>
      <c r="DB426" s="22"/>
      <c r="DC426" s="22"/>
      <c r="DD426" s="22"/>
      <c r="DE426" s="22"/>
      <c r="DF426" s="22"/>
      <c r="DG426" s="22"/>
      <c r="DH426" s="22"/>
      <c r="DI426" s="22"/>
      <c r="DJ426" s="22"/>
      <c r="DK426" s="22"/>
      <c r="DL426" s="22"/>
      <c r="DM426" s="22"/>
      <c r="DN426" s="22"/>
      <c r="DO426" s="22"/>
      <c r="DP426" s="22"/>
      <c r="DQ426" s="22"/>
      <c r="DR426" s="22"/>
      <c r="DS426" s="22"/>
      <c r="DT426" s="22"/>
      <c r="DU426" s="22"/>
      <c r="DV426" s="22"/>
      <c r="DW426" s="22"/>
      <c r="DX426" s="22"/>
      <c r="DY426" s="22"/>
      <c r="DZ426" s="22"/>
      <c r="EA426" s="22"/>
      <c r="EB426" s="22"/>
      <c r="EC426" s="22"/>
      <c r="ED426" s="22"/>
      <c r="EE426" s="22"/>
      <c r="EF426" s="22"/>
      <c r="EG426" s="22"/>
      <c r="EH426" s="22"/>
      <c r="EI426" s="22"/>
      <c r="EJ426" s="22"/>
      <c r="EK426" s="22"/>
      <c r="EL426" s="22"/>
      <c r="EM426" s="22"/>
      <c r="EN426" s="22"/>
      <c r="EO426" s="22"/>
      <c r="EP426" s="22"/>
      <c r="EQ426" s="22"/>
      <c r="ER426" s="22"/>
      <c r="ES426" s="22"/>
      <c r="ET426" s="22"/>
      <c r="EU426" s="22"/>
      <c r="EV426" s="22"/>
      <c r="EW426" s="22"/>
      <c r="EX426" s="22"/>
      <c r="EY426" s="22"/>
      <c r="EZ426" s="22"/>
      <c r="FA426" s="22"/>
      <c r="FB426" s="22"/>
      <c r="FC426" s="22"/>
      <c r="FD426" s="22"/>
      <c r="FE426" s="22"/>
      <c r="FF426" s="22"/>
      <c r="FG426" s="22"/>
      <c r="FH426" s="22"/>
      <c r="FI426" s="22"/>
      <c r="FJ426" s="22"/>
      <c r="FK426" s="22"/>
      <c r="FL426" s="22"/>
      <c r="FM426" s="22"/>
      <c r="FN426" s="22"/>
      <c r="FO426" s="22"/>
      <c r="FP426" s="22"/>
      <c r="FQ426" s="22"/>
      <c r="FR426" s="22"/>
      <c r="FS426" s="22"/>
      <c r="FT426" s="22"/>
      <c r="FU426" s="22"/>
      <c r="FV426" s="22"/>
      <c r="FW426" s="22"/>
      <c r="FX426" s="22"/>
      <c r="FY426" s="22"/>
      <c r="FZ426" s="22"/>
      <c r="GA426" s="22"/>
      <c r="GB426" s="22"/>
      <c r="GC426" s="22"/>
      <c r="GD426" s="22"/>
      <c r="GE426" s="22"/>
      <c r="GF426" s="22"/>
      <c r="GG426" s="22"/>
      <c r="GH426" s="22"/>
      <c r="GI426" s="22"/>
      <c r="GJ426" s="22"/>
      <c r="GK426" s="22"/>
      <c r="GL426" s="22"/>
      <c r="GM426" s="22"/>
      <c r="GN426" s="22"/>
      <c r="GO426" s="22"/>
      <c r="GP426" s="22"/>
      <c r="GQ426" s="22"/>
      <c r="GR426" s="22"/>
      <c r="GS426" s="22"/>
      <c r="GT426" s="22"/>
      <c r="GU426" s="22"/>
      <c r="GV426" s="22"/>
      <c r="GW426" s="22"/>
      <c r="GX426" s="22"/>
      <c r="GY426" s="22"/>
      <c r="GZ426" s="22"/>
      <c r="HA426" s="22"/>
      <c r="HB426" s="22"/>
      <c r="HC426" s="22"/>
      <c r="HD426" s="22"/>
      <c r="HE426" s="22"/>
      <c r="HF426" s="22"/>
      <c r="HG426" s="22"/>
      <c r="HH426" s="22"/>
      <c r="HI426" s="22"/>
      <c r="HJ426" s="22"/>
      <c r="HK426" s="22"/>
      <c r="HL426" s="22"/>
      <c r="HM426" s="22"/>
      <c r="HN426" s="22"/>
      <c r="HO426" s="22"/>
      <c r="HP426" s="22"/>
      <c r="HQ426" s="22"/>
      <c r="HR426" s="22"/>
      <c r="HS426" s="22"/>
      <c r="HT426" s="22"/>
      <c r="HU426" s="22"/>
      <c r="HV426" s="22"/>
      <c r="HW426" s="22"/>
      <c r="HX426" s="22"/>
      <c r="HY426" s="22"/>
      <c r="HZ426" s="22"/>
      <c r="IA426" s="22"/>
      <c r="IB426" s="22"/>
      <c r="IC426" s="22"/>
      <c r="ID426" s="22">
        <v>25</v>
      </c>
      <c r="IE426" s="22"/>
      <c r="IF426" s="22"/>
      <c r="IG426" s="22"/>
      <c r="IH426" s="22"/>
      <c r="II426" s="22"/>
      <c r="IJ426" s="22"/>
      <c r="IK426" s="22"/>
      <c r="IL426" s="22"/>
      <c r="IM426" s="22"/>
      <c r="IN426" s="22"/>
      <c r="IO426" s="22"/>
      <c r="IP426" s="22"/>
      <c r="IQ426" s="22"/>
      <c r="IR426" s="22"/>
      <c r="IS426" s="22"/>
      <c r="IT426" s="22"/>
      <c r="IU426" s="22"/>
      <c r="IV426" s="22"/>
      <c r="IW426" s="22"/>
      <c r="IX426" s="22"/>
      <c r="IY426" s="26">
        <f t="shared" si="23"/>
        <v>35</v>
      </c>
      <c r="IZ426" s="56" t="s">
        <v>37</v>
      </c>
      <c r="JA426" s="80">
        <v>494.4</v>
      </c>
      <c r="JB426" s="81">
        <f>JE426+JF426+JG426+JH426+JI426+JJ426+JK426+JL426</f>
        <v>494.4</v>
      </c>
      <c r="JC426" s="81">
        <v>296.45</v>
      </c>
      <c r="JD426" s="82">
        <f t="shared" si="24"/>
        <v>0</v>
      </c>
      <c r="JE426" s="83"/>
      <c r="JF426" s="83"/>
      <c r="JG426" s="83"/>
      <c r="JH426" s="83"/>
      <c r="JI426" s="83"/>
      <c r="JJ426" s="83"/>
      <c r="JK426" s="83"/>
      <c r="JL426" s="83">
        <v>494.4</v>
      </c>
      <c r="JM426" s="83"/>
      <c r="JN426" s="83"/>
      <c r="JO426" s="83"/>
      <c r="JP426" s="83"/>
      <c r="JQ426" s="40">
        <f t="shared" si="25"/>
        <v>1.6677348625400574</v>
      </c>
    </row>
    <row r="427" spans="1:278" s="5" customFormat="1" ht="12.75" customHeight="1" x14ac:dyDescent="0.25">
      <c r="A427" s="64">
        <v>43123</v>
      </c>
      <c r="B427" s="109" t="s">
        <v>287</v>
      </c>
      <c r="C427" s="52"/>
      <c r="D427" s="52"/>
      <c r="E427" s="53"/>
      <c r="F427" s="53"/>
      <c r="G427" s="53"/>
      <c r="H427" s="53"/>
      <c r="I427" s="53"/>
      <c r="J427" s="53"/>
      <c r="K427" s="53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  <c r="AU427" s="22"/>
      <c r="AV427" s="22"/>
      <c r="AW427" s="22"/>
      <c r="AX427" s="22"/>
      <c r="AY427" s="22"/>
      <c r="AZ427" s="22"/>
      <c r="BA427" s="22"/>
      <c r="BB427" s="22"/>
      <c r="BC427" s="22"/>
      <c r="BD427" s="22"/>
      <c r="BE427" s="22"/>
      <c r="BF427" s="22"/>
      <c r="BG427" s="22"/>
      <c r="BH427" s="22"/>
      <c r="BI427" s="22"/>
      <c r="BJ427" s="22"/>
      <c r="BK427" s="22"/>
      <c r="BL427" s="22"/>
      <c r="BM427" s="22"/>
      <c r="BN427" s="22"/>
      <c r="BO427" s="22"/>
      <c r="BP427" s="22"/>
      <c r="BQ427" s="22"/>
      <c r="BR427" s="22"/>
      <c r="BS427" s="22"/>
      <c r="BT427" s="22"/>
      <c r="BU427" s="22"/>
      <c r="BV427" s="22"/>
      <c r="BW427" s="22"/>
      <c r="BX427" s="22"/>
      <c r="BY427" s="22"/>
      <c r="BZ427" s="22"/>
      <c r="CA427" s="22"/>
      <c r="CB427" s="22"/>
      <c r="CC427" s="22"/>
      <c r="CD427" s="22"/>
      <c r="CE427" s="22"/>
      <c r="CF427" s="22"/>
      <c r="CG427" s="22"/>
      <c r="CH427" s="22"/>
      <c r="CI427" s="22"/>
      <c r="CJ427" s="22"/>
      <c r="CK427" s="22"/>
      <c r="CL427" s="22"/>
      <c r="CM427" s="22"/>
      <c r="CN427" s="22"/>
      <c r="CO427" s="22"/>
      <c r="CP427" s="22"/>
      <c r="CQ427" s="22"/>
      <c r="CR427" s="22"/>
      <c r="CS427" s="22"/>
      <c r="CT427" s="22"/>
      <c r="CU427" s="22"/>
      <c r="CV427" s="22"/>
      <c r="CW427" s="22"/>
      <c r="CX427" s="22"/>
      <c r="CY427" s="22"/>
      <c r="CZ427" s="22"/>
      <c r="DA427" s="22"/>
      <c r="DB427" s="22"/>
      <c r="DC427" s="22"/>
      <c r="DD427" s="22"/>
      <c r="DE427" s="22"/>
      <c r="DF427" s="22"/>
      <c r="DG427" s="22"/>
      <c r="DH427" s="22"/>
      <c r="DI427" s="22"/>
      <c r="DJ427" s="22"/>
      <c r="DK427" s="22"/>
      <c r="DL427" s="22"/>
      <c r="DM427" s="22"/>
      <c r="DN427" s="22"/>
      <c r="DO427" s="22"/>
      <c r="DP427" s="22"/>
      <c r="DQ427" s="22"/>
      <c r="DR427" s="22"/>
      <c r="DS427" s="22"/>
      <c r="DT427" s="22"/>
      <c r="DU427" s="22"/>
      <c r="DV427" s="22"/>
      <c r="DW427" s="22"/>
      <c r="DX427" s="22"/>
      <c r="DY427" s="22"/>
      <c r="DZ427" s="22"/>
      <c r="EA427" s="22"/>
      <c r="EB427" s="22"/>
      <c r="EC427" s="22"/>
      <c r="ED427" s="22"/>
      <c r="EE427" s="22"/>
      <c r="EF427" s="22"/>
      <c r="EG427" s="22"/>
      <c r="EH427" s="22"/>
      <c r="EI427" s="22"/>
      <c r="EJ427" s="22"/>
      <c r="EK427" s="22"/>
      <c r="EL427" s="22"/>
      <c r="EM427" s="22"/>
      <c r="EN427" s="22"/>
      <c r="EO427" s="22"/>
      <c r="EP427" s="22"/>
      <c r="EQ427" s="22"/>
      <c r="ER427" s="22"/>
      <c r="ES427" s="22"/>
      <c r="ET427" s="22"/>
      <c r="EU427" s="22"/>
      <c r="EV427" s="22"/>
      <c r="EW427" s="22"/>
      <c r="EX427" s="22"/>
      <c r="EY427" s="22"/>
      <c r="EZ427" s="22"/>
      <c r="FA427" s="22"/>
      <c r="FB427" s="22"/>
      <c r="FC427" s="22"/>
      <c r="FD427" s="22"/>
      <c r="FE427" s="22"/>
      <c r="FF427" s="22"/>
      <c r="FG427" s="22"/>
      <c r="FH427" s="22"/>
      <c r="FI427" s="22"/>
      <c r="FJ427" s="22"/>
      <c r="FK427" s="22"/>
      <c r="FL427" s="22"/>
      <c r="FM427" s="22"/>
      <c r="FN427" s="22"/>
      <c r="FO427" s="22"/>
      <c r="FP427" s="22"/>
      <c r="FQ427" s="22"/>
      <c r="FR427" s="22"/>
      <c r="FS427" s="22"/>
      <c r="FT427" s="22"/>
      <c r="FU427" s="22"/>
      <c r="FV427" s="22"/>
      <c r="FW427" s="22"/>
      <c r="FX427" s="22"/>
      <c r="FY427" s="22"/>
      <c r="FZ427" s="22"/>
      <c r="GA427" s="22"/>
      <c r="GB427" s="22"/>
      <c r="GC427" s="22"/>
      <c r="GD427" s="22"/>
      <c r="GE427" s="22"/>
      <c r="GF427" s="22"/>
      <c r="GG427" s="22"/>
      <c r="GH427" s="22"/>
      <c r="GI427" s="22"/>
      <c r="GJ427" s="22"/>
      <c r="GK427" s="22"/>
      <c r="GL427" s="22"/>
      <c r="GM427" s="22"/>
      <c r="GN427" s="22"/>
      <c r="GO427" s="22"/>
      <c r="GP427" s="22"/>
      <c r="GQ427" s="22"/>
      <c r="GR427" s="22"/>
      <c r="GS427" s="22"/>
      <c r="GT427" s="22"/>
      <c r="GU427" s="22"/>
      <c r="GV427" s="22"/>
      <c r="GW427" s="22"/>
      <c r="GX427" s="22"/>
      <c r="GY427" s="22"/>
      <c r="GZ427" s="22"/>
      <c r="HA427" s="22"/>
      <c r="HB427" s="22"/>
      <c r="HC427" s="22"/>
      <c r="HD427" s="22"/>
      <c r="HE427" s="22"/>
      <c r="HF427" s="22"/>
      <c r="HG427" s="22"/>
      <c r="HH427" s="22"/>
      <c r="HI427" s="22"/>
      <c r="HJ427" s="22"/>
      <c r="HK427" s="22"/>
      <c r="HL427" s="22"/>
      <c r="HM427" s="22"/>
      <c r="HN427" s="22"/>
      <c r="HO427" s="22"/>
      <c r="HP427" s="22"/>
      <c r="HQ427" s="22"/>
      <c r="HR427" s="22"/>
      <c r="HS427" s="22"/>
      <c r="HT427" s="22"/>
      <c r="HU427" s="22"/>
      <c r="HV427" s="22"/>
      <c r="HW427" s="22"/>
      <c r="HX427" s="22"/>
      <c r="HY427" s="22"/>
      <c r="HZ427" s="22"/>
      <c r="IA427" s="22"/>
      <c r="IB427" s="22"/>
      <c r="IC427" s="22"/>
      <c r="ID427" s="22"/>
      <c r="IE427" s="22"/>
      <c r="IF427" s="22"/>
      <c r="IG427" s="22"/>
      <c r="IH427" s="22"/>
      <c r="II427" s="22"/>
      <c r="IJ427" s="22"/>
      <c r="IK427" s="22"/>
      <c r="IL427" s="22"/>
      <c r="IM427" s="22">
        <v>22.5</v>
      </c>
      <c r="IN427" s="22"/>
      <c r="IO427" s="22"/>
      <c r="IP427" s="22"/>
      <c r="IQ427" s="22"/>
      <c r="IR427" s="22"/>
      <c r="IS427" s="22"/>
      <c r="IT427" s="22"/>
      <c r="IU427" s="22"/>
      <c r="IV427" s="22"/>
      <c r="IW427" s="22"/>
      <c r="IX427" s="22"/>
      <c r="IY427" s="26">
        <f t="shared" si="23"/>
        <v>22.5</v>
      </c>
      <c r="IZ427" s="56" t="s">
        <v>78</v>
      </c>
      <c r="JA427" s="80">
        <v>4511.4399999999996</v>
      </c>
      <c r="JB427" s="81">
        <f>JE427+JF427+JG427</f>
        <v>4511.4400000000005</v>
      </c>
      <c r="JC427" s="81">
        <v>3209.76</v>
      </c>
      <c r="JD427" s="82">
        <f t="shared" si="24"/>
        <v>0</v>
      </c>
      <c r="JE427" s="83"/>
      <c r="JF427" s="83"/>
      <c r="JG427" s="83">
        <f>1000+3511.44</f>
        <v>4511.4400000000005</v>
      </c>
      <c r="JH427" s="83"/>
      <c r="JI427" s="83"/>
      <c r="JJ427" s="83"/>
      <c r="JK427" s="83"/>
      <c r="JL427" s="83"/>
      <c r="JM427" s="83"/>
      <c r="JN427" s="83"/>
      <c r="JO427" s="83"/>
      <c r="JP427" s="83"/>
      <c r="JQ427" s="40">
        <f t="shared" si="25"/>
        <v>1.4055381087682566</v>
      </c>
      <c r="JR427" s="5" t="s">
        <v>307</v>
      </c>
    </row>
    <row r="428" spans="1:278" s="5" customFormat="1" ht="12.75" customHeight="1" x14ac:dyDescent="0.25">
      <c r="A428" s="64">
        <v>43136</v>
      </c>
      <c r="B428" s="109" t="s">
        <v>287</v>
      </c>
      <c r="C428" s="52"/>
      <c r="D428" s="52"/>
      <c r="E428" s="53"/>
      <c r="F428" s="53"/>
      <c r="G428" s="53"/>
      <c r="H428" s="53"/>
      <c r="I428" s="53"/>
      <c r="J428" s="53"/>
      <c r="K428" s="53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  <c r="AU428" s="22"/>
      <c r="AV428" s="22"/>
      <c r="AW428" s="22"/>
      <c r="AX428" s="22"/>
      <c r="AY428" s="22"/>
      <c r="AZ428" s="22"/>
      <c r="BA428" s="22"/>
      <c r="BB428" s="22"/>
      <c r="BC428" s="22"/>
      <c r="BD428" s="22"/>
      <c r="BE428" s="22"/>
      <c r="BF428" s="22"/>
      <c r="BG428" s="22"/>
      <c r="BH428" s="22"/>
      <c r="BI428" s="22"/>
      <c r="BJ428" s="22"/>
      <c r="BK428" s="22"/>
      <c r="BL428" s="22"/>
      <c r="BM428" s="22"/>
      <c r="BN428" s="22"/>
      <c r="BO428" s="22"/>
      <c r="BP428" s="22"/>
      <c r="BQ428" s="22"/>
      <c r="BR428" s="22"/>
      <c r="BS428" s="22"/>
      <c r="BT428" s="22"/>
      <c r="BU428" s="22"/>
      <c r="BV428" s="22"/>
      <c r="BW428" s="22"/>
      <c r="BX428" s="22"/>
      <c r="BY428" s="22"/>
      <c r="BZ428" s="22"/>
      <c r="CA428" s="22"/>
      <c r="CB428" s="22"/>
      <c r="CC428" s="22"/>
      <c r="CD428" s="22"/>
      <c r="CE428" s="22"/>
      <c r="CF428" s="22"/>
      <c r="CG428" s="22"/>
      <c r="CH428" s="22"/>
      <c r="CI428" s="22"/>
      <c r="CJ428" s="22"/>
      <c r="CK428" s="22"/>
      <c r="CL428" s="22"/>
      <c r="CM428" s="22"/>
      <c r="CN428" s="22"/>
      <c r="CO428" s="22"/>
      <c r="CP428" s="22"/>
      <c r="CQ428" s="22"/>
      <c r="CR428" s="22"/>
      <c r="CS428" s="22"/>
      <c r="CT428" s="22"/>
      <c r="CU428" s="22"/>
      <c r="CV428" s="22"/>
      <c r="CW428" s="22"/>
      <c r="CX428" s="22"/>
      <c r="CY428" s="22"/>
      <c r="CZ428" s="22"/>
      <c r="DA428" s="22"/>
      <c r="DB428" s="22"/>
      <c r="DC428" s="22"/>
      <c r="DD428" s="22"/>
      <c r="DE428" s="22"/>
      <c r="DF428" s="22"/>
      <c r="DG428" s="22"/>
      <c r="DH428" s="22"/>
      <c r="DI428" s="22"/>
      <c r="DJ428" s="22"/>
      <c r="DK428" s="22"/>
      <c r="DL428" s="22"/>
      <c r="DM428" s="22"/>
      <c r="DN428" s="22"/>
      <c r="DO428" s="22"/>
      <c r="DP428" s="22"/>
      <c r="DQ428" s="22"/>
      <c r="DR428" s="22"/>
      <c r="DS428" s="22"/>
      <c r="DT428" s="22"/>
      <c r="DU428" s="22"/>
      <c r="DV428" s="22"/>
      <c r="DW428" s="22"/>
      <c r="DX428" s="22"/>
      <c r="DY428" s="22"/>
      <c r="DZ428" s="22"/>
      <c r="EA428" s="22"/>
      <c r="EB428" s="22"/>
      <c r="EC428" s="22"/>
      <c r="ED428" s="22"/>
      <c r="EE428" s="22"/>
      <c r="EF428" s="22"/>
      <c r="EG428" s="22"/>
      <c r="EH428" s="22"/>
      <c r="EI428" s="22"/>
      <c r="EJ428" s="22"/>
      <c r="EK428" s="22"/>
      <c r="EL428" s="22"/>
      <c r="EM428" s="22"/>
      <c r="EN428" s="22"/>
      <c r="EO428" s="22"/>
      <c r="EP428" s="22"/>
      <c r="EQ428" s="22"/>
      <c r="ER428" s="22"/>
      <c r="ES428" s="22"/>
      <c r="ET428" s="22"/>
      <c r="EU428" s="22"/>
      <c r="EV428" s="22"/>
      <c r="EW428" s="22"/>
      <c r="EX428" s="22"/>
      <c r="EY428" s="22"/>
      <c r="EZ428" s="22"/>
      <c r="FA428" s="22"/>
      <c r="FB428" s="22"/>
      <c r="FC428" s="22"/>
      <c r="FD428" s="22"/>
      <c r="FE428" s="22"/>
      <c r="FF428" s="22"/>
      <c r="FG428" s="22"/>
      <c r="FH428" s="22"/>
      <c r="FI428" s="22"/>
      <c r="FJ428" s="22"/>
      <c r="FK428" s="22"/>
      <c r="FL428" s="22"/>
      <c r="FM428" s="22"/>
      <c r="FN428" s="22"/>
      <c r="FO428" s="22"/>
      <c r="FP428" s="22"/>
      <c r="FQ428" s="22"/>
      <c r="FR428" s="22"/>
      <c r="FS428" s="22"/>
      <c r="FT428" s="22"/>
      <c r="FU428" s="22"/>
      <c r="FV428" s="22"/>
      <c r="FW428" s="22"/>
      <c r="FX428" s="22"/>
      <c r="FY428" s="22"/>
      <c r="FZ428" s="22"/>
      <c r="GA428" s="22"/>
      <c r="GB428" s="22"/>
      <c r="GC428" s="22"/>
      <c r="GD428" s="22"/>
      <c r="GE428" s="22"/>
      <c r="GF428" s="22"/>
      <c r="GG428" s="22"/>
      <c r="GH428" s="22"/>
      <c r="GI428" s="22"/>
      <c r="GJ428" s="22"/>
      <c r="GK428" s="22"/>
      <c r="GL428" s="22"/>
      <c r="GM428" s="22"/>
      <c r="GN428" s="22"/>
      <c r="GO428" s="22"/>
      <c r="GP428" s="22"/>
      <c r="GQ428" s="22"/>
      <c r="GR428" s="22"/>
      <c r="GS428" s="22"/>
      <c r="GT428" s="22"/>
      <c r="GU428" s="22"/>
      <c r="GV428" s="22"/>
      <c r="GW428" s="22"/>
      <c r="GX428" s="22"/>
      <c r="GY428" s="22"/>
      <c r="GZ428" s="22"/>
      <c r="HA428" s="22"/>
      <c r="HB428" s="22"/>
      <c r="HC428" s="22"/>
      <c r="HD428" s="22"/>
      <c r="HE428" s="22"/>
      <c r="HF428" s="22"/>
      <c r="HG428" s="22"/>
      <c r="HH428" s="22"/>
      <c r="HI428" s="22"/>
      <c r="HJ428" s="22"/>
      <c r="HK428" s="22"/>
      <c r="HL428" s="22"/>
      <c r="HM428" s="22"/>
      <c r="HN428" s="22"/>
      <c r="HO428" s="22"/>
      <c r="HP428" s="22"/>
      <c r="HQ428" s="22"/>
      <c r="HR428" s="22"/>
      <c r="HS428" s="22"/>
      <c r="HT428" s="22"/>
      <c r="HU428" s="22"/>
      <c r="HV428" s="22"/>
      <c r="HW428" s="22"/>
      <c r="HX428" s="22"/>
      <c r="HY428" s="22"/>
      <c r="HZ428" s="22"/>
      <c r="IA428" s="22"/>
      <c r="IB428" s="22"/>
      <c r="IC428" s="22"/>
      <c r="ID428" s="22"/>
      <c r="IE428" s="22"/>
      <c r="IF428" s="22"/>
      <c r="IG428" s="22"/>
      <c r="IH428" s="22"/>
      <c r="II428" s="22"/>
      <c r="IJ428" s="22"/>
      <c r="IK428" s="22"/>
      <c r="IL428" s="22"/>
      <c r="IM428" s="22">
        <v>4.5</v>
      </c>
      <c r="IN428" s="22"/>
      <c r="IO428" s="22"/>
      <c r="IP428" s="22"/>
      <c r="IQ428" s="22"/>
      <c r="IR428" s="22"/>
      <c r="IS428" s="22"/>
      <c r="IT428" s="22"/>
      <c r="IU428" s="22"/>
      <c r="IV428" s="22"/>
      <c r="IW428" s="22"/>
      <c r="IX428" s="22"/>
      <c r="IY428" s="26">
        <f t="shared" si="23"/>
        <v>4.5</v>
      </c>
      <c r="IZ428" s="56" t="s">
        <v>78</v>
      </c>
      <c r="JA428" s="80">
        <v>900.89</v>
      </c>
      <c r="JB428" s="81">
        <f>JE428+JF428+JG428</f>
        <v>900.89</v>
      </c>
      <c r="JC428" s="81">
        <v>718.60500000000002</v>
      </c>
      <c r="JD428" s="82">
        <f t="shared" si="24"/>
        <v>0</v>
      </c>
      <c r="JE428" s="83"/>
      <c r="JF428" s="83"/>
      <c r="JG428" s="83">
        <v>900.89</v>
      </c>
      <c r="JH428" s="83"/>
      <c r="JI428" s="83"/>
      <c r="JJ428" s="83"/>
      <c r="JK428" s="83"/>
      <c r="JL428" s="83"/>
      <c r="JM428" s="83"/>
      <c r="JN428" s="83"/>
      <c r="JO428" s="83"/>
      <c r="JP428" s="83"/>
      <c r="JQ428" s="40">
        <f t="shared" si="25"/>
        <v>1.2536650872175952</v>
      </c>
      <c r="JR428" s="5" t="s">
        <v>319</v>
      </c>
    </row>
    <row r="429" spans="1:278" s="5" customFormat="1" ht="12.75" customHeight="1" x14ac:dyDescent="0.25">
      <c r="A429" s="64">
        <v>43185</v>
      </c>
      <c r="B429" s="109" t="s">
        <v>287</v>
      </c>
      <c r="C429" s="52"/>
      <c r="D429" s="52"/>
      <c r="E429" s="53"/>
      <c r="F429" s="53"/>
      <c r="G429" s="53"/>
      <c r="H429" s="53"/>
      <c r="I429" s="53"/>
      <c r="J429" s="53"/>
      <c r="K429" s="53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  <c r="AU429" s="22"/>
      <c r="AV429" s="22"/>
      <c r="AW429" s="22"/>
      <c r="AX429" s="22"/>
      <c r="AY429" s="22"/>
      <c r="AZ429" s="22"/>
      <c r="BA429" s="22"/>
      <c r="BB429" s="22"/>
      <c r="BC429" s="22"/>
      <c r="BD429" s="22"/>
      <c r="BE429" s="22"/>
      <c r="BF429" s="22"/>
      <c r="BG429" s="22"/>
      <c r="BH429" s="22"/>
      <c r="BI429" s="22"/>
      <c r="BJ429" s="22"/>
      <c r="BK429" s="22"/>
      <c r="BL429" s="22"/>
      <c r="BM429" s="22"/>
      <c r="BN429" s="22"/>
      <c r="BO429" s="22"/>
      <c r="BP429" s="22"/>
      <c r="BQ429" s="22"/>
      <c r="BR429" s="22"/>
      <c r="BS429" s="22"/>
      <c r="BT429" s="22"/>
      <c r="BU429" s="22"/>
      <c r="BV429" s="22"/>
      <c r="BW429" s="22"/>
      <c r="BX429" s="22"/>
      <c r="BY429" s="22"/>
      <c r="BZ429" s="22"/>
      <c r="CA429" s="22"/>
      <c r="CB429" s="22"/>
      <c r="CC429" s="22"/>
      <c r="CD429" s="22"/>
      <c r="CE429" s="22"/>
      <c r="CF429" s="22"/>
      <c r="CG429" s="22"/>
      <c r="CH429" s="22"/>
      <c r="CI429" s="22"/>
      <c r="CJ429" s="22"/>
      <c r="CK429" s="22"/>
      <c r="CL429" s="22"/>
      <c r="CM429" s="22"/>
      <c r="CN429" s="22"/>
      <c r="CO429" s="22"/>
      <c r="CP429" s="22"/>
      <c r="CQ429" s="22"/>
      <c r="CR429" s="22"/>
      <c r="CS429" s="22"/>
      <c r="CT429" s="22"/>
      <c r="CU429" s="22"/>
      <c r="CV429" s="22"/>
      <c r="CW429" s="22"/>
      <c r="CX429" s="22"/>
      <c r="CY429" s="22"/>
      <c r="CZ429" s="22"/>
      <c r="DA429" s="22"/>
      <c r="DB429" s="22"/>
      <c r="DC429" s="22"/>
      <c r="DD429" s="22"/>
      <c r="DE429" s="22"/>
      <c r="DF429" s="22"/>
      <c r="DG429" s="22"/>
      <c r="DH429" s="22"/>
      <c r="DI429" s="22"/>
      <c r="DJ429" s="22"/>
      <c r="DK429" s="22"/>
      <c r="DL429" s="22"/>
      <c r="DM429" s="22"/>
      <c r="DN429" s="22"/>
      <c r="DO429" s="22"/>
      <c r="DP429" s="22"/>
      <c r="DQ429" s="22"/>
      <c r="DR429" s="22"/>
      <c r="DS429" s="22"/>
      <c r="DT429" s="22"/>
      <c r="DU429" s="22"/>
      <c r="DV429" s="22"/>
      <c r="DW429" s="22"/>
      <c r="DX429" s="22"/>
      <c r="DY429" s="22"/>
      <c r="DZ429" s="22"/>
      <c r="EA429" s="22"/>
      <c r="EB429" s="22"/>
      <c r="EC429" s="22"/>
      <c r="ED429" s="22"/>
      <c r="EE429" s="22"/>
      <c r="EF429" s="22"/>
      <c r="EG429" s="22"/>
      <c r="EH429" s="22"/>
      <c r="EI429" s="22"/>
      <c r="EJ429" s="22"/>
      <c r="EK429" s="22"/>
      <c r="EL429" s="22"/>
      <c r="EM429" s="22"/>
      <c r="EN429" s="22"/>
      <c r="EO429" s="22"/>
      <c r="EP429" s="22"/>
      <c r="EQ429" s="22"/>
      <c r="ER429" s="22"/>
      <c r="ES429" s="22"/>
      <c r="ET429" s="22"/>
      <c r="EU429" s="22"/>
      <c r="EV429" s="22"/>
      <c r="EW429" s="22"/>
      <c r="EX429" s="22"/>
      <c r="EY429" s="22"/>
      <c r="EZ429" s="22"/>
      <c r="FA429" s="22"/>
      <c r="FB429" s="22"/>
      <c r="FC429" s="22"/>
      <c r="FD429" s="22"/>
      <c r="FE429" s="22"/>
      <c r="FF429" s="22"/>
      <c r="FG429" s="22"/>
      <c r="FH429" s="22"/>
      <c r="FI429" s="22"/>
      <c r="FJ429" s="22"/>
      <c r="FK429" s="22"/>
      <c r="FL429" s="22"/>
      <c r="FM429" s="22"/>
      <c r="FN429" s="22"/>
      <c r="FO429" s="22"/>
      <c r="FP429" s="22"/>
      <c r="FQ429" s="22"/>
      <c r="FR429" s="22"/>
      <c r="FS429" s="22"/>
      <c r="FT429" s="22"/>
      <c r="FU429" s="22"/>
      <c r="FV429" s="22"/>
      <c r="FW429" s="22"/>
      <c r="FX429" s="22"/>
      <c r="FY429" s="22"/>
      <c r="FZ429" s="22"/>
      <c r="GA429" s="22"/>
      <c r="GB429" s="22"/>
      <c r="GC429" s="22"/>
      <c r="GD429" s="22"/>
      <c r="GE429" s="22"/>
      <c r="GF429" s="22"/>
      <c r="GG429" s="22"/>
      <c r="GH429" s="22"/>
      <c r="GI429" s="22"/>
      <c r="GJ429" s="22"/>
      <c r="GK429" s="22"/>
      <c r="GL429" s="22"/>
      <c r="GM429" s="22"/>
      <c r="GN429" s="22"/>
      <c r="GO429" s="22"/>
      <c r="GP429" s="22"/>
      <c r="GQ429" s="22"/>
      <c r="GR429" s="22"/>
      <c r="GS429" s="22"/>
      <c r="GT429" s="22"/>
      <c r="GU429" s="22"/>
      <c r="GV429" s="22"/>
      <c r="GW429" s="22"/>
      <c r="GX429" s="22"/>
      <c r="GY429" s="22"/>
      <c r="GZ429" s="22"/>
      <c r="HA429" s="22"/>
      <c r="HB429" s="22"/>
      <c r="HC429" s="22"/>
      <c r="HD429" s="22"/>
      <c r="HE429" s="22"/>
      <c r="HF429" s="22"/>
      <c r="HG429" s="22"/>
      <c r="HH429" s="22"/>
      <c r="HI429" s="22"/>
      <c r="HJ429" s="22"/>
      <c r="HK429" s="22"/>
      <c r="HL429" s="22"/>
      <c r="HM429" s="22"/>
      <c r="HN429" s="22"/>
      <c r="HO429" s="22"/>
      <c r="HP429" s="22"/>
      <c r="HQ429" s="22"/>
      <c r="HR429" s="22"/>
      <c r="HS429" s="22"/>
      <c r="HT429" s="22"/>
      <c r="HU429" s="22"/>
      <c r="HV429" s="22"/>
      <c r="HW429" s="22"/>
      <c r="HX429" s="22"/>
      <c r="HY429" s="22"/>
      <c r="HZ429" s="22"/>
      <c r="IA429" s="22"/>
      <c r="IB429" s="22"/>
      <c r="IC429" s="22"/>
      <c r="ID429" s="22"/>
      <c r="IE429" s="22"/>
      <c r="IF429" s="22"/>
      <c r="IG429" s="22"/>
      <c r="IH429" s="22"/>
      <c r="II429" s="22"/>
      <c r="IJ429" s="22"/>
      <c r="IK429" s="22"/>
      <c r="IL429" s="22"/>
      <c r="IM429" s="22">
        <v>13.5</v>
      </c>
      <c r="IN429" s="22"/>
      <c r="IO429" s="22"/>
      <c r="IP429" s="22"/>
      <c r="IQ429" s="22"/>
      <c r="IR429" s="22"/>
      <c r="IS429" s="22"/>
      <c r="IT429" s="22"/>
      <c r="IU429" s="22"/>
      <c r="IV429" s="22"/>
      <c r="IW429" s="22"/>
      <c r="IX429" s="22"/>
      <c r="IY429" s="26">
        <f t="shared" si="23"/>
        <v>13.5</v>
      </c>
      <c r="IZ429" s="56" t="s">
        <v>78</v>
      </c>
      <c r="JA429" s="80">
        <v>2667.49</v>
      </c>
      <c r="JB429" s="81">
        <f>JE429+JF429+JG429+JH429+JI429+JJ429</f>
        <v>2667.49</v>
      </c>
      <c r="JC429" s="81">
        <v>1894.0500000000002</v>
      </c>
      <c r="JD429" s="82">
        <f t="shared" si="24"/>
        <v>0</v>
      </c>
      <c r="JE429" s="83"/>
      <c r="JF429" s="83"/>
      <c r="JG429" s="83"/>
      <c r="JH429" s="83"/>
      <c r="JI429" s="83">
        <v>2667.47</v>
      </c>
      <c r="JJ429" s="83">
        <v>0.02</v>
      </c>
      <c r="JK429" s="83"/>
      <c r="JL429" s="83"/>
      <c r="JM429" s="83"/>
      <c r="JN429" s="83"/>
      <c r="JO429" s="83"/>
      <c r="JP429" s="83"/>
      <c r="JQ429" s="40">
        <f t="shared" si="25"/>
        <v>1.4083524722156224</v>
      </c>
      <c r="JR429" s="5" t="s">
        <v>421</v>
      </c>
    </row>
    <row r="430" spans="1:278" s="5" customFormat="1" ht="12.75" customHeight="1" x14ac:dyDescent="0.25">
      <c r="A430" s="64">
        <v>43213</v>
      </c>
      <c r="B430" s="109" t="s">
        <v>287</v>
      </c>
      <c r="C430" s="52"/>
      <c r="D430" s="52"/>
      <c r="E430" s="53"/>
      <c r="F430" s="53"/>
      <c r="G430" s="53"/>
      <c r="H430" s="53"/>
      <c r="I430" s="53"/>
      <c r="J430" s="53"/>
      <c r="K430" s="53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  <c r="BA430" s="22"/>
      <c r="BB430" s="22"/>
      <c r="BC430" s="22"/>
      <c r="BD430" s="22"/>
      <c r="BE430" s="22"/>
      <c r="BF430" s="22"/>
      <c r="BG430" s="22"/>
      <c r="BH430" s="22"/>
      <c r="BI430" s="22"/>
      <c r="BJ430" s="22"/>
      <c r="BK430" s="22"/>
      <c r="BL430" s="22"/>
      <c r="BM430" s="22"/>
      <c r="BN430" s="22"/>
      <c r="BO430" s="22"/>
      <c r="BP430" s="22"/>
      <c r="BQ430" s="22"/>
      <c r="BR430" s="22"/>
      <c r="BS430" s="22"/>
      <c r="BT430" s="22"/>
      <c r="BU430" s="22"/>
      <c r="BV430" s="22"/>
      <c r="BW430" s="22"/>
      <c r="BX430" s="22"/>
      <c r="BY430" s="22"/>
      <c r="BZ430" s="22"/>
      <c r="CA430" s="22"/>
      <c r="CB430" s="22"/>
      <c r="CC430" s="22"/>
      <c r="CD430" s="22"/>
      <c r="CE430" s="22"/>
      <c r="CF430" s="22"/>
      <c r="CG430" s="22"/>
      <c r="CH430" s="22"/>
      <c r="CI430" s="22"/>
      <c r="CJ430" s="22"/>
      <c r="CK430" s="22"/>
      <c r="CL430" s="22"/>
      <c r="CM430" s="22"/>
      <c r="CN430" s="22"/>
      <c r="CO430" s="22"/>
      <c r="CP430" s="22"/>
      <c r="CQ430" s="22"/>
      <c r="CR430" s="22"/>
      <c r="CS430" s="22"/>
      <c r="CT430" s="22"/>
      <c r="CU430" s="22"/>
      <c r="CV430" s="22"/>
      <c r="CW430" s="22"/>
      <c r="CX430" s="22"/>
      <c r="CY430" s="22"/>
      <c r="CZ430" s="22"/>
      <c r="DA430" s="22"/>
      <c r="DB430" s="22"/>
      <c r="DC430" s="22"/>
      <c r="DD430" s="22"/>
      <c r="DE430" s="22"/>
      <c r="DF430" s="22"/>
      <c r="DG430" s="22"/>
      <c r="DH430" s="22"/>
      <c r="DI430" s="22"/>
      <c r="DJ430" s="22"/>
      <c r="DK430" s="22"/>
      <c r="DL430" s="22"/>
      <c r="DM430" s="22"/>
      <c r="DN430" s="22"/>
      <c r="DO430" s="22"/>
      <c r="DP430" s="22"/>
      <c r="DQ430" s="22"/>
      <c r="DR430" s="22"/>
      <c r="DS430" s="22"/>
      <c r="DT430" s="22"/>
      <c r="DU430" s="22"/>
      <c r="DV430" s="22"/>
      <c r="DW430" s="22"/>
      <c r="DX430" s="22"/>
      <c r="DY430" s="22"/>
      <c r="DZ430" s="22"/>
      <c r="EA430" s="22"/>
      <c r="EB430" s="22"/>
      <c r="EC430" s="22"/>
      <c r="ED430" s="22"/>
      <c r="EE430" s="22"/>
      <c r="EF430" s="22"/>
      <c r="EG430" s="22"/>
      <c r="EH430" s="22"/>
      <c r="EI430" s="22"/>
      <c r="EJ430" s="22"/>
      <c r="EK430" s="22"/>
      <c r="EL430" s="22"/>
      <c r="EM430" s="22"/>
      <c r="EN430" s="22"/>
      <c r="EO430" s="22"/>
      <c r="EP430" s="22"/>
      <c r="EQ430" s="22"/>
      <c r="ER430" s="22"/>
      <c r="ES430" s="22"/>
      <c r="ET430" s="22"/>
      <c r="EU430" s="22"/>
      <c r="EV430" s="22"/>
      <c r="EW430" s="22"/>
      <c r="EX430" s="22"/>
      <c r="EY430" s="22"/>
      <c r="EZ430" s="22"/>
      <c r="FA430" s="22"/>
      <c r="FB430" s="22"/>
      <c r="FC430" s="22"/>
      <c r="FD430" s="22"/>
      <c r="FE430" s="22"/>
      <c r="FF430" s="22"/>
      <c r="FG430" s="22"/>
      <c r="FH430" s="22"/>
      <c r="FI430" s="22"/>
      <c r="FJ430" s="22"/>
      <c r="FK430" s="22"/>
      <c r="FL430" s="22"/>
      <c r="FM430" s="22"/>
      <c r="FN430" s="22"/>
      <c r="FO430" s="22"/>
      <c r="FP430" s="22"/>
      <c r="FQ430" s="22"/>
      <c r="FR430" s="22"/>
      <c r="FS430" s="22"/>
      <c r="FT430" s="22"/>
      <c r="FU430" s="22"/>
      <c r="FV430" s="22">
        <v>5.5</v>
      </c>
      <c r="FW430" s="22"/>
      <c r="FX430" s="22"/>
      <c r="FY430" s="22"/>
      <c r="FZ430" s="22"/>
      <c r="GA430" s="22"/>
      <c r="GB430" s="22"/>
      <c r="GC430" s="22"/>
      <c r="GD430" s="22"/>
      <c r="GE430" s="22"/>
      <c r="GF430" s="22"/>
      <c r="GG430" s="22"/>
      <c r="GH430" s="22"/>
      <c r="GI430" s="22"/>
      <c r="GJ430" s="22"/>
      <c r="GK430" s="22"/>
      <c r="GL430" s="22"/>
      <c r="GM430" s="22"/>
      <c r="GN430" s="22"/>
      <c r="GO430" s="22"/>
      <c r="GP430" s="22"/>
      <c r="GQ430" s="22"/>
      <c r="GR430" s="22"/>
      <c r="GS430" s="22"/>
      <c r="GT430" s="22"/>
      <c r="GU430" s="22"/>
      <c r="GV430" s="22"/>
      <c r="GW430" s="22"/>
      <c r="GX430" s="22"/>
      <c r="GY430" s="22"/>
      <c r="GZ430" s="22"/>
      <c r="HA430" s="22"/>
      <c r="HB430" s="22"/>
      <c r="HC430" s="22"/>
      <c r="HD430" s="22"/>
      <c r="HE430" s="22"/>
      <c r="HF430" s="22"/>
      <c r="HG430" s="22"/>
      <c r="HH430" s="22"/>
      <c r="HI430" s="22"/>
      <c r="HJ430" s="22"/>
      <c r="HK430" s="22"/>
      <c r="HL430" s="22"/>
      <c r="HM430" s="22"/>
      <c r="HN430" s="22"/>
      <c r="HO430" s="22"/>
      <c r="HP430" s="22"/>
      <c r="HQ430" s="22"/>
      <c r="HR430" s="22"/>
      <c r="HS430" s="22"/>
      <c r="HT430" s="22"/>
      <c r="HU430" s="22"/>
      <c r="HV430" s="22"/>
      <c r="HW430" s="22"/>
      <c r="HX430" s="22"/>
      <c r="HY430" s="22"/>
      <c r="HZ430" s="22"/>
      <c r="IA430" s="22"/>
      <c r="IB430" s="22"/>
      <c r="IC430" s="22"/>
      <c r="ID430" s="22"/>
      <c r="IE430" s="22"/>
      <c r="IF430" s="22"/>
      <c r="IG430" s="22"/>
      <c r="IH430" s="22"/>
      <c r="II430" s="22">
        <v>14</v>
      </c>
      <c r="IJ430" s="22"/>
      <c r="IK430" s="22"/>
      <c r="IL430" s="22"/>
      <c r="IM430" s="22">
        <v>9</v>
      </c>
      <c r="IN430" s="22"/>
      <c r="IO430" s="22"/>
      <c r="IP430" s="22"/>
      <c r="IQ430" s="22"/>
      <c r="IR430" s="22"/>
      <c r="IS430" s="22"/>
      <c r="IT430" s="22"/>
      <c r="IU430" s="22"/>
      <c r="IV430" s="22"/>
      <c r="IW430" s="22"/>
      <c r="IX430" s="22"/>
      <c r="IY430" s="26">
        <f t="shared" si="23"/>
        <v>28.5</v>
      </c>
      <c r="IZ430" s="56" t="s">
        <v>78</v>
      </c>
      <c r="JA430" s="80">
        <v>3328.31</v>
      </c>
      <c r="JB430" s="81">
        <f>JE430+JF430+JG430+JH430+JI430+JJ430</f>
        <v>3328.31</v>
      </c>
      <c r="JC430" s="81">
        <v>2270.9850000000001</v>
      </c>
      <c r="JD430" s="82">
        <f t="shared" si="24"/>
        <v>0</v>
      </c>
      <c r="JE430" s="83"/>
      <c r="JF430" s="83"/>
      <c r="JG430" s="83"/>
      <c r="JH430" s="83"/>
      <c r="JI430" s="83"/>
      <c r="JJ430" s="83">
        <v>3328.31</v>
      </c>
      <c r="JK430" s="83"/>
      <c r="JL430" s="83"/>
      <c r="JM430" s="83"/>
      <c r="JN430" s="83"/>
      <c r="JO430" s="83"/>
      <c r="JP430" s="83"/>
      <c r="JQ430" s="40">
        <f t="shared" si="25"/>
        <v>1.4655799135617362</v>
      </c>
      <c r="JR430" s="5" t="s">
        <v>450</v>
      </c>
    </row>
    <row r="431" spans="1:278" s="5" customFormat="1" ht="12.75" customHeight="1" x14ac:dyDescent="0.25">
      <c r="A431" s="64">
        <v>43218</v>
      </c>
      <c r="B431" s="109" t="s">
        <v>287</v>
      </c>
      <c r="C431" s="52"/>
      <c r="D431" s="52"/>
      <c r="E431" s="53"/>
      <c r="F431" s="53"/>
      <c r="G431" s="53"/>
      <c r="H431" s="53"/>
      <c r="I431" s="53"/>
      <c r="J431" s="53"/>
      <c r="K431" s="53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  <c r="AU431" s="22"/>
      <c r="AV431" s="22"/>
      <c r="AW431" s="22"/>
      <c r="AX431" s="22"/>
      <c r="AY431" s="22"/>
      <c r="AZ431" s="22"/>
      <c r="BA431" s="22"/>
      <c r="BB431" s="22"/>
      <c r="BC431" s="22"/>
      <c r="BD431" s="22"/>
      <c r="BE431" s="22"/>
      <c r="BF431" s="22"/>
      <c r="BG431" s="22"/>
      <c r="BH431" s="22"/>
      <c r="BI431" s="22"/>
      <c r="BJ431" s="22"/>
      <c r="BK431" s="22"/>
      <c r="BL431" s="22"/>
      <c r="BM431" s="22"/>
      <c r="BN431" s="22"/>
      <c r="BO431" s="22"/>
      <c r="BP431" s="22"/>
      <c r="BQ431" s="22"/>
      <c r="BR431" s="22"/>
      <c r="BS431" s="22"/>
      <c r="BT431" s="22"/>
      <c r="BU431" s="22"/>
      <c r="BV431" s="22"/>
      <c r="BW431" s="22"/>
      <c r="BX431" s="22"/>
      <c r="BY431" s="22"/>
      <c r="BZ431" s="22"/>
      <c r="CA431" s="22"/>
      <c r="CB431" s="22"/>
      <c r="CC431" s="22"/>
      <c r="CD431" s="22"/>
      <c r="CE431" s="22"/>
      <c r="CF431" s="22"/>
      <c r="CG431" s="22"/>
      <c r="CH431" s="22"/>
      <c r="CI431" s="22"/>
      <c r="CJ431" s="22"/>
      <c r="CK431" s="22"/>
      <c r="CL431" s="22"/>
      <c r="CM431" s="22"/>
      <c r="CN431" s="22"/>
      <c r="CO431" s="22"/>
      <c r="CP431" s="22"/>
      <c r="CQ431" s="22"/>
      <c r="CR431" s="22"/>
      <c r="CS431" s="22"/>
      <c r="CT431" s="22"/>
      <c r="CU431" s="22"/>
      <c r="CV431" s="22"/>
      <c r="CW431" s="22"/>
      <c r="CX431" s="22"/>
      <c r="CY431" s="22"/>
      <c r="CZ431" s="22"/>
      <c r="DA431" s="22"/>
      <c r="DB431" s="22"/>
      <c r="DC431" s="22"/>
      <c r="DD431" s="22"/>
      <c r="DE431" s="22"/>
      <c r="DF431" s="22"/>
      <c r="DG431" s="22"/>
      <c r="DH431" s="22"/>
      <c r="DI431" s="22"/>
      <c r="DJ431" s="22"/>
      <c r="DK431" s="22"/>
      <c r="DL431" s="22"/>
      <c r="DM431" s="22"/>
      <c r="DN431" s="22"/>
      <c r="DO431" s="22"/>
      <c r="DP431" s="22"/>
      <c r="DQ431" s="22"/>
      <c r="DR431" s="22"/>
      <c r="DS431" s="22"/>
      <c r="DT431" s="22"/>
      <c r="DU431" s="22"/>
      <c r="DV431" s="22"/>
      <c r="DW431" s="22"/>
      <c r="DX431" s="22"/>
      <c r="DY431" s="22"/>
      <c r="DZ431" s="22"/>
      <c r="EA431" s="22"/>
      <c r="EB431" s="22"/>
      <c r="EC431" s="22"/>
      <c r="ED431" s="22"/>
      <c r="EE431" s="22"/>
      <c r="EF431" s="22"/>
      <c r="EG431" s="22"/>
      <c r="EH431" s="22"/>
      <c r="EI431" s="22"/>
      <c r="EJ431" s="22"/>
      <c r="EK431" s="22"/>
      <c r="EL431" s="22"/>
      <c r="EM431" s="22"/>
      <c r="EN431" s="22"/>
      <c r="EO431" s="22"/>
      <c r="EP431" s="22"/>
      <c r="EQ431" s="22"/>
      <c r="ER431" s="22"/>
      <c r="ES431" s="22"/>
      <c r="ET431" s="22"/>
      <c r="EU431" s="22"/>
      <c r="EV431" s="22"/>
      <c r="EW431" s="22"/>
      <c r="EX431" s="22"/>
      <c r="EY431" s="22"/>
      <c r="EZ431" s="22"/>
      <c r="FA431" s="22"/>
      <c r="FB431" s="22"/>
      <c r="FC431" s="22"/>
      <c r="FD431" s="22"/>
      <c r="FE431" s="22"/>
      <c r="FF431" s="22"/>
      <c r="FG431" s="22"/>
      <c r="FH431" s="22"/>
      <c r="FI431" s="22"/>
      <c r="FJ431" s="22"/>
      <c r="FK431" s="22"/>
      <c r="FL431" s="22"/>
      <c r="FM431" s="22"/>
      <c r="FN431" s="22"/>
      <c r="FO431" s="22"/>
      <c r="FP431" s="22"/>
      <c r="FQ431" s="22"/>
      <c r="FR431" s="22"/>
      <c r="FS431" s="22"/>
      <c r="FT431" s="22"/>
      <c r="FU431" s="22"/>
      <c r="FV431" s="22"/>
      <c r="FW431" s="22"/>
      <c r="FX431" s="22"/>
      <c r="FY431" s="22"/>
      <c r="FZ431" s="22"/>
      <c r="GA431" s="22"/>
      <c r="GB431" s="22"/>
      <c r="GC431" s="22"/>
      <c r="GD431" s="22"/>
      <c r="GE431" s="22"/>
      <c r="GF431" s="22"/>
      <c r="GG431" s="22"/>
      <c r="GH431" s="22"/>
      <c r="GI431" s="22"/>
      <c r="GJ431" s="22"/>
      <c r="GK431" s="22"/>
      <c r="GL431" s="22"/>
      <c r="GM431" s="22"/>
      <c r="GN431" s="22"/>
      <c r="GO431" s="22"/>
      <c r="GP431" s="22"/>
      <c r="GQ431" s="22"/>
      <c r="GR431" s="22"/>
      <c r="GS431" s="22"/>
      <c r="GT431" s="22"/>
      <c r="GU431" s="22"/>
      <c r="GV431" s="22"/>
      <c r="GW431" s="22"/>
      <c r="GX431" s="22"/>
      <c r="GY431" s="22"/>
      <c r="GZ431" s="22"/>
      <c r="HA431" s="22"/>
      <c r="HB431" s="22"/>
      <c r="HC431" s="22"/>
      <c r="HD431" s="22"/>
      <c r="HE431" s="22"/>
      <c r="HF431" s="22"/>
      <c r="HG431" s="22"/>
      <c r="HH431" s="22"/>
      <c r="HI431" s="22"/>
      <c r="HJ431" s="22"/>
      <c r="HK431" s="22"/>
      <c r="HL431" s="22"/>
      <c r="HM431" s="22"/>
      <c r="HN431" s="22"/>
      <c r="HO431" s="22"/>
      <c r="HP431" s="22"/>
      <c r="HQ431" s="22"/>
      <c r="HR431" s="22"/>
      <c r="HS431" s="22"/>
      <c r="HT431" s="22"/>
      <c r="HU431" s="22"/>
      <c r="HV431" s="22"/>
      <c r="HW431" s="22"/>
      <c r="HX431" s="22"/>
      <c r="HY431" s="22"/>
      <c r="HZ431" s="22"/>
      <c r="IA431" s="22"/>
      <c r="IB431" s="22"/>
      <c r="IC431" s="22"/>
      <c r="ID431" s="22"/>
      <c r="IE431" s="22"/>
      <c r="IF431" s="22"/>
      <c r="IG431" s="22"/>
      <c r="IH431" s="22"/>
      <c r="II431" s="22"/>
      <c r="IJ431" s="22"/>
      <c r="IK431" s="22"/>
      <c r="IL431" s="22"/>
      <c r="IM431" s="22">
        <v>4.5</v>
      </c>
      <c r="IN431" s="22"/>
      <c r="IO431" s="22"/>
      <c r="IP431" s="22"/>
      <c r="IQ431" s="22"/>
      <c r="IR431" s="22"/>
      <c r="IS431" s="22"/>
      <c r="IT431" s="22"/>
      <c r="IU431" s="22"/>
      <c r="IV431" s="22"/>
      <c r="IW431" s="22"/>
      <c r="IX431" s="22"/>
      <c r="IY431" s="26">
        <f t="shared" si="23"/>
        <v>4.5</v>
      </c>
      <c r="IZ431" s="56" t="s">
        <v>78</v>
      </c>
      <c r="JA431" s="80">
        <v>916.87</v>
      </c>
      <c r="JB431" s="81">
        <f>JE431+JF431+JG431+JH431+JI431+JJ431</f>
        <v>916.87</v>
      </c>
      <c r="JC431" s="81">
        <v>631.84500000000003</v>
      </c>
      <c r="JD431" s="82">
        <f t="shared" si="24"/>
        <v>0</v>
      </c>
      <c r="JE431" s="83"/>
      <c r="JF431" s="83"/>
      <c r="JG431" s="83"/>
      <c r="JH431" s="83"/>
      <c r="JI431" s="83"/>
      <c r="JJ431" s="83">
        <v>916.87</v>
      </c>
      <c r="JK431" s="83"/>
      <c r="JL431" s="83"/>
      <c r="JM431" s="83"/>
      <c r="JN431" s="83"/>
      <c r="JO431" s="83"/>
      <c r="JP431" s="83"/>
      <c r="JQ431" s="40">
        <f t="shared" si="25"/>
        <v>1.4510995576446755</v>
      </c>
      <c r="JR431" s="5" t="s">
        <v>397</v>
      </c>
    </row>
    <row r="432" spans="1:278" s="5" customFormat="1" ht="12.75" customHeight="1" x14ac:dyDescent="0.25">
      <c r="A432" s="64">
        <v>43231</v>
      </c>
      <c r="B432" s="109" t="s">
        <v>287</v>
      </c>
      <c r="C432" s="52"/>
      <c r="D432" s="52"/>
      <c r="E432" s="53"/>
      <c r="F432" s="53"/>
      <c r="G432" s="53"/>
      <c r="H432" s="53"/>
      <c r="I432" s="53"/>
      <c r="J432" s="53"/>
      <c r="K432" s="53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  <c r="AU432" s="22"/>
      <c r="AV432" s="22"/>
      <c r="AW432" s="22"/>
      <c r="AX432" s="22"/>
      <c r="AY432" s="22"/>
      <c r="AZ432" s="22"/>
      <c r="BA432" s="22"/>
      <c r="BB432" s="22"/>
      <c r="BC432" s="22"/>
      <c r="BD432" s="22"/>
      <c r="BE432" s="22"/>
      <c r="BF432" s="22"/>
      <c r="BG432" s="22"/>
      <c r="BH432" s="22"/>
      <c r="BI432" s="22"/>
      <c r="BJ432" s="22"/>
      <c r="BK432" s="22"/>
      <c r="BL432" s="22"/>
      <c r="BM432" s="22"/>
      <c r="BN432" s="22"/>
      <c r="BO432" s="22"/>
      <c r="BP432" s="22"/>
      <c r="BQ432" s="22"/>
      <c r="BR432" s="22"/>
      <c r="BS432" s="22"/>
      <c r="BT432" s="22"/>
      <c r="BU432" s="22"/>
      <c r="BV432" s="22"/>
      <c r="BW432" s="22"/>
      <c r="BX432" s="22"/>
      <c r="BY432" s="22"/>
      <c r="BZ432" s="22"/>
      <c r="CA432" s="22"/>
      <c r="CB432" s="22"/>
      <c r="CC432" s="22"/>
      <c r="CD432" s="22"/>
      <c r="CE432" s="22"/>
      <c r="CF432" s="22"/>
      <c r="CG432" s="22"/>
      <c r="CH432" s="22"/>
      <c r="CI432" s="22"/>
      <c r="CJ432" s="22"/>
      <c r="CK432" s="22"/>
      <c r="CL432" s="22"/>
      <c r="CM432" s="22"/>
      <c r="CN432" s="22"/>
      <c r="CO432" s="22"/>
      <c r="CP432" s="22"/>
      <c r="CQ432" s="22"/>
      <c r="CR432" s="22"/>
      <c r="CS432" s="22"/>
      <c r="CT432" s="22"/>
      <c r="CU432" s="22"/>
      <c r="CV432" s="22"/>
      <c r="CW432" s="22"/>
      <c r="CX432" s="22"/>
      <c r="CY432" s="22"/>
      <c r="CZ432" s="22"/>
      <c r="DA432" s="22"/>
      <c r="DB432" s="22"/>
      <c r="DC432" s="22"/>
      <c r="DD432" s="22"/>
      <c r="DE432" s="22"/>
      <c r="DF432" s="22"/>
      <c r="DG432" s="22"/>
      <c r="DH432" s="22"/>
      <c r="DI432" s="22"/>
      <c r="DJ432" s="22"/>
      <c r="DK432" s="22"/>
      <c r="DL432" s="22"/>
      <c r="DM432" s="22"/>
      <c r="DN432" s="22"/>
      <c r="DO432" s="22"/>
      <c r="DP432" s="22"/>
      <c r="DQ432" s="22"/>
      <c r="DR432" s="22"/>
      <c r="DS432" s="22"/>
      <c r="DT432" s="22"/>
      <c r="DU432" s="22"/>
      <c r="DV432" s="22"/>
      <c r="DW432" s="22"/>
      <c r="DX432" s="22"/>
      <c r="DY432" s="22"/>
      <c r="DZ432" s="22"/>
      <c r="EA432" s="22"/>
      <c r="EB432" s="22"/>
      <c r="EC432" s="22"/>
      <c r="ED432" s="22"/>
      <c r="EE432" s="22"/>
      <c r="EF432" s="22"/>
      <c r="EG432" s="22"/>
      <c r="EH432" s="22"/>
      <c r="EI432" s="22"/>
      <c r="EJ432" s="22"/>
      <c r="EK432" s="22"/>
      <c r="EL432" s="22"/>
      <c r="EM432" s="22"/>
      <c r="EN432" s="22"/>
      <c r="EO432" s="22"/>
      <c r="EP432" s="22"/>
      <c r="EQ432" s="22"/>
      <c r="ER432" s="22"/>
      <c r="ES432" s="22"/>
      <c r="ET432" s="22"/>
      <c r="EU432" s="22"/>
      <c r="EV432" s="22"/>
      <c r="EW432" s="22"/>
      <c r="EX432" s="22"/>
      <c r="EY432" s="22"/>
      <c r="EZ432" s="22"/>
      <c r="FA432" s="22"/>
      <c r="FB432" s="22"/>
      <c r="FC432" s="22"/>
      <c r="FD432" s="22"/>
      <c r="FE432" s="22"/>
      <c r="FF432" s="22"/>
      <c r="FG432" s="22"/>
      <c r="FH432" s="22"/>
      <c r="FI432" s="22"/>
      <c r="FJ432" s="22"/>
      <c r="FK432" s="22"/>
      <c r="FL432" s="22"/>
      <c r="FM432" s="22"/>
      <c r="FN432" s="22"/>
      <c r="FO432" s="22"/>
      <c r="FP432" s="22"/>
      <c r="FQ432" s="22"/>
      <c r="FR432" s="22"/>
      <c r="FS432" s="22"/>
      <c r="FT432" s="22"/>
      <c r="FU432" s="22"/>
      <c r="FV432" s="22"/>
      <c r="FW432" s="22"/>
      <c r="FX432" s="22"/>
      <c r="FY432" s="22"/>
      <c r="FZ432" s="22"/>
      <c r="GA432" s="22"/>
      <c r="GB432" s="22"/>
      <c r="GC432" s="22"/>
      <c r="GD432" s="22"/>
      <c r="GE432" s="22"/>
      <c r="GF432" s="22"/>
      <c r="GG432" s="22"/>
      <c r="GH432" s="22"/>
      <c r="GI432" s="22"/>
      <c r="GJ432" s="22"/>
      <c r="GK432" s="22"/>
      <c r="GL432" s="22"/>
      <c r="GM432" s="22"/>
      <c r="GN432" s="22"/>
      <c r="GO432" s="22"/>
      <c r="GP432" s="22"/>
      <c r="GQ432" s="22"/>
      <c r="GR432" s="22"/>
      <c r="GS432" s="22"/>
      <c r="GT432" s="22"/>
      <c r="GU432" s="22"/>
      <c r="GV432" s="22"/>
      <c r="GW432" s="22"/>
      <c r="GX432" s="22"/>
      <c r="GY432" s="22"/>
      <c r="GZ432" s="22"/>
      <c r="HA432" s="22"/>
      <c r="HB432" s="22"/>
      <c r="HC432" s="22"/>
      <c r="HD432" s="22"/>
      <c r="HE432" s="22"/>
      <c r="HF432" s="22"/>
      <c r="HG432" s="22"/>
      <c r="HH432" s="22"/>
      <c r="HI432" s="22"/>
      <c r="HJ432" s="22"/>
      <c r="HK432" s="22"/>
      <c r="HL432" s="22"/>
      <c r="HM432" s="22">
        <v>6</v>
      </c>
      <c r="HN432" s="22"/>
      <c r="HO432" s="22"/>
      <c r="HP432" s="22"/>
      <c r="HQ432" s="22"/>
      <c r="HR432" s="22"/>
      <c r="HS432" s="22"/>
      <c r="HT432" s="22"/>
      <c r="HU432" s="22"/>
      <c r="HV432" s="22"/>
      <c r="HW432" s="22"/>
      <c r="HX432" s="22"/>
      <c r="HY432" s="22"/>
      <c r="HZ432" s="22"/>
      <c r="IA432" s="22"/>
      <c r="IB432" s="22"/>
      <c r="IC432" s="22"/>
      <c r="ID432" s="22"/>
      <c r="IE432" s="22"/>
      <c r="IF432" s="22"/>
      <c r="IG432" s="22"/>
      <c r="IH432" s="22"/>
      <c r="II432" s="22"/>
      <c r="IJ432" s="22"/>
      <c r="IK432" s="22"/>
      <c r="IL432" s="22"/>
      <c r="IM432" s="22">
        <v>13.5</v>
      </c>
      <c r="IN432" s="22"/>
      <c r="IO432" s="22"/>
      <c r="IP432" s="22"/>
      <c r="IQ432" s="22"/>
      <c r="IR432" s="22"/>
      <c r="IS432" s="22"/>
      <c r="IT432" s="22"/>
      <c r="IU432" s="22"/>
      <c r="IV432" s="22"/>
      <c r="IW432" s="22"/>
      <c r="IX432" s="22"/>
      <c r="IY432" s="26">
        <f t="shared" si="23"/>
        <v>19.5</v>
      </c>
      <c r="IZ432" s="56" t="s">
        <v>78</v>
      </c>
      <c r="JA432" s="80">
        <v>3205.26</v>
      </c>
      <c r="JB432" s="81">
        <f>JE432+JF432+JG432+JH432+JI432+JJ432+JK432</f>
        <v>3205.26</v>
      </c>
      <c r="JC432" s="81">
        <v>2247.2850000000003</v>
      </c>
      <c r="JD432" s="82">
        <f t="shared" si="24"/>
        <v>0</v>
      </c>
      <c r="JE432" s="83"/>
      <c r="JF432" s="83"/>
      <c r="JG432" s="83"/>
      <c r="JH432" s="83"/>
      <c r="JI432" s="83"/>
      <c r="JJ432" s="83"/>
      <c r="JK432" s="83">
        <v>3205.26</v>
      </c>
      <c r="JL432" s="83"/>
      <c r="JM432" s="83"/>
      <c r="JN432" s="83"/>
      <c r="JO432" s="83"/>
      <c r="JP432" s="83"/>
      <c r="JQ432" s="40">
        <f t="shared" si="25"/>
        <v>1.4262810457952595</v>
      </c>
      <c r="JR432" s="5" t="s">
        <v>492</v>
      </c>
    </row>
    <row r="433" spans="1:278" s="5" customFormat="1" ht="12.75" customHeight="1" x14ac:dyDescent="0.25">
      <c r="A433" s="64">
        <v>43243</v>
      </c>
      <c r="B433" s="109" t="s">
        <v>287</v>
      </c>
      <c r="C433" s="52"/>
      <c r="D433" s="52"/>
      <c r="E433" s="53"/>
      <c r="F433" s="53"/>
      <c r="G433" s="53"/>
      <c r="H433" s="53"/>
      <c r="I433" s="53"/>
      <c r="J433" s="53"/>
      <c r="K433" s="53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  <c r="AU433" s="22"/>
      <c r="AV433" s="22"/>
      <c r="AW433" s="22"/>
      <c r="AX433" s="22"/>
      <c r="AY433" s="22"/>
      <c r="AZ433" s="22"/>
      <c r="BA433" s="22"/>
      <c r="BB433" s="22"/>
      <c r="BC433" s="22"/>
      <c r="BD433" s="22"/>
      <c r="BE433" s="22"/>
      <c r="BF433" s="22"/>
      <c r="BG433" s="22"/>
      <c r="BH433" s="22"/>
      <c r="BI433" s="22"/>
      <c r="BJ433" s="22"/>
      <c r="BK433" s="22"/>
      <c r="BL433" s="22"/>
      <c r="BM433" s="22"/>
      <c r="BN433" s="22"/>
      <c r="BO433" s="22"/>
      <c r="BP433" s="22"/>
      <c r="BQ433" s="22"/>
      <c r="BR433" s="22"/>
      <c r="BS433" s="22"/>
      <c r="BT433" s="22"/>
      <c r="BU433" s="22"/>
      <c r="BV433" s="22"/>
      <c r="BW433" s="22"/>
      <c r="BX433" s="22"/>
      <c r="BY433" s="22"/>
      <c r="BZ433" s="22"/>
      <c r="CA433" s="22"/>
      <c r="CB433" s="22"/>
      <c r="CC433" s="22"/>
      <c r="CD433" s="22"/>
      <c r="CE433" s="22"/>
      <c r="CF433" s="22"/>
      <c r="CG433" s="22"/>
      <c r="CH433" s="22"/>
      <c r="CI433" s="22"/>
      <c r="CJ433" s="22"/>
      <c r="CK433" s="22"/>
      <c r="CL433" s="22"/>
      <c r="CM433" s="22"/>
      <c r="CN433" s="22"/>
      <c r="CO433" s="22"/>
      <c r="CP433" s="22"/>
      <c r="CQ433" s="22"/>
      <c r="CR433" s="22"/>
      <c r="CS433" s="22"/>
      <c r="CT433" s="22"/>
      <c r="CU433" s="22"/>
      <c r="CV433" s="22"/>
      <c r="CW433" s="22"/>
      <c r="CX433" s="22"/>
      <c r="CY433" s="22"/>
      <c r="CZ433" s="22"/>
      <c r="DA433" s="22"/>
      <c r="DB433" s="22"/>
      <c r="DC433" s="22"/>
      <c r="DD433" s="22"/>
      <c r="DE433" s="22"/>
      <c r="DF433" s="22"/>
      <c r="DG433" s="22"/>
      <c r="DH433" s="22"/>
      <c r="DI433" s="22"/>
      <c r="DJ433" s="22"/>
      <c r="DK433" s="22"/>
      <c r="DL433" s="22"/>
      <c r="DM433" s="22"/>
      <c r="DN433" s="22"/>
      <c r="DO433" s="22"/>
      <c r="DP433" s="22"/>
      <c r="DQ433" s="22"/>
      <c r="DR433" s="22"/>
      <c r="DS433" s="22"/>
      <c r="DT433" s="22"/>
      <c r="DU433" s="22"/>
      <c r="DV433" s="22"/>
      <c r="DW433" s="22"/>
      <c r="DX433" s="22"/>
      <c r="DY433" s="22"/>
      <c r="DZ433" s="22"/>
      <c r="EA433" s="22"/>
      <c r="EB433" s="22"/>
      <c r="EC433" s="22"/>
      <c r="ED433" s="22"/>
      <c r="EE433" s="22"/>
      <c r="EF433" s="22"/>
      <c r="EG433" s="22"/>
      <c r="EH433" s="22"/>
      <c r="EI433" s="22"/>
      <c r="EJ433" s="22"/>
      <c r="EK433" s="22"/>
      <c r="EL433" s="22"/>
      <c r="EM433" s="22"/>
      <c r="EN433" s="22"/>
      <c r="EO433" s="22"/>
      <c r="EP433" s="22"/>
      <c r="EQ433" s="22"/>
      <c r="ER433" s="22"/>
      <c r="ES433" s="22"/>
      <c r="ET433" s="22"/>
      <c r="EU433" s="22"/>
      <c r="EV433" s="22"/>
      <c r="EW433" s="22"/>
      <c r="EX433" s="22"/>
      <c r="EY433" s="22"/>
      <c r="EZ433" s="22"/>
      <c r="FA433" s="22"/>
      <c r="FB433" s="22"/>
      <c r="FC433" s="22"/>
      <c r="FD433" s="22"/>
      <c r="FE433" s="22"/>
      <c r="FF433" s="22"/>
      <c r="FG433" s="22"/>
      <c r="FH433" s="22"/>
      <c r="FI433" s="22"/>
      <c r="FJ433" s="22"/>
      <c r="FK433" s="22"/>
      <c r="FL433" s="22"/>
      <c r="FM433" s="22"/>
      <c r="FN433" s="22"/>
      <c r="FO433" s="22"/>
      <c r="FP433" s="22"/>
      <c r="FQ433" s="22"/>
      <c r="FR433" s="22"/>
      <c r="FS433" s="22"/>
      <c r="FT433" s="22"/>
      <c r="FU433" s="22"/>
      <c r="FV433" s="22"/>
      <c r="FW433" s="22"/>
      <c r="FX433" s="22"/>
      <c r="FY433" s="22"/>
      <c r="FZ433" s="22"/>
      <c r="GA433" s="22"/>
      <c r="GB433" s="22"/>
      <c r="GC433" s="22"/>
      <c r="GD433" s="22"/>
      <c r="GE433" s="22"/>
      <c r="GF433" s="22"/>
      <c r="GG433" s="22"/>
      <c r="GH433" s="22"/>
      <c r="GI433" s="22"/>
      <c r="GJ433" s="22"/>
      <c r="GK433" s="22"/>
      <c r="GL433" s="22"/>
      <c r="GM433" s="22"/>
      <c r="GN433" s="22"/>
      <c r="GO433" s="22"/>
      <c r="GP433" s="22"/>
      <c r="GQ433" s="22"/>
      <c r="GR433" s="22"/>
      <c r="GS433" s="22"/>
      <c r="GT433" s="22"/>
      <c r="GU433" s="22"/>
      <c r="GV433" s="22"/>
      <c r="GW433" s="22"/>
      <c r="GX433" s="22"/>
      <c r="GY433" s="22"/>
      <c r="GZ433" s="22"/>
      <c r="HA433" s="22"/>
      <c r="HB433" s="22"/>
      <c r="HC433" s="22"/>
      <c r="HD433" s="22"/>
      <c r="HE433" s="22"/>
      <c r="HF433" s="22"/>
      <c r="HG433" s="22"/>
      <c r="HH433" s="22"/>
      <c r="HI433" s="22"/>
      <c r="HJ433" s="22"/>
      <c r="HK433" s="22"/>
      <c r="HL433" s="22"/>
      <c r="HM433" s="22"/>
      <c r="HN433" s="22"/>
      <c r="HO433" s="22"/>
      <c r="HP433" s="22"/>
      <c r="HQ433" s="22"/>
      <c r="HR433" s="22"/>
      <c r="HS433" s="22"/>
      <c r="HT433" s="22"/>
      <c r="HU433" s="22"/>
      <c r="HV433" s="22"/>
      <c r="HW433" s="22"/>
      <c r="HX433" s="22"/>
      <c r="HY433" s="22"/>
      <c r="HZ433" s="22"/>
      <c r="IA433" s="22"/>
      <c r="IB433" s="22"/>
      <c r="IC433" s="22"/>
      <c r="ID433" s="22"/>
      <c r="IE433" s="22"/>
      <c r="IF433" s="22"/>
      <c r="IG433" s="22"/>
      <c r="IH433" s="22"/>
      <c r="II433" s="22"/>
      <c r="IJ433" s="22"/>
      <c r="IK433" s="22"/>
      <c r="IL433" s="22"/>
      <c r="IM433" s="22">
        <v>18</v>
      </c>
      <c r="IN433" s="22"/>
      <c r="IO433" s="22"/>
      <c r="IP433" s="22"/>
      <c r="IQ433" s="22"/>
      <c r="IR433" s="22"/>
      <c r="IS433" s="22"/>
      <c r="IT433" s="22"/>
      <c r="IU433" s="22"/>
      <c r="IV433" s="22"/>
      <c r="IW433" s="22"/>
      <c r="IX433" s="22"/>
      <c r="IY433" s="26">
        <f t="shared" si="23"/>
        <v>18</v>
      </c>
      <c r="IZ433" s="56" t="s">
        <v>78</v>
      </c>
      <c r="JA433" s="80">
        <v>3631.61</v>
      </c>
      <c r="JB433" s="81">
        <f>JE433+JF433+JG433+JH433+JI433+JJ433+JK433</f>
        <v>3631.61</v>
      </c>
      <c r="JC433" s="81">
        <v>2583.81</v>
      </c>
      <c r="JD433" s="82">
        <f t="shared" si="24"/>
        <v>0</v>
      </c>
      <c r="JE433" s="83"/>
      <c r="JF433" s="83"/>
      <c r="JG433" s="83"/>
      <c r="JH433" s="83"/>
      <c r="JI433" s="83"/>
      <c r="JJ433" s="83"/>
      <c r="JK433" s="83">
        <v>3631.61</v>
      </c>
      <c r="JL433" s="83"/>
      <c r="JM433" s="83"/>
      <c r="JN433" s="83"/>
      <c r="JO433" s="83"/>
      <c r="JP433" s="83"/>
      <c r="JQ433" s="40">
        <f t="shared" si="25"/>
        <v>1.4055251740646566</v>
      </c>
      <c r="JR433" s="5" t="s">
        <v>494</v>
      </c>
    </row>
    <row r="434" spans="1:278" s="5" customFormat="1" ht="12.75" customHeight="1" x14ac:dyDescent="0.25">
      <c r="A434" s="64">
        <v>43258</v>
      </c>
      <c r="B434" s="109" t="s">
        <v>287</v>
      </c>
      <c r="C434" s="52"/>
      <c r="D434" s="52"/>
      <c r="E434" s="53"/>
      <c r="F434" s="53"/>
      <c r="G434" s="53"/>
      <c r="H434" s="53"/>
      <c r="I434" s="53"/>
      <c r="J434" s="53"/>
      <c r="K434" s="53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22"/>
      <c r="GF434" s="22"/>
      <c r="GG434" s="22"/>
      <c r="GH434" s="22"/>
      <c r="GI434" s="22"/>
      <c r="GJ434" s="22"/>
      <c r="GK434" s="22"/>
      <c r="GL434" s="22"/>
      <c r="GM434" s="22"/>
      <c r="GN434" s="22"/>
      <c r="GO434" s="22"/>
      <c r="GP434" s="22"/>
      <c r="GQ434" s="22"/>
      <c r="GR434" s="22"/>
      <c r="GS434" s="22"/>
      <c r="GT434" s="22"/>
      <c r="GU434" s="22"/>
      <c r="GV434" s="22"/>
      <c r="GW434" s="22"/>
      <c r="GX434" s="22"/>
      <c r="GY434" s="22"/>
      <c r="GZ434" s="22"/>
      <c r="HA434" s="22"/>
      <c r="HB434" s="22"/>
      <c r="HC434" s="22"/>
      <c r="HD434" s="22"/>
      <c r="HE434" s="22"/>
      <c r="HF434" s="22"/>
      <c r="HG434" s="22"/>
      <c r="HH434" s="22"/>
      <c r="HI434" s="22"/>
      <c r="HJ434" s="22"/>
      <c r="HK434" s="22"/>
      <c r="HL434" s="22"/>
      <c r="HM434" s="22"/>
      <c r="HN434" s="22"/>
      <c r="HO434" s="22"/>
      <c r="HP434" s="22"/>
      <c r="HQ434" s="22"/>
      <c r="HR434" s="22"/>
      <c r="HS434" s="22"/>
      <c r="HT434" s="22"/>
      <c r="HU434" s="22"/>
      <c r="HV434" s="22"/>
      <c r="HW434" s="22"/>
      <c r="HX434" s="22"/>
      <c r="HY434" s="22"/>
      <c r="HZ434" s="22"/>
      <c r="IA434" s="22"/>
      <c r="IB434" s="22"/>
      <c r="IC434" s="22"/>
      <c r="ID434" s="22"/>
      <c r="IE434" s="22"/>
      <c r="IF434" s="22"/>
      <c r="IG434" s="22"/>
      <c r="IH434" s="22"/>
      <c r="II434" s="22"/>
      <c r="IJ434" s="22"/>
      <c r="IK434" s="22"/>
      <c r="IL434" s="22"/>
      <c r="IM434" s="22">
        <v>4.5</v>
      </c>
      <c r="IN434" s="22"/>
      <c r="IO434" s="22"/>
      <c r="IP434" s="22"/>
      <c r="IQ434" s="22"/>
      <c r="IR434" s="22"/>
      <c r="IS434" s="22"/>
      <c r="IT434" s="22"/>
      <c r="IU434" s="22"/>
      <c r="IV434" s="22"/>
      <c r="IW434" s="22"/>
      <c r="IX434" s="22"/>
      <c r="IY434" s="26">
        <f t="shared" si="23"/>
        <v>4.5</v>
      </c>
      <c r="IZ434" s="56" t="s">
        <v>78</v>
      </c>
      <c r="JA434" s="80">
        <v>913.25</v>
      </c>
      <c r="JB434" s="81">
        <f>JE434+JF434+JG434+JH434+JI434+JJ434+JK434+JL434</f>
        <v>913.25</v>
      </c>
      <c r="JC434" s="81">
        <v>649.66499999999996</v>
      </c>
      <c r="JD434" s="82">
        <f t="shared" si="24"/>
        <v>0</v>
      </c>
      <c r="JE434" s="83"/>
      <c r="JF434" s="83"/>
      <c r="JG434" s="83"/>
      <c r="JH434" s="83"/>
      <c r="JI434" s="83"/>
      <c r="JJ434" s="83"/>
      <c r="JK434" s="83"/>
      <c r="JL434" s="83">
        <v>913.25</v>
      </c>
      <c r="JM434" s="83"/>
      <c r="JN434" s="83"/>
      <c r="JO434" s="83"/>
      <c r="JP434" s="83"/>
      <c r="JQ434" s="40">
        <f t="shared" si="25"/>
        <v>1.405724488774984</v>
      </c>
      <c r="JR434" s="5" t="s">
        <v>539</v>
      </c>
    </row>
    <row r="435" spans="1:278" s="5" customFormat="1" ht="12.75" customHeight="1" x14ac:dyDescent="0.25">
      <c r="A435" s="64">
        <v>43299</v>
      </c>
      <c r="B435" s="109" t="s">
        <v>287</v>
      </c>
      <c r="C435" s="52"/>
      <c r="D435" s="52"/>
      <c r="E435" s="53"/>
      <c r="F435" s="53"/>
      <c r="G435" s="53"/>
      <c r="H435" s="53"/>
      <c r="I435" s="53"/>
      <c r="J435" s="53"/>
      <c r="K435" s="53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>
        <v>1</v>
      </c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  <c r="BA435" s="22"/>
      <c r="BB435" s="22"/>
      <c r="BC435" s="22"/>
      <c r="BD435" s="22"/>
      <c r="BE435" s="22"/>
      <c r="BF435" s="22"/>
      <c r="BG435" s="22"/>
      <c r="BH435" s="22"/>
      <c r="BI435" s="22"/>
      <c r="BJ435" s="22"/>
      <c r="BK435" s="22"/>
      <c r="BL435" s="22"/>
      <c r="BM435" s="22"/>
      <c r="BN435" s="22"/>
      <c r="BO435" s="22"/>
      <c r="BP435" s="22"/>
      <c r="BQ435" s="22"/>
      <c r="BR435" s="22"/>
      <c r="BS435" s="22"/>
      <c r="BT435" s="22"/>
      <c r="BU435" s="22"/>
      <c r="BV435" s="22"/>
      <c r="BW435" s="22"/>
      <c r="BX435" s="22"/>
      <c r="BY435" s="22"/>
      <c r="BZ435" s="22"/>
      <c r="CA435" s="22"/>
      <c r="CB435" s="22"/>
      <c r="CC435" s="22"/>
      <c r="CD435" s="22"/>
      <c r="CE435" s="22"/>
      <c r="CF435" s="22"/>
      <c r="CG435" s="22"/>
      <c r="CH435" s="22"/>
      <c r="CI435" s="22"/>
      <c r="CJ435" s="22"/>
      <c r="CK435" s="22"/>
      <c r="CL435" s="22"/>
      <c r="CM435" s="22"/>
      <c r="CN435" s="22"/>
      <c r="CO435" s="22"/>
      <c r="CP435" s="22"/>
      <c r="CQ435" s="22"/>
      <c r="CR435" s="22"/>
      <c r="CS435" s="22"/>
      <c r="CT435" s="22"/>
      <c r="CU435" s="22"/>
      <c r="CV435" s="22"/>
      <c r="CW435" s="22"/>
      <c r="CX435" s="22"/>
      <c r="CY435" s="22"/>
      <c r="CZ435" s="22"/>
      <c r="DA435" s="22"/>
      <c r="DB435" s="22"/>
      <c r="DC435" s="22"/>
      <c r="DD435" s="22"/>
      <c r="DE435" s="22"/>
      <c r="DF435" s="22"/>
      <c r="DG435" s="22"/>
      <c r="DH435" s="22"/>
      <c r="DI435" s="22"/>
      <c r="DJ435" s="22"/>
      <c r="DK435" s="22"/>
      <c r="DL435" s="22"/>
      <c r="DM435" s="22"/>
      <c r="DN435" s="22"/>
      <c r="DO435" s="22"/>
      <c r="DP435" s="22"/>
      <c r="DQ435" s="22"/>
      <c r="DR435" s="22"/>
      <c r="DS435" s="22"/>
      <c r="DT435" s="22"/>
      <c r="DU435" s="22"/>
      <c r="DV435" s="22"/>
      <c r="DW435" s="22"/>
      <c r="DX435" s="22"/>
      <c r="DY435" s="22"/>
      <c r="DZ435" s="22"/>
      <c r="EA435" s="22"/>
      <c r="EB435" s="22"/>
      <c r="EC435" s="22"/>
      <c r="ED435" s="22"/>
      <c r="EE435" s="22"/>
      <c r="EF435" s="22"/>
      <c r="EG435" s="22"/>
      <c r="EH435" s="22"/>
      <c r="EI435" s="22"/>
      <c r="EJ435" s="22"/>
      <c r="EK435" s="22"/>
      <c r="EL435" s="22"/>
      <c r="EM435" s="22"/>
      <c r="EN435" s="22"/>
      <c r="EO435" s="22"/>
      <c r="EP435" s="22"/>
      <c r="EQ435" s="22"/>
      <c r="ER435" s="22"/>
      <c r="ES435" s="22"/>
      <c r="ET435" s="22"/>
      <c r="EU435" s="22"/>
      <c r="EV435" s="22"/>
      <c r="EW435" s="22"/>
      <c r="EX435" s="22"/>
      <c r="EY435" s="22"/>
      <c r="EZ435" s="22"/>
      <c r="FA435" s="22"/>
      <c r="FB435" s="22"/>
      <c r="FC435" s="22"/>
      <c r="FD435" s="22"/>
      <c r="FE435" s="22"/>
      <c r="FF435" s="22"/>
      <c r="FG435" s="22"/>
      <c r="FH435" s="22"/>
      <c r="FI435" s="22"/>
      <c r="FJ435" s="22"/>
      <c r="FK435" s="22"/>
      <c r="FL435" s="22"/>
      <c r="FM435" s="22"/>
      <c r="FN435" s="22"/>
      <c r="FO435" s="22"/>
      <c r="FP435" s="22"/>
      <c r="FQ435" s="22"/>
      <c r="FR435" s="22"/>
      <c r="FS435" s="22"/>
      <c r="FT435" s="22"/>
      <c r="FU435" s="22"/>
      <c r="FV435" s="22">
        <v>5.5</v>
      </c>
      <c r="FW435" s="22"/>
      <c r="FX435" s="22"/>
      <c r="FY435" s="22"/>
      <c r="FZ435" s="22"/>
      <c r="GA435" s="22"/>
      <c r="GB435" s="22"/>
      <c r="GC435" s="22"/>
      <c r="GD435" s="22"/>
      <c r="GE435" s="22"/>
      <c r="GF435" s="22"/>
      <c r="GG435" s="22"/>
      <c r="GH435" s="22"/>
      <c r="GI435" s="22"/>
      <c r="GJ435" s="22"/>
      <c r="GK435" s="22"/>
      <c r="GL435" s="22"/>
      <c r="GM435" s="22"/>
      <c r="GN435" s="22"/>
      <c r="GO435" s="22"/>
      <c r="GP435" s="22"/>
      <c r="GQ435" s="22"/>
      <c r="GR435" s="22"/>
      <c r="GS435" s="22"/>
      <c r="GT435" s="22"/>
      <c r="GU435" s="22"/>
      <c r="GV435" s="22"/>
      <c r="GW435" s="22"/>
      <c r="GX435" s="22"/>
      <c r="GY435" s="22"/>
      <c r="GZ435" s="22"/>
      <c r="HA435" s="22"/>
      <c r="HB435" s="22"/>
      <c r="HC435" s="22"/>
      <c r="HD435" s="22"/>
      <c r="HE435" s="22"/>
      <c r="HF435" s="22"/>
      <c r="HG435" s="22"/>
      <c r="HH435" s="22"/>
      <c r="HI435" s="22"/>
      <c r="HJ435" s="22"/>
      <c r="HK435" s="22"/>
      <c r="HL435" s="22"/>
      <c r="HM435" s="22"/>
      <c r="HN435" s="22"/>
      <c r="HO435" s="22"/>
      <c r="HP435" s="22"/>
      <c r="HQ435" s="22"/>
      <c r="HR435" s="22"/>
      <c r="HS435" s="22"/>
      <c r="HT435" s="22"/>
      <c r="HU435" s="22"/>
      <c r="HV435" s="22"/>
      <c r="HW435" s="22"/>
      <c r="HX435" s="22"/>
      <c r="HY435" s="22"/>
      <c r="HZ435" s="22"/>
      <c r="IA435" s="22"/>
      <c r="IB435" s="22"/>
      <c r="IC435" s="22"/>
      <c r="ID435" s="22"/>
      <c r="IE435" s="22"/>
      <c r="IF435" s="22"/>
      <c r="IG435" s="22"/>
      <c r="IH435" s="22"/>
      <c r="II435" s="22">
        <v>15</v>
      </c>
      <c r="IJ435" s="22"/>
      <c r="IK435" s="22"/>
      <c r="IL435" s="22"/>
      <c r="IM435" s="22">
        <v>4.5</v>
      </c>
      <c r="IN435" s="22"/>
      <c r="IO435" s="22"/>
      <c r="IP435" s="22"/>
      <c r="IQ435" s="22"/>
      <c r="IR435" s="22"/>
      <c r="IS435" s="22"/>
      <c r="IT435" s="22"/>
      <c r="IU435" s="22"/>
      <c r="IV435" s="22"/>
      <c r="IW435" s="22"/>
      <c r="IX435" s="22"/>
      <c r="IY435" s="26">
        <f t="shared" si="23"/>
        <v>26</v>
      </c>
      <c r="IZ435" s="56" t="s">
        <v>37</v>
      </c>
      <c r="JA435" s="80">
        <v>2509.86</v>
      </c>
      <c r="JB435" s="81">
        <f>JE435+JF435+JG435+JH435+JI435+JJ435+JK435+JL435</f>
        <v>2509.86</v>
      </c>
      <c r="JC435" s="81">
        <v>1705.6950000000002</v>
      </c>
      <c r="JD435" s="82">
        <f t="shared" si="24"/>
        <v>0</v>
      </c>
      <c r="JE435" s="83"/>
      <c r="JF435" s="83"/>
      <c r="JG435" s="83"/>
      <c r="JH435" s="83"/>
      <c r="JI435" s="83"/>
      <c r="JJ435" s="83"/>
      <c r="JK435" s="83"/>
      <c r="JL435" s="83">
        <v>2509.86</v>
      </c>
      <c r="JM435" s="83"/>
      <c r="JN435" s="83"/>
      <c r="JO435" s="83"/>
      <c r="JP435" s="83"/>
      <c r="JQ435" s="40">
        <f t="shared" si="25"/>
        <v>1.4714588481528057</v>
      </c>
      <c r="JR435" s="5" t="s">
        <v>561</v>
      </c>
    </row>
    <row r="436" spans="1:278" s="5" customFormat="1" ht="12.75" customHeight="1" x14ac:dyDescent="0.25">
      <c r="A436" s="64">
        <v>43312</v>
      </c>
      <c r="B436" s="109" t="s">
        <v>287</v>
      </c>
      <c r="C436" s="52"/>
      <c r="D436" s="52"/>
      <c r="E436" s="53"/>
      <c r="F436" s="53"/>
      <c r="G436" s="53"/>
      <c r="H436" s="53"/>
      <c r="I436" s="53"/>
      <c r="J436" s="53"/>
      <c r="K436" s="53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  <c r="AU436" s="22"/>
      <c r="AV436" s="22"/>
      <c r="AW436" s="22"/>
      <c r="AX436" s="22"/>
      <c r="AY436" s="22"/>
      <c r="AZ436" s="22"/>
      <c r="BA436" s="22"/>
      <c r="BB436" s="22"/>
      <c r="BC436" s="22"/>
      <c r="BD436" s="22"/>
      <c r="BE436" s="22"/>
      <c r="BF436" s="22"/>
      <c r="BG436" s="22"/>
      <c r="BH436" s="22"/>
      <c r="BI436" s="22"/>
      <c r="BJ436" s="22"/>
      <c r="BK436" s="22"/>
      <c r="BL436" s="22"/>
      <c r="BM436" s="22"/>
      <c r="BN436" s="22"/>
      <c r="BO436" s="22"/>
      <c r="BP436" s="22"/>
      <c r="BQ436" s="22"/>
      <c r="BR436" s="22"/>
      <c r="BS436" s="22"/>
      <c r="BT436" s="22"/>
      <c r="BU436" s="22"/>
      <c r="BV436" s="22"/>
      <c r="BW436" s="22"/>
      <c r="BX436" s="22"/>
      <c r="BY436" s="22"/>
      <c r="BZ436" s="22"/>
      <c r="CA436" s="22"/>
      <c r="CB436" s="22"/>
      <c r="CC436" s="22"/>
      <c r="CD436" s="22"/>
      <c r="CE436" s="22"/>
      <c r="CF436" s="22"/>
      <c r="CG436" s="22"/>
      <c r="CH436" s="22"/>
      <c r="CI436" s="22"/>
      <c r="CJ436" s="22"/>
      <c r="CK436" s="22"/>
      <c r="CL436" s="22"/>
      <c r="CM436" s="22"/>
      <c r="CN436" s="22"/>
      <c r="CO436" s="22"/>
      <c r="CP436" s="22"/>
      <c r="CQ436" s="22"/>
      <c r="CR436" s="22"/>
      <c r="CS436" s="22"/>
      <c r="CT436" s="22"/>
      <c r="CU436" s="22"/>
      <c r="CV436" s="22"/>
      <c r="CW436" s="22"/>
      <c r="CX436" s="22"/>
      <c r="CY436" s="22"/>
      <c r="CZ436" s="22"/>
      <c r="DA436" s="22"/>
      <c r="DB436" s="22"/>
      <c r="DC436" s="22"/>
      <c r="DD436" s="22"/>
      <c r="DE436" s="22"/>
      <c r="DF436" s="22"/>
      <c r="DG436" s="22"/>
      <c r="DH436" s="22"/>
      <c r="DI436" s="22"/>
      <c r="DJ436" s="22"/>
      <c r="DK436" s="22"/>
      <c r="DL436" s="22"/>
      <c r="DM436" s="22"/>
      <c r="DN436" s="22"/>
      <c r="DO436" s="22"/>
      <c r="DP436" s="22"/>
      <c r="DQ436" s="22"/>
      <c r="DR436" s="22"/>
      <c r="DS436" s="22"/>
      <c r="DT436" s="22"/>
      <c r="DU436" s="22"/>
      <c r="DV436" s="22"/>
      <c r="DW436" s="22"/>
      <c r="DX436" s="22"/>
      <c r="DY436" s="22"/>
      <c r="DZ436" s="22"/>
      <c r="EA436" s="22"/>
      <c r="EB436" s="22"/>
      <c r="EC436" s="22"/>
      <c r="ED436" s="22"/>
      <c r="EE436" s="22"/>
      <c r="EF436" s="22"/>
      <c r="EG436" s="22"/>
      <c r="EH436" s="22"/>
      <c r="EI436" s="22"/>
      <c r="EJ436" s="22"/>
      <c r="EK436" s="22"/>
      <c r="EL436" s="22"/>
      <c r="EM436" s="22"/>
      <c r="EN436" s="22"/>
      <c r="EO436" s="22"/>
      <c r="EP436" s="22"/>
      <c r="EQ436" s="22"/>
      <c r="ER436" s="22"/>
      <c r="ES436" s="22"/>
      <c r="ET436" s="22"/>
      <c r="EU436" s="22"/>
      <c r="EV436" s="22"/>
      <c r="EW436" s="22"/>
      <c r="EX436" s="22"/>
      <c r="EY436" s="22"/>
      <c r="EZ436" s="22"/>
      <c r="FA436" s="22"/>
      <c r="FB436" s="22"/>
      <c r="FC436" s="22"/>
      <c r="FD436" s="22"/>
      <c r="FE436" s="22"/>
      <c r="FF436" s="22"/>
      <c r="FG436" s="22"/>
      <c r="FH436" s="22"/>
      <c r="FI436" s="22"/>
      <c r="FJ436" s="22"/>
      <c r="FK436" s="22"/>
      <c r="FL436" s="22"/>
      <c r="FM436" s="22"/>
      <c r="FN436" s="22"/>
      <c r="FO436" s="22"/>
      <c r="FP436" s="22"/>
      <c r="FQ436" s="22"/>
      <c r="FR436" s="22"/>
      <c r="FS436" s="22"/>
      <c r="FT436" s="22"/>
      <c r="FU436" s="22"/>
      <c r="FV436" s="22"/>
      <c r="FW436" s="22"/>
      <c r="FX436" s="22"/>
      <c r="FY436" s="22"/>
      <c r="FZ436" s="22"/>
      <c r="GA436" s="22"/>
      <c r="GB436" s="22"/>
      <c r="GC436" s="22"/>
      <c r="GD436" s="22"/>
      <c r="GE436" s="22"/>
      <c r="GF436" s="22"/>
      <c r="GG436" s="22"/>
      <c r="GH436" s="22"/>
      <c r="GI436" s="22"/>
      <c r="GJ436" s="22"/>
      <c r="GK436" s="22"/>
      <c r="GL436" s="22"/>
      <c r="GM436" s="22"/>
      <c r="GN436" s="22"/>
      <c r="GO436" s="22"/>
      <c r="GP436" s="22"/>
      <c r="GQ436" s="22"/>
      <c r="GR436" s="22"/>
      <c r="GS436" s="22"/>
      <c r="GT436" s="22"/>
      <c r="GU436" s="22"/>
      <c r="GV436" s="22"/>
      <c r="GW436" s="22"/>
      <c r="GX436" s="22"/>
      <c r="GY436" s="22"/>
      <c r="GZ436" s="22"/>
      <c r="HA436" s="22"/>
      <c r="HB436" s="22"/>
      <c r="HC436" s="22"/>
      <c r="HD436" s="22"/>
      <c r="HE436" s="22"/>
      <c r="HF436" s="22"/>
      <c r="HG436" s="22"/>
      <c r="HH436" s="22"/>
      <c r="HI436" s="22"/>
      <c r="HJ436" s="22"/>
      <c r="HK436" s="22"/>
      <c r="HL436" s="22"/>
      <c r="HM436" s="22"/>
      <c r="HN436" s="22"/>
      <c r="HO436" s="22"/>
      <c r="HP436" s="22"/>
      <c r="HQ436" s="22"/>
      <c r="HR436" s="22"/>
      <c r="HS436" s="22"/>
      <c r="HT436" s="22"/>
      <c r="HU436" s="22"/>
      <c r="HV436" s="22"/>
      <c r="HW436" s="22"/>
      <c r="HX436" s="22"/>
      <c r="HY436" s="22"/>
      <c r="HZ436" s="22"/>
      <c r="IA436" s="22"/>
      <c r="IB436" s="22"/>
      <c r="IC436" s="22"/>
      <c r="ID436" s="22"/>
      <c r="IE436" s="22"/>
      <c r="IF436" s="22"/>
      <c r="IG436" s="22"/>
      <c r="IH436" s="22">
        <v>5</v>
      </c>
      <c r="II436" s="22"/>
      <c r="IJ436" s="22"/>
      <c r="IK436" s="22"/>
      <c r="IL436" s="22"/>
      <c r="IM436" s="22"/>
      <c r="IN436" s="22"/>
      <c r="IO436" s="22"/>
      <c r="IP436" s="22"/>
      <c r="IQ436" s="22"/>
      <c r="IR436" s="22"/>
      <c r="IS436" s="22"/>
      <c r="IT436" s="22"/>
      <c r="IU436" s="22"/>
      <c r="IV436" s="22"/>
      <c r="IW436" s="22"/>
      <c r="IX436" s="22"/>
      <c r="IY436" s="26">
        <f t="shared" si="23"/>
        <v>5</v>
      </c>
      <c r="IZ436" s="56" t="s">
        <v>78</v>
      </c>
      <c r="JA436" s="80">
        <v>465.12</v>
      </c>
      <c r="JB436" s="81">
        <f>JE436+JF436+JG436+JH436+JI436+JJ436+JK436+JL436</f>
        <v>465.12</v>
      </c>
      <c r="JC436" s="81">
        <v>306.90000000000003</v>
      </c>
      <c r="JD436" s="82">
        <f t="shared" si="24"/>
        <v>0</v>
      </c>
      <c r="JE436" s="83"/>
      <c r="JF436" s="83"/>
      <c r="JG436" s="83"/>
      <c r="JH436" s="83"/>
      <c r="JI436" s="83"/>
      <c r="JJ436" s="83"/>
      <c r="JK436" s="83"/>
      <c r="JL436" s="83">
        <v>465.12</v>
      </c>
      <c r="JM436" s="83"/>
      <c r="JN436" s="83"/>
      <c r="JO436" s="83"/>
      <c r="JP436" s="83"/>
      <c r="JQ436" s="40">
        <f t="shared" si="25"/>
        <v>1.5155425219941348</v>
      </c>
      <c r="JR436" s="5" t="s">
        <v>471</v>
      </c>
    </row>
    <row r="437" spans="1:278" s="5" customFormat="1" ht="12.75" customHeight="1" x14ac:dyDescent="0.25">
      <c r="A437" s="64">
        <v>43332</v>
      </c>
      <c r="B437" s="109" t="s">
        <v>287</v>
      </c>
      <c r="C437" s="52"/>
      <c r="D437" s="52"/>
      <c r="E437" s="53"/>
      <c r="F437" s="53"/>
      <c r="G437" s="53"/>
      <c r="H437" s="53"/>
      <c r="I437" s="53"/>
      <c r="J437" s="53"/>
      <c r="K437" s="53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  <c r="AU437" s="22"/>
      <c r="AV437" s="22"/>
      <c r="AW437" s="22"/>
      <c r="AX437" s="22"/>
      <c r="AY437" s="22"/>
      <c r="AZ437" s="22"/>
      <c r="BA437" s="22"/>
      <c r="BB437" s="22"/>
      <c r="BC437" s="22"/>
      <c r="BD437" s="22"/>
      <c r="BE437" s="22"/>
      <c r="BF437" s="22"/>
      <c r="BG437" s="22"/>
      <c r="BH437" s="22"/>
      <c r="BI437" s="22"/>
      <c r="BJ437" s="22"/>
      <c r="BK437" s="22"/>
      <c r="BL437" s="22"/>
      <c r="BM437" s="22"/>
      <c r="BN437" s="22"/>
      <c r="BO437" s="22"/>
      <c r="BP437" s="22"/>
      <c r="BQ437" s="22"/>
      <c r="BR437" s="22"/>
      <c r="BS437" s="22"/>
      <c r="BT437" s="22"/>
      <c r="BU437" s="22"/>
      <c r="BV437" s="22"/>
      <c r="BW437" s="22"/>
      <c r="BX437" s="22"/>
      <c r="BY437" s="22"/>
      <c r="BZ437" s="22"/>
      <c r="CA437" s="22"/>
      <c r="CB437" s="22"/>
      <c r="CC437" s="22"/>
      <c r="CD437" s="22"/>
      <c r="CE437" s="22"/>
      <c r="CF437" s="22"/>
      <c r="CG437" s="22"/>
      <c r="CH437" s="22"/>
      <c r="CI437" s="22"/>
      <c r="CJ437" s="22"/>
      <c r="CK437" s="22"/>
      <c r="CL437" s="22"/>
      <c r="CM437" s="22"/>
      <c r="CN437" s="22"/>
      <c r="CO437" s="22"/>
      <c r="CP437" s="22"/>
      <c r="CQ437" s="22"/>
      <c r="CR437" s="22"/>
      <c r="CS437" s="22"/>
      <c r="CT437" s="22"/>
      <c r="CU437" s="22"/>
      <c r="CV437" s="22"/>
      <c r="CW437" s="22"/>
      <c r="CX437" s="22"/>
      <c r="CY437" s="22"/>
      <c r="CZ437" s="22"/>
      <c r="DA437" s="22"/>
      <c r="DB437" s="22"/>
      <c r="DC437" s="22"/>
      <c r="DD437" s="22"/>
      <c r="DE437" s="22"/>
      <c r="DF437" s="22"/>
      <c r="DG437" s="22"/>
      <c r="DH437" s="22"/>
      <c r="DI437" s="22"/>
      <c r="DJ437" s="22"/>
      <c r="DK437" s="22"/>
      <c r="DL437" s="22"/>
      <c r="DM437" s="22"/>
      <c r="DN437" s="22"/>
      <c r="DO437" s="22"/>
      <c r="DP437" s="22"/>
      <c r="DQ437" s="22"/>
      <c r="DR437" s="22"/>
      <c r="DS437" s="22"/>
      <c r="DT437" s="22"/>
      <c r="DU437" s="22"/>
      <c r="DV437" s="22"/>
      <c r="DW437" s="22"/>
      <c r="DX437" s="22"/>
      <c r="DY437" s="22"/>
      <c r="DZ437" s="22"/>
      <c r="EA437" s="22"/>
      <c r="EB437" s="22"/>
      <c r="EC437" s="22"/>
      <c r="ED437" s="22"/>
      <c r="EE437" s="22"/>
      <c r="EF437" s="22"/>
      <c r="EG437" s="22"/>
      <c r="EH437" s="22"/>
      <c r="EI437" s="22"/>
      <c r="EJ437" s="22"/>
      <c r="EK437" s="22"/>
      <c r="EL437" s="22"/>
      <c r="EM437" s="22"/>
      <c r="EN437" s="22"/>
      <c r="EO437" s="22"/>
      <c r="EP437" s="22"/>
      <c r="EQ437" s="22"/>
      <c r="ER437" s="22"/>
      <c r="ES437" s="22"/>
      <c r="ET437" s="22"/>
      <c r="EU437" s="22"/>
      <c r="EV437" s="22"/>
      <c r="EW437" s="22"/>
      <c r="EX437" s="22"/>
      <c r="EY437" s="22"/>
      <c r="EZ437" s="22"/>
      <c r="FA437" s="22"/>
      <c r="FB437" s="22"/>
      <c r="FC437" s="22"/>
      <c r="FD437" s="22"/>
      <c r="FE437" s="22"/>
      <c r="FF437" s="22"/>
      <c r="FG437" s="22"/>
      <c r="FH437" s="22"/>
      <c r="FI437" s="22"/>
      <c r="FJ437" s="22"/>
      <c r="FK437" s="22"/>
      <c r="FL437" s="22"/>
      <c r="FM437" s="22"/>
      <c r="FN437" s="22"/>
      <c r="FO437" s="22"/>
      <c r="FP437" s="22"/>
      <c r="FQ437" s="22"/>
      <c r="FR437" s="22"/>
      <c r="FS437" s="22"/>
      <c r="FT437" s="22"/>
      <c r="FU437" s="22"/>
      <c r="FV437" s="22"/>
      <c r="FW437" s="22"/>
      <c r="FX437" s="22"/>
      <c r="FY437" s="22"/>
      <c r="FZ437" s="22"/>
      <c r="GA437" s="22"/>
      <c r="GB437" s="22"/>
      <c r="GC437" s="22"/>
      <c r="GD437" s="22"/>
      <c r="GE437" s="22"/>
      <c r="GF437" s="22"/>
      <c r="GG437" s="22"/>
      <c r="GH437" s="22"/>
      <c r="GI437" s="22"/>
      <c r="GJ437" s="22"/>
      <c r="GK437" s="22"/>
      <c r="GL437" s="22"/>
      <c r="GM437" s="22"/>
      <c r="GN437" s="22"/>
      <c r="GO437" s="22"/>
      <c r="GP437" s="22"/>
      <c r="GQ437" s="22"/>
      <c r="GR437" s="22"/>
      <c r="GS437" s="22"/>
      <c r="GT437" s="22"/>
      <c r="GU437" s="22"/>
      <c r="GV437" s="22"/>
      <c r="GW437" s="22"/>
      <c r="GX437" s="22"/>
      <c r="GY437" s="22"/>
      <c r="GZ437" s="22"/>
      <c r="HA437" s="22"/>
      <c r="HB437" s="22"/>
      <c r="HC437" s="22"/>
      <c r="HD437" s="22"/>
      <c r="HE437" s="22"/>
      <c r="HF437" s="22"/>
      <c r="HG437" s="22"/>
      <c r="HH437" s="22"/>
      <c r="HI437" s="22"/>
      <c r="HJ437" s="22"/>
      <c r="HK437" s="22"/>
      <c r="HL437" s="22"/>
      <c r="HM437" s="22"/>
      <c r="HN437" s="22"/>
      <c r="HO437" s="22"/>
      <c r="HP437" s="22"/>
      <c r="HQ437" s="22"/>
      <c r="HR437" s="22"/>
      <c r="HS437" s="22"/>
      <c r="HT437" s="22"/>
      <c r="HU437" s="22"/>
      <c r="HV437" s="22"/>
      <c r="HW437" s="22"/>
      <c r="HX437" s="22"/>
      <c r="HY437" s="22"/>
      <c r="HZ437" s="22"/>
      <c r="IA437" s="22"/>
      <c r="IB437" s="22"/>
      <c r="IC437" s="22"/>
      <c r="ID437" s="22"/>
      <c r="IE437" s="22"/>
      <c r="IF437" s="22"/>
      <c r="IG437" s="22"/>
      <c r="IH437" s="22"/>
      <c r="II437" s="22"/>
      <c r="IJ437" s="22"/>
      <c r="IK437" s="22"/>
      <c r="IL437" s="22"/>
      <c r="IM437" s="22">
        <v>4.5</v>
      </c>
      <c r="IN437" s="22"/>
      <c r="IO437" s="22"/>
      <c r="IP437" s="22"/>
      <c r="IQ437" s="22"/>
      <c r="IR437" s="22"/>
      <c r="IS437" s="22"/>
      <c r="IT437" s="22"/>
      <c r="IU437" s="22"/>
      <c r="IV437" s="22"/>
      <c r="IW437" s="22"/>
      <c r="IX437" s="22"/>
      <c r="IY437" s="26">
        <f t="shared" si="23"/>
        <v>4.5</v>
      </c>
      <c r="IZ437" s="56" t="s">
        <v>78</v>
      </c>
      <c r="JA437" s="80">
        <v>935.77</v>
      </c>
      <c r="JB437" s="81">
        <f>JE437+JF437+JG437+JH437+JI437+JJ437+JK437+JL437+JM437</f>
        <v>935.77</v>
      </c>
      <c r="JC437" s="81">
        <v>648.22500000000002</v>
      </c>
      <c r="JD437" s="82">
        <f t="shared" si="24"/>
        <v>0</v>
      </c>
      <c r="JE437" s="83"/>
      <c r="JF437" s="83"/>
      <c r="JG437" s="83"/>
      <c r="JH437" s="83"/>
      <c r="JI437" s="83"/>
      <c r="JJ437" s="83"/>
      <c r="JK437" s="83"/>
      <c r="JL437" s="83"/>
      <c r="JM437" s="83">
        <v>935.77</v>
      </c>
      <c r="JN437" s="83"/>
      <c r="JO437" s="83"/>
      <c r="JP437" s="83"/>
      <c r="JQ437" s="40">
        <f t="shared" si="25"/>
        <v>1.4435882602491419</v>
      </c>
      <c r="JR437" s="5" t="s">
        <v>606</v>
      </c>
    </row>
    <row r="438" spans="1:278" s="5" customFormat="1" ht="12.75" customHeight="1" x14ac:dyDescent="0.25">
      <c r="A438" s="64">
        <v>43353</v>
      </c>
      <c r="B438" s="109" t="s">
        <v>287</v>
      </c>
      <c r="C438" s="52"/>
      <c r="D438" s="52"/>
      <c r="E438" s="53"/>
      <c r="F438" s="53"/>
      <c r="G438" s="53"/>
      <c r="H438" s="53"/>
      <c r="I438" s="53"/>
      <c r="J438" s="53"/>
      <c r="K438" s="53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  <c r="AU438" s="22"/>
      <c r="AV438" s="22"/>
      <c r="AW438" s="22"/>
      <c r="AX438" s="22"/>
      <c r="AY438" s="22"/>
      <c r="AZ438" s="22"/>
      <c r="BA438" s="22"/>
      <c r="BB438" s="22"/>
      <c r="BC438" s="22"/>
      <c r="BD438" s="22"/>
      <c r="BE438" s="22"/>
      <c r="BF438" s="22"/>
      <c r="BG438" s="22"/>
      <c r="BH438" s="22"/>
      <c r="BI438" s="22"/>
      <c r="BJ438" s="22"/>
      <c r="BK438" s="22"/>
      <c r="BL438" s="22"/>
      <c r="BM438" s="22"/>
      <c r="BN438" s="22"/>
      <c r="BO438" s="22"/>
      <c r="BP438" s="22"/>
      <c r="BQ438" s="22"/>
      <c r="BR438" s="22"/>
      <c r="BS438" s="22"/>
      <c r="BT438" s="22"/>
      <c r="BU438" s="22"/>
      <c r="BV438" s="22"/>
      <c r="BW438" s="22"/>
      <c r="BX438" s="22"/>
      <c r="BY438" s="22"/>
      <c r="BZ438" s="22"/>
      <c r="CA438" s="22"/>
      <c r="CB438" s="22"/>
      <c r="CC438" s="22"/>
      <c r="CD438" s="22"/>
      <c r="CE438" s="22"/>
      <c r="CF438" s="22"/>
      <c r="CG438" s="22"/>
      <c r="CH438" s="22"/>
      <c r="CI438" s="22"/>
      <c r="CJ438" s="22"/>
      <c r="CK438" s="22"/>
      <c r="CL438" s="22"/>
      <c r="CM438" s="22"/>
      <c r="CN438" s="22"/>
      <c r="CO438" s="22"/>
      <c r="CP438" s="22"/>
      <c r="CQ438" s="22"/>
      <c r="CR438" s="22"/>
      <c r="CS438" s="22"/>
      <c r="CT438" s="22"/>
      <c r="CU438" s="22"/>
      <c r="CV438" s="22"/>
      <c r="CW438" s="22"/>
      <c r="CX438" s="22"/>
      <c r="CY438" s="22"/>
      <c r="CZ438" s="22"/>
      <c r="DA438" s="22"/>
      <c r="DB438" s="22"/>
      <c r="DC438" s="22"/>
      <c r="DD438" s="22"/>
      <c r="DE438" s="22"/>
      <c r="DF438" s="22"/>
      <c r="DG438" s="22"/>
      <c r="DH438" s="22"/>
      <c r="DI438" s="22"/>
      <c r="DJ438" s="22"/>
      <c r="DK438" s="22"/>
      <c r="DL438" s="22"/>
      <c r="DM438" s="22"/>
      <c r="DN438" s="22"/>
      <c r="DO438" s="22"/>
      <c r="DP438" s="22"/>
      <c r="DQ438" s="22"/>
      <c r="DR438" s="22"/>
      <c r="DS438" s="22"/>
      <c r="DT438" s="22"/>
      <c r="DU438" s="22"/>
      <c r="DV438" s="22"/>
      <c r="DW438" s="22"/>
      <c r="DX438" s="22"/>
      <c r="DY438" s="22"/>
      <c r="DZ438" s="22"/>
      <c r="EA438" s="22"/>
      <c r="EB438" s="22"/>
      <c r="EC438" s="22"/>
      <c r="ED438" s="22"/>
      <c r="EE438" s="22"/>
      <c r="EF438" s="22"/>
      <c r="EG438" s="22"/>
      <c r="EH438" s="22"/>
      <c r="EI438" s="22"/>
      <c r="EJ438" s="22"/>
      <c r="EK438" s="22"/>
      <c r="EL438" s="22"/>
      <c r="EM438" s="22"/>
      <c r="EN438" s="22"/>
      <c r="EO438" s="22"/>
      <c r="EP438" s="22"/>
      <c r="EQ438" s="22"/>
      <c r="ER438" s="22"/>
      <c r="ES438" s="22"/>
      <c r="ET438" s="22"/>
      <c r="EU438" s="22"/>
      <c r="EV438" s="22"/>
      <c r="EW438" s="22"/>
      <c r="EX438" s="22"/>
      <c r="EY438" s="22"/>
      <c r="EZ438" s="22"/>
      <c r="FA438" s="22"/>
      <c r="FB438" s="22"/>
      <c r="FC438" s="22"/>
      <c r="FD438" s="22"/>
      <c r="FE438" s="22"/>
      <c r="FF438" s="22"/>
      <c r="FG438" s="22"/>
      <c r="FH438" s="22"/>
      <c r="FI438" s="22"/>
      <c r="FJ438" s="22"/>
      <c r="FK438" s="22"/>
      <c r="FL438" s="22"/>
      <c r="FM438" s="22"/>
      <c r="FN438" s="22"/>
      <c r="FO438" s="22"/>
      <c r="FP438" s="22"/>
      <c r="FQ438" s="22"/>
      <c r="FR438" s="22"/>
      <c r="FS438" s="22"/>
      <c r="FT438" s="22"/>
      <c r="FU438" s="22"/>
      <c r="FV438" s="22"/>
      <c r="FW438" s="22"/>
      <c r="FX438" s="22"/>
      <c r="FY438" s="22"/>
      <c r="FZ438" s="22"/>
      <c r="GA438" s="22"/>
      <c r="GB438" s="22"/>
      <c r="GC438" s="22"/>
      <c r="GD438" s="22"/>
      <c r="GE438" s="22"/>
      <c r="GF438" s="22"/>
      <c r="GG438" s="22"/>
      <c r="GH438" s="22"/>
      <c r="GI438" s="22"/>
      <c r="GJ438" s="22"/>
      <c r="GK438" s="22"/>
      <c r="GL438" s="22"/>
      <c r="GM438" s="22"/>
      <c r="GN438" s="22"/>
      <c r="GO438" s="22"/>
      <c r="GP438" s="22"/>
      <c r="GQ438" s="22"/>
      <c r="GR438" s="22"/>
      <c r="GS438" s="22"/>
      <c r="GT438" s="22"/>
      <c r="GU438" s="22"/>
      <c r="GV438" s="22"/>
      <c r="GW438" s="22"/>
      <c r="GX438" s="22"/>
      <c r="GY438" s="22"/>
      <c r="GZ438" s="22"/>
      <c r="HA438" s="22"/>
      <c r="HB438" s="22"/>
      <c r="HC438" s="22"/>
      <c r="HD438" s="22"/>
      <c r="HE438" s="22"/>
      <c r="HF438" s="22"/>
      <c r="HG438" s="22"/>
      <c r="HH438" s="22"/>
      <c r="HI438" s="22"/>
      <c r="HJ438" s="22"/>
      <c r="HK438" s="22"/>
      <c r="HL438" s="22"/>
      <c r="HM438" s="22"/>
      <c r="HN438" s="22"/>
      <c r="HO438" s="22"/>
      <c r="HP438" s="22"/>
      <c r="HQ438" s="22"/>
      <c r="HR438" s="22"/>
      <c r="HS438" s="22"/>
      <c r="HT438" s="22"/>
      <c r="HU438" s="22"/>
      <c r="HV438" s="22"/>
      <c r="HW438" s="22"/>
      <c r="HX438" s="22"/>
      <c r="HY438" s="22"/>
      <c r="HZ438" s="22"/>
      <c r="IA438" s="22"/>
      <c r="IB438" s="22"/>
      <c r="IC438" s="22"/>
      <c r="ID438" s="22"/>
      <c r="IE438" s="22"/>
      <c r="IF438" s="22"/>
      <c r="IG438" s="22"/>
      <c r="IH438" s="22"/>
      <c r="II438" s="22"/>
      <c r="IJ438" s="22"/>
      <c r="IK438" s="22"/>
      <c r="IL438" s="22"/>
      <c r="IM438" s="22">
        <v>9</v>
      </c>
      <c r="IN438" s="22"/>
      <c r="IO438" s="22"/>
      <c r="IP438" s="22"/>
      <c r="IQ438" s="22"/>
      <c r="IR438" s="22"/>
      <c r="IS438" s="22"/>
      <c r="IT438" s="22"/>
      <c r="IU438" s="22"/>
      <c r="IV438" s="22"/>
      <c r="IW438" s="22"/>
      <c r="IX438" s="22"/>
      <c r="IY438" s="26">
        <f t="shared" si="23"/>
        <v>9</v>
      </c>
      <c r="IZ438" s="56" t="s">
        <v>78</v>
      </c>
      <c r="JA438" s="80">
        <v>1951.88</v>
      </c>
      <c r="JB438" s="81">
        <f>JE438+JF438+JG438+JH438+JI438+JJ438+JK438+JL438+JM438+JN438</f>
        <v>1951.88</v>
      </c>
      <c r="JC438" s="81">
        <v>1296.45</v>
      </c>
      <c r="JD438" s="82">
        <f t="shared" si="24"/>
        <v>0</v>
      </c>
      <c r="JE438" s="83"/>
      <c r="JF438" s="83"/>
      <c r="JG438" s="83"/>
      <c r="JH438" s="83"/>
      <c r="JI438" s="83"/>
      <c r="JJ438" s="83"/>
      <c r="JK438" s="83"/>
      <c r="JL438" s="83"/>
      <c r="JM438" s="83"/>
      <c r="JN438" s="83">
        <v>1951.88</v>
      </c>
      <c r="JO438" s="83"/>
      <c r="JP438" s="83"/>
      <c r="JQ438" s="117">
        <f t="shared" si="25"/>
        <v>1.5055574838983379</v>
      </c>
      <c r="JR438" s="5" t="s">
        <v>623</v>
      </c>
    </row>
    <row r="439" spans="1:278" s="5" customFormat="1" ht="12.75" customHeight="1" x14ac:dyDescent="0.25">
      <c r="A439" s="64">
        <v>43367</v>
      </c>
      <c r="B439" s="109" t="s">
        <v>287</v>
      </c>
      <c r="C439" s="52"/>
      <c r="D439" s="52"/>
      <c r="E439" s="53"/>
      <c r="F439" s="53"/>
      <c r="G439" s="53"/>
      <c r="H439" s="53"/>
      <c r="I439" s="53"/>
      <c r="J439" s="53"/>
      <c r="K439" s="53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  <c r="BA439" s="22"/>
      <c r="BB439" s="22"/>
      <c r="BC439" s="22"/>
      <c r="BD439" s="22"/>
      <c r="BE439" s="22"/>
      <c r="BF439" s="22"/>
      <c r="BG439" s="22"/>
      <c r="BH439" s="22"/>
      <c r="BI439" s="22"/>
      <c r="BJ439" s="22"/>
      <c r="BK439" s="22"/>
      <c r="BL439" s="22"/>
      <c r="BM439" s="22"/>
      <c r="BN439" s="22"/>
      <c r="BO439" s="22"/>
      <c r="BP439" s="22"/>
      <c r="BQ439" s="22"/>
      <c r="BR439" s="22"/>
      <c r="BS439" s="22"/>
      <c r="BT439" s="22"/>
      <c r="BU439" s="22"/>
      <c r="BV439" s="22"/>
      <c r="BW439" s="22"/>
      <c r="BX439" s="22"/>
      <c r="BY439" s="22"/>
      <c r="BZ439" s="22"/>
      <c r="CA439" s="22"/>
      <c r="CB439" s="22"/>
      <c r="CC439" s="22"/>
      <c r="CD439" s="22"/>
      <c r="CE439" s="22"/>
      <c r="CF439" s="22"/>
      <c r="CG439" s="22"/>
      <c r="CH439" s="22"/>
      <c r="CI439" s="22"/>
      <c r="CJ439" s="22"/>
      <c r="CK439" s="22"/>
      <c r="CL439" s="22"/>
      <c r="CM439" s="22"/>
      <c r="CN439" s="22"/>
      <c r="CO439" s="22"/>
      <c r="CP439" s="22"/>
      <c r="CQ439" s="22"/>
      <c r="CR439" s="22"/>
      <c r="CS439" s="22"/>
      <c r="CT439" s="22"/>
      <c r="CU439" s="22"/>
      <c r="CV439" s="22"/>
      <c r="CW439" s="22"/>
      <c r="CX439" s="22"/>
      <c r="CY439" s="22"/>
      <c r="CZ439" s="22"/>
      <c r="DA439" s="22"/>
      <c r="DB439" s="22"/>
      <c r="DC439" s="22"/>
      <c r="DD439" s="22"/>
      <c r="DE439" s="22"/>
      <c r="DF439" s="22"/>
      <c r="DG439" s="22"/>
      <c r="DH439" s="22"/>
      <c r="DI439" s="22"/>
      <c r="DJ439" s="22"/>
      <c r="DK439" s="22"/>
      <c r="DL439" s="22"/>
      <c r="DM439" s="22"/>
      <c r="DN439" s="22"/>
      <c r="DO439" s="22"/>
      <c r="DP439" s="22"/>
      <c r="DQ439" s="22"/>
      <c r="DR439" s="22"/>
      <c r="DS439" s="22"/>
      <c r="DT439" s="22"/>
      <c r="DU439" s="22"/>
      <c r="DV439" s="22"/>
      <c r="DW439" s="22"/>
      <c r="DX439" s="22"/>
      <c r="DY439" s="22"/>
      <c r="DZ439" s="22"/>
      <c r="EA439" s="22"/>
      <c r="EB439" s="22"/>
      <c r="EC439" s="22"/>
      <c r="ED439" s="22"/>
      <c r="EE439" s="22"/>
      <c r="EF439" s="22"/>
      <c r="EG439" s="22"/>
      <c r="EH439" s="22"/>
      <c r="EI439" s="22"/>
      <c r="EJ439" s="22"/>
      <c r="EK439" s="22"/>
      <c r="EL439" s="22"/>
      <c r="EM439" s="22"/>
      <c r="EN439" s="22"/>
      <c r="EO439" s="22"/>
      <c r="EP439" s="22"/>
      <c r="EQ439" s="22"/>
      <c r="ER439" s="22"/>
      <c r="ES439" s="22"/>
      <c r="ET439" s="22"/>
      <c r="EU439" s="22"/>
      <c r="EV439" s="22"/>
      <c r="EW439" s="22"/>
      <c r="EX439" s="22"/>
      <c r="EY439" s="22"/>
      <c r="EZ439" s="22"/>
      <c r="FA439" s="22"/>
      <c r="FB439" s="22"/>
      <c r="FC439" s="22"/>
      <c r="FD439" s="22"/>
      <c r="FE439" s="22"/>
      <c r="FF439" s="22"/>
      <c r="FG439" s="22"/>
      <c r="FH439" s="22"/>
      <c r="FI439" s="22"/>
      <c r="FJ439" s="22"/>
      <c r="FK439" s="22"/>
      <c r="FL439" s="22"/>
      <c r="FM439" s="22"/>
      <c r="FN439" s="22"/>
      <c r="FO439" s="22"/>
      <c r="FP439" s="22"/>
      <c r="FQ439" s="22"/>
      <c r="FR439" s="22"/>
      <c r="FS439" s="22"/>
      <c r="FT439" s="22"/>
      <c r="FU439" s="22"/>
      <c r="FV439" s="22"/>
      <c r="FW439" s="22"/>
      <c r="FX439" s="22"/>
      <c r="FY439" s="22"/>
      <c r="FZ439" s="22"/>
      <c r="GA439" s="22"/>
      <c r="GB439" s="22"/>
      <c r="GC439" s="22"/>
      <c r="GD439" s="22"/>
      <c r="GE439" s="22"/>
      <c r="GF439" s="22"/>
      <c r="GG439" s="22"/>
      <c r="GH439" s="22"/>
      <c r="GI439" s="22"/>
      <c r="GJ439" s="22"/>
      <c r="GK439" s="22"/>
      <c r="GL439" s="22"/>
      <c r="GM439" s="22"/>
      <c r="GN439" s="22"/>
      <c r="GO439" s="22"/>
      <c r="GP439" s="22"/>
      <c r="GQ439" s="22"/>
      <c r="GR439" s="22"/>
      <c r="GS439" s="22"/>
      <c r="GT439" s="22"/>
      <c r="GU439" s="22"/>
      <c r="GV439" s="22"/>
      <c r="GW439" s="22"/>
      <c r="GX439" s="22"/>
      <c r="GY439" s="22"/>
      <c r="GZ439" s="22"/>
      <c r="HA439" s="22"/>
      <c r="HB439" s="22"/>
      <c r="HC439" s="22"/>
      <c r="HD439" s="22"/>
      <c r="HE439" s="22"/>
      <c r="HF439" s="22"/>
      <c r="HG439" s="22"/>
      <c r="HH439" s="22"/>
      <c r="HI439" s="22"/>
      <c r="HJ439" s="22"/>
      <c r="HK439" s="22"/>
      <c r="HL439" s="22"/>
      <c r="HM439" s="22"/>
      <c r="HN439" s="22"/>
      <c r="HO439" s="22"/>
      <c r="HP439" s="22"/>
      <c r="HQ439" s="22"/>
      <c r="HR439" s="22"/>
      <c r="HS439" s="22"/>
      <c r="HT439" s="22"/>
      <c r="HU439" s="22"/>
      <c r="HV439" s="22"/>
      <c r="HW439" s="22"/>
      <c r="HX439" s="22"/>
      <c r="HY439" s="22"/>
      <c r="HZ439" s="22"/>
      <c r="IA439" s="22"/>
      <c r="IB439" s="22"/>
      <c r="IC439" s="22"/>
      <c r="ID439" s="22"/>
      <c r="IE439" s="22"/>
      <c r="IF439" s="22"/>
      <c r="IG439" s="22"/>
      <c r="IH439" s="22"/>
      <c r="II439" s="22"/>
      <c r="IJ439" s="22"/>
      <c r="IK439" s="22"/>
      <c r="IL439" s="22"/>
      <c r="IM439" s="22">
        <v>4.5</v>
      </c>
      <c r="IN439" s="22"/>
      <c r="IO439" s="22"/>
      <c r="IP439" s="22"/>
      <c r="IQ439" s="22"/>
      <c r="IR439" s="22"/>
      <c r="IS439" s="22"/>
      <c r="IT439" s="22"/>
      <c r="IU439" s="22"/>
      <c r="IV439" s="22"/>
      <c r="IW439" s="22"/>
      <c r="IX439" s="22"/>
      <c r="IY439" s="26">
        <f t="shared" si="23"/>
        <v>4.5</v>
      </c>
      <c r="IZ439" s="56" t="s">
        <v>78</v>
      </c>
      <c r="JA439" s="80">
        <v>948.52</v>
      </c>
      <c r="JB439" s="81">
        <f>JE439+JF439+JG439+JH439+JI439+JJ439+JK439+JL439+JM439+JN439</f>
        <v>948.52</v>
      </c>
      <c r="JC439" s="81">
        <v>648.22500000000002</v>
      </c>
      <c r="JD439" s="82">
        <f t="shared" si="24"/>
        <v>0</v>
      </c>
      <c r="JE439" s="83"/>
      <c r="JF439" s="83"/>
      <c r="JG439" s="83"/>
      <c r="JH439" s="83"/>
      <c r="JI439" s="83"/>
      <c r="JJ439" s="83"/>
      <c r="JK439" s="83"/>
      <c r="JL439" s="83"/>
      <c r="JM439" s="83"/>
      <c r="JN439" s="83">
        <v>948.52</v>
      </c>
      <c r="JO439" s="83"/>
      <c r="JP439" s="83"/>
      <c r="JQ439" s="117">
        <f t="shared" si="25"/>
        <v>1.4632573566277141</v>
      </c>
      <c r="JR439" s="5" t="s">
        <v>607</v>
      </c>
    </row>
    <row r="440" spans="1:278" s="5" customFormat="1" ht="12.75" customHeight="1" x14ac:dyDescent="0.25">
      <c r="A440" s="64">
        <v>43395</v>
      </c>
      <c r="B440" s="109" t="s">
        <v>287</v>
      </c>
      <c r="C440" s="52"/>
      <c r="D440" s="52"/>
      <c r="E440" s="53"/>
      <c r="F440" s="53"/>
      <c r="G440" s="53"/>
      <c r="H440" s="53"/>
      <c r="I440" s="53"/>
      <c r="J440" s="53"/>
      <c r="K440" s="53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>
        <v>1</v>
      </c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  <c r="AU440" s="22"/>
      <c r="AV440" s="22"/>
      <c r="AW440" s="22"/>
      <c r="AX440" s="22"/>
      <c r="AY440" s="22"/>
      <c r="AZ440" s="22"/>
      <c r="BA440" s="22"/>
      <c r="BB440" s="22"/>
      <c r="BC440" s="22"/>
      <c r="BD440" s="22"/>
      <c r="BE440" s="22"/>
      <c r="BF440" s="22"/>
      <c r="BG440" s="22"/>
      <c r="BH440" s="22"/>
      <c r="BI440" s="22"/>
      <c r="BJ440" s="22"/>
      <c r="BK440" s="22"/>
      <c r="BL440" s="22"/>
      <c r="BM440" s="22"/>
      <c r="BN440" s="22"/>
      <c r="BO440" s="22"/>
      <c r="BP440" s="22"/>
      <c r="BQ440" s="22"/>
      <c r="BR440" s="22"/>
      <c r="BS440" s="22"/>
      <c r="BT440" s="22"/>
      <c r="BU440" s="22"/>
      <c r="BV440" s="22"/>
      <c r="BW440" s="22"/>
      <c r="BX440" s="22"/>
      <c r="BY440" s="22"/>
      <c r="BZ440" s="22"/>
      <c r="CA440" s="22"/>
      <c r="CB440" s="22"/>
      <c r="CC440" s="22"/>
      <c r="CD440" s="22"/>
      <c r="CE440" s="22"/>
      <c r="CF440" s="22"/>
      <c r="CG440" s="22"/>
      <c r="CH440" s="22"/>
      <c r="CI440" s="22"/>
      <c r="CJ440" s="22"/>
      <c r="CK440" s="22"/>
      <c r="CL440" s="22"/>
      <c r="CM440" s="22"/>
      <c r="CN440" s="22"/>
      <c r="CO440" s="22"/>
      <c r="CP440" s="22"/>
      <c r="CQ440" s="22"/>
      <c r="CR440" s="22"/>
      <c r="CS440" s="22"/>
      <c r="CT440" s="22"/>
      <c r="CU440" s="22"/>
      <c r="CV440" s="22"/>
      <c r="CW440" s="22"/>
      <c r="CX440" s="22"/>
      <c r="CY440" s="22"/>
      <c r="CZ440" s="22"/>
      <c r="DA440" s="22"/>
      <c r="DB440" s="22"/>
      <c r="DC440" s="22"/>
      <c r="DD440" s="22"/>
      <c r="DE440" s="22"/>
      <c r="DF440" s="22"/>
      <c r="DG440" s="22"/>
      <c r="DH440" s="22"/>
      <c r="DI440" s="22"/>
      <c r="DJ440" s="22"/>
      <c r="DK440" s="22"/>
      <c r="DL440" s="22"/>
      <c r="DM440" s="22"/>
      <c r="DN440" s="22"/>
      <c r="DO440" s="22"/>
      <c r="DP440" s="22"/>
      <c r="DQ440" s="22"/>
      <c r="DR440" s="22"/>
      <c r="DS440" s="22"/>
      <c r="DT440" s="22"/>
      <c r="DU440" s="22"/>
      <c r="DV440" s="22"/>
      <c r="DW440" s="22"/>
      <c r="DX440" s="22"/>
      <c r="DY440" s="22"/>
      <c r="DZ440" s="22"/>
      <c r="EA440" s="22"/>
      <c r="EB440" s="22"/>
      <c r="EC440" s="22"/>
      <c r="ED440" s="22"/>
      <c r="EE440" s="22"/>
      <c r="EF440" s="22"/>
      <c r="EG440" s="22"/>
      <c r="EH440" s="22"/>
      <c r="EI440" s="22"/>
      <c r="EJ440" s="22"/>
      <c r="EK440" s="22"/>
      <c r="EL440" s="22"/>
      <c r="EM440" s="22"/>
      <c r="EN440" s="22"/>
      <c r="EO440" s="22"/>
      <c r="EP440" s="22"/>
      <c r="EQ440" s="22"/>
      <c r="ER440" s="22"/>
      <c r="ES440" s="22"/>
      <c r="ET440" s="22"/>
      <c r="EU440" s="22"/>
      <c r="EV440" s="22"/>
      <c r="EW440" s="22"/>
      <c r="EX440" s="22"/>
      <c r="EY440" s="22"/>
      <c r="EZ440" s="22"/>
      <c r="FA440" s="22"/>
      <c r="FB440" s="22"/>
      <c r="FC440" s="22"/>
      <c r="FD440" s="22"/>
      <c r="FE440" s="22"/>
      <c r="FF440" s="22"/>
      <c r="FG440" s="22"/>
      <c r="FH440" s="22"/>
      <c r="FI440" s="22"/>
      <c r="FJ440" s="22"/>
      <c r="FK440" s="22"/>
      <c r="FL440" s="22"/>
      <c r="FM440" s="22"/>
      <c r="FN440" s="22"/>
      <c r="FO440" s="22"/>
      <c r="FP440" s="22"/>
      <c r="FQ440" s="22"/>
      <c r="FR440" s="22"/>
      <c r="FS440" s="22"/>
      <c r="FT440" s="22"/>
      <c r="FU440" s="22"/>
      <c r="FV440" s="22"/>
      <c r="FW440" s="22"/>
      <c r="FX440" s="22"/>
      <c r="FY440" s="22"/>
      <c r="FZ440" s="22"/>
      <c r="GA440" s="22"/>
      <c r="GB440" s="22"/>
      <c r="GC440" s="22"/>
      <c r="GD440" s="22"/>
      <c r="GE440" s="22"/>
      <c r="GF440" s="22"/>
      <c r="GG440" s="22"/>
      <c r="GH440" s="22"/>
      <c r="GI440" s="22"/>
      <c r="GJ440" s="22"/>
      <c r="GK440" s="22"/>
      <c r="GL440" s="22"/>
      <c r="GM440" s="22"/>
      <c r="GN440" s="22"/>
      <c r="GO440" s="22"/>
      <c r="GP440" s="22"/>
      <c r="GQ440" s="22"/>
      <c r="GR440" s="22"/>
      <c r="GS440" s="22"/>
      <c r="GT440" s="22"/>
      <c r="GU440" s="22"/>
      <c r="GV440" s="22"/>
      <c r="GW440" s="22"/>
      <c r="GX440" s="22"/>
      <c r="GY440" s="22"/>
      <c r="GZ440" s="22"/>
      <c r="HA440" s="22"/>
      <c r="HB440" s="22"/>
      <c r="HC440" s="22"/>
      <c r="HD440" s="22"/>
      <c r="HE440" s="22"/>
      <c r="HF440" s="22"/>
      <c r="HG440" s="22"/>
      <c r="HH440" s="22"/>
      <c r="HI440" s="22"/>
      <c r="HJ440" s="22"/>
      <c r="HK440" s="22"/>
      <c r="HL440" s="22"/>
      <c r="HM440" s="22"/>
      <c r="HN440" s="22"/>
      <c r="HO440" s="22"/>
      <c r="HP440" s="22"/>
      <c r="HQ440" s="22"/>
      <c r="HR440" s="22"/>
      <c r="HS440" s="22"/>
      <c r="HT440" s="22"/>
      <c r="HU440" s="22"/>
      <c r="HV440" s="22"/>
      <c r="HW440" s="22"/>
      <c r="HX440" s="22"/>
      <c r="HY440" s="22"/>
      <c r="HZ440" s="22"/>
      <c r="IA440" s="22"/>
      <c r="IB440" s="22"/>
      <c r="IC440" s="22"/>
      <c r="ID440" s="22"/>
      <c r="IE440" s="22"/>
      <c r="IF440" s="22"/>
      <c r="IG440" s="22"/>
      <c r="IH440" s="22"/>
      <c r="II440" s="22"/>
      <c r="IJ440" s="22"/>
      <c r="IK440" s="22"/>
      <c r="IL440" s="22"/>
      <c r="IM440" s="22"/>
      <c r="IN440" s="22"/>
      <c r="IO440" s="22"/>
      <c r="IP440" s="22"/>
      <c r="IQ440" s="22"/>
      <c r="IR440" s="22"/>
      <c r="IS440" s="22"/>
      <c r="IT440" s="22"/>
      <c r="IU440" s="22"/>
      <c r="IV440" s="22"/>
      <c r="IW440" s="22"/>
      <c r="IX440" s="22"/>
      <c r="IY440" s="26">
        <f t="shared" si="23"/>
        <v>1</v>
      </c>
      <c r="IZ440" s="56" t="s">
        <v>37</v>
      </c>
      <c r="JA440" s="80">
        <v>43.79</v>
      </c>
      <c r="JB440" s="81">
        <f>JE440+JF440+JG440+JH440+JI440+JJ440+JK440+JL440+JM440+JN440+JO440</f>
        <v>43.79</v>
      </c>
      <c r="JC440" s="81">
        <v>22.97</v>
      </c>
      <c r="JD440" s="82">
        <f t="shared" si="24"/>
        <v>0</v>
      </c>
      <c r="JE440" s="83"/>
      <c r="JF440" s="83"/>
      <c r="JG440" s="83"/>
      <c r="JH440" s="83"/>
      <c r="JI440" s="83"/>
      <c r="JJ440" s="83"/>
      <c r="JK440" s="83"/>
      <c r="JL440" s="83"/>
      <c r="JM440" s="83"/>
      <c r="JN440" s="83"/>
      <c r="JO440" s="83">
        <v>43.79</v>
      </c>
      <c r="JP440" s="83"/>
      <c r="JQ440" s="117">
        <f t="shared" si="25"/>
        <v>1.9063996517196344</v>
      </c>
      <c r="JR440" s="5" t="s">
        <v>679</v>
      </c>
    </row>
    <row r="441" spans="1:278" s="5" customFormat="1" ht="12.75" customHeight="1" x14ac:dyDescent="0.25">
      <c r="A441" s="64">
        <v>43437</v>
      </c>
      <c r="B441" s="109" t="s">
        <v>287</v>
      </c>
      <c r="C441" s="52"/>
      <c r="D441" s="52"/>
      <c r="E441" s="53"/>
      <c r="F441" s="53"/>
      <c r="G441" s="53"/>
      <c r="H441" s="53"/>
      <c r="I441" s="53"/>
      <c r="J441" s="53"/>
      <c r="K441" s="53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  <c r="BA441" s="22"/>
      <c r="BB441" s="22"/>
      <c r="BC441" s="22"/>
      <c r="BD441" s="22"/>
      <c r="BE441" s="22"/>
      <c r="BF441" s="22"/>
      <c r="BG441" s="22"/>
      <c r="BH441" s="22"/>
      <c r="BI441" s="22"/>
      <c r="BJ441" s="22"/>
      <c r="BK441" s="22"/>
      <c r="BL441" s="22"/>
      <c r="BM441" s="22"/>
      <c r="BN441" s="22"/>
      <c r="BO441" s="22"/>
      <c r="BP441" s="22"/>
      <c r="BQ441" s="22"/>
      <c r="BR441" s="22"/>
      <c r="BS441" s="22"/>
      <c r="BT441" s="22"/>
      <c r="BU441" s="22"/>
      <c r="BV441" s="22"/>
      <c r="BW441" s="22"/>
      <c r="BX441" s="22"/>
      <c r="BY441" s="22"/>
      <c r="BZ441" s="22"/>
      <c r="CA441" s="22"/>
      <c r="CB441" s="22"/>
      <c r="CC441" s="22"/>
      <c r="CD441" s="22"/>
      <c r="CE441" s="22"/>
      <c r="CF441" s="22"/>
      <c r="CG441" s="22"/>
      <c r="CH441" s="22"/>
      <c r="CI441" s="22"/>
      <c r="CJ441" s="22"/>
      <c r="CK441" s="22"/>
      <c r="CL441" s="22"/>
      <c r="CM441" s="22"/>
      <c r="CN441" s="22"/>
      <c r="CO441" s="22"/>
      <c r="CP441" s="22"/>
      <c r="CQ441" s="22"/>
      <c r="CR441" s="22"/>
      <c r="CS441" s="22"/>
      <c r="CT441" s="22"/>
      <c r="CU441" s="22"/>
      <c r="CV441" s="22"/>
      <c r="CW441" s="22"/>
      <c r="CX441" s="22"/>
      <c r="CY441" s="22"/>
      <c r="CZ441" s="22"/>
      <c r="DA441" s="22"/>
      <c r="DB441" s="22"/>
      <c r="DC441" s="22"/>
      <c r="DD441" s="22"/>
      <c r="DE441" s="22"/>
      <c r="DF441" s="22"/>
      <c r="DG441" s="22"/>
      <c r="DH441" s="22"/>
      <c r="DI441" s="22"/>
      <c r="DJ441" s="22"/>
      <c r="DK441" s="22"/>
      <c r="DL441" s="22"/>
      <c r="DM441" s="22"/>
      <c r="DN441" s="22"/>
      <c r="DO441" s="22"/>
      <c r="DP441" s="22"/>
      <c r="DQ441" s="22"/>
      <c r="DR441" s="22"/>
      <c r="DS441" s="22"/>
      <c r="DT441" s="22"/>
      <c r="DU441" s="22"/>
      <c r="DV441" s="22"/>
      <c r="DW441" s="22"/>
      <c r="DX441" s="22"/>
      <c r="DY441" s="22"/>
      <c r="DZ441" s="22"/>
      <c r="EA441" s="22"/>
      <c r="EB441" s="22"/>
      <c r="EC441" s="22"/>
      <c r="ED441" s="22"/>
      <c r="EE441" s="22"/>
      <c r="EF441" s="22"/>
      <c r="EG441" s="22"/>
      <c r="EH441" s="22"/>
      <c r="EI441" s="22"/>
      <c r="EJ441" s="22"/>
      <c r="EK441" s="22"/>
      <c r="EL441" s="22"/>
      <c r="EM441" s="22"/>
      <c r="EN441" s="22"/>
      <c r="EO441" s="22"/>
      <c r="EP441" s="22"/>
      <c r="EQ441" s="22"/>
      <c r="ER441" s="22"/>
      <c r="ES441" s="22"/>
      <c r="ET441" s="22"/>
      <c r="EU441" s="22"/>
      <c r="EV441" s="22"/>
      <c r="EW441" s="22"/>
      <c r="EX441" s="22"/>
      <c r="EY441" s="22"/>
      <c r="EZ441" s="22"/>
      <c r="FA441" s="22"/>
      <c r="FB441" s="22"/>
      <c r="FC441" s="22"/>
      <c r="FD441" s="22"/>
      <c r="FE441" s="22"/>
      <c r="FF441" s="22"/>
      <c r="FG441" s="22"/>
      <c r="FH441" s="22"/>
      <c r="FI441" s="22"/>
      <c r="FJ441" s="22"/>
      <c r="FK441" s="22"/>
      <c r="FL441" s="22"/>
      <c r="FM441" s="22"/>
      <c r="FN441" s="22"/>
      <c r="FO441" s="22"/>
      <c r="FP441" s="22"/>
      <c r="FQ441" s="22"/>
      <c r="FR441" s="22"/>
      <c r="FS441" s="22"/>
      <c r="FT441" s="22"/>
      <c r="FU441" s="22"/>
      <c r="FV441" s="22"/>
      <c r="FW441" s="22"/>
      <c r="FX441" s="22"/>
      <c r="FY441" s="22"/>
      <c r="FZ441" s="22"/>
      <c r="GA441" s="22"/>
      <c r="GB441" s="22"/>
      <c r="GC441" s="22"/>
      <c r="GD441" s="22"/>
      <c r="GE441" s="22"/>
      <c r="GF441" s="22"/>
      <c r="GG441" s="22"/>
      <c r="GH441" s="22"/>
      <c r="GI441" s="22"/>
      <c r="GJ441" s="22"/>
      <c r="GK441" s="22"/>
      <c r="GL441" s="22"/>
      <c r="GM441" s="22"/>
      <c r="GN441" s="22"/>
      <c r="GO441" s="22"/>
      <c r="GP441" s="22"/>
      <c r="GQ441" s="22"/>
      <c r="GR441" s="22"/>
      <c r="GS441" s="22"/>
      <c r="GT441" s="22"/>
      <c r="GU441" s="22"/>
      <c r="GV441" s="22"/>
      <c r="GW441" s="22"/>
      <c r="GX441" s="22"/>
      <c r="GY441" s="22"/>
      <c r="GZ441" s="22"/>
      <c r="HA441" s="22"/>
      <c r="HB441" s="22"/>
      <c r="HC441" s="22"/>
      <c r="HD441" s="22"/>
      <c r="HE441" s="22"/>
      <c r="HF441" s="22"/>
      <c r="HG441" s="22"/>
      <c r="HH441" s="22"/>
      <c r="HI441" s="22"/>
      <c r="HJ441" s="22"/>
      <c r="HK441" s="22"/>
      <c r="HL441" s="22"/>
      <c r="HM441" s="22"/>
      <c r="HN441" s="22"/>
      <c r="HO441" s="22"/>
      <c r="HP441" s="22"/>
      <c r="HQ441" s="22"/>
      <c r="HR441" s="22"/>
      <c r="HS441" s="22"/>
      <c r="HT441" s="22"/>
      <c r="HU441" s="22"/>
      <c r="HV441" s="22"/>
      <c r="HW441" s="22"/>
      <c r="HX441" s="22"/>
      <c r="HY441" s="22"/>
      <c r="HZ441" s="22"/>
      <c r="IA441" s="22"/>
      <c r="IB441" s="22"/>
      <c r="IC441" s="22"/>
      <c r="ID441" s="22"/>
      <c r="IE441" s="22"/>
      <c r="IF441" s="22"/>
      <c r="IG441" s="22"/>
      <c r="IH441" s="22"/>
      <c r="II441" s="22"/>
      <c r="IJ441" s="22"/>
      <c r="IK441" s="22"/>
      <c r="IL441" s="22"/>
      <c r="IM441" s="22">
        <v>4.5</v>
      </c>
      <c r="IN441" s="22"/>
      <c r="IO441" s="22"/>
      <c r="IP441" s="22"/>
      <c r="IQ441" s="22"/>
      <c r="IR441" s="22"/>
      <c r="IS441" s="22"/>
      <c r="IT441" s="22"/>
      <c r="IU441" s="22"/>
      <c r="IV441" s="22"/>
      <c r="IW441" s="22"/>
      <c r="IX441" s="22"/>
      <c r="IY441" s="26">
        <f t="shared" si="23"/>
        <v>4.5</v>
      </c>
      <c r="IZ441" s="56" t="s">
        <v>78</v>
      </c>
      <c r="JA441" s="80">
        <v>972.65</v>
      </c>
      <c r="JB441" s="81">
        <f>JE441+JF441+JG441+JH441+JI441+JJ441+JK441+JL441+JM441+JN441+JO441+JP441</f>
        <v>0</v>
      </c>
      <c r="JC441" s="81">
        <v>637.83000000000004</v>
      </c>
      <c r="JD441" s="82">
        <f t="shared" si="24"/>
        <v>972.65</v>
      </c>
      <c r="JE441" s="83"/>
      <c r="JF441" s="83"/>
      <c r="JG441" s="83"/>
      <c r="JH441" s="83"/>
      <c r="JI441" s="83"/>
      <c r="JJ441" s="83"/>
      <c r="JK441" s="83"/>
      <c r="JL441" s="83"/>
      <c r="JM441" s="83"/>
      <c r="JN441" s="83"/>
      <c r="JO441" s="83"/>
      <c r="JP441" s="83"/>
      <c r="JQ441" s="117">
        <f t="shared" si="25"/>
        <v>1.5249361115030649</v>
      </c>
      <c r="JR441" s="5" t="s">
        <v>703</v>
      </c>
    </row>
    <row r="442" spans="1:278" s="5" customFormat="1" ht="1.5" customHeight="1" x14ac:dyDescent="0.25">
      <c r="A442" s="64">
        <v>43460</v>
      </c>
      <c r="B442" s="109" t="s">
        <v>287</v>
      </c>
      <c r="C442" s="52"/>
      <c r="D442" s="52"/>
      <c r="E442" s="53"/>
      <c r="F442" s="53"/>
      <c r="G442" s="53"/>
      <c r="H442" s="53"/>
      <c r="I442" s="53"/>
      <c r="J442" s="53"/>
      <c r="K442" s="53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  <c r="BA442" s="22"/>
      <c r="BB442" s="22"/>
      <c r="BC442" s="22"/>
      <c r="BD442" s="22"/>
      <c r="BE442" s="22"/>
      <c r="BF442" s="22"/>
      <c r="BG442" s="22"/>
      <c r="BH442" s="22"/>
      <c r="BI442" s="22"/>
      <c r="BJ442" s="22"/>
      <c r="BK442" s="22"/>
      <c r="BL442" s="22"/>
      <c r="BM442" s="22"/>
      <c r="BN442" s="22"/>
      <c r="BO442" s="22"/>
      <c r="BP442" s="22"/>
      <c r="BQ442" s="22"/>
      <c r="BR442" s="22"/>
      <c r="BS442" s="22"/>
      <c r="BT442" s="22"/>
      <c r="BU442" s="22"/>
      <c r="BV442" s="22"/>
      <c r="BW442" s="22"/>
      <c r="BX442" s="22"/>
      <c r="BY442" s="22"/>
      <c r="BZ442" s="22"/>
      <c r="CA442" s="22"/>
      <c r="CB442" s="22"/>
      <c r="CC442" s="22"/>
      <c r="CD442" s="22"/>
      <c r="CE442" s="22"/>
      <c r="CF442" s="22"/>
      <c r="CG442" s="22"/>
      <c r="CH442" s="22"/>
      <c r="CI442" s="22"/>
      <c r="CJ442" s="22"/>
      <c r="CK442" s="22"/>
      <c r="CL442" s="22"/>
      <c r="CM442" s="22"/>
      <c r="CN442" s="22"/>
      <c r="CO442" s="22"/>
      <c r="CP442" s="22"/>
      <c r="CQ442" s="22"/>
      <c r="CR442" s="22"/>
      <c r="CS442" s="22"/>
      <c r="CT442" s="22"/>
      <c r="CU442" s="22"/>
      <c r="CV442" s="22"/>
      <c r="CW442" s="22"/>
      <c r="CX442" s="22"/>
      <c r="CY442" s="22"/>
      <c r="CZ442" s="22"/>
      <c r="DA442" s="22"/>
      <c r="DB442" s="22"/>
      <c r="DC442" s="22"/>
      <c r="DD442" s="22"/>
      <c r="DE442" s="22"/>
      <c r="DF442" s="22"/>
      <c r="DG442" s="22"/>
      <c r="DH442" s="22"/>
      <c r="DI442" s="22"/>
      <c r="DJ442" s="22"/>
      <c r="DK442" s="22"/>
      <c r="DL442" s="22"/>
      <c r="DM442" s="22"/>
      <c r="DN442" s="22"/>
      <c r="DO442" s="22"/>
      <c r="DP442" s="22"/>
      <c r="DQ442" s="22"/>
      <c r="DR442" s="22"/>
      <c r="DS442" s="22"/>
      <c r="DT442" s="22"/>
      <c r="DU442" s="22"/>
      <c r="DV442" s="22"/>
      <c r="DW442" s="22"/>
      <c r="DX442" s="22"/>
      <c r="DY442" s="22"/>
      <c r="DZ442" s="22"/>
      <c r="EA442" s="22"/>
      <c r="EB442" s="22"/>
      <c r="EC442" s="22"/>
      <c r="ED442" s="22"/>
      <c r="EE442" s="22"/>
      <c r="EF442" s="22"/>
      <c r="EG442" s="22"/>
      <c r="EH442" s="22"/>
      <c r="EI442" s="22"/>
      <c r="EJ442" s="22"/>
      <c r="EK442" s="22"/>
      <c r="EL442" s="22"/>
      <c r="EM442" s="22"/>
      <c r="EN442" s="22"/>
      <c r="EO442" s="22"/>
      <c r="EP442" s="22"/>
      <c r="EQ442" s="22"/>
      <c r="ER442" s="22"/>
      <c r="ES442" s="22"/>
      <c r="ET442" s="22"/>
      <c r="EU442" s="22"/>
      <c r="EV442" s="22"/>
      <c r="EW442" s="22"/>
      <c r="EX442" s="22"/>
      <c r="EY442" s="22"/>
      <c r="EZ442" s="22"/>
      <c r="FA442" s="22"/>
      <c r="FB442" s="22"/>
      <c r="FC442" s="22"/>
      <c r="FD442" s="22"/>
      <c r="FE442" s="22"/>
      <c r="FF442" s="22"/>
      <c r="FG442" s="22"/>
      <c r="FH442" s="22"/>
      <c r="FI442" s="22"/>
      <c r="FJ442" s="22"/>
      <c r="FK442" s="22"/>
      <c r="FL442" s="22"/>
      <c r="FM442" s="22"/>
      <c r="FN442" s="22"/>
      <c r="FO442" s="22"/>
      <c r="FP442" s="22"/>
      <c r="FQ442" s="22"/>
      <c r="FR442" s="22"/>
      <c r="FS442" s="22"/>
      <c r="FT442" s="22"/>
      <c r="FU442" s="22"/>
      <c r="FV442" s="22"/>
      <c r="FW442" s="22"/>
      <c r="FX442" s="22"/>
      <c r="FY442" s="22"/>
      <c r="FZ442" s="22"/>
      <c r="GA442" s="22"/>
      <c r="GB442" s="22"/>
      <c r="GC442" s="22"/>
      <c r="GD442" s="22"/>
      <c r="GE442" s="22"/>
      <c r="GF442" s="22"/>
      <c r="GG442" s="22"/>
      <c r="GH442" s="22"/>
      <c r="GI442" s="22"/>
      <c r="GJ442" s="22"/>
      <c r="GK442" s="22"/>
      <c r="GL442" s="22"/>
      <c r="GM442" s="22"/>
      <c r="GN442" s="22"/>
      <c r="GO442" s="22"/>
      <c r="GP442" s="22"/>
      <c r="GQ442" s="22"/>
      <c r="GR442" s="22"/>
      <c r="GS442" s="22"/>
      <c r="GT442" s="22"/>
      <c r="GU442" s="22"/>
      <c r="GV442" s="22"/>
      <c r="GW442" s="22"/>
      <c r="GX442" s="22"/>
      <c r="GY442" s="22"/>
      <c r="GZ442" s="22"/>
      <c r="HA442" s="22"/>
      <c r="HB442" s="22"/>
      <c r="HC442" s="22"/>
      <c r="HD442" s="22"/>
      <c r="HE442" s="22"/>
      <c r="HF442" s="22"/>
      <c r="HG442" s="22"/>
      <c r="HH442" s="22"/>
      <c r="HI442" s="22"/>
      <c r="HJ442" s="22"/>
      <c r="HK442" s="22"/>
      <c r="HL442" s="22"/>
      <c r="HM442" s="22"/>
      <c r="HN442" s="22"/>
      <c r="HO442" s="22"/>
      <c r="HP442" s="22"/>
      <c r="HQ442" s="22"/>
      <c r="HR442" s="22"/>
      <c r="HS442" s="22"/>
      <c r="HT442" s="22"/>
      <c r="HU442" s="22"/>
      <c r="HV442" s="22"/>
      <c r="HW442" s="22"/>
      <c r="HX442" s="22"/>
      <c r="HY442" s="22"/>
      <c r="HZ442" s="22"/>
      <c r="IA442" s="22"/>
      <c r="IB442" s="22"/>
      <c r="IC442" s="22"/>
      <c r="ID442" s="22"/>
      <c r="IE442" s="22"/>
      <c r="IF442" s="22"/>
      <c r="IG442" s="22"/>
      <c r="IH442" s="22"/>
      <c r="II442" s="22"/>
      <c r="IJ442" s="22"/>
      <c r="IK442" s="22"/>
      <c r="IL442" s="22"/>
      <c r="IM442" s="22">
        <v>4.5</v>
      </c>
      <c r="IN442" s="22"/>
      <c r="IO442" s="22"/>
      <c r="IP442" s="22"/>
      <c r="IQ442" s="22"/>
      <c r="IR442" s="22"/>
      <c r="IS442" s="22"/>
      <c r="IT442" s="22"/>
      <c r="IU442" s="22"/>
      <c r="IV442" s="22"/>
      <c r="IW442" s="22"/>
      <c r="IX442" s="22"/>
      <c r="IY442" s="26">
        <f t="shared" si="23"/>
        <v>4.5</v>
      </c>
      <c r="IZ442" s="56" t="s">
        <v>78</v>
      </c>
      <c r="JA442" s="80">
        <v>976.81</v>
      </c>
      <c r="JB442" s="81">
        <f>JE442+JF442+JG442+JH442+JI442+JJ442+JK442+JL442+JM442+JN442+JO442+JP442</f>
        <v>0</v>
      </c>
      <c r="JC442" s="81">
        <v>637.56000000000006</v>
      </c>
      <c r="JD442" s="82">
        <f t="shared" si="24"/>
        <v>976.81</v>
      </c>
      <c r="JE442" s="83"/>
      <c r="JF442" s="83"/>
      <c r="JG442" s="83"/>
      <c r="JH442" s="83"/>
      <c r="JI442" s="83"/>
      <c r="JJ442" s="83"/>
      <c r="JK442" s="83"/>
      <c r="JL442" s="83"/>
      <c r="JM442" s="83"/>
      <c r="JN442" s="83"/>
      <c r="JO442" s="83"/>
      <c r="JP442" s="83"/>
      <c r="JQ442" s="117">
        <f t="shared" si="25"/>
        <v>1.532106782106782</v>
      </c>
    </row>
    <row r="443" spans="1:278" s="5" customFormat="1" ht="12.75" customHeight="1" x14ac:dyDescent="0.25">
      <c r="A443" s="64">
        <v>43257</v>
      </c>
      <c r="B443" s="109" t="s">
        <v>448</v>
      </c>
      <c r="C443" s="52"/>
      <c r="D443" s="52"/>
      <c r="E443" s="53"/>
      <c r="F443" s="53"/>
      <c r="G443" s="53"/>
      <c r="H443" s="53"/>
      <c r="I443" s="53"/>
      <c r="J443" s="53"/>
      <c r="K443" s="53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  <c r="AU443" s="22"/>
      <c r="AV443" s="22"/>
      <c r="AW443" s="22"/>
      <c r="AX443" s="22"/>
      <c r="AY443" s="22"/>
      <c r="AZ443" s="22"/>
      <c r="BA443" s="22"/>
      <c r="BB443" s="22"/>
      <c r="BC443" s="22"/>
      <c r="BD443" s="22"/>
      <c r="BE443" s="22"/>
      <c r="BF443" s="22"/>
      <c r="BG443" s="22"/>
      <c r="BH443" s="22"/>
      <c r="BI443" s="22"/>
      <c r="BJ443" s="22"/>
      <c r="BK443" s="22"/>
      <c r="BL443" s="22"/>
      <c r="BM443" s="22"/>
      <c r="BN443" s="22"/>
      <c r="BO443" s="22"/>
      <c r="BP443" s="22"/>
      <c r="BQ443" s="22"/>
      <c r="BR443" s="22"/>
      <c r="BS443" s="22"/>
      <c r="BT443" s="22"/>
      <c r="BU443" s="22"/>
      <c r="BV443" s="22"/>
      <c r="BW443" s="22"/>
      <c r="BX443" s="22"/>
      <c r="BY443" s="22"/>
      <c r="BZ443" s="22"/>
      <c r="CA443" s="22"/>
      <c r="CB443" s="22"/>
      <c r="CC443" s="22"/>
      <c r="CD443" s="22"/>
      <c r="CE443" s="22"/>
      <c r="CF443" s="22"/>
      <c r="CG443" s="22"/>
      <c r="CH443" s="22"/>
      <c r="CI443" s="22"/>
      <c r="CJ443" s="22"/>
      <c r="CK443" s="22"/>
      <c r="CL443" s="22"/>
      <c r="CM443" s="22"/>
      <c r="CN443" s="22"/>
      <c r="CO443" s="22"/>
      <c r="CP443" s="22"/>
      <c r="CQ443" s="22"/>
      <c r="CR443" s="22"/>
      <c r="CS443" s="22"/>
      <c r="CT443" s="22"/>
      <c r="CU443" s="22"/>
      <c r="CV443" s="22"/>
      <c r="CW443" s="22"/>
      <c r="CX443" s="22"/>
      <c r="CY443" s="22"/>
      <c r="CZ443" s="22"/>
      <c r="DA443" s="22"/>
      <c r="DB443" s="22"/>
      <c r="DC443" s="22"/>
      <c r="DD443" s="22"/>
      <c r="DE443" s="22"/>
      <c r="DF443" s="22"/>
      <c r="DG443" s="22"/>
      <c r="DH443" s="22"/>
      <c r="DI443" s="22"/>
      <c r="DJ443" s="22"/>
      <c r="DK443" s="22"/>
      <c r="DL443" s="22"/>
      <c r="DM443" s="22"/>
      <c r="DN443" s="22"/>
      <c r="DO443" s="22"/>
      <c r="DP443" s="22"/>
      <c r="DQ443" s="22"/>
      <c r="DR443" s="22"/>
      <c r="DS443" s="22"/>
      <c r="DT443" s="22"/>
      <c r="DU443" s="22"/>
      <c r="DV443" s="22"/>
      <c r="DW443" s="22"/>
      <c r="DX443" s="22"/>
      <c r="DY443" s="22"/>
      <c r="DZ443" s="22"/>
      <c r="EA443" s="22"/>
      <c r="EB443" s="22"/>
      <c r="EC443" s="22"/>
      <c r="ED443" s="22"/>
      <c r="EE443" s="22"/>
      <c r="EF443" s="22"/>
      <c r="EG443" s="22"/>
      <c r="EH443" s="22"/>
      <c r="EI443" s="22"/>
      <c r="EJ443" s="22"/>
      <c r="EK443" s="22"/>
      <c r="EL443" s="22"/>
      <c r="EM443" s="22"/>
      <c r="EN443" s="22"/>
      <c r="EO443" s="22"/>
      <c r="EP443" s="22"/>
      <c r="EQ443" s="22"/>
      <c r="ER443" s="22"/>
      <c r="ES443" s="22"/>
      <c r="ET443" s="22"/>
      <c r="EU443" s="22"/>
      <c r="EV443" s="22"/>
      <c r="EW443" s="22"/>
      <c r="EX443" s="22"/>
      <c r="EY443" s="22"/>
      <c r="EZ443" s="22"/>
      <c r="FA443" s="22"/>
      <c r="FB443" s="22"/>
      <c r="FC443" s="22"/>
      <c r="FD443" s="22"/>
      <c r="FE443" s="22"/>
      <c r="FF443" s="22"/>
      <c r="FG443" s="22"/>
      <c r="FH443" s="22"/>
      <c r="FI443" s="22"/>
      <c r="FJ443" s="22"/>
      <c r="FK443" s="22"/>
      <c r="FL443" s="22"/>
      <c r="FM443" s="22"/>
      <c r="FN443" s="22"/>
      <c r="FO443" s="22"/>
      <c r="FP443" s="22"/>
      <c r="FQ443" s="22"/>
      <c r="FR443" s="22"/>
      <c r="FS443" s="22"/>
      <c r="FT443" s="22"/>
      <c r="FU443" s="22"/>
      <c r="FV443" s="22"/>
      <c r="FW443" s="22"/>
      <c r="FX443" s="22"/>
      <c r="FY443" s="22"/>
      <c r="FZ443" s="22"/>
      <c r="GA443" s="22"/>
      <c r="GB443" s="22"/>
      <c r="GC443" s="22"/>
      <c r="GD443" s="22"/>
      <c r="GE443" s="22"/>
      <c r="GF443" s="22"/>
      <c r="GG443" s="22"/>
      <c r="GH443" s="22"/>
      <c r="GI443" s="22"/>
      <c r="GJ443" s="22"/>
      <c r="GK443" s="22"/>
      <c r="GL443" s="22"/>
      <c r="GM443" s="22"/>
      <c r="GN443" s="22"/>
      <c r="GO443" s="22"/>
      <c r="GP443" s="22"/>
      <c r="GQ443" s="22"/>
      <c r="GR443" s="22"/>
      <c r="GS443" s="22"/>
      <c r="GT443" s="22"/>
      <c r="GU443" s="22"/>
      <c r="GV443" s="22"/>
      <c r="GW443" s="22"/>
      <c r="GX443" s="22"/>
      <c r="GY443" s="22"/>
      <c r="GZ443" s="22"/>
      <c r="HA443" s="22"/>
      <c r="HB443" s="22"/>
      <c r="HC443" s="22"/>
      <c r="HD443" s="22"/>
      <c r="HE443" s="22"/>
      <c r="HF443" s="22"/>
      <c r="HG443" s="22"/>
      <c r="HH443" s="22"/>
      <c r="HI443" s="22"/>
      <c r="HJ443" s="22"/>
      <c r="HK443" s="22"/>
      <c r="HL443" s="22"/>
      <c r="HM443" s="22"/>
      <c r="HN443" s="22"/>
      <c r="HO443" s="22"/>
      <c r="HP443" s="22"/>
      <c r="HQ443" s="22"/>
      <c r="HR443" s="22"/>
      <c r="HS443" s="22"/>
      <c r="HT443" s="22"/>
      <c r="HU443" s="22"/>
      <c r="HV443" s="22"/>
      <c r="HW443" s="22"/>
      <c r="HX443" s="22"/>
      <c r="HY443" s="22"/>
      <c r="HZ443" s="22"/>
      <c r="IA443" s="22"/>
      <c r="IB443" s="22"/>
      <c r="IC443" s="22"/>
      <c r="ID443" s="22"/>
      <c r="IE443" s="22"/>
      <c r="IF443" s="22"/>
      <c r="IG443" s="22"/>
      <c r="IH443" s="22"/>
      <c r="II443" s="22"/>
      <c r="IJ443" s="22"/>
      <c r="IK443" s="22"/>
      <c r="IL443" s="22"/>
      <c r="IM443" s="22"/>
      <c r="IN443" s="22"/>
      <c r="IO443" s="22"/>
      <c r="IP443" s="22"/>
      <c r="IQ443" s="22"/>
      <c r="IR443" s="22"/>
      <c r="IS443" s="22"/>
      <c r="IT443" s="22"/>
      <c r="IU443" s="22">
        <v>10</v>
      </c>
      <c r="IV443" s="22"/>
      <c r="IW443" s="22"/>
      <c r="IX443" s="22"/>
      <c r="IY443" s="26">
        <f t="shared" si="23"/>
        <v>10</v>
      </c>
      <c r="IZ443" s="56" t="s">
        <v>105</v>
      </c>
      <c r="JA443" s="80">
        <v>269.16000000000003</v>
      </c>
      <c r="JB443" s="81">
        <f>JE443+JF443+JG443+JH443+JI443+JJ443</f>
        <v>269.16000000000003</v>
      </c>
      <c r="JC443" s="81">
        <v>192.60000000000002</v>
      </c>
      <c r="JD443" s="82">
        <f t="shared" si="24"/>
        <v>0</v>
      </c>
      <c r="JE443" s="83"/>
      <c r="JF443" s="83"/>
      <c r="JG443" s="83"/>
      <c r="JH443" s="83"/>
      <c r="JI443" s="83"/>
      <c r="JJ443" s="83">
        <v>269.16000000000003</v>
      </c>
      <c r="JK443" s="83"/>
      <c r="JL443" s="83"/>
      <c r="JM443" s="83"/>
      <c r="JN443" s="83"/>
      <c r="JO443" s="83"/>
      <c r="JP443" s="83"/>
      <c r="JQ443" s="40">
        <f t="shared" si="25"/>
        <v>1.3975077881619937</v>
      </c>
    </row>
    <row r="444" spans="1:278" s="5" customFormat="1" ht="12.75" customHeight="1" x14ac:dyDescent="0.25">
      <c r="A444" s="64">
        <v>43105</v>
      </c>
      <c r="B444" s="109" t="s">
        <v>233</v>
      </c>
      <c r="C444" s="52"/>
      <c r="D444" s="52"/>
      <c r="E444" s="53"/>
      <c r="F444" s="53"/>
      <c r="G444" s="53"/>
      <c r="H444" s="53"/>
      <c r="I444" s="53"/>
      <c r="J444" s="53"/>
      <c r="K444" s="53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  <c r="AU444" s="22"/>
      <c r="AV444" s="22"/>
      <c r="AW444" s="22"/>
      <c r="AX444" s="22"/>
      <c r="AY444" s="22"/>
      <c r="AZ444" s="22"/>
      <c r="BA444" s="22"/>
      <c r="BB444" s="22"/>
      <c r="BC444" s="22"/>
      <c r="BD444" s="22"/>
      <c r="BE444" s="22"/>
      <c r="BF444" s="22"/>
      <c r="BG444" s="22"/>
      <c r="BH444" s="22"/>
      <c r="BI444" s="22"/>
      <c r="BJ444" s="22"/>
      <c r="BK444" s="22"/>
      <c r="BL444" s="22"/>
      <c r="BM444" s="22"/>
      <c r="BN444" s="22"/>
      <c r="BO444" s="22"/>
      <c r="BP444" s="22"/>
      <c r="BQ444" s="22"/>
      <c r="BR444" s="22"/>
      <c r="BS444" s="22"/>
      <c r="BT444" s="22"/>
      <c r="BU444" s="22"/>
      <c r="BV444" s="22"/>
      <c r="BW444" s="22"/>
      <c r="BX444" s="22"/>
      <c r="BY444" s="22"/>
      <c r="BZ444" s="22"/>
      <c r="CA444" s="22"/>
      <c r="CB444" s="22"/>
      <c r="CC444" s="22"/>
      <c r="CD444" s="22"/>
      <c r="CE444" s="22"/>
      <c r="CF444" s="22"/>
      <c r="CG444" s="22"/>
      <c r="CH444" s="22"/>
      <c r="CI444" s="22"/>
      <c r="CJ444" s="22"/>
      <c r="CK444" s="22"/>
      <c r="CL444" s="22"/>
      <c r="CM444" s="22"/>
      <c r="CN444" s="22"/>
      <c r="CO444" s="22">
        <v>4</v>
      </c>
      <c r="CP444" s="22"/>
      <c r="CQ444" s="22"/>
      <c r="CR444" s="22"/>
      <c r="CS444" s="22"/>
      <c r="CT444" s="22"/>
      <c r="CU444" s="22"/>
      <c r="CV444" s="22"/>
      <c r="CW444" s="22"/>
      <c r="CX444" s="22"/>
      <c r="CY444" s="22">
        <v>2.4</v>
      </c>
      <c r="CZ444" s="22"/>
      <c r="DA444" s="22"/>
      <c r="DB444" s="22"/>
      <c r="DC444" s="22"/>
      <c r="DD444" s="22"/>
      <c r="DE444" s="22"/>
      <c r="DF444" s="22"/>
      <c r="DG444" s="22"/>
      <c r="DH444" s="22"/>
      <c r="DI444" s="22"/>
      <c r="DJ444" s="22"/>
      <c r="DK444" s="22"/>
      <c r="DL444" s="22"/>
      <c r="DM444" s="22"/>
      <c r="DN444" s="22"/>
      <c r="DO444" s="22"/>
      <c r="DP444" s="22"/>
      <c r="DQ444" s="22"/>
      <c r="DR444" s="22"/>
      <c r="DS444" s="22"/>
      <c r="DT444" s="22"/>
      <c r="DU444" s="22"/>
      <c r="DV444" s="22"/>
      <c r="DW444" s="22"/>
      <c r="DX444" s="22"/>
      <c r="DY444" s="22"/>
      <c r="DZ444" s="22"/>
      <c r="EA444" s="22"/>
      <c r="EB444" s="22"/>
      <c r="EC444" s="22"/>
      <c r="ED444" s="22"/>
      <c r="EE444" s="22"/>
      <c r="EF444" s="22"/>
      <c r="EG444" s="22"/>
      <c r="EH444" s="22"/>
      <c r="EI444" s="22"/>
      <c r="EJ444" s="22"/>
      <c r="EK444" s="22"/>
      <c r="EL444" s="22"/>
      <c r="EM444" s="22"/>
      <c r="EN444" s="22"/>
      <c r="EO444" s="22"/>
      <c r="EP444" s="22"/>
      <c r="EQ444" s="22"/>
      <c r="ER444" s="22"/>
      <c r="ES444" s="22"/>
      <c r="ET444" s="22"/>
      <c r="EU444" s="22"/>
      <c r="EV444" s="22"/>
      <c r="EW444" s="22"/>
      <c r="EX444" s="22"/>
      <c r="EY444" s="22"/>
      <c r="EZ444" s="22"/>
      <c r="FA444" s="22"/>
      <c r="FB444" s="22"/>
      <c r="FC444" s="22"/>
      <c r="FD444" s="22"/>
      <c r="FE444" s="22"/>
      <c r="FF444" s="22"/>
      <c r="FG444" s="22"/>
      <c r="FH444" s="22"/>
      <c r="FI444" s="22"/>
      <c r="FJ444" s="22"/>
      <c r="FK444" s="22"/>
      <c r="FL444" s="22"/>
      <c r="FM444" s="22"/>
      <c r="FN444" s="22"/>
      <c r="FO444" s="22"/>
      <c r="FP444" s="22"/>
      <c r="FQ444" s="22"/>
      <c r="FR444" s="22"/>
      <c r="FS444" s="22"/>
      <c r="FT444" s="22"/>
      <c r="FU444" s="22"/>
      <c r="FV444" s="22"/>
      <c r="FW444" s="22"/>
      <c r="FX444" s="22"/>
      <c r="FY444" s="22"/>
      <c r="FZ444" s="22"/>
      <c r="GA444" s="22"/>
      <c r="GB444" s="22"/>
      <c r="GC444" s="22"/>
      <c r="GD444" s="22"/>
      <c r="GE444" s="22"/>
      <c r="GF444" s="22"/>
      <c r="GG444" s="22"/>
      <c r="GH444" s="22"/>
      <c r="GI444" s="22"/>
      <c r="GJ444" s="22"/>
      <c r="GK444" s="22"/>
      <c r="GL444" s="22"/>
      <c r="GM444" s="22"/>
      <c r="GN444" s="22"/>
      <c r="GO444" s="22"/>
      <c r="GP444" s="22"/>
      <c r="GQ444" s="22"/>
      <c r="GR444" s="22"/>
      <c r="GS444" s="22"/>
      <c r="GT444" s="22"/>
      <c r="GU444" s="22"/>
      <c r="GV444" s="22"/>
      <c r="GW444" s="22"/>
      <c r="GX444" s="22"/>
      <c r="GY444" s="22"/>
      <c r="GZ444" s="22"/>
      <c r="HA444" s="22"/>
      <c r="HB444" s="22"/>
      <c r="HC444" s="22"/>
      <c r="HD444" s="22"/>
      <c r="HE444" s="22"/>
      <c r="HF444" s="22"/>
      <c r="HG444" s="22"/>
      <c r="HH444" s="22"/>
      <c r="HI444" s="22"/>
      <c r="HJ444" s="22"/>
      <c r="HK444" s="22"/>
      <c r="HL444" s="22"/>
      <c r="HM444" s="22"/>
      <c r="HN444" s="22"/>
      <c r="HO444" s="22"/>
      <c r="HP444" s="22"/>
      <c r="HQ444" s="22"/>
      <c r="HR444" s="22"/>
      <c r="HS444" s="22"/>
      <c r="HT444" s="22"/>
      <c r="HU444" s="22"/>
      <c r="HV444" s="22"/>
      <c r="HW444" s="22"/>
      <c r="HX444" s="22"/>
      <c r="HY444" s="22"/>
      <c r="HZ444" s="22"/>
      <c r="IA444" s="22"/>
      <c r="IB444" s="22"/>
      <c r="IC444" s="22"/>
      <c r="ID444" s="22"/>
      <c r="IE444" s="22"/>
      <c r="IF444" s="22"/>
      <c r="IG444" s="22"/>
      <c r="IH444" s="22"/>
      <c r="II444" s="22"/>
      <c r="IJ444" s="22"/>
      <c r="IK444" s="22"/>
      <c r="IL444" s="22"/>
      <c r="IM444" s="22"/>
      <c r="IN444" s="22"/>
      <c r="IO444" s="22"/>
      <c r="IP444" s="22"/>
      <c r="IQ444" s="22"/>
      <c r="IR444" s="22"/>
      <c r="IS444" s="22"/>
      <c r="IT444" s="22"/>
      <c r="IU444" s="22"/>
      <c r="IV444" s="22"/>
      <c r="IW444" s="22"/>
      <c r="IX444" s="22"/>
      <c r="IY444" s="26">
        <f t="shared" si="23"/>
        <v>6.4</v>
      </c>
      <c r="IZ444" s="56" t="s">
        <v>37</v>
      </c>
      <c r="JA444" s="80">
        <v>413.34</v>
      </c>
      <c r="JB444" s="81">
        <f>JE444+JF444+JG444</f>
        <v>413.34</v>
      </c>
      <c r="JC444" s="81">
        <v>273.71600000000001</v>
      </c>
      <c r="JD444" s="82">
        <f t="shared" si="24"/>
        <v>0</v>
      </c>
      <c r="JE444" s="83"/>
      <c r="JF444" s="83"/>
      <c r="JG444" s="83">
        <v>413.34</v>
      </c>
      <c r="JH444" s="83"/>
      <c r="JI444" s="83"/>
      <c r="JJ444" s="83"/>
      <c r="JK444" s="83"/>
      <c r="JL444" s="83"/>
      <c r="JM444" s="83"/>
      <c r="JN444" s="83"/>
      <c r="JO444" s="83"/>
      <c r="JP444" s="83"/>
      <c r="JQ444" s="40">
        <f t="shared" si="25"/>
        <v>1.5101053646845635</v>
      </c>
      <c r="JR444" s="5" t="s">
        <v>306</v>
      </c>
    </row>
    <row r="445" spans="1:278" s="5" customFormat="1" ht="12.75" customHeight="1" x14ac:dyDescent="0.25">
      <c r="A445" s="64">
        <v>43123</v>
      </c>
      <c r="B445" s="109" t="s">
        <v>233</v>
      </c>
      <c r="C445" s="52"/>
      <c r="D445" s="52"/>
      <c r="E445" s="53"/>
      <c r="F445" s="53"/>
      <c r="G445" s="53"/>
      <c r="H445" s="53"/>
      <c r="I445" s="53"/>
      <c r="J445" s="53"/>
      <c r="K445" s="53"/>
      <c r="L445" s="22"/>
      <c r="M445" s="22"/>
      <c r="N445" s="22"/>
      <c r="O445" s="22"/>
      <c r="P445" s="22"/>
      <c r="Q445" s="22"/>
      <c r="R445" s="22">
        <v>10</v>
      </c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>
        <v>12</v>
      </c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22"/>
      <c r="GF445" s="22"/>
      <c r="GG445" s="22"/>
      <c r="GH445" s="22"/>
      <c r="GI445" s="22"/>
      <c r="GJ445" s="22"/>
      <c r="GK445" s="22"/>
      <c r="GL445" s="22"/>
      <c r="GM445" s="22"/>
      <c r="GN445" s="22"/>
      <c r="GO445" s="22"/>
      <c r="GP445" s="22"/>
      <c r="GQ445" s="22"/>
      <c r="GR445" s="22"/>
      <c r="GS445" s="22"/>
      <c r="GT445" s="22"/>
      <c r="GU445" s="22"/>
      <c r="GV445" s="22"/>
      <c r="GW445" s="22"/>
      <c r="GX445" s="22"/>
      <c r="GY445" s="22"/>
      <c r="GZ445" s="22"/>
      <c r="HA445" s="22"/>
      <c r="HB445" s="22"/>
      <c r="HC445" s="22"/>
      <c r="HD445" s="22"/>
      <c r="HE445" s="22"/>
      <c r="HF445" s="22"/>
      <c r="HG445" s="22"/>
      <c r="HH445" s="22"/>
      <c r="HI445" s="22"/>
      <c r="HJ445" s="22"/>
      <c r="HK445" s="22"/>
      <c r="HL445" s="22"/>
      <c r="HM445" s="22"/>
      <c r="HN445" s="22"/>
      <c r="HO445" s="22"/>
      <c r="HP445" s="22"/>
      <c r="HQ445" s="22"/>
      <c r="HR445" s="22"/>
      <c r="HS445" s="22"/>
      <c r="HT445" s="22"/>
      <c r="HU445" s="22"/>
      <c r="HV445" s="22"/>
      <c r="HW445" s="22"/>
      <c r="HX445" s="22"/>
      <c r="HY445" s="22"/>
      <c r="HZ445" s="22"/>
      <c r="IA445" s="22"/>
      <c r="IB445" s="22"/>
      <c r="IC445" s="22"/>
      <c r="ID445" s="22"/>
      <c r="IE445" s="22"/>
      <c r="IF445" s="22"/>
      <c r="IG445" s="22"/>
      <c r="IH445" s="22"/>
      <c r="II445" s="22"/>
      <c r="IJ445" s="22"/>
      <c r="IK445" s="22"/>
      <c r="IL445" s="22"/>
      <c r="IM445" s="22">
        <v>4.5</v>
      </c>
      <c r="IN445" s="22"/>
      <c r="IO445" s="22"/>
      <c r="IP445" s="22"/>
      <c r="IQ445" s="22"/>
      <c r="IR445" s="22"/>
      <c r="IS445" s="22"/>
      <c r="IT445" s="22"/>
      <c r="IU445" s="22"/>
      <c r="IV445" s="22"/>
      <c r="IW445" s="22"/>
      <c r="IX445" s="22"/>
      <c r="IY445" s="26">
        <f t="shared" si="23"/>
        <v>26.5</v>
      </c>
      <c r="IZ445" s="56" t="s">
        <v>37</v>
      </c>
      <c r="JA445" s="80">
        <v>1996.32</v>
      </c>
      <c r="JB445" s="81">
        <f>JE445+JF445+JG445</f>
        <v>1996.32</v>
      </c>
      <c r="JC445" s="81">
        <v>1410.1399999999999</v>
      </c>
      <c r="JD445" s="82">
        <f t="shared" si="24"/>
        <v>0</v>
      </c>
      <c r="JE445" s="83"/>
      <c r="JF445" s="83"/>
      <c r="JG445" s="83">
        <v>1996.32</v>
      </c>
      <c r="JH445" s="83"/>
      <c r="JI445" s="83"/>
      <c r="JJ445" s="83"/>
      <c r="JK445" s="83"/>
      <c r="JL445" s="83"/>
      <c r="JM445" s="83"/>
      <c r="JN445" s="83"/>
      <c r="JO445" s="83"/>
      <c r="JP445" s="83"/>
      <c r="JQ445" s="40">
        <f t="shared" si="25"/>
        <v>1.4156892223467175</v>
      </c>
      <c r="JR445" s="5" t="s">
        <v>320</v>
      </c>
    </row>
    <row r="446" spans="1:278" s="5" customFormat="1" ht="12.75" customHeight="1" x14ac:dyDescent="0.25">
      <c r="A446" s="64">
        <v>43185</v>
      </c>
      <c r="B446" s="109" t="s">
        <v>233</v>
      </c>
      <c r="C446" s="52"/>
      <c r="D446" s="52"/>
      <c r="E446" s="53"/>
      <c r="F446" s="53"/>
      <c r="G446" s="53"/>
      <c r="H446" s="53"/>
      <c r="I446" s="53"/>
      <c r="J446" s="53"/>
      <c r="K446" s="53"/>
      <c r="L446" s="22"/>
      <c r="M446" s="22"/>
      <c r="N446" s="22"/>
      <c r="O446" s="22"/>
      <c r="P446" s="22"/>
      <c r="Q446" s="22"/>
      <c r="R446" s="22">
        <v>10</v>
      </c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  <c r="AU446" s="22"/>
      <c r="AV446" s="22"/>
      <c r="AW446" s="22"/>
      <c r="AX446" s="22"/>
      <c r="AY446" s="22"/>
      <c r="AZ446" s="22"/>
      <c r="BA446" s="22"/>
      <c r="BB446" s="22"/>
      <c r="BC446" s="22"/>
      <c r="BD446" s="22"/>
      <c r="BE446" s="22"/>
      <c r="BF446" s="22"/>
      <c r="BG446" s="22"/>
      <c r="BH446" s="22"/>
      <c r="BI446" s="22"/>
      <c r="BJ446" s="22"/>
      <c r="BK446" s="22"/>
      <c r="BL446" s="22"/>
      <c r="BM446" s="22"/>
      <c r="BN446" s="22"/>
      <c r="BO446" s="22"/>
      <c r="BP446" s="22"/>
      <c r="BQ446" s="22"/>
      <c r="BR446" s="22"/>
      <c r="BS446" s="22"/>
      <c r="BT446" s="22"/>
      <c r="BU446" s="22"/>
      <c r="BV446" s="22"/>
      <c r="BW446" s="22"/>
      <c r="BX446" s="22"/>
      <c r="BY446" s="22"/>
      <c r="BZ446" s="22"/>
      <c r="CA446" s="22"/>
      <c r="CB446" s="22"/>
      <c r="CC446" s="22"/>
      <c r="CD446" s="22"/>
      <c r="CE446" s="22"/>
      <c r="CF446" s="22"/>
      <c r="CG446" s="22"/>
      <c r="CH446" s="22"/>
      <c r="CI446" s="22"/>
      <c r="CJ446" s="22"/>
      <c r="CK446" s="22"/>
      <c r="CL446" s="22"/>
      <c r="CM446" s="22"/>
      <c r="CN446" s="22"/>
      <c r="CO446" s="22"/>
      <c r="CP446" s="22"/>
      <c r="CQ446" s="22"/>
      <c r="CR446" s="22"/>
      <c r="CS446" s="22"/>
      <c r="CT446" s="22"/>
      <c r="CU446" s="22"/>
      <c r="CV446" s="22"/>
      <c r="CW446" s="22"/>
      <c r="CX446" s="22"/>
      <c r="CY446" s="22"/>
      <c r="CZ446" s="22"/>
      <c r="DA446" s="22"/>
      <c r="DB446" s="22"/>
      <c r="DC446" s="22"/>
      <c r="DD446" s="22"/>
      <c r="DE446" s="22"/>
      <c r="DF446" s="22"/>
      <c r="DG446" s="22"/>
      <c r="DH446" s="22"/>
      <c r="DI446" s="22"/>
      <c r="DJ446" s="22"/>
      <c r="DK446" s="22"/>
      <c r="DL446" s="22"/>
      <c r="DM446" s="22"/>
      <c r="DN446" s="22"/>
      <c r="DO446" s="22"/>
      <c r="DP446" s="22"/>
      <c r="DQ446" s="22"/>
      <c r="DR446" s="22"/>
      <c r="DS446" s="22"/>
      <c r="DT446" s="22"/>
      <c r="DU446" s="22"/>
      <c r="DV446" s="22"/>
      <c r="DW446" s="22"/>
      <c r="DX446" s="22"/>
      <c r="DY446" s="22"/>
      <c r="DZ446" s="22"/>
      <c r="EA446" s="22"/>
      <c r="EB446" s="22"/>
      <c r="EC446" s="22"/>
      <c r="ED446" s="22"/>
      <c r="EE446" s="22"/>
      <c r="EF446" s="22"/>
      <c r="EG446" s="22"/>
      <c r="EH446" s="22"/>
      <c r="EI446" s="22"/>
      <c r="EJ446" s="22"/>
      <c r="EK446" s="22"/>
      <c r="EL446" s="22"/>
      <c r="EM446" s="22"/>
      <c r="EN446" s="22"/>
      <c r="EO446" s="22"/>
      <c r="EP446" s="22"/>
      <c r="EQ446" s="22"/>
      <c r="ER446" s="22"/>
      <c r="ES446" s="22"/>
      <c r="ET446" s="22"/>
      <c r="EU446" s="22"/>
      <c r="EV446" s="22"/>
      <c r="EW446" s="22"/>
      <c r="EX446" s="22"/>
      <c r="EY446" s="22"/>
      <c r="EZ446" s="22"/>
      <c r="FA446" s="22"/>
      <c r="FB446" s="22"/>
      <c r="FC446" s="22"/>
      <c r="FD446" s="22"/>
      <c r="FE446" s="22"/>
      <c r="FF446" s="22"/>
      <c r="FG446" s="22"/>
      <c r="FH446" s="22"/>
      <c r="FI446" s="22"/>
      <c r="FJ446" s="22"/>
      <c r="FK446" s="22"/>
      <c r="FL446" s="22"/>
      <c r="FM446" s="22"/>
      <c r="FN446" s="22"/>
      <c r="FO446" s="22"/>
      <c r="FP446" s="22"/>
      <c r="FQ446" s="22"/>
      <c r="FR446" s="22"/>
      <c r="FS446" s="22"/>
      <c r="FT446" s="22"/>
      <c r="FU446" s="22"/>
      <c r="FV446" s="22"/>
      <c r="FW446" s="22"/>
      <c r="FX446" s="22"/>
      <c r="FY446" s="22"/>
      <c r="FZ446" s="22"/>
      <c r="GA446" s="22"/>
      <c r="GB446" s="22"/>
      <c r="GC446" s="22"/>
      <c r="GD446" s="22"/>
      <c r="GE446" s="22"/>
      <c r="GF446" s="22"/>
      <c r="GG446" s="22"/>
      <c r="GH446" s="22"/>
      <c r="GI446" s="22"/>
      <c r="GJ446" s="22"/>
      <c r="GK446" s="22"/>
      <c r="GL446" s="22"/>
      <c r="GM446" s="22"/>
      <c r="GN446" s="22"/>
      <c r="GO446" s="22"/>
      <c r="GP446" s="22"/>
      <c r="GQ446" s="22"/>
      <c r="GR446" s="22"/>
      <c r="GS446" s="22"/>
      <c r="GT446" s="22"/>
      <c r="GU446" s="22"/>
      <c r="GV446" s="22"/>
      <c r="GW446" s="22"/>
      <c r="GX446" s="22"/>
      <c r="GY446" s="22"/>
      <c r="GZ446" s="22"/>
      <c r="HA446" s="22"/>
      <c r="HB446" s="22"/>
      <c r="HC446" s="22"/>
      <c r="HD446" s="22"/>
      <c r="HE446" s="22"/>
      <c r="HF446" s="22"/>
      <c r="HG446" s="22"/>
      <c r="HH446" s="22"/>
      <c r="HI446" s="22"/>
      <c r="HJ446" s="22"/>
      <c r="HK446" s="22"/>
      <c r="HL446" s="22"/>
      <c r="HM446" s="22"/>
      <c r="HN446" s="22"/>
      <c r="HO446" s="22"/>
      <c r="HP446" s="22"/>
      <c r="HQ446" s="22"/>
      <c r="HR446" s="22"/>
      <c r="HS446" s="22"/>
      <c r="HT446" s="22"/>
      <c r="HU446" s="22"/>
      <c r="HV446" s="22"/>
      <c r="HW446" s="22"/>
      <c r="HX446" s="22"/>
      <c r="HY446" s="22"/>
      <c r="HZ446" s="22"/>
      <c r="IA446" s="22"/>
      <c r="IB446" s="22"/>
      <c r="IC446" s="22"/>
      <c r="ID446" s="22"/>
      <c r="IE446" s="22"/>
      <c r="IF446" s="22"/>
      <c r="IG446" s="22"/>
      <c r="IH446" s="22"/>
      <c r="II446" s="22"/>
      <c r="IJ446" s="22"/>
      <c r="IK446" s="22"/>
      <c r="IL446" s="22"/>
      <c r="IM446" s="22">
        <v>4.5</v>
      </c>
      <c r="IN446" s="22"/>
      <c r="IO446" s="22"/>
      <c r="IP446" s="22">
        <v>1</v>
      </c>
      <c r="IQ446" s="22"/>
      <c r="IR446" s="22"/>
      <c r="IS446" s="22"/>
      <c r="IT446" s="22"/>
      <c r="IU446" s="22"/>
      <c r="IV446" s="22"/>
      <c r="IW446" s="22"/>
      <c r="IX446" s="22"/>
      <c r="IY446" s="26">
        <f t="shared" si="23"/>
        <v>15.5</v>
      </c>
      <c r="IZ446" s="56" t="s">
        <v>37</v>
      </c>
      <c r="JA446" s="80">
        <v>1490.94</v>
      </c>
      <c r="JB446" s="81">
        <f>JE446+JF446+JG446+JH446+JI446</f>
        <v>1490.94</v>
      </c>
      <c r="JC446" s="81">
        <v>1005.06</v>
      </c>
      <c r="JD446" s="82">
        <f t="shared" si="24"/>
        <v>0</v>
      </c>
      <c r="JE446" s="83"/>
      <c r="JF446" s="83"/>
      <c r="JG446" s="83"/>
      <c r="JH446" s="83"/>
      <c r="JI446" s="83">
        <v>1490.94</v>
      </c>
      <c r="JJ446" s="83"/>
      <c r="JK446" s="83"/>
      <c r="JL446" s="83"/>
      <c r="JM446" s="83"/>
      <c r="JN446" s="83"/>
      <c r="JO446" s="83"/>
      <c r="JP446" s="83"/>
      <c r="JQ446" s="40">
        <f t="shared" si="25"/>
        <v>1.4834338248462779</v>
      </c>
      <c r="JR446" s="5" t="s">
        <v>395</v>
      </c>
    </row>
    <row r="447" spans="1:278" s="5" customFormat="1" ht="12.75" customHeight="1" x14ac:dyDescent="0.25">
      <c r="A447" s="64">
        <v>43218</v>
      </c>
      <c r="B447" s="109" t="s">
        <v>233</v>
      </c>
      <c r="C447" s="52"/>
      <c r="D447" s="52"/>
      <c r="E447" s="53"/>
      <c r="F447" s="53"/>
      <c r="G447" s="53"/>
      <c r="H447" s="53"/>
      <c r="I447" s="53"/>
      <c r="J447" s="53"/>
      <c r="K447" s="53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  <c r="AU447" s="22"/>
      <c r="AV447" s="22"/>
      <c r="AW447" s="22"/>
      <c r="AX447" s="22"/>
      <c r="AY447" s="22"/>
      <c r="AZ447" s="22"/>
      <c r="BA447" s="22"/>
      <c r="BB447" s="22"/>
      <c r="BC447" s="22"/>
      <c r="BD447" s="22"/>
      <c r="BE447" s="22"/>
      <c r="BF447" s="22"/>
      <c r="BG447" s="22"/>
      <c r="BH447" s="22"/>
      <c r="BI447" s="22"/>
      <c r="BJ447" s="22"/>
      <c r="BK447" s="22"/>
      <c r="BL447" s="22"/>
      <c r="BM447" s="22"/>
      <c r="BN447" s="22"/>
      <c r="BO447" s="22"/>
      <c r="BP447" s="22"/>
      <c r="BQ447" s="22"/>
      <c r="BR447" s="22"/>
      <c r="BS447" s="22"/>
      <c r="BT447" s="22"/>
      <c r="BU447" s="22"/>
      <c r="BV447" s="22"/>
      <c r="BW447" s="22"/>
      <c r="BX447" s="22"/>
      <c r="BY447" s="22"/>
      <c r="BZ447" s="22"/>
      <c r="CA447" s="22"/>
      <c r="CB447" s="22"/>
      <c r="CC447" s="22"/>
      <c r="CD447" s="22"/>
      <c r="CE447" s="22"/>
      <c r="CF447" s="22"/>
      <c r="CG447" s="22"/>
      <c r="CH447" s="22"/>
      <c r="CI447" s="22"/>
      <c r="CJ447" s="22"/>
      <c r="CK447" s="22"/>
      <c r="CL447" s="22"/>
      <c r="CM447" s="22"/>
      <c r="CN447" s="22"/>
      <c r="CO447" s="22"/>
      <c r="CP447" s="22"/>
      <c r="CQ447" s="22"/>
      <c r="CR447" s="22"/>
      <c r="CS447" s="22"/>
      <c r="CT447" s="22"/>
      <c r="CU447" s="22"/>
      <c r="CV447" s="22"/>
      <c r="CW447" s="22"/>
      <c r="CX447" s="22"/>
      <c r="CY447" s="22">
        <v>9.6</v>
      </c>
      <c r="CZ447" s="22"/>
      <c r="DA447" s="22"/>
      <c r="DB447" s="22"/>
      <c r="DC447" s="22"/>
      <c r="DD447" s="22"/>
      <c r="DE447" s="22"/>
      <c r="DF447" s="22"/>
      <c r="DG447" s="22"/>
      <c r="DH447" s="22"/>
      <c r="DI447" s="22"/>
      <c r="DJ447" s="22"/>
      <c r="DK447" s="22"/>
      <c r="DL447" s="22"/>
      <c r="DM447" s="22"/>
      <c r="DN447" s="22"/>
      <c r="DO447" s="22"/>
      <c r="DP447" s="22"/>
      <c r="DQ447" s="22"/>
      <c r="DR447" s="22"/>
      <c r="DS447" s="22"/>
      <c r="DT447" s="22"/>
      <c r="DU447" s="22"/>
      <c r="DV447" s="22"/>
      <c r="DW447" s="22"/>
      <c r="DX447" s="22"/>
      <c r="DY447" s="22"/>
      <c r="DZ447" s="22"/>
      <c r="EA447" s="22"/>
      <c r="EB447" s="22"/>
      <c r="EC447" s="22"/>
      <c r="ED447" s="22"/>
      <c r="EE447" s="22"/>
      <c r="EF447" s="22"/>
      <c r="EG447" s="22"/>
      <c r="EH447" s="22"/>
      <c r="EI447" s="22"/>
      <c r="EJ447" s="22"/>
      <c r="EK447" s="22"/>
      <c r="EL447" s="22"/>
      <c r="EM447" s="22"/>
      <c r="EN447" s="22"/>
      <c r="EO447" s="22"/>
      <c r="EP447" s="22"/>
      <c r="EQ447" s="22"/>
      <c r="ER447" s="22"/>
      <c r="ES447" s="22"/>
      <c r="ET447" s="22"/>
      <c r="EU447" s="22"/>
      <c r="EV447" s="22"/>
      <c r="EW447" s="22"/>
      <c r="EX447" s="22"/>
      <c r="EY447" s="22"/>
      <c r="EZ447" s="22"/>
      <c r="FA447" s="22"/>
      <c r="FB447" s="22"/>
      <c r="FC447" s="22"/>
      <c r="FD447" s="22"/>
      <c r="FE447" s="22"/>
      <c r="FF447" s="22"/>
      <c r="FG447" s="22"/>
      <c r="FH447" s="22"/>
      <c r="FI447" s="22"/>
      <c r="FJ447" s="22"/>
      <c r="FK447" s="22"/>
      <c r="FL447" s="22"/>
      <c r="FM447" s="22"/>
      <c r="FN447" s="22"/>
      <c r="FO447" s="22"/>
      <c r="FP447" s="22"/>
      <c r="FQ447" s="22"/>
      <c r="FR447" s="22"/>
      <c r="FS447" s="22"/>
      <c r="FT447" s="22"/>
      <c r="FU447" s="22"/>
      <c r="FV447" s="22"/>
      <c r="FW447" s="22"/>
      <c r="FX447" s="22"/>
      <c r="FY447" s="22"/>
      <c r="FZ447" s="22"/>
      <c r="GA447" s="22"/>
      <c r="GB447" s="22"/>
      <c r="GC447" s="22"/>
      <c r="GD447" s="22"/>
      <c r="GE447" s="22"/>
      <c r="GF447" s="22"/>
      <c r="GG447" s="22"/>
      <c r="GH447" s="22"/>
      <c r="GI447" s="22"/>
      <c r="GJ447" s="22"/>
      <c r="GK447" s="22"/>
      <c r="GL447" s="22"/>
      <c r="GM447" s="22"/>
      <c r="GN447" s="22"/>
      <c r="GO447" s="22"/>
      <c r="GP447" s="22"/>
      <c r="GQ447" s="22"/>
      <c r="GR447" s="22"/>
      <c r="GS447" s="22"/>
      <c r="GT447" s="22"/>
      <c r="GU447" s="22"/>
      <c r="GV447" s="22"/>
      <c r="GW447" s="22"/>
      <c r="GX447" s="22"/>
      <c r="GY447" s="22"/>
      <c r="GZ447" s="22">
        <v>11</v>
      </c>
      <c r="HA447" s="22"/>
      <c r="HB447" s="22"/>
      <c r="HC447" s="22"/>
      <c r="HD447" s="22"/>
      <c r="HE447" s="22"/>
      <c r="HF447" s="22"/>
      <c r="HG447" s="22"/>
      <c r="HH447" s="22"/>
      <c r="HI447" s="22"/>
      <c r="HJ447" s="22"/>
      <c r="HK447" s="22"/>
      <c r="HL447" s="22"/>
      <c r="HM447" s="22"/>
      <c r="HN447" s="22"/>
      <c r="HO447" s="22"/>
      <c r="HP447" s="22"/>
      <c r="HQ447" s="22"/>
      <c r="HR447" s="22"/>
      <c r="HS447" s="22"/>
      <c r="HT447" s="22"/>
      <c r="HU447" s="22"/>
      <c r="HV447" s="22"/>
      <c r="HW447" s="22"/>
      <c r="HX447" s="22"/>
      <c r="HY447" s="22"/>
      <c r="HZ447" s="22"/>
      <c r="IA447" s="22"/>
      <c r="IB447" s="22"/>
      <c r="IC447" s="22"/>
      <c r="ID447" s="22"/>
      <c r="IE447" s="22"/>
      <c r="IF447" s="22"/>
      <c r="IG447" s="22"/>
      <c r="IH447" s="22"/>
      <c r="II447" s="22"/>
      <c r="IJ447" s="22"/>
      <c r="IK447" s="22"/>
      <c r="IL447" s="22"/>
      <c r="IM447" s="22"/>
      <c r="IN447" s="22"/>
      <c r="IO447" s="22"/>
      <c r="IP447" s="22">
        <v>2.4</v>
      </c>
      <c r="IQ447" s="22"/>
      <c r="IR447" s="22"/>
      <c r="IS447" s="22"/>
      <c r="IT447" s="22"/>
      <c r="IU447" s="22"/>
      <c r="IV447" s="22"/>
      <c r="IW447" s="22"/>
      <c r="IX447" s="22"/>
      <c r="IY447" s="26">
        <f t="shared" si="23"/>
        <v>23</v>
      </c>
      <c r="IZ447" s="56" t="s">
        <v>37</v>
      </c>
      <c r="JA447" s="80">
        <v>1626.57</v>
      </c>
      <c r="JB447" s="81">
        <f>JE447+JF447+JG447+JH447+JI447+JJ447</f>
        <v>1626.57</v>
      </c>
      <c r="JC447" s="81">
        <v>957.154</v>
      </c>
      <c r="JD447" s="82">
        <f t="shared" si="24"/>
        <v>0</v>
      </c>
      <c r="JE447" s="83"/>
      <c r="JF447" s="83"/>
      <c r="JG447" s="83"/>
      <c r="JH447" s="83"/>
      <c r="JI447" s="83"/>
      <c r="JJ447" s="83">
        <v>1626.57</v>
      </c>
      <c r="JK447" s="83"/>
      <c r="JL447" s="83"/>
      <c r="JM447" s="83"/>
      <c r="JN447" s="83"/>
      <c r="JO447" s="83"/>
      <c r="JP447" s="83"/>
      <c r="JQ447" s="40">
        <f t="shared" si="25"/>
        <v>1.6993817086905554</v>
      </c>
      <c r="JR447" s="5" t="s">
        <v>480</v>
      </c>
    </row>
    <row r="448" spans="1:278" s="5" customFormat="1" ht="12.75" customHeight="1" x14ac:dyDescent="0.25">
      <c r="A448" s="64">
        <v>43248</v>
      </c>
      <c r="B448" s="109" t="s">
        <v>233</v>
      </c>
      <c r="C448" s="52"/>
      <c r="D448" s="52"/>
      <c r="E448" s="53"/>
      <c r="F448" s="53"/>
      <c r="G448" s="53"/>
      <c r="H448" s="53"/>
      <c r="I448" s="53"/>
      <c r="J448" s="53"/>
      <c r="K448" s="53"/>
      <c r="L448" s="22"/>
      <c r="M448" s="22"/>
      <c r="N448" s="22"/>
      <c r="O448" s="22"/>
      <c r="P448" s="22"/>
      <c r="Q448" s="22"/>
      <c r="R448" s="22">
        <v>10</v>
      </c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  <c r="AU448" s="22"/>
      <c r="AV448" s="22"/>
      <c r="AW448" s="22"/>
      <c r="AX448" s="22"/>
      <c r="AY448" s="22"/>
      <c r="AZ448" s="22"/>
      <c r="BA448" s="22"/>
      <c r="BB448" s="22"/>
      <c r="BC448" s="22"/>
      <c r="BD448" s="22"/>
      <c r="BE448" s="22"/>
      <c r="BF448" s="22"/>
      <c r="BG448" s="22"/>
      <c r="BH448" s="22"/>
      <c r="BI448" s="22"/>
      <c r="BJ448" s="22"/>
      <c r="BK448" s="22"/>
      <c r="BL448" s="22"/>
      <c r="BM448" s="22"/>
      <c r="BN448" s="22"/>
      <c r="BO448" s="22"/>
      <c r="BP448" s="22"/>
      <c r="BQ448" s="22"/>
      <c r="BR448" s="22"/>
      <c r="BS448" s="22"/>
      <c r="BT448" s="22"/>
      <c r="BU448" s="22"/>
      <c r="BV448" s="22"/>
      <c r="BW448" s="22"/>
      <c r="BX448" s="22"/>
      <c r="BY448" s="22"/>
      <c r="BZ448" s="22"/>
      <c r="CA448" s="22"/>
      <c r="CB448" s="22"/>
      <c r="CC448" s="22"/>
      <c r="CD448" s="22"/>
      <c r="CE448" s="22"/>
      <c r="CF448" s="22"/>
      <c r="CG448" s="22"/>
      <c r="CH448" s="22"/>
      <c r="CI448" s="22"/>
      <c r="CJ448" s="22"/>
      <c r="CK448" s="22"/>
      <c r="CL448" s="22"/>
      <c r="CM448" s="22"/>
      <c r="CN448" s="22"/>
      <c r="CO448" s="22"/>
      <c r="CP448" s="22"/>
      <c r="CQ448" s="22"/>
      <c r="CR448" s="22"/>
      <c r="CS448" s="22"/>
      <c r="CT448" s="22"/>
      <c r="CU448" s="22"/>
      <c r="CV448" s="22"/>
      <c r="CW448" s="22"/>
      <c r="CX448" s="22"/>
      <c r="CY448" s="22">
        <v>8</v>
      </c>
      <c r="CZ448" s="22"/>
      <c r="DA448" s="22"/>
      <c r="DB448" s="22"/>
      <c r="DC448" s="22"/>
      <c r="DD448" s="22"/>
      <c r="DE448" s="22"/>
      <c r="DF448" s="22"/>
      <c r="DG448" s="22"/>
      <c r="DH448" s="22"/>
      <c r="DI448" s="22"/>
      <c r="DJ448" s="22"/>
      <c r="DK448" s="22"/>
      <c r="DL448" s="22"/>
      <c r="DM448" s="22"/>
      <c r="DN448" s="22"/>
      <c r="DO448" s="22"/>
      <c r="DP448" s="22"/>
      <c r="DQ448" s="22"/>
      <c r="DR448" s="22"/>
      <c r="DS448" s="22"/>
      <c r="DT448" s="22"/>
      <c r="DU448" s="22"/>
      <c r="DV448" s="22"/>
      <c r="DW448" s="22"/>
      <c r="DX448" s="22"/>
      <c r="DY448" s="22"/>
      <c r="DZ448" s="22"/>
      <c r="EA448" s="22"/>
      <c r="EB448" s="22"/>
      <c r="EC448" s="22"/>
      <c r="ED448" s="22"/>
      <c r="EE448" s="22"/>
      <c r="EF448" s="22"/>
      <c r="EG448" s="22"/>
      <c r="EH448" s="22"/>
      <c r="EI448" s="22"/>
      <c r="EJ448" s="22"/>
      <c r="EK448" s="22"/>
      <c r="EL448" s="22"/>
      <c r="EM448" s="22"/>
      <c r="EN448" s="22"/>
      <c r="EO448" s="22"/>
      <c r="EP448" s="22"/>
      <c r="EQ448" s="22"/>
      <c r="ER448" s="22"/>
      <c r="ES448" s="22"/>
      <c r="ET448" s="22"/>
      <c r="EU448" s="22"/>
      <c r="EV448" s="22"/>
      <c r="EW448" s="22"/>
      <c r="EX448" s="22"/>
      <c r="EY448" s="22"/>
      <c r="EZ448" s="22"/>
      <c r="FA448" s="22"/>
      <c r="FB448" s="22"/>
      <c r="FC448" s="22"/>
      <c r="FD448" s="22"/>
      <c r="FE448" s="22"/>
      <c r="FF448" s="22"/>
      <c r="FG448" s="22"/>
      <c r="FH448" s="22"/>
      <c r="FI448" s="22"/>
      <c r="FJ448" s="22"/>
      <c r="FK448" s="22"/>
      <c r="FL448" s="22"/>
      <c r="FM448" s="22"/>
      <c r="FN448" s="22"/>
      <c r="FO448" s="22"/>
      <c r="FP448" s="22"/>
      <c r="FQ448" s="22"/>
      <c r="FR448" s="22"/>
      <c r="FS448" s="22"/>
      <c r="FT448" s="22"/>
      <c r="FU448" s="22"/>
      <c r="FV448" s="22"/>
      <c r="FW448" s="22"/>
      <c r="FX448" s="22"/>
      <c r="FY448" s="22"/>
      <c r="FZ448" s="22"/>
      <c r="GA448" s="22"/>
      <c r="GB448" s="22"/>
      <c r="GC448" s="22"/>
      <c r="GD448" s="22"/>
      <c r="GE448" s="22"/>
      <c r="GF448" s="22"/>
      <c r="GG448" s="22"/>
      <c r="GH448" s="22"/>
      <c r="GI448" s="22"/>
      <c r="GJ448" s="22"/>
      <c r="GK448" s="22"/>
      <c r="GL448" s="22"/>
      <c r="GM448" s="22"/>
      <c r="GN448" s="22"/>
      <c r="GO448" s="22"/>
      <c r="GP448" s="22"/>
      <c r="GQ448" s="22"/>
      <c r="GR448" s="22"/>
      <c r="GS448" s="22"/>
      <c r="GT448" s="22"/>
      <c r="GU448" s="22"/>
      <c r="GV448" s="22"/>
      <c r="GW448" s="22"/>
      <c r="GX448" s="22"/>
      <c r="GY448" s="22"/>
      <c r="GZ448" s="22"/>
      <c r="HA448" s="22"/>
      <c r="HB448" s="22"/>
      <c r="HC448" s="22"/>
      <c r="HD448" s="22"/>
      <c r="HE448" s="22"/>
      <c r="HF448" s="22"/>
      <c r="HG448" s="22"/>
      <c r="HH448" s="22"/>
      <c r="HI448" s="22"/>
      <c r="HJ448" s="22"/>
      <c r="HK448" s="22"/>
      <c r="HL448" s="22"/>
      <c r="HM448" s="22"/>
      <c r="HN448" s="22"/>
      <c r="HO448" s="22"/>
      <c r="HP448" s="22"/>
      <c r="HQ448" s="22"/>
      <c r="HR448" s="22"/>
      <c r="HS448" s="22"/>
      <c r="HT448" s="22"/>
      <c r="HU448" s="22"/>
      <c r="HV448" s="22"/>
      <c r="HW448" s="22"/>
      <c r="HX448" s="22"/>
      <c r="HY448" s="22"/>
      <c r="HZ448" s="22"/>
      <c r="IA448" s="22"/>
      <c r="IB448" s="22"/>
      <c r="IC448" s="22"/>
      <c r="ID448" s="22"/>
      <c r="IE448" s="22"/>
      <c r="IF448" s="22"/>
      <c r="IG448" s="22"/>
      <c r="IH448" s="22"/>
      <c r="II448" s="22"/>
      <c r="IJ448" s="22"/>
      <c r="IK448" s="22"/>
      <c r="IL448" s="22"/>
      <c r="IM448" s="22">
        <v>4.5</v>
      </c>
      <c r="IN448" s="22"/>
      <c r="IO448" s="22"/>
      <c r="IP448" s="22"/>
      <c r="IQ448" s="22"/>
      <c r="IR448" s="22"/>
      <c r="IS448" s="22"/>
      <c r="IT448" s="22"/>
      <c r="IU448" s="22"/>
      <c r="IV448" s="22"/>
      <c r="IW448" s="22"/>
      <c r="IX448" s="22"/>
      <c r="IY448" s="26">
        <f t="shared" si="23"/>
        <v>22.5</v>
      </c>
      <c r="IZ448" s="56" t="s">
        <v>37</v>
      </c>
      <c r="JA448" s="80">
        <v>1854.04</v>
      </c>
      <c r="JB448" s="81">
        <f>JE448+JF448+JG448+JH448+JI448+JJ448+JK448</f>
        <v>1854.04</v>
      </c>
      <c r="JC448" s="81">
        <v>1221.4450000000002</v>
      </c>
      <c r="JD448" s="82">
        <f t="shared" si="24"/>
        <v>0</v>
      </c>
      <c r="JE448" s="83"/>
      <c r="JF448" s="83"/>
      <c r="JG448" s="83"/>
      <c r="JH448" s="83"/>
      <c r="JI448" s="83"/>
      <c r="JJ448" s="83"/>
      <c r="JK448" s="83">
        <v>1854.04</v>
      </c>
      <c r="JL448" s="83"/>
      <c r="JM448" s="83"/>
      <c r="JN448" s="83"/>
      <c r="JO448" s="83"/>
      <c r="JP448" s="83"/>
      <c r="JQ448" s="40">
        <f t="shared" si="25"/>
        <v>1.5179070690862051</v>
      </c>
      <c r="JR448" s="5" t="s">
        <v>510</v>
      </c>
    </row>
    <row r="449" spans="1:278" s="5" customFormat="1" ht="12.75" customHeight="1" x14ac:dyDescent="0.25">
      <c r="A449" s="64">
        <v>43258</v>
      </c>
      <c r="B449" s="109" t="s">
        <v>233</v>
      </c>
      <c r="C449" s="52"/>
      <c r="D449" s="52"/>
      <c r="E449" s="53"/>
      <c r="F449" s="53"/>
      <c r="G449" s="53"/>
      <c r="H449" s="53"/>
      <c r="I449" s="53"/>
      <c r="J449" s="53"/>
      <c r="K449" s="53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  <c r="BA449" s="22"/>
      <c r="BB449" s="22"/>
      <c r="BC449" s="22"/>
      <c r="BD449" s="22"/>
      <c r="BE449" s="22"/>
      <c r="BF449" s="22"/>
      <c r="BG449" s="22"/>
      <c r="BH449" s="22"/>
      <c r="BI449" s="22"/>
      <c r="BJ449" s="22"/>
      <c r="BK449" s="22"/>
      <c r="BL449" s="22"/>
      <c r="BM449" s="22"/>
      <c r="BN449" s="22"/>
      <c r="BO449" s="22"/>
      <c r="BP449" s="22"/>
      <c r="BQ449" s="22"/>
      <c r="BR449" s="22"/>
      <c r="BS449" s="22"/>
      <c r="BT449" s="22"/>
      <c r="BU449" s="22"/>
      <c r="BV449" s="22"/>
      <c r="BW449" s="22"/>
      <c r="BX449" s="22"/>
      <c r="BY449" s="22"/>
      <c r="BZ449" s="22"/>
      <c r="CA449" s="22"/>
      <c r="CB449" s="22"/>
      <c r="CC449" s="22"/>
      <c r="CD449" s="22"/>
      <c r="CE449" s="22"/>
      <c r="CF449" s="22"/>
      <c r="CG449" s="22"/>
      <c r="CH449" s="22"/>
      <c r="CI449" s="22"/>
      <c r="CJ449" s="22"/>
      <c r="CK449" s="22"/>
      <c r="CL449" s="22"/>
      <c r="CM449" s="22"/>
      <c r="CN449" s="22"/>
      <c r="CO449" s="22"/>
      <c r="CP449" s="22"/>
      <c r="CQ449" s="22"/>
      <c r="CR449" s="22"/>
      <c r="CS449" s="22"/>
      <c r="CT449" s="22"/>
      <c r="CU449" s="22"/>
      <c r="CV449" s="22"/>
      <c r="CW449" s="22"/>
      <c r="CX449" s="22"/>
      <c r="CY449" s="22"/>
      <c r="CZ449" s="22"/>
      <c r="DA449" s="22"/>
      <c r="DB449" s="22"/>
      <c r="DC449" s="22"/>
      <c r="DD449" s="22"/>
      <c r="DE449" s="22"/>
      <c r="DF449" s="22"/>
      <c r="DG449" s="22"/>
      <c r="DH449" s="22"/>
      <c r="DI449" s="22"/>
      <c r="DJ449" s="22"/>
      <c r="DK449" s="22"/>
      <c r="DL449" s="22"/>
      <c r="DM449" s="22"/>
      <c r="DN449" s="22"/>
      <c r="DO449" s="22"/>
      <c r="DP449" s="22"/>
      <c r="DQ449" s="22"/>
      <c r="DR449" s="22"/>
      <c r="DS449" s="22"/>
      <c r="DT449" s="22"/>
      <c r="DU449" s="22"/>
      <c r="DV449" s="22"/>
      <c r="DW449" s="22"/>
      <c r="DX449" s="22"/>
      <c r="DY449" s="22"/>
      <c r="DZ449" s="22"/>
      <c r="EA449" s="22"/>
      <c r="EB449" s="22"/>
      <c r="EC449" s="22"/>
      <c r="ED449" s="22"/>
      <c r="EE449" s="22"/>
      <c r="EF449" s="22"/>
      <c r="EG449" s="22"/>
      <c r="EH449" s="22"/>
      <c r="EI449" s="22"/>
      <c r="EJ449" s="22"/>
      <c r="EK449" s="22"/>
      <c r="EL449" s="22"/>
      <c r="EM449" s="22"/>
      <c r="EN449" s="22"/>
      <c r="EO449" s="22"/>
      <c r="EP449" s="22"/>
      <c r="EQ449" s="22"/>
      <c r="ER449" s="22"/>
      <c r="ES449" s="22"/>
      <c r="ET449" s="22"/>
      <c r="EU449" s="22"/>
      <c r="EV449" s="22"/>
      <c r="EW449" s="22"/>
      <c r="EX449" s="22"/>
      <c r="EY449" s="22"/>
      <c r="EZ449" s="22"/>
      <c r="FA449" s="22"/>
      <c r="FB449" s="22"/>
      <c r="FC449" s="22"/>
      <c r="FD449" s="22"/>
      <c r="FE449" s="22"/>
      <c r="FF449" s="22"/>
      <c r="FG449" s="22"/>
      <c r="FH449" s="22"/>
      <c r="FI449" s="22"/>
      <c r="FJ449" s="22"/>
      <c r="FK449" s="22"/>
      <c r="FL449" s="22"/>
      <c r="FM449" s="22"/>
      <c r="FN449" s="22"/>
      <c r="FO449" s="22"/>
      <c r="FP449" s="22"/>
      <c r="FQ449" s="22"/>
      <c r="FR449" s="22"/>
      <c r="FS449" s="22"/>
      <c r="FT449" s="22"/>
      <c r="FU449" s="22"/>
      <c r="FV449" s="22"/>
      <c r="FW449" s="22"/>
      <c r="FX449" s="22"/>
      <c r="FY449" s="22"/>
      <c r="FZ449" s="22"/>
      <c r="GA449" s="22"/>
      <c r="GB449" s="22"/>
      <c r="GC449" s="22"/>
      <c r="GD449" s="22"/>
      <c r="GE449" s="22"/>
      <c r="GF449" s="22"/>
      <c r="GG449" s="22"/>
      <c r="GH449" s="22"/>
      <c r="GI449" s="22"/>
      <c r="GJ449" s="22"/>
      <c r="GK449" s="22"/>
      <c r="GL449" s="22"/>
      <c r="GM449" s="22"/>
      <c r="GN449" s="22"/>
      <c r="GO449" s="22"/>
      <c r="GP449" s="22"/>
      <c r="GQ449" s="22"/>
      <c r="GR449" s="22"/>
      <c r="GS449" s="22"/>
      <c r="GT449" s="22"/>
      <c r="GU449" s="22"/>
      <c r="GV449" s="22"/>
      <c r="GW449" s="22"/>
      <c r="GX449" s="22"/>
      <c r="GY449" s="22"/>
      <c r="GZ449" s="22"/>
      <c r="HA449" s="22"/>
      <c r="HB449" s="22"/>
      <c r="HC449" s="22"/>
      <c r="HD449" s="22"/>
      <c r="HE449" s="22"/>
      <c r="HF449" s="22"/>
      <c r="HG449" s="22"/>
      <c r="HH449" s="22"/>
      <c r="HI449" s="22"/>
      <c r="HJ449" s="22"/>
      <c r="HK449" s="22"/>
      <c r="HL449" s="22"/>
      <c r="HM449" s="22"/>
      <c r="HN449" s="22"/>
      <c r="HO449" s="22"/>
      <c r="HP449" s="22"/>
      <c r="HQ449" s="22"/>
      <c r="HR449" s="22"/>
      <c r="HS449" s="22"/>
      <c r="HT449" s="22"/>
      <c r="HU449" s="22"/>
      <c r="HV449" s="22"/>
      <c r="HW449" s="22"/>
      <c r="HX449" s="22"/>
      <c r="HY449" s="22"/>
      <c r="HZ449" s="22"/>
      <c r="IA449" s="22"/>
      <c r="IB449" s="22"/>
      <c r="IC449" s="22"/>
      <c r="ID449" s="22"/>
      <c r="IE449" s="22"/>
      <c r="IF449" s="22"/>
      <c r="IG449" s="22"/>
      <c r="IH449" s="22"/>
      <c r="II449" s="22"/>
      <c r="IJ449" s="22"/>
      <c r="IK449" s="22"/>
      <c r="IL449" s="22"/>
      <c r="IM449" s="22">
        <v>22.5</v>
      </c>
      <c r="IN449" s="22"/>
      <c r="IO449" s="22"/>
      <c r="IP449" s="22">
        <v>5.6</v>
      </c>
      <c r="IQ449" s="22"/>
      <c r="IR449" s="22"/>
      <c r="IS449" s="22"/>
      <c r="IT449" s="22"/>
      <c r="IU449" s="22"/>
      <c r="IV449" s="22"/>
      <c r="IW449" s="22"/>
      <c r="IX449" s="22"/>
      <c r="IY449" s="26">
        <f t="shared" si="23"/>
        <v>28.1</v>
      </c>
      <c r="IZ449" s="56" t="s">
        <v>78</v>
      </c>
      <c r="JA449" s="80">
        <v>5978.02</v>
      </c>
      <c r="JB449" s="81">
        <f>JE449+JF449+JG449+JH449+JI449+JJ449+JK449</f>
        <v>5978.02</v>
      </c>
      <c r="JC449" s="81">
        <v>4144.3250000000007</v>
      </c>
      <c r="JD449" s="82">
        <f t="shared" si="24"/>
        <v>0</v>
      </c>
      <c r="JE449" s="83"/>
      <c r="JF449" s="83"/>
      <c r="JG449" s="83"/>
      <c r="JH449" s="83"/>
      <c r="JI449" s="83"/>
      <c r="JJ449" s="83"/>
      <c r="JK449" s="83">
        <v>5978.02</v>
      </c>
      <c r="JL449" s="83"/>
      <c r="JM449" s="83"/>
      <c r="JN449" s="83"/>
      <c r="JO449" s="83"/>
      <c r="JP449" s="83"/>
      <c r="JQ449" s="40">
        <f t="shared" si="25"/>
        <v>1.4424592665874416</v>
      </c>
      <c r="JR449" s="5" t="s">
        <v>516</v>
      </c>
    </row>
    <row r="450" spans="1:278" s="5" customFormat="1" ht="12.75" customHeight="1" x14ac:dyDescent="0.25">
      <c r="A450" s="64">
        <v>43280</v>
      </c>
      <c r="B450" s="109" t="s">
        <v>233</v>
      </c>
      <c r="C450" s="52"/>
      <c r="D450" s="52"/>
      <c r="E450" s="53"/>
      <c r="F450" s="53"/>
      <c r="G450" s="53"/>
      <c r="H450" s="53"/>
      <c r="I450" s="53"/>
      <c r="J450" s="53"/>
      <c r="K450" s="53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>
        <v>0.9</v>
      </c>
      <c r="AX450" s="22"/>
      <c r="AY450" s="22"/>
      <c r="AZ450" s="22"/>
      <c r="BA450" s="22"/>
      <c r="BB450" s="22"/>
      <c r="BC450" s="22"/>
      <c r="BD450" s="22"/>
      <c r="BE450" s="22"/>
      <c r="BF450" s="22"/>
      <c r="BG450" s="22"/>
      <c r="BH450" s="22"/>
      <c r="BI450" s="22"/>
      <c r="BJ450" s="22"/>
      <c r="BK450" s="22"/>
      <c r="BL450" s="22"/>
      <c r="BM450" s="22"/>
      <c r="BN450" s="22"/>
      <c r="BO450" s="22"/>
      <c r="BP450" s="22"/>
      <c r="BQ450" s="22"/>
      <c r="BR450" s="22"/>
      <c r="BS450" s="22"/>
      <c r="BT450" s="22"/>
      <c r="BU450" s="22"/>
      <c r="BV450" s="22"/>
      <c r="BW450" s="22"/>
      <c r="BX450" s="22"/>
      <c r="BY450" s="22"/>
      <c r="BZ450" s="22"/>
      <c r="CA450" s="22"/>
      <c r="CB450" s="22"/>
      <c r="CC450" s="22"/>
      <c r="CD450" s="22"/>
      <c r="CE450" s="22"/>
      <c r="CF450" s="22"/>
      <c r="CG450" s="22"/>
      <c r="CH450" s="22"/>
      <c r="CI450" s="22"/>
      <c r="CJ450" s="22"/>
      <c r="CK450" s="22"/>
      <c r="CL450" s="22"/>
      <c r="CM450" s="22"/>
      <c r="CN450" s="22"/>
      <c r="CO450" s="22"/>
      <c r="CP450" s="22"/>
      <c r="CQ450" s="22"/>
      <c r="CR450" s="22"/>
      <c r="CS450" s="22"/>
      <c r="CT450" s="22"/>
      <c r="CU450" s="22"/>
      <c r="CV450" s="22"/>
      <c r="CW450" s="22"/>
      <c r="CX450" s="22"/>
      <c r="CY450" s="22"/>
      <c r="CZ450" s="22"/>
      <c r="DA450" s="22"/>
      <c r="DB450" s="22"/>
      <c r="DC450" s="22"/>
      <c r="DD450" s="22"/>
      <c r="DE450" s="22"/>
      <c r="DF450" s="22"/>
      <c r="DG450" s="22"/>
      <c r="DH450" s="22"/>
      <c r="DI450" s="22"/>
      <c r="DJ450" s="22"/>
      <c r="DK450" s="22"/>
      <c r="DL450" s="22"/>
      <c r="DM450" s="22"/>
      <c r="DN450" s="22"/>
      <c r="DO450" s="22"/>
      <c r="DP450" s="22"/>
      <c r="DQ450" s="22"/>
      <c r="DR450" s="22"/>
      <c r="DS450" s="22"/>
      <c r="DT450" s="22"/>
      <c r="DU450" s="22"/>
      <c r="DV450" s="22"/>
      <c r="DW450" s="22"/>
      <c r="DX450" s="22"/>
      <c r="DY450" s="22"/>
      <c r="DZ450" s="22"/>
      <c r="EA450" s="22"/>
      <c r="EB450" s="22"/>
      <c r="EC450" s="22"/>
      <c r="ED450" s="22"/>
      <c r="EE450" s="22"/>
      <c r="EF450" s="22"/>
      <c r="EG450" s="22"/>
      <c r="EH450" s="22"/>
      <c r="EI450" s="22"/>
      <c r="EJ450" s="22"/>
      <c r="EK450" s="22"/>
      <c r="EL450" s="22"/>
      <c r="EM450" s="22"/>
      <c r="EN450" s="22"/>
      <c r="EO450" s="22"/>
      <c r="EP450" s="22"/>
      <c r="EQ450" s="22"/>
      <c r="ER450" s="22"/>
      <c r="ES450" s="22"/>
      <c r="ET450" s="22"/>
      <c r="EU450" s="22"/>
      <c r="EV450" s="22"/>
      <c r="EW450" s="22"/>
      <c r="EX450" s="22"/>
      <c r="EY450" s="22"/>
      <c r="EZ450" s="22"/>
      <c r="FA450" s="22"/>
      <c r="FB450" s="22"/>
      <c r="FC450" s="22"/>
      <c r="FD450" s="22"/>
      <c r="FE450" s="22"/>
      <c r="FF450" s="22"/>
      <c r="FG450" s="22"/>
      <c r="FH450" s="22"/>
      <c r="FI450" s="22"/>
      <c r="FJ450" s="22"/>
      <c r="FK450" s="22"/>
      <c r="FL450" s="22"/>
      <c r="FM450" s="22"/>
      <c r="FN450" s="22"/>
      <c r="FO450" s="22"/>
      <c r="FP450" s="22"/>
      <c r="FQ450" s="22"/>
      <c r="FR450" s="22"/>
      <c r="FS450" s="22"/>
      <c r="FT450" s="22"/>
      <c r="FU450" s="22"/>
      <c r="FV450" s="22"/>
      <c r="FW450" s="22"/>
      <c r="FX450" s="22"/>
      <c r="FY450" s="22"/>
      <c r="FZ450" s="22"/>
      <c r="GA450" s="22"/>
      <c r="GB450" s="22"/>
      <c r="GC450" s="22"/>
      <c r="GD450" s="22"/>
      <c r="GE450" s="22"/>
      <c r="GF450" s="22"/>
      <c r="GG450" s="22"/>
      <c r="GH450" s="22"/>
      <c r="GI450" s="22"/>
      <c r="GJ450" s="22"/>
      <c r="GK450" s="22"/>
      <c r="GL450" s="22"/>
      <c r="GM450" s="22"/>
      <c r="GN450" s="22"/>
      <c r="GO450" s="22"/>
      <c r="GP450" s="22"/>
      <c r="GQ450" s="22"/>
      <c r="GR450" s="22"/>
      <c r="GS450" s="22"/>
      <c r="GT450" s="22"/>
      <c r="GU450" s="22"/>
      <c r="GV450" s="22"/>
      <c r="GW450" s="22"/>
      <c r="GX450" s="22"/>
      <c r="GY450" s="22"/>
      <c r="GZ450" s="22"/>
      <c r="HA450" s="22"/>
      <c r="HB450" s="22"/>
      <c r="HC450" s="22"/>
      <c r="HD450" s="22"/>
      <c r="HE450" s="22"/>
      <c r="HF450" s="22"/>
      <c r="HG450" s="22"/>
      <c r="HH450" s="22"/>
      <c r="HI450" s="22"/>
      <c r="HJ450" s="22"/>
      <c r="HK450" s="22"/>
      <c r="HL450" s="22"/>
      <c r="HM450" s="22"/>
      <c r="HN450" s="22"/>
      <c r="HO450" s="22"/>
      <c r="HP450" s="22"/>
      <c r="HQ450" s="22"/>
      <c r="HR450" s="22"/>
      <c r="HS450" s="22"/>
      <c r="HT450" s="22"/>
      <c r="HU450" s="22"/>
      <c r="HV450" s="22"/>
      <c r="HW450" s="22"/>
      <c r="HX450" s="22"/>
      <c r="HY450" s="22"/>
      <c r="HZ450" s="22"/>
      <c r="IA450" s="22"/>
      <c r="IB450" s="22"/>
      <c r="IC450" s="22"/>
      <c r="ID450" s="22"/>
      <c r="IE450" s="22"/>
      <c r="IF450" s="22"/>
      <c r="IG450" s="22"/>
      <c r="IH450" s="22"/>
      <c r="II450" s="22"/>
      <c r="IJ450" s="22"/>
      <c r="IK450" s="22"/>
      <c r="IL450" s="22"/>
      <c r="IM450" s="22"/>
      <c r="IN450" s="22"/>
      <c r="IO450" s="22"/>
      <c r="IP450" s="22"/>
      <c r="IQ450" s="22"/>
      <c r="IR450" s="22"/>
      <c r="IS450" s="22"/>
      <c r="IT450" s="22"/>
      <c r="IU450" s="22"/>
      <c r="IV450" s="22"/>
      <c r="IW450" s="22"/>
      <c r="IX450" s="22"/>
      <c r="IY450" s="26">
        <f t="shared" ref="IY450:IY513" si="26">SUBTOTAL(9,C450:IX450)</f>
        <v>0.9</v>
      </c>
      <c r="IZ450" s="56" t="s">
        <v>37</v>
      </c>
      <c r="JA450" s="80">
        <v>68.459999999999994</v>
      </c>
      <c r="JB450" s="81">
        <f>JE450+JF450+JG450+JH450+JI450+JJ450+JK450+JL450</f>
        <v>68.459999999999994</v>
      </c>
      <c r="JC450" s="81">
        <v>44.091000000000001</v>
      </c>
      <c r="JD450" s="82">
        <f t="shared" ref="JD450:JD513" si="27">JA450-JB450</f>
        <v>0</v>
      </c>
      <c r="JE450" s="83"/>
      <c r="JF450" s="83"/>
      <c r="JG450" s="83"/>
      <c r="JH450" s="83"/>
      <c r="JI450" s="83"/>
      <c r="JJ450" s="83"/>
      <c r="JK450" s="83"/>
      <c r="JL450" s="83">
        <v>68.459999999999994</v>
      </c>
      <c r="JM450" s="83"/>
      <c r="JN450" s="83"/>
      <c r="JO450" s="83"/>
      <c r="JP450" s="83"/>
      <c r="JQ450" s="40">
        <f t="shared" si="25"/>
        <v>1.5526978294890112</v>
      </c>
      <c r="JR450" s="5" t="s">
        <v>559</v>
      </c>
    </row>
    <row r="451" spans="1:278" s="5" customFormat="1" ht="12.75" customHeight="1" x14ac:dyDescent="0.25">
      <c r="A451" s="64">
        <v>43297</v>
      </c>
      <c r="B451" s="109" t="s">
        <v>233</v>
      </c>
      <c r="C451" s="52"/>
      <c r="D451" s="52"/>
      <c r="E451" s="53"/>
      <c r="F451" s="53"/>
      <c r="G451" s="53"/>
      <c r="H451" s="53"/>
      <c r="I451" s="53"/>
      <c r="J451" s="53"/>
      <c r="K451" s="53"/>
      <c r="L451" s="22"/>
      <c r="M451" s="22"/>
      <c r="N451" s="22"/>
      <c r="O451" s="22"/>
      <c r="P451" s="22"/>
      <c r="Q451" s="22"/>
      <c r="R451" s="22">
        <v>10</v>
      </c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  <c r="BA451" s="22"/>
      <c r="BB451" s="22"/>
      <c r="BC451" s="22"/>
      <c r="BD451" s="22"/>
      <c r="BE451" s="22"/>
      <c r="BF451" s="22"/>
      <c r="BG451" s="22"/>
      <c r="BH451" s="22"/>
      <c r="BI451" s="22"/>
      <c r="BJ451" s="22"/>
      <c r="BK451" s="22"/>
      <c r="BL451" s="22"/>
      <c r="BM451" s="22"/>
      <c r="BN451" s="22"/>
      <c r="BO451" s="22"/>
      <c r="BP451" s="22"/>
      <c r="BQ451" s="22"/>
      <c r="BR451" s="22"/>
      <c r="BS451" s="22"/>
      <c r="BT451" s="22"/>
      <c r="BU451" s="22"/>
      <c r="BV451" s="22"/>
      <c r="BW451" s="22"/>
      <c r="BX451" s="22"/>
      <c r="BY451" s="22"/>
      <c r="BZ451" s="22"/>
      <c r="CA451" s="22"/>
      <c r="CB451" s="22"/>
      <c r="CC451" s="22"/>
      <c r="CD451" s="22"/>
      <c r="CE451" s="22"/>
      <c r="CF451" s="22"/>
      <c r="CG451" s="22"/>
      <c r="CH451" s="22"/>
      <c r="CI451" s="22"/>
      <c r="CJ451" s="22"/>
      <c r="CK451" s="22"/>
      <c r="CL451" s="22"/>
      <c r="CM451" s="22"/>
      <c r="CN451" s="22"/>
      <c r="CO451" s="22"/>
      <c r="CP451" s="22"/>
      <c r="CQ451" s="22"/>
      <c r="CR451" s="22"/>
      <c r="CS451" s="22"/>
      <c r="CT451" s="22"/>
      <c r="CU451" s="22"/>
      <c r="CV451" s="22"/>
      <c r="CW451" s="22"/>
      <c r="CX451" s="22"/>
      <c r="CY451" s="22"/>
      <c r="CZ451" s="22"/>
      <c r="DA451" s="22"/>
      <c r="DB451" s="22"/>
      <c r="DC451" s="22"/>
      <c r="DD451" s="22"/>
      <c r="DE451" s="22"/>
      <c r="DF451" s="22"/>
      <c r="DG451" s="22"/>
      <c r="DH451" s="22"/>
      <c r="DI451" s="22"/>
      <c r="DJ451" s="22"/>
      <c r="DK451" s="22"/>
      <c r="DL451" s="22"/>
      <c r="DM451" s="22"/>
      <c r="DN451" s="22"/>
      <c r="DO451" s="22"/>
      <c r="DP451" s="22"/>
      <c r="DQ451" s="22"/>
      <c r="DR451" s="22"/>
      <c r="DS451" s="22"/>
      <c r="DT451" s="22"/>
      <c r="DU451" s="22"/>
      <c r="DV451" s="22"/>
      <c r="DW451" s="22"/>
      <c r="DX451" s="22"/>
      <c r="DY451" s="22"/>
      <c r="DZ451" s="22"/>
      <c r="EA451" s="22"/>
      <c r="EB451" s="22"/>
      <c r="EC451" s="22"/>
      <c r="ED451" s="22"/>
      <c r="EE451" s="22"/>
      <c r="EF451" s="22"/>
      <c r="EG451" s="22"/>
      <c r="EH451" s="22"/>
      <c r="EI451" s="22"/>
      <c r="EJ451" s="22"/>
      <c r="EK451" s="22"/>
      <c r="EL451" s="22"/>
      <c r="EM451" s="22"/>
      <c r="EN451" s="22"/>
      <c r="EO451" s="22"/>
      <c r="EP451" s="22"/>
      <c r="EQ451" s="22"/>
      <c r="ER451" s="22"/>
      <c r="ES451" s="22"/>
      <c r="ET451" s="22"/>
      <c r="EU451" s="22"/>
      <c r="EV451" s="22"/>
      <c r="EW451" s="22"/>
      <c r="EX451" s="22"/>
      <c r="EY451" s="22"/>
      <c r="EZ451" s="22"/>
      <c r="FA451" s="22"/>
      <c r="FB451" s="22"/>
      <c r="FC451" s="22"/>
      <c r="FD451" s="22"/>
      <c r="FE451" s="22"/>
      <c r="FF451" s="22"/>
      <c r="FG451" s="22"/>
      <c r="FH451" s="22"/>
      <c r="FI451" s="22"/>
      <c r="FJ451" s="22"/>
      <c r="FK451" s="22"/>
      <c r="FL451" s="22"/>
      <c r="FM451" s="22"/>
      <c r="FN451" s="22"/>
      <c r="FO451" s="22"/>
      <c r="FP451" s="22"/>
      <c r="FQ451" s="22"/>
      <c r="FR451" s="22"/>
      <c r="FS451" s="22"/>
      <c r="FT451" s="22"/>
      <c r="FU451" s="22"/>
      <c r="FV451" s="22"/>
      <c r="FW451" s="22"/>
      <c r="FX451" s="22"/>
      <c r="FY451" s="22"/>
      <c r="FZ451" s="22"/>
      <c r="GA451" s="22"/>
      <c r="GB451" s="22"/>
      <c r="GC451" s="22"/>
      <c r="GD451" s="22"/>
      <c r="GE451" s="22"/>
      <c r="GF451" s="22"/>
      <c r="GG451" s="22"/>
      <c r="GH451" s="22"/>
      <c r="GI451" s="22"/>
      <c r="GJ451" s="22"/>
      <c r="GK451" s="22"/>
      <c r="GL451" s="22"/>
      <c r="GM451" s="22"/>
      <c r="GN451" s="22"/>
      <c r="GO451" s="22"/>
      <c r="GP451" s="22"/>
      <c r="GQ451" s="22"/>
      <c r="GR451" s="22"/>
      <c r="GS451" s="22"/>
      <c r="GT451" s="22"/>
      <c r="GU451" s="22"/>
      <c r="GV451" s="22"/>
      <c r="GW451" s="22"/>
      <c r="GX451" s="22"/>
      <c r="GY451" s="22"/>
      <c r="GZ451" s="22"/>
      <c r="HA451" s="22"/>
      <c r="HB451" s="22"/>
      <c r="HC451" s="22"/>
      <c r="HD451" s="22"/>
      <c r="HE451" s="22"/>
      <c r="HF451" s="22"/>
      <c r="HG451" s="22"/>
      <c r="HH451" s="22"/>
      <c r="HI451" s="22"/>
      <c r="HJ451" s="22"/>
      <c r="HK451" s="22"/>
      <c r="HL451" s="22"/>
      <c r="HM451" s="22"/>
      <c r="HN451" s="22"/>
      <c r="HO451" s="22"/>
      <c r="HP451" s="22"/>
      <c r="HQ451" s="22"/>
      <c r="HR451" s="22"/>
      <c r="HS451" s="22"/>
      <c r="HT451" s="22"/>
      <c r="HU451" s="22"/>
      <c r="HV451" s="22"/>
      <c r="HW451" s="22"/>
      <c r="HX451" s="22"/>
      <c r="HY451" s="22"/>
      <c r="HZ451" s="22"/>
      <c r="IA451" s="22"/>
      <c r="IB451" s="22"/>
      <c r="IC451" s="22"/>
      <c r="ID451" s="22"/>
      <c r="IE451" s="22"/>
      <c r="IF451" s="22"/>
      <c r="IG451" s="22"/>
      <c r="IH451" s="22"/>
      <c r="II451" s="22"/>
      <c r="IJ451" s="22"/>
      <c r="IK451" s="22"/>
      <c r="IL451" s="22"/>
      <c r="IM451" s="22"/>
      <c r="IN451" s="22"/>
      <c r="IO451" s="22"/>
      <c r="IP451" s="22"/>
      <c r="IQ451" s="22"/>
      <c r="IR451" s="22"/>
      <c r="IS451" s="22"/>
      <c r="IT451" s="22"/>
      <c r="IU451" s="22"/>
      <c r="IV451" s="22"/>
      <c r="IW451" s="22"/>
      <c r="IX451" s="22"/>
      <c r="IY451" s="26">
        <f t="shared" si="26"/>
        <v>10</v>
      </c>
      <c r="IZ451" s="56" t="s">
        <v>37</v>
      </c>
      <c r="JA451" s="80">
        <v>337.2</v>
      </c>
      <c r="JB451" s="81">
        <f>JE451+JF451+JG451+JH451+JI451+JJ451+JK451+JL451+JM451</f>
        <v>337.2</v>
      </c>
      <c r="JC451" s="81">
        <v>220</v>
      </c>
      <c r="JD451" s="82">
        <f t="shared" si="27"/>
        <v>0</v>
      </c>
      <c r="JE451" s="83"/>
      <c r="JF451" s="83"/>
      <c r="JG451" s="83"/>
      <c r="JH451" s="83"/>
      <c r="JI451" s="83"/>
      <c r="JJ451" s="83"/>
      <c r="JK451" s="83"/>
      <c r="JL451" s="83"/>
      <c r="JM451" s="83">
        <v>337.2</v>
      </c>
      <c r="JN451" s="83"/>
      <c r="JO451" s="83"/>
      <c r="JP451" s="83"/>
      <c r="JQ451" s="40">
        <f t="shared" si="25"/>
        <v>1.5327272727272727</v>
      </c>
      <c r="JR451" s="5" t="s">
        <v>571</v>
      </c>
    </row>
    <row r="452" spans="1:278" s="5" customFormat="1" ht="12.75" customHeight="1" x14ac:dyDescent="0.25">
      <c r="A452" s="64">
        <v>43308</v>
      </c>
      <c r="B452" s="109" t="s">
        <v>233</v>
      </c>
      <c r="C452" s="52"/>
      <c r="D452" s="52"/>
      <c r="E452" s="53"/>
      <c r="F452" s="53"/>
      <c r="G452" s="53"/>
      <c r="H452" s="53"/>
      <c r="I452" s="53"/>
      <c r="J452" s="53"/>
      <c r="K452" s="53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  <c r="BA452" s="22"/>
      <c r="BB452" s="22"/>
      <c r="BC452" s="22"/>
      <c r="BD452" s="22"/>
      <c r="BE452" s="22"/>
      <c r="BF452" s="22"/>
      <c r="BG452" s="22"/>
      <c r="BH452" s="22"/>
      <c r="BI452" s="22"/>
      <c r="BJ452" s="22"/>
      <c r="BK452" s="22"/>
      <c r="BL452" s="22"/>
      <c r="BM452" s="22"/>
      <c r="BN452" s="22"/>
      <c r="BO452" s="22"/>
      <c r="BP452" s="22"/>
      <c r="BQ452" s="22"/>
      <c r="BR452" s="22"/>
      <c r="BS452" s="22"/>
      <c r="BT452" s="22"/>
      <c r="BU452" s="22"/>
      <c r="BV452" s="22"/>
      <c r="BW452" s="22"/>
      <c r="BX452" s="22"/>
      <c r="BY452" s="22"/>
      <c r="BZ452" s="22"/>
      <c r="CA452" s="22"/>
      <c r="CB452" s="22"/>
      <c r="CC452" s="22"/>
      <c r="CD452" s="22"/>
      <c r="CE452" s="22"/>
      <c r="CF452" s="22"/>
      <c r="CG452" s="22"/>
      <c r="CH452" s="22"/>
      <c r="CI452" s="22"/>
      <c r="CJ452" s="22"/>
      <c r="CK452" s="22"/>
      <c r="CL452" s="22"/>
      <c r="CM452" s="22"/>
      <c r="CN452" s="22"/>
      <c r="CO452" s="22"/>
      <c r="CP452" s="22"/>
      <c r="CQ452" s="22"/>
      <c r="CR452" s="22"/>
      <c r="CS452" s="22"/>
      <c r="CT452" s="22"/>
      <c r="CU452" s="22"/>
      <c r="CV452" s="22"/>
      <c r="CW452" s="22"/>
      <c r="CX452" s="22"/>
      <c r="CY452" s="22">
        <v>8</v>
      </c>
      <c r="CZ452" s="22"/>
      <c r="DA452" s="22"/>
      <c r="DB452" s="22"/>
      <c r="DC452" s="22"/>
      <c r="DD452" s="22"/>
      <c r="DE452" s="22"/>
      <c r="DF452" s="22"/>
      <c r="DG452" s="22"/>
      <c r="DH452" s="22"/>
      <c r="DI452" s="22"/>
      <c r="DJ452" s="22"/>
      <c r="DK452" s="22"/>
      <c r="DL452" s="22"/>
      <c r="DM452" s="22"/>
      <c r="DN452" s="22"/>
      <c r="DO452" s="22"/>
      <c r="DP452" s="22"/>
      <c r="DQ452" s="22"/>
      <c r="DR452" s="22"/>
      <c r="DS452" s="22"/>
      <c r="DT452" s="22"/>
      <c r="DU452" s="22"/>
      <c r="DV452" s="22"/>
      <c r="DW452" s="22"/>
      <c r="DX452" s="22"/>
      <c r="DY452" s="22"/>
      <c r="DZ452" s="22"/>
      <c r="EA452" s="22"/>
      <c r="EB452" s="22"/>
      <c r="EC452" s="22"/>
      <c r="ED452" s="22"/>
      <c r="EE452" s="22"/>
      <c r="EF452" s="22"/>
      <c r="EG452" s="22"/>
      <c r="EH452" s="22"/>
      <c r="EI452" s="22"/>
      <c r="EJ452" s="22"/>
      <c r="EK452" s="22"/>
      <c r="EL452" s="22"/>
      <c r="EM452" s="22"/>
      <c r="EN452" s="22"/>
      <c r="EO452" s="22"/>
      <c r="EP452" s="22"/>
      <c r="EQ452" s="22"/>
      <c r="ER452" s="22"/>
      <c r="ES452" s="22"/>
      <c r="ET452" s="22"/>
      <c r="EU452" s="22"/>
      <c r="EV452" s="22"/>
      <c r="EW452" s="22"/>
      <c r="EX452" s="22"/>
      <c r="EY452" s="22"/>
      <c r="EZ452" s="22"/>
      <c r="FA452" s="22"/>
      <c r="FB452" s="22"/>
      <c r="FC452" s="22"/>
      <c r="FD452" s="22"/>
      <c r="FE452" s="22"/>
      <c r="FF452" s="22"/>
      <c r="FG452" s="22"/>
      <c r="FH452" s="22"/>
      <c r="FI452" s="22"/>
      <c r="FJ452" s="22"/>
      <c r="FK452" s="22"/>
      <c r="FL452" s="22"/>
      <c r="FM452" s="22"/>
      <c r="FN452" s="22"/>
      <c r="FO452" s="22"/>
      <c r="FP452" s="22"/>
      <c r="FQ452" s="22"/>
      <c r="FR452" s="22"/>
      <c r="FS452" s="22"/>
      <c r="FT452" s="22"/>
      <c r="FU452" s="22"/>
      <c r="FV452" s="22"/>
      <c r="FW452" s="22"/>
      <c r="FX452" s="22"/>
      <c r="FY452" s="22"/>
      <c r="FZ452" s="22"/>
      <c r="GA452" s="22"/>
      <c r="GB452" s="22"/>
      <c r="GC452" s="22"/>
      <c r="GD452" s="22"/>
      <c r="GE452" s="22"/>
      <c r="GF452" s="22"/>
      <c r="GG452" s="22"/>
      <c r="GH452" s="22"/>
      <c r="GI452" s="22"/>
      <c r="GJ452" s="22"/>
      <c r="GK452" s="22"/>
      <c r="GL452" s="22"/>
      <c r="GM452" s="22"/>
      <c r="GN452" s="22"/>
      <c r="GO452" s="22"/>
      <c r="GP452" s="22"/>
      <c r="GQ452" s="22"/>
      <c r="GR452" s="22"/>
      <c r="GS452" s="22"/>
      <c r="GT452" s="22"/>
      <c r="GU452" s="22"/>
      <c r="GV452" s="22"/>
      <c r="GW452" s="22"/>
      <c r="GX452" s="22"/>
      <c r="GY452" s="22"/>
      <c r="GZ452" s="22"/>
      <c r="HA452" s="22"/>
      <c r="HB452" s="22"/>
      <c r="HC452" s="22"/>
      <c r="HD452" s="22"/>
      <c r="HE452" s="22"/>
      <c r="HF452" s="22">
        <v>1</v>
      </c>
      <c r="HG452" s="22"/>
      <c r="HH452" s="22"/>
      <c r="HI452" s="22"/>
      <c r="HJ452" s="22"/>
      <c r="HK452" s="22"/>
      <c r="HL452" s="22"/>
      <c r="HM452" s="22"/>
      <c r="HN452" s="22"/>
      <c r="HO452" s="22"/>
      <c r="HP452" s="22"/>
      <c r="HQ452" s="22"/>
      <c r="HR452" s="22"/>
      <c r="HS452" s="22"/>
      <c r="HT452" s="22"/>
      <c r="HU452" s="22"/>
      <c r="HV452" s="22"/>
      <c r="HW452" s="22"/>
      <c r="HX452" s="22"/>
      <c r="HY452" s="22"/>
      <c r="HZ452" s="22"/>
      <c r="IA452" s="22"/>
      <c r="IB452" s="22"/>
      <c r="IC452" s="22"/>
      <c r="ID452" s="22"/>
      <c r="IE452" s="22"/>
      <c r="IF452" s="22"/>
      <c r="IG452" s="22"/>
      <c r="IH452" s="22"/>
      <c r="II452" s="22"/>
      <c r="IJ452" s="22"/>
      <c r="IK452" s="22"/>
      <c r="IL452" s="22"/>
      <c r="IM452" s="22"/>
      <c r="IN452" s="22"/>
      <c r="IO452" s="22"/>
      <c r="IP452" s="22"/>
      <c r="IQ452" s="22"/>
      <c r="IR452" s="22"/>
      <c r="IS452" s="22"/>
      <c r="IT452" s="22"/>
      <c r="IU452" s="22"/>
      <c r="IV452" s="22"/>
      <c r="IW452" s="22"/>
      <c r="IX452" s="22"/>
      <c r="IY452" s="26">
        <f t="shared" si="26"/>
        <v>9</v>
      </c>
      <c r="IZ452" s="56" t="s">
        <v>37</v>
      </c>
      <c r="JA452" s="80">
        <v>677.65</v>
      </c>
      <c r="JB452" s="81">
        <f>JE452+JF452+JG452+JH452+JI452+JJ452+JK452+JL452+JM452</f>
        <v>677.65</v>
      </c>
      <c r="JC452" s="81">
        <v>420.96000000000004</v>
      </c>
      <c r="JD452" s="82">
        <f t="shared" si="27"/>
        <v>0</v>
      </c>
      <c r="JE452" s="83"/>
      <c r="JF452" s="83"/>
      <c r="JG452" s="83"/>
      <c r="JH452" s="83"/>
      <c r="JI452" s="83"/>
      <c r="JJ452" s="83"/>
      <c r="JK452" s="83"/>
      <c r="JL452" s="83"/>
      <c r="JM452" s="83">
        <v>677.65</v>
      </c>
      <c r="JN452" s="83"/>
      <c r="JO452" s="83"/>
      <c r="JP452" s="83"/>
      <c r="JQ452" s="40">
        <f t="shared" si="25"/>
        <v>1.6097729000380081</v>
      </c>
      <c r="JR452" s="5" t="s">
        <v>595</v>
      </c>
    </row>
    <row r="453" spans="1:278" s="5" customFormat="1" ht="12.75" customHeight="1" x14ac:dyDescent="0.25">
      <c r="A453" s="64">
        <v>43320</v>
      </c>
      <c r="B453" s="109" t="s">
        <v>233</v>
      </c>
      <c r="C453" s="52"/>
      <c r="D453" s="52"/>
      <c r="E453" s="53"/>
      <c r="F453" s="53"/>
      <c r="G453" s="53"/>
      <c r="H453" s="53"/>
      <c r="I453" s="53"/>
      <c r="J453" s="53"/>
      <c r="K453" s="53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  <c r="BA453" s="22"/>
      <c r="BB453" s="22"/>
      <c r="BC453" s="22"/>
      <c r="BD453" s="22"/>
      <c r="BE453" s="22"/>
      <c r="BF453" s="22"/>
      <c r="BG453" s="22"/>
      <c r="BH453" s="22"/>
      <c r="BI453" s="22"/>
      <c r="BJ453" s="22"/>
      <c r="BK453" s="22"/>
      <c r="BL453" s="22"/>
      <c r="BM453" s="22"/>
      <c r="BN453" s="22"/>
      <c r="BO453" s="22"/>
      <c r="BP453" s="22"/>
      <c r="BQ453" s="22"/>
      <c r="BR453" s="22"/>
      <c r="BS453" s="22"/>
      <c r="BT453" s="22"/>
      <c r="BU453" s="22"/>
      <c r="BV453" s="22"/>
      <c r="BW453" s="22"/>
      <c r="BX453" s="22"/>
      <c r="BY453" s="22"/>
      <c r="BZ453" s="22"/>
      <c r="CA453" s="22"/>
      <c r="CB453" s="22"/>
      <c r="CC453" s="22"/>
      <c r="CD453" s="22"/>
      <c r="CE453" s="22"/>
      <c r="CF453" s="22"/>
      <c r="CG453" s="22"/>
      <c r="CH453" s="22"/>
      <c r="CI453" s="22"/>
      <c r="CJ453" s="22"/>
      <c r="CK453" s="22"/>
      <c r="CL453" s="22"/>
      <c r="CM453" s="22"/>
      <c r="CN453" s="22"/>
      <c r="CO453" s="22"/>
      <c r="CP453" s="22"/>
      <c r="CQ453" s="22"/>
      <c r="CR453" s="22"/>
      <c r="CS453" s="22"/>
      <c r="CT453" s="22"/>
      <c r="CU453" s="22"/>
      <c r="CV453" s="22"/>
      <c r="CW453" s="22"/>
      <c r="CX453" s="22"/>
      <c r="CY453" s="22"/>
      <c r="CZ453" s="22"/>
      <c r="DA453" s="22"/>
      <c r="DB453" s="22"/>
      <c r="DC453" s="22"/>
      <c r="DD453" s="22"/>
      <c r="DE453" s="22"/>
      <c r="DF453" s="22"/>
      <c r="DG453" s="22"/>
      <c r="DH453" s="22"/>
      <c r="DI453" s="22"/>
      <c r="DJ453" s="22"/>
      <c r="DK453" s="22"/>
      <c r="DL453" s="22"/>
      <c r="DM453" s="22"/>
      <c r="DN453" s="22"/>
      <c r="DO453" s="22"/>
      <c r="DP453" s="22"/>
      <c r="DQ453" s="22"/>
      <c r="DR453" s="22"/>
      <c r="DS453" s="22"/>
      <c r="DT453" s="22"/>
      <c r="DU453" s="22"/>
      <c r="DV453" s="22"/>
      <c r="DW453" s="22"/>
      <c r="DX453" s="22"/>
      <c r="DY453" s="22"/>
      <c r="DZ453" s="22"/>
      <c r="EA453" s="22"/>
      <c r="EB453" s="22"/>
      <c r="EC453" s="22"/>
      <c r="ED453" s="22"/>
      <c r="EE453" s="22"/>
      <c r="EF453" s="22"/>
      <c r="EG453" s="22"/>
      <c r="EH453" s="22"/>
      <c r="EI453" s="22"/>
      <c r="EJ453" s="22"/>
      <c r="EK453" s="22"/>
      <c r="EL453" s="22"/>
      <c r="EM453" s="22"/>
      <c r="EN453" s="22"/>
      <c r="EO453" s="22"/>
      <c r="EP453" s="22"/>
      <c r="EQ453" s="22"/>
      <c r="ER453" s="22"/>
      <c r="ES453" s="22"/>
      <c r="ET453" s="22"/>
      <c r="EU453" s="22"/>
      <c r="EV453" s="22"/>
      <c r="EW453" s="22"/>
      <c r="EX453" s="22"/>
      <c r="EY453" s="22"/>
      <c r="EZ453" s="22"/>
      <c r="FA453" s="22"/>
      <c r="FB453" s="22"/>
      <c r="FC453" s="22"/>
      <c r="FD453" s="22"/>
      <c r="FE453" s="22"/>
      <c r="FF453" s="22"/>
      <c r="FG453" s="22"/>
      <c r="FH453" s="22"/>
      <c r="FI453" s="22"/>
      <c r="FJ453" s="22"/>
      <c r="FK453" s="22"/>
      <c r="FL453" s="22"/>
      <c r="FM453" s="22"/>
      <c r="FN453" s="22"/>
      <c r="FO453" s="22"/>
      <c r="FP453" s="22"/>
      <c r="FQ453" s="22"/>
      <c r="FR453" s="22"/>
      <c r="FS453" s="22"/>
      <c r="FT453" s="22"/>
      <c r="FU453" s="22"/>
      <c r="FV453" s="22"/>
      <c r="FW453" s="22"/>
      <c r="FX453" s="22"/>
      <c r="FY453" s="22"/>
      <c r="FZ453" s="22"/>
      <c r="GA453" s="22"/>
      <c r="GB453" s="22"/>
      <c r="GC453" s="22"/>
      <c r="GD453" s="22"/>
      <c r="GE453" s="22"/>
      <c r="GF453" s="22"/>
      <c r="GG453" s="22"/>
      <c r="GH453" s="22"/>
      <c r="GI453" s="22"/>
      <c r="GJ453" s="22"/>
      <c r="GK453" s="22"/>
      <c r="GL453" s="22"/>
      <c r="GM453" s="22"/>
      <c r="GN453" s="22"/>
      <c r="GO453" s="22"/>
      <c r="GP453" s="22"/>
      <c r="GQ453" s="22"/>
      <c r="GR453" s="22"/>
      <c r="GS453" s="22"/>
      <c r="GT453" s="22"/>
      <c r="GU453" s="22"/>
      <c r="GV453" s="22"/>
      <c r="GW453" s="22"/>
      <c r="GX453" s="22"/>
      <c r="GY453" s="22"/>
      <c r="GZ453" s="22">
        <v>11</v>
      </c>
      <c r="HA453" s="22"/>
      <c r="HB453" s="22"/>
      <c r="HC453" s="22"/>
      <c r="HD453" s="22"/>
      <c r="HE453" s="22"/>
      <c r="HF453" s="22"/>
      <c r="HG453" s="22"/>
      <c r="HH453" s="22"/>
      <c r="HI453" s="22"/>
      <c r="HJ453" s="22"/>
      <c r="HK453" s="22"/>
      <c r="HL453" s="22"/>
      <c r="HM453" s="22"/>
      <c r="HN453" s="22"/>
      <c r="HO453" s="22"/>
      <c r="HP453" s="22"/>
      <c r="HQ453" s="22"/>
      <c r="HR453" s="22"/>
      <c r="HS453" s="22"/>
      <c r="HT453" s="22"/>
      <c r="HU453" s="22"/>
      <c r="HV453" s="22"/>
      <c r="HW453" s="22"/>
      <c r="HX453" s="22"/>
      <c r="HY453" s="22"/>
      <c r="HZ453" s="22"/>
      <c r="IA453" s="22"/>
      <c r="IB453" s="22"/>
      <c r="IC453" s="22"/>
      <c r="ID453" s="22"/>
      <c r="IE453" s="22"/>
      <c r="IF453" s="22"/>
      <c r="IG453" s="22"/>
      <c r="IH453" s="22"/>
      <c r="II453" s="22"/>
      <c r="IJ453" s="22"/>
      <c r="IK453" s="22"/>
      <c r="IL453" s="22"/>
      <c r="IM453" s="22"/>
      <c r="IN453" s="22"/>
      <c r="IO453" s="22"/>
      <c r="IP453" s="22"/>
      <c r="IQ453" s="22"/>
      <c r="IR453" s="22"/>
      <c r="IS453" s="22"/>
      <c r="IT453" s="22"/>
      <c r="IU453" s="22"/>
      <c r="IV453" s="22"/>
      <c r="IW453" s="22"/>
      <c r="IX453" s="22"/>
      <c r="IY453" s="26">
        <f t="shared" si="26"/>
        <v>11</v>
      </c>
      <c r="IZ453" s="56" t="s">
        <v>37</v>
      </c>
      <c r="JA453" s="80">
        <v>340.03</v>
      </c>
      <c r="JB453" s="81">
        <f>JE453+JF453+JG453+JH453+JI453+JJ453+JK453+JL453+JM453+JN453</f>
        <v>340.03</v>
      </c>
      <c r="JC453" s="81">
        <v>219.01</v>
      </c>
      <c r="JD453" s="82">
        <f t="shared" si="27"/>
        <v>0</v>
      </c>
      <c r="JE453" s="83"/>
      <c r="JF453" s="83"/>
      <c r="JG453" s="83"/>
      <c r="JH453" s="83"/>
      <c r="JI453" s="83"/>
      <c r="JJ453" s="83"/>
      <c r="JK453" s="83"/>
      <c r="JL453" s="83"/>
      <c r="JM453" s="83"/>
      <c r="JN453" s="83">
        <v>340.03</v>
      </c>
      <c r="JO453" s="83"/>
      <c r="JP453" s="83"/>
      <c r="JQ453" s="40">
        <f t="shared" si="25"/>
        <v>1.5525775078763526</v>
      </c>
      <c r="JR453" s="5" t="s">
        <v>614</v>
      </c>
    </row>
    <row r="454" spans="1:278" s="5" customFormat="1" ht="12.75" customHeight="1" x14ac:dyDescent="0.25">
      <c r="A454" s="64">
        <v>43340</v>
      </c>
      <c r="B454" s="109" t="s">
        <v>233</v>
      </c>
      <c r="C454" s="52"/>
      <c r="D454" s="52"/>
      <c r="E454" s="53"/>
      <c r="F454" s="53"/>
      <c r="G454" s="53"/>
      <c r="H454" s="53"/>
      <c r="I454" s="53"/>
      <c r="J454" s="53"/>
      <c r="K454" s="53"/>
      <c r="L454" s="22"/>
      <c r="M454" s="22"/>
      <c r="N454" s="22"/>
      <c r="O454" s="22"/>
      <c r="P454" s="22"/>
      <c r="Q454" s="22"/>
      <c r="R454" s="22">
        <v>10</v>
      </c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  <c r="AU454" s="22"/>
      <c r="AV454" s="22"/>
      <c r="AW454" s="22"/>
      <c r="AX454" s="22"/>
      <c r="AY454" s="22"/>
      <c r="AZ454" s="22"/>
      <c r="BA454" s="22"/>
      <c r="BB454" s="22"/>
      <c r="BC454" s="22"/>
      <c r="BD454" s="22"/>
      <c r="BE454" s="22"/>
      <c r="BF454" s="22"/>
      <c r="BG454" s="22"/>
      <c r="BH454" s="22"/>
      <c r="BI454" s="22"/>
      <c r="BJ454" s="22"/>
      <c r="BK454" s="22"/>
      <c r="BL454" s="22"/>
      <c r="BM454" s="22"/>
      <c r="BN454" s="22"/>
      <c r="BO454" s="22"/>
      <c r="BP454" s="22"/>
      <c r="BQ454" s="22"/>
      <c r="BR454" s="22"/>
      <c r="BS454" s="22"/>
      <c r="BT454" s="22"/>
      <c r="BU454" s="22"/>
      <c r="BV454" s="22"/>
      <c r="BW454" s="22"/>
      <c r="BX454" s="22"/>
      <c r="BY454" s="22"/>
      <c r="BZ454" s="22"/>
      <c r="CA454" s="22"/>
      <c r="CB454" s="22"/>
      <c r="CC454" s="22"/>
      <c r="CD454" s="22"/>
      <c r="CE454" s="22"/>
      <c r="CF454" s="22"/>
      <c r="CG454" s="22"/>
      <c r="CH454" s="22"/>
      <c r="CI454" s="22"/>
      <c r="CJ454" s="22"/>
      <c r="CK454" s="22"/>
      <c r="CL454" s="22"/>
      <c r="CM454" s="22"/>
      <c r="CN454" s="22"/>
      <c r="CO454" s="22"/>
      <c r="CP454" s="22"/>
      <c r="CQ454" s="22"/>
      <c r="CR454" s="22"/>
      <c r="CS454" s="22"/>
      <c r="CT454" s="22"/>
      <c r="CU454" s="22"/>
      <c r="CV454" s="22"/>
      <c r="CW454" s="22"/>
      <c r="CX454" s="22"/>
      <c r="CY454" s="22"/>
      <c r="CZ454" s="22"/>
      <c r="DA454" s="22"/>
      <c r="DB454" s="22"/>
      <c r="DC454" s="22"/>
      <c r="DD454" s="22"/>
      <c r="DE454" s="22"/>
      <c r="DF454" s="22"/>
      <c r="DG454" s="22"/>
      <c r="DH454" s="22"/>
      <c r="DI454" s="22"/>
      <c r="DJ454" s="22"/>
      <c r="DK454" s="22"/>
      <c r="DL454" s="22"/>
      <c r="DM454" s="22"/>
      <c r="DN454" s="22"/>
      <c r="DO454" s="22"/>
      <c r="DP454" s="22"/>
      <c r="DQ454" s="22"/>
      <c r="DR454" s="22"/>
      <c r="DS454" s="22"/>
      <c r="DT454" s="22"/>
      <c r="DU454" s="22"/>
      <c r="DV454" s="22"/>
      <c r="DW454" s="22"/>
      <c r="DX454" s="22"/>
      <c r="DY454" s="22"/>
      <c r="DZ454" s="22"/>
      <c r="EA454" s="22"/>
      <c r="EB454" s="22"/>
      <c r="EC454" s="22"/>
      <c r="ED454" s="22"/>
      <c r="EE454" s="22"/>
      <c r="EF454" s="22"/>
      <c r="EG454" s="22"/>
      <c r="EH454" s="22"/>
      <c r="EI454" s="22"/>
      <c r="EJ454" s="22"/>
      <c r="EK454" s="22"/>
      <c r="EL454" s="22"/>
      <c r="EM454" s="22"/>
      <c r="EN454" s="22"/>
      <c r="EO454" s="22"/>
      <c r="EP454" s="22"/>
      <c r="EQ454" s="22"/>
      <c r="ER454" s="22"/>
      <c r="ES454" s="22"/>
      <c r="ET454" s="22"/>
      <c r="EU454" s="22"/>
      <c r="EV454" s="22"/>
      <c r="EW454" s="22"/>
      <c r="EX454" s="22"/>
      <c r="EY454" s="22"/>
      <c r="EZ454" s="22"/>
      <c r="FA454" s="22"/>
      <c r="FB454" s="22"/>
      <c r="FC454" s="22"/>
      <c r="FD454" s="22"/>
      <c r="FE454" s="22"/>
      <c r="FF454" s="22"/>
      <c r="FG454" s="22"/>
      <c r="FH454" s="22"/>
      <c r="FI454" s="22"/>
      <c r="FJ454" s="22"/>
      <c r="FK454" s="22"/>
      <c r="FL454" s="22"/>
      <c r="FM454" s="22"/>
      <c r="FN454" s="22"/>
      <c r="FO454" s="22"/>
      <c r="FP454" s="22"/>
      <c r="FQ454" s="22"/>
      <c r="FR454" s="22"/>
      <c r="FS454" s="22"/>
      <c r="FT454" s="22"/>
      <c r="FU454" s="22"/>
      <c r="FV454" s="22"/>
      <c r="FW454" s="22"/>
      <c r="FX454" s="22"/>
      <c r="FY454" s="22"/>
      <c r="FZ454" s="22"/>
      <c r="GA454" s="22"/>
      <c r="GB454" s="22"/>
      <c r="GC454" s="22"/>
      <c r="GD454" s="22"/>
      <c r="GE454" s="22"/>
      <c r="GF454" s="22"/>
      <c r="GG454" s="22"/>
      <c r="GH454" s="22"/>
      <c r="GI454" s="22"/>
      <c r="GJ454" s="22"/>
      <c r="GK454" s="22"/>
      <c r="GL454" s="22"/>
      <c r="GM454" s="22"/>
      <c r="GN454" s="22"/>
      <c r="GO454" s="22"/>
      <c r="GP454" s="22"/>
      <c r="GQ454" s="22"/>
      <c r="GR454" s="22"/>
      <c r="GS454" s="22"/>
      <c r="GT454" s="22"/>
      <c r="GU454" s="22"/>
      <c r="GV454" s="22"/>
      <c r="GW454" s="22"/>
      <c r="GX454" s="22"/>
      <c r="GY454" s="22"/>
      <c r="GZ454" s="22"/>
      <c r="HA454" s="22"/>
      <c r="HB454" s="22"/>
      <c r="HC454" s="22"/>
      <c r="HD454" s="22"/>
      <c r="HE454" s="22"/>
      <c r="HF454" s="22"/>
      <c r="HG454" s="22"/>
      <c r="HH454" s="22"/>
      <c r="HI454" s="22"/>
      <c r="HJ454" s="22"/>
      <c r="HK454" s="22"/>
      <c r="HL454" s="22"/>
      <c r="HM454" s="22"/>
      <c r="HN454" s="22"/>
      <c r="HO454" s="22"/>
      <c r="HP454" s="22"/>
      <c r="HQ454" s="22"/>
      <c r="HR454" s="22"/>
      <c r="HS454" s="22"/>
      <c r="HT454" s="22"/>
      <c r="HU454" s="22"/>
      <c r="HV454" s="22"/>
      <c r="HW454" s="22"/>
      <c r="HX454" s="22"/>
      <c r="HY454" s="22"/>
      <c r="HZ454" s="22"/>
      <c r="IA454" s="22"/>
      <c r="IB454" s="22"/>
      <c r="IC454" s="22"/>
      <c r="ID454" s="22"/>
      <c r="IE454" s="22"/>
      <c r="IF454" s="22"/>
      <c r="IG454" s="22"/>
      <c r="IH454" s="22"/>
      <c r="II454" s="22"/>
      <c r="IJ454" s="22"/>
      <c r="IK454" s="22"/>
      <c r="IL454" s="22"/>
      <c r="IM454" s="22"/>
      <c r="IN454" s="22"/>
      <c r="IO454" s="22"/>
      <c r="IP454" s="22"/>
      <c r="IQ454" s="22"/>
      <c r="IR454" s="22"/>
      <c r="IS454" s="22"/>
      <c r="IT454" s="22"/>
      <c r="IU454" s="22"/>
      <c r="IV454" s="22"/>
      <c r="IW454" s="22"/>
      <c r="IX454" s="22"/>
      <c r="IY454" s="26">
        <f t="shared" si="26"/>
        <v>10</v>
      </c>
      <c r="IZ454" s="56" t="s">
        <v>37</v>
      </c>
      <c r="JA454" s="80">
        <v>351.6</v>
      </c>
      <c r="JB454" s="81">
        <f>JE454+JF454+JG454+JH454+JI454+JJ454+JK454+JL454+JM454+JN454</f>
        <v>351.6</v>
      </c>
      <c r="JC454" s="81">
        <v>226.4</v>
      </c>
      <c r="JD454" s="82">
        <f t="shared" si="27"/>
        <v>0</v>
      </c>
      <c r="JE454" s="83"/>
      <c r="JF454" s="83"/>
      <c r="JG454" s="83"/>
      <c r="JH454" s="83"/>
      <c r="JI454" s="83"/>
      <c r="JJ454" s="83"/>
      <c r="JK454" s="83"/>
      <c r="JL454" s="83"/>
      <c r="JM454" s="83"/>
      <c r="JN454" s="83">
        <v>351.6</v>
      </c>
      <c r="JO454" s="83"/>
      <c r="JP454" s="83"/>
      <c r="JQ454" s="40">
        <f t="shared" si="25"/>
        <v>1.5530035335689047</v>
      </c>
      <c r="JR454" s="5" t="s">
        <v>629</v>
      </c>
    </row>
    <row r="455" spans="1:278" s="5" customFormat="1" ht="12.75" customHeight="1" x14ac:dyDescent="0.25">
      <c r="A455" s="64">
        <v>43353</v>
      </c>
      <c r="B455" s="109" t="s">
        <v>233</v>
      </c>
      <c r="C455" s="52"/>
      <c r="D455" s="52"/>
      <c r="E455" s="53"/>
      <c r="F455" s="53"/>
      <c r="G455" s="53"/>
      <c r="H455" s="53"/>
      <c r="I455" s="53"/>
      <c r="J455" s="53"/>
      <c r="K455" s="53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  <c r="BA455" s="22"/>
      <c r="BB455" s="22"/>
      <c r="BC455" s="22"/>
      <c r="BD455" s="22"/>
      <c r="BE455" s="22"/>
      <c r="BF455" s="22"/>
      <c r="BG455" s="22"/>
      <c r="BH455" s="22"/>
      <c r="BI455" s="22"/>
      <c r="BJ455" s="22"/>
      <c r="BK455" s="22"/>
      <c r="BL455" s="22"/>
      <c r="BM455" s="22"/>
      <c r="BN455" s="22"/>
      <c r="BO455" s="22"/>
      <c r="BP455" s="22"/>
      <c r="BQ455" s="22"/>
      <c r="BR455" s="22"/>
      <c r="BS455" s="22"/>
      <c r="BT455" s="22"/>
      <c r="BU455" s="22"/>
      <c r="BV455" s="22"/>
      <c r="BW455" s="22"/>
      <c r="BX455" s="22"/>
      <c r="BY455" s="22"/>
      <c r="BZ455" s="22"/>
      <c r="CA455" s="22"/>
      <c r="CB455" s="22"/>
      <c r="CC455" s="22"/>
      <c r="CD455" s="22"/>
      <c r="CE455" s="22"/>
      <c r="CF455" s="22"/>
      <c r="CG455" s="22"/>
      <c r="CH455" s="22"/>
      <c r="CI455" s="22"/>
      <c r="CJ455" s="22"/>
      <c r="CK455" s="22"/>
      <c r="CL455" s="22"/>
      <c r="CM455" s="22"/>
      <c r="CN455" s="22"/>
      <c r="CO455" s="22"/>
      <c r="CP455" s="22"/>
      <c r="CQ455" s="22"/>
      <c r="CR455" s="22"/>
      <c r="CS455" s="22"/>
      <c r="CT455" s="22"/>
      <c r="CU455" s="22"/>
      <c r="CV455" s="22"/>
      <c r="CW455" s="22"/>
      <c r="CX455" s="22"/>
      <c r="CY455" s="22">
        <v>8</v>
      </c>
      <c r="CZ455" s="22"/>
      <c r="DA455" s="22"/>
      <c r="DB455" s="22"/>
      <c r="DC455" s="22"/>
      <c r="DD455" s="22"/>
      <c r="DE455" s="22"/>
      <c r="DF455" s="22"/>
      <c r="DG455" s="22"/>
      <c r="DH455" s="22"/>
      <c r="DI455" s="22"/>
      <c r="DJ455" s="22"/>
      <c r="DK455" s="22"/>
      <c r="DL455" s="22"/>
      <c r="DM455" s="22"/>
      <c r="DN455" s="22"/>
      <c r="DO455" s="22"/>
      <c r="DP455" s="22"/>
      <c r="DQ455" s="22"/>
      <c r="DR455" s="22"/>
      <c r="DS455" s="22"/>
      <c r="DT455" s="22"/>
      <c r="DU455" s="22"/>
      <c r="DV455" s="22"/>
      <c r="DW455" s="22"/>
      <c r="DX455" s="22"/>
      <c r="DY455" s="22"/>
      <c r="DZ455" s="22"/>
      <c r="EA455" s="22"/>
      <c r="EB455" s="22"/>
      <c r="EC455" s="22"/>
      <c r="ED455" s="22"/>
      <c r="EE455" s="22"/>
      <c r="EF455" s="22"/>
      <c r="EG455" s="22"/>
      <c r="EH455" s="22"/>
      <c r="EI455" s="22"/>
      <c r="EJ455" s="22"/>
      <c r="EK455" s="22"/>
      <c r="EL455" s="22"/>
      <c r="EM455" s="22"/>
      <c r="EN455" s="22"/>
      <c r="EO455" s="22"/>
      <c r="EP455" s="22"/>
      <c r="EQ455" s="22"/>
      <c r="ER455" s="22"/>
      <c r="ES455" s="22"/>
      <c r="ET455" s="22"/>
      <c r="EU455" s="22"/>
      <c r="EV455" s="22"/>
      <c r="EW455" s="22"/>
      <c r="EX455" s="22"/>
      <c r="EY455" s="22"/>
      <c r="EZ455" s="22"/>
      <c r="FA455" s="22"/>
      <c r="FB455" s="22"/>
      <c r="FC455" s="22"/>
      <c r="FD455" s="22"/>
      <c r="FE455" s="22"/>
      <c r="FF455" s="22"/>
      <c r="FG455" s="22"/>
      <c r="FH455" s="22"/>
      <c r="FI455" s="22"/>
      <c r="FJ455" s="22"/>
      <c r="FK455" s="22"/>
      <c r="FL455" s="22"/>
      <c r="FM455" s="22"/>
      <c r="FN455" s="22"/>
      <c r="FO455" s="22"/>
      <c r="FP455" s="22"/>
      <c r="FQ455" s="22"/>
      <c r="FR455" s="22"/>
      <c r="FS455" s="22"/>
      <c r="FT455" s="22"/>
      <c r="FU455" s="22"/>
      <c r="FV455" s="22"/>
      <c r="FW455" s="22"/>
      <c r="FX455" s="22"/>
      <c r="FY455" s="22"/>
      <c r="FZ455" s="22"/>
      <c r="GA455" s="22"/>
      <c r="GB455" s="22"/>
      <c r="GC455" s="22"/>
      <c r="GD455" s="22"/>
      <c r="GE455" s="22"/>
      <c r="GF455" s="22"/>
      <c r="GG455" s="22"/>
      <c r="GH455" s="22"/>
      <c r="GI455" s="22"/>
      <c r="GJ455" s="22"/>
      <c r="GK455" s="22"/>
      <c r="GL455" s="22"/>
      <c r="GM455" s="22"/>
      <c r="GN455" s="22"/>
      <c r="GO455" s="22"/>
      <c r="GP455" s="22"/>
      <c r="GQ455" s="22"/>
      <c r="GR455" s="22"/>
      <c r="GS455" s="22"/>
      <c r="GT455" s="22"/>
      <c r="GU455" s="22"/>
      <c r="GV455" s="22"/>
      <c r="GW455" s="22"/>
      <c r="GX455" s="22"/>
      <c r="GY455" s="22"/>
      <c r="GZ455" s="22"/>
      <c r="HA455" s="22"/>
      <c r="HB455" s="22"/>
      <c r="HC455" s="22"/>
      <c r="HD455" s="22"/>
      <c r="HE455" s="22"/>
      <c r="HF455" s="22"/>
      <c r="HG455" s="22"/>
      <c r="HH455" s="22"/>
      <c r="HI455" s="22"/>
      <c r="HJ455" s="22"/>
      <c r="HK455" s="22"/>
      <c r="HL455" s="22"/>
      <c r="HM455" s="22"/>
      <c r="HN455" s="22"/>
      <c r="HO455" s="22"/>
      <c r="HP455" s="22"/>
      <c r="HQ455" s="22"/>
      <c r="HR455" s="22"/>
      <c r="HS455" s="22"/>
      <c r="HT455" s="22"/>
      <c r="HU455" s="22"/>
      <c r="HV455" s="22"/>
      <c r="HW455" s="22"/>
      <c r="HX455" s="22"/>
      <c r="HY455" s="22"/>
      <c r="HZ455" s="22"/>
      <c r="IA455" s="22"/>
      <c r="IB455" s="22"/>
      <c r="IC455" s="22"/>
      <c r="ID455" s="22"/>
      <c r="IE455" s="22"/>
      <c r="IF455" s="22"/>
      <c r="IG455" s="22"/>
      <c r="IH455" s="22"/>
      <c r="II455" s="22"/>
      <c r="IJ455" s="22"/>
      <c r="IK455" s="22"/>
      <c r="IL455" s="22"/>
      <c r="IM455" s="22"/>
      <c r="IN455" s="22"/>
      <c r="IO455" s="22"/>
      <c r="IP455" s="22"/>
      <c r="IQ455" s="22"/>
      <c r="IR455" s="22"/>
      <c r="IS455" s="22"/>
      <c r="IT455" s="22"/>
      <c r="IU455" s="22"/>
      <c r="IV455" s="22"/>
      <c r="IW455" s="22"/>
      <c r="IX455" s="22"/>
      <c r="IY455" s="26">
        <f t="shared" si="26"/>
        <v>8</v>
      </c>
      <c r="IZ455" s="56" t="s">
        <v>37</v>
      </c>
      <c r="JA455" s="80">
        <v>657.02</v>
      </c>
      <c r="JB455" s="81">
        <f>JE455+JF455+JG455+JH455+JI455+JJ455+JK455+JL455+JM455+JN455+JO455</f>
        <v>657.02</v>
      </c>
      <c r="JC455" s="81">
        <v>368.24</v>
      </c>
      <c r="JD455" s="82">
        <f t="shared" si="27"/>
        <v>0</v>
      </c>
      <c r="JE455" s="83"/>
      <c r="JF455" s="83"/>
      <c r="JG455" s="83"/>
      <c r="JH455" s="83"/>
      <c r="JI455" s="83"/>
      <c r="JJ455" s="83"/>
      <c r="JK455" s="83"/>
      <c r="JL455" s="83"/>
      <c r="JM455" s="83"/>
      <c r="JN455" s="83"/>
      <c r="JO455" s="83">
        <v>657.02</v>
      </c>
      <c r="JP455" s="83"/>
      <c r="JQ455" s="117">
        <f t="shared" si="25"/>
        <v>1.7842168151205735</v>
      </c>
      <c r="JR455" s="5" t="s">
        <v>648</v>
      </c>
    </row>
    <row r="456" spans="1:278" s="5" customFormat="1" ht="12.75" customHeight="1" x14ac:dyDescent="0.25">
      <c r="A456" s="64">
        <v>43438</v>
      </c>
      <c r="B456" s="109" t="s">
        <v>233</v>
      </c>
      <c r="C456" s="52"/>
      <c r="D456" s="52"/>
      <c r="E456" s="53"/>
      <c r="F456" s="53"/>
      <c r="G456" s="53"/>
      <c r="H456" s="53"/>
      <c r="I456" s="53"/>
      <c r="J456" s="53"/>
      <c r="K456" s="53"/>
      <c r="L456" s="22"/>
      <c r="M456" s="22"/>
      <c r="N456" s="22"/>
      <c r="O456" s="22"/>
      <c r="P456" s="22"/>
      <c r="Q456" s="22"/>
      <c r="R456" s="22">
        <v>10</v>
      </c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22"/>
      <c r="GF456" s="22"/>
      <c r="GG456" s="22"/>
      <c r="GH456" s="22"/>
      <c r="GI456" s="22"/>
      <c r="GJ456" s="22"/>
      <c r="GK456" s="22"/>
      <c r="GL456" s="22"/>
      <c r="GM456" s="22"/>
      <c r="GN456" s="22"/>
      <c r="GO456" s="22"/>
      <c r="GP456" s="22"/>
      <c r="GQ456" s="22"/>
      <c r="GR456" s="22"/>
      <c r="GS456" s="22"/>
      <c r="GT456" s="22"/>
      <c r="GU456" s="22"/>
      <c r="GV456" s="22"/>
      <c r="GW456" s="22"/>
      <c r="GX456" s="22"/>
      <c r="GY456" s="22"/>
      <c r="GZ456" s="22"/>
      <c r="HA456" s="22"/>
      <c r="HB456" s="22"/>
      <c r="HC456" s="22"/>
      <c r="HD456" s="22"/>
      <c r="HE456" s="22"/>
      <c r="HF456" s="22"/>
      <c r="HG456" s="22"/>
      <c r="HH456" s="22"/>
      <c r="HI456" s="22"/>
      <c r="HJ456" s="22"/>
      <c r="HK456" s="22"/>
      <c r="HL456" s="22"/>
      <c r="HM456" s="22"/>
      <c r="HN456" s="22"/>
      <c r="HO456" s="22"/>
      <c r="HP456" s="22"/>
      <c r="HQ456" s="22"/>
      <c r="HR456" s="22"/>
      <c r="HS456" s="22"/>
      <c r="HT456" s="22"/>
      <c r="HU456" s="22"/>
      <c r="HV456" s="22"/>
      <c r="HW456" s="22"/>
      <c r="HX456" s="22"/>
      <c r="HY456" s="22"/>
      <c r="HZ456" s="22"/>
      <c r="IA456" s="22"/>
      <c r="IB456" s="22"/>
      <c r="IC456" s="22"/>
      <c r="ID456" s="22"/>
      <c r="IE456" s="22"/>
      <c r="IF456" s="22"/>
      <c r="IG456" s="22"/>
      <c r="IH456" s="22"/>
      <c r="II456" s="22"/>
      <c r="IJ456" s="22"/>
      <c r="IK456" s="22"/>
      <c r="IL456" s="22"/>
      <c r="IM456" s="22"/>
      <c r="IN456" s="22"/>
      <c r="IO456" s="22"/>
      <c r="IP456" s="22"/>
      <c r="IQ456" s="22"/>
      <c r="IR456" s="22"/>
      <c r="IS456" s="22"/>
      <c r="IT456" s="22"/>
      <c r="IU456" s="22"/>
      <c r="IV456" s="22"/>
      <c r="IW456" s="22"/>
      <c r="IX456" s="22"/>
      <c r="IY456" s="26">
        <f t="shared" si="26"/>
        <v>10</v>
      </c>
      <c r="IZ456" s="56" t="s">
        <v>37</v>
      </c>
      <c r="JA456" s="80">
        <v>367.8</v>
      </c>
      <c r="JB456" s="81">
        <f>JE456+JF456+JG456+JH456+JI456+JJ456+JK456+JL456+JM456+JN456+JO456+JP456</f>
        <v>0</v>
      </c>
      <c r="JC456" s="81">
        <v>227.89999999999998</v>
      </c>
      <c r="JD456" s="82">
        <f t="shared" si="27"/>
        <v>367.8</v>
      </c>
      <c r="JE456" s="83"/>
      <c r="JF456" s="83"/>
      <c r="JG456" s="83"/>
      <c r="JH456" s="83"/>
      <c r="JI456" s="83"/>
      <c r="JJ456" s="83"/>
      <c r="JK456" s="83"/>
      <c r="JL456" s="83"/>
      <c r="JM456" s="83"/>
      <c r="JN456" s="83"/>
      <c r="JO456" s="83"/>
      <c r="JP456" s="83"/>
      <c r="JQ456" s="117">
        <f t="shared" si="25"/>
        <v>1.6138657305835895</v>
      </c>
      <c r="JR456" s="5" t="s">
        <v>751</v>
      </c>
    </row>
    <row r="457" spans="1:278" s="5" customFormat="1" ht="12.75" customHeight="1" x14ac:dyDescent="0.25">
      <c r="A457" s="64">
        <v>43451</v>
      </c>
      <c r="B457" s="109" t="s">
        <v>233</v>
      </c>
      <c r="C457" s="52"/>
      <c r="D457" s="52"/>
      <c r="E457" s="53"/>
      <c r="F457" s="53"/>
      <c r="G457" s="53"/>
      <c r="H457" s="53"/>
      <c r="I457" s="53"/>
      <c r="J457" s="53"/>
      <c r="K457" s="53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  <c r="AU457" s="22"/>
      <c r="AV457" s="22"/>
      <c r="AW457" s="22"/>
      <c r="AX457" s="22"/>
      <c r="AY457" s="22"/>
      <c r="AZ457" s="22"/>
      <c r="BA457" s="22"/>
      <c r="BB457" s="22"/>
      <c r="BC457" s="22"/>
      <c r="BD457" s="22"/>
      <c r="BE457" s="22"/>
      <c r="BF457" s="22"/>
      <c r="BG457" s="22"/>
      <c r="BH457" s="22"/>
      <c r="BI457" s="22"/>
      <c r="BJ457" s="22"/>
      <c r="BK457" s="22"/>
      <c r="BL457" s="22"/>
      <c r="BM457" s="22"/>
      <c r="BN457" s="22"/>
      <c r="BO457" s="22"/>
      <c r="BP457" s="22"/>
      <c r="BQ457" s="22"/>
      <c r="BR457" s="22"/>
      <c r="BS457" s="22"/>
      <c r="BT457" s="22"/>
      <c r="BU457" s="22"/>
      <c r="BV457" s="22"/>
      <c r="BW457" s="22"/>
      <c r="BX457" s="22"/>
      <c r="BY457" s="22"/>
      <c r="BZ457" s="22"/>
      <c r="CA457" s="22"/>
      <c r="CB457" s="22"/>
      <c r="CC457" s="22"/>
      <c r="CD457" s="22"/>
      <c r="CE457" s="22"/>
      <c r="CF457" s="22"/>
      <c r="CG457" s="22"/>
      <c r="CH457" s="22"/>
      <c r="CI457" s="22"/>
      <c r="CJ457" s="22"/>
      <c r="CK457" s="22"/>
      <c r="CL457" s="22"/>
      <c r="CM457" s="22"/>
      <c r="CN457" s="22"/>
      <c r="CO457" s="22"/>
      <c r="CP457" s="22"/>
      <c r="CQ457" s="22"/>
      <c r="CR457" s="22"/>
      <c r="CS457" s="22"/>
      <c r="CT457" s="22"/>
      <c r="CU457" s="22"/>
      <c r="CV457" s="22"/>
      <c r="CW457" s="22"/>
      <c r="CX457" s="22"/>
      <c r="CY457" s="22">
        <v>8</v>
      </c>
      <c r="CZ457" s="22"/>
      <c r="DA457" s="22"/>
      <c r="DB457" s="22"/>
      <c r="DC457" s="22"/>
      <c r="DD457" s="22"/>
      <c r="DE457" s="22"/>
      <c r="DF457" s="22"/>
      <c r="DG457" s="22"/>
      <c r="DH457" s="22"/>
      <c r="DI457" s="22"/>
      <c r="DJ457" s="22"/>
      <c r="DK457" s="22"/>
      <c r="DL457" s="22"/>
      <c r="DM457" s="22"/>
      <c r="DN457" s="22"/>
      <c r="DO457" s="22"/>
      <c r="DP457" s="22"/>
      <c r="DQ457" s="22"/>
      <c r="DR457" s="22"/>
      <c r="DS457" s="22"/>
      <c r="DT457" s="22"/>
      <c r="DU457" s="22"/>
      <c r="DV457" s="22"/>
      <c r="DW457" s="22"/>
      <c r="DX457" s="22"/>
      <c r="DY457" s="22"/>
      <c r="DZ457" s="22"/>
      <c r="EA457" s="22"/>
      <c r="EB457" s="22"/>
      <c r="EC457" s="22"/>
      <c r="ED457" s="22"/>
      <c r="EE457" s="22"/>
      <c r="EF457" s="22"/>
      <c r="EG457" s="22"/>
      <c r="EH457" s="22"/>
      <c r="EI457" s="22"/>
      <c r="EJ457" s="22"/>
      <c r="EK457" s="22"/>
      <c r="EL457" s="22"/>
      <c r="EM457" s="22"/>
      <c r="EN457" s="22"/>
      <c r="EO457" s="22"/>
      <c r="EP457" s="22"/>
      <c r="EQ457" s="22"/>
      <c r="ER457" s="22"/>
      <c r="ES457" s="22"/>
      <c r="ET457" s="22"/>
      <c r="EU457" s="22"/>
      <c r="EV457" s="22"/>
      <c r="EW457" s="22"/>
      <c r="EX457" s="22"/>
      <c r="EY457" s="22"/>
      <c r="EZ457" s="22"/>
      <c r="FA457" s="22"/>
      <c r="FB457" s="22"/>
      <c r="FC457" s="22"/>
      <c r="FD457" s="22"/>
      <c r="FE457" s="22"/>
      <c r="FF457" s="22"/>
      <c r="FG457" s="22"/>
      <c r="FH457" s="22"/>
      <c r="FI457" s="22"/>
      <c r="FJ457" s="22"/>
      <c r="FK457" s="22"/>
      <c r="FL457" s="22"/>
      <c r="FM457" s="22"/>
      <c r="FN457" s="22"/>
      <c r="FO457" s="22"/>
      <c r="FP457" s="22"/>
      <c r="FQ457" s="22"/>
      <c r="FR457" s="22"/>
      <c r="FS457" s="22"/>
      <c r="FT457" s="22"/>
      <c r="FU457" s="22"/>
      <c r="FV457" s="22"/>
      <c r="FW457" s="22"/>
      <c r="FX457" s="22"/>
      <c r="FY457" s="22"/>
      <c r="FZ457" s="22"/>
      <c r="GA457" s="22"/>
      <c r="GB457" s="22"/>
      <c r="GC457" s="22"/>
      <c r="GD457" s="22"/>
      <c r="GE457" s="22"/>
      <c r="GF457" s="22"/>
      <c r="GG457" s="22"/>
      <c r="GH457" s="22"/>
      <c r="GI457" s="22"/>
      <c r="GJ457" s="22"/>
      <c r="GK457" s="22"/>
      <c r="GL457" s="22"/>
      <c r="GM457" s="22"/>
      <c r="GN457" s="22"/>
      <c r="GO457" s="22"/>
      <c r="GP457" s="22"/>
      <c r="GQ457" s="22"/>
      <c r="GR457" s="22"/>
      <c r="GS457" s="22"/>
      <c r="GT457" s="22"/>
      <c r="GU457" s="22"/>
      <c r="GV457" s="22"/>
      <c r="GW457" s="22"/>
      <c r="GX457" s="22"/>
      <c r="GY457" s="22"/>
      <c r="GZ457" s="22"/>
      <c r="HA457" s="22"/>
      <c r="HB457" s="22"/>
      <c r="HC457" s="22"/>
      <c r="HD457" s="22"/>
      <c r="HE457" s="22"/>
      <c r="HF457" s="22"/>
      <c r="HG457" s="22"/>
      <c r="HH457" s="22"/>
      <c r="HI457" s="22"/>
      <c r="HJ457" s="22"/>
      <c r="HK457" s="22"/>
      <c r="HL457" s="22"/>
      <c r="HM457" s="22"/>
      <c r="HN457" s="22"/>
      <c r="HO457" s="22"/>
      <c r="HP457" s="22"/>
      <c r="HQ457" s="22"/>
      <c r="HR457" s="22"/>
      <c r="HS457" s="22"/>
      <c r="HT457" s="22"/>
      <c r="HU457" s="22"/>
      <c r="HV457" s="22"/>
      <c r="HW457" s="22"/>
      <c r="HX457" s="22"/>
      <c r="HY457" s="22"/>
      <c r="HZ457" s="22"/>
      <c r="IA457" s="22"/>
      <c r="IB457" s="22"/>
      <c r="IC457" s="22"/>
      <c r="ID457" s="22"/>
      <c r="IE457" s="22"/>
      <c r="IF457" s="22"/>
      <c r="IG457" s="22"/>
      <c r="IH457" s="22"/>
      <c r="II457" s="22"/>
      <c r="IJ457" s="22"/>
      <c r="IK457" s="22"/>
      <c r="IL457" s="22"/>
      <c r="IM457" s="22"/>
      <c r="IN457" s="22"/>
      <c r="IO457" s="22"/>
      <c r="IP457" s="22"/>
      <c r="IQ457" s="22"/>
      <c r="IR457" s="22"/>
      <c r="IS457" s="22"/>
      <c r="IT457" s="22"/>
      <c r="IU457" s="22"/>
      <c r="IV457" s="22"/>
      <c r="IW457" s="22"/>
      <c r="IX457" s="22"/>
      <c r="IY457" s="26">
        <f t="shared" si="26"/>
        <v>8</v>
      </c>
      <c r="IZ457" s="56" t="s">
        <v>37</v>
      </c>
      <c r="JA457" s="80">
        <v>726.82</v>
      </c>
      <c r="JB457" s="81">
        <f>JE457+JF457+JG457+JH457+JI457+JJ457+JK457+JL457+JM457+JN457+JO457+JP457</f>
        <v>0</v>
      </c>
      <c r="JC457" s="81">
        <v>432.48</v>
      </c>
      <c r="JD457" s="82">
        <f t="shared" si="27"/>
        <v>726.82</v>
      </c>
      <c r="JE457" s="83"/>
      <c r="JF457" s="83"/>
      <c r="JG457" s="83"/>
      <c r="JH457" s="83"/>
      <c r="JI457" s="83"/>
      <c r="JJ457" s="83"/>
      <c r="JK457" s="83"/>
      <c r="JL457" s="83"/>
      <c r="JM457" s="83"/>
      <c r="JN457" s="83"/>
      <c r="JO457" s="83"/>
      <c r="JP457" s="83"/>
      <c r="JQ457" s="117">
        <f t="shared" si="25"/>
        <v>1.6805863854975953</v>
      </c>
      <c r="JR457" s="5" t="s">
        <v>729</v>
      </c>
    </row>
    <row r="458" spans="1:278" s="5" customFormat="1" ht="12.75" customHeight="1" x14ac:dyDescent="0.25">
      <c r="A458" s="64">
        <v>43186</v>
      </c>
      <c r="B458" s="109" t="s">
        <v>317</v>
      </c>
      <c r="C458" s="52"/>
      <c r="D458" s="52"/>
      <c r="E458" s="53"/>
      <c r="F458" s="53"/>
      <c r="G458" s="53"/>
      <c r="H458" s="53"/>
      <c r="I458" s="53"/>
      <c r="J458" s="53"/>
      <c r="K458" s="53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  <c r="AU458" s="22"/>
      <c r="AV458" s="22"/>
      <c r="AW458" s="22"/>
      <c r="AX458" s="22"/>
      <c r="AY458" s="22"/>
      <c r="AZ458" s="22"/>
      <c r="BA458" s="22"/>
      <c r="BB458" s="22"/>
      <c r="BC458" s="22"/>
      <c r="BD458" s="22"/>
      <c r="BE458" s="22"/>
      <c r="BF458" s="22"/>
      <c r="BG458" s="22"/>
      <c r="BH458" s="22"/>
      <c r="BI458" s="22"/>
      <c r="BJ458" s="22"/>
      <c r="BK458" s="22"/>
      <c r="BL458" s="22"/>
      <c r="BM458" s="22"/>
      <c r="BN458" s="22"/>
      <c r="BO458" s="22"/>
      <c r="BP458" s="22"/>
      <c r="BQ458" s="22"/>
      <c r="BR458" s="22"/>
      <c r="BS458" s="22"/>
      <c r="BT458" s="22"/>
      <c r="BU458" s="22"/>
      <c r="BV458" s="22"/>
      <c r="BW458" s="22"/>
      <c r="BX458" s="22"/>
      <c r="BY458" s="22"/>
      <c r="BZ458" s="22"/>
      <c r="CA458" s="22"/>
      <c r="CB458" s="22"/>
      <c r="CC458" s="22"/>
      <c r="CD458" s="22"/>
      <c r="CE458" s="22"/>
      <c r="CF458" s="22"/>
      <c r="CG458" s="22"/>
      <c r="CH458" s="22"/>
      <c r="CI458" s="22"/>
      <c r="CJ458" s="22"/>
      <c r="CK458" s="22"/>
      <c r="CL458" s="22"/>
      <c r="CM458" s="22"/>
      <c r="CN458" s="22"/>
      <c r="CO458" s="22"/>
      <c r="CP458" s="22"/>
      <c r="CQ458" s="22"/>
      <c r="CR458" s="22"/>
      <c r="CS458" s="22"/>
      <c r="CT458" s="22"/>
      <c r="CU458" s="22"/>
      <c r="CV458" s="22"/>
      <c r="CW458" s="22"/>
      <c r="CX458" s="22"/>
      <c r="CY458" s="22"/>
      <c r="CZ458" s="22"/>
      <c r="DA458" s="22"/>
      <c r="DB458" s="22"/>
      <c r="DC458" s="22"/>
      <c r="DD458" s="22"/>
      <c r="DE458" s="22"/>
      <c r="DF458" s="22"/>
      <c r="DG458" s="22"/>
      <c r="DH458" s="22"/>
      <c r="DI458" s="22"/>
      <c r="DJ458" s="22"/>
      <c r="DK458" s="22"/>
      <c r="DL458" s="22"/>
      <c r="DM458" s="22"/>
      <c r="DN458" s="22"/>
      <c r="DO458" s="22"/>
      <c r="DP458" s="22"/>
      <c r="DQ458" s="22"/>
      <c r="DR458" s="22"/>
      <c r="DS458" s="22"/>
      <c r="DT458" s="22"/>
      <c r="DU458" s="22"/>
      <c r="DV458" s="22"/>
      <c r="DW458" s="22"/>
      <c r="DX458" s="22"/>
      <c r="DY458" s="22"/>
      <c r="DZ458" s="22"/>
      <c r="EA458" s="22"/>
      <c r="EB458" s="22"/>
      <c r="EC458" s="22"/>
      <c r="ED458" s="22"/>
      <c r="EE458" s="22"/>
      <c r="EF458" s="22"/>
      <c r="EG458" s="22"/>
      <c r="EH458" s="22"/>
      <c r="EI458" s="22"/>
      <c r="EJ458" s="22"/>
      <c r="EK458" s="22"/>
      <c r="EL458" s="22"/>
      <c r="EM458" s="22"/>
      <c r="EN458" s="22"/>
      <c r="EO458" s="22"/>
      <c r="EP458" s="22"/>
      <c r="EQ458" s="22"/>
      <c r="ER458" s="22"/>
      <c r="ES458" s="22"/>
      <c r="ET458" s="22"/>
      <c r="EU458" s="22"/>
      <c r="EV458" s="22"/>
      <c r="EW458" s="22"/>
      <c r="EX458" s="22"/>
      <c r="EY458" s="22"/>
      <c r="EZ458" s="22"/>
      <c r="FA458" s="22"/>
      <c r="FB458" s="22"/>
      <c r="FC458" s="22"/>
      <c r="FD458" s="22"/>
      <c r="FE458" s="22"/>
      <c r="FF458" s="22"/>
      <c r="FG458" s="22"/>
      <c r="FH458" s="22"/>
      <c r="FI458" s="22"/>
      <c r="FJ458" s="22"/>
      <c r="FK458" s="22"/>
      <c r="FL458" s="22"/>
      <c r="FM458" s="22"/>
      <c r="FN458" s="22"/>
      <c r="FO458" s="22"/>
      <c r="FP458" s="22"/>
      <c r="FQ458" s="22"/>
      <c r="FR458" s="22"/>
      <c r="FS458" s="22"/>
      <c r="FT458" s="22"/>
      <c r="FU458" s="22"/>
      <c r="FV458" s="22"/>
      <c r="FW458" s="22"/>
      <c r="FX458" s="22"/>
      <c r="FY458" s="22"/>
      <c r="FZ458" s="22"/>
      <c r="GA458" s="22"/>
      <c r="GB458" s="22"/>
      <c r="GC458" s="22"/>
      <c r="GD458" s="22"/>
      <c r="GE458" s="22"/>
      <c r="GF458" s="22"/>
      <c r="GG458" s="22"/>
      <c r="GH458" s="22"/>
      <c r="GI458" s="22"/>
      <c r="GJ458" s="22"/>
      <c r="GK458" s="22"/>
      <c r="GL458" s="22"/>
      <c r="GM458" s="22"/>
      <c r="GN458" s="22"/>
      <c r="GO458" s="22"/>
      <c r="GP458" s="22"/>
      <c r="GQ458" s="22"/>
      <c r="GR458" s="22"/>
      <c r="GS458" s="22"/>
      <c r="GT458" s="22"/>
      <c r="GU458" s="22"/>
      <c r="GV458" s="22"/>
      <c r="GW458" s="22"/>
      <c r="GX458" s="22"/>
      <c r="GY458" s="22"/>
      <c r="GZ458" s="22"/>
      <c r="HA458" s="22"/>
      <c r="HB458" s="22"/>
      <c r="HC458" s="22"/>
      <c r="HD458" s="22"/>
      <c r="HE458" s="22"/>
      <c r="HF458" s="22"/>
      <c r="HG458" s="22"/>
      <c r="HH458" s="22"/>
      <c r="HI458" s="22"/>
      <c r="HJ458" s="22"/>
      <c r="HK458" s="22"/>
      <c r="HL458" s="22"/>
      <c r="HM458" s="22"/>
      <c r="HN458" s="22"/>
      <c r="HO458" s="22"/>
      <c r="HP458" s="22"/>
      <c r="HQ458" s="22"/>
      <c r="HR458" s="22"/>
      <c r="HS458" s="22"/>
      <c r="HT458" s="22"/>
      <c r="HU458" s="22"/>
      <c r="HV458" s="22"/>
      <c r="HW458" s="22"/>
      <c r="HX458" s="22"/>
      <c r="HY458" s="22"/>
      <c r="HZ458" s="22"/>
      <c r="IA458" s="22"/>
      <c r="IB458" s="22"/>
      <c r="IC458" s="22"/>
      <c r="ID458" s="22"/>
      <c r="IE458" s="22"/>
      <c r="IF458" s="22"/>
      <c r="IG458" s="22"/>
      <c r="IH458" s="22"/>
      <c r="II458" s="22"/>
      <c r="IJ458" s="22"/>
      <c r="IK458" s="22"/>
      <c r="IL458" s="22"/>
      <c r="IM458" s="22"/>
      <c r="IN458" s="22"/>
      <c r="IO458" s="22"/>
      <c r="IP458" s="22"/>
      <c r="IQ458" s="22"/>
      <c r="IR458" s="22"/>
      <c r="IS458" s="22"/>
      <c r="IT458" s="22"/>
      <c r="IU458" s="22"/>
      <c r="IV458" s="22"/>
      <c r="IW458" s="22">
        <v>24</v>
      </c>
      <c r="IX458" s="22"/>
      <c r="IY458" s="26">
        <f t="shared" si="26"/>
        <v>24</v>
      </c>
      <c r="IZ458" s="56" t="s">
        <v>331</v>
      </c>
      <c r="JA458" s="80">
        <v>679.97</v>
      </c>
      <c r="JB458" s="81">
        <f>JE458+JF458+JG458</f>
        <v>679.97</v>
      </c>
      <c r="JC458" s="81">
        <v>366.71999999999997</v>
      </c>
      <c r="JD458" s="82">
        <f t="shared" si="27"/>
        <v>0</v>
      </c>
      <c r="JE458" s="83"/>
      <c r="JF458" s="83"/>
      <c r="JG458" s="83">
        <v>679.97</v>
      </c>
      <c r="JH458" s="83"/>
      <c r="JI458" s="83"/>
      <c r="JJ458" s="83"/>
      <c r="JK458" s="83"/>
      <c r="JL458" s="83"/>
      <c r="JM458" s="83"/>
      <c r="JN458" s="83"/>
      <c r="JO458" s="83"/>
      <c r="JP458" s="83"/>
      <c r="JQ458" s="40">
        <f t="shared" si="25"/>
        <v>1.8541939354275745</v>
      </c>
    </row>
    <row r="459" spans="1:278" s="5" customFormat="1" ht="12.75" customHeight="1" x14ac:dyDescent="0.25">
      <c r="A459" s="64">
        <v>43454</v>
      </c>
      <c r="B459" s="63" t="s">
        <v>317</v>
      </c>
      <c r="C459" s="52"/>
      <c r="D459" s="52"/>
      <c r="E459" s="53"/>
      <c r="F459" s="53"/>
      <c r="G459" s="53"/>
      <c r="H459" s="53"/>
      <c r="I459" s="53"/>
      <c r="J459" s="53"/>
      <c r="K459" s="53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  <c r="BA459" s="22"/>
      <c r="BB459" s="22"/>
      <c r="BC459" s="22"/>
      <c r="BD459" s="22"/>
      <c r="BE459" s="22"/>
      <c r="BF459" s="22"/>
      <c r="BG459" s="22"/>
      <c r="BH459" s="22"/>
      <c r="BI459" s="22"/>
      <c r="BJ459" s="22"/>
      <c r="BK459" s="22"/>
      <c r="BL459" s="22"/>
      <c r="BM459" s="22"/>
      <c r="BN459" s="22"/>
      <c r="BO459" s="22"/>
      <c r="BP459" s="22"/>
      <c r="BQ459" s="22"/>
      <c r="BR459" s="22"/>
      <c r="BS459" s="22"/>
      <c r="BT459" s="22"/>
      <c r="BU459" s="22"/>
      <c r="BV459" s="22"/>
      <c r="BW459" s="22"/>
      <c r="BX459" s="22"/>
      <c r="BY459" s="22"/>
      <c r="BZ459" s="22"/>
      <c r="CA459" s="22"/>
      <c r="CB459" s="22"/>
      <c r="CC459" s="22"/>
      <c r="CD459" s="22"/>
      <c r="CE459" s="22"/>
      <c r="CF459" s="22"/>
      <c r="CG459" s="22"/>
      <c r="CH459" s="22"/>
      <c r="CI459" s="22"/>
      <c r="CJ459" s="22"/>
      <c r="CK459" s="22"/>
      <c r="CL459" s="22"/>
      <c r="CM459" s="22"/>
      <c r="CN459" s="22"/>
      <c r="CO459" s="22"/>
      <c r="CP459" s="22"/>
      <c r="CQ459" s="22"/>
      <c r="CR459" s="22"/>
      <c r="CS459" s="22"/>
      <c r="CT459" s="22"/>
      <c r="CU459" s="22"/>
      <c r="CV459" s="22"/>
      <c r="CW459" s="22"/>
      <c r="CX459" s="22"/>
      <c r="CY459" s="22"/>
      <c r="CZ459" s="22"/>
      <c r="DA459" s="22"/>
      <c r="DB459" s="22"/>
      <c r="DC459" s="22"/>
      <c r="DD459" s="22"/>
      <c r="DE459" s="22"/>
      <c r="DF459" s="22"/>
      <c r="DG459" s="22"/>
      <c r="DH459" s="22"/>
      <c r="DI459" s="22"/>
      <c r="DJ459" s="22"/>
      <c r="DK459" s="22"/>
      <c r="DL459" s="22"/>
      <c r="DM459" s="22"/>
      <c r="DN459" s="22"/>
      <c r="DO459" s="22"/>
      <c r="DP459" s="22"/>
      <c r="DQ459" s="22"/>
      <c r="DR459" s="22"/>
      <c r="DS459" s="22"/>
      <c r="DT459" s="22"/>
      <c r="DU459" s="22"/>
      <c r="DV459" s="22"/>
      <c r="DW459" s="22"/>
      <c r="DX459" s="22"/>
      <c r="DY459" s="22"/>
      <c r="DZ459" s="22"/>
      <c r="EA459" s="22"/>
      <c r="EB459" s="22"/>
      <c r="EC459" s="22"/>
      <c r="ED459" s="22"/>
      <c r="EE459" s="22"/>
      <c r="EF459" s="22"/>
      <c r="EG459" s="22"/>
      <c r="EH459" s="22"/>
      <c r="EI459" s="22"/>
      <c r="EJ459" s="22"/>
      <c r="EK459" s="22"/>
      <c r="EL459" s="22"/>
      <c r="EM459" s="22"/>
      <c r="EN459" s="22"/>
      <c r="EO459" s="22"/>
      <c r="EP459" s="22"/>
      <c r="EQ459" s="22"/>
      <c r="ER459" s="22"/>
      <c r="ES459" s="22"/>
      <c r="ET459" s="22"/>
      <c r="EU459" s="22"/>
      <c r="EV459" s="22"/>
      <c r="EW459" s="22"/>
      <c r="EX459" s="22"/>
      <c r="EY459" s="22"/>
      <c r="EZ459" s="22"/>
      <c r="FA459" s="22"/>
      <c r="FB459" s="22"/>
      <c r="FC459" s="22"/>
      <c r="FD459" s="22"/>
      <c r="FE459" s="22"/>
      <c r="FF459" s="22"/>
      <c r="FG459" s="22"/>
      <c r="FH459" s="22"/>
      <c r="FI459" s="22"/>
      <c r="FJ459" s="22"/>
      <c r="FK459" s="22"/>
      <c r="FL459" s="22"/>
      <c r="FM459" s="22"/>
      <c r="FN459" s="22"/>
      <c r="FO459" s="22"/>
      <c r="FP459" s="22"/>
      <c r="FQ459" s="22"/>
      <c r="FR459" s="22"/>
      <c r="FS459" s="22"/>
      <c r="FT459" s="22"/>
      <c r="FU459" s="22"/>
      <c r="FV459" s="22"/>
      <c r="FW459" s="22"/>
      <c r="FX459" s="22"/>
      <c r="FY459" s="22"/>
      <c r="FZ459" s="22"/>
      <c r="GA459" s="22"/>
      <c r="GB459" s="22"/>
      <c r="GC459" s="22"/>
      <c r="GD459" s="22"/>
      <c r="GE459" s="22"/>
      <c r="GF459" s="22"/>
      <c r="GG459" s="22"/>
      <c r="GH459" s="22"/>
      <c r="GI459" s="22"/>
      <c r="GJ459" s="22"/>
      <c r="GK459" s="22"/>
      <c r="GL459" s="22"/>
      <c r="GM459" s="22"/>
      <c r="GN459" s="22"/>
      <c r="GO459" s="22"/>
      <c r="GP459" s="22"/>
      <c r="GQ459" s="22"/>
      <c r="GR459" s="22"/>
      <c r="GS459" s="22"/>
      <c r="GT459" s="22"/>
      <c r="GU459" s="22"/>
      <c r="GV459" s="22"/>
      <c r="GW459" s="22"/>
      <c r="GX459" s="22"/>
      <c r="GY459" s="22"/>
      <c r="GZ459" s="22"/>
      <c r="HA459" s="22"/>
      <c r="HB459" s="22"/>
      <c r="HC459" s="22"/>
      <c r="HD459" s="22"/>
      <c r="HE459" s="22"/>
      <c r="HF459" s="22"/>
      <c r="HG459" s="22"/>
      <c r="HH459" s="22"/>
      <c r="HI459" s="22"/>
      <c r="HJ459" s="22"/>
      <c r="HK459" s="22"/>
      <c r="HL459" s="22"/>
      <c r="HM459" s="22"/>
      <c r="HN459" s="22"/>
      <c r="HO459" s="22"/>
      <c r="HP459" s="22"/>
      <c r="HQ459" s="22"/>
      <c r="HR459" s="22"/>
      <c r="HS459" s="22"/>
      <c r="HT459" s="22"/>
      <c r="HU459" s="22"/>
      <c r="HV459" s="22"/>
      <c r="HW459" s="22"/>
      <c r="HX459" s="22"/>
      <c r="HY459" s="22"/>
      <c r="HZ459" s="22"/>
      <c r="IA459" s="22"/>
      <c r="IB459" s="22"/>
      <c r="IC459" s="22"/>
      <c r="ID459" s="22"/>
      <c r="IE459" s="22"/>
      <c r="IF459" s="22"/>
      <c r="IG459" s="22"/>
      <c r="IH459" s="22"/>
      <c r="II459" s="22"/>
      <c r="IJ459" s="22"/>
      <c r="IK459" s="22"/>
      <c r="IL459" s="22"/>
      <c r="IM459" s="22"/>
      <c r="IN459" s="22"/>
      <c r="IO459" s="22"/>
      <c r="IP459" s="22"/>
      <c r="IQ459" s="22"/>
      <c r="IR459" s="22"/>
      <c r="IS459" s="22"/>
      <c r="IT459" s="22"/>
      <c r="IU459" s="22"/>
      <c r="IV459" s="22"/>
      <c r="IW459" s="22">
        <v>16</v>
      </c>
      <c r="IX459" s="22"/>
      <c r="IY459" s="26">
        <f t="shared" si="26"/>
        <v>16</v>
      </c>
      <c r="IZ459" s="56" t="s">
        <v>331</v>
      </c>
      <c r="JA459" s="80">
        <v>453.31</v>
      </c>
      <c r="JB459" s="81">
        <f>JE459+JF459+JG459+JH459+JI459+JJ459+JK459+JL459+JM459+JN459+JO459+JP459</f>
        <v>453.31</v>
      </c>
      <c r="JC459" s="81">
        <v>194.4</v>
      </c>
      <c r="JD459" s="82">
        <f t="shared" si="27"/>
        <v>0</v>
      </c>
      <c r="JE459" s="83"/>
      <c r="JF459" s="83"/>
      <c r="JG459" s="83"/>
      <c r="JH459" s="83"/>
      <c r="JI459" s="83"/>
      <c r="JJ459" s="83"/>
      <c r="JK459" s="83"/>
      <c r="JL459" s="83"/>
      <c r="JM459" s="83"/>
      <c r="JN459" s="83"/>
      <c r="JO459" s="83"/>
      <c r="JP459" s="83">
        <v>453.31</v>
      </c>
      <c r="JQ459" s="117">
        <f t="shared" si="25"/>
        <v>2.3318415637860084</v>
      </c>
    </row>
    <row r="460" spans="1:278" s="5" customFormat="1" ht="12.75" customHeight="1" x14ac:dyDescent="0.25">
      <c r="A460" s="64">
        <v>43234</v>
      </c>
      <c r="B460" s="108" t="s">
        <v>667</v>
      </c>
      <c r="C460" s="52"/>
      <c r="D460" s="52"/>
      <c r="E460" s="53"/>
      <c r="F460" s="53"/>
      <c r="G460" s="53"/>
      <c r="H460" s="53"/>
      <c r="I460" s="53"/>
      <c r="J460" s="53"/>
      <c r="K460" s="53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  <c r="BA460" s="22"/>
      <c r="BB460" s="22"/>
      <c r="BC460" s="22"/>
      <c r="BD460" s="22"/>
      <c r="BE460" s="22"/>
      <c r="BF460" s="22"/>
      <c r="BG460" s="22"/>
      <c r="BH460" s="22"/>
      <c r="BI460" s="22"/>
      <c r="BJ460" s="22"/>
      <c r="BK460" s="22"/>
      <c r="BL460" s="22"/>
      <c r="BM460" s="22"/>
      <c r="BN460" s="22"/>
      <c r="BO460" s="22"/>
      <c r="BP460" s="22"/>
      <c r="BQ460" s="22"/>
      <c r="BR460" s="22"/>
      <c r="BS460" s="22"/>
      <c r="BT460" s="22"/>
      <c r="BU460" s="22"/>
      <c r="BV460" s="22"/>
      <c r="BW460" s="22"/>
      <c r="BX460" s="22"/>
      <c r="BY460" s="22"/>
      <c r="BZ460" s="22"/>
      <c r="CA460" s="22"/>
      <c r="CB460" s="22"/>
      <c r="CC460" s="22"/>
      <c r="CD460" s="22"/>
      <c r="CE460" s="22"/>
      <c r="CF460" s="22"/>
      <c r="CG460" s="22"/>
      <c r="CH460" s="22"/>
      <c r="CI460" s="22">
        <v>10</v>
      </c>
      <c r="CJ460" s="22"/>
      <c r="CK460" s="22"/>
      <c r="CL460" s="22"/>
      <c r="CM460" s="22"/>
      <c r="CN460" s="22"/>
      <c r="CO460" s="22"/>
      <c r="CP460" s="22"/>
      <c r="CQ460" s="22"/>
      <c r="CR460" s="22"/>
      <c r="CS460" s="22"/>
      <c r="CT460" s="22"/>
      <c r="CU460" s="22"/>
      <c r="CV460" s="22"/>
      <c r="CW460" s="22"/>
      <c r="CX460" s="22"/>
      <c r="CY460" s="22"/>
      <c r="CZ460" s="22"/>
      <c r="DA460" s="22"/>
      <c r="DB460" s="22"/>
      <c r="DC460" s="22"/>
      <c r="DD460" s="22"/>
      <c r="DE460" s="22"/>
      <c r="DF460" s="22"/>
      <c r="DG460" s="22"/>
      <c r="DH460" s="22"/>
      <c r="DI460" s="22"/>
      <c r="DJ460" s="22"/>
      <c r="DK460" s="22"/>
      <c r="DL460" s="22"/>
      <c r="DM460" s="22"/>
      <c r="DN460" s="22"/>
      <c r="DO460" s="22"/>
      <c r="DP460" s="22"/>
      <c r="DQ460" s="22"/>
      <c r="DR460" s="22"/>
      <c r="DS460" s="22"/>
      <c r="DT460" s="22"/>
      <c r="DU460" s="22"/>
      <c r="DV460" s="22"/>
      <c r="DW460" s="22"/>
      <c r="DX460" s="22"/>
      <c r="DY460" s="22"/>
      <c r="DZ460" s="22"/>
      <c r="EA460" s="22"/>
      <c r="EB460" s="22"/>
      <c r="EC460" s="22"/>
      <c r="ED460" s="22"/>
      <c r="EE460" s="22"/>
      <c r="EF460" s="22"/>
      <c r="EG460" s="22"/>
      <c r="EH460" s="22"/>
      <c r="EI460" s="22"/>
      <c r="EJ460" s="22"/>
      <c r="EK460" s="22"/>
      <c r="EL460" s="22"/>
      <c r="EM460" s="22"/>
      <c r="EN460" s="22"/>
      <c r="EO460" s="22"/>
      <c r="EP460" s="22"/>
      <c r="EQ460" s="22"/>
      <c r="ER460" s="22"/>
      <c r="ES460" s="22"/>
      <c r="ET460" s="22"/>
      <c r="EU460" s="22"/>
      <c r="EV460" s="22"/>
      <c r="EW460" s="22"/>
      <c r="EX460" s="22"/>
      <c r="EY460" s="22"/>
      <c r="EZ460" s="22"/>
      <c r="FA460" s="22"/>
      <c r="FB460" s="22"/>
      <c r="FC460" s="22"/>
      <c r="FD460" s="22"/>
      <c r="FE460" s="22"/>
      <c r="FF460" s="22"/>
      <c r="FG460" s="22"/>
      <c r="FH460" s="22"/>
      <c r="FI460" s="22"/>
      <c r="FJ460" s="22"/>
      <c r="FK460" s="22"/>
      <c r="FL460" s="22"/>
      <c r="FM460" s="22"/>
      <c r="FN460" s="22"/>
      <c r="FO460" s="22"/>
      <c r="FP460" s="22"/>
      <c r="FQ460" s="22"/>
      <c r="FR460" s="22"/>
      <c r="FS460" s="22"/>
      <c r="FT460" s="22"/>
      <c r="FU460" s="22"/>
      <c r="FV460" s="22"/>
      <c r="FW460" s="22"/>
      <c r="FX460" s="22"/>
      <c r="FY460" s="22"/>
      <c r="FZ460" s="22"/>
      <c r="GA460" s="22"/>
      <c r="GB460" s="22"/>
      <c r="GC460" s="22"/>
      <c r="GD460" s="22"/>
      <c r="GE460" s="22"/>
      <c r="GF460" s="22"/>
      <c r="GG460" s="22"/>
      <c r="GH460" s="22"/>
      <c r="GI460" s="22"/>
      <c r="GJ460" s="22"/>
      <c r="GK460" s="22"/>
      <c r="GL460" s="22"/>
      <c r="GM460" s="22"/>
      <c r="GN460" s="22"/>
      <c r="GO460" s="22"/>
      <c r="GP460" s="22"/>
      <c r="GQ460" s="22"/>
      <c r="GR460" s="22"/>
      <c r="GS460" s="22"/>
      <c r="GT460" s="22"/>
      <c r="GU460" s="22"/>
      <c r="GV460" s="22"/>
      <c r="GW460" s="22"/>
      <c r="GX460" s="22"/>
      <c r="GY460" s="22"/>
      <c r="GZ460" s="22"/>
      <c r="HA460" s="22"/>
      <c r="HB460" s="22"/>
      <c r="HC460" s="22"/>
      <c r="HD460" s="22"/>
      <c r="HE460" s="22"/>
      <c r="HF460" s="22"/>
      <c r="HG460" s="22"/>
      <c r="HH460" s="22"/>
      <c r="HI460" s="22"/>
      <c r="HJ460" s="22"/>
      <c r="HK460" s="22"/>
      <c r="HL460" s="22"/>
      <c r="HM460" s="22"/>
      <c r="HN460" s="22"/>
      <c r="HO460" s="22"/>
      <c r="HP460" s="22"/>
      <c r="HQ460" s="22"/>
      <c r="HR460" s="22"/>
      <c r="HS460" s="22"/>
      <c r="HT460" s="22"/>
      <c r="HU460" s="22"/>
      <c r="HV460" s="22"/>
      <c r="HW460" s="22"/>
      <c r="HX460" s="22"/>
      <c r="HY460" s="22"/>
      <c r="HZ460" s="22"/>
      <c r="IA460" s="22"/>
      <c r="IB460" s="22"/>
      <c r="IC460" s="22"/>
      <c r="ID460" s="22"/>
      <c r="IE460" s="22"/>
      <c r="IF460" s="22"/>
      <c r="IG460" s="22"/>
      <c r="IH460" s="22"/>
      <c r="II460" s="22"/>
      <c r="IJ460" s="22"/>
      <c r="IK460" s="22"/>
      <c r="IL460" s="22"/>
      <c r="IM460" s="22"/>
      <c r="IN460" s="22"/>
      <c r="IO460" s="22"/>
      <c r="IP460" s="22"/>
      <c r="IQ460" s="22"/>
      <c r="IR460" s="22"/>
      <c r="IS460" s="22"/>
      <c r="IT460" s="22"/>
      <c r="IU460" s="22"/>
      <c r="IV460" s="22"/>
      <c r="IW460" s="22"/>
      <c r="IX460" s="22"/>
      <c r="IY460" s="26">
        <f t="shared" si="26"/>
        <v>10</v>
      </c>
      <c r="IZ460" s="56" t="s">
        <v>37</v>
      </c>
      <c r="JA460" s="80">
        <v>276</v>
      </c>
      <c r="JB460" s="81">
        <f>JE460+JF460+JG460+JH460+JI460</f>
        <v>276</v>
      </c>
      <c r="JC460" s="81">
        <v>150.19999999999999</v>
      </c>
      <c r="JD460" s="82">
        <f t="shared" si="27"/>
        <v>0</v>
      </c>
      <c r="JE460" s="83"/>
      <c r="JF460" s="83"/>
      <c r="JG460" s="83"/>
      <c r="JH460" s="83">
        <v>276</v>
      </c>
      <c r="JI460" s="83"/>
      <c r="JJ460" s="83"/>
      <c r="JK460" s="83"/>
      <c r="JL460" s="83"/>
      <c r="JM460" s="83"/>
      <c r="JN460" s="83"/>
      <c r="JO460" s="83"/>
      <c r="JP460" s="83"/>
      <c r="JQ460" s="40">
        <f t="shared" si="25"/>
        <v>1.8375499334221039</v>
      </c>
    </row>
    <row r="461" spans="1:278" s="5" customFormat="1" ht="12.75" customHeight="1" x14ac:dyDescent="0.25">
      <c r="A461" s="64">
        <v>43418</v>
      </c>
      <c r="B461" s="108" t="s">
        <v>667</v>
      </c>
      <c r="C461" s="52"/>
      <c r="D461" s="52"/>
      <c r="E461" s="53"/>
      <c r="F461" s="53"/>
      <c r="G461" s="53"/>
      <c r="H461" s="53"/>
      <c r="I461" s="53">
        <v>1</v>
      </c>
      <c r="J461" s="53"/>
      <c r="K461" s="53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>
        <v>1</v>
      </c>
      <c r="AZ461" s="22">
        <v>20</v>
      </c>
      <c r="BA461" s="22"/>
      <c r="BB461" s="22"/>
      <c r="BC461" s="22"/>
      <c r="BD461" s="22"/>
      <c r="BE461" s="22"/>
      <c r="BF461" s="22"/>
      <c r="BG461" s="22"/>
      <c r="BH461" s="22"/>
      <c r="BI461" s="22"/>
      <c r="BJ461" s="22"/>
      <c r="BK461" s="22"/>
      <c r="BL461" s="22"/>
      <c r="BM461" s="22"/>
      <c r="BN461" s="22"/>
      <c r="BO461" s="22"/>
      <c r="BP461" s="22"/>
      <c r="BQ461" s="22"/>
      <c r="BR461" s="22"/>
      <c r="BS461" s="22"/>
      <c r="BT461" s="22"/>
      <c r="BU461" s="22"/>
      <c r="BV461" s="22"/>
      <c r="BW461" s="22"/>
      <c r="BX461" s="22"/>
      <c r="BY461" s="22"/>
      <c r="BZ461" s="22"/>
      <c r="CA461" s="22">
        <v>2</v>
      </c>
      <c r="CB461" s="22"/>
      <c r="CC461" s="22"/>
      <c r="CD461" s="22"/>
      <c r="CE461" s="22"/>
      <c r="CF461" s="22">
        <v>2</v>
      </c>
      <c r="CG461" s="22"/>
      <c r="CH461" s="22"/>
      <c r="CI461" s="22"/>
      <c r="CJ461" s="22">
        <v>6</v>
      </c>
      <c r="CK461" s="22"/>
      <c r="CL461" s="22"/>
      <c r="CM461" s="22"/>
      <c r="CN461" s="22"/>
      <c r="CO461" s="22"/>
      <c r="CP461" s="22"/>
      <c r="CQ461" s="22"/>
      <c r="CR461" s="22"/>
      <c r="CS461" s="22"/>
      <c r="CT461" s="22"/>
      <c r="CU461" s="22"/>
      <c r="CV461" s="22"/>
      <c r="CW461" s="22"/>
      <c r="CX461" s="22"/>
      <c r="CY461" s="22"/>
      <c r="CZ461" s="22"/>
      <c r="DA461" s="22"/>
      <c r="DB461" s="22"/>
      <c r="DC461" s="22"/>
      <c r="DD461" s="22"/>
      <c r="DE461" s="22"/>
      <c r="DF461" s="22"/>
      <c r="DG461" s="22"/>
      <c r="DH461" s="22">
        <v>0.9</v>
      </c>
      <c r="DI461" s="22"/>
      <c r="DJ461" s="22"/>
      <c r="DK461" s="22"/>
      <c r="DL461" s="22"/>
      <c r="DM461" s="22"/>
      <c r="DN461" s="22"/>
      <c r="DO461" s="22"/>
      <c r="DP461" s="22"/>
      <c r="DQ461" s="22"/>
      <c r="DR461" s="22"/>
      <c r="DS461" s="22"/>
      <c r="DT461" s="22"/>
      <c r="DU461" s="22"/>
      <c r="DV461" s="22"/>
      <c r="DW461" s="22"/>
      <c r="DX461" s="22"/>
      <c r="DY461" s="22"/>
      <c r="DZ461" s="22"/>
      <c r="EA461" s="22"/>
      <c r="EB461" s="22"/>
      <c r="EC461" s="22"/>
      <c r="ED461" s="22"/>
      <c r="EE461" s="22"/>
      <c r="EF461" s="22"/>
      <c r="EG461" s="22"/>
      <c r="EH461" s="22"/>
      <c r="EI461" s="22"/>
      <c r="EJ461" s="22"/>
      <c r="EK461" s="22"/>
      <c r="EL461" s="22"/>
      <c r="EM461" s="22"/>
      <c r="EN461" s="22"/>
      <c r="EO461" s="22"/>
      <c r="EP461" s="22">
        <v>8</v>
      </c>
      <c r="EQ461" s="22"/>
      <c r="ER461" s="22"/>
      <c r="ES461" s="22">
        <v>0.9</v>
      </c>
      <c r="ET461" s="22"/>
      <c r="EU461" s="22"/>
      <c r="EV461" s="22"/>
      <c r="EW461" s="22"/>
      <c r="EX461" s="22"/>
      <c r="EY461" s="22"/>
      <c r="EZ461" s="22"/>
      <c r="FA461" s="22"/>
      <c r="FB461" s="22"/>
      <c r="FC461" s="22"/>
      <c r="FD461" s="22"/>
      <c r="FE461" s="22"/>
      <c r="FF461" s="22"/>
      <c r="FG461" s="22"/>
      <c r="FH461" s="22"/>
      <c r="FI461" s="22"/>
      <c r="FJ461" s="22"/>
      <c r="FK461" s="22"/>
      <c r="FL461" s="22"/>
      <c r="FM461" s="22"/>
      <c r="FN461" s="22"/>
      <c r="FO461" s="22"/>
      <c r="FP461" s="22"/>
      <c r="FQ461" s="22"/>
      <c r="FR461" s="22"/>
      <c r="FS461" s="22"/>
      <c r="FT461" s="22"/>
      <c r="FU461" s="22"/>
      <c r="FV461" s="22"/>
      <c r="FW461" s="22"/>
      <c r="FX461" s="22"/>
      <c r="FY461" s="22"/>
      <c r="FZ461" s="22"/>
      <c r="GA461" s="22">
        <v>4</v>
      </c>
      <c r="GB461" s="22"/>
      <c r="GC461" s="22">
        <v>10</v>
      </c>
      <c r="GD461" s="22"/>
      <c r="GE461" s="22"/>
      <c r="GF461" s="22"/>
      <c r="GG461" s="22"/>
      <c r="GH461" s="22"/>
      <c r="GI461" s="22"/>
      <c r="GJ461" s="22"/>
      <c r="GK461" s="22"/>
      <c r="GL461" s="22"/>
      <c r="GM461" s="22"/>
      <c r="GN461" s="22"/>
      <c r="GO461" s="22"/>
      <c r="GP461" s="22"/>
      <c r="GQ461" s="22"/>
      <c r="GR461" s="22"/>
      <c r="GS461" s="22"/>
      <c r="GT461" s="22"/>
      <c r="GU461" s="22"/>
      <c r="GV461" s="22"/>
      <c r="GW461" s="22"/>
      <c r="GX461" s="22"/>
      <c r="GY461" s="22"/>
      <c r="GZ461" s="22"/>
      <c r="HA461" s="22">
        <v>2</v>
      </c>
      <c r="HB461" s="22"/>
      <c r="HC461" s="22"/>
      <c r="HD461" s="22"/>
      <c r="HE461" s="22"/>
      <c r="HF461" s="22"/>
      <c r="HG461" s="22"/>
      <c r="HH461" s="22"/>
      <c r="HI461" s="22"/>
      <c r="HJ461" s="22"/>
      <c r="HK461" s="22"/>
      <c r="HL461" s="22"/>
      <c r="HM461" s="22"/>
      <c r="HN461" s="22"/>
      <c r="HO461" s="22"/>
      <c r="HP461" s="22"/>
      <c r="HQ461" s="22"/>
      <c r="HR461" s="22"/>
      <c r="HS461" s="22"/>
      <c r="HT461" s="22"/>
      <c r="HU461" s="22"/>
      <c r="HV461" s="22"/>
      <c r="HW461" s="22"/>
      <c r="HX461" s="22"/>
      <c r="HY461" s="22"/>
      <c r="HZ461" s="22"/>
      <c r="IA461" s="22"/>
      <c r="IB461" s="22"/>
      <c r="IC461" s="22"/>
      <c r="ID461" s="22">
        <v>3.3</v>
      </c>
      <c r="IE461" s="22"/>
      <c r="IF461" s="22"/>
      <c r="IG461" s="22">
        <v>1</v>
      </c>
      <c r="IH461" s="22"/>
      <c r="II461" s="22"/>
      <c r="IJ461" s="22"/>
      <c r="IK461" s="22"/>
      <c r="IL461" s="22"/>
      <c r="IM461" s="22"/>
      <c r="IN461" s="22">
        <v>2</v>
      </c>
      <c r="IO461" s="22"/>
      <c r="IP461" s="22"/>
      <c r="IQ461" s="22"/>
      <c r="IR461" s="22"/>
      <c r="IS461" s="22"/>
      <c r="IT461" s="22"/>
      <c r="IU461" s="22"/>
      <c r="IV461" s="22"/>
      <c r="IW461" s="22"/>
      <c r="IX461" s="22"/>
      <c r="IY461" s="26">
        <f t="shared" si="26"/>
        <v>64.099999999999994</v>
      </c>
      <c r="IZ461" s="56" t="s">
        <v>37</v>
      </c>
      <c r="JA461" s="80">
        <v>2358.4499999999998</v>
      </c>
      <c r="JB461" s="81">
        <f>JE461+JF461+JG461+JH461+JI461+JJ461+JK461+JL461+JM461+JN461+JO461</f>
        <v>2358.4499999999998</v>
      </c>
      <c r="JC461" s="81">
        <v>1387.643</v>
      </c>
      <c r="JD461" s="82">
        <f t="shared" si="27"/>
        <v>0</v>
      </c>
      <c r="JE461" s="83"/>
      <c r="JF461" s="83"/>
      <c r="JG461" s="83"/>
      <c r="JH461" s="83"/>
      <c r="JI461" s="83"/>
      <c r="JJ461" s="83"/>
      <c r="JK461" s="83"/>
      <c r="JL461" s="83"/>
      <c r="JM461" s="83"/>
      <c r="JN461" s="83"/>
      <c r="JO461" s="83">
        <v>2358.4499999999998</v>
      </c>
      <c r="JP461" s="83"/>
      <c r="JQ461" s="117">
        <f t="shared" si="25"/>
        <v>1.6996086169137161</v>
      </c>
    </row>
    <row r="462" spans="1:278" s="5" customFormat="1" ht="12.75" customHeight="1" x14ac:dyDescent="0.25">
      <c r="A462" s="64">
        <v>43123</v>
      </c>
      <c r="B462" s="109" t="s">
        <v>207</v>
      </c>
      <c r="C462" s="52"/>
      <c r="D462" s="52"/>
      <c r="E462" s="53"/>
      <c r="F462" s="53"/>
      <c r="G462" s="53"/>
      <c r="H462" s="53"/>
      <c r="I462" s="53"/>
      <c r="J462" s="53"/>
      <c r="K462" s="53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  <c r="BA462" s="22"/>
      <c r="BB462" s="22"/>
      <c r="BC462" s="22"/>
      <c r="BD462" s="22"/>
      <c r="BE462" s="22"/>
      <c r="BF462" s="22"/>
      <c r="BG462" s="22"/>
      <c r="BH462" s="22"/>
      <c r="BI462" s="22"/>
      <c r="BJ462" s="22"/>
      <c r="BK462" s="22"/>
      <c r="BL462" s="22"/>
      <c r="BM462" s="22"/>
      <c r="BN462" s="22"/>
      <c r="BO462" s="22"/>
      <c r="BP462" s="22"/>
      <c r="BQ462" s="22"/>
      <c r="BR462" s="22"/>
      <c r="BS462" s="22"/>
      <c r="BT462" s="22"/>
      <c r="BU462" s="22"/>
      <c r="BV462" s="22"/>
      <c r="BW462" s="22"/>
      <c r="BX462" s="22"/>
      <c r="BY462" s="22"/>
      <c r="BZ462" s="22"/>
      <c r="CA462" s="22"/>
      <c r="CB462" s="22"/>
      <c r="CC462" s="22"/>
      <c r="CD462" s="22"/>
      <c r="CE462" s="22"/>
      <c r="CF462" s="22"/>
      <c r="CG462" s="22"/>
      <c r="CH462" s="22"/>
      <c r="CI462" s="22"/>
      <c r="CJ462" s="22"/>
      <c r="CK462" s="22"/>
      <c r="CL462" s="22"/>
      <c r="CM462" s="22"/>
      <c r="CN462" s="22"/>
      <c r="CO462" s="22"/>
      <c r="CP462" s="22"/>
      <c r="CQ462" s="22"/>
      <c r="CR462" s="22"/>
      <c r="CS462" s="22"/>
      <c r="CT462" s="22"/>
      <c r="CU462" s="22"/>
      <c r="CV462" s="22"/>
      <c r="CW462" s="22"/>
      <c r="CX462" s="22"/>
      <c r="CY462" s="22"/>
      <c r="CZ462" s="22"/>
      <c r="DA462" s="22"/>
      <c r="DB462" s="22"/>
      <c r="DC462" s="22"/>
      <c r="DD462" s="22"/>
      <c r="DE462" s="22"/>
      <c r="DF462" s="22"/>
      <c r="DG462" s="22"/>
      <c r="DH462" s="22"/>
      <c r="DI462" s="22"/>
      <c r="DJ462" s="22"/>
      <c r="DK462" s="22"/>
      <c r="DL462" s="22"/>
      <c r="DM462" s="22"/>
      <c r="DN462" s="22"/>
      <c r="DO462" s="22"/>
      <c r="DP462" s="22"/>
      <c r="DQ462" s="22"/>
      <c r="DR462" s="22"/>
      <c r="DS462" s="22"/>
      <c r="DT462" s="22"/>
      <c r="DU462" s="22"/>
      <c r="DV462" s="22"/>
      <c r="DW462" s="22"/>
      <c r="DX462" s="22"/>
      <c r="DY462" s="22"/>
      <c r="DZ462" s="22"/>
      <c r="EA462" s="22"/>
      <c r="EB462" s="22"/>
      <c r="EC462" s="22"/>
      <c r="ED462" s="22"/>
      <c r="EE462" s="22"/>
      <c r="EF462" s="22"/>
      <c r="EG462" s="22"/>
      <c r="EH462" s="22"/>
      <c r="EI462" s="22"/>
      <c r="EJ462" s="22"/>
      <c r="EK462" s="22"/>
      <c r="EL462" s="22"/>
      <c r="EM462" s="22"/>
      <c r="EN462" s="22"/>
      <c r="EO462" s="22"/>
      <c r="EP462" s="22"/>
      <c r="EQ462" s="22"/>
      <c r="ER462" s="22"/>
      <c r="ES462" s="22"/>
      <c r="ET462" s="22"/>
      <c r="EU462" s="22"/>
      <c r="EV462" s="22"/>
      <c r="EW462" s="22"/>
      <c r="EX462" s="22"/>
      <c r="EY462" s="22"/>
      <c r="EZ462" s="22"/>
      <c r="FA462" s="22"/>
      <c r="FB462" s="22"/>
      <c r="FC462" s="22"/>
      <c r="FD462" s="22"/>
      <c r="FE462" s="22"/>
      <c r="FF462" s="22"/>
      <c r="FG462" s="22">
        <v>3.3</v>
      </c>
      <c r="FH462" s="22"/>
      <c r="FI462" s="22"/>
      <c r="FJ462" s="22"/>
      <c r="FK462" s="22"/>
      <c r="FL462" s="22"/>
      <c r="FM462" s="22"/>
      <c r="FN462" s="22"/>
      <c r="FO462" s="22"/>
      <c r="FP462" s="22"/>
      <c r="FQ462" s="22"/>
      <c r="FR462" s="22"/>
      <c r="FS462" s="22"/>
      <c r="FT462" s="22"/>
      <c r="FU462" s="22"/>
      <c r="FV462" s="22"/>
      <c r="FW462" s="22"/>
      <c r="FX462" s="22"/>
      <c r="FY462" s="22"/>
      <c r="FZ462" s="22"/>
      <c r="GA462" s="22"/>
      <c r="GB462" s="22"/>
      <c r="GC462" s="22"/>
      <c r="GD462" s="22"/>
      <c r="GE462" s="22"/>
      <c r="GF462" s="22"/>
      <c r="GG462" s="22"/>
      <c r="GH462" s="22"/>
      <c r="GI462" s="22"/>
      <c r="GJ462" s="22"/>
      <c r="GK462" s="22"/>
      <c r="GL462" s="22"/>
      <c r="GM462" s="22"/>
      <c r="GN462" s="22"/>
      <c r="GO462" s="22"/>
      <c r="GP462" s="22"/>
      <c r="GQ462" s="22"/>
      <c r="GR462" s="22"/>
      <c r="GS462" s="22"/>
      <c r="GT462" s="22"/>
      <c r="GU462" s="22"/>
      <c r="GV462" s="22"/>
      <c r="GW462" s="22"/>
      <c r="GX462" s="22"/>
      <c r="GY462" s="22"/>
      <c r="GZ462" s="22"/>
      <c r="HA462" s="22"/>
      <c r="HB462" s="22"/>
      <c r="HC462" s="22"/>
      <c r="HD462" s="22"/>
      <c r="HE462" s="22"/>
      <c r="HF462" s="22"/>
      <c r="HG462" s="22"/>
      <c r="HH462" s="22"/>
      <c r="HI462" s="22"/>
      <c r="HJ462" s="22"/>
      <c r="HK462" s="22"/>
      <c r="HL462" s="22"/>
      <c r="HM462" s="22"/>
      <c r="HN462" s="22"/>
      <c r="HO462" s="22"/>
      <c r="HP462" s="22"/>
      <c r="HQ462" s="22"/>
      <c r="HR462" s="22"/>
      <c r="HS462" s="22"/>
      <c r="HT462" s="22"/>
      <c r="HU462" s="22"/>
      <c r="HV462" s="22"/>
      <c r="HW462" s="22"/>
      <c r="HX462" s="22"/>
      <c r="HY462" s="22"/>
      <c r="HZ462" s="22"/>
      <c r="IA462" s="22"/>
      <c r="IB462" s="22"/>
      <c r="IC462" s="22"/>
      <c r="ID462" s="22"/>
      <c r="IE462" s="22"/>
      <c r="IF462" s="22"/>
      <c r="IG462" s="22"/>
      <c r="IH462" s="22"/>
      <c r="II462" s="22"/>
      <c r="IJ462" s="22"/>
      <c r="IK462" s="22"/>
      <c r="IL462" s="22"/>
      <c r="IM462" s="22"/>
      <c r="IN462" s="22"/>
      <c r="IO462" s="22"/>
      <c r="IP462" s="22"/>
      <c r="IQ462" s="22"/>
      <c r="IR462" s="22"/>
      <c r="IS462" s="22"/>
      <c r="IT462" s="22"/>
      <c r="IU462" s="22"/>
      <c r="IV462" s="22"/>
      <c r="IW462" s="22"/>
      <c r="IX462" s="22"/>
      <c r="IY462" s="26">
        <f t="shared" si="26"/>
        <v>3.3</v>
      </c>
      <c r="IZ462" s="56" t="s">
        <v>37</v>
      </c>
      <c r="JA462" s="80">
        <v>105.73</v>
      </c>
      <c r="JB462" s="81">
        <f>JE462+JF462</f>
        <v>105.73</v>
      </c>
      <c r="JC462" s="81">
        <v>73.457999999999998</v>
      </c>
      <c r="JD462" s="82">
        <f t="shared" si="27"/>
        <v>0</v>
      </c>
      <c r="JE462" s="83"/>
      <c r="JF462" s="83">
        <v>105.73</v>
      </c>
      <c r="JG462" s="83"/>
      <c r="JH462" s="83"/>
      <c r="JI462" s="83"/>
      <c r="JJ462" s="83"/>
      <c r="JK462" s="83"/>
      <c r="JL462" s="83"/>
      <c r="JM462" s="83"/>
      <c r="JN462" s="83"/>
      <c r="JO462" s="83"/>
      <c r="JP462" s="83"/>
      <c r="JQ462" s="40">
        <f t="shared" si="25"/>
        <v>1.4393258732881375</v>
      </c>
      <c r="JR462" s="5" t="s">
        <v>302</v>
      </c>
    </row>
    <row r="463" spans="1:278" s="5" customFormat="1" ht="12.75" customHeight="1" x14ac:dyDescent="0.25">
      <c r="A463" s="64">
        <v>43199</v>
      </c>
      <c r="B463" s="109" t="s">
        <v>207</v>
      </c>
      <c r="C463" s="52"/>
      <c r="D463" s="52"/>
      <c r="E463" s="53"/>
      <c r="F463" s="53"/>
      <c r="G463" s="53"/>
      <c r="H463" s="53"/>
      <c r="I463" s="53"/>
      <c r="J463" s="53"/>
      <c r="K463" s="53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  <c r="AU463" s="22"/>
      <c r="AV463" s="22"/>
      <c r="AW463" s="22"/>
      <c r="AX463" s="22"/>
      <c r="AY463" s="22"/>
      <c r="AZ463" s="22"/>
      <c r="BA463" s="22"/>
      <c r="BB463" s="22"/>
      <c r="BC463" s="22"/>
      <c r="BD463" s="22"/>
      <c r="BE463" s="22"/>
      <c r="BF463" s="22"/>
      <c r="BG463" s="22"/>
      <c r="BH463" s="22"/>
      <c r="BI463" s="22"/>
      <c r="BJ463" s="22"/>
      <c r="BK463" s="22"/>
      <c r="BL463" s="22"/>
      <c r="BM463" s="22"/>
      <c r="BN463" s="22"/>
      <c r="BO463" s="22"/>
      <c r="BP463" s="22"/>
      <c r="BQ463" s="22"/>
      <c r="BR463" s="22"/>
      <c r="BS463" s="22"/>
      <c r="BT463" s="22"/>
      <c r="BU463" s="22"/>
      <c r="BV463" s="22"/>
      <c r="BW463" s="22"/>
      <c r="BX463" s="22"/>
      <c r="BY463" s="22"/>
      <c r="BZ463" s="22"/>
      <c r="CA463" s="22"/>
      <c r="CB463" s="22"/>
      <c r="CC463" s="22"/>
      <c r="CD463" s="22"/>
      <c r="CE463" s="22"/>
      <c r="CF463" s="22"/>
      <c r="CG463" s="22"/>
      <c r="CH463" s="22"/>
      <c r="CI463" s="22"/>
      <c r="CJ463" s="22"/>
      <c r="CK463" s="22"/>
      <c r="CL463" s="22"/>
      <c r="CM463" s="22"/>
      <c r="CN463" s="22"/>
      <c r="CO463" s="22"/>
      <c r="CP463" s="22"/>
      <c r="CQ463" s="22"/>
      <c r="CR463" s="22"/>
      <c r="CS463" s="22">
        <v>5</v>
      </c>
      <c r="CT463" s="22"/>
      <c r="CU463" s="22"/>
      <c r="CV463" s="22"/>
      <c r="CW463" s="22"/>
      <c r="CX463" s="22"/>
      <c r="CY463" s="22"/>
      <c r="CZ463" s="22"/>
      <c r="DA463" s="22"/>
      <c r="DB463" s="22"/>
      <c r="DC463" s="22"/>
      <c r="DD463" s="22"/>
      <c r="DE463" s="22"/>
      <c r="DF463" s="22"/>
      <c r="DG463" s="22"/>
      <c r="DH463" s="22"/>
      <c r="DI463" s="22"/>
      <c r="DJ463" s="22"/>
      <c r="DK463" s="22"/>
      <c r="DL463" s="22"/>
      <c r="DM463" s="22"/>
      <c r="DN463" s="22"/>
      <c r="DO463" s="22"/>
      <c r="DP463" s="22"/>
      <c r="DQ463" s="22"/>
      <c r="DR463" s="22"/>
      <c r="DS463" s="22"/>
      <c r="DT463" s="22"/>
      <c r="DU463" s="22"/>
      <c r="DV463" s="22"/>
      <c r="DW463" s="22"/>
      <c r="DX463" s="22"/>
      <c r="DY463" s="22"/>
      <c r="DZ463" s="22"/>
      <c r="EA463" s="22"/>
      <c r="EB463" s="22"/>
      <c r="EC463" s="22"/>
      <c r="ED463" s="22"/>
      <c r="EE463" s="22"/>
      <c r="EF463" s="22"/>
      <c r="EG463" s="22"/>
      <c r="EH463" s="22"/>
      <c r="EI463" s="22"/>
      <c r="EJ463" s="22"/>
      <c r="EK463" s="22"/>
      <c r="EL463" s="22"/>
      <c r="EM463" s="22"/>
      <c r="EN463" s="22"/>
      <c r="EO463" s="22"/>
      <c r="EP463" s="22"/>
      <c r="EQ463" s="22"/>
      <c r="ER463" s="22"/>
      <c r="ES463" s="22"/>
      <c r="ET463" s="22"/>
      <c r="EU463" s="22"/>
      <c r="EV463" s="22"/>
      <c r="EW463" s="22"/>
      <c r="EX463" s="22"/>
      <c r="EY463" s="22"/>
      <c r="EZ463" s="22"/>
      <c r="FA463" s="22"/>
      <c r="FB463" s="22"/>
      <c r="FC463" s="22"/>
      <c r="FD463" s="22"/>
      <c r="FE463" s="22"/>
      <c r="FF463" s="22"/>
      <c r="FG463" s="22">
        <v>3.3</v>
      </c>
      <c r="FH463" s="22"/>
      <c r="FI463" s="22"/>
      <c r="FJ463" s="22"/>
      <c r="FK463" s="22"/>
      <c r="FL463" s="22"/>
      <c r="FM463" s="22"/>
      <c r="FN463" s="22"/>
      <c r="FO463" s="22"/>
      <c r="FP463" s="22"/>
      <c r="FQ463" s="22"/>
      <c r="FR463" s="22"/>
      <c r="FS463" s="22"/>
      <c r="FT463" s="22"/>
      <c r="FU463" s="22"/>
      <c r="FV463" s="22"/>
      <c r="FW463" s="22"/>
      <c r="FX463" s="22"/>
      <c r="FY463" s="22"/>
      <c r="FZ463" s="22"/>
      <c r="GA463" s="22"/>
      <c r="GB463" s="22"/>
      <c r="GC463" s="22"/>
      <c r="GD463" s="22"/>
      <c r="GE463" s="22"/>
      <c r="GF463" s="22"/>
      <c r="GG463" s="22"/>
      <c r="GH463" s="22"/>
      <c r="GI463" s="22"/>
      <c r="GJ463" s="22"/>
      <c r="GK463" s="22"/>
      <c r="GL463" s="22"/>
      <c r="GM463" s="22"/>
      <c r="GN463" s="22"/>
      <c r="GO463" s="22"/>
      <c r="GP463" s="22"/>
      <c r="GQ463" s="22"/>
      <c r="GR463" s="22"/>
      <c r="GS463" s="22"/>
      <c r="GT463" s="22"/>
      <c r="GU463" s="22"/>
      <c r="GV463" s="22"/>
      <c r="GW463" s="22"/>
      <c r="GX463" s="22"/>
      <c r="GY463" s="22"/>
      <c r="GZ463" s="22"/>
      <c r="HA463" s="22"/>
      <c r="HB463" s="22"/>
      <c r="HC463" s="22"/>
      <c r="HD463" s="22"/>
      <c r="HE463" s="22"/>
      <c r="HF463" s="22"/>
      <c r="HG463" s="22"/>
      <c r="HH463" s="22"/>
      <c r="HI463" s="22"/>
      <c r="HJ463" s="22"/>
      <c r="HK463" s="22"/>
      <c r="HL463" s="22"/>
      <c r="HM463" s="22"/>
      <c r="HN463" s="22"/>
      <c r="HO463" s="22"/>
      <c r="HP463" s="22"/>
      <c r="HQ463" s="22"/>
      <c r="HR463" s="22"/>
      <c r="HS463" s="22"/>
      <c r="HT463" s="22"/>
      <c r="HU463" s="22"/>
      <c r="HV463" s="22"/>
      <c r="HW463" s="22"/>
      <c r="HX463" s="22"/>
      <c r="HY463" s="22"/>
      <c r="HZ463" s="22"/>
      <c r="IA463" s="22"/>
      <c r="IB463" s="22"/>
      <c r="IC463" s="22"/>
      <c r="ID463" s="22">
        <v>11</v>
      </c>
      <c r="IE463" s="22"/>
      <c r="IF463" s="22"/>
      <c r="IG463" s="22"/>
      <c r="IH463" s="22"/>
      <c r="II463" s="22"/>
      <c r="IJ463" s="22"/>
      <c r="IK463" s="22"/>
      <c r="IL463" s="22"/>
      <c r="IM463" s="22"/>
      <c r="IN463" s="22"/>
      <c r="IO463" s="22"/>
      <c r="IP463" s="22"/>
      <c r="IQ463" s="22"/>
      <c r="IR463" s="22"/>
      <c r="IS463" s="22"/>
      <c r="IT463" s="22"/>
      <c r="IU463" s="22"/>
      <c r="IV463" s="22"/>
      <c r="IW463" s="22"/>
      <c r="IX463" s="22"/>
      <c r="IY463" s="26">
        <f t="shared" si="26"/>
        <v>19.3</v>
      </c>
      <c r="IZ463" s="56" t="s">
        <v>37</v>
      </c>
      <c r="JA463" s="80">
        <v>433.54</v>
      </c>
      <c r="JB463" s="81">
        <f>JE463+JF463+JG463+JH463+JI463</f>
        <v>433.54</v>
      </c>
      <c r="JC463" s="81">
        <v>253.07299999999998</v>
      </c>
      <c r="JD463" s="82">
        <f t="shared" si="27"/>
        <v>0</v>
      </c>
      <c r="JE463" s="83"/>
      <c r="JF463" s="83"/>
      <c r="JG463" s="83"/>
      <c r="JH463" s="83"/>
      <c r="JI463" s="83">
        <v>433.54</v>
      </c>
      <c r="JJ463" s="83"/>
      <c r="JK463" s="83"/>
      <c r="JL463" s="83"/>
      <c r="JM463" s="83"/>
      <c r="JN463" s="83"/>
      <c r="JO463" s="83"/>
      <c r="JP463" s="83"/>
      <c r="JQ463" s="40">
        <f t="shared" si="25"/>
        <v>1.7131025435348697</v>
      </c>
      <c r="JR463" s="5" t="s">
        <v>408</v>
      </c>
    </row>
    <row r="464" spans="1:278" s="5" customFormat="1" ht="12.75" customHeight="1" x14ac:dyDescent="0.25">
      <c r="A464" s="64">
        <v>43241</v>
      </c>
      <c r="B464" s="109" t="s">
        <v>207</v>
      </c>
      <c r="C464" s="52"/>
      <c r="D464" s="52"/>
      <c r="E464" s="53"/>
      <c r="F464" s="53"/>
      <c r="G464" s="53"/>
      <c r="H464" s="53"/>
      <c r="I464" s="53"/>
      <c r="J464" s="53"/>
      <c r="K464" s="53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  <c r="BA464" s="22"/>
      <c r="BB464" s="22"/>
      <c r="BC464" s="22"/>
      <c r="BD464" s="22"/>
      <c r="BE464" s="22"/>
      <c r="BF464" s="22"/>
      <c r="BG464" s="22"/>
      <c r="BH464" s="22"/>
      <c r="BI464" s="22"/>
      <c r="BJ464" s="22"/>
      <c r="BK464" s="22"/>
      <c r="BL464" s="22"/>
      <c r="BM464" s="22"/>
      <c r="BN464" s="22"/>
      <c r="BO464" s="22"/>
      <c r="BP464" s="22"/>
      <c r="BQ464" s="22"/>
      <c r="BR464" s="22"/>
      <c r="BS464" s="22"/>
      <c r="BT464" s="22"/>
      <c r="BU464" s="22"/>
      <c r="BV464" s="22"/>
      <c r="BW464" s="22"/>
      <c r="BX464" s="22"/>
      <c r="BY464" s="22"/>
      <c r="BZ464" s="22"/>
      <c r="CA464" s="22"/>
      <c r="CB464" s="22"/>
      <c r="CC464" s="22"/>
      <c r="CD464" s="22"/>
      <c r="CE464" s="22"/>
      <c r="CF464" s="22"/>
      <c r="CG464" s="22"/>
      <c r="CH464" s="22"/>
      <c r="CI464" s="22"/>
      <c r="CJ464" s="22"/>
      <c r="CK464" s="22"/>
      <c r="CL464" s="22"/>
      <c r="CM464" s="22"/>
      <c r="CN464" s="22"/>
      <c r="CO464" s="22"/>
      <c r="CP464" s="22"/>
      <c r="CQ464" s="22"/>
      <c r="CR464" s="22"/>
      <c r="CS464" s="22"/>
      <c r="CT464" s="22"/>
      <c r="CU464" s="22"/>
      <c r="CV464" s="22"/>
      <c r="CW464" s="22"/>
      <c r="CX464" s="22"/>
      <c r="CY464" s="22"/>
      <c r="CZ464" s="22">
        <v>0.8</v>
      </c>
      <c r="DA464" s="22"/>
      <c r="DB464" s="22"/>
      <c r="DC464" s="22"/>
      <c r="DD464" s="22"/>
      <c r="DE464" s="22"/>
      <c r="DF464" s="22"/>
      <c r="DG464" s="22"/>
      <c r="DH464" s="22"/>
      <c r="DI464" s="22"/>
      <c r="DJ464" s="22"/>
      <c r="DK464" s="22"/>
      <c r="DL464" s="22"/>
      <c r="DM464" s="22"/>
      <c r="DN464" s="22"/>
      <c r="DO464" s="22"/>
      <c r="DP464" s="22"/>
      <c r="DQ464" s="22"/>
      <c r="DR464" s="22"/>
      <c r="DS464" s="22"/>
      <c r="DT464" s="22"/>
      <c r="DU464" s="22"/>
      <c r="DV464" s="22"/>
      <c r="DW464" s="22"/>
      <c r="DX464" s="22"/>
      <c r="DY464" s="22"/>
      <c r="DZ464" s="22"/>
      <c r="EA464" s="22"/>
      <c r="EB464" s="22"/>
      <c r="EC464" s="22"/>
      <c r="ED464" s="22"/>
      <c r="EE464" s="22"/>
      <c r="EF464" s="22"/>
      <c r="EG464" s="22"/>
      <c r="EH464" s="22"/>
      <c r="EI464" s="22"/>
      <c r="EJ464" s="22"/>
      <c r="EK464" s="22"/>
      <c r="EL464" s="22"/>
      <c r="EM464" s="22"/>
      <c r="EN464" s="22"/>
      <c r="EO464" s="22"/>
      <c r="EP464" s="22"/>
      <c r="EQ464" s="22"/>
      <c r="ER464" s="22"/>
      <c r="ES464" s="22"/>
      <c r="ET464" s="22"/>
      <c r="EU464" s="22"/>
      <c r="EV464" s="22"/>
      <c r="EW464" s="22"/>
      <c r="EX464" s="22"/>
      <c r="EY464" s="22"/>
      <c r="EZ464" s="22"/>
      <c r="FA464" s="22"/>
      <c r="FB464" s="22"/>
      <c r="FC464" s="22"/>
      <c r="FD464" s="22"/>
      <c r="FE464" s="22"/>
      <c r="FF464" s="22"/>
      <c r="FG464" s="22"/>
      <c r="FH464" s="22"/>
      <c r="FI464" s="22"/>
      <c r="FJ464" s="22"/>
      <c r="FK464" s="22"/>
      <c r="FL464" s="22"/>
      <c r="FM464" s="22"/>
      <c r="FN464" s="22"/>
      <c r="FO464" s="22"/>
      <c r="FP464" s="22"/>
      <c r="FQ464" s="22"/>
      <c r="FR464" s="22"/>
      <c r="FS464" s="22"/>
      <c r="FT464" s="22"/>
      <c r="FU464" s="22"/>
      <c r="FV464" s="22"/>
      <c r="FW464" s="22"/>
      <c r="FX464" s="22"/>
      <c r="FY464" s="22"/>
      <c r="FZ464" s="22"/>
      <c r="GA464" s="22"/>
      <c r="GB464" s="22"/>
      <c r="GC464" s="22"/>
      <c r="GD464" s="22"/>
      <c r="GE464" s="22"/>
      <c r="GF464" s="22"/>
      <c r="GG464" s="22"/>
      <c r="GH464" s="22"/>
      <c r="GI464" s="22"/>
      <c r="GJ464" s="22"/>
      <c r="GK464" s="22"/>
      <c r="GL464" s="22"/>
      <c r="GM464" s="22"/>
      <c r="GN464" s="22"/>
      <c r="GO464" s="22"/>
      <c r="GP464" s="22"/>
      <c r="GQ464" s="22"/>
      <c r="GR464" s="22"/>
      <c r="GS464" s="22"/>
      <c r="GT464" s="22"/>
      <c r="GU464" s="22"/>
      <c r="GV464" s="22"/>
      <c r="GW464" s="22"/>
      <c r="GX464" s="22"/>
      <c r="GY464" s="22"/>
      <c r="GZ464" s="22"/>
      <c r="HA464" s="22"/>
      <c r="HB464" s="22"/>
      <c r="HC464" s="22"/>
      <c r="HD464" s="22"/>
      <c r="HE464" s="22"/>
      <c r="HF464" s="22"/>
      <c r="HG464" s="22"/>
      <c r="HH464" s="22"/>
      <c r="HI464" s="22"/>
      <c r="HJ464" s="22"/>
      <c r="HK464" s="22"/>
      <c r="HL464" s="22"/>
      <c r="HM464" s="22"/>
      <c r="HN464" s="22"/>
      <c r="HO464" s="22"/>
      <c r="HP464" s="22"/>
      <c r="HQ464" s="22"/>
      <c r="HR464" s="22"/>
      <c r="HS464" s="22"/>
      <c r="HT464" s="22"/>
      <c r="HU464" s="22"/>
      <c r="HV464" s="22"/>
      <c r="HW464" s="22"/>
      <c r="HX464" s="22"/>
      <c r="HY464" s="22"/>
      <c r="HZ464" s="22"/>
      <c r="IA464" s="22"/>
      <c r="IB464" s="22"/>
      <c r="IC464" s="22"/>
      <c r="ID464" s="22"/>
      <c r="IE464" s="22"/>
      <c r="IF464" s="22"/>
      <c r="IG464" s="22"/>
      <c r="IH464" s="22"/>
      <c r="II464" s="22"/>
      <c r="IJ464" s="22"/>
      <c r="IK464" s="22"/>
      <c r="IL464" s="22"/>
      <c r="IM464" s="22"/>
      <c r="IN464" s="22"/>
      <c r="IO464" s="22"/>
      <c r="IP464" s="22"/>
      <c r="IQ464" s="22"/>
      <c r="IR464" s="22"/>
      <c r="IS464" s="22"/>
      <c r="IT464" s="22"/>
      <c r="IU464" s="22"/>
      <c r="IV464" s="22"/>
      <c r="IW464" s="22"/>
      <c r="IX464" s="22"/>
      <c r="IY464" s="26">
        <f t="shared" si="26"/>
        <v>0.8</v>
      </c>
      <c r="IZ464" s="56" t="s">
        <v>37</v>
      </c>
      <c r="JA464" s="80">
        <v>45.94</v>
      </c>
      <c r="JB464" s="81">
        <f>JE464+JF464+JG464+JH464+JI464+JJ464</f>
        <v>45.94</v>
      </c>
      <c r="JC464" s="81">
        <v>29.656000000000002</v>
      </c>
      <c r="JD464" s="82">
        <f t="shared" si="27"/>
        <v>0</v>
      </c>
      <c r="JE464" s="83"/>
      <c r="JF464" s="83"/>
      <c r="JG464" s="83"/>
      <c r="JH464" s="83"/>
      <c r="JI464" s="83"/>
      <c r="JJ464" s="83">
        <v>45.94</v>
      </c>
      <c r="JK464" s="83"/>
      <c r="JL464" s="83"/>
      <c r="JM464" s="83"/>
      <c r="JN464" s="83"/>
      <c r="JO464" s="83"/>
      <c r="JP464" s="83"/>
      <c r="JQ464" s="40">
        <f t="shared" si="25"/>
        <v>1.5490963042891823</v>
      </c>
      <c r="JR464" s="5" t="s">
        <v>469</v>
      </c>
    </row>
    <row r="465" spans="1:278" s="5" customFormat="1" ht="12.75" customHeight="1" x14ac:dyDescent="0.25">
      <c r="A465" s="64">
        <v>43286</v>
      </c>
      <c r="B465" s="109" t="s">
        <v>207</v>
      </c>
      <c r="C465" s="52"/>
      <c r="D465" s="52"/>
      <c r="E465" s="53"/>
      <c r="F465" s="53"/>
      <c r="G465" s="53"/>
      <c r="H465" s="53"/>
      <c r="I465" s="53"/>
      <c r="J465" s="53"/>
      <c r="K465" s="53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  <c r="AU465" s="22"/>
      <c r="AV465" s="22"/>
      <c r="AW465" s="22"/>
      <c r="AX465" s="22"/>
      <c r="AY465" s="22"/>
      <c r="AZ465" s="22"/>
      <c r="BA465" s="22"/>
      <c r="BB465" s="22"/>
      <c r="BC465" s="22"/>
      <c r="BD465" s="22"/>
      <c r="BE465" s="22"/>
      <c r="BF465" s="22"/>
      <c r="BG465" s="22"/>
      <c r="BH465" s="22"/>
      <c r="BI465" s="22"/>
      <c r="BJ465" s="22"/>
      <c r="BK465" s="22"/>
      <c r="BL465" s="22"/>
      <c r="BM465" s="22"/>
      <c r="BN465" s="22"/>
      <c r="BO465" s="22"/>
      <c r="BP465" s="22"/>
      <c r="BQ465" s="22"/>
      <c r="BR465" s="22"/>
      <c r="BS465" s="22"/>
      <c r="BT465" s="22"/>
      <c r="BU465" s="22"/>
      <c r="BV465" s="22"/>
      <c r="BW465" s="22"/>
      <c r="BX465" s="22"/>
      <c r="BY465" s="22"/>
      <c r="BZ465" s="22"/>
      <c r="CA465" s="22"/>
      <c r="CB465" s="22"/>
      <c r="CC465" s="22"/>
      <c r="CD465" s="22"/>
      <c r="CE465" s="22"/>
      <c r="CF465" s="22"/>
      <c r="CG465" s="22"/>
      <c r="CH465" s="22"/>
      <c r="CI465" s="22"/>
      <c r="CJ465" s="22"/>
      <c r="CK465" s="22"/>
      <c r="CL465" s="22"/>
      <c r="CM465" s="22"/>
      <c r="CN465" s="22"/>
      <c r="CO465" s="22"/>
      <c r="CP465" s="22"/>
      <c r="CQ465" s="22"/>
      <c r="CR465" s="22"/>
      <c r="CS465" s="22"/>
      <c r="CT465" s="22"/>
      <c r="CU465" s="22"/>
      <c r="CV465" s="22"/>
      <c r="CW465" s="22"/>
      <c r="CX465" s="22"/>
      <c r="CY465" s="22"/>
      <c r="CZ465" s="22">
        <v>0.8</v>
      </c>
      <c r="DA465" s="22"/>
      <c r="DB465" s="22"/>
      <c r="DC465" s="22"/>
      <c r="DD465" s="22"/>
      <c r="DE465" s="22"/>
      <c r="DF465" s="22"/>
      <c r="DG465" s="22"/>
      <c r="DH465" s="22"/>
      <c r="DI465" s="22"/>
      <c r="DJ465" s="22"/>
      <c r="DK465" s="22"/>
      <c r="DL465" s="22"/>
      <c r="DM465" s="22"/>
      <c r="DN465" s="22"/>
      <c r="DO465" s="22"/>
      <c r="DP465" s="22"/>
      <c r="DQ465" s="22"/>
      <c r="DR465" s="22"/>
      <c r="DS465" s="22"/>
      <c r="DT465" s="22"/>
      <c r="DU465" s="22"/>
      <c r="DV465" s="22"/>
      <c r="DW465" s="22"/>
      <c r="DX465" s="22"/>
      <c r="DY465" s="22"/>
      <c r="DZ465" s="22"/>
      <c r="EA465" s="22"/>
      <c r="EB465" s="22"/>
      <c r="EC465" s="22"/>
      <c r="ED465" s="22"/>
      <c r="EE465" s="22"/>
      <c r="EF465" s="22"/>
      <c r="EG465" s="22"/>
      <c r="EH465" s="22"/>
      <c r="EI465" s="22"/>
      <c r="EJ465" s="22"/>
      <c r="EK465" s="22"/>
      <c r="EL465" s="22"/>
      <c r="EM465" s="22"/>
      <c r="EN465" s="22"/>
      <c r="EO465" s="22"/>
      <c r="EP465" s="22"/>
      <c r="EQ465" s="22"/>
      <c r="ER465" s="22"/>
      <c r="ES465" s="22"/>
      <c r="ET465" s="22"/>
      <c r="EU465" s="22"/>
      <c r="EV465" s="22"/>
      <c r="EW465" s="22"/>
      <c r="EX465" s="22"/>
      <c r="EY465" s="22"/>
      <c r="EZ465" s="22"/>
      <c r="FA465" s="22"/>
      <c r="FB465" s="22"/>
      <c r="FC465" s="22"/>
      <c r="FD465" s="22"/>
      <c r="FE465" s="22"/>
      <c r="FF465" s="22"/>
      <c r="FG465" s="22">
        <v>3.3</v>
      </c>
      <c r="FH465" s="22"/>
      <c r="FI465" s="22"/>
      <c r="FJ465" s="22"/>
      <c r="FK465" s="22"/>
      <c r="FL465" s="22"/>
      <c r="FM465" s="22"/>
      <c r="FN465" s="22"/>
      <c r="FO465" s="22"/>
      <c r="FP465" s="22"/>
      <c r="FQ465" s="22"/>
      <c r="FR465" s="22"/>
      <c r="FS465" s="22"/>
      <c r="FT465" s="22"/>
      <c r="FU465" s="22"/>
      <c r="FV465" s="22"/>
      <c r="FW465" s="22"/>
      <c r="FX465" s="22"/>
      <c r="FY465" s="22"/>
      <c r="FZ465" s="22"/>
      <c r="GA465" s="22"/>
      <c r="GB465" s="22"/>
      <c r="GC465" s="22"/>
      <c r="GD465" s="22"/>
      <c r="GE465" s="22"/>
      <c r="GF465" s="22"/>
      <c r="GG465" s="22"/>
      <c r="GH465" s="22"/>
      <c r="GI465" s="22"/>
      <c r="GJ465" s="22"/>
      <c r="GK465" s="22"/>
      <c r="GL465" s="22"/>
      <c r="GM465" s="22"/>
      <c r="GN465" s="22"/>
      <c r="GO465" s="22"/>
      <c r="GP465" s="22"/>
      <c r="GQ465" s="22"/>
      <c r="GR465" s="22"/>
      <c r="GS465" s="22"/>
      <c r="GT465" s="22"/>
      <c r="GU465" s="22"/>
      <c r="GV465" s="22"/>
      <c r="GW465" s="22"/>
      <c r="GX465" s="22"/>
      <c r="GY465" s="22"/>
      <c r="GZ465" s="22"/>
      <c r="HA465" s="22"/>
      <c r="HB465" s="22"/>
      <c r="HC465" s="22"/>
      <c r="HD465" s="22"/>
      <c r="HE465" s="22"/>
      <c r="HF465" s="22"/>
      <c r="HG465" s="22"/>
      <c r="HH465" s="22"/>
      <c r="HI465" s="22"/>
      <c r="HJ465" s="22"/>
      <c r="HK465" s="22"/>
      <c r="HL465" s="22"/>
      <c r="HM465" s="22"/>
      <c r="HN465" s="22"/>
      <c r="HO465" s="22"/>
      <c r="HP465" s="22"/>
      <c r="HQ465" s="22"/>
      <c r="HR465" s="22"/>
      <c r="HS465" s="22"/>
      <c r="HT465" s="22"/>
      <c r="HU465" s="22"/>
      <c r="HV465" s="22"/>
      <c r="HW465" s="22"/>
      <c r="HX465" s="22"/>
      <c r="HY465" s="22"/>
      <c r="HZ465" s="22"/>
      <c r="IA465" s="22"/>
      <c r="IB465" s="22"/>
      <c r="IC465" s="22"/>
      <c r="ID465" s="22"/>
      <c r="IE465" s="22"/>
      <c r="IF465" s="22"/>
      <c r="IG465" s="22"/>
      <c r="IH465" s="22"/>
      <c r="II465" s="22"/>
      <c r="IJ465" s="22"/>
      <c r="IK465" s="22"/>
      <c r="IL465" s="22"/>
      <c r="IM465" s="22"/>
      <c r="IN465" s="22"/>
      <c r="IO465" s="22"/>
      <c r="IP465" s="22"/>
      <c r="IQ465" s="22"/>
      <c r="IR465" s="22"/>
      <c r="IS465" s="22"/>
      <c r="IT465" s="22"/>
      <c r="IU465" s="22"/>
      <c r="IV465" s="22"/>
      <c r="IW465" s="22"/>
      <c r="IX465" s="22"/>
      <c r="IY465" s="26">
        <f t="shared" si="26"/>
        <v>4.0999999999999996</v>
      </c>
      <c r="IZ465" s="56" t="s">
        <v>37</v>
      </c>
      <c r="JA465" s="80">
        <v>152.57</v>
      </c>
      <c r="JB465" s="81">
        <f>JE465+JF465+JG465+JH465+JI465+JJ465+JK465+JL465</f>
        <v>152.57</v>
      </c>
      <c r="JC465" s="81">
        <v>102.94999999999999</v>
      </c>
      <c r="JD465" s="82">
        <f t="shared" si="27"/>
        <v>0</v>
      </c>
      <c r="JE465" s="83"/>
      <c r="JF465" s="83"/>
      <c r="JG465" s="83"/>
      <c r="JH465" s="83"/>
      <c r="JI465" s="83"/>
      <c r="JJ465" s="83"/>
      <c r="JK465" s="83"/>
      <c r="JL465" s="83">
        <v>152.57</v>
      </c>
      <c r="JM465" s="83"/>
      <c r="JN465" s="83"/>
      <c r="JO465" s="83"/>
      <c r="JP465" s="83"/>
      <c r="JQ465" s="40">
        <f t="shared" si="25"/>
        <v>1.4819815444390483</v>
      </c>
      <c r="JR465" s="5" t="s">
        <v>544</v>
      </c>
    </row>
    <row r="466" spans="1:278" s="5" customFormat="1" ht="12.75" customHeight="1" x14ac:dyDescent="0.25">
      <c r="A466" s="64">
        <v>43339</v>
      </c>
      <c r="B466" s="109" t="s">
        <v>207</v>
      </c>
      <c r="C466" s="52"/>
      <c r="D466" s="52"/>
      <c r="E466" s="53"/>
      <c r="F466" s="53"/>
      <c r="G466" s="53"/>
      <c r="H466" s="53"/>
      <c r="I466" s="53"/>
      <c r="J466" s="53"/>
      <c r="K466" s="53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  <c r="AU466" s="22"/>
      <c r="AV466" s="22"/>
      <c r="AW466" s="22"/>
      <c r="AX466" s="22"/>
      <c r="AY466" s="22"/>
      <c r="AZ466" s="22"/>
      <c r="BA466" s="22"/>
      <c r="BB466" s="22"/>
      <c r="BC466" s="22"/>
      <c r="BD466" s="22"/>
      <c r="BE466" s="22"/>
      <c r="BF466" s="22"/>
      <c r="BG466" s="22"/>
      <c r="BH466" s="22"/>
      <c r="BI466" s="22"/>
      <c r="BJ466" s="22"/>
      <c r="BK466" s="22"/>
      <c r="BL466" s="22"/>
      <c r="BM466" s="22"/>
      <c r="BN466" s="22"/>
      <c r="BO466" s="22"/>
      <c r="BP466" s="22"/>
      <c r="BQ466" s="22"/>
      <c r="BR466" s="22"/>
      <c r="BS466" s="22"/>
      <c r="BT466" s="22"/>
      <c r="BU466" s="22"/>
      <c r="BV466" s="22"/>
      <c r="BW466" s="22"/>
      <c r="BX466" s="22"/>
      <c r="BY466" s="22"/>
      <c r="BZ466" s="22"/>
      <c r="CA466" s="22"/>
      <c r="CB466" s="22"/>
      <c r="CC466" s="22"/>
      <c r="CD466" s="22"/>
      <c r="CE466" s="22"/>
      <c r="CF466" s="22"/>
      <c r="CG466" s="22"/>
      <c r="CH466" s="22"/>
      <c r="CI466" s="22"/>
      <c r="CJ466" s="22"/>
      <c r="CK466" s="22"/>
      <c r="CL466" s="22"/>
      <c r="CM466" s="22"/>
      <c r="CN466" s="22"/>
      <c r="CO466" s="22"/>
      <c r="CP466" s="22"/>
      <c r="CQ466" s="22"/>
      <c r="CR466" s="22"/>
      <c r="CS466" s="22"/>
      <c r="CT466" s="22"/>
      <c r="CU466" s="22"/>
      <c r="CV466" s="22"/>
      <c r="CW466" s="22"/>
      <c r="CX466" s="22"/>
      <c r="CY466" s="22"/>
      <c r="CZ466" s="22"/>
      <c r="DA466" s="22"/>
      <c r="DB466" s="22"/>
      <c r="DC466" s="22"/>
      <c r="DD466" s="22"/>
      <c r="DE466" s="22"/>
      <c r="DF466" s="22"/>
      <c r="DG466" s="22"/>
      <c r="DH466" s="22"/>
      <c r="DI466" s="22"/>
      <c r="DJ466" s="22"/>
      <c r="DK466" s="22"/>
      <c r="DL466" s="22"/>
      <c r="DM466" s="22"/>
      <c r="DN466" s="22"/>
      <c r="DO466" s="22"/>
      <c r="DP466" s="22"/>
      <c r="DQ466" s="22"/>
      <c r="DR466" s="22"/>
      <c r="DS466" s="22"/>
      <c r="DT466" s="22"/>
      <c r="DU466" s="22"/>
      <c r="DV466" s="22"/>
      <c r="DW466" s="22"/>
      <c r="DX466" s="22"/>
      <c r="DY466" s="22"/>
      <c r="DZ466" s="22"/>
      <c r="EA466" s="22"/>
      <c r="EB466" s="22"/>
      <c r="EC466" s="22"/>
      <c r="ED466" s="22"/>
      <c r="EE466" s="22"/>
      <c r="EF466" s="22"/>
      <c r="EG466" s="22"/>
      <c r="EH466" s="22"/>
      <c r="EI466" s="22"/>
      <c r="EJ466" s="22"/>
      <c r="EK466" s="22"/>
      <c r="EL466" s="22"/>
      <c r="EM466" s="22"/>
      <c r="EN466" s="22"/>
      <c r="EO466" s="22"/>
      <c r="EP466" s="22"/>
      <c r="EQ466" s="22"/>
      <c r="ER466" s="22"/>
      <c r="ES466" s="22"/>
      <c r="ET466" s="22"/>
      <c r="EU466" s="22"/>
      <c r="EV466" s="22"/>
      <c r="EW466" s="22"/>
      <c r="EX466" s="22"/>
      <c r="EY466" s="22"/>
      <c r="EZ466" s="22"/>
      <c r="FA466" s="22"/>
      <c r="FB466" s="22"/>
      <c r="FC466" s="22"/>
      <c r="FD466" s="22"/>
      <c r="FE466" s="22"/>
      <c r="FF466" s="22"/>
      <c r="FG466" s="22"/>
      <c r="FH466" s="22"/>
      <c r="FI466" s="22"/>
      <c r="FJ466" s="22"/>
      <c r="FK466" s="22"/>
      <c r="FL466" s="22"/>
      <c r="FM466" s="22"/>
      <c r="FN466" s="22"/>
      <c r="FO466" s="22"/>
      <c r="FP466" s="22"/>
      <c r="FQ466" s="22"/>
      <c r="FR466" s="22"/>
      <c r="FS466" s="22"/>
      <c r="FT466" s="22"/>
      <c r="FU466" s="22"/>
      <c r="FV466" s="22"/>
      <c r="FW466" s="22"/>
      <c r="FX466" s="22"/>
      <c r="FY466" s="22"/>
      <c r="FZ466" s="22"/>
      <c r="GA466" s="22"/>
      <c r="GB466" s="22"/>
      <c r="GC466" s="22"/>
      <c r="GD466" s="22"/>
      <c r="GE466" s="22"/>
      <c r="GF466" s="22"/>
      <c r="GG466" s="22"/>
      <c r="GH466" s="22"/>
      <c r="GI466" s="22"/>
      <c r="GJ466" s="22"/>
      <c r="GK466" s="22"/>
      <c r="GL466" s="22"/>
      <c r="GM466" s="22"/>
      <c r="GN466" s="22"/>
      <c r="GO466" s="22"/>
      <c r="GP466" s="22"/>
      <c r="GQ466" s="22"/>
      <c r="GR466" s="22"/>
      <c r="GS466" s="22"/>
      <c r="GT466" s="22"/>
      <c r="GU466" s="22"/>
      <c r="GV466" s="22"/>
      <c r="GW466" s="22"/>
      <c r="GX466" s="22"/>
      <c r="GY466" s="22"/>
      <c r="GZ466" s="22"/>
      <c r="HA466" s="22"/>
      <c r="HB466" s="22"/>
      <c r="HC466" s="22"/>
      <c r="HD466" s="22"/>
      <c r="HE466" s="22"/>
      <c r="HF466" s="22"/>
      <c r="HG466" s="22"/>
      <c r="HH466" s="22"/>
      <c r="HI466" s="22"/>
      <c r="HJ466" s="22"/>
      <c r="HK466" s="22"/>
      <c r="HL466" s="22"/>
      <c r="HM466" s="22"/>
      <c r="HN466" s="22"/>
      <c r="HO466" s="22"/>
      <c r="HP466" s="22"/>
      <c r="HQ466" s="22"/>
      <c r="HR466" s="22">
        <v>1</v>
      </c>
      <c r="HS466" s="22"/>
      <c r="HT466" s="22"/>
      <c r="HU466" s="22"/>
      <c r="HV466" s="22"/>
      <c r="HW466" s="22"/>
      <c r="HX466" s="22"/>
      <c r="HY466" s="22"/>
      <c r="HZ466" s="22"/>
      <c r="IA466" s="22"/>
      <c r="IB466" s="22"/>
      <c r="IC466" s="22"/>
      <c r="ID466" s="22"/>
      <c r="IE466" s="22"/>
      <c r="IF466" s="22"/>
      <c r="IG466" s="22"/>
      <c r="IH466" s="22"/>
      <c r="II466" s="22"/>
      <c r="IJ466" s="22"/>
      <c r="IK466" s="22"/>
      <c r="IL466" s="22"/>
      <c r="IM466" s="22"/>
      <c r="IN466" s="22"/>
      <c r="IO466" s="22"/>
      <c r="IP466" s="22"/>
      <c r="IQ466" s="22"/>
      <c r="IR466" s="22"/>
      <c r="IS466" s="22"/>
      <c r="IT466" s="22"/>
      <c r="IU466" s="22"/>
      <c r="IV466" s="22"/>
      <c r="IW466" s="22"/>
      <c r="IX466" s="22"/>
      <c r="IY466" s="26">
        <f t="shared" si="26"/>
        <v>1</v>
      </c>
      <c r="IZ466" s="56" t="s">
        <v>37</v>
      </c>
      <c r="JA466" s="80">
        <v>43.02</v>
      </c>
      <c r="JB466" s="81">
        <f>JE466+JF466+JG466+JH466+JI466+JJ466+JK466+JL466+JM466</f>
        <v>43.02</v>
      </c>
      <c r="JC466" s="81">
        <v>29.6</v>
      </c>
      <c r="JD466" s="82">
        <f t="shared" si="27"/>
        <v>0</v>
      </c>
      <c r="JE466" s="83"/>
      <c r="JF466" s="83"/>
      <c r="JG466" s="83"/>
      <c r="JH466" s="83"/>
      <c r="JI466" s="83"/>
      <c r="JJ466" s="83"/>
      <c r="JK466" s="83"/>
      <c r="JL466" s="83"/>
      <c r="JM466" s="83">
        <v>43.02</v>
      </c>
      <c r="JN466" s="83"/>
      <c r="JO466" s="83"/>
      <c r="JP466" s="83"/>
      <c r="JQ466" s="40">
        <f t="shared" si="25"/>
        <v>1.4533783783783785</v>
      </c>
      <c r="JR466" s="5" t="s">
        <v>535</v>
      </c>
    </row>
    <row r="467" spans="1:278" s="5" customFormat="1" ht="12.75" customHeight="1" x14ac:dyDescent="0.25">
      <c r="A467" s="64">
        <v>43110</v>
      </c>
      <c r="B467" s="109" t="s">
        <v>261</v>
      </c>
      <c r="C467" s="52"/>
      <c r="D467" s="52"/>
      <c r="E467" s="53"/>
      <c r="F467" s="53"/>
      <c r="G467" s="53"/>
      <c r="H467" s="53"/>
      <c r="I467" s="53"/>
      <c r="J467" s="53"/>
      <c r="K467" s="53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>
        <v>1</v>
      </c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22"/>
      <c r="GF467" s="22"/>
      <c r="GG467" s="22"/>
      <c r="GH467" s="22"/>
      <c r="GI467" s="22"/>
      <c r="GJ467" s="22"/>
      <c r="GK467" s="22"/>
      <c r="GL467" s="22"/>
      <c r="GM467" s="22"/>
      <c r="GN467" s="22"/>
      <c r="GO467" s="22"/>
      <c r="GP467" s="22"/>
      <c r="GQ467" s="22"/>
      <c r="GR467" s="22"/>
      <c r="GS467" s="22"/>
      <c r="GT467" s="22"/>
      <c r="GU467" s="22"/>
      <c r="GV467" s="22"/>
      <c r="GW467" s="22"/>
      <c r="GX467" s="22"/>
      <c r="GY467" s="22"/>
      <c r="GZ467" s="22"/>
      <c r="HA467" s="22"/>
      <c r="HB467" s="22"/>
      <c r="HC467" s="22"/>
      <c r="HD467" s="22"/>
      <c r="HE467" s="22"/>
      <c r="HF467" s="22"/>
      <c r="HG467" s="22"/>
      <c r="HH467" s="22"/>
      <c r="HI467" s="22"/>
      <c r="HJ467" s="22"/>
      <c r="HK467" s="22"/>
      <c r="HL467" s="22"/>
      <c r="HM467" s="22"/>
      <c r="HN467" s="22"/>
      <c r="HO467" s="22"/>
      <c r="HP467" s="22"/>
      <c r="HQ467" s="22"/>
      <c r="HR467" s="22"/>
      <c r="HS467" s="22"/>
      <c r="HT467" s="22"/>
      <c r="HU467" s="22"/>
      <c r="HV467" s="22"/>
      <c r="HW467" s="22"/>
      <c r="HX467" s="22"/>
      <c r="HY467" s="22"/>
      <c r="HZ467" s="22"/>
      <c r="IA467" s="22"/>
      <c r="IB467" s="22"/>
      <c r="IC467" s="22"/>
      <c r="ID467" s="22"/>
      <c r="IE467" s="22"/>
      <c r="IF467" s="22"/>
      <c r="IG467" s="22"/>
      <c r="IH467" s="22"/>
      <c r="II467" s="22"/>
      <c r="IJ467" s="22"/>
      <c r="IK467" s="22"/>
      <c r="IL467" s="22"/>
      <c r="IM467" s="22"/>
      <c r="IN467" s="22"/>
      <c r="IO467" s="22"/>
      <c r="IP467" s="22"/>
      <c r="IQ467" s="22"/>
      <c r="IR467" s="22"/>
      <c r="IS467" s="22"/>
      <c r="IT467" s="22"/>
      <c r="IU467" s="22"/>
      <c r="IV467" s="22"/>
      <c r="IW467" s="22"/>
      <c r="IX467" s="22"/>
      <c r="IY467" s="26">
        <f t="shared" si="26"/>
        <v>1</v>
      </c>
      <c r="IZ467" s="56" t="s">
        <v>37</v>
      </c>
      <c r="JA467" s="80">
        <v>55.9</v>
      </c>
      <c r="JB467" s="81">
        <f>JE467</f>
        <v>55.9</v>
      </c>
      <c r="JC467" s="81">
        <v>35.96</v>
      </c>
      <c r="JD467" s="82">
        <f t="shared" si="27"/>
        <v>0</v>
      </c>
      <c r="JE467" s="83">
        <v>55.9</v>
      </c>
      <c r="JF467" s="83"/>
      <c r="JG467" s="83"/>
      <c r="JH467" s="83"/>
      <c r="JI467" s="83"/>
      <c r="JJ467" s="83"/>
      <c r="JK467" s="83"/>
      <c r="JL467" s="83"/>
      <c r="JM467" s="83"/>
      <c r="JN467" s="83"/>
      <c r="JO467" s="83"/>
      <c r="JP467" s="83"/>
      <c r="JQ467" s="40">
        <f t="shared" si="25"/>
        <v>1.5545050055617351</v>
      </c>
    </row>
    <row r="468" spans="1:278" s="5" customFormat="1" ht="12.75" customHeight="1" x14ac:dyDescent="0.25">
      <c r="A468" s="64">
        <v>43123</v>
      </c>
      <c r="B468" s="109" t="s">
        <v>261</v>
      </c>
      <c r="C468" s="52"/>
      <c r="D468" s="52"/>
      <c r="E468" s="53"/>
      <c r="F468" s="53"/>
      <c r="G468" s="53"/>
      <c r="H468" s="53"/>
      <c r="I468" s="53"/>
      <c r="J468" s="53"/>
      <c r="K468" s="53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>
        <v>1</v>
      </c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  <c r="BA468" s="22"/>
      <c r="BB468" s="22"/>
      <c r="BC468" s="22"/>
      <c r="BD468" s="22"/>
      <c r="BE468" s="22"/>
      <c r="BF468" s="22"/>
      <c r="BG468" s="22"/>
      <c r="BH468" s="22"/>
      <c r="BI468" s="22"/>
      <c r="BJ468" s="22"/>
      <c r="BK468" s="22"/>
      <c r="BL468" s="22"/>
      <c r="BM468" s="22"/>
      <c r="BN468" s="22"/>
      <c r="BO468" s="22"/>
      <c r="BP468" s="22"/>
      <c r="BQ468" s="22"/>
      <c r="BR468" s="22"/>
      <c r="BS468" s="22"/>
      <c r="BT468" s="22"/>
      <c r="BU468" s="22"/>
      <c r="BV468" s="22"/>
      <c r="BW468" s="22"/>
      <c r="BX468" s="22"/>
      <c r="BY468" s="22"/>
      <c r="BZ468" s="22"/>
      <c r="CA468" s="22"/>
      <c r="CB468" s="22"/>
      <c r="CC468" s="22"/>
      <c r="CD468" s="22"/>
      <c r="CE468" s="22"/>
      <c r="CF468" s="22"/>
      <c r="CG468" s="22"/>
      <c r="CH468" s="22"/>
      <c r="CI468" s="22"/>
      <c r="CJ468" s="22"/>
      <c r="CK468" s="22"/>
      <c r="CL468" s="22"/>
      <c r="CM468" s="22"/>
      <c r="CN468" s="22"/>
      <c r="CO468" s="22"/>
      <c r="CP468" s="22"/>
      <c r="CQ468" s="22"/>
      <c r="CR468" s="22"/>
      <c r="CS468" s="22"/>
      <c r="CT468" s="22">
        <v>1</v>
      </c>
      <c r="CU468" s="22"/>
      <c r="CV468" s="22"/>
      <c r="CW468" s="22"/>
      <c r="CX468" s="22"/>
      <c r="CY468" s="22"/>
      <c r="CZ468" s="22"/>
      <c r="DA468" s="22"/>
      <c r="DB468" s="22"/>
      <c r="DC468" s="22"/>
      <c r="DD468" s="22"/>
      <c r="DE468" s="22"/>
      <c r="DF468" s="22"/>
      <c r="DG468" s="22"/>
      <c r="DH468" s="22"/>
      <c r="DI468" s="22"/>
      <c r="DJ468" s="22"/>
      <c r="DK468" s="22"/>
      <c r="DL468" s="22"/>
      <c r="DM468" s="22"/>
      <c r="DN468" s="22"/>
      <c r="DO468" s="22"/>
      <c r="DP468" s="22"/>
      <c r="DQ468" s="22"/>
      <c r="DR468" s="22"/>
      <c r="DS468" s="22"/>
      <c r="DT468" s="22"/>
      <c r="DU468" s="22"/>
      <c r="DV468" s="22"/>
      <c r="DW468" s="22"/>
      <c r="DX468" s="22"/>
      <c r="DY468" s="22"/>
      <c r="DZ468" s="22"/>
      <c r="EA468" s="22"/>
      <c r="EB468" s="22"/>
      <c r="EC468" s="22"/>
      <c r="ED468" s="22"/>
      <c r="EE468" s="22"/>
      <c r="EF468" s="22"/>
      <c r="EG468" s="22"/>
      <c r="EH468" s="22"/>
      <c r="EI468" s="22"/>
      <c r="EJ468" s="22"/>
      <c r="EK468" s="22"/>
      <c r="EL468" s="22"/>
      <c r="EM468" s="22"/>
      <c r="EN468" s="22"/>
      <c r="EO468" s="22"/>
      <c r="EP468" s="22"/>
      <c r="EQ468" s="22"/>
      <c r="ER468" s="22"/>
      <c r="ES468" s="22"/>
      <c r="ET468" s="22"/>
      <c r="EU468" s="22"/>
      <c r="EV468" s="22"/>
      <c r="EW468" s="22"/>
      <c r="EX468" s="22"/>
      <c r="EY468" s="22"/>
      <c r="EZ468" s="22"/>
      <c r="FA468" s="22"/>
      <c r="FB468" s="22"/>
      <c r="FC468" s="22"/>
      <c r="FD468" s="22"/>
      <c r="FE468" s="22"/>
      <c r="FF468" s="22"/>
      <c r="FG468" s="22"/>
      <c r="FH468" s="22"/>
      <c r="FI468" s="22"/>
      <c r="FJ468" s="22"/>
      <c r="FK468" s="22"/>
      <c r="FL468" s="22"/>
      <c r="FM468" s="22"/>
      <c r="FN468" s="22"/>
      <c r="FO468" s="22"/>
      <c r="FP468" s="22"/>
      <c r="FQ468" s="22"/>
      <c r="FR468" s="22"/>
      <c r="FS468" s="22"/>
      <c r="FT468" s="22"/>
      <c r="FU468" s="22"/>
      <c r="FV468" s="22">
        <v>1.1000000000000001</v>
      </c>
      <c r="FW468" s="22"/>
      <c r="FX468" s="22"/>
      <c r="FY468" s="22"/>
      <c r="FZ468" s="22"/>
      <c r="GA468" s="22"/>
      <c r="GB468" s="22"/>
      <c r="GC468" s="22"/>
      <c r="GD468" s="22"/>
      <c r="GE468" s="22"/>
      <c r="GF468" s="22"/>
      <c r="GG468" s="22"/>
      <c r="GH468" s="22"/>
      <c r="GI468" s="22"/>
      <c r="GJ468" s="22"/>
      <c r="GK468" s="22"/>
      <c r="GL468" s="22"/>
      <c r="GM468" s="22"/>
      <c r="GN468" s="22"/>
      <c r="GO468" s="22"/>
      <c r="GP468" s="22"/>
      <c r="GQ468" s="22"/>
      <c r="GR468" s="22"/>
      <c r="GS468" s="22"/>
      <c r="GT468" s="22"/>
      <c r="GU468" s="22"/>
      <c r="GV468" s="22"/>
      <c r="GW468" s="22"/>
      <c r="GX468" s="22"/>
      <c r="GY468" s="22"/>
      <c r="GZ468" s="22"/>
      <c r="HA468" s="22"/>
      <c r="HB468" s="22"/>
      <c r="HC468" s="22"/>
      <c r="HD468" s="22"/>
      <c r="HE468" s="22"/>
      <c r="HF468" s="22"/>
      <c r="HG468" s="22"/>
      <c r="HH468" s="22"/>
      <c r="HI468" s="22"/>
      <c r="HJ468" s="22"/>
      <c r="HK468" s="22"/>
      <c r="HL468" s="22"/>
      <c r="HM468" s="22"/>
      <c r="HN468" s="22"/>
      <c r="HO468" s="22"/>
      <c r="HP468" s="22"/>
      <c r="HQ468" s="22"/>
      <c r="HR468" s="22"/>
      <c r="HS468" s="22"/>
      <c r="HT468" s="22"/>
      <c r="HU468" s="22"/>
      <c r="HV468" s="22"/>
      <c r="HW468" s="22"/>
      <c r="HX468" s="22"/>
      <c r="HY468" s="22"/>
      <c r="HZ468" s="22"/>
      <c r="IA468" s="22"/>
      <c r="IB468" s="22"/>
      <c r="IC468" s="22"/>
      <c r="ID468" s="22"/>
      <c r="IE468" s="22"/>
      <c r="IF468" s="22"/>
      <c r="IG468" s="22"/>
      <c r="IH468" s="22">
        <v>1</v>
      </c>
      <c r="II468" s="22"/>
      <c r="IJ468" s="22"/>
      <c r="IK468" s="22"/>
      <c r="IL468" s="22"/>
      <c r="IM468" s="22"/>
      <c r="IN468" s="22"/>
      <c r="IO468" s="22"/>
      <c r="IP468" s="22"/>
      <c r="IQ468" s="22"/>
      <c r="IR468" s="22"/>
      <c r="IS468" s="22"/>
      <c r="IT468" s="22"/>
      <c r="IU468" s="22"/>
      <c r="IV468" s="22"/>
      <c r="IW468" s="22"/>
      <c r="IX468" s="22"/>
      <c r="IY468" s="26">
        <f t="shared" si="26"/>
        <v>4.0999999999999996</v>
      </c>
      <c r="IZ468" s="56" t="s">
        <v>37</v>
      </c>
      <c r="JA468" s="80">
        <v>210.54</v>
      </c>
      <c r="JB468" s="81">
        <f>JE468</f>
        <v>210.54</v>
      </c>
      <c r="JC468" s="81">
        <v>137.15600000000001</v>
      </c>
      <c r="JD468" s="82">
        <f t="shared" si="27"/>
        <v>0</v>
      </c>
      <c r="JE468" s="83">
        <v>210.54</v>
      </c>
      <c r="JF468" s="83"/>
      <c r="JG468" s="83"/>
      <c r="JH468" s="83"/>
      <c r="JI468" s="83"/>
      <c r="JJ468" s="83"/>
      <c r="JK468" s="83"/>
      <c r="JL468" s="83"/>
      <c r="JM468" s="83"/>
      <c r="JN468" s="83"/>
      <c r="JO468" s="83"/>
      <c r="JP468" s="83"/>
      <c r="JQ468" s="40">
        <f t="shared" si="25"/>
        <v>1.5350403919624369</v>
      </c>
    </row>
    <row r="469" spans="1:278" s="5" customFormat="1" ht="12.75" customHeight="1" x14ac:dyDescent="0.25">
      <c r="A469" s="64">
        <v>43186</v>
      </c>
      <c r="B469" s="109" t="s">
        <v>261</v>
      </c>
      <c r="C469" s="52"/>
      <c r="D469" s="52"/>
      <c r="E469" s="53"/>
      <c r="F469" s="53"/>
      <c r="G469" s="53"/>
      <c r="H469" s="53"/>
      <c r="I469" s="53"/>
      <c r="J469" s="53"/>
      <c r="K469" s="53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>
        <v>2</v>
      </c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  <c r="AU469" s="22"/>
      <c r="AV469" s="22"/>
      <c r="AW469" s="22"/>
      <c r="AX469" s="22"/>
      <c r="AY469" s="22"/>
      <c r="AZ469" s="22"/>
      <c r="BA469" s="22"/>
      <c r="BB469" s="22"/>
      <c r="BC469" s="22"/>
      <c r="BD469" s="22"/>
      <c r="BE469" s="22"/>
      <c r="BF469" s="22"/>
      <c r="BG469" s="22"/>
      <c r="BH469" s="22"/>
      <c r="BI469" s="22"/>
      <c r="BJ469" s="22"/>
      <c r="BK469" s="22"/>
      <c r="BL469" s="22"/>
      <c r="BM469" s="22"/>
      <c r="BN469" s="22"/>
      <c r="BO469" s="22"/>
      <c r="BP469" s="22"/>
      <c r="BQ469" s="22"/>
      <c r="BR469" s="22"/>
      <c r="BS469" s="22"/>
      <c r="BT469" s="22"/>
      <c r="BU469" s="22"/>
      <c r="BV469" s="22"/>
      <c r="BW469" s="22"/>
      <c r="BX469" s="22"/>
      <c r="BY469" s="22"/>
      <c r="BZ469" s="22"/>
      <c r="CA469" s="22"/>
      <c r="CB469" s="22"/>
      <c r="CC469" s="22"/>
      <c r="CD469" s="22"/>
      <c r="CE469" s="22"/>
      <c r="CF469" s="22"/>
      <c r="CG469" s="22"/>
      <c r="CH469" s="22"/>
      <c r="CI469" s="22"/>
      <c r="CJ469" s="22"/>
      <c r="CK469" s="22"/>
      <c r="CL469" s="22"/>
      <c r="CM469" s="22"/>
      <c r="CN469" s="22"/>
      <c r="CO469" s="22"/>
      <c r="CP469" s="22"/>
      <c r="CQ469" s="22"/>
      <c r="CR469" s="22"/>
      <c r="CS469" s="22"/>
      <c r="CT469" s="22"/>
      <c r="CU469" s="22"/>
      <c r="CV469" s="22"/>
      <c r="CW469" s="22"/>
      <c r="CX469" s="22"/>
      <c r="CY469" s="22"/>
      <c r="CZ469" s="22"/>
      <c r="DA469" s="22"/>
      <c r="DB469" s="22"/>
      <c r="DC469" s="22"/>
      <c r="DD469" s="22"/>
      <c r="DE469" s="22"/>
      <c r="DF469" s="22"/>
      <c r="DG469" s="22"/>
      <c r="DH469" s="22"/>
      <c r="DI469" s="22"/>
      <c r="DJ469" s="22"/>
      <c r="DK469" s="22"/>
      <c r="DL469" s="22"/>
      <c r="DM469" s="22"/>
      <c r="DN469" s="22"/>
      <c r="DO469" s="22"/>
      <c r="DP469" s="22"/>
      <c r="DQ469" s="22"/>
      <c r="DR469" s="22"/>
      <c r="DS469" s="22"/>
      <c r="DT469" s="22"/>
      <c r="DU469" s="22"/>
      <c r="DV469" s="22"/>
      <c r="DW469" s="22"/>
      <c r="DX469" s="22"/>
      <c r="DY469" s="22"/>
      <c r="DZ469" s="22"/>
      <c r="EA469" s="22"/>
      <c r="EB469" s="22"/>
      <c r="EC469" s="22"/>
      <c r="ED469" s="22"/>
      <c r="EE469" s="22"/>
      <c r="EF469" s="22"/>
      <c r="EG469" s="22"/>
      <c r="EH469" s="22"/>
      <c r="EI469" s="22"/>
      <c r="EJ469" s="22"/>
      <c r="EK469" s="22"/>
      <c r="EL469" s="22"/>
      <c r="EM469" s="22"/>
      <c r="EN469" s="22"/>
      <c r="EO469" s="22"/>
      <c r="EP469" s="22"/>
      <c r="EQ469" s="22"/>
      <c r="ER469" s="22"/>
      <c r="ES469" s="22"/>
      <c r="ET469" s="22"/>
      <c r="EU469" s="22"/>
      <c r="EV469" s="22"/>
      <c r="EW469" s="22"/>
      <c r="EX469" s="22"/>
      <c r="EY469" s="22"/>
      <c r="EZ469" s="22"/>
      <c r="FA469" s="22"/>
      <c r="FB469" s="22"/>
      <c r="FC469" s="22"/>
      <c r="FD469" s="22"/>
      <c r="FE469" s="22"/>
      <c r="FF469" s="22"/>
      <c r="FG469" s="22"/>
      <c r="FH469" s="22"/>
      <c r="FI469" s="22"/>
      <c r="FJ469" s="22"/>
      <c r="FK469" s="22"/>
      <c r="FL469" s="22"/>
      <c r="FM469" s="22"/>
      <c r="FN469" s="22"/>
      <c r="FO469" s="22"/>
      <c r="FP469" s="22"/>
      <c r="FQ469" s="22"/>
      <c r="FR469" s="22"/>
      <c r="FS469" s="22"/>
      <c r="FT469" s="22"/>
      <c r="FU469" s="22"/>
      <c r="FV469" s="22"/>
      <c r="FW469" s="22"/>
      <c r="FX469" s="22"/>
      <c r="FY469" s="22"/>
      <c r="FZ469" s="22"/>
      <c r="GA469" s="22"/>
      <c r="GB469" s="22"/>
      <c r="GC469" s="22"/>
      <c r="GD469" s="22"/>
      <c r="GE469" s="22"/>
      <c r="GF469" s="22"/>
      <c r="GG469" s="22"/>
      <c r="GH469" s="22"/>
      <c r="GI469" s="22"/>
      <c r="GJ469" s="22"/>
      <c r="GK469" s="22"/>
      <c r="GL469" s="22"/>
      <c r="GM469" s="22"/>
      <c r="GN469" s="22"/>
      <c r="GO469" s="22"/>
      <c r="GP469" s="22"/>
      <c r="GQ469" s="22"/>
      <c r="GR469" s="22"/>
      <c r="GS469" s="22"/>
      <c r="GT469" s="22"/>
      <c r="GU469" s="22"/>
      <c r="GV469" s="22"/>
      <c r="GW469" s="22"/>
      <c r="GX469" s="22"/>
      <c r="GY469" s="22"/>
      <c r="GZ469" s="22"/>
      <c r="HA469" s="22"/>
      <c r="HB469" s="22"/>
      <c r="HC469" s="22"/>
      <c r="HD469" s="22"/>
      <c r="HE469" s="22"/>
      <c r="HF469" s="22"/>
      <c r="HG469" s="22"/>
      <c r="HH469" s="22"/>
      <c r="HI469" s="22"/>
      <c r="HJ469" s="22"/>
      <c r="HK469" s="22"/>
      <c r="HL469" s="22"/>
      <c r="HM469" s="22"/>
      <c r="HN469" s="22"/>
      <c r="HO469" s="22"/>
      <c r="HP469" s="22"/>
      <c r="HQ469" s="22"/>
      <c r="HR469" s="22"/>
      <c r="HS469" s="22"/>
      <c r="HT469" s="22"/>
      <c r="HU469" s="22"/>
      <c r="HV469" s="22"/>
      <c r="HW469" s="22"/>
      <c r="HX469" s="22"/>
      <c r="HY469" s="22"/>
      <c r="HZ469" s="22"/>
      <c r="IA469" s="22"/>
      <c r="IB469" s="22"/>
      <c r="IC469" s="22"/>
      <c r="ID469" s="22"/>
      <c r="IE469" s="22"/>
      <c r="IF469" s="22"/>
      <c r="IG469" s="22"/>
      <c r="IH469" s="22">
        <v>1</v>
      </c>
      <c r="II469" s="22"/>
      <c r="IJ469" s="22"/>
      <c r="IK469" s="22"/>
      <c r="IL469" s="22"/>
      <c r="IM469" s="22"/>
      <c r="IN469" s="22"/>
      <c r="IO469" s="22"/>
      <c r="IP469" s="22"/>
      <c r="IQ469" s="22"/>
      <c r="IR469" s="22"/>
      <c r="IS469" s="22"/>
      <c r="IT469" s="22"/>
      <c r="IU469" s="22"/>
      <c r="IV469" s="22"/>
      <c r="IW469" s="22"/>
      <c r="IX469" s="22"/>
      <c r="IY469" s="26">
        <f t="shared" si="26"/>
        <v>3</v>
      </c>
      <c r="IZ469" s="56" t="s">
        <v>37</v>
      </c>
      <c r="JA469" s="80">
        <v>154.72999999999999</v>
      </c>
      <c r="JB469" s="81">
        <f>JE469+JF469+JG469+JH469</f>
        <v>154.72999999999999</v>
      </c>
      <c r="JC469" s="81">
        <v>101.59</v>
      </c>
      <c r="JD469" s="82">
        <f t="shared" si="27"/>
        <v>0</v>
      </c>
      <c r="JE469" s="83"/>
      <c r="JF469" s="83"/>
      <c r="JG469" s="83"/>
      <c r="JH469" s="83">
        <v>154.72999999999999</v>
      </c>
      <c r="JI469" s="83"/>
      <c r="JJ469" s="83"/>
      <c r="JK469" s="83"/>
      <c r="JL469" s="83"/>
      <c r="JM469" s="83"/>
      <c r="JN469" s="83"/>
      <c r="JO469" s="83"/>
      <c r="JP469" s="83"/>
      <c r="JQ469" s="40">
        <f t="shared" si="25"/>
        <v>1.5230829806083275</v>
      </c>
    </row>
    <row r="470" spans="1:278" s="5" customFormat="1" ht="12.75" customHeight="1" x14ac:dyDescent="0.25">
      <c r="A470" s="64">
        <v>43208</v>
      </c>
      <c r="B470" s="109" t="s">
        <v>261</v>
      </c>
      <c r="C470" s="52"/>
      <c r="D470" s="52"/>
      <c r="E470" s="53"/>
      <c r="F470" s="53"/>
      <c r="G470" s="53"/>
      <c r="H470" s="53"/>
      <c r="I470" s="53"/>
      <c r="J470" s="53"/>
      <c r="K470" s="53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  <c r="BA470" s="22"/>
      <c r="BB470" s="22"/>
      <c r="BC470" s="22"/>
      <c r="BD470" s="22"/>
      <c r="BE470" s="22"/>
      <c r="BF470" s="22"/>
      <c r="BG470" s="22"/>
      <c r="BH470" s="22"/>
      <c r="BI470" s="22"/>
      <c r="BJ470" s="22"/>
      <c r="BK470" s="22"/>
      <c r="BL470" s="22"/>
      <c r="BM470" s="22"/>
      <c r="BN470" s="22"/>
      <c r="BO470" s="22"/>
      <c r="BP470" s="22"/>
      <c r="BQ470" s="22"/>
      <c r="BR470" s="22"/>
      <c r="BS470" s="22"/>
      <c r="BT470" s="22"/>
      <c r="BU470" s="22"/>
      <c r="BV470" s="22"/>
      <c r="BW470" s="22"/>
      <c r="BX470" s="22"/>
      <c r="BY470" s="22"/>
      <c r="BZ470" s="22"/>
      <c r="CA470" s="22"/>
      <c r="CB470" s="22"/>
      <c r="CC470" s="22"/>
      <c r="CD470" s="22"/>
      <c r="CE470" s="22"/>
      <c r="CF470" s="22"/>
      <c r="CG470" s="22"/>
      <c r="CH470" s="22"/>
      <c r="CI470" s="22"/>
      <c r="CJ470" s="22"/>
      <c r="CK470" s="22"/>
      <c r="CL470" s="22"/>
      <c r="CM470" s="22"/>
      <c r="CN470" s="22"/>
      <c r="CO470" s="22"/>
      <c r="CP470" s="22"/>
      <c r="CQ470" s="22"/>
      <c r="CR470" s="22"/>
      <c r="CS470" s="22"/>
      <c r="CT470" s="22"/>
      <c r="CU470" s="22"/>
      <c r="CV470" s="22"/>
      <c r="CW470" s="22"/>
      <c r="CX470" s="22"/>
      <c r="CY470" s="22"/>
      <c r="CZ470" s="22"/>
      <c r="DA470" s="22"/>
      <c r="DB470" s="22"/>
      <c r="DC470" s="22"/>
      <c r="DD470" s="22"/>
      <c r="DE470" s="22"/>
      <c r="DF470" s="22"/>
      <c r="DG470" s="22"/>
      <c r="DH470" s="22"/>
      <c r="DI470" s="22"/>
      <c r="DJ470" s="22"/>
      <c r="DK470" s="22"/>
      <c r="DL470" s="22"/>
      <c r="DM470" s="22"/>
      <c r="DN470" s="22"/>
      <c r="DO470" s="22"/>
      <c r="DP470" s="22"/>
      <c r="DQ470" s="22"/>
      <c r="DR470" s="22"/>
      <c r="DS470" s="22"/>
      <c r="DT470" s="22"/>
      <c r="DU470" s="22"/>
      <c r="DV470" s="22"/>
      <c r="DW470" s="22"/>
      <c r="DX470" s="22"/>
      <c r="DY470" s="22"/>
      <c r="DZ470" s="22"/>
      <c r="EA470" s="22"/>
      <c r="EB470" s="22"/>
      <c r="EC470" s="22"/>
      <c r="ED470" s="22"/>
      <c r="EE470" s="22"/>
      <c r="EF470" s="22"/>
      <c r="EG470" s="22"/>
      <c r="EH470" s="22"/>
      <c r="EI470" s="22"/>
      <c r="EJ470" s="22"/>
      <c r="EK470" s="22"/>
      <c r="EL470" s="22"/>
      <c r="EM470" s="22"/>
      <c r="EN470" s="22"/>
      <c r="EO470" s="22"/>
      <c r="EP470" s="22"/>
      <c r="EQ470" s="22"/>
      <c r="ER470" s="22"/>
      <c r="ES470" s="22"/>
      <c r="ET470" s="22"/>
      <c r="EU470" s="22"/>
      <c r="EV470" s="22"/>
      <c r="EW470" s="22"/>
      <c r="EX470" s="22"/>
      <c r="EY470" s="22"/>
      <c r="EZ470" s="22"/>
      <c r="FA470" s="22"/>
      <c r="FB470" s="22"/>
      <c r="FC470" s="22"/>
      <c r="FD470" s="22"/>
      <c r="FE470" s="22"/>
      <c r="FF470" s="22"/>
      <c r="FG470" s="22"/>
      <c r="FH470" s="22"/>
      <c r="FI470" s="22"/>
      <c r="FJ470" s="22"/>
      <c r="FK470" s="22"/>
      <c r="FL470" s="22"/>
      <c r="FM470" s="22"/>
      <c r="FN470" s="22"/>
      <c r="FO470" s="22"/>
      <c r="FP470" s="22"/>
      <c r="FQ470" s="22"/>
      <c r="FR470" s="22"/>
      <c r="FS470" s="22"/>
      <c r="FT470" s="22"/>
      <c r="FU470" s="22"/>
      <c r="FV470" s="22">
        <v>2.2000000000000002</v>
      </c>
      <c r="FW470" s="22"/>
      <c r="FX470" s="22"/>
      <c r="FY470" s="22"/>
      <c r="FZ470" s="22"/>
      <c r="GA470" s="22"/>
      <c r="GB470" s="22"/>
      <c r="GC470" s="22"/>
      <c r="GD470" s="22"/>
      <c r="GE470" s="22"/>
      <c r="GF470" s="22"/>
      <c r="GG470" s="22"/>
      <c r="GH470" s="22"/>
      <c r="GI470" s="22"/>
      <c r="GJ470" s="22"/>
      <c r="GK470" s="22"/>
      <c r="GL470" s="22"/>
      <c r="GM470" s="22"/>
      <c r="GN470" s="22"/>
      <c r="GO470" s="22"/>
      <c r="GP470" s="22"/>
      <c r="GQ470" s="22"/>
      <c r="GR470" s="22"/>
      <c r="GS470" s="22"/>
      <c r="GT470" s="22"/>
      <c r="GU470" s="22"/>
      <c r="GV470" s="22"/>
      <c r="GW470" s="22"/>
      <c r="GX470" s="22"/>
      <c r="GY470" s="22"/>
      <c r="GZ470" s="22"/>
      <c r="HA470" s="22"/>
      <c r="HB470" s="22"/>
      <c r="HC470" s="22"/>
      <c r="HD470" s="22"/>
      <c r="HE470" s="22"/>
      <c r="HF470" s="22"/>
      <c r="HG470" s="22"/>
      <c r="HH470" s="22"/>
      <c r="HI470" s="22"/>
      <c r="HJ470" s="22"/>
      <c r="HK470" s="22"/>
      <c r="HL470" s="22"/>
      <c r="HM470" s="22"/>
      <c r="HN470" s="22"/>
      <c r="HO470" s="22"/>
      <c r="HP470" s="22"/>
      <c r="HQ470" s="22"/>
      <c r="HR470" s="22"/>
      <c r="HS470" s="22"/>
      <c r="HT470" s="22"/>
      <c r="HU470" s="22"/>
      <c r="HV470" s="22"/>
      <c r="HW470" s="22"/>
      <c r="HX470" s="22"/>
      <c r="HY470" s="22"/>
      <c r="HZ470" s="22"/>
      <c r="IA470" s="22"/>
      <c r="IB470" s="22"/>
      <c r="IC470" s="22"/>
      <c r="ID470" s="22"/>
      <c r="IE470" s="22"/>
      <c r="IF470" s="22"/>
      <c r="IG470" s="22"/>
      <c r="IH470" s="22"/>
      <c r="II470" s="22"/>
      <c r="IJ470" s="22"/>
      <c r="IK470" s="22"/>
      <c r="IL470" s="22"/>
      <c r="IM470" s="22"/>
      <c r="IN470" s="22"/>
      <c r="IO470" s="22"/>
      <c r="IP470" s="22"/>
      <c r="IQ470" s="22"/>
      <c r="IR470" s="22"/>
      <c r="IS470" s="22"/>
      <c r="IT470" s="22"/>
      <c r="IU470" s="22"/>
      <c r="IV470" s="22"/>
      <c r="IW470" s="22"/>
      <c r="IX470" s="22"/>
      <c r="IY470" s="26">
        <f t="shared" si="26"/>
        <v>2.2000000000000002</v>
      </c>
      <c r="IZ470" s="56" t="s">
        <v>37</v>
      </c>
      <c r="JA470" s="80">
        <v>76.209999999999994</v>
      </c>
      <c r="JB470" s="81">
        <f>JE470+JF470+JG470+JH470</f>
        <v>76.209999999999994</v>
      </c>
      <c r="JC470" s="81">
        <v>47.981999999999999</v>
      </c>
      <c r="JD470" s="82">
        <f t="shared" si="27"/>
        <v>0</v>
      </c>
      <c r="JE470" s="83"/>
      <c r="JF470" s="83"/>
      <c r="JG470" s="83"/>
      <c r="JH470" s="83">
        <v>76.209999999999994</v>
      </c>
      <c r="JI470" s="83"/>
      <c r="JJ470" s="83"/>
      <c r="JK470" s="83"/>
      <c r="JL470" s="83"/>
      <c r="JM470" s="83"/>
      <c r="JN470" s="83"/>
      <c r="JO470" s="83"/>
      <c r="JP470" s="83"/>
      <c r="JQ470" s="40">
        <f t="shared" si="25"/>
        <v>1.5883039473135758</v>
      </c>
    </row>
    <row r="471" spans="1:278" s="5" customFormat="1" ht="12.75" customHeight="1" x14ac:dyDescent="0.25">
      <c r="A471" s="64">
        <v>43138</v>
      </c>
      <c r="B471" s="108" t="s">
        <v>241</v>
      </c>
      <c r="C471" s="52"/>
      <c r="D471" s="52"/>
      <c r="E471" s="53"/>
      <c r="F471" s="53"/>
      <c r="G471" s="53"/>
      <c r="H471" s="53"/>
      <c r="I471" s="53"/>
      <c r="J471" s="53"/>
      <c r="K471" s="53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  <c r="AU471" s="22"/>
      <c r="AV471" s="22"/>
      <c r="AW471" s="22"/>
      <c r="AX471" s="22"/>
      <c r="AY471" s="22"/>
      <c r="AZ471" s="22"/>
      <c r="BA471" s="22"/>
      <c r="BB471" s="22"/>
      <c r="BC471" s="22"/>
      <c r="BD471" s="22"/>
      <c r="BE471" s="22"/>
      <c r="BF471" s="22"/>
      <c r="BG471" s="22"/>
      <c r="BH471" s="22"/>
      <c r="BI471" s="22"/>
      <c r="BJ471" s="22"/>
      <c r="BK471" s="22"/>
      <c r="BL471" s="22"/>
      <c r="BM471" s="22"/>
      <c r="BN471" s="22"/>
      <c r="BO471" s="22"/>
      <c r="BP471" s="22"/>
      <c r="BQ471" s="22"/>
      <c r="BR471" s="22"/>
      <c r="BS471" s="22"/>
      <c r="BT471" s="22"/>
      <c r="BU471" s="22"/>
      <c r="BV471" s="22"/>
      <c r="BW471" s="22"/>
      <c r="BX471" s="22"/>
      <c r="BY471" s="22"/>
      <c r="BZ471" s="22"/>
      <c r="CA471" s="22"/>
      <c r="CB471" s="22"/>
      <c r="CC471" s="22"/>
      <c r="CD471" s="22"/>
      <c r="CE471" s="22"/>
      <c r="CF471" s="22"/>
      <c r="CG471" s="22"/>
      <c r="CH471" s="22"/>
      <c r="CI471" s="22"/>
      <c r="CJ471" s="22"/>
      <c r="CK471" s="22"/>
      <c r="CL471" s="22"/>
      <c r="CM471" s="22"/>
      <c r="CN471" s="22"/>
      <c r="CO471" s="22"/>
      <c r="CP471" s="22"/>
      <c r="CQ471" s="22"/>
      <c r="CR471" s="22"/>
      <c r="CS471" s="22"/>
      <c r="CT471" s="22"/>
      <c r="CU471" s="22"/>
      <c r="CV471" s="22"/>
      <c r="CW471" s="22"/>
      <c r="CX471" s="22"/>
      <c r="CY471" s="22"/>
      <c r="CZ471" s="22"/>
      <c r="DA471" s="22"/>
      <c r="DB471" s="22"/>
      <c r="DC471" s="22"/>
      <c r="DD471" s="22"/>
      <c r="DE471" s="22"/>
      <c r="DF471" s="22"/>
      <c r="DG471" s="22"/>
      <c r="DH471" s="22"/>
      <c r="DI471" s="22"/>
      <c r="DJ471" s="22"/>
      <c r="DK471" s="22"/>
      <c r="DL471" s="22"/>
      <c r="DM471" s="22"/>
      <c r="DN471" s="22"/>
      <c r="DO471" s="22"/>
      <c r="DP471" s="22"/>
      <c r="DQ471" s="22"/>
      <c r="DR471" s="22"/>
      <c r="DS471" s="22"/>
      <c r="DT471" s="22"/>
      <c r="DU471" s="22"/>
      <c r="DV471" s="22"/>
      <c r="DW471" s="22"/>
      <c r="DX471" s="22"/>
      <c r="DY471" s="22"/>
      <c r="DZ471" s="22"/>
      <c r="EA471" s="22">
        <v>150</v>
      </c>
      <c r="EB471" s="22"/>
      <c r="EC471" s="22"/>
      <c r="ED471" s="22"/>
      <c r="EE471" s="22"/>
      <c r="EF471" s="22"/>
      <c r="EG471" s="22"/>
      <c r="EH471" s="22"/>
      <c r="EI471" s="22"/>
      <c r="EJ471" s="22"/>
      <c r="EK471" s="22"/>
      <c r="EL471" s="22"/>
      <c r="EM471" s="22"/>
      <c r="EN471" s="22"/>
      <c r="EO471" s="22"/>
      <c r="EP471" s="22"/>
      <c r="EQ471" s="22"/>
      <c r="ER471" s="22"/>
      <c r="ES471" s="22"/>
      <c r="ET471" s="22"/>
      <c r="EU471" s="22"/>
      <c r="EV471" s="22"/>
      <c r="EW471" s="22"/>
      <c r="EX471" s="22"/>
      <c r="EY471" s="22"/>
      <c r="EZ471" s="22"/>
      <c r="FA471" s="22"/>
      <c r="FB471" s="22"/>
      <c r="FC471" s="22"/>
      <c r="FD471" s="22"/>
      <c r="FE471" s="22"/>
      <c r="FF471" s="22"/>
      <c r="FG471" s="22"/>
      <c r="FH471" s="22"/>
      <c r="FI471" s="22"/>
      <c r="FJ471" s="22"/>
      <c r="FK471" s="22"/>
      <c r="FL471" s="22"/>
      <c r="FM471" s="22"/>
      <c r="FN471" s="22"/>
      <c r="FO471" s="22"/>
      <c r="FP471" s="22"/>
      <c r="FQ471" s="22"/>
      <c r="FR471" s="22"/>
      <c r="FS471" s="22"/>
      <c r="FT471" s="22"/>
      <c r="FU471" s="22"/>
      <c r="FV471" s="22"/>
      <c r="FW471" s="22"/>
      <c r="FX471" s="22"/>
      <c r="FY471" s="22"/>
      <c r="FZ471" s="22"/>
      <c r="GA471" s="22"/>
      <c r="GB471" s="22"/>
      <c r="GC471" s="22"/>
      <c r="GD471" s="22"/>
      <c r="GE471" s="22"/>
      <c r="GF471" s="22"/>
      <c r="GG471" s="22"/>
      <c r="GH471" s="22"/>
      <c r="GI471" s="22"/>
      <c r="GJ471" s="22"/>
      <c r="GK471" s="22"/>
      <c r="GL471" s="22"/>
      <c r="GM471" s="22"/>
      <c r="GN471" s="22"/>
      <c r="GO471" s="22"/>
      <c r="GP471" s="22"/>
      <c r="GQ471" s="22"/>
      <c r="GR471" s="22"/>
      <c r="GS471" s="22"/>
      <c r="GT471" s="22"/>
      <c r="GU471" s="22"/>
      <c r="GV471" s="22"/>
      <c r="GW471" s="22"/>
      <c r="GX471" s="22"/>
      <c r="GY471" s="22"/>
      <c r="GZ471" s="22"/>
      <c r="HA471" s="22"/>
      <c r="HB471" s="22"/>
      <c r="HC471" s="22"/>
      <c r="HD471" s="22"/>
      <c r="HE471" s="22"/>
      <c r="HF471" s="22"/>
      <c r="HG471" s="22"/>
      <c r="HH471" s="22"/>
      <c r="HI471" s="22"/>
      <c r="HJ471" s="22"/>
      <c r="HK471" s="22"/>
      <c r="HL471" s="22"/>
      <c r="HM471" s="22"/>
      <c r="HN471" s="22"/>
      <c r="HO471" s="22"/>
      <c r="HP471" s="22"/>
      <c r="HQ471" s="22"/>
      <c r="HR471" s="22"/>
      <c r="HS471" s="22"/>
      <c r="HT471" s="22"/>
      <c r="HU471" s="22"/>
      <c r="HV471" s="22"/>
      <c r="HW471" s="22"/>
      <c r="HX471" s="22"/>
      <c r="HY471" s="22"/>
      <c r="HZ471" s="22"/>
      <c r="IA471" s="22"/>
      <c r="IB471" s="22"/>
      <c r="IC471" s="22"/>
      <c r="ID471" s="22"/>
      <c r="IE471" s="22"/>
      <c r="IF471" s="22"/>
      <c r="IG471" s="22"/>
      <c r="IH471" s="22"/>
      <c r="II471" s="22"/>
      <c r="IJ471" s="22"/>
      <c r="IK471" s="22"/>
      <c r="IL471" s="22"/>
      <c r="IM471" s="22"/>
      <c r="IN471" s="22"/>
      <c r="IO471" s="22"/>
      <c r="IP471" s="22"/>
      <c r="IQ471" s="22"/>
      <c r="IR471" s="22"/>
      <c r="IS471" s="22"/>
      <c r="IT471" s="22"/>
      <c r="IU471" s="22"/>
      <c r="IV471" s="22"/>
      <c r="IW471" s="22"/>
      <c r="IX471" s="22"/>
      <c r="IY471" s="26">
        <f t="shared" si="26"/>
        <v>150</v>
      </c>
      <c r="IZ471" s="56" t="s">
        <v>37</v>
      </c>
      <c r="JA471" s="80">
        <v>2970</v>
      </c>
      <c r="JB471" s="81">
        <f>JE471+JF471+JG471+JH471</f>
        <v>2970</v>
      </c>
      <c r="JC471" s="81">
        <v>2226</v>
      </c>
      <c r="JD471" s="82">
        <f t="shared" si="27"/>
        <v>0</v>
      </c>
      <c r="JE471" s="83"/>
      <c r="JF471" s="83"/>
      <c r="JG471" s="83"/>
      <c r="JH471" s="83">
        <v>2970</v>
      </c>
      <c r="JI471" s="83"/>
      <c r="JJ471" s="83"/>
      <c r="JK471" s="83"/>
      <c r="JL471" s="83"/>
      <c r="JM471" s="83"/>
      <c r="JN471" s="83"/>
      <c r="JO471" s="83"/>
      <c r="JP471" s="83"/>
      <c r="JQ471" s="40">
        <f t="shared" si="25"/>
        <v>1.3342318059299192</v>
      </c>
      <c r="JR471" s="5" t="s">
        <v>357</v>
      </c>
    </row>
    <row r="472" spans="1:278" s="5" customFormat="1" ht="12.75" customHeight="1" x14ac:dyDescent="0.25">
      <c r="A472" s="64">
        <v>43166</v>
      </c>
      <c r="B472" s="108" t="s">
        <v>241</v>
      </c>
      <c r="C472" s="52"/>
      <c r="D472" s="52"/>
      <c r="E472" s="53"/>
      <c r="F472" s="53"/>
      <c r="G472" s="53"/>
      <c r="H472" s="53"/>
      <c r="I472" s="53"/>
      <c r="J472" s="53"/>
      <c r="K472" s="53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  <c r="AU472" s="22"/>
      <c r="AV472" s="22"/>
      <c r="AW472" s="22"/>
      <c r="AX472" s="22"/>
      <c r="AY472" s="22"/>
      <c r="AZ472" s="22"/>
      <c r="BA472" s="22"/>
      <c r="BB472" s="22"/>
      <c r="BC472" s="22"/>
      <c r="BD472" s="22"/>
      <c r="BE472" s="22"/>
      <c r="BF472" s="22"/>
      <c r="BG472" s="22"/>
      <c r="BH472" s="22"/>
      <c r="BI472" s="22"/>
      <c r="BJ472" s="22"/>
      <c r="BK472" s="22"/>
      <c r="BL472" s="22"/>
      <c r="BM472" s="22"/>
      <c r="BN472" s="22"/>
      <c r="BO472" s="22"/>
      <c r="BP472" s="22"/>
      <c r="BQ472" s="22"/>
      <c r="BR472" s="22"/>
      <c r="BS472" s="22"/>
      <c r="BT472" s="22"/>
      <c r="BU472" s="22"/>
      <c r="BV472" s="22"/>
      <c r="BW472" s="22"/>
      <c r="BX472" s="22"/>
      <c r="BY472" s="22"/>
      <c r="BZ472" s="22"/>
      <c r="CA472" s="22"/>
      <c r="CB472" s="22"/>
      <c r="CC472" s="22"/>
      <c r="CD472" s="22"/>
      <c r="CE472" s="22"/>
      <c r="CF472" s="22"/>
      <c r="CG472" s="22"/>
      <c r="CH472" s="22"/>
      <c r="CI472" s="22"/>
      <c r="CJ472" s="22"/>
      <c r="CK472" s="22"/>
      <c r="CL472" s="22"/>
      <c r="CM472" s="22"/>
      <c r="CN472" s="22"/>
      <c r="CO472" s="22"/>
      <c r="CP472" s="22"/>
      <c r="CQ472" s="22"/>
      <c r="CR472" s="22"/>
      <c r="CS472" s="22"/>
      <c r="CT472" s="22"/>
      <c r="CU472" s="22"/>
      <c r="CV472" s="22"/>
      <c r="CW472" s="22"/>
      <c r="CX472" s="22"/>
      <c r="CY472" s="22"/>
      <c r="CZ472" s="22"/>
      <c r="DA472" s="22"/>
      <c r="DB472" s="22"/>
      <c r="DC472" s="22"/>
      <c r="DD472" s="22"/>
      <c r="DE472" s="22"/>
      <c r="DF472" s="22"/>
      <c r="DG472" s="22"/>
      <c r="DH472" s="22"/>
      <c r="DI472" s="22"/>
      <c r="DJ472" s="22"/>
      <c r="DK472" s="22"/>
      <c r="DL472" s="22"/>
      <c r="DM472" s="22"/>
      <c r="DN472" s="22"/>
      <c r="DO472" s="22"/>
      <c r="DP472" s="22"/>
      <c r="DQ472" s="22"/>
      <c r="DR472" s="22"/>
      <c r="DS472" s="22"/>
      <c r="DT472" s="22"/>
      <c r="DU472" s="22"/>
      <c r="DV472" s="22"/>
      <c r="DW472" s="22"/>
      <c r="DX472" s="22"/>
      <c r="DY472" s="22"/>
      <c r="DZ472" s="22"/>
      <c r="EA472" s="22">
        <v>100</v>
      </c>
      <c r="EB472" s="22"/>
      <c r="EC472" s="22"/>
      <c r="ED472" s="22"/>
      <c r="EE472" s="22"/>
      <c r="EF472" s="22"/>
      <c r="EG472" s="22"/>
      <c r="EH472" s="22"/>
      <c r="EI472" s="22"/>
      <c r="EJ472" s="22"/>
      <c r="EK472" s="22"/>
      <c r="EL472" s="22"/>
      <c r="EM472" s="22"/>
      <c r="EN472" s="22"/>
      <c r="EO472" s="22"/>
      <c r="EP472" s="22"/>
      <c r="EQ472" s="22"/>
      <c r="ER472" s="22"/>
      <c r="ES472" s="22"/>
      <c r="ET472" s="22"/>
      <c r="EU472" s="22"/>
      <c r="EV472" s="22"/>
      <c r="EW472" s="22"/>
      <c r="EX472" s="22"/>
      <c r="EY472" s="22"/>
      <c r="EZ472" s="22"/>
      <c r="FA472" s="22"/>
      <c r="FB472" s="22"/>
      <c r="FC472" s="22"/>
      <c r="FD472" s="22"/>
      <c r="FE472" s="22"/>
      <c r="FF472" s="22"/>
      <c r="FG472" s="22"/>
      <c r="FH472" s="22"/>
      <c r="FI472" s="22"/>
      <c r="FJ472" s="22"/>
      <c r="FK472" s="22"/>
      <c r="FL472" s="22"/>
      <c r="FM472" s="22"/>
      <c r="FN472" s="22"/>
      <c r="FO472" s="22"/>
      <c r="FP472" s="22"/>
      <c r="FQ472" s="22"/>
      <c r="FR472" s="22"/>
      <c r="FS472" s="22"/>
      <c r="FT472" s="22"/>
      <c r="FU472" s="22"/>
      <c r="FV472" s="22"/>
      <c r="FW472" s="22"/>
      <c r="FX472" s="22"/>
      <c r="FY472" s="22"/>
      <c r="FZ472" s="22"/>
      <c r="GA472" s="22"/>
      <c r="GB472" s="22"/>
      <c r="GC472" s="22"/>
      <c r="GD472" s="22"/>
      <c r="GE472" s="22"/>
      <c r="GF472" s="22"/>
      <c r="GG472" s="22"/>
      <c r="GH472" s="22"/>
      <c r="GI472" s="22"/>
      <c r="GJ472" s="22"/>
      <c r="GK472" s="22"/>
      <c r="GL472" s="22"/>
      <c r="GM472" s="22"/>
      <c r="GN472" s="22"/>
      <c r="GO472" s="22"/>
      <c r="GP472" s="22"/>
      <c r="GQ472" s="22"/>
      <c r="GR472" s="22"/>
      <c r="GS472" s="22"/>
      <c r="GT472" s="22"/>
      <c r="GU472" s="22"/>
      <c r="GV472" s="22"/>
      <c r="GW472" s="22"/>
      <c r="GX472" s="22"/>
      <c r="GY472" s="22"/>
      <c r="GZ472" s="22"/>
      <c r="HA472" s="22"/>
      <c r="HB472" s="22"/>
      <c r="HC472" s="22"/>
      <c r="HD472" s="22"/>
      <c r="HE472" s="22"/>
      <c r="HF472" s="22"/>
      <c r="HG472" s="22"/>
      <c r="HH472" s="22"/>
      <c r="HI472" s="22"/>
      <c r="HJ472" s="22"/>
      <c r="HK472" s="22"/>
      <c r="HL472" s="22"/>
      <c r="HM472" s="22"/>
      <c r="HN472" s="22"/>
      <c r="HO472" s="22"/>
      <c r="HP472" s="22"/>
      <c r="HQ472" s="22"/>
      <c r="HR472" s="22"/>
      <c r="HS472" s="22"/>
      <c r="HT472" s="22"/>
      <c r="HU472" s="22"/>
      <c r="HV472" s="22"/>
      <c r="HW472" s="22"/>
      <c r="HX472" s="22"/>
      <c r="HY472" s="22"/>
      <c r="HZ472" s="22"/>
      <c r="IA472" s="22"/>
      <c r="IB472" s="22"/>
      <c r="IC472" s="22"/>
      <c r="ID472" s="22"/>
      <c r="IE472" s="22"/>
      <c r="IF472" s="22"/>
      <c r="IG472" s="22"/>
      <c r="IH472" s="22"/>
      <c r="II472" s="22"/>
      <c r="IJ472" s="22"/>
      <c r="IK472" s="22"/>
      <c r="IL472" s="22"/>
      <c r="IM472" s="22"/>
      <c r="IN472" s="22"/>
      <c r="IO472" s="22"/>
      <c r="IP472" s="22"/>
      <c r="IQ472" s="22"/>
      <c r="IR472" s="22"/>
      <c r="IS472" s="22"/>
      <c r="IT472" s="22"/>
      <c r="IU472" s="22"/>
      <c r="IV472" s="22"/>
      <c r="IW472" s="22"/>
      <c r="IX472" s="22"/>
      <c r="IY472" s="26">
        <f t="shared" si="26"/>
        <v>100</v>
      </c>
      <c r="IZ472" s="56" t="s">
        <v>37</v>
      </c>
      <c r="JA472" s="80">
        <v>1980</v>
      </c>
      <c r="JB472" s="81">
        <f>JE472+JF472+JG472+JH472+JI472</f>
        <v>1980</v>
      </c>
      <c r="JC472" s="81">
        <v>1484</v>
      </c>
      <c r="JD472" s="82">
        <f t="shared" si="27"/>
        <v>0</v>
      </c>
      <c r="JE472" s="83"/>
      <c r="JF472" s="83"/>
      <c r="JG472" s="83"/>
      <c r="JH472" s="83"/>
      <c r="JI472" s="83">
        <v>1980</v>
      </c>
      <c r="JJ472" s="83"/>
      <c r="JK472" s="83"/>
      <c r="JL472" s="83"/>
      <c r="JM472" s="83"/>
      <c r="JN472" s="83"/>
      <c r="JO472" s="83"/>
      <c r="JP472" s="83"/>
      <c r="JQ472" s="40">
        <f t="shared" si="25"/>
        <v>1.3342318059299192</v>
      </c>
      <c r="JR472" s="5" t="s">
        <v>417</v>
      </c>
    </row>
    <row r="473" spans="1:278" s="5" customFormat="1" ht="12.75" customHeight="1" x14ac:dyDescent="0.25">
      <c r="A473" s="64">
        <v>43180</v>
      </c>
      <c r="B473" s="108" t="s">
        <v>241</v>
      </c>
      <c r="C473" s="52"/>
      <c r="D473" s="52"/>
      <c r="E473" s="53"/>
      <c r="F473" s="53"/>
      <c r="G473" s="53"/>
      <c r="H473" s="53"/>
      <c r="I473" s="53"/>
      <c r="J473" s="53"/>
      <c r="K473" s="53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  <c r="AU473" s="22"/>
      <c r="AV473" s="22"/>
      <c r="AW473" s="22"/>
      <c r="AX473" s="22"/>
      <c r="AY473" s="22"/>
      <c r="AZ473" s="22"/>
      <c r="BA473" s="22"/>
      <c r="BB473" s="22"/>
      <c r="BC473" s="22"/>
      <c r="BD473" s="22"/>
      <c r="BE473" s="22"/>
      <c r="BF473" s="22"/>
      <c r="BG473" s="22"/>
      <c r="BH473" s="22"/>
      <c r="BI473" s="22"/>
      <c r="BJ473" s="22"/>
      <c r="BK473" s="22"/>
      <c r="BL473" s="22"/>
      <c r="BM473" s="22"/>
      <c r="BN473" s="22"/>
      <c r="BO473" s="22"/>
      <c r="BP473" s="22"/>
      <c r="BQ473" s="22"/>
      <c r="BR473" s="22"/>
      <c r="BS473" s="22"/>
      <c r="BT473" s="22"/>
      <c r="BU473" s="22"/>
      <c r="BV473" s="22"/>
      <c r="BW473" s="22"/>
      <c r="BX473" s="22"/>
      <c r="BY473" s="22"/>
      <c r="BZ473" s="22"/>
      <c r="CA473" s="22"/>
      <c r="CB473" s="22"/>
      <c r="CC473" s="22"/>
      <c r="CD473" s="22"/>
      <c r="CE473" s="22"/>
      <c r="CF473" s="22"/>
      <c r="CG473" s="22"/>
      <c r="CH473" s="22"/>
      <c r="CI473" s="22"/>
      <c r="CJ473" s="22"/>
      <c r="CK473" s="22"/>
      <c r="CL473" s="22"/>
      <c r="CM473" s="22"/>
      <c r="CN473" s="22"/>
      <c r="CO473" s="22"/>
      <c r="CP473" s="22"/>
      <c r="CQ473" s="22"/>
      <c r="CR473" s="22"/>
      <c r="CS473" s="22"/>
      <c r="CT473" s="22"/>
      <c r="CU473" s="22"/>
      <c r="CV473" s="22"/>
      <c r="CW473" s="22"/>
      <c r="CX473" s="22"/>
      <c r="CY473" s="22"/>
      <c r="CZ473" s="22"/>
      <c r="DA473" s="22"/>
      <c r="DB473" s="22"/>
      <c r="DC473" s="22"/>
      <c r="DD473" s="22"/>
      <c r="DE473" s="22"/>
      <c r="DF473" s="22"/>
      <c r="DG473" s="22"/>
      <c r="DH473" s="22"/>
      <c r="DI473" s="22"/>
      <c r="DJ473" s="22"/>
      <c r="DK473" s="22"/>
      <c r="DL473" s="22"/>
      <c r="DM473" s="22"/>
      <c r="DN473" s="22"/>
      <c r="DO473" s="22"/>
      <c r="DP473" s="22"/>
      <c r="DQ473" s="22"/>
      <c r="DR473" s="22"/>
      <c r="DS473" s="22"/>
      <c r="DT473" s="22"/>
      <c r="DU473" s="22"/>
      <c r="DV473" s="22"/>
      <c r="DW473" s="22"/>
      <c r="DX473" s="22"/>
      <c r="DY473" s="22"/>
      <c r="DZ473" s="22"/>
      <c r="EA473" s="22">
        <v>110</v>
      </c>
      <c r="EB473" s="22"/>
      <c r="EC473" s="22"/>
      <c r="ED473" s="22"/>
      <c r="EE473" s="22"/>
      <c r="EF473" s="22"/>
      <c r="EG473" s="22"/>
      <c r="EH473" s="22"/>
      <c r="EI473" s="22"/>
      <c r="EJ473" s="22"/>
      <c r="EK473" s="22"/>
      <c r="EL473" s="22"/>
      <c r="EM473" s="22"/>
      <c r="EN473" s="22"/>
      <c r="EO473" s="22"/>
      <c r="EP473" s="22"/>
      <c r="EQ473" s="22"/>
      <c r="ER473" s="22"/>
      <c r="ES473" s="22"/>
      <c r="ET473" s="22"/>
      <c r="EU473" s="22"/>
      <c r="EV473" s="22"/>
      <c r="EW473" s="22"/>
      <c r="EX473" s="22"/>
      <c r="EY473" s="22"/>
      <c r="EZ473" s="22"/>
      <c r="FA473" s="22"/>
      <c r="FB473" s="22"/>
      <c r="FC473" s="22"/>
      <c r="FD473" s="22"/>
      <c r="FE473" s="22"/>
      <c r="FF473" s="22"/>
      <c r="FG473" s="22"/>
      <c r="FH473" s="22"/>
      <c r="FI473" s="22"/>
      <c r="FJ473" s="22"/>
      <c r="FK473" s="22"/>
      <c r="FL473" s="22"/>
      <c r="FM473" s="22"/>
      <c r="FN473" s="22"/>
      <c r="FO473" s="22"/>
      <c r="FP473" s="22"/>
      <c r="FQ473" s="22"/>
      <c r="FR473" s="22"/>
      <c r="FS473" s="22"/>
      <c r="FT473" s="22"/>
      <c r="FU473" s="22"/>
      <c r="FV473" s="22"/>
      <c r="FW473" s="22"/>
      <c r="FX473" s="22"/>
      <c r="FY473" s="22"/>
      <c r="FZ473" s="22"/>
      <c r="GA473" s="22"/>
      <c r="GB473" s="22"/>
      <c r="GC473" s="22"/>
      <c r="GD473" s="22"/>
      <c r="GE473" s="22"/>
      <c r="GF473" s="22"/>
      <c r="GG473" s="22"/>
      <c r="GH473" s="22"/>
      <c r="GI473" s="22"/>
      <c r="GJ473" s="22"/>
      <c r="GK473" s="22"/>
      <c r="GL473" s="22"/>
      <c r="GM473" s="22"/>
      <c r="GN473" s="22"/>
      <c r="GO473" s="22"/>
      <c r="GP473" s="22"/>
      <c r="GQ473" s="22"/>
      <c r="GR473" s="22"/>
      <c r="GS473" s="22"/>
      <c r="GT473" s="22"/>
      <c r="GU473" s="22"/>
      <c r="GV473" s="22"/>
      <c r="GW473" s="22"/>
      <c r="GX473" s="22"/>
      <c r="GY473" s="22"/>
      <c r="GZ473" s="22"/>
      <c r="HA473" s="22"/>
      <c r="HB473" s="22"/>
      <c r="HC473" s="22"/>
      <c r="HD473" s="22"/>
      <c r="HE473" s="22"/>
      <c r="HF473" s="22"/>
      <c r="HG473" s="22"/>
      <c r="HH473" s="22"/>
      <c r="HI473" s="22"/>
      <c r="HJ473" s="22"/>
      <c r="HK473" s="22"/>
      <c r="HL473" s="22"/>
      <c r="HM473" s="22"/>
      <c r="HN473" s="22"/>
      <c r="HO473" s="22"/>
      <c r="HP473" s="22"/>
      <c r="HQ473" s="22"/>
      <c r="HR473" s="22"/>
      <c r="HS473" s="22"/>
      <c r="HT473" s="22"/>
      <c r="HU473" s="22"/>
      <c r="HV473" s="22"/>
      <c r="HW473" s="22"/>
      <c r="HX473" s="22"/>
      <c r="HY473" s="22"/>
      <c r="HZ473" s="22"/>
      <c r="IA473" s="22"/>
      <c r="IB473" s="22"/>
      <c r="IC473" s="22"/>
      <c r="ID473" s="22"/>
      <c r="IE473" s="22"/>
      <c r="IF473" s="22"/>
      <c r="IG473" s="22"/>
      <c r="IH473" s="22"/>
      <c r="II473" s="22"/>
      <c r="IJ473" s="22"/>
      <c r="IK473" s="22"/>
      <c r="IL473" s="22"/>
      <c r="IM473" s="22"/>
      <c r="IN473" s="22"/>
      <c r="IO473" s="22"/>
      <c r="IP473" s="22"/>
      <c r="IQ473" s="22"/>
      <c r="IR473" s="22"/>
      <c r="IS473" s="22"/>
      <c r="IT473" s="22"/>
      <c r="IU473" s="22"/>
      <c r="IV473" s="22"/>
      <c r="IW473" s="22"/>
      <c r="IX473" s="22"/>
      <c r="IY473" s="26">
        <f t="shared" si="26"/>
        <v>110</v>
      </c>
      <c r="IZ473" s="56" t="s">
        <v>37</v>
      </c>
      <c r="JA473" s="80">
        <v>2178</v>
      </c>
      <c r="JB473" s="81">
        <f>JE473+JF473+JG473+JH473+JI473</f>
        <v>2178</v>
      </c>
      <c r="JC473" s="81">
        <v>1615.8999999999999</v>
      </c>
      <c r="JD473" s="82">
        <f t="shared" si="27"/>
        <v>0</v>
      </c>
      <c r="JE473" s="83"/>
      <c r="JF473" s="83"/>
      <c r="JG473" s="83"/>
      <c r="JH473" s="83"/>
      <c r="JI473" s="83">
        <v>2178</v>
      </c>
      <c r="JJ473" s="83"/>
      <c r="JK473" s="83"/>
      <c r="JL473" s="83"/>
      <c r="JM473" s="83"/>
      <c r="JN473" s="83"/>
      <c r="JO473" s="83"/>
      <c r="JP473" s="83"/>
      <c r="JQ473" s="40">
        <f t="shared" si="25"/>
        <v>1.34785568413887</v>
      </c>
      <c r="JR473" s="5" t="s">
        <v>418</v>
      </c>
    </row>
    <row r="474" spans="1:278" s="5" customFormat="1" ht="12.75" customHeight="1" x14ac:dyDescent="0.25">
      <c r="A474" s="64">
        <v>43195</v>
      </c>
      <c r="B474" s="108" t="s">
        <v>241</v>
      </c>
      <c r="C474" s="52"/>
      <c r="D474" s="52"/>
      <c r="E474" s="53"/>
      <c r="F474" s="53"/>
      <c r="G474" s="53"/>
      <c r="H474" s="53"/>
      <c r="I474" s="53"/>
      <c r="J474" s="53"/>
      <c r="K474" s="53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  <c r="BA474" s="22"/>
      <c r="BB474" s="22"/>
      <c r="BC474" s="22"/>
      <c r="BD474" s="22"/>
      <c r="BE474" s="22"/>
      <c r="BF474" s="22"/>
      <c r="BG474" s="22"/>
      <c r="BH474" s="22"/>
      <c r="BI474" s="22"/>
      <c r="BJ474" s="22"/>
      <c r="BK474" s="22"/>
      <c r="BL474" s="22"/>
      <c r="BM474" s="22"/>
      <c r="BN474" s="22"/>
      <c r="BO474" s="22"/>
      <c r="BP474" s="22"/>
      <c r="BQ474" s="22"/>
      <c r="BR474" s="22"/>
      <c r="BS474" s="22"/>
      <c r="BT474" s="22"/>
      <c r="BU474" s="22"/>
      <c r="BV474" s="22"/>
      <c r="BW474" s="22"/>
      <c r="BX474" s="22"/>
      <c r="BY474" s="22"/>
      <c r="BZ474" s="22"/>
      <c r="CA474" s="22"/>
      <c r="CB474" s="22"/>
      <c r="CC474" s="22"/>
      <c r="CD474" s="22"/>
      <c r="CE474" s="22"/>
      <c r="CF474" s="22"/>
      <c r="CG474" s="22"/>
      <c r="CH474" s="22"/>
      <c r="CI474" s="22"/>
      <c r="CJ474" s="22"/>
      <c r="CK474" s="22"/>
      <c r="CL474" s="22"/>
      <c r="CM474" s="22"/>
      <c r="CN474" s="22"/>
      <c r="CO474" s="22"/>
      <c r="CP474" s="22"/>
      <c r="CQ474" s="22"/>
      <c r="CR474" s="22"/>
      <c r="CS474" s="22"/>
      <c r="CT474" s="22"/>
      <c r="CU474" s="22"/>
      <c r="CV474" s="22"/>
      <c r="CW474" s="22"/>
      <c r="CX474" s="22"/>
      <c r="CY474" s="22"/>
      <c r="CZ474" s="22"/>
      <c r="DA474" s="22"/>
      <c r="DB474" s="22"/>
      <c r="DC474" s="22"/>
      <c r="DD474" s="22"/>
      <c r="DE474" s="22"/>
      <c r="DF474" s="22"/>
      <c r="DG474" s="22"/>
      <c r="DH474" s="22"/>
      <c r="DI474" s="22"/>
      <c r="DJ474" s="22"/>
      <c r="DK474" s="22"/>
      <c r="DL474" s="22"/>
      <c r="DM474" s="22"/>
      <c r="DN474" s="22"/>
      <c r="DO474" s="22"/>
      <c r="DP474" s="22"/>
      <c r="DQ474" s="22"/>
      <c r="DR474" s="22"/>
      <c r="DS474" s="22"/>
      <c r="DT474" s="22"/>
      <c r="DU474" s="22"/>
      <c r="DV474" s="22"/>
      <c r="DW474" s="22"/>
      <c r="DX474" s="22"/>
      <c r="DY474" s="22"/>
      <c r="DZ474" s="22"/>
      <c r="EA474" s="22">
        <v>210</v>
      </c>
      <c r="EB474" s="22"/>
      <c r="EC474" s="22"/>
      <c r="ED474" s="22"/>
      <c r="EE474" s="22"/>
      <c r="EF474" s="22"/>
      <c r="EG474" s="22"/>
      <c r="EH474" s="22"/>
      <c r="EI474" s="22"/>
      <c r="EJ474" s="22"/>
      <c r="EK474" s="22"/>
      <c r="EL474" s="22"/>
      <c r="EM474" s="22"/>
      <c r="EN474" s="22"/>
      <c r="EO474" s="22"/>
      <c r="EP474" s="22"/>
      <c r="EQ474" s="22"/>
      <c r="ER474" s="22"/>
      <c r="ES474" s="22"/>
      <c r="ET474" s="22"/>
      <c r="EU474" s="22"/>
      <c r="EV474" s="22"/>
      <c r="EW474" s="22"/>
      <c r="EX474" s="22"/>
      <c r="EY474" s="22"/>
      <c r="EZ474" s="22"/>
      <c r="FA474" s="22"/>
      <c r="FB474" s="22"/>
      <c r="FC474" s="22"/>
      <c r="FD474" s="22"/>
      <c r="FE474" s="22"/>
      <c r="FF474" s="22"/>
      <c r="FG474" s="22"/>
      <c r="FH474" s="22"/>
      <c r="FI474" s="22"/>
      <c r="FJ474" s="22"/>
      <c r="FK474" s="22"/>
      <c r="FL474" s="22"/>
      <c r="FM474" s="22"/>
      <c r="FN474" s="22"/>
      <c r="FO474" s="22"/>
      <c r="FP474" s="22"/>
      <c r="FQ474" s="22"/>
      <c r="FR474" s="22"/>
      <c r="FS474" s="22"/>
      <c r="FT474" s="22"/>
      <c r="FU474" s="22"/>
      <c r="FV474" s="22"/>
      <c r="FW474" s="22"/>
      <c r="FX474" s="22"/>
      <c r="FY474" s="22"/>
      <c r="FZ474" s="22"/>
      <c r="GA474" s="22"/>
      <c r="GB474" s="22"/>
      <c r="GC474" s="22"/>
      <c r="GD474" s="22"/>
      <c r="GE474" s="22"/>
      <c r="GF474" s="22"/>
      <c r="GG474" s="22"/>
      <c r="GH474" s="22"/>
      <c r="GI474" s="22"/>
      <c r="GJ474" s="22"/>
      <c r="GK474" s="22"/>
      <c r="GL474" s="22"/>
      <c r="GM474" s="22"/>
      <c r="GN474" s="22"/>
      <c r="GO474" s="22"/>
      <c r="GP474" s="22"/>
      <c r="GQ474" s="22"/>
      <c r="GR474" s="22"/>
      <c r="GS474" s="22"/>
      <c r="GT474" s="22"/>
      <c r="GU474" s="22"/>
      <c r="GV474" s="22"/>
      <c r="GW474" s="22"/>
      <c r="GX474" s="22"/>
      <c r="GY474" s="22"/>
      <c r="GZ474" s="22"/>
      <c r="HA474" s="22"/>
      <c r="HB474" s="22"/>
      <c r="HC474" s="22"/>
      <c r="HD474" s="22"/>
      <c r="HE474" s="22"/>
      <c r="HF474" s="22"/>
      <c r="HG474" s="22"/>
      <c r="HH474" s="22"/>
      <c r="HI474" s="22"/>
      <c r="HJ474" s="22"/>
      <c r="HK474" s="22"/>
      <c r="HL474" s="22"/>
      <c r="HM474" s="22"/>
      <c r="HN474" s="22"/>
      <c r="HO474" s="22"/>
      <c r="HP474" s="22"/>
      <c r="HQ474" s="22"/>
      <c r="HR474" s="22"/>
      <c r="HS474" s="22"/>
      <c r="HT474" s="22"/>
      <c r="HU474" s="22"/>
      <c r="HV474" s="22"/>
      <c r="HW474" s="22"/>
      <c r="HX474" s="22"/>
      <c r="HY474" s="22"/>
      <c r="HZ474" s="22"/>
      <c r="IA474" s="22"/>
      <c r="IB474" s="22"/>
      <c r="IC474" s="22"/>
      <c r="ID474" s="22"/>
      <c r="IE474" s="22"/>
      <c r="IF474" s="22"/>
      <c r="IG474" s="22"/>
      <c r="IH474" s="22"/>
      <c r="II474" s="22"/>
      <c r="IJ474" s="22"/>
      <c r="IK474" s="22"/>
      <c r="IL474" s="22"/>
      <c r="IM474" s="22"/>
      <c r="IN474" s="22"/>
      <c r="IO474" s="22"/>
      <c r="IP474" s="22"/>
      <c r="IQ474" s="22"/>
      <c r="IR474" s="22"/>
      <c r="IS474" s="22"/>
      <c r="IT474" s="22"/>
      <c r="IU474" s="22"/>
      <c r="IV474" s="22"/>
      <c r="IW474" s="22"/>
      <c r="IX474" s="22"/>
      <c r="IY474" s="26">
        <f t="shared" si="26"/>
        <v>210</v>
      </c>
      <c r="IZ474" s="56" t="s">
        <v>37</v>
      </c>
      <c r="JA474" s="80">
        <v>4158</v>
      </c>
      <c r="JB474" s="81">
        <f>JE474+JF474+JG474+JH474+JI474+JJ474</f>
        <v>4158</v>
      </c>
      <c r="JC474" s="81">
        <v>3055.5</v>
      </c>
      <c r="JD474" s="82">
        <f t="shared" si="27"/>
        <v>0</v>
      </c>
      <c r="JE474" s="83"/>
      <c r="JF474" s="83"/>
      <c r="JG474" s="83"/>
      <c r="JH474" s="83"/>
      <c r="JI474" s="83"/>
      <c r="JJ474" s="83">
        <v>4158</v>
      </c>
      <c r="JK474" s="83"/>
      <c r="JL474" s="83"/>
      <c r="JM474" s="83"/>
      <c r="JN474" s="83"/>
      <c r="JO474" s="83"/>
      <c r="JP474" s="83"/>
      <c r="JQ474" s="40">
        <f t="shared" si="25"/>
        <v>1.3608247422680413</v>
      </c>
      <c r="JR474" s="5" t="s">
        <v>473</v>
      </c>
    </row>
    <row r="475" spans="1:278" s="5" customFormat="1" ht="12.75" customHeight="1" x14ac:dyDescent="0.25">
      <c r="A475" s="64">
        <v>43222</v>
      </c>
      <c r="B475" s="108" t="s">
        <v>241</v>
      </c>
      <c r="C475" s="52"/>
      <c r="D475" s="52"/>
      <c r="E475" s="53"/>
      <c r="F475" s="53"/>
      <c r="G475" s="53"/>
      <c r="H475" s="53"/>
      <c r="I475" s="53"/>
      <c r="J475" s="53"/>
      <c r="K475" s="53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  <c r="AU475" s="22"/>
      <c r="AV475" s="22"/>
      <c r="AW475" s="22"/>
      <c r="AX475" s="22"/>
      <c r="AY475" s="22"/>
      <c r="AZ475" s="22"/>
      <c r="BA475" s="22"/>
      <c r="BB475" s="22"/>
      <c r="BC475" s="22"/>
      <c r="BD475" s="22"/>
      <c r="BE475" s="22"/>
      <c r="BF475" s="22"/>
      <c r="BG475" s="22"/>
      <c r="BH475" s="22"/>
      <c r="BI475" s="22"/>
      <c r="BJ475" s="22"/>
      <c r="BK475" s="22"/>
      <c r="BL475" s="22"/>
      <c r="BM475" s="22"/>
      <c r="BN475" s="22"/>
      <c r="BO475" s="22"/>
      <c r="BP475" s="22"/>
      <c r="BQ475" s="22"/>
      <c r="BR475" s="22"/>
      <c r="BS475" s="22"/>
      <c r="BT475" s="22"/>
      <c r="BU475" s="22"/>
      <c r="BV475" s="22"/>
      <c r="BW475" s="22"/>
      <c r="BX475" s="22"/>
      <c r="BY475" s="22"/>
      <c r="BZ475" s="22"/>
      <c r="CA475" s="22"/>
      <c r="CB475" s="22"/>
      <c r="CC475" s="22"/>
      <c r="CD475" s="22"/>
      <c r="CE475" s="22"/>
      <c r="CF475" s="22"/>
      <c r="CG475" s="22"/>
      <c r="CH475" s="22"/>
      <c r="CI475" s="22"/>
      <c r="CJ475" s="22"/>
      <c r="CK475" s="22"/>
      <c r="CL475" s="22"/>
      <c r="CM475" s="22"/>
      <c r="CN475" s="22"/>
      <c r="CO475" s="22"/>
      <c r="CP475" s="22"/>
      <c r="CQ475" s="22"/>
      <c r="CR475" s="22"/>
      <c r="CS475" s="22"/>
      <c r="CT475" s="22"/>
      <c r="CU475" s="22"/>
      <c r="CV475" s="22"/>
      <c r="CW475" s="22"/>
      <c r="CX475" s="22"/>
      <c r="CY475" s="22"/>
      <c r="CZ475" s="22"/>
      <c r="DA475" s="22"/>
      <c r="DB475" s="22"/>
      <c r="DC475" s="22"/>
      <c r="DD475" s="22"/>
      <c r="DE475" s="22"/>
      <c r="DF475" s="22"/>
      <c r="DG475" s="22"/>
      <c r="DH475" s="22"/>
      <c r="DI475" s="22"/>
      <c r="DJ475" s="22"/>
      <c r="DK475" s="22"/>
      <c r="DL475" s="22"/>
      <c r="DM475" s="22"/>
      <c r="DN475" s="22"/>
      <c r="DO475" s="22"/>
      <c r="DP475" s="22"/>
      <c r="DQ475" s="22"/>
      <c r="DR475" s="22"/>
      <c r="DS475" s="22"/>
      <c r="DT475" s="22"/>
      <c r="DU475" s="22"/>
      <c r="DV475" s="22"/>
      <c r="DW475" s="22"/>
      <c r="DX475" s="22"/>
      <c r="DY475" s="22"/>
      <c r="DZ475" s="22"/>
      <c r="EA475" s="22">
        <v>200</v>
      </c>
      <c r="EB475" s="22"/>
      <c r="EC475" s="22"/>
      <c r="ED475" s="22"/>
      <c r="EE475" s="22"/>
      <c r="EF475" s="22"/>
      <c r="EG475" s="22"/>
      <c r="EH475" s="22"/>
      <c r="EI475" s="22"/>
      <c r="EJ475" s="22"/>
      <c r="EK475" s="22"/>
      <c r="EL475" s="22"/>
      <c r="EM475" s="22"/>
      <c r="EN475" s="22"/>
      <c r="EO475" s="22"/>
      <c r="EP475" s="22"/>
      <c r="EQ475" s="22"/>
      <c r="ER475" s="22"/>
      <c r="ES475" s="22"/>
      <c r="ET475" s="22"/>
      <c r="EU475" s="22"/>
      <c r="EV475" s="22"/>
      <c r="EW475" s="22"/>
      <c r="EX475" s="22"/>
      <c r="EY475" s="22"/>
      <c r="EZ475" s="22"/>
      <c r="FA475" s="22"/>
      <c r="FB475" s="22"/>
      <c r="FC475" s="22"/>
      <c r="FD475" s="22"/>
      <c r="FE475" s="22"/>
      <c r="FF475" s="22"/>
      <c r="FG475" s="22"/>
      <c r="FH475" s="22"/>
      <c r="FI475" s="22"/>
      <c r="FJ475" s="22"/>
      <c r="FK475" s="22"/>
      <c r="FL475" s="22"/>
      <c r="FM475" s="22"/>
      <c r="FN475" s="22"/>
      <c r="FO475" s="22"/>
      <c r="FP475" s="22"/>
      <c r="FQ475" s="22"/>
      <c r="FR475" s="22"/>
      <c r="FS475" s="22"/>
      <c r="FT475" s="22"/>
      <c r="FU475" s="22"/>
      <c r="FV475" s="22"/>
      <c r="FW475" s="22"/>
      <c r="FX475" s="22"/>
      <c r="FY475" s="22"/>
      <c r="FZ475" s="22"/>
      <c r="GA475" s="22"/>
      <c r="GB475" s="22"/>
      <c r="GC475" s="22"/>
      <c r="GD475" s="22"/>
      <c r="GE475" s="22"/>
      <c r="GF475" s="22"/>
      <c r="GG475" s="22"/>
      <c r="GH475" s="22"/>
      <c r="GI475" s="22"/>
      <c r="GJ475" s="22"/>
      <c r="GK475" s="22"/>
      <c r="GL475" s="22"/>
      <c r="GM475" s="22"/>
      <c r="GN475" s="22"/>
      <c r="GO475" s="22"/>
      <c r="GP475" s="22"/>
      <c r="GQ475" s="22"/>
      <c r="GR475" s="22"/>
      <c r="GS475" s="22"/>
      <c r="GT475" s="22"/>
      <c r="GU475" s="22"/>
      <c r="GV475" s="22"/>
      <c r="GW475" s="22"/>
      <c r="GX475" s="22"/>
      <c r="GY475" s="22"/>
      <c r="GZ475" s="22"/>
      <c r="HA475" s="22"/>
      <c r="HB475" s="22"/>
      <c r="HC475" s="22"/>
      <c r="HD475" s="22"/>
      <c r="HE475" s="22"/>
      <c r="HF475" s="22"/>
      <c r="HG475" s="22"/>
      <c r="HH475" s="22"/>
      <c r="HI475" s="22"/>
      <c r="HJ475" s="22"/>
      <c r="HK475" s="22"/>
      <c r="HL475" s="22"/>
      <c r="HM475" s="22"/>
      <c r="HN475" s="22"/>
      <c r="HO475" s="22"/>
      <c r="HP475" s="22"/>
      <c r="HQ475" s="22"/>
      <c r="HR475" s="22"/>
      <c r="HS475" s="22"/>
      <c r="HT475" s="22"/>
      <c r="HU475" s="22"/>
      <c r="HV475" s="22"/>
      <c r="HW475" s="22"/>
      <c r="HX475" s="22"/>
      <c r="HY475" s="22"/>
      <c r="HZ475" s="22"/>
      <c r="IA475" s="22"/>
      <c r="IB475" s="22"/>
      <c r="IC475" s="22"/>
      <c r="ID475" s="22"/>
      <c r="IE475" s="22"/>
      <c r="IF475" s="22"/>
      <c r="IG475" s="22"/>
      <c r="IH475" s="22"/>
      <c r="II475" s="22"/>
      <c r="IJ475" s="22"/>
      <c r="IK475" s="22"/>
      <c r="IL475" s="22"/>
      <c r="IM475" s="22"/>
      <c r="IN475" s="22"/>
      <c r="IO475" s="22"/>
      <c r="IP475" s="22"/>
      <c r="IQ475" s="22"/>
      <c r="IR475" s="22"/>
      <c r="IS475" s="22"/>
      <c r="IT475" s="22"/>
      <c r="IU475" s="22"/>
      <c r="IV475" s="22"/>
      <c r="IW475" s="22"/>
      <c r="IX475" s="22"/>
      <c r="IY475" s="26">
        <f t="shared" si="26"/>
        <v>200</v>
      </c>
      <c r="IZ475" s="56" t="s">
        <v>37</v>
      </c>
      <c r="JA475" s="80">
        <v>3960</v>
      </c>
      <c r="JB475" s="81">
        <f>JE475+JF475+JG475+JH475+JI475+JJ475+JK475</f>
        <v>3960</v>
      </c>
      <c r="JC475" s="81">
        <v>2986</v>
      </c>
      <c r="JD475" s="82">
        <f t="shared" si="27"/>
        <v>0</v>
      </c>
      <c r="JE475" s="83"/>
      <c r="JF475" s="83"/>
      <c r="JG475" s="83"/>
      <c r="JH475" s="83"/>
      <c r="JI475" s="83"/>
      <c r="JJ475" s="83"/>
      <c r="JK475" s="83">
        <v>3960</v>
      </c>
      <c r="JL475" s="83"/>
      <c r="JM475" s="83"/>
      <c r="JN475" s="83"/>
      <c r="JO475" s="83"/>
      <c r="JP475" s="83"/>
      <c r="JQ475" s="40">
        <f t="shared" si="25"/>
        <v>1.3261888814467515</v>
      </c>
      <c r="JR475" s="5" t="s">
        <v>503</v>
      </c>
    </row>
    <row r="476" spans="1:278" s="5" customFormat="1" ht="12.75" customHeight="1" x14ac:dyDescent="0.25">
      <c r="A476" s="64">
        <v>43255</v>
      </c>
      <c r="B476" s="108" t="s">
        <v>241</v>
      </c>
      <c r="C476" s="52"/>
      <c r="D476" s="52"/>
      <c r="E476" s="53"/>
      <c r="F476" s="53"/>
      <c r="G476" s="53"/>
      <c r="H476" s="53"/>
      <c r="I476" s="53"/>
      <c r="J476" s="53"/>
      <c r="K476" s="53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  <c r="AU476" s="22"/>
      <c r="AV476" s="22"/>
      <c r="AW476" s="22"/>
      <c r="AX476" s="22"/>
      <c r="AY476" s="22"/>
      <c r="AZ476" s="22"/>
      <c r="BA476" s="22"/>
      <c r="BB476" s="22"/>
      <c r="BC476" s="22"/>
      <c r="BD476" s="22"/>
      <c r="BE476" s="22"/>
      <c r="BF476" s="22"/>
      <c r="BG476" s="22"/>
      <c r="BH476" s="22"/>
      <c r="BI476" s="22"/>
      <c r="BJ476" s="22"/>
      <c r="BK476" s="22"/>
      <c r="BL476" s="22"/>
      <c r="BM476" s="22"/>
      <c r="BN476" s="22"/>
      <c r="BO476" s="22"/>
      <c r="BP476" s="22"/>
      <c r="BQ476" s="22"/>
      <c r="BR476" s="22"/>
      <c r="BS476" s="22"/>
      <c r="BT476" s="22"/>
      <c r="BU476" s="22"/>
      <c r="BV476" s="22"/>
      <c r="BW476" s="22"/>
      <c r="BX476" s="22"/>
      <c r="BY476" s="22"/>
      <c r="BZ476" s="22"/>
      <c r="CA476" s="22"/>
      <c r="CB476" s="22"/>
      <c r="CC476" s="22"/>
      <c r="CD476" s="22"/>
      <c r="CE476" s="22"/>
      <c r="CF476" s="22"/>
      <c r="CG476" s="22"/>
      <c r="CH476" s="22"/>
      <c r="CI476" s="22"/>
      <c r="CJ476" s="22"/>
      <c r="CK476" s="22"/>
      <c r="CL476" s="22"/>
      <c r="CM476" s="22"/>
      <c r="CN476" s="22"/>
      <c r="CO476" s="22"/>
      <c r="CP476" s="22"/>
      <c r="CQ476" s="22"/>
      <c r="CR476" s="22"/>
      <c r="CS476" s="22"/>
      <c r="CT476" s="22"/>
      <c r="CU476" s="22"/>
      <c r="CV476" s="22"/>
      <c r="CW476" s="22"/>
      <c r="CX476" s="22"/>
      <c r="CY476" s="22"/>
      <c r="CZ476" s="22"/>
      <c r="DA476" s="22"/>
      <c r="DB476" s="22"/>
      <c r="DC476" s="22"/>
      <c r="DD476" s="22"/>
      <c r="DE476" s="22"/>
      <c r="DF476" s="22"/>
      <c r="DG476" s="22"/>
      <c r="DH476" s="22"/>
      <c r="DI476" s="22"/>
      <c r="DJ476" s="22"/>
      <c r="DK476" s="22"/>
      <c r="DL476" s="22"/>
      <c r="DM476" s="22"/>
      <c r="DN476" s="22"/>
      <c r="DO476" s="22"/>
      <c r="DP476" s="22"/>
      <c r="DQ476" s="22"/>
      <c r="DR476" s="22"/>
      <c r="DS476" s="22"/>
      <c r="DT476" s="22"/>
      <c r="DU476" s="22"/>
      <c r="DV476" s="22"/>
      <c r="DW476" s="22"/>
      <c r="DX476" s="22"/>
      <c r="DY476" s="22"/>
      <c r="DZ476" s="22"/>
      <c r="EA476" s="22">
        <v>120</v>
      </c>
      <c r="EB476" s="22"/>
      <c r="EC476" s="22"/>
      <c r="ED476" s="22"/>
      <c r="EE476" s="22"/>
      <c r="EF476" s="22"/>
      <c r="EG476" s="22"/>
      <c r="EH476" s="22"/>
      <c r="EI476" s="22"/>
      <c r="EJ476" s="22"/>
      <c r="EK476" s="22"/>
      <c r="EL476" s="22"/>
      <c r="EM476" s="22"/>
      <c r="EN476" s="22"/>
      <c r="EO476" s="22"/>
      <c r="EP476" s="22"/>
      <c r="EQ476" s="22"/>
      <c r="ER476" s="22"/>
      <c r="ES476" s="22"/>
      <c r="ET476" s="22"/>
      <c r="EU476" s="22"/>
      <c r="EV476" s="22"/>
      <c r="EW476" s="22"/>
      <c r="EX476" s="22"/>
      <c r="EY476" s="22"/>
      <c r="EZ476" s="22"/>
      <c r="FA476" s="22"/>
      <c r="FB476" s="22"/>
      <c r="FC476" s="22"/>
      <c r="FD476" s="22"/>
      <c r="FE476" s="22"/>
      <c r="FF476" s="22"/>
      <c r="FG476" s="22"/>
      <c r="FH476" s="22"/>
      <c r="FI476" s="22"/>
      <c r="FJ476" s="22"/>
      <c r="FK476" s="22"/>
      <c r="FL476" s="22"/>
      <c r="FM476" s="22"/>
      <c r="FN476" s="22"/>
      <c r="FO476" s="22"/>
      <c r="FP476" s="22"/>
      <c r="FQ476" s="22"/>
      <c r="FR476" s="22"/>
      <c r="FS476" s="22"/>
      <c r="FT476" s="22"/>
      <c r="FU476" s="22"/>
      <c r="FV476" s="22"/>
      <c r="FW476" s="22"/>
      <c r="FX476" s="22"/>
      <c r="FY476" s="22"/>
      <c r="FZ476" s="22"/>
      <c r="GA476" s="22"/>
      <c r="GB476" s="22"/>
      <c r="GC476" s="22"/>
      <c r="GD476" s="22"/>
      <c r="GE476" s="22"/>
      <c r="GF476" s="22"/>
      <c r="GG476" s="22"/>
      <c r="GH476" s="22"/>
      <c r="GI476" s="22"/>
      <c r="GJ476" s="22"/>
      <c r="GK476" s="22"/>
      <c r="GL476" s="22"/>
      <c r="GM476" s="22"/>
      <c r="GN476" s="22"/>
      <c r="GO476" s="22"/>
      <c r="GP476" s="22"/>
      <c r="GQ476" s="22"/>
      <c r="GR476" s="22"/>
      <c r="GS476" s="22"/>
      <c r="GT476" s="22"/>
      <c r="GU476" s="22"/>
      <c r="GV476" s="22"/>
      <c r="GW476" s="22"/>
      <c r="GX476" s="22"/>
      <c r="GY476" s="22"/>
      <c r="GZ476" s="22"/>
      <c r="HA476" s="22"/>
      <c r="HB476" s="22"/>
      <c r="HC476" s="22"/>
      <c r="HD476" s="22"/>
      <c r="HE476" s="22"/>
      <c r="HF476" s="22"/>
      <c r="HG476" s="22"/>
      <c r="HH476" s="22"/>
      <c r="HI476" s="22"/>
      <c r="HJ476" s="22"/>
      <c r="HK476" s="22"/>
      <c r="HL476" s="22"/>
      <c r="HM476" s="22"/>
      <c r="HN476" s="22"/>
      <c r="HO476" s="22"/>
      <c r="HP476" s="22"/>
      <c r="HQ476" s="22"/>
      <c r="HR476" s="22"/>
      <c r="HS476" s="22"/>
      <c r="HT476" s="22"/>
      <c r="HU476" s="22"/>
      <c r="HV476" s="22"/>
      <c r="HW476" s="22"/>
      <c r="HX476" s="22"/>
      <c r="HY476" s="22"/>
      <c r="HZ476" s="22"/>
      <c r="IA476" s="22"/>
      <c r="IB476" s="22"/>
      <c r="IC476" s="22"/>
      <c r="ID476" s="22"/>
      <c r="IE476" s="22"/>
      <c r="IF476" s="22"/>
      <c r="IG476" s="22"/>
      <c r="IH476" s="22"/>
      <c r="II476" s="22"/>
      <c r="IJ476" s="22"/>
      <c r="IK476" s="22"/>
      <c r="IL476" s="22"/>
      <c r="IM476" s="22"/>
      <c r="IN476" s="22"/>
      <c r="IO476" s="22"/>
      <c r="IP476" s="22"/>
      <c r="IQ476" s="22"/>
      <c r="IR476" s="22"/>
      <c r="IS476" s="22"/>
      <c r="IT476" s="22"/>
      <c r="IU476" s="22"/>
      <c r="IV476" s="22"/>
      <c r="IW476" s="22"/>
      <c r="IX476" s="22"/>
      <c r="IY476" s="26">
        <f t="shared" si="26"/>
        <v>120</v>
      </c>
      <c r="IZ476" s="56" t="s">
        <v>37</v>
      </c>
      <c r="JA476" s="80">
        <v>2563.1999999999998</v>
      </c>
      <c r="JB476" s="81">
        <f>JE476+JF476+JG476+JH476+JI476+JJ476+JK476+JL476</f>
        <v>2563.1999999999998</v>
      </c>
      <c r="JC476" s="81">
        <v>1784.3999999999999</v>
      </c>
      <c r="JD476" s="82">
        <f t="shared" si="27"/>
        <v>0</v>
      </c>
      <c r="JE476" s="83"/>
      <c r="JF476" s="83"/>
      <c r="JG476" s="83"/>
      <c r="JH476" s="83"/>
      <c r="JI476" s="83"/>
      <c r="JJ476" s="83"/>
      <c r="JK476" s="83"/>
      <c r="JL476" s="83">
        <v>2563.1999999999998</v>
      </c>
      <c r="JM476" s="83"/>
      <c r="JN476" s="83"/>
      <c r="JO476" s="83"/>
      <c r="JP476" s="83"/>
      <c r="JQ476" s="40">
        <f t="shared" si="25"/>
        <v>1.4364492266308002</v>
      </c>
      <c r="JR476" s="5" t="s">
        <v>552</v>
      </c>
    </row>
    <row r="477" spans="1:278" s="5" customFormat="1" ht="12.75" customHeight="1" x14ac:dyDescent="0.25">
      <c r="A477" s="64">
        <v>43431</v>
      </c>
      <c r="B477" s="108" t="s">
        <v>241</v>
      </c>
      <c r="C477" s="52"/>
      <c r="D477" s="52"/>
      <c r="E477" s="53"/>
      <c r="F477" s="53"/>
      <c r="G477" s="53"/>
      <c r="H477" s="53"/>
      <c r="I477" s="53"/>
      <c r="J477" s="53"/>
      <c r="K477" s="53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  <c r="BA477" s="22"/>
      <c r="BB477" s="22"/>
      <c r="BC477" s="22"/>
      <c r="BD477" s="22"/>
      <c r="BE477" s="22"/>
      <c r="BF477" s="22"/>
      <c r="BG477" s="22"/>
      <c r="BH477" s="22"/>
      <c r="BI477" s="22"/>
      <c r="BJ477" s="22"/>
      <c r="BK477" s="22"/>
      <c r="BL477" s="22"/>
      <c r="BM477" s="22"/>
      <c r="BN477" s="22"/>
      <c r="BO477" s="22"/>
      <c r="BP477" s="22"/>
      <c r="BQ477" s="22"/>
      <c r="BR477" s="22"/>
      <c r="BS477" s="22"/>
      <c r="BT477" s="22"/>
      <c r="BU477" s="22"/>
      <c r="BV477" s="22"/>
      <c r="BW477" s="22"/>
      <c r="BX477" s="22"/>
      <c r="BY477" s="22"/>
      <c r="BZ477" s="22"/>
      <c r="CA477" s="22"/>
      <c r="CB477" s="22"/>
      <c r="CC477" s="22"/>
      <c r="CD477" s="22"/>
      <c r="CE477" s="22"/>
      <c r="CF477" s="22"/>
      <c r="CG477" s="22"/>
      <c r="CH477" s="22"/>
      <c r="CI477" s="22"/>
      <c r="CJ477" s="22"/>
      <c r="CK477" s="22"/>
      <c r="CL477" s="22"/>
      <c r="CM477" s="22"/>
      <c r="CN477" s="22"/>
      <c r="CO477" s="22"/>
      <c r="CP477" s="22"/>
      <c r="CQ477" s="22"/>
      <c r="CR477" s="22"/>
      <c r="CS477" s="22"/>
      <c r="CT477" s="22"/>
      <c r="CU477" s="22"/>
      <c r="CV477" s="22"/>
      <c r="CW477" s="22"/>
      <c r="CX477" s="22"/>
      <c r="CY477" s="22"/>
      <c r="CZ477" s="22"/>
      <c r="DA477" s="22"/>
      <c r="DB477" s="22"/>
      <c r="DC477" s="22"/>
      <c r="DD477" s="22"/>
      <c r="DE477" s="22"/>
      <c r="DF477" s="22"/>
      <c r="DG477" s="22"/>
      <c r="DH477" s="22"/>
      <c r="DI477" s="22"/>
      <c r="DJ477" s="22"/>
      <c r="DK477" s="22"/>
      <c r="DL477" s="22"/>
      <c r="DM477" s="22"/>
      <c r="DN477" s="22"/>
      <c r="DO477" s="22"/>
      <c r="DP477" s="22"/>
      <c r="DQ477" s="22"/>
      <c r="DR477" s="22"/>
      <c r="DS477" s="22"/>
      <c r="DT477" s="22"/>
      <c r="DU477" s="22"/>
      <c r="DV477" s="22"/>
      <c r="DW477" s="22"/>
      <c r="DX477" s="22"/>
      <c r="DY477" s="22"/>
      <c r="DZ477" s="22"/>
      <c r="EA477" s="22">
        <v>300</v>
      </c>
      <c r="EB477" s="22"/>
      <c r="EC477" s="22"/>
      <c r="ED477" s="22"/>
      <c r="EE477" s="22"/>
      <c r="EF477" s="22"/>
      <c r="EG477" s="22"/>
      <c r="EH477" s="22"/>
      <c r="EI477" s="22"/>
      <c r="EJ477" s="22"/>
      <c r="EK477" s="22"/>
      <c r="EL477" s="22"/>
      <c r="EM477" s="22"/>
      <c r="EN477" s="22"/>
      <c r="EO477" s="22"/>
      <c r="EP477" s="22"/>
      <c r="EQ477" s="22"/>
      <c r="ER477" s="22"/>
      <c r="ES477" s="22"/>
      <c r="ET477" s="22"/>
      <c r="EU477" s="22"/>
      <c r="EV477" s="22"/>
      <c r="EW477" s="22"/>
      <c r="EX477" s="22"/>
      <c r="EY477" s="22"/>
      <c r="EZ477" s="22"/>
      <c r="FA477" s="22"/>
      <c r="FB477" s="22"/>
      <c r="FC477" s="22"/>
      <c r="FD477" s="22"/>
      <c r="FE477" s="22"/>
      <c r="FF477" s="22"/>
      <c r="FG477" s="22"/>
      <c r="FH477" s="22"/>
      <c r="FI477" s="22"/>
      <c r="FJ477" s="22"/>
      <c r="FK477" s="22"/>
      <c r="FL477" s="22"/>
      <c r="FM477" s="22"/>
      <c r="FN477" s="22"/>
      <c r="FO477" s="22"/>
      <c r="FP477" s="22"/>
      <c r="FQ477" s="22"/>
      <c r="FR477" s="22"/>
      <c r="FS477" s="22"/>
      <c r="FT477" s="22"/>
      <c r="FU477" s="22"/>
      <c r="FV477" s="22"/>
      <c r="FW477" s="22"/>
      <c r="FX477" s="22"/>
      <c r="FY477" s="22"/>
      <c r="FZ477" s="22"/>
      <c r="GA477" s="22"/>
      <c r="GB477" s="22"/>
      <c r="GC477" s="22"/>
      <c r="GD477" s="22"/>
      <c r="GE477" s="22"/>
      <c r="GF477" s="22"/>
      <c r="GG477" s="22"/>
      <c r="GH477" s="22"/>
      <c r="GI477" s="22"/>
      <c r="GJ477" s="22"/>
      <c r="GK477" s="22"/>
      <c r="GL477" s="22"/>
      <c r="GM477" s="22"/>
      <c r="GN477" s="22"/>
      <c r="GO477" s="22"/>
      <c r="GP477" s="22"/>
      <c r="GQ477" s="22"/>
      <c r="GR477" s="22"/>
      <c r="GS477" s="22"/>
      <c r="GT477" s="22"/>
      <c r="GU477" s="22"/>
      <c r="GV477" s="22"/>
      <c r="GW477" s="22"/>
      <c r="GX477" s="22"/>
      <c r="GY477" s="22"/>
      <c r="GZ477" s="22"/>
      <c r="HA477" s="22"/>
      <c r="HB477" s="22"/>
      <c r="HC477" s="22"/>
      <c r="HD477" s="22"/>
      <c r="HE477" s="22"/>
      <c r="HF477" s="22"/>
      <c r="HG477" s="22"/>
      <c r="HH477" s="22"/>
      <c r="HI477" s="22"/>
      <c r="HJ477" s="22"/>
      <c r="HK477" s="22"/>
      <c r="HL477" s="22"/>
      <c r="HM477" s="22"/>
      <c r="HN477" s="22"/>
      <c r="HO477" s="22"/>
      <c r="HP477" s="22"/>
      <c r="HQ477" s="22"/>
      <c r="HR477" s="22"/>
      <c r="HS477" s="22"/>
      <c r="HT477" s="22"/>
      <c r="HU477" s="22"/>
      <c r="HV477" s="22"/>
      <c r="HW477" s="22"/>
      <c r="HX477" s="22"/>
      <c r="HY477" s="22"/>
      <c r="HZ477" s="22"/>
      <c r="IA477" s="22"/>
      <c r="IB477" s="22"/>
      <c r="IC477" s="22"/>
      <c r="ID477" s="22"/>
      <c r="IE477" s="22"/>
      <c r="IF477" s="22"/>
      <c r="IG477" s="22"/>
      <c r="IH477" s="22"/>
      <c r="II477" s="22"/>
      <c r="IJ477" s="22"/>
      <c r="IK477" s="22"/>
      <c r="IL477" s="22"/>
      <c r="IM477" s="22"/>
      <c r="IN477" s="22"/>
      <c r="IO477" s="22"/>
      <c r="IP477" s="22"/>
      <c r="IQ477" s="22"/>
      <c r="IR477" s="22"/>
      <c r="IS477" s="22"/>
      <c r="IT477" s="22"/>
      <c r="IU477" s="22"/>
      <c r="IV477" s="22"/>
      <c r="IW477" s="22"/>
      <c r="IX477" s="22"/>
      <c r="IY477" s="26">
        <f t="shared" si="26"/>
        <v>300</v>
      </c>
      <c r="IZ477" s="56" t="s">
        <v>37</v>
      </c>
      <c r="JA477" s="80">
        <v>6768</v>
      </c>
      <c r="JB477" s="81">
        <f>JE477+JF477+JG477+JH477+JI477+JJ477+JK477+JL477+JM477+JN477+JO477+JP477</f>
        <v>0</v>
      </c>
      <c r="JC477" s="81">
        <v>4485</v>
      </c>
      <c r="JD477" s="82">
        <f t="shared" si="27"/>
        <v>6768</v>
      </c>
      <c r="JE477" s="83"/>
      <c r="JF477" s="83"/>
      <c r="JG477" s="83"/>
      <c r="JH477" s="83"/>
      <c r="JI477" s="83"/>
      <c r="JJ477" s="83"/>
      <c r="JK477" s="83"/>
      <c r="JL477" s="83"/>
      <c r="JM477" s="83"/>
      <c r="JN477" s="83"/>
      <c r="JO477" s="83"/>
      <c r="JP477" s="83"/>
      <c r="JQ477" s="117">
        <f t="shared" si="25"/>
        <v>1.5090301003344482</v>
      </c>
      <c r="JR477" s="5" t="s">
        <v>690</v>
      </c>
    </row>
    <row r="478" spans="1:278" s="5" customFormat="1" ht="13.5" customHeight="1" x14ac:dyDescent="0.25">
      <c r="A478" s="64">
        <v>43445</v>
      </c>
      <c r="B478" s="108" t="s">
        <v>241</v>
      </c>
      <c r="C478" s="52"/>
      <c r="D478" s="52"/>
      <c r="E478" s="53"/>
      <c r="F478" s="53"/>
      <c r="G478" s="53"/>
      <c r="H478" s="53"/>
      <c r="I478" s="53"/>
      <c r="J478" s="53"/>
      <c r="K478" s="53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>
        <v>300</v>
      </c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22"/>
      <c r="GF478" s="22"/>
      <c r="GG478" s="22"/>
      <c r="GH478" s="22"/>
      <c r="GI478" s="22"/>
      <c r="GJ478" s="22"/>
      <c r="GK478" s="22"/>
      <c r="GL478" s="22"/>
      <c r="GM478" s="22"/>
      <c r="GN478" s="22"/>
      <c r="GO478" s="22"/>
      <c r="GP478" s="22"/>
      <c r="GQ478" s="22"/>
      <c r="GR478" s="22"/>
      <c r="GS478" s="22"/>
      <c r="GT478" s="22"/>
      <c r="GU478" s="22"/>
      <c r="GV478" s="22"/>
      <c r="GW478" s="22"/>
      <c r="GX478" s="22"/>
      <c r="GY478" s="22"/>
      <c r="GZ478" s="22"/>
      <c r="HA478" s="22"/>
      <c r="HB478" s="22"/>
      <c r="HC478" s="22"/>
      <c r="HD478" s="22"/>
      <c r="HE478" s="22"/>
      <c r="HF478" s="22"/>
      <c r="HG478" s="22"/>
      <c r="HH478" s="22"/>
      <c r="HI478" s="22"/>
      <c r="HJ478" s="22"/>
      <c r="HK478" s="22"/>
      <c r="HL478" s="22"/>
      <c r="HM478" s="22"/>
      <c r="HN478" s="22"/>
      <c r="HO478" s="22"/>
      <c r="HP478" s="22"/>
      <c r="HQ478" s="22"/>
      <c r="HR478" s="22"/>
      <c r="HS478" s="22"/>
      <c r="HT478" s="22"/>
      <c r="HU478" s="22"/>
      <c r="HV478" s="22"/>
      <c r="HW478" s="22"/>
      <c r="HX478" s="22"/>
      <c r="HY478" s="22"/>
      <c r="HZ478" s="22"/>
      <c r="IA478" s="22"/>
      <c r="IB478" s="22"/>
      <c r="IC478" s="22"/>
      <c r="ID478" s="22"/>
      <c r="IE478" s="22"/>
      <c r="IF478" s="22"/>
      <c r="IG478" s="22"/>
      <c r="IH478" s="22"/>
      <c r="II478" s="22"/>
      <c r="IJ478" s="22"/>
      <c r="IK478" s="22"/>
      <c r="IL478" s="22"/>
      <c r="IM478" s="22"/>
      <c r="IN478" s="22"/>
      <c r="IO478" s="22"/>
      <c r="IP478" s="22"/>
      <c r="IQ478" s="22"/>
      <c r="IR478" s="22"/>
      <c r="IS478" s="22"/>
      <c r="IT478" s="22"/>
      <c r="IU478" s="22"/>
      <c r="IV478" s="22"/>
      <c r="IW478" s="22"/>
      <c r="IX478" s="22"/>
      <c r="IY478" s="26">
        <f t="shared" si="26"/>
        <v>300</v>
      </c>
      <c r="IZ478" s="56" t="s">
        <v>37</v>
      </c>
      <c r="JA478" s="80">
        <v>6768</v>
      </c>
      <c r="JB478" s="81">
        <f>JE478+JF478+JG478+JH478+JI478+JJ478+JK478+JL478+JM478+JN478+JO478+JP478</f>
        <v>0</v>
      </c>
      <c r="JC478" s="81">
        <v>4718.7000000000007</v>
      </c>
      <c r="JD478" s="82">
        <f t="shared" si="27"/>
        <v>6768</v>
      </c>
      <c r="JE478" s="83"/>
      <c r="JF478" s="83"/>
      <c r="JG478" s="83"/>
      <c r="JH478" s="83"/>
      <c r="JI478" s="83"/>
      <c r="JJ478" s="83"/>
      <c r="JK478" s="83"/>
      <c r="JL478" s="83"/>
      <c r="JM478" s="83"/>
      <c r="JN478" s="83"/>
      <c r="JO478" s="83"/>
      <c r="JP478" s="83"/>
      <c r="JQ478" s="117">
        <f t="shared" si="25"/>
        <v>1.4342933435056264</v>
      </c>
    </row>
    <row r="479" spans="1:278" s="5" customFormat="1" ht="12.75" customHeight="1" x14ac:dyDescent="0.25">
      <c r="A479" s="64">
        <v>43461</v>
      </c>
      <c r="B479" s="108" t="s">
        <v>241</v>
      </c>
      <c r="C479" s="52"/>
      <c r="D479" s="52"/>
      <c r="E479" s="53"/>
      <c r="F479" s="53"/>
      <c r="G479" s="53"/>
      <c r="H479" s="53"/>
      <c r="I479" s="53"/>
      <c r="J479" s="53"/>
      <c r="K479" s="53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  <c r="AU479" s="22"/>
      <c r="AV479" s="22"/>
      <c r="AW479" s="22"/>
      <c r="AX479" s="22"/>
      <c r="AY479" s="22"/>
      <c r="AZ479" s="22"/>
      <c r="BA479" s="22"/>
      <c r="BB479" s="22"/>
      <c r="BC479" s="22"/>
      <c r="BD479" s="22"/>
      <c r="BE479" s="22"/>
      <c r="BF479" s="22"/>
      <c r="BG479" s="22"/>
      <c r="BH479" s="22"/>
      <c r="BI479" s="22"/>
      <c r="BJ479" s="22"/>
      <c r="BK479" s="22"/>
      <c r="BL479" s="22"/>
      <c r="BM479" s="22"/>
      <c r="BN479" s="22"/>
      <c r="BO479" s="22"/>
      <c r="BP479" s="22"/>
      <c r="BQ479" s="22"/>
      <c r="BR479" s="22"/>
      <c r="BS479" s="22"/>
      <c r="BT479" s="22"/>
      <c r="BU479" s="22"/>
      <c r="BV479" s="22"/>
      <c r="BW479" s="22"/>
      <c r="BX479" s="22"/>
      <c r="BY479" s="22"/>
      <c r="BZ479" s="22"/>
      <c r="CA479" s="22"/>
      <c r="CB479" s="22"/>
      <c r="CC479" s="22"/>
      <c r="CD479" s="22"/>
      <c r="CE479" s="22"/>
      <c r="CF479" s="22"/>
      <c r="CG479" s="22"/>
      <c r="CH479" s="22"/>
      <c r="CI479" s="22"/>
      <c r="CJ479" s="22"/>
      <c r="CK479" s="22"/>
      <c r="CL479" s="22"/>
      <c r="CM479" s="22"/>
      <c r="CN479" s="22"/>
      <c r="CO479" s="22"/>
      <c r="CP479" s="22"/>
      <c r="CQ479" s="22"/>
      <c r="CR479" s="22"/>
      <c r="CS479" s="22"/>
      <c r="CT479" s="22"/>
      <c r="CU479" s="22"/>
      <c r="CV479" s="22"/>
      <c r="CW479" s="22"/>
      <c r="CX479" s="22"/>
      <c r="CY479" s="22"/>
      <c r="CZ479" s="22"/>
      <c r="DA479" s="22"/>
      <c r="DB479" s="22"/>
      <c r="DC479" s="22"/>
      <c r="DD479" s="22"/>
      <c r="DE479" s="22"/>
      <c r="DF479" s="22"/>
      <c r="DG479" s="22"/>
      <c r="DH479" s="22"/>
      <c r="DI479" s="22"/>
      <c r="DJ479" s="22"/>
      <c r="DK479" s="22"/>
      <c r="DL479" s="22"/>
      <c r="DM479" s="22"/>
      <c r="DN479" s="22"/>
      <c r="DO479" s="22"/>
      <c r="DP479" s="22"/>
      <c r="DQ479" s="22"/>
      <c r="DR479" s="22"/>
      <c r="DS479" s="22"/>
      <c r="DT479" s="22"/>
      <c r="DU479" s="22"/>
      <c r="DV479" s="22"/>
      <c r="DW479" s="22"/>
      <c r="DX479" s="22"/>
      <c r="DY479" s="22"/>
      <c r="DZ479" s="22"/>
      <c r="EA479" s="22">
        <v>300</v>
      </c>
      <c r="EB479" s="22"/>
      <c r="EC479" s="22"/>
      <c r="ED479" s="22"/>
      <c r="EE479" s="22"/>
      <c r="EF479" s="22"/>
      <c r="EG479" s="22"/>
      <c r="EH479" s="22"/>
      <c r="EI479" s="22"/>
      <c r="EJ479" s="22"/>
      <c r="EK479" s="22"/>
      <c r="EL479" s="22"/>
      <c r="EM479" s="22"/>
      <c r="EN479" s="22"/>
      <c r="EO479" s="22"/>
      <c r="EP479" s="22"/>
      <c r="EQ479" s="22"/>
      <c r="ER479" s="22"/>
      <c r="ES479" s="22"/>
      <c r="ET479" s="22"/>
      <c r="EU479" s="22"/>
      <c r="EV479" s="22"/>
      <c r="EW479" s="22"/>
      <c r="EX479" s="22"/>
      <c r="EY479" s="22"/>
      <c r="EZ479" s="22"/>
      <c r="FA479" s="22"/>
      <c r="FB479" s="22"/>
      <c r="FC479" s="22"/>
      <c r="FD479" s="22"/>
      <c r="FE479" s="22"/>
      <c r="FF479" s="22"/>
      <c r="FG479" s="22"/>
      <c r="FH479" s="22"/>
      <c r="FI479" s="22"/>
      <c r="FJ479" s="22"/>
      <c r="FK479" s="22"/>
      <c r="FL479" s="22"/>
      <c r="FM479" s="22"/>
      <c r="FN479" s="22"/>
      <c r="FO479" s="22"/>
      <c r="FP479" s="22"/>
      <c r="FQ479" s="22"/>
      <c r="FR479" s="22"/>
      <c r="FS479" s="22"/>
      <c r="FT479" s="22"/>
      <c r="FU479" s="22"/>
      <c r="FV479" s="22"/>
      <c r="FW479" s="22"/>
      <c r="FX479" s="22"/>
      <c r="FY479" s="22"/>
      <c r="FZ479" s="22"/>
      <c r="GA479" s="22"/>
      <c r="GB479" s="22"/>
      <c r="GC479" s="22"/>
      <c r="GD479" s="22"/>
      <c r="GE479" s="22"/>
      <c r="GF479" s="22"/>
      <c r="GG479" s="22"/>
      <c r="GH479" s="22"/>
      <c r="GI479" s="22"/>
      <c r="GJ479" s="22"/>
      <c r="GK479" s="22"/>
      <c r="GL479" s="22"/>
      <c r="GM479" s="22"/>
      <c r="GN479" s="22"/>
      <c r="GO479" s="22"/>
      <c r="GP479" s="22"/>
      <c r="GQ479" s="22"/>
      <c r="GR479" s="22"/>
      <c r="GS479" s="22"/>
      <c r="GT479" s="22"/>
      <c r="GU479" s="22"/>
      <c r="GV479" s="22"/>
      <c r="GW479" s="22"/>
      <c r="GX479" s="22"/>
      <c r="GY479" s="22"/>
      <c r="GZ479" s="22"/>
      <c r="HA479" s="22"/>
      <c r="HB479" s="22"/>
      <c r="HC479" s="22"/>
      <c r="HD479" s="22"/>
      <c r="HE479" s="22"/>
      <c r="HF479" s="22"/>
      <c r="HG479" s="22"/>
      <c r="HH479" s="22"/>
      <c r="HI479" s="22"/>
      <c r="HJ479" s="22"/>
      <c r="HK479" s="22"/>
      <c r="HL479" s="22"/>
      <c r="HM479" s="22"/>
      <c r="HN479" s="22"/>
      <c r="HO479" s="22"/>
      <c r="HP479" s="22"/>
      <c r="HQ479" s="22"/>
      <c r="HR479" s="22"/>
      <c r="HS479" s="22"/>
      <c r="HT479" s="22"/>
      <c r="HU479" s="22"/>
      <c r="HV479" s="22"/>
      <c r="HW479" s="22"/>
      <c r="HX479" s="22"/>
      <c r="HY479" s="22"/>
      <c r="HZ479" s="22"/>
      <c r="IA479" s="22"/>
      <c r="IB479" s="22"/>
      <c r="IC479" s="22"/>
      <c r="ID479" s="22"/>
      <c r="IE479" s="22"/>
      <c r="IF479" s="22"/>
      <c r="IG479" s="22"/>
      <c r="IH479" s="22"/>
      <c r="II479" s="22"/>
      <c r="IJ479" s="22"/>
      <c r="IK479" s="22"/>
      <c r="IL479" s="22"/>
      <c r="IM479" s="22"/>
      <c r="IN479" s="22"/>
      <c r="IO479" s="22"/>
      <c r="IP479" s="22"/>
      <c r="IQ479" s="22"/>
      <c r="IR479" s="22"/>
      <c r="IS479" s="22"/>
      <c r="IT479" s="22"/>
      <c r="IU479" s="22"/>
      <c r="IV479" s="22"/>
      <c r="IW479" s="22"/>
      <c r="IX479" s="22"/>
      <c r="IY479" s="26">
        <f t="shared" si="26"/>
        <v>300</v>
      </c>
      <c r="IZ479" s="56" t="s">
        <v>37</v>
      </c>
      <c r="JA479" s="80">
        <v>6768</v>
      </c>
      <c r="JB479" s="81">
        <f>JE479+JF479+JG479+JH479+JI479+JJ479+JK479+JL479+JM479+JN479+JO479+JP479</f>
        <v>0</v>
      </c>
      <c r="JC479" s="81">
        <v>4789.4000000000005</v>
      </c>
      <c r="JD479" s="82">
        <f t="shared" si="27"/>
        <v>6768</v>
      </c>
      <c r="JE479" s="83"/>
      <c r="JF479" s="83"/>
      <c r="JG479" s="83"/>
      <c r="JH479" s="83"/>
      <c r="JI479" s="83"/>
      <c r="JJ479" s="83"/>
      <c r="JK479" s="83"/>
      <c r="JL479" s="83"/>
      <c r="JM479" s="83"/>
      <c r="JN479" s="83"/>
      <c r="JO479" s="83"/>
      <c r="JP479" s="83"/>
      <c r="JQ479" s="117">
        <f t="shared" si="25"/>
        <v>1.4131206414164612</v>
      </c>
    </row>
    <row r="480" spans="1:278" s="5" customFormat="1" ht="12.75" customHeight="1" x14ac:dyDescent="0.25">
      <c r="A480" s="64">
        <v>43119</v>
      </c>
      <c r="B480" s="63" t="s">
        <v>272</v>
      </c>
      <c r="C480" s="52"/>
      <c r="D480" s="52"/>
      <c r="E480" s="53"/>
      <c r="F480" s="53"/>
      <c r="G480" s="53"/>
      <c r="H480" s="53"/>
      <c r="I480" s="53"/>
      <c r="J480" s="53"/>
      <c r="K480" s="53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  <c r="AU480" s="22"/>
      <c r="AV480" s="22"/>
      <c r="AW480" s="22"/>
      <c r="AX480" s="22"/>
      <c r="AY480" s="22"/>
      <c r="AZ480" s="22"/>
      <c r="BA480" s="22"/>
      <c r="BB480" s="22"/>
      <c r="BC480" s="22"/>
      <c r="BD480" s="22"/>
      <c r="BE480" s="22"/>
      <c r="BF480" s="22"/>
      <c r="BG480" s="22"/>
      <c r="BH480" s="22"/>
      <c r="BI480" s="22"/>
      <c r="BJ480" s="22"/>
      <c r="BK480" s="22"/>
      <c r="BL480" s="22"/>
      <c r="BM480" s="22"/>
      <c r="BN480" s="22"/>
      <c r="BO480" s="22"/>
      <c r="BP480" s="22"/>
      <c r="BQ480" s="22"/>
      <c r="BR480" s="22"/>
      <c r="BS480" s="22"/>
      <c r="BT480" s="22"/>
      <c r="BU480" s="22"/>
      <c r="BV480" s="22"/>
      <c r="BW480" s="22"/>
      <c r="BX480" s="22"/>
      <c r="BY480" s="22"/>
      <c r="BZ480" s="22"/>
      <c r="CA480" s="22"/>
      <c r="CB480" s="22"/>
      <c r="CC480" s="22"/>
      <c r="CD480" s="22"/>
      <c r="CE480" s="22"/>
      <c r="CF480" s="22"/>
      <c r="CG480" s="22"/>
      <c r="CH480" s="22"/>
      <c r="CI480" s="22"/>
      <c r="CJ480" s="22"/>
      <c r="CK480" s="22"/>
      <c r="CL480" s="22"/>
      <c r="CM480" s="22"/>
      <c r="CN480" s="22"/>
      <c r="CO480" s="22"/>
      <c r="CP480" s="22"/>
      <c r="CQ480" s="22"/>
      <c r="CR480" s="22"/>
      <c r="CS480" s="22"/>
      <c r="CT480" s="22"/>
      <c r="CU480" s="22"/>
      <c r="CV480" s="22"/>
      <c r="CW480" s="22"/>
      <c r="CX480" s="22"/>
      <c r="CY480" s="22"/>
      <c r="CZ480" s="22"/>
      <c r="DA480" s="22"/>
      <c r="DB480" s="22"/>
      <c r="DC480" s="22"/>
      <c r="DD480" s="22"/>
      <c r="DE480" s="22"/>
      <c r="DF480" s="22"/>
      <c r="DG480" s="22"/>
      <c r="DH480" s="22"/>
      <c r="DI480" s="22"/>
      <c r="DJ480" s="22"/>
      <c r="DK480" s="22"/>
      <c r="DL480" s="22"/>
      <c r="DM480" s="22"/>
      <c r="DN480" s="22"/>
      <c r="DO480" s="22"/>
      <c r="DP480" s="22"/>
      <c r="DQ480" s="22"/>
      <c r="DR480" s="22"/>
      <c r="DS480" s="22"/>
      <c r="DT480" s="22"/>
      <c r="DU480" s="22"/>
      <c r="DV480" s="22"/>
      <c r="DW480" s="22"/>
      <c r="DX480" s="22"/>
      <c r="DY480" s="22"/>
      <c r="DZ480" s="22"/>
      <c r="EA480" s="22"/>
      <c r="EB480" s="22"/>
      <c r="EC480" s="22"/>
      <c r="ED480" s="22"/>
      <c r="EE480" s="22"/>
      <c r="EF480" s="22"/>
      <c r="EG480" s="22"/>
      <c r="EH480" s="22"/>
      <c r="EI480" s="22"/>
      <c r="EJ480" s="22"/>
      <c r="EK480" s="22"/>
      <c r="EL480" s="22"/>
      <c r="EM480" s="22"/>
      <c r="EN480" s="22"/>
      <c r="EO480" s="22"/>
      <c r="EP480" s="22"/>
      <c r="EQ480" s="22"/>
      <c r="ER480" s="22"/>
      <c r="ES480" s="22"/>
      <c r="ET480" s="22"/>
      <c r="EU480" s="22"/>
      <c r="EV480" s="22"/>
      <c r="EW480" s="22"/>
      <c r="EX480" s="22"/>
      <c r="EY480" s="22"/>
      <c r="EZ480" s="22"/>
      <c r="FA480" s="22"/>
      <c r="FB480" s="22"/>
      <c r="FC480" s="22"/>
      <c r="FD480" s="22"/>
      <c r="FE480" s="22"/>
      <c r="FF480" s="22"/>
      <c r="FG480" s="22"/>
      <c r="FH480" s="22"/>
      <c r="FI480" s="22"/>
      <c r="FJ480" s="22"/>
      <c r="FK480" s="22"/>
      <c r="FL480" s="22"/>
      <c r="FM480" s="22"/>
      <c r="FN480" s="22"/>
      <c r="FO480" s="22"/>
      <c r="FP480" s="22"/>
      <c r="FQ480" s="22"/>
      <c r="FR480" s="22"/>
      <c r="FS480" s="22"/>
      <c r="FT480" s="22"/>
      <c r="FU480" s="22"/>
      <c r="FV480" s="22"/>
      <c r="FW480" s="22"/>
      <c r="FX480" s="22"/>
      <c r="FY480" s="22"/>
      <c r="FZ480" s="22"/>
      <c r="GA480" s="22"/>
      <c r="GB480" s="22"/>
      <c r="GC480" s="22"/>
      <c r="GD480" s="22"/>
      <c r="GE480" s="22"/>
      <c r="GF480" s="22"/>
      <c r="GG480" s="22"/>
      <c r="GH480" s="22"/>
      <c r="GI480" s="22"/>
      <c r="GJ480" s="22"/>
      <c r="GK480" s="22"/>
      <c r="GL480" s="22"/>
      <c r="GM480" s="22"/>
      <c r="GN480" s="22"/>
      <c r="GO480" s="22"/>
      <c r="GP480" s="22"/>
      <c r="GQ480" s="22"/>
      <c r="GR480" s="22"/>
      <c r="GS480" s="22"/>
      <c r="GT480" s="22"/>
      <c r="GU480" s="22"/>
      <c r="GV480" s="22"/>
      <c r="GW480" s="22"/>
      <c r="GX480" s="22"/>
      <c r="GY480" s="22"/>
      <c r="GZ480" s="22"/>
      <c r="HA480" s="22"/>
      <c r="HB480" s="22"/>
      <c r="HC480" s="22"/>
      <c r="HD480" s="22"/>
      <c r="HE480" s="22"/>
      <c r="HF480" s="22"/>
      <c r="HG480" s="22"/>
      <c r="HH480" s="22"/>
      <c r="HI480" s="22"/>
      <c r="HJ480" s="22"/>
      <c r="HK480" s="22">
        <v>1</v>
      </c>
      <c r="HL480" s="22"/>
      <c r="HM480" s="22"/>
      <c r="HN480" s="22"/>
      <c r="HO480" s="22"/>
      <c r="HP480" s="22"/>
      <c r="HQ480" s="22"/>
      <c r="HR480" s="22"/>
      <c r="HS480" s="22"/>
      <c r="HT480" s="22"/>
      <c r="HU480" s="22"/>
      <c r="HV480" s="22"/>
      <c r="HW480" s="22"/>
      <c r="HX480" s="22"/>
      <c r="HY480" s="22"/>
      <c r="HZ480" s="22"/>
      <c r="IA480" s="22"/>
      <c r="IB480" s="22"/>
      <c r="IC480" s="22"/>
      <c r="ID480" s="22"/>
      <c r="IE480" s="22"/>
      <c r="IF480" s="22"/>
      <c r="IG480" s="22"/>
      <c r="IH480" s="22"/>
      <c r="II480" s="22"/>
      <c r="IJ480" s="22"/>
      <c r="IK480" s="22"/>
      <c r="IL480" s="22"/>
      <c r="IM480" s="22"/>
      <c r="IN480" s="22"/>
      <c r="IO480" s="22"/>
      <c r="IP480" s="22"/>
      <c r="IQ480" s="22"/>
      <c r="IR480" s="22"/>
      <c r="IS480" s="22"/>
      <c r="IT480" s="22"/>
      <c r="IU480" s="22"/>
      <c r="IV480" s="22"/>
      <c r="IW480" s="22"/>
      <c r="IX480" s="22"/>
      <c r="IY480" s="26">
        <f t="shared" si="26"/>
        <v>1</v>
      </c>
      <c r="IZ480" s="56" t="s">
        <v>78</v>
      </c>
      <c r="JA480" s="80">
        <v>115.02</v>
      </c>
      <c r="JB480" s="81">
        <f>JE480</f>
        <v>115.02</v>
      </c>
      <c r="JC480" s="81">
        <v>84.92</v>
      </c>
      <c r="JD480" s="82">
        <f t="shared" si="27"/>
        <v>0</v>
      </c>
      <c r="JE480" s="83">
        <v>115.02</v>
      </c>
      <c r="JF480" s="83"/>
      <c r="JG480" s="83"/>
      <c r="JH480" s="83"/>
      <c r="JI480" s="83"/>
      <c r="JJ480" s="83"/>
      <c r="JK480" s="83"/>
      <c r="JL480" s="83"/>
      <c r="JM480" s="83"/>
      <c r="JN480" s="83"/>
      <c r="JO480" s="83"/>
      <c r="JP480" s="83"/>
      <c r="JQ480" s="40">
        <f t="shared" si="25"/>
        <v>1.3544512482336315</v>
      </c>
    </row>
    <row r="481" spans="1:278" s="5" customFormat="1" ht="12.75" customHeight="1" x14ac:dyDescent="0.25">
      <c r="A481" s="64">
        <v>43202</v>
      </c>
      <c r="B481" s="108" t="s">
        <v>347</v>
      </c>
      <c r="C481" s="52"/>
      <c r="D481" s="52"/>
      <c r="E481" s="53"/>
      <c r="F481" s="53"/>
      <c r="G481" s="53"/>
      <c r="H481" s="53"/>
      <c r="I481" s="53"/>
      <c r="J481" s="53"/>
      <c r="K481" s="53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  <c r="BA481" s="22"/>
      <c r="BB481" s="22"/>
      <c r="BC481" s="22"/>
      <c r="BD481" s="22"/>
      <c r="BE481" s="22"/>
      <c r="BF481" s="22"/>
      <c r="BG481" s="22"/>
      <c r="BH481" s="22"/>
      <c r="BI481" s="22"/>
      <c r="BJ481" s="22"/>
      <c r="BK481" s="22"/>
      <c r="BL481" s="22"/>
      <c r="BM481" s="22"/>
      <c r="BN481" s="22"/>
      <c r="BO481" s="22"/>
      <c r="BP481" s="22"/>
      <c r="BQ481" s="22"/>
      <c r="BR481" s="22"/>
      <c r="BS481" s="22"/>
      <c r="BT481" s="22"/>
      <c r="BU481" s="22"/>
      <c r="BV481" s="22"/>
      <c r="BW481" s="22"/>
      <c r="BX481" s="22"/>
      <c r="BY481" s="22"/>
      <c r="BZ481" s="22"/>
      <c r="CA481" s="22"/>
      <c r="CB481" s="22"/>
      <c r="CC481" s="22"/>
      <c r="CD481" s="22"/>
      <c r="CE481" s="22"/>
      <c r="CF481" s="22"/>
      <c r="CG481" s="22"/>
      <c r="CH481" s="22"/>
      <c r="CI481" s="22"/>
      <c r="CJ481" s="22"/>
      <c r="CK481" s="22"/>
      <c r="CL481" s="22"/>
      <c r="CM481" s="22"/>
      <c r="CN481" s="22"/>
      <c r="CO481" s="22"/>
      <c r="CP481" s="22"/>
      <c r="CQ481" s="22"/>
      <c r="CR481" s="22"/>
      <c r="CS481" s="22"/>
      <c r="CT481" s="22"/>
      <c r="CU481" s="22"/>
      <c r="CV481" s="22"/>
      <c r="CW481" s="22"/>
      <c r="CX481" s="22"/>
      <c r="CY481" s="22"/>
      <c r="CZ481" s="22"/>
      <c r="DA481" s="22"/>
      <c r="DB481" s="22"/>
      <c r="DC481" s="22"/>
      <c r="DD481" s="22"/>
      <c r="DE481" s="22"/>
      <c r="DF481" s="22"/>
      <c r="DG481" s="22"/>
      <c r="DH481" s="22"/>
      <c r="DI481" s="22"/>
      <c r="DJ481" s="22"/>
      <c r="DK481" s="22"/>
      <c r="DL481" s="22"/>
      <c r="DM481" s="22"/>
      <c r="DN481" s="22"/>
      <c r="DO481" s="22"/>
      <c r="DP481" s="22"/>
      <c r="DQ481" s="22"/>
      <c r="DR481" s="22"/>
      <c r="DS481" s="22"/>
      <c r="DT481" s="22"/>
      <c r="DU481" s="22"/>
      <c r="DV481" s="22"/>
      <c r="DW481" s="22"/>
      <c r="DX481" s="22"/>
      <c r="DY481" s="22"/>
      <c r="DZ481" s="22"/>
      <c r="EA481" s="22"/>
      <c r="EB481" s="22"/>
      <c r="EC481" s="22"/>
      <c r="ED481" s="22"/>
      <c r="EE481" s="22"/>
      <c r="EF481" s="22"/>
      <c r="EG481" s="22"/>
      <c r="EH481" s="22"/>
      <c r="EI481" s="22"/>
      <c r="EJ481" s="22"/>
      <c r="EK481" s="22"/>
      <c r="EL481" s="22"/>
      <c r="EM481" s="22"/>
      <c r="EN481" s="22"/>
      <c r="EO481" s="22"/>
      <c r="EP481" s="22"/>
      <c r="EQ481" s="22"/>
      <c r="ER481" s="22"/>
      <c r="ES481" s="22"/>
      <c r="ET481" s="22"/>
      <c r="EU481" s="22"/>
      <c r="EV481" s="22"/>
      <c r="EW481" s="22"/>
      <c r="EX481" s="22"/>
      <c r="EY481" s="22"/>
      <c r="EZ481" s="22"/>
      <c r="FA481" s="22"/>
      <c r="FB481" s="22"/>
      <c r="FC481" s="22"/>
      <c r="FD481" s="22"/>
      <c r="FE481" s="22"/>
      <c r="FF481" s="22"/>
      <c r="FG481" s="22"/>
      <c r="FH481" s="22"/>
      <c r="FI481" s="22"/>
      <c r="FJ481" s="22"/>
      <c r="FK481" s="22"/>
      <c r="FL481" s="22"/>
      <c r="FM481" s="22"/>
      <c r="FN481" s="22"/>
      <c r="FO481" s="22"/>
      <c r="FP481" s="22"/>
      <c r="FQ481" s="22"/>
      <c r="FR481" s="22"/>
      <c r="FS481" s="22"/>
      <c r="FT481" s="22"/>
      <c r="FU481" s="22"/>
      <c r="FV481" s="22"/>
      <c r="FW481" s="22"/>
      <c r="FX481" s="22"/>
      <c r="FY481" s="22"/>
      <c r="FZ481" s="22"/>
      <c r="GA481" s="22"/>
      <c r="GB481" s="22"/>
      <c r="GC481" s="22"/>
      <c r="GD481" s="22"/>
      <c r="GE481" s="22"/>
      <c r="GF481" s="22"/>
      <c r="GG481" s="22"/>
      <c r="GH481" s="22"/>
      <c r="GI481" s="22"/>
      <c r="GJ481" s="22"/>
      <c r="GK481" s="22"/>
      <c r="GL481" s="22"/>
      <c r="GM481" s="22"/>
      <c r="GN481" s="22"/>
      <c r="GO481" s="22"/>
      <c r="GP481" s="22"/>
      <c r="GQ481" s="22"/>
      <c r="GR481" s="22"/>
      <c r="GS481" s="22"/>
      <c r="GT481" s="22"/>
      <c r="GU481" s="22"/>
      <c r="GV481" s="22"/>
      <c r="GW481" s="22"/>
      <c r="GX481" s="22"/>
      <c r="GY481" s="22"/>
      <c r="GZ481" s="22"/>
      <c r="HA481" s="22"/>
      <c r="HB481" s="22"/>
      <c r="HC481" s="22"/>
      <c r="HD481" s="22"/>
      <c r="HE481" s="22"/>
      <c r="HF481" s="22"/>
      <c r="HG481" s="22"/>
      <c r="HH481" s="22"/>
      <c r="HI481" s="22"/>
      <c r="HJ481" s="22"/>
      <c r="HK481" s="22"/>
      <c r="HL481" s="22"/>
      <c r="HM481" s="22"/>
      <c r="HN481" s="22"/>
      <c r="HO481" s="22"/>
      <c r="HP481" s="22"/>
      <c r="HQ481" s="22"/>
      <c r="HR481" s="22"/>
      <c r="HS481" s="22"/>
      <c r="HT481" s="22"/>
      <c r="HU481" s="22"/>
      <c r="HV481" s="22"/>
      <c r="HW481" s="22"/>
      <c r="HX481" s="22"/>
      <c r="HY481" s="22"/>
      <c r="HZ481" s="22"/>
      <c r="IA481" s="22"/>
      <c r="IB481" s="22"/>
      <c r="IC481" s="22"/>
      <c r="ID481" s="22"/>
      <c r="IE481" s="22"/>
      <c r="IF481" s="22"/>
      <c r="IG481" s="22"/>
      <c r="IH481" s="22"/>
      <c r="II481" s="22"/>
      <c r="IJ481" s="22"/>
      <c r="IK481" s="22"/>
      <c r="IL481" s="22"/>
      <c r="IM481" s="22"/>
      <c r="IN481" s="22"/>
      <c r="IO481" s="22"/>
      <c r="IP481" s="22"/>
      <c r="IQ481" s="22">
        <v>5</v>
      </c>
      <c r="IR481" s="22"/>
      <c r="IS481" s="22"/>
      <c r="IT481" s="22"/>
      <c r="IU481" s="22"/>
      <c r="IV481" s="22"/>
      <c r="IW481" s="22"/>
      <c r="IX481" s="22"/>
      <c r="IY481" s="26">
        <f t="shared" si="26"/>
        <v>5</v>
      </c>
      <c r="IZ481" s="56" t="s">
        <v>78</v>
      </c>
      <c r="JA481" s="80">
        <v>1169.6400000000001</v>
      </c>
      <c r="JB481" s="81">
        <f>JE481+JF481+JG481+JH481</f>
        <v>1169.6400000000001</v>
      </c>
      <c r="JC481" s="81">
        <v>788.9</v>
      </c>
      <c r="JD481" s="82">
        <f t="shared" si="27"/>
        <v>0</v>
      </c>
      <c r="JE481" s="83"/>
      <c r="JF481" s="83"/>
      <c r="JG481" s="83"/>
      <c r="JH481" s="83">
        <v>1169.6400000000001</v>
      </c>
      <c r="JI481" s="83"/>
      <c r="JJ481" s="83"/>
      <c r="JK481" s="83"/>
      <c r="JL481" s="83"/>
      <c r="JM481" s="83"/>
      <c r="JN481" s="83"/>
      <c r="JO481" s="83"/>
      <c r="JP481" s="83"/>
      <c r="JQ481" s="40">
        <f t="shared" si="25"/>
        <v>1.4826213715299785</v>
      </c>
    </row>
    <row r="482" spans="1:278" s="5" customFormat="1" ht="12.75" customHeight="1" x14ac:dyDescent="0.25">
      <c r="A482" s="64">
        <v>43248</v>
      </c>
      <c r="B482" s="108" t="s">
        <v>347</v>
      </c>
      <c r="C482" s="52"/>
      <c r="D482" s="52"/>
      <c r="E482" s="53"/>
      <c r="F482" s="53"/>
      <c r="G482" s="53"/>
      <c r="H482" s="53"/>
      <c r="I482" s="53"/>
      <c r="J482" s="53"/>
      <c r="K482" s="53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  <c r="AU482" s="22"/>
      <c r="AV482" s="22"/>
      <c r="AW482" s="22"/>
      <c r="AX482" s="22"/>
      <c r="AY482" s="22"/>
      <c r="AZ482" s="22"/>
      <c r="BA482" s="22"/>
      <c r="BB482" s="22"/>
      <c r="BC482" s="22"/>
      <c r="BD482" s="22"/>
      <c r="BE482" s="22"/>
      <c r="BF482" s="22"/>
      <c r="BG482" s="22"/>
      <c r="BH482" s="22"/>
      <c r="BI482" s="22"/>
      <c r="BJ482" s="22"/>
      <c r="BK482" s="22"/>
      <c r="BL482" s="22"/>
      <c r="BM482" s="22"/>
      <c r="BN482" s="22"/>
      <c r="BO482" s="22"/>
      <c r="BP482" s="22"/>
      <c r="BQ482" s="22"/>
      <c r="BR482" s="22"/>
      <c r="BS482" s="22"/>
      <c r="BT482" s="22"/>
      <c r="BU482" s="22"/>
      <c r="BV482" s="22"/>
      <c r="BW482" s="22"/>
      <c r="BX482" s="22"/>
      <c r="BY482" s="22"/>
      <c r="BZ482" s="22"/>
      <c r="CA482" s="22"/>
      <c r="CB482" s="22"/>
      <c r="CC482" s="22"/>
      <c r="CD482" s="22"/>
      <c r="CE482" s="22"/>
      <c r="CF482" s="22"/>
      <c r="CG482" s="22"/>
      <c r="CH482" s="22"/>
      <c r="CI482" s="22"/>
      <c r="CJ482" s="22"/>
      <c r="CK482" s="22"/>
      <c r="CL482" s="22"/>
      <c r="CM482" s="22"/>
      <c r="CN482" s="22"/>
      <c r="CO482" s="22"/>
      <c r="CP482" s="22"/>
      <c r="CQ482" s="22"/>
      <c r="CR482" s="22"/>
      <c r="CS482" s="22"/>
      <c r="CT482" s="22"/>
      <c r="CU482" s="22"/>
      <c r="CV482" s="22"/>
      <c r="CW482" s="22"/>
      <c r="CX482" s="22"/>
      <c r="CY482" s="22"/>
      <c r="CZ482" s="22"/>
      <c r="DA482" s="22"/>
      <c r="DB482" s="22"/>
      <c r="DC482" s="22"/>
      <c r="DD482" s="22"/>
      <c r="DE482" s="22"/>
      <c r="DF482" s="22"/>
      <c r="DG482" s="22"/>
      <c r="DH482" s="22"/>
      <c r="DI482" s="22"/>
      <c r="DJ482" s="22"/>
      <c r="DK482" s="22"/>
      <c r="DL482" s="22"/>
      <c r="DM482" s="22"/>
      <c r="DN482" s="22"/>
      <c r="DO482" s="22"/>
      <c r="DP482" s="22"/>
      <c r="DQ482" s="22"/>
      <c r="DR482" s="22"/>
      <c r="DS482" s="22"/>
      <c r="DT482" s="22"/>
      <c r="DU482" s="22"/>
      <c r="DV482" s="22"/>
      <c r="DW482" s="22"/>
      <c r="DX482" s="22"/>
      <c r="DY482" s="22"/>
      <c r="DZ482" s="22"/>
      <c r="EA482" s="22"/>
      <c r="EB482" s="22"/>
      <c r="EC482" s="22"/>
      <c r="ED482" s="22"/>
      <c r="EE482" s="22"/>
      <c r="EF482" s="22"/>
      <c r="EG482" s="22"/>
      <c r="EH482" s="22"/>
      <c r="EI482" s="22"/>
      <c r="EJ482" s="22"/>
      <c r="EK482" s="22"/>
      <c r="EL482" s="22"/>
      <c r="EM482" s="22"/>
      <c r="EN482" s="22"/>
      <c r="EO482" s="22"/>
      <c r="EP482" s="22"/>
      <c r="EQ482" s="22"/>
      <c r="ER482" s="22"/>
      <c r="ES482" s="22"/>
      <c r="ET482" s="22"/>
      <c r="EU482" s="22"/>
      <c r="EV482" s="22"/>
      <c r="EW482" s="22"/>
      <c r="EX482" s="22"/>
      <c r="EY482" s="22"/>
      <c r="EZ482" s="22"/>
      <c r="FA482" s="22"/>
      <c r="FB482" s="22"/>
      <c r="FC482" s="22"/>
      <c r="FD482" s="22"/>
      <c r="FE482" s="22"/>
      <c r="FF482" s="22"/>
      <c r="FG482" s="22"/>
      <c r="FH482" s="22"/>
      <c r="FI482" s="22"/>
      <c r="FJ482" s="22"/>
      <c r="FK482" s="22"/>
      <c r="FL482" s="22"/>
      <c r="FM482" s="22"/>
      <c r="FN482" s="22"/>
      <c r="FO482" s="22"/>
      <c r="FP482" s="22"/>
      <c r="FQ482" s="22"/>
      <c r="FR482" s="22"/>
      <c r="FS482" s="22"/>
      <c r="FT482" s="22"/>
      <c r="FU482" s="22"/>
      <c r="FV482" s="22"/>
      <c r="FW482" s="22"/>
      <c r="FX482" s="22"/>
      <c r="FY482" s="22"/>
      <c r="FZ482" s="22"/>
      <c r="GA482" s="22"/>
      <c r="GB482" s="22"/>
      <c r="GC482" s="22"/>
      <c r="GD482" s="22"/>
      <c r="GE482" s="22"/>
      <c r="GF482" s="22"/>
      <c r="GG482" s="22"/>
      <c r="GH482" s="22"/>
      <c r="GI482" s="22"/>
      <c r="GJ482" s="22"/>
      <c r="GK482" s="22"/>
      <c r="GL482" s="22"/>
      <c r="GM482" s="22"/>
      <c r="GN482" s="22"/>
      <c r="GO482" s="22"/>
      <c r="GP482" s="22"/>
      <c r="GQ482" s="22"/>
      <c r="GR482" s="22"/>
      <c r="GS482" s="22"/>
      <c r="GT482" s="22"/>
      <c r="GU482" s="22"/>
      <c r="GV482" s="22"/>
      <c r="GW482" s="22"/>
      <c r="GX482" s="22"/>
      <c r="GY482" s="22"/>
      <c r="GZ482" s="22"/>
      <c r="HA482" s="22"/>
      <c r="HB482" s="22"/>
      <c r="HC482" s="22"/>
      <c r="HD482" s="22"/>
      <c r="HE482" s="22"/>
      <c r="HF482" s="22"/>
      <c r="HG482" s="22"/>
      <c r="HH482" s="22"/>
      <c r="HI482" s="22"/>
      <c r="HJ482" s="22"/>
      <c r="HK482" s="22"/>
      <c r="HL482" s="22"/>
      <c r="HM482" s="22"/>
      <c r="HN482" s="22"/>
      <c r="HO482" s="22"/>
      <c r="HP482" s="22"/>
      <c r="HQ482" s="22"/>
      <c r="HR482" s="22"/>
      <c r="HS482" s="22"/>
      <c r="HT482" s="22"/>
      <c r="HU482" s="22"/>
      <c r="HV482" s="22"/>
      <c r="HW482" s="22"/>
      <c r="HX482" s="22"/>
      <c r="HY482" s="22"/>
      <c r="HZ482" s="22"/>
      <c r="IA482" s="22"/>
      <c r="IB482" s="22"/>
      <c r="IC482" s="22"/>
      <c r="ID482" s="22"/>
      <c r="IE482" s="22"/>
      <c r="IF482" s="22"/>
      <c r="IG482" s="22"/>
      <c r="IH482" s="22"/>
      <c r="II482" s="22"/>
      <c r="IJ482" s="22"/>
      <c r="IK482" s="22"/>
      <c r="IL482" s="22"/>
      <c r="IM482" s="22"/>
      <c r="IN482" s="22"/>
      <c r="IO482" s="22"/>
      <c r="IP482" s="22"/>
      <c r="IQ482" s="22">
        <v>5</v>
      </c>
      <c r="IR482" s="22"/>
      <c r="IS482" s="22"/>
      <c r="IT482" s="22"/>
      <c r="IU482" s="22"/>
      <c r="IV482" s="22"/>
      <c r="IW482" s="22"/>
      <c r="IX482" s="22"/>
      <c r="IY482" s="26">
        <f t="shared" si="26"/>
        <v>5</v>
      </c>
      <c r="IZ482" s="56" t="s">
        <v>78</v>
      </c>
      <c r="JA482" s="80">
        <v>1169.6400000000001</v>
      </c>
      <c r="JB482" s="81">
        <f>JE482+JF482+JG482+JH482+JI482</f>
        <v>1169.6400000000001</v>
      </c>
      <c r="JC482" s="81">
        <v>383</v>
      </c>
      <c r="JD482" s="82">
        <f t="shared" si="27"/>
        <v>0</v>
      </c>
      <c r="JE482" s="83"/>
      <c r="JF482" s="83"/>
      <c r="JG482" s="83"/>
      <c r="JH482" s="83"/>
      <c r="JI482" s="83">
        <v>1169.6400000000001</v>
      </c>
      <c r="JJ482" s="83"/>
      <c r="JK482" s="83"/>
      <c r="JL482" s="83"/>
      <c r="JM482" s="83"/>
      <c r="JN482" s="83"/>
      <c r="JO482" s="83"/>
      <c r="JP482" s="83"/>
      <c r="JQ482" s="40">
        <f t="shared" si="25"/>
        <v>3.0538903394255876</v>
      </c>
    </row>
    <row r="483" spans="1:278" s="5" customFormat="1" ht="12.75" customHeight="1" x14ac:dyDescent="0.25">
      <c r="A483" s="64">
        <v>43312</v>
      </c>
      <c r="B483" s="108" t="s">
        <v>347</v>
      </c>
      <c r="C483" s="52"/>
      <c r="D483" s="52"/>
      <c r="E483" s="53"/>
      <c r="F483" s="53"/>
      <c r="G483" s="53"/>
      <c r="H483" s="53"/>
      <c r="I483" s="53"/>
      <c r="J483" s="53"/>
      <c r="K483" s="53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  <c r="BA483" s="22"/>
      <c r="BB483" s="22"/>
      <c r="BC483" s="22"/>
      <c r="BD483" s="22"/>
      <c r="BE483" s="22"/>
      <c r="BF483" s="22"/>
      <c r="BG483" s="22"/>
      <c r="BH483" s="22"/>
      <c r="BI483" s="22"/>
      <c r="BJ483" s="22"/>
      <c r="BK483" s="22"/>
      <c r="BL483" s="22"/>
      <c r="BM483" s="22"/>
      <c r="BN483" s="22"/>
      <c r="BO483" s="22"/>
      <c r="BP483" s="22"/>
      <c r="BQ483" s="22"/>
      <c r="BR483" s="22"/>
      <c r="BS483" s="22"/>
      <c r="BT483" s="22"/>
      <c r="BU483" s="22"/>
      <c r="BV483" s="22"/>
      <c r="BW483" s="22"/>
      <c r="BX483" s="22"/>
      <c r="BY483" s="22"/>
      <c r="BZ483" s="22"/>
      <c r="CA483" s="22"/>
      <c r="CB483" s="22"/>
      <c r="CC483" s="22"/>
      <c r="CD483" s="22"/>
      <c r="CE483" s="22"/>
      <c r="CF483" s="22"/>
      <c r="CG483" s="22"/>
      <c r="CH483" s="22"/>
      <c r="CI483" s="22"/>
      <c r="CJ483" s="22"/>
      <c r="CK483" s="22"/>
      <c r="CL483" s="22"/>
      <c r="CM483" s="22"/>
      <c r="CN483" s="22"/>
      <c r="CO483" s="22"/>
      <c r="CP483" s="22"/>
      <c r="CQ483" s="22"/>
      <c r="CR483" s="22"/>
      <c r="CS483" s="22"/>
      <c r="CT483" s="22"/>
      <c r="CU483" s="22"/>
      <c r="CV483" s="22"/>
      <c r="CW483" s="22"/>
      <c r="CX483" s="22"/>
      <c r="CY483" s="22"/>
      <c r="CZ483" s="22"/>
      <c r="DA483" s="22"/>
      <c r="DB483" s="22"/>
      <c r="DC483" s="22"/>
      <c r="DD483" s="22"/>
      <c r="DE483" s="22"/>
      <c r="DF483" s="22"/>
      <c r="DG483" s="22"/>
      <c r="DH483" s="22"/>
      <c r="DI483" s="22"/>
      <c r="DJ483" s="22"/>
      <c r="DK483" s="22"/>
      <c r="DL483" s="22"/>
      <c r="DM483" s="22"/>
      <c r="DN483" s="22"/>
      <c r="DO483" s="22"/>
      <c r="DP483" s="22"/>
      <c r="DQ483" s="22"/>
      <c r="DR483" s="22"/>
      <c r="DS483" s="22"/>
      <c r="DT483" s="22"/>
      <c r="DU483" s="22"/>
      <c r="DV483" s="22"/>
      <c r="DW483" s="22"/>
      <c r="DX483" s="22"/>
      <c r="DY483" s="22"/>
      <c r="DZ483" s="22"/>
      <c r="EA483" s="22"/>
      <c r="EB483" s="22"/>
      <c r="EC483" s="22"/>
      <c r="ED483" s="22"/>
      <c r="EE483" s="22"/>
      <c r="EF483" s="22"/>
      <c r="EG483" s="22"/>
      <c r="EH483" s="22"/>
      <c r="EI483" s="22"/>
      <c r="EJ483" s="22"/>
      <c r="EK483" s="22"/>
      <c r="EL483" s="22"/>
      <c r="EM483" s="22"/>
      <c r="EN483" s="22"/>
      <c r="EO483" s="22"/>
      <c r="EP483" s="22"/>
      <c r="EQ483" s="22"/>
      <c r="ER483" s="22"/>
      <c r="ES483" s="22"/>
      <c r="ET483" s="22"/>
      <c r="EU483" s="22"/>
      <c r="EV483" s="22"/>
      <c r="EW483" s="22"/>
      <c r="EX483" s="22"/>
      <c r="EY483" s="22"/>
      <c r="EZ483" s="22"/>
      <c r="FA483" s="22"/>
      <c r="FB483" s="22"/>
      <c r="FC483" s="22"/>
      <c r="FD483" s="22"/>
      <c r="FE483" s="22"/>
      <c r="FF483" s="22"/>
      <c r="FG483" s="22"/>
      <c r="FH483" s="22"/>
      <c r="FI483" s="22"/>
      <c r="FJ483" s="22"/>
      <c r="FK483" s="22"/>
      <c r="FL483" s="22"/>
      <c r="FM483" s="22"/>
      <c r="FN483" s="22"/>
      <c r="FO483" s="22"/>
      <c r="FP483" s="22"/>
      <c r="FQ483" s="22"/>
      <c r="FR483" s="22"/>
      <c r="FS483" s="22"/>
      <c r="FT483" s="22"/>
      <c r="FU483" s="22"/>
      <c r="FV483" s="22"/>
      <c r="FW483" s="22"/>
      <c r="FX483" s="22"/>
      <c r="FY483" s="22"/>
      <c r="FZ483" s="22"/>
      <c r="GA483" s="22"/>
      <c r="GB483" s="22"/>
      <c r="GC483" s="22"/>
      <c r="GD483" s="22"/>
      <c r="GE483" s="22"/>
      <c r="GF483" s="22"/>
      <c r="GG483" s="22"/>
      <c r="GH483" s="22"/>
      <c r="GI483" s="22"/>
      <c r="GJ483" s="22"/>
      <c r="GK483" s="22"/>
      <c r="GL483" s="22"/>
      <c r="GM483" s="22"/>
      <c r="GN483" s="22"/>
      <c r="GO483" s="22"/>
      <c r="GP483" s="22"/>
      <c r="GQ483" s="22"/>
      <c r="GR483" s="22"/>
      <c r="GS483" s="22"/>
      <c r="GT483" s="22"/>
      <c r="GU483" s="22"/>
      <c r="GV483" s="22"/>
      <c r="GW483" s="22"/>
      <c r="GX483" s="22"/>
      <c r="GY483" s="22"/>
      <c r="GZ483" s="22"/>
      <c r="HA483" s="22"/>
      <c r="HB483" s="22"/>
      <c r="HC483" s="22"/>
      <c r="HD483" s="22"/>
      <c r="HE483" s="22"/>
      <c r="HF483" s="22"/>
      <c r="HG483" s="22"/>
      <c r="HH483" s="22"/>
      <c r="HI483" s="22"/>
      <c r="HJ483" s="22"/>
      <c r="HK483" s="22"/>
      <c r="HL483" s="22"/>
      <c r="HM483" s="22"/>
      <c r="HN483" s="22"/>
      <c r="HO483" s="22"/>
      <c r="HP483" s="22"/>
      <c r="HQ483" s="22"/>
      <c r="HR483" s="22"/>
      <c r="HS483" s="22"/>
      <c r="HT483" s="22"/>
      <c r="HU483" s="22"/>
      <c r="HV483" s="22"/>
      <c r="HW483" s="22"/>
      <c r="HX483" s="22"/>
      <c r="HY483" s="22"/>
      <c r="HZ483" s="22"/>
      <c r="IA483" s="22"/>
      <c r="IB483" s="22"/>
      <c r="IC483" s="22"/>
      <c r="ID483" s="22"/>
      <c r="IE483" s="22"/>
      <c r="IF483" s="22"/>
      <c r="IG483" s="22"/>
      <c r="IH483" s="22"/>
      <c r="II483" s="22"/>
      <c r="IJ483" s="22"/>
      <c r="IK483" s="22"/>
      <c r="IL483" s="22"/>
      <c r="IM483" s="22"/>
      <c r="IN483" s="22"/>
      <c r="IO483" s="22"/>
      <c r="IP483" s="22"/>
      <c r="IQ483" s="22">
        <v>5</v>
      </c>
      <c r="IR483" s="22"/>
      <c r="IS483" s="22"/>
      <c r="IT483" s="22"/>
      <c r="IU483" s="22"/>
      <c r="IV483" s="22"/>
      <c r="IW483" s="22"/>
      <c r="IX483" s="22"/>
      <c r="IY483" s="26">
        <f t="shared" si="26"/>
        <v>5</v>
      </c>
      <c r="IZ483" s="56" t="s">
        <v>78</v>
      </c>
      <c r="JA483" s="80">
        <v>1169.6400000000001</v>
      </c>
      <c r="JB483" s="81">
        <f>JE483+JF483+JG483+JH483+JI483+JJ483+JK483+JL483</f>
        <v>1169.6400000000001</v>
      </c>
      <c r="JC483" s="81">
        <v>776.15</v>
      </c>
      <c r="JD483" s="82">
        <f t="shared" si="27"/>
        <v>0</v>
      </c>
      <c r="JE483" s="83"/>
      <c r="JF483" s="83"/>
      <c r="JG483" s="83"/>
      <c r="JH483" s="83"/>
      <c r="JI483" s="83"/>
      <c r="JJ483" s="83"/>
      <c r="JK483" s="83"/>
      <c r="JL483" s="83">
        <v>1169.6400000000001</v>
      </c>
      <c r="JM483" s="83"/>
      <c r="JN483" s="83"/>
      <c r="JO483" s="83"/>
      <c r="JP483" s="83"/>
      <c r="JQ483" s="40">
        <f t="shared" si="25"/>
        <v>1.5069767441860467</v>
      </c>
      <c r="JR483" s="5" t="s">
        <v>536</v>
      </c>
    </row>
    <row r="484" spans="1:278" s="5" customFormat="1" ht="12.75" customHeight="1" x14ac:dyDescent="0.25">
      <c r="A484" s="64">
        <v>43348</v>
      </c>
      <c r="B484" s="108" t="s">
        <v>347</v>
      </c>
      <c r="C484" s="52"/>
      <c r="D484" s="52"/>
      <c r="E484" s="53"/>
      <c r="F484" s="53"/>
      <c r="G484" s="53"/>
      <c r="H484" s="53"/>
      <c r="I484" s="53"/>
      <c r="J484" s="53"/>
      <c r="K484" s="53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  <c r="AU484" s="22"/>
      <c r="AV484" s="22"/>
      <c r="AW484" s="22"/>
      <c r="AX484" s="22"/>
      <c r="AY484" s="22"/>
      <c r="AZ484" s="22"/>
      <c r="BA484" s="22"/>
      <c r="BB484" s="22"/>
      <c r="BC484" s="22"/>
      <c r="BD484" s="22"/>
      <c r="BE484" s="22"/>
      <c r="BF484" s="22"/>
      <c r="BG484" s="22"/>
      <c r="BH484" s="22"/>
      <c r="BI484" s="22"/>
      <c r="BJ484" s="22"/>
      <c r="BK484" s="22"/>
      <c r="BL484" s="22"/>
      <c r="BM484" s="22"/>
      <c r="BN484" s="22"/>
      <c r="BO484" s="22"/>
      <c r="BP484" s="22"/>
      <c r="BQ484" s="22"/>
      <c r="BR484" s="22"/>
      <c r="BS484" s="22"/>
      <c r="BT484" s="22"/>
      <c r="BU484" s="22"/>
      <c r="BV484" s="22"/>
      <c r="BW484" s="22"/>
      <c r="BX484" s="22"/>
      <c r="BY484" s="22"/>
      <c r="BZ484" s="22"/>
      <c r="CA484" s="22"/>
      <c r="CB484" s="22"/>
      <c r="CC484" s="22"/>
      <c r="CD484" s="22"/>
      <c r="CE484" s="22"/>
      <c r="CF484" s="22"/>
      <c r="CG484" s="22"/>
      <c r="CH484" s="22"/>
      <c r="CI484" s="22"/>
      <c r="CJ484" s="22"/>
      <c r="CK484" s="22"/>
      <c r="CL484" s="22"/>
      <c r="CM484" s="22"/>
      <c r="CN484" s="22"/>
      <c r="CO484" s="22"/>
      <c r="CP484" s="22"/>
      <c r="CQ484" s="22"/>
      <c r="CR484" s="22"/>
      <c r="CS484" s="22"/>
      <c r="CT484" s="22"/>
      <c r="CU484" s="22"/>
      <c r="CV484" s="22"/>
      <c r="CW484" s="22"/>
      <c r="CX484" s="22"/>
      <c r="CY484" s="22"/>
      <c r="CZ484" s="22"/>
      <c r="DA484" s="22"/>
      <c r="DB484" s="22"/>
      <c r="DC484" s="22"/>
      <c r="DD484" s="22"/>
      <c r="DE484" s="22"/>
      <c r="DF484" s="22"/>
      <c r="DG484" s="22"/>
      <c r="DH484" s="22"/>
      <c r="DI484" s="22"/>
      <c r="DJ484" s="22"/>
      <c r="DK484" s="22"/>
      <c r="DL484" s="22"/>
      <c r="DM484" s="22"/>
      <c r="DN484" s="22"/>
      <c r="DO484" s="22"/>
      <c r="DP484" s="22"/>
      <c r="DQ484" s="22"/>
      <c r="DR484" s="22"/>
      <c r="DS484" s="22"/>
      <c r="DT484" s="22"/>
      <c r="DU484" s="22"/>
      <c r="DV484" s="22"/>
      <c r="DW484" s="22"/>
      <c r="DX484" s="22"/>
      <c r="DY484" s="22"/>
      <c r="DZ484" s="22"/>
      <c r="EA484" s="22"/>
      <c r="EB484" s="22"/>
      <c r="EC484" s="22"/>
      <c r="ED484" s="22"/>
      <c r="EE484" s="22"/>
      <c r="EF484" s="22"/>
      <c r="EG484" s="22"/>
      <c r="EH484" s="22"/>
      <c r="EI484" s="22"/>
      <c r="EJ484" s="22"/>
      <c r="EK484" s="22"/>
      <c r="EL484" s="22"/>
      <c r="EM484" s="22"/>
      <c r="EN484" s="22"/>
      <c r="EO484" s="22"/>
      <c r="EP484" s="22"/>
      <c r="EQ484" s="22"/>
      <c r="ER484" s="22"/>
      <c r="ES484" s="22"/>
      <c r="ET484" s="22"/>
      <c r="EU484" s="22"/>
      <c r="EV484" s="22"/>
      <c r="EW484" s="22"/>
      <c r="EX484" s="22"/>
      <c r="EY484" s="22"/>
      <c r="EZ484" s="22"/>
      <c r="FA484" s="22"/>
      <c r="FB484" s="22"/>
      <c r="FC484" s="22"/>
      <c r="FD484" s="22"/>
      <c r="FE484" s="22"/>
      <c r="FF484" s="22"/>
      <c r="FG484" s="22"/>
      <c r="FH484" s="22"/>
      <c r="FI484" s="22"/>
      <c r="FJ484" s="22"/>
      <c r="FK484" s="22"/>
      <c r="FL484" s="22"/>
      <c r="FM484" s="22"/>
      <c r="FN484" s="22"/>
      <c r="FO484" s="22"/>
      <c r="FP484" s="22"/>
      <c r="FQ484" s="22"/>
      <c r="FR484" s="22"/>
      <c r="FS484" s="22"/>
      <c r="FT484" s="22"/>
      <c r="FU484" s="22"/>
      <c r="FV484" s="22"/>
      <c r="FW484" s="22"/>
      <c r="FX484" s="22"/>
      <c r="FY484" s="22"/>
      <c r="FZ484" s="22"/>
      <c r="GA484" s="22"/>
      <c r="GB484" s="22"/>
      <c r="GC484" s="22"/>
      <c r="GD484" s="22"/>
      <c r="GE484" s="22"/>
      <c r="GF484" s="22"/>
      <c r="GG484" s="22"/>
      <c r="GH484" s="22"/>
      <c r="GI484" s="22"/>
      <c r="GJ484" s="22"/>
      <c r="GK484" s="22"/>
      <c r="GL484" s="22"/>
      <c r="GM484" s="22"/>
      <c r="GN484" s="22"/>
      <c r="GO484" s="22"/>
      <c r="GP484" s="22"/>
      <c r="GQ484" s="22"/>
      <c r="GR484" s="22"/>
      <c r="GS484" s="22"/>
      <c r="GT484" s="22"/>
      <c r="GU484" s="22"/>
      <c r="GV484" s="22"/>
      <c r="GW484" s="22"/>
      <c r="GX484" s="22"/>
      <c r="GY484" s="22"/>
      <c r="GZ484" s="22"/>
      <c r="HA484" s="22"/>
      <c r="HB484" s="22"/>
      <c r="HC484" s="22"/>
      <c r="HD484" s="22"/>
      <c r="HE484" s="22"/>
      <c r="HF484" s="22"/>
      <c r="HG484" s="22"/>
      <c r="HH484" s="22"/>
      <c r="HI484" s="22"/>
      <c r="HJ484" s="22"/>
      <c r="HK484" s="22"/>
      <c r="HL484" s="22"/>
      <c r="HM484" s="22"/>
      <c r="HN484" s="22"/>
      <c r="HO484" s="22"/>
      <c r="HP484" s="22"/>
      <c r="HQ484" s="22"/>
      <c r="HR484" s="22"/>
      <c r="HS484" s="22"/>
      <c r="HT484" s="22"/>
      <c r="HU484" s="22"/>
      <c r="HV484" s="22"/>
      <c r="HW484" s="22"/>
      <c r="HX484" s="22"/>
      <c r="HY484" s="22"/>
      <c r="HZ484" s="22"/>
      <c r="IA484" s="22"/>
      <c r="IB484" s="22"/>
      <c r="IC484" s="22"/>
      <c r="ID484" s="22"/>
      <c r="IE484" s="22"/>
      <c r="IF484" s="22"/>
      <c r="IG484" s="22"/>
      <c r="IH484" s="22"/>
      <c r="II484" s="22"/>
      <c r="IJ484" s="22"/>
      <c r="IK484" s="22"/>
      <c r="IL484" s="22"/>
      <c r="IM484" s="22"/>
      <c r="IN484" s="22"/>
      <c r="IO484" s="22"/>
      <c r="IP484" s="22"/>
      <c r="IQ484" s="22">
        <v>11</v>
      </c>
      <c r="IR484" s="22"/>
      <c r="IS484" s="22"/>
      <c r="IT484" s="22"/>
      <c r="IU484" s="22"/>
      <c r="IV484" s="22"/>
      <c r="IW484" s="22"/>
      <c r="IX484" s="22"/>
      <c r="IY484" s="26">
        <f t="shared" si="26"/>
        <v>11</v>
      </c>
      <c r="IZ484" s="56" t="s">
        <v>78</v>
      </c>
      <c r="JA484" s="80">
        <v>2573.21</v>
      </c>
      <c r="JB484" s="81">
        <f>JE484+JF484+JG484+JH484+JI484+JJ484+JK484+JL484+JM484</f>
        <v>2573.21</v>
      </c>
      <c r="JC484" s="81">
        <v>1082.95</v>
      </c>
      <c r="JD484" s="82">
        <f t="shared" si="27"/>
        <v>0</v>
      </c>
      <c r="JE484" s="83"/>
      <c r="JF484" s="83"/>
      <c r="JG484" s="83"/>
      <c r="JH484" s="83"/>
      <c r="JI484" s="83"/>
      <c r="JJ484" s="83"/>
      <c r="JK484" s="83"/>
      <c r="JL484" s="83">
        <v>2573.21</v>
      </c>
      <c r="JM484" s="83"/>
      <c r="JN484" s="83"/>
      <c r="JO484" s="83"/>
      <c r="JP484" s="83"/>
      <c r="JQ484" s="117">
        <f t="shared" si="25"/>
        <v>2.376111547162842</v>
      </c>
    </row>
    <row r="485" spans="1:278" s="5" customFormat="1" ht="12.75" customHeight="1" x14ac:dyDescent="0.25">
      <c r="A485" s="64">
        <v>43412</v>
      </c>
      <c r="B485" s="108" t="s">
        <v>347</v>
      </c>
      <c r="C485" s="52"/>
      <c r="D485" s="52"/>
      <c r="E485" s="53"/>
      <c r="F485" s="53"/>
      <c r="G485" s="53"/>
      <c r="H485" s="53"/>
      <c r="I485" s="53"/>
      <c r="J485" s="53"/>
      <c r="K485" s="53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  <c r="BA485" s="22"/>
      <c r="BB485" s="22"/>
      <c r="BC485" s="22"/>
      <c r="BD485" s="22"/>
      <c r="BE485" s="22"/>
      <c r="BF485" s="22"/>
      <c r="BG485" s="22"/>
      <c r="BH485" s="22"/>
      <c r="BI485" s="22"/>
      <c r="BJ485" s="22"/>
      <c r="BK485" s="22"/>
      <c r="BL485" s="22"/>
      <c r="BM485" s="22"/>
      <c r="BN485" s="22"/>
      <c r="BO485" s="22"/>
      <c r="BP485" s="22"/>
      <c r="BQ485" s="22"/>
      <c r="BR485" s="22"/>
      <c r="BS485" s="22"/>
      <c r="BT485" s="22"/>
      <c r="BU485" s="22"/>
      <c r="BV485" s="22"/>
      <c r="BW485" s="22"/>
      <c r="BX485" s="22"/>
      <c r="BY485" s="22"/>
      <c r="BZ485" s="22"/>
      <c r="CA485" s="22"/>
      <c r="CB485" s="22"/>
      <c r="CC485" s="22"/>
      <c r="CD485" s="22"/>
      <c r="CE485" s="22"/>
      <c r="CF485" s="22"/>
      <c r="CG485" s="22"/>
      <c r="CH485" s="22"/>
      <c r="CI485" s="22"/>
      <c r="CJ485" s="22"/>
      <c r="CK485" s="22"/>
      <c r="CL485" s="22"/>
      <c r="CM485" s="22"/>
      <c r="CN485" s="22"/>
      <c r="CO485" s="22"/>
      <c r="CP485" s="22"/>
      <c r="CQ485" s="22"/>
      <c r="CR485" s="22"/>
      <c r="CS485" s="22"/>
      <c r="CT485" s="22"/>
      <c r="CU485" s="22"/>
      <c r="CV485" s="22"/>
      <c r="CW485" s="22"/>
      <c r="CX485" s="22"/>
      <c r="CY485" s="22"/>
      <c r="CZ485" s="22"/>
      <c r="DA485" s="22"/>
      <c r="DB485" s="22"/>
      <c r="DC485" s="22"/>
      <c r="DD485" s="22"/>
      <c r="DE485" s="22"/>
      <c r="DF485" s="22"/>
      <c r="DG485" s="22"/>
      <c r="DH485" s="22"/>
      <c r="DI485" s="22"/>
      <c r="DJ485" s="22"/>
      <c r="DK485" s="22"/>
      <c r="DL485" s="22"/>
      <c r="DM485" s="22"/>
      <c r="DN485" s="22"/>
      <c r="DO485" s="22"/>
      <c r="DP485" s="22"/>
      <c r="DQ485" s="22"/>
      <c r="DR485" s="22"/>
      <c r="DS485" s="22"/>
      <c r="DT485" s="22"/>
      <c r="DU485" s="22"/>
      <c r="DV485" s="22"/>
      <c r="DW485" s="22"/>
      <c r="DX485" s="22"/>
      <c r="DY485" s="22"/>
      <c r="DZ485" s="22"/>
      <c r="EA485" s="22"/>
      <c r="EB485" s="22"/>
      <c r="EC485" s="22"/>
      <c r="ED485" s="22"/>
      <c r="EE485" s="22"/>
      <c r="EF485" s="22"/>
      <c r="EG485" s="22"/>
      <c r="EH485" s="22"/>
      <c r="EI485" s="22"/>
      <c r="EJ485" s="22"/>
      <c r="EK485" s="22"/>
      <c r="EL485" s="22"/>
      <c r="EM485" s="22"/>
      <c r="EN485" s="22"/>
      <c r="EO485" s="22"/>
      <c r="EP485" s="22"/>
      <c r="EQ485" s="22"/>
      <c r="ER485" s="22"/>
      <c r="ES485" s="22"/>
      <c r="ET485" s="22"/>
      <c r="EU485" s="22"/>
      <c r="EV485" s="22"/>
      <c r="EW485" s="22"/>
      <c r="EX485" s="22"/>
      <c r="EY485" s="22"/>
      <c r="EZ485" s="22"/>
      <c r="FA485" s="22"/>
      <c r="FB485" s="22"/>
      <c r="FC485" s="22"/>
      <c r="FD485" s="22"/>
      <c r="FE485" s="22"/>
      <c r="FF485" s="22"/>
      <c r="FG485" s="22"/>
      <c r="FH485" s="22"/>
      <c r="FI485" s="22"/>
      <c r="FJ485" s="22"/>
      <c r="FK485" s="22"/>
      <c r="FL485" s="22"/>
      <c r="FM485" s="22"/>
      <c r="FN485" s="22"/>
      <c r="FO485" s="22"/>
      <c r="FP485" s="22"/>
      <c r="FQ485" s="22"/>
      <c r="FR485" s="22"/>
      <c r="FS485" s="22"/>
      <c r="FT485" s="22"/>
      <c r="FU485" s="22"/>
      <c r="FV485" s="22"/>
      <c r="FW485" s="22"/>
      <c r="FX485" s="22"/>
      <c r="FY485" s="22"/>
      <c r="FZ485" s="22"/>
      <c r="GA485" s="22"/>
      <c r="GB485" s="22"/>
      <c r="GC485" s="22"/>
      <c r="GD485" s="22"/>
      <c r="GE485" s="22"/>
      <c r="GF485" s="22"/>
      <c r="GG485" s="22"/>
      <c r="GH485" s="22"/>
      <c r="GI485" s="22"/>
      <c r="GJ485" s="22"/>
      <c r="GK485" s="22"/>
      <c r="GL485" s="22"/>
      <c r="GM485" s="22"/>
      <c r="GN485" s="22"/>
      <c r="GO485" s="22"/>
      <c r="GP485" s="22"/>
      <c r="GQ485" s="22"/>
      <c r="GR485" s="22"/>
      <c r="GS485" s="22"/>
      <c r="GT485" s="22"/>
      <c r="GU485" s="22"/>
      <c r="GV485" s="22"/>
      <c r="GW485" s="22"/>
      <c r="GX485" s="22"/>
      <c r="GY485" s="22"/>
      <c r="GZ485" s="22"/>
      <c r="HA485" s="22"/>
      <c r="HB485" s="22"/>
      <c r="HC485" s="22"/>
      <c r="HD485" s="22"/>
      <c r="HE485" s="22"/>
      <c r="HF485" s="22"/>
      <c r="HG485" s="22"/>
      <c r="HH485" s="22"/>
      <c r="HI485" s="22"/>
      <c r="HJ485" s="22"/>
      <c r="HK485" s="22"/>
      <c r="HL485" s="22"/>
      <c r="HM485" s="22"/>
      <c r="HN485" s="22"/>
      <c r="HO485" s="22"/>
      <c r="HP485" s="22"/>
      <c r="HQ485" s="22"/>
      <c r="HR485" s="22"/>
      <c r="HS485" s="22"/>
      <c r="HT485" s="22"/>
      <c r="HU485" s="22"/>
      <c r="HV485" s="22"/>
      <c r="HW485" s="22"/>
      <c r="HX485" s="22"/>
      <c r="HY485" s="22"/>
      <c r="HZ485" s="22"/>
      <c r="IA485" s="22"/>
      <c r="IB485" s="22"/>
      <c r="IC485" s="22"/>
      <c r="ID485" s="22"/>
      <c r="IE485" s="22"/>
      <c r="IF485" s="22"/>
      <c r="IG485" s="22"/>
      <c r="IH485" s="22"/>
      <c r="II485" s="22"/>
      <c r="IJ485" s="22"/>
      <c r="IK485" s="22"/>
      <c r="IL485" s="22"/>
      <c r="IM485" s="22"/>
      <c r="IN485" s="22"/>
      <c r="IO485" s="22"/>
      <c r="IP485" s="22"/>
      <c r="IQ485" s="22">
        <v>3</v>
      </c>
      <c r="IR485" s="22"/>
      <c r="IS485" s="22"/>
      <c r="IT485" s="22"/>
      <c r="IU485" s="22"/>
      <c r="IV485" s="22"/>
      <c r="IW485" s="22"/>
      <c r="IX485" s="22"/>
      <c r="IY485" s="26">
        <f t="shared" si="26"/>
        <v>3</v>
      </c>
      <c r="IZ485" s="56" t="s">
        <v>37</v>
      </c>
      <c r="JA485" s="80">
        <v>701.78</v>
      </c>
      <c r="JB485" s="81">
        <f>JE485+JF485+JG485+JH485+JI485+JJ485+JK485+JL485+JM485+JN485+JO485</f>
        <v>701.78</v>
      </c>
      <c r="JC485" s="81">
        <v>441.87</v>
      </c>
      <c r="JD485" s="82">
        <f t="shared" si="27"/>
        <v>0</v>
      </c>
      <c r="JE485" s="83"/>
      <c r="JF485" s="83"/>
      <c r="JG485" s="83"/>
      <c r="JH485" s="83"/>
      <c r="JI485" s="83"/>
      <c r="JJ485" s="83"/>
      <c r="JK485" s="83"/>
      <c r="JL485" s="83"/>
      <c r="JM485" s="83"/>
      <c r="JN485" s="83"/>
      <c r="JO485" s="83">
        <v>701.78</v>
      </c>
      <c r="JP485" s="83"/>
      <c r="JQ485" s="117">
        <f t="shared" si="25"/>
        <v>1.5882046755833163</v>
      </c>
    </row>
    <row r="486" spans="1:278" s="5" customFormat="1" ht="12.75" customHeight="1" x14ac:dyDescent="0.25">
      <c r="A486" s="64">
        <v>43462</v>
      </c>
      <c r="B486" s="108" t="s">
        <v>347</v>
      </c>
      <c r="C486" s="52"/>
      <c r="D486" s="52"/>
      <c r="E486" s="53"/>
      <c r="F486" s="53"/>
      <c r="G486" s="53"/>
      <c r="H486" s="53"/>
      <c r="I486" s="53"/>
      <c r="J486" s="53"/>
      <c r="K486" s="53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  <c r="AU486" s="22"/>
      <c r="AV486" s="22"/>
      <c r="AW486" s="22"/>
      <c r="AX486" s="22"/>
      <c r="AY486" s="22"/>
      <c r="AZ486" s="22"/>
      <c r="BA486" s="22"/>
      <c r="BB486" s="22"/>
      <c r="BC486" s="22"/>
      <c r="BD486" s="22"/>
      <c r="BE486" s="22"/>
      <c r="BF486" s="22"/>
      <c r="BG486" s="22"/>
      <c r="BH486" s="22"/>
      <c r="BI486" s="22"/>
      <c r="BJ486" s="22"/>
      <c r="BK486" s="22"/>
      <c r="BL486" s="22"/>
      <c r="BM486" s="22"/>
      <c r="BN486" s="22"/>
      <c r="BO486" s="22"/>
      <c r="BP486" s="22"/>
      <c r="BQ486" s="22"/>
      <c r="BR486" s="22"/>
      <c r="BS486" s="22"/>
      <c r="BT486" s="22"/>
      <c r="BU486" s="22"/>
      <c r="BV486" s="22"/>
      <c r="BW486" s="22"/>
      <c r="BX486" s="22"/>
      <c r="BY486" s="22"/>
      <c r="BZ486" s="22"/>
      <c r="CA486" s="22"/>
      <c r="CB486" s="22"/>
      <c r="CC486" s="22"/>
      <c r="CD486" s="22"/>
      <c r="CE486" s="22"/>
      <c r="CF486" s="22"/>
      <c r="CG486" s="22"/>
      <c r="CH486" s="22"/>
      <c r="CI486" s="22"/>
      <c r="CJ486" s="22"/>
      <c r="CK486" s="22"/>
      <c r="CL486" s="22"/>
      <c r="CM486" s="22"/>
      <c r="CN486" s="22"/>
      <c r="CO486" s="22"/>
      <c r="CP486" s="22"/>
      <c r="CQ486" s="22"/>
      <c r="CR486" s="22"/>
      <c r="CS486" s="22"/>
      <c r="CT486" s="22"/>
      <c r="CU486" s="22"/>
      <c r="CV486" s="22"/>
      <c r="CW486" s="22"/>
      <c r="CX486" s="22"/>
      <c r="CY486" s="22"/>
      <c r="CZ486" s="22"/>
      <c r="DA486" s="22"/>
      <c r="DB486" s="22"/>
      <c r="DC486" s="22"/>
      <c r="DD486" s="22"/>
      <c r="DE486" s="22"/>
      <c r="DF486" s="22"/>
      <c r="DG486" s="22"/>
      <c r="DH486" s="22"/>
      <c r="DI486" s="22"/>
      <c r="DJ486" s="22"/>
      <c r="DK486" s="22"/>
      <c r="DL486" s="22"/>
      <c r="DM486" s="22"/>
      <c r="DN486" s="22"/>
      <c r="DO486" s="22"/>
      <c r="DP486" s="22"/>
      <c r="DQ486" s="22"/>
      <c r="DR486" s="22"/>
      <c r="DS486" s="22"/>
      <c r="DT486" s="22"/>
      <c r="DU486" s="22"/>
      <c r="DV486" s="22"/>
      <c r="DW486" s="22"/>
      <c r="DX486" s="22"/>
      <c r="DY486" s="22"/>
      <c r="DZ486" s="22"/>
      <c r="EA486" s="22"/>
      <c r="EB486" s="22"/>
      <c r="EC486" s="22"/>
      <c r="ED486" s="22"/>
      <c r="EE486" s="22"/>
      <c r="EF486" s="22"/>
      <c r="EG486" s="22"/>
      <c r="EH486" s="22"/>
      <c r="EI486" s="22"/>
      <c r="EJ486" s="22"/>
      <c r="EK486" s="22"/>
      <c r="EL486" s="22"/>
      <c r="EM486" s="22"/>
      <c r="EN486" s="22"/>
      <c r="EO486" s="22"/>
      <c r="EP486" s="22"/>
      <c r="EQ486" s="22"/>
      <c r="ER486" s="22"/>
      <c r="ES486" s="22"/>
      <c r="ET486" s="22"/>
      <c r="EU486" s="22"/>
      <c r="EV486" s="22"/>
      <c r="EW486" s="22"/>
      <c r="EX486" s="22"/>
      <c r="EY486" s="22"/>
      <c r="EZ486" s="22"/>
      <c r="FA486" s="22"/>
      <c r="FB486" s="22"/>
      <c r="FC486" s="22"/>
      <c r="FD486" s="22"/>
      <c r="FE486" s="22"/>
      <c r="FF486" s="22"/>
      <c r="FG486" s="22"/>
      <c r="FH486" s="22"/>
      <c r="FI486" s="22"/>
      <c r="FJ486" s="22"/>
      <c r="FK486" s="22"/>
      <c r="FL486" s="22"/>
      <c r="FM486" s="22"/>
      <c r="FN486" s="22"/>
      <c r="FO486" s="22"/>
      <c r="FP486" s="22"/>
      <c r="FQ486" s="22"/>
      <c r="FR486" s="22"/>
      <c r="FS486" s="22"/>
      <c r="FT486" s="22"/>
      <c r="FU486" s="22"/>
      <c r="FV486" s="22"/>
      <c r="FW486" s="22"/>
      <c r="FX486" s="22"/>
      <c r="FY486" s="22"/>
      <c r="FZ486" s="22"/>
      <c r="GA486" s="22"/>
      <c r="GB486" s="22"/>
      <c r="GC486" s="22"/>
      <c r="GD486" s="22"/>
      <c r="GE486" s="22"/>
      <c r="GF486" s="22"/>
      <c r="GG486" s="22"/>
      <c r="GH486" s="22"/>
      <c r="GI486" s="22"/>
      <c r="GJ486" s="22"/>
      <c r="GK486" s="22"/>
      <c r="GL486" s="22"/>
      <c r="GM486" s="22"/>
      <c r="GN486" s="22"/>
      <c r="GO486" s="22"/>
      <c r="GP486" s="22"/>
      <c r="GQ486" s="22"/>
      <c r="GR486" s="22"/>
      <c r="GS486" s="22"/>
      <c r="GT486" s="22"/>
      <c r="GU486" s="22"/>
      <c r="GV486" s="22"/>
      <c r="GW486" s="22"/>
      <c r="GX486" s="22"/>
      <c r="GY486" s="22"/>
      <c r="GZ486" s="22"/>
      <c r="HA486" s="22"/>
      <c r="HB486" s="22"/>
      <c r="HC486" s="22"/>
      <c r="HD486" s="22"/>
      <c r="HE486" s="22"/>
      <c r="HF486" s="22"/>
      <c r="HG486" s="22"/>
      <c r="HH486" s="22"/>
      <c r="HI486" s="22"/>
      <c r="HJ486" s="22"/>
      <c r="HK486" s="22"/>
      <c r="HL486" s="22"/>
      <c r="HM486" s="22"/>
      <c r="HN486" s="22"/>
      <c r="HO486" s="22"/>
      <c r="HP486" s="22"/>
      <c r="HQ486" s="22"/>
      <c r="HR486" s="22"/>
      <c r="HS486" s="22"/>
      <c r="HT486" s="22"/>
      <c r="HU486" s="22"/>
      <c r="HV486" s="22"/>
      <c r="HW486" s="22"/>
      <c r="HX486" s="22"/>
      <c r="HY486" s="22"/>
      <c r="HZ486" s="22"/>
      <c r="IA486" s="22"/>
      <c r="IB486" s="22"/>
      <c r="IC486" s="22"/>
      <c r="ID486" s="22"/>
      <c r="IE486" s="22"/>
      <c r="IF486" s="22"/>
      <c r="IG486" s="22"/>
      <c r="IH486" s="22"/>
      <c r="II486" s="22"/>
      <c r="IJ486" s="22"/>
      <c r="IK486" s="22"/>
      <c r="IL486" s="22"/>
      <c r="IM486" s="22"/>
      <c r="IN486" s="22"/>
      <c r="IO486" s="22"/>
      <c r="IP486" s="22"/>
      <c r="IQ486" s="22">
        <v>6</v>
      </c>
      <c r="IR486" s="22"/>
      <c r="IS486" s="22"/>
      <c r="IT486" s="22"/>
      <c r="IU486" s="22"/>
      <c r="IV486" s="22"/>
      <c r="IW486" s="22"/>
      <c r="IX486" s="22"/>
      <c r="IY486" s="26">
        <f t="shared" si="26"/>
        <v>6</v>
      </c>
      <c r="IZ486" s="56" t="s">
        <v>78</v>
      </c>
      <c r="JA486" s="80">
        <v>1403.57</v>
      </c>
      <c r="JB486" s="81">
        <f>JE486+JF486+JG486+JH486+JI486+JJ486+JK486+JL486+JM486+JN486+JO486+JP486</f>
        <v>1403.57</v>
      </c>
      <c r="JC486" s="81">
        <v>876.54</v>
      </c>
      <c r="JD486" s="82">
        <f t="shared" si="27"/>
        <v>0</v>
      </c>
      <c r="JE486" s="83"/>
      <c r="JF486" s="83"/>
      <c r="JG486" s="83"/>
      <c r="JH486" s="83"/>
      <c r="JI486" s="83"/>
      <c r="JJ486" s="83"/>
      <c r="JK486" s="83"/>
      <c r="JL486" s="83"/>
      <c r="JM486" s="83"/>
      <c r="JN486" s="83"/>
      <c r="JO486" s="83"/>
      <c r="JP486" s="83">
        <v>1403.57</v>
      </c>
      <c r="JQ486" s="117">
        <f t="shared" ref="JQ486:JQ549" si="28">JA486/JC486</f>
        <v>1.6012617792684876</v>
      </c>
    </row>
    <row r="487" spans="1:278" s="5" customFormat="1" ht="12.75" customHeight="1" x14ac:dyDescent="0.25">
      <c r="A487" s="64">
        <v>43151</v>
      </c>
      <c r="B487" s="108" t="s">
        <v>101</v>
      </c>
      <c r="C487" s="52"/>
      <c r="D487" s="52"/>
      <c r="E487" s="53"/>
      <c r="F487" s="53"/>
      <c r="G487" s="53"/>
      <c r="H487" s="53"/>
      <c r="I487" s="53"/>
      <c r="J487" s="53"/>
      <c r="K487" s="53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>
        <v>2</v>
      </c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  <c r="AU487" s="22"/>
      <c r="AV487" s="22"/>
      <c r="AW487" s="22"/>
      <c r="AX487" s="22"/>
      <c r="AY487" s="22"/>
      <c r="AZ487" s="22"/>
      <c r="BA487" s="22"/>
      <c r="BB487" s="22"/>
      <c r="BC487" s="22"/>
      <c r="BD487" s="22"/>
      <c r="BE487" s="22"/>
      <c r="BF487" s="22"/>
      <c r="BG487" s="22"/>
      <c r="BH487" s="22"/>
      <c r="BI487" s="22"/>
      <c r="BJ487" s="22"/>
      <c r="BK487" s="22"/>
      <c r="BL487" s="22"/>
      <c r="BM487" s="22"/>
      <c r="BN487" s="22"/>
      <c r="BO487" s="22"/>
      <c r="BP487" s="22"/>
      <c r="BQ487" s="22"/>
      <c r="BR487" s="22"/>
      <c r="BS487" s="22"/>
      <c r="BT487" s="22"/>
      <c r="BU487" s="22"/>
      <c r="BV487" s="22"/>
      <c r="BW487" s="22"/>
      <c r="BX487" s="22"/>
      <c r="BY487" s="22"/>
      <c r="BZ487" s="22"/>
      <c r="CA487" s="22"/>
      <c r="CB487" s="22"/>
      <c r="CC487" s="22"/>
      <c r="CD487" s="22"/>
      <c r="CE487" s="22"/>
      <c r="CF487" s="22"/>
      <c r="CG487" s="22"/>
      <c r="CH487" s="22"/>
      <c r="CI487" s="22"/>
      <c r="CJ487" s="22"/>
      <c r="CK487" s="22"/>
      <c r="CL487" s="22"/>
      <c r="CM487" s="22"/>
      <c r="CN487" s="22"/>
      <c r="CO487" s="22"/>
      <c r="CP487" s="22"/>
      <c r="CQ487" s="22"/>
      <c r="CR487" s="22"/>
      <c r="CS487" s="22"/>
      <c r="CT487" s="22"/>
      <c r="CU487" s="22"/>
      <c r="CV487" s="22"/>
      <c r="CW487" s="22"/>
      <c r="CX487" s="22"/>
      <c r="CY487" s="22"/>
      <c r="CZ487" s="22"/>
      <c r="DA487" s="22"/>
      <c r="DB487" s="22"/>
      <c r="DC487" s="22"/>
      <c r="DD487" s="22"/>
      <c r="DE487" s="22"/>
      <c r="DF487" s="22"/>
      <c r="DG487" s="22"/>
      <c r="DH487" s="22"/>
      <c r="DI487" s="22"/>
      <c r="DJ487" s="22"/>
      <c r="DK487" s="22"/>
      <c r="DL487" s="22"/>
      <c r="DM487" s="22"/>
      <c r="DN487" s="22"/>
      <c r="DO487" s="22"/>
      <c r="DP487" s="22"/>
      <c r="DQ487" s="22"/>
      <c r="DR487" s="22"/>
      <c r="DS487" s="22"/>
      <c r="DT487" s="22"/>
      <c r="DU487" s="22"/>
      <c r="DV487" s="22"/>
      <c r="DW487" s="22"/>
      <c r="DX487" s="22"/>
      <c r="DY487" s="22"/>
      <c r="DZ487" s="22"/>
      <c r="EA487" s="22"/>
      <c r="EB487" s="22"/>
      <c r="EC487" s="22"/>
      <c r="ED487" s="22"/>
      <c r="EE487" s="22"/>
      <c r="EF487" s="22"/>
      <c r="EG487" s="22"/>
      <c r="EH487" s="22"/>
      <c r="EI487" s="22"/>
      <c r="EJ487" s="22"/>
      <c r="EK487" s="22"/>
      <c r="EL487" s="22"/>
      <c r="EM487" s="22"/>
      <c r="EN487" s="22"/>
      <c r="EO487" s="22"/>
      <c r="EP487" s="22"/>
      <c r="EQ487" s="22"/>
      <c r="ER487" s="22"/>
      <c r="ES487" s="22"/>
      <c r="ET487" s="22"/>
      <c r="EU487" s="22"/>
      <c r="EV487" s="22"/>
      <c r="EW487" s="22"/>
      <c r="EX487" s="22"/>
      <c r="EY487" s="22"/>
      <c r="EZ487" s="22"/>
      <c r="FA487" s="22"/>
      <c r="FB487" s="22"/>
      <c r="FC487" s="22"/>
      <c r="FD487" s="22"/>
      <c r="FE487" s="22"/>
      <c r="FF487" s="22"/>
      <c r="FG487" s="22"/>
      <c r="FH487" s="22"/>
      <c r="FI487" s="22"/>
      <c r="FJ487" s="22"/>
      <c r="FK487" s="22"/>
      <c r="FL487" s="22"/>
      <c r="FM487" s="22">
        <v>2</v>
      </c>
      <c r="FN487" s="22"/>
      <c r="FO487" s="22"/>
      <c r="FP487" s="22"/>
      <c r="FQ487" s="22"/>
      <c r="FR487" s="22"/>
      <c r="FS487" s="22"/>
      <c r="FT487" s="22"/>
      <c r="FU487" s="22"/>
      <c r="FV487" s="22"/>
      <c r="FW487" s="22"/>
      <c r="FX487" s="22"/>
      <c r="FY487" s="22"/>
      <c r="FZ487" s="22"/>
      <c r="GA487" s="22"/>
      <c r="GB487" s="22"/>
      <c r="GC487" s="22"/>
      <c r="GD487" s="22"/>
      <c r="GE487" s="22"/>
      <c r="GF487" s="22"/>
      <c r="GG487" s="22"/>
      <c r="GH487" s="22"/>
      <c r="GI487" s="22"/>
      <c r="GJ487" s="22"/>
      <c r="GK487" s="22"/>
      <c r="GL487" s="22"/>
      <c r="GM487" s="22"/>
      <c r="GN487" s="22"/>
      <c r="GO487" s="22"/>
      <c r="GP487" s="22"/>
      <c r="GQ487" s="22"/>
      <c r="GR487" s="22"/>
      <c r="GS487" s="22"/>
      <c r="GT487" s="22"/>
      <c r="GU487" s="22"/>
      <c r="GV487" s="22"/>
      <c r="GW487" s="22"/>
      <c r="GX487" s="22"/>
      <c r="GY487" s="22"/>
      <c r="GZ487" s="22"/>
      <c r="HA487" s="22"/>
      <c r="HB487" s="22"/>
      <c r="HC487" s="22"/>
      <c r="HD487" s="22"/>
      <c r="HE487" s="22"/>
      <c r="HF487" s="22"/>
      <c r="HG487" s="22"/>
      <c r="HH487" s="22"/>
      <c r="HI487" s="22"/>
      <c r="HJ487" s="22"/>
      <c r="HK487" s="22"/>
      <c r="HL487" s="22"/>
      <c r="HM487" s="22"/>
      <c r="HN487" s="22"/>
      <c r="HO487" s="22"/>
      <c r="HP487" s="22"/>
      <c r="HQ487" s="22"/>
      <c r="HR487" s="22"/>
      <c r="HS487" s="22"/>
      <c r="HT487" s="22"/>
      <c r="HU487" s="22"/>
      <c r="HV487" s="22"/>
      <c r="HW487" s="22"/>
      <c r="HX487" s="22"/>
      <c r="HY487" s="22"/>
      <c r="HZ487" s="22"/>
      <c r="IA487" s="22"/>
      <c r="IB487" s="22"/>
      <c r="IC487" s="22"/>
      <c r="ID487" s="22"/>
      <c r="IE487" s="22"/>
      <c r="IF487" s="22"/>
      <c r="IG487" s="22"/>
      <c r="IH487" s="22"/>
      <c r="II487" s="22"/>
      <c r="IJ487" s="22"/>
      <c r="IK487" s="22"/>
      <c r="IL487" s="22"/>
      <c r="IM487" s="22"/>
      <c r="IN487" s="22"/>
      <c r="IO487" s="22"/>
      <c r="IP487" s="22"/>
      <c r="IQ487" s="22"/>
      <c r="IR487" s="22"/>
      <c r="IS487" s="22"/>
      <c r="IT487" s="22"/>
      <c r="IU487" s="22"/>
      <c r="IV487" s="22"/>
      <c r="IW487" s="22"/>
      <c r="IX487" s="22"/>
      <c r="IY487" s="26">
        <f t="shared" si="26"/>
        <v>4</v>
      </c>
      <c r="IZ487" s="56" t="s">
        <v>37</v>
      </c>
      <c r="JA487" s="80">
        <v>168.63</v>
      </c>
      <c r="JB487" s="81">
        <f>JE487+JF487+JG487</f>
        <v>168.63</v>
      </c>
      <c r="JC487" s="81">
        <v>110.18</v>
      </c>
      <c r="JD487" s="82">
        <f t="shared" si="27"/>
        <v>0</v>
      </c>
      <c r="JE487" s="83"/>
      <c r="JF487" s="83"/>
      <c r="JG487" s="83">
        <v>168.63</v>
      </c>
      <c r="JH487" s="83"/>
      <c r="JI487" s="83"/>
      <c r="JJ487" s="83"/>
      <c r="JK487" s="83"/>
      <c r="JL487" s="83"/>
      <c r="JM487" s="83"/>
      <c r="JN487" s="83"/>
      <c r="JO487" s="83"/>
      <c r="JP487" s="83"/>
      <c r="JQ487" s="40">
        <f t="shared" si="28"/>
        <v>1.5304955527318931</v>
      </c>
      <c r="JR487" s="5" t="s">
        <v>305</v>
      </c>
    </row>
    <row r="488" spans="1:278" s="5" customFormat="1" ht="12.75" customHeight="1" x14ac:dyDescent="0.25">
      <c r="A488" s="64">
        <v>43244</v>
      </c>
      <c r="B488" s="108" t="s">
        <v>101</v>
      </c>
      <c r="C488" s="52"/>
      <c r="D488" s="52"/>
      <c r="E488" s="53"/>
      <c r="F488" s="53"/>
      <c r="G488" s="53"/>
      <c r="H488" s="53"/>
      <c r="I488" s="53"/>
      <c r="J488" s="53"/>
      <c r="K488" s="53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>
        <v>1</v>
      </c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  <c r="BA488" s="22"/>
      <c r="BB488" s="22"/>
      <c r="BC488" s="22"/>
      <c r="BD488" s="22"/>
      <c r="BE488" s="22"/>
      <c r="BF488" s="22"/>
      <c r="BG488" s="22"/>
      <c r="BH488" s="22"/>
      <c r="BI488" s="22"/>
      <c r="BJ488" s="22"/>
      <c r="BK488" s="22"/>
      <c r="BL488" s="22"/>
      <c r="BM488" s="22"/>
      <c r="BN488" s="22"/>
      <c r="BO488" s="22"/>
      <c r="BP488" s="22"/>
      <c r="BQ488" s="22"/>
      <c r="BR488" s="22"/>
      <c r="BS488" s="22"/>
      <c r="BT488" s="22"/>
      <c r="BU488" s="22"/>
      <c r="BV488" s="22"/>
      <c r="BW488" s="22"/>
      <c r="BX488" s="22"/>
      <c r="BY488" s="22"/>
      <c r="BZ488" s="22"/>
      <c r="CA488" s="22"/>
      <c r="CB488" s="22"/>
      <c r="CC488" s="22"/>
      <c r="CD488" s="22"/>
      <c r="CE488" s="22"/>
      <c r="CF488" s="22"/>
      <c r="CG488" s="22"/>
      <c r="CH488" s="22"/>
      <c r="CI488" s="22"/>
      <c r="CJ488" s="22"/>
      <c r="CK488" s="22"/>
      <c r="CL488" s="22"/>
      <c r="CM488" s="22"/>
      <c r="CN488" s="22"/>
      <c r="CO488" s="22"/>
      <c r="CP488" s="22"/>
      <c r="CQ488" s="22"/>
      <c r="CR488" s="22"/>
      <c r="CS488" s="22"/>
      <c r="CT488" s="22"/>
      <c r="CU488" s="22"/>
      <c r="CV488" s="22"/>
      <c r="CW488" s="22"/>
      <c r="CX488" s="22"/>
      <c r="CY488" s="22"/>
      <c r="CZ488" s="22"/>
      <c r="DA488" s="22"/>
      <c r="DB488" s="22"/>
      <c r="DC488" s="22"/>
      <c r="DD488" s="22"/>
      <c r="DE488" s="22"/>
      <c r="DF488" s="22"/>
      <c r="DG488" s="22"/>
      <c r="DH488" s="22"/>
      <c r="DI488" s="22"/>
      <c r="DJ488" s="22"/>
      <c r="DK488" s="22"/>
      <c r="DL488" s="22"/>
      <c r="DM488" s="22"/>
      <c r="DN488" s="22"/>
      <c r="DO488" s="22"/>
      <c r="DP488" s="22"/>
      <c r="DQ488" s="22"/>
      <c r="DR488" s="22"/>
      <c r="DS488" s="22"/>
      <c r="DT488" s="22"/>
      <c r="DU488" s="22"/>
      <c r="DV488" s="22"/>
      <c r="DW488" s="22"/>
      <c r="DX488" s="22"/>
      <c r="DY488" s="22"/>
      <c r="DZ488" s="22"/>
      <c r="EA488" s="22"/>
      <c r="EB488" s="22"/>
      <c r="EC488" s="22"/>
      <c r="ED488" s="22"/>
      <c r="EE488" s="22"/>
      <c r="EF488" s="22"/>
      <c r="EG488" s="22"/>
      <c r="EH488" s="22"/>
      <c r="EI488" s="22"/>
      <c r="EJ488" s="22"/>
      <c r="EK488" s="22"/>
      <c r="EL488" s="22"/>
      <c r="EM488" s="22">
        <v>1</v>
      </c>
      <c r="EN488" s="22"/>
      <c r="EO488" s="22"/>
      <c r="EP488" s="22"/>
      <c r="EQ488" s="22"/>
      <c r="ER488" s="22"/>
      <c r="ES488" s="22"/>
      <c r="ET488" s="22"/>
      <c r="EU488" s="22"/>
      <c r="EV488" s="22"/>
      <c r="EW488" s="22"/>
      <c r="EX488" s="22"/>
      <c r="EY488" s="22"/>
      <c r="EZ488" s="22"/>
      <c r="FA488" s="22"/>
      <c r="FB488" s="22"/>
      <c r="FC488" s="22"/>
      <c r="FD488" s="22"/>
      <c r="FE488" s="22"/>
      <c r="FF488" s="22"/>
      <c r="FG488" s="22"/>
      <c r="FH488" s="22"/>
      <c r="FI488" s="22"/>
      <c r="FJ488" s="22"/>
      <c r="FK488" s="22"/>
      <c r="FL488" s="22"/>
      <c r="FM488" s="22"/>
      <c r="FN488" s="22"/>
      <c r="FO488" s="22"/>
      <c r="FP488" s="22"/>
      <c r="FQ488" s="22"/>
      <c r="FR488" s="22"/>
      <c r="FS488" s="22"/>
      <c r="FT488" s="22"/>
      <c r="FU488" s="22"/>
      <c r="FV488" s="22"/>
      <c r="FW488" s="22"/>
      <c r="FX488" s="22"/>
      <c r="FY488" s="22"/>
      <c r="FZ488" s="22"/>
      <c r="GA488" s="22"/>
      <c r="GB488" s="22"/>
      <c r="GC488" s="22"/>
      <c r="GD488" s="22"/>
      <c r="GE488" s="22"/>
      <c r="GF488" s="22"/>
      <c r="GG488" s="22"/>
      <c r="GH488" s="22"/>
      <c r="GI488" s="22"/>
      <c r="GJ488" s="22"/>
      <c r="GK488" s="22"/>
      <c r="GL488" s="22"/>
      <c r="GM488" s="22"/>
      <c r="GN488" s="22"/>
      <c r="GO488" s="22"/>
      <c r="GP488" s="22"/>
      <c r="GQ488" s="22"/>
      <c r="GR488" s="22"/>
      <c r="GS488" s="22"/>
      <c r="GT488" s="22"/>
      <c r="GU488" s="22"/>
      <c r="GV488" s="22"/>
      <c r="GW488" s="22"/>
      <c r="GX488" s="22"/>
      <c r="GY488" s="22"/>
      <c r="GZ488" s="22"/>
      <c r="HA488" s="22"/>
      <c r="HB488" s="22"/>
      <c r="HC488" s="22"/>
      <c r="HD488" s="22"/>
      <c r="HE488" s="22"/>
      <c r="HF488" s="22"/>
      <c r="HG488" s="22"/>
      <c r="HH488" s="22"/>
      <c r="HI488" s="22"/>
      <c r="HJ488" s="22"/>
      <c r="HK488" s="22"/>
      <c r="HL488" s="22"/>
      <c r="HM488" s="22"/>
      <c r="HN488" s="22"/>
      <c r="HO488" s="22"/>
      <c r="HP488" s="22"/>
      <c r="HQ488" s="22"/>
      <c r="HR488" s="22"/>
      <c r="HS488" s="22"/>
      <c r="HT488" s="22"/>
      <c r="HU488" s="22"/>
      <c r="HV488" s="22"/>
      <c r="HW488" s="22"/>
      <c r="HX488" s="22"/>
      <c r="HY488" s="22"/>
      <c r="HZ488" s="22"/>
      <c r="IA488" s="22"/>
      <c r="IB488" s="22"/>
      <c r="IC488" s="22"/>
      <c r="ID488" s="22"/>
      <c r="IE488" s="22"/>
      <c r="IF488" s="22"/>
      <c r="IG488" s="22"/>
      <c r="IH488" s="22"/>
      <c r="II488" s="22"/>
      <c r="IJ488" s="22"/>
      <c r="IK488" s="22"/>
      <c r="IL488" s="22"/>
      <c r="IM488" s="22"/>
      <c r="IN488" s="22"/>
      <c r="IO488" s="22"/>
      <c r="IP488" s="22"/>
      <c r="IQ488" s="22"/>
      <c r="IR488" s="22"/>
      <c r="IS488" s="22"/>
      <c r="IT488" s="22"/>
      <c r="IU488" s="22"/>
      <c r="IV488" s="22"/>
      <c r="IW488" s="22"/>
      <c r="IX488" s="22"/>
      <c r="IY488" s="26">
        <f t="shared" si="26"/>
        <v>2</v>
      </c>
      <c r="IZ488" s="56" t="s">
        <v>37</v>
      </c>
      <c r="JA488" s="80">
        <v>73.56</v>
      </c>
      <c r="JB488" s="81">
        <f>JE488+JF488+JG488+JH488+JI488+JJ488</f>
        <v>73.56</v>
      </c>
      <c r="JC488" s="81">
        <v>46.7</v>
      </c>
      <c r="JD488" s="82">
        <f t="shared" si="27"/>
        <v>0</v>
      </c>
      <c r="JE488" s="83"/>
      <c r="JF488" s="83"/>
      <c r="JG488" s="83"/>
      <c r="JH488" s="83"/>
      <c r="JI488" s="83"/>
      <c r="JJ488" s="83">
        <v>73.56</v>
      </c>
      <c r="JK488" s="83"/>
      <c r="JL488" s="83"/>
      <c r="JM488" s="83"/>
      <c r="JN488" s="83"/>
      <c r="JO488" s="83"/>
      <c r="JP488" s="83"/>
      <c r="JQ488" s="40">
        <f t="shared" si="28"/>
        <v>1.5751605995717344</v>
      </c>
      <c r="JR488" s="5" t="s">
        <v>470</v>
      </c>
    </row>
    <row r="489" spans="1:278" s="5" customFormat="1" ht="12.75" customHeight="1" x14ac:dyDescent="0.25">
      <c r="A489" s="64">
        <v>43272</v>
      </c>
      <c r="B489" s="108" t="s">
        <v>101</v>
      </c>
      <c r="C489" s="52"/>
      <c r="D489" s="52"/>
      <c r="E489" s="53"/>
      <c r="F489" s="53"/>
      <c r="G489" s="53"/>
      <c r="H489" s="53"/>
      <c r="I489" s="53"/>
      <c r="J489" s="53"/>
      <c r="K489" s="53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>
        <v>2</v>
      </c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22"/>
      <c r="GF489" s="22"/>
      <c r="GG489" s="22"/>
      <c r="GH489" s="22"/>
      <c r="GI489" s="22"/>
      <c r="GJ489" s="22"/>
      <c r="GK489" s="22"/>
      <c r="GL489" s="22"/>
      <c r="GM489" s="22"/>
      <c r="GN489" s="22"/>
      <c r="GO489" s="22"/>
      <c r="GP489" s="22"/>
      <c r="GQ489" s="22"/>
      <c r="GR489" s="22"/>
      <c r="GS489" s="22"/>
      <c r="GT489" s="22"/>
      <c r="GU489" s="22"/>
      <c r="GV489" s="22"/>
      <c r="GW489" s="22"/>
      <c r="GX489" s="22"/>
      <c r="GY489" s="22"/>
      <c r="GZ489" s="22"/>
      <c r="HA489" s="22"/>
      <c r="HB489" s="22"/>
      <c r="HC489" s="22"/>
      <c r="HD489" s="22"/>
      <c r="HE489" s="22"/>
      <c r="HF489" s="22"/>
      <c r="HG489" s="22"/>
      <c r="HH489" s="22"/>
      <c r="HI489" s="22"/>
      <c r="HJ489" s="22"/>
      <c r="HK489" s="22"/>
      <c r="HL489" s="22"/>
      <c r="HM489" s="22"/>
      <c r="HN489" s="22"/>
      <c r="HO489" s="22"/>
      <c r="HP489" s="22"/>
      <c r="HQ489" s="22"/>
      <c r="HR489" s="22"/>
      <c r="HS489" s="22"/>
      <c r="HT489" s="22"/>
      <c r="HU489" s="22"/>
      <c r="HV489" s="22"/>
      <c r="HW489" s="22"/>
      <c r="HX489" s="22"/>
      <c r="HY489" s="22"/>
      <c r="HZ489" s="22"/>
      <c r="IA489" s="22"/>
      <c r="IB489" s="22"/>
      <c r="IC489" s="22"/>
      <c r="ID489" s="22"/>
      <c r="IE489" s="22"/>
      <c r="IF489" s="22"/>
      <c r="IG489" s="22"/>
      <c r="IH489" s="22"/>
      <c r="II489" s="22"/>
      <c r="IJ489" s="22"/>
      <c r="IK489" s="22"/>
      <c r="IL489" s="22"/>
      <c r="IM489" s="22"/>
      <c r="IN489" s="22"/>
      <c r="IO489" s="22"/>
      <c r="IP489" s="22"/>
      <c r="IQ489" s="22"/>
      <c r="IR489" s="22"/>
      <c r="IS489" s="22"/>
      <c r="IT489" s="22"/>
      <c r="IU489" s="22"/>
      <c r="IV489" s="22"/>
      <c r="IW489" s="22"/>
      <c r="IX489" s="22"/>
      <c r="IY489" s="26">
        <f t="shared" si="26"/>
        <v>2</v>
      </c>
      <c r="IZ489" s="56" t="s">
        <v>37</v>
      </c>
      <c r="JA489" s="80">
        <v>83.14</v>
      </c>
      <c r="JB489" s="81">
        <f>JE489+JF489+JG489+JH489+JI489+JJ489</f>
        <v>83.14</v>
      </c>
      <c r="JC489" s="81">
        <v>53.82</v>
      </c>
      <c r="JD489" s="82">
        <f t="shared" si="27"/>
        <v>0</v>
      </c>
      <c r="JE489" s="83"/>
      <c r="JF489" s="83"/>
      <c r="JG489" s="83"/>
      <c r="JH489" s="83"/>
      <c r="JI489" s="83"/>
      <c r="JJ489" s="83">
        <v>83.14</v>
      </c>
      <c r="JK489" s="83"/>
      <c r="JL489" s="83"/>
      <c r="JM489" s="83"/>
      <c r="JN489" s="83"/>
      <c r="JO489" s="83"/>
      <c r="JP489" s="83"/>
      <c r="JQ489" s="40">
        <f t="shared" si="28"/>
        <v>1.5447788926049795</v>
      </c>
      <c r="JR489" s="5" t="s">
        <v>477</v>
      </c>
    </row>
    <row r="490" spans="1:278" s="5" customFormat="1" ht="12.75" customHeight="1" x14ac:dyDescent="0.25">
      <c r="A490" s="64">
        <v>43325</v>
      </c>
      <c r="B490" s="108" t="s">
        <v>101</v>
      </c>
      <c r="C490" s="52"/>
      <c r="D490" s="52"/>
      <c r="E490" s="53"/>
      <c r="F490" s="53"/>
      <c r="G490" s="53"/>
      <c r="H490" s="53"/>
      <c r="I490" s="53"/>
      <c r="J490" s="53"/>
      <c r="K490" s="53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>
        <v>2</v>
      </c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  <c r="AU490" s="22"/>
      <c r="AV490" s="22"/>
      <c r="AW490" s="22"/>
      <c r="AX490" s="22"/>
      <c r="AY490" s="22"/>
      <c r="AZ490" s="22"/>
      <c r="BA490" s="22"/>
      <c r="BB490" s="22"/>
      <c r="BC490" s="22"/>
      <c r="BD490" s="22"/>
      <c r="BE490" s="22"/>
      <c r="BF490" s="22"/>
      <c r="BG490" s="22"/>
      <c r="BH490" s="22"/>
      <c r="BI490" s="22"/>
      <c r="BJ490" s="22"/>
      <c r="BK490" s="22"/>
      <c r="BL490" s="22"/>
      <c r="BM490" s="22"/>
      <c r="BN490" s="22"/>
      <c r="BO490" s="22"/>
      <c r="BP490" s="22"/>
      <c r="BQ490" s="22"/>
      <c r="BR490" s="22"/>
      <c r="BS490" s="22"/>
      <c r="BT490" s="22"/>
      <c r="BU490" s="22"/>
      <c r="BV490" s="22"/>
      <c r="BW490" s="22"/>
      <c r="BX490" s="22"/>
      <c r="BY490" s="22"/>
      <c r="BZ490" s="22"/>
      <c r="CA490" s="22"/>
      <c r="CB490" s="22"/>
      <c r="CC490" s="22"/>
      <c r="CD490" s="22"/>
      <c r="CE490" s="22"/>
      <c r="CF490" s="22"/>
      <c r="CG490" s="22"/>
      <c r="CH490" s="22"/>
      <c r="CI490" s="22"/>
      <c r="CJ490" s="22"/>
      <c r="CK490" s="22"/>
      <c r="CL490" s="22"/>
      <c r="CM490" s="22"/>
      <c r="CN490" s="22"/>
      <c r="CO490" s="22"/>
      <c r="CP490" s="22"/>
      <c r="CQ490" s="22"/>
      <c r="CR490" s="22"/>
      <c r="CS490" s="22"/>
      <c r="CT490" s="22"/>
      <c r="CU490" s="22"/>
      <c r="CV490" s="22"/>
      <c r="CW490" s="22"/>
      <c r="CX490" s="22"/>
      <c r="CY490" s="22"/>
      <c r="CZ490" s="22"/>
      <c r="DA490" s="22"/>
      <c r="DB490" s="22"/>
      <c r="DC490" s="22"/>
      <c r="DD490" s="22"/>
      <c r="DE490" s="22"/>
      <c r="DF490" s="22"/>
      <c r="DG490" s="22"/>
      <c r="DH490" s="22"/>
      <c r="DI490" s="22"/>
      <c r="DJ490" s="22"/>
      <c r="DK490" s="22"/>
      <c r="DL490" s="22"/>
      <c r="DM490" s="22"/>
      <c r="DN490" s="22"/>
      <c r="DO490" s="22"/>
      <c r="DP490" s="22"/>
      <c r="DQ490" s="22"/>
      <c r="DR490" s="22"/>
      <c r="DS490" s="22"/>
      <c r="DT490" s="22"/>
      <c r="DU490" s="22"/>
      <c r="DV490" s="22"/>
      <c r="DW490" s="22"/>
      <c r="DX490" s="22"/>
      <c r="DY490" s="22"/>
      <c r="DZ490" s="22"/>
      <c r="EA490" s="22"/>
      <c r="EB490" s="22"/>
      <c r="EC490" s="22"/>
      <c r="ED490" s="22"/>
      <c r="EE490" s="22"/>
      <c r="EF490" s="22"/>
      <c r="EG490" s="22"/>
      <c r="EH490" s="22"/>
      <c r="EI490" s="22"/>
      <c r="EJ490" s="22"/>
      <c r="EK490" s="22"/>
      <c r="EL490" s="22"/>
      <c r="EM490" s="22">
        <v>1</v>
      </c>
      <c r="EN490" s="22"/>
      <c r="EO490" s="22"/>
      <c r="EP490" s="22"/>
      <c r="EQ490" s="22"/>
      <c r="ER490" s="22"/>
      <c r="ES490" s="22"/>
      <c r="ET490" s="22"/>
      <c r="EU490" s="22"/>
      <c r="EV490" s="22"/>
      <c r="EW490" s="22"/>
      <c r="EX490" s="22"/>
      <c r="EY490" s="22"/>
      <c r="EZ490" s="22"/>
      <c r="FA490" s="22"/>
      <c r="FB490" s="22"/>
      <c r="FC490" s="22"/>
      <c r="FD490" s="22"/>
      <c r="FE490" s="22"/>
      <c r="FF490" s="22"/>
      <c r="FG490" s="22"/>
      <c r="FH490" s="22"/>
      <c r="FI490" s="22"/>
      <c r="FJ490" s="22"/>
      <c r="FK490" s="22"/>
      <c r="FL490" s="22"/>
      <c r="FM490" s="22">
        <v>3</v>
      </c>
      <c r="FN490" s="22"/>
      <c r="FO490" s="22"/>
      <c r="FP490" s="22"/>
      <c r="FQ490" s="22"/>
      <c r="FR490" s="22"/>
      <c r="FS490" s="22"/>
      <c r="FT490" s="22"/>
      <c r="FU490" s="22"/>
      <c r="FV490" s="22"/>
      <c r="FW490" s="22"/>
      <c r="FX490" s="22"/>
      <c r="FY490" s="22"/>
      <c r="FZ490" s="22"/>
      <c r="GA490" s="22"/>
      <c r="GB490" s="22"/>
      <c r="GC490" s="22"/>
      <c r="GD490" s="22"/>
      <c r="GE490" s="22"/>
      <c r="GF490" s="22"/>
      <c r="GG490" s="22"/>
      <c r="GH490" s="22"/>
      <c r="GI490" s="22"/>
      <c r="GJ490" s="22"/>
      <c r="GK490" s="22"/>
      <c r="GL490" s="22"/>
      <c r="GM490" s="22"/>
      <c r="GN490" s="22"/>
      <c r="GO490" s="22"/>
      <c r="GP490" s="22"/>
      <c r="GQ490" s="22"/>
      <c r="GR490" s="22"/>
      <c r="GS490" s="22"/>
      <c r="GT490" s="22"/>
      <c r="GU490" s="22"/>
      <c r="GV490" s="22"/>
      <c r="GW490" s="22"/>
      <c r="GX490" s="22"/>
      <c r="GY490" s="22"/>
      <c r="GZ490" s="22"/>
      <c r="HA490" s="22"/>
      <c r="HB490" s="22"/>
      <c r="HC490" s="22"/>
      <c r="HD490" s="22"/>
      <c r="HE490" s="22"/>
      <c r="HF490" s="22"/>
      <c r="HG490" s="22"/>
      <c r="HH490" s="22"/>
      <c r="HI490" s="22"/>
      <c r="HJ490" s="22"/>
      <c r="HK490" s="22"/>
      <c r="HL490" s="22"/>
      <c r="HM490" s="22"/>
      <c r="HN490" s="22"/>
      <c r="HO490" s="22"/>
      <c r="HP490" s="22"/>
      <c r="HQ490" s="22"/>
      <c r="HR490" s="22"/>
      <c r="HS490" s="22"/>
      <c r="HT490" s="22"/>
      <c r="HU490" s="22"/>
      <c r="HV490" s="22"/>
      <c r="HW490" s="22"/>
      <c r="HX490" s="22"/>
      <c r="HY490" s="22"/>
      <c r="HZ490" s="22"/>
      <c r="IA490" s="22"/>
      <c r="IB490" s="22"/>
      <c r="IC490" s="22"/>
      <c r="ID490" s="22"/>
      <c r="IE490" s="22"/>
      <c r="IF490" s="22"/>
      <c r="IG490" s="22"/>
      <c r="IH490" s="22"/>
      <c r="II490" s="22"/>
      <c r="IJ490" s="22"/>
      <c r="IK490" s="22"/>
      <c r="IL490" s="22"/>
      <c r="IM490" s="22"/>
      <c r="IN490" s="22"/>
      <c r="IO490" s="22"/>
      <c r="IP490" s="22"/>
      <c r="IQ490" s="22"/>
      <c r="IR490" s="22"/>
      <c r="IS490" s="22"/>
      <c r="IT490" s="22"/>
      <c r="IU490" s="22"/>
      <c r="IV490" s="22"/>
      <c r="IW490" s="22"/>
      <c r="IX490" s="22"/>
      <c r="IY490" s="26">
        <f t="shared" si="26"/>
        <v>6</v>
      </c>
      <c r="IZ490" s="56" t="s">
        <v>37</v>
      </c>
      <c r="JA490" s="80">
        <v>245.27</v>
      </c>
      <c r="JB490" s="81">
        <f>JE490+JF490+JG490+JH490+JI490+JJ490+JK490+JL490+JM490</f>
        <v>245.27</v>
      </c>
      <c r="JC490" s="81">
        <v>154.5</v>
      </c>
      <c r="JD490" s="82">
        <f t="shared" si="27"/>
        <v>0</v>
      </c>
      <c r="JE490" s="83"/>
      <c r="JF490" s="83"/>
      <c r="JG490" s="83"/>
      <c r="JH490" s="83"/>
      <c r="JI490" s="83"/>
      <c r="JJ490" s="83"/>
      <c r="JK490" s="83"/>
      <c r="JL490" s="83"/>
      <c r="JM490" s="83">
        <v>245.27</v>
      </c>
      <c r="JN490" s="83"/>
      <c r="JO490" s="83"/>
      <c r="JP490" s="83"/>
      <c r="JQ490" s="40">
        <f t="shared" si="28"/>
        <v>1.5875080906148868</v>
      </c>
      <c r="JR490" s="5" t="s">
        <v>584</v>
      </c>
    </row>
    <row r="491" spans="1:278" s="5" customFormat="1" ht="12.75" customHeight="1" x14ac:dyDescent="0.25">
      <c r="A491" s="64">
        <v>43347</v>
      </c>
      <c r="B491" s="108" t="s">
        <v>101</v>
      </c>
      <c r="C491" s="52"/>
      <c r="D491" s="52"/>
      <c r="E491" s="53"/>
      <c r="F491" s="53"/>
      <c r="G491" s="53"/>
      <c r="H491" s="53"/>
      <c r="I491" s="53"/>
      <c r="J491" s="53"/>
      <c r="K491" s="53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>
        <v>20</v>
      </c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  <c r="BA491" s="22"/>
      <c r="BB491" s="22"/>
      <c r="BC491" s="22"/>
      <c r="BD491" s="22"/>
      <c r="BE491" s="22"/>
      <c r="BF491" s="22"/>
      <c r="BG491" s="22"/>
      <c r="BH491" s="22"/>
      <c r="BI491" s="22"/>
      <c r="BJ491" s="22"/>
      <c r="BK491" s="22"/>
      <c r="BL491" s="22"/>
      <c r="BM491" s="22"/>
      <c r="BN491" s="22"/>
      <c r="BO491" s="22"/>
      <c r="BP491" s="22"/>
      <c r="BQ491" s="22"/>
      <c r="BR491" s="22"/>
      <c r="BS491" s="22"/>
      <c r="BT491" s="22"/>
      <c r="BU491" s="22"/>
      <c r="BV491" s="22"/>
      <c r="BW491" s="22"/>
      <c r="BX491" s="22"/>
      <c r="BY491" s="22"/>
      <c r="BZ491" s="22"/>
      <c r="CA491" s="22"/>
      <c r="CB491" s="22"/>
      <c r="CC491" s="22"/>
      <c r="CD491" s="22"/>
      <c r="CE491" s="22"/>
      <c r="CF491" s="22"/>
      <c r="CG491" s="22"/>
      <c r="CH491" s="22"/>
      <c r="CI491" s="22"/>
      <c r="CJ491" s="22"/>
      <c r="CK491" s="22"/>
      <c r="CL491" s="22"/>
      <c r="CM491" s="22"/>
      <c r="CN491" s="22"/>
      <c r="CO491" s="22"/>
      <c r="CP491" s="22"/>
      <c r="CQ491" s="22"/>
      <c r="CR491" s="22"/>
      <c r="CS491" s="22"/>
      <c r="CT491" s="22"/>
      <c r="CU491" s="22"/>
      <c r="CV491" s="22"/>
      <c r="CW491" s="22"/>
      <c r="CX491" s="22"/>
      <c r="CY491" s="22"/>
      <c r="CZ491" s="22"/>
      <c r="DA491" s="22"/>
      <c r="DB491" s="22"/>
      <c r="DC491" s="22"/>
      <c r="DD491" s="22"/>
      <c r="DE491" s="22"/>
      <c r="DF491" s="22"/>
      <c r="DG491" s="22"/>
      <c r="DH491" s="22"/>
      <c r="DI491" s="22"/>
      <c r="DJ491" s="22"/>
      <c r="DK491" s="22"/>
      <c r="DL491" s="22"/>
      <c r="DM491" s="22"/>
      <c r="DN491" s="22"/>
      <c r="DO491" s="22"/>
      <c r="DP491" s="22"/>
      <c r="DQ491" s="22"/>
      <c r="DR491" s="22"/>
      <c r="DS491" s="22"/>
      <c r="DT491" s="22"/>
      <c r="DU491" s="22"/>
      <c r="DV491" s="22"/>
      <c r="DW491" s="22"/>
      <c r="DX491" s="22"/>
      <c r="DY491" s="22">
        <v>2</v>
      </c>
      <c r="DZ491" s="22"/>
      <c r="EA491" s="22"/>
      <c r="EB491" s="22"/>
      <c r="EC491" s="22"/>
      <c r="ED491" s="22"/>
      <c r="EE491" s="22"/>
      <c r="EF491" s="22"/>
      <c r="EG491" s="22"/>
      <c r="EH491" s="22"/>
      <c r="EI491" s="22"/>
      <c r="EJ491" s="22"/>
      <c r="EK491" s="22"/>
      <c r="EL491" s="22"/>
      <c r="EM491" s="22"/>
      <c r="EN491" s="22"/>
      <c r="EO491" s="22"/>
      <c r="EP491" s="22"/>
      <c r="EQ491" s="22"/>
      <c r="ER491" s="22"/>
      <c r="ES491" s="22"/>
      <c r="ET491" s="22"/>
      <c r="EU491" s="22"/>
      <c r="EV491" s="22"/>
      <c r="EW491" s="22"/>
      <c r="EX491" s="22"/>
      <c r="EY491" s="22"/>
      <c r="EZ491" s="22"/>
      <c r="FA491" s="22"/>
      <c r="FB491" s="22"/>
      <c r="FC491" s="22"/>
      <c r="FD491" s="22"/>
      <c r="FE491" s="22"/>
      <c r="FF491" s="22"/>
      <c r="FG491" s="22"/>
      <c r="FH491" s="22"/>
      <c r="FI491" s="22"/>
      <c r="FJ491" s="22"/>
      <c r="FK491" s="22"/>
      <c r="FL491" s="22"/>
      <c r="FM491" s="22"/>
      <c r="FN491" s="22"/>
      <c r="FO491" s="22"/>
      <c r="FP491" s="22"/>
      <c r="FQ491" s="22"/>
      <c r="FR491" s="22"/>
      <c r="FS491" s="22"/>
      <c r="FT491" s="22"/>
      <c r="FU491" s="22"/>
      <c r="FV491" s="22"/>
      <c r="FW491" s="22"/>
      <c r="FX491" s="22"/>
      <c r="FY491" s="22"/>
      <c r="FZ491" s="22"/>
      <c r="GA491" s="22"/>
      <c r="GB491" s="22"/>
      <c r="GC491" s="22"/>
      <c r="GD491" s="22"/>
      <c r="GE491" s="22"/>
      <c r="GF491" s="22"/>
      <c r="GG491" s="22"/>
      <c r="GH491" s="22"/>
      <c r="GI491" s="22"/>
      <c r="GJ491" s="22"/>
      <c r="GK491" s="22"/>
      <c r="GL491" s="22"/>
      <c r="GM491" s="22"/>
      <c r="GN491" s="22"/>
      <c r="GO491" s="22"/>
      <c r="GP491" s="22"/>
      <c r="GQ491" s="22"/>
      <c r="GR491" s="22"/>
      <c r="GS491" s="22"/>
      <c r="GT491" s="22"/>
      <c r="GU491" s="22"/>
      <c r="GV491" s="22"/>
      <c r="GW491" s="22"/>
      <c r="GX491" s="22"/>
      <c r="GY491" s="22"/>
      <c r="GZ491" s="22"/>
      <c r="HA491" s="22"/>
      <c r="HB491" s="22"/>
      <c r="HC491" s="22"/>
      <c r="HD491" s="22"/>
      <c r="HE491" s="22"/>
      <c r="HF491" s="22"/>
      <c r="HG491" s="22"/>
      <c r="HH491" s="22"/>
      <c r="HI491" s="22"/>
      <c r="HJ491" s="22"/>
      <c r="HK491" s="22"/>
      <c r="HL491" s="22"/>
      <c r="HM491" s="22"/>
      <c r="HN491" s="22"/>
      <c r="HO491" s="22"/>
      <c r="HP491" s="22"/>
      <c r="HQ491" s="22"/>
      <c r="HR491" s="22"/>
      <c r="HS491" s="22"/>
      <c r="HT491" s="22"/>
      <c r="HU491" s="22"/>
      <c r="HV491" s="22"/>
      <c r="HW491" s="22"/>
      <c r="HX491" s="22"/>
      <c r="HY491" s="22"/>
      <c r="HZ491" s="22"/>
      <c r="IA491" s="22"/>
      <c r="IB491" s="22"/>
      <c r="IC491" s="22"/>
      <c r="ID491" s="22"/>
      <c r="IE491" s="22"/>
      <c r="IF491" s="22"/>
      <c r="IG491" s="22"/>
      <c r="IH491" s="22"/>
      <c r="II491" s="22"/>
      <c r="IJ491" s="22"/>
      <c r="IK491" s="22"/>
      <c r="IL491" s="22"/>
      <c r="IM491" s="22"/>
      <c r="IN491" s="22"/>
      <c r="IO491" s="22"/>
      <c r="IP491" s="22"/>
      <c r="IQ491" s="22"/>
      <c r="IR491" s="22"/>
      <c r="IS491" s="22"/>
      <c r="IT491" s="22"/>
      <c r="IU491" s="22"/>
      <c r="IV491" s="22"/>
      <c r="IW491" s="22"/>
      <c r="IX491" s="22"/>
      <c r="IY491" s="26">
        <f t="shared" si="26"/>
        <v>22</v>
      </c>
      <c r="IZ491" s="56" t="s">
        <v>37</v>
      </c>
      <c r="JA491" s="80">
        <v>956.88</v>
      </c>
      <c r="JB491" s="81">
        <f>JE491+JF491+JG491+JH491+JI491+JJ491+JK491+JL491+JM491+JN491</f>
        <v>956.88</v>
      </c>
      <c r="JC491" s="81">
        <v>603.04</v>
      </c>
      <c r="JD491" s="82">
        <f t="shared" si="27"/>
        <v>0</v>
      </c>
      <c r="JE491" s="83"/>
      <c r="JF491" s="83"/>
      <c r="JG491" s="83"/>
      <c r="JH491" s="83"/>
      <c r="JI491" s="83"/>
      <c r="JJ491" s="83"/>
      <c r="JK491" s="83"/>
      <c r="JL491" s="83"/>
      <c r="JM491" s="83"/>
      <c r="JN491" s="83">
        <v>956.88</v>
      </c>
      <c r="JO491" s="83"/>
      <c r="JP491" s="83"/>
      <c r="JQ491" s="117">
        <f t="shared" si="28"/>
        <v>1.5867604139028921</v>
      </c>
      <c r="JR491" s="5" t="s">
        <v>575</v>
      </c>
    </row>
    <row r="492" spans="1:278" s="5" customFormat="1" ht="12.75" customHeight="1" x14ac:dyDescent="0.25">
      <c r="A492" s="64">
        <v>43361</v>
      </c>
      <c r="B492" s="108" t="s">
        <v>101</v>
      </c>
      <c r="C492" s="52"/>
      <c r="D492" s="52"/>
      <c r="E492" s="53"/>
      <c r="F492" s="53"/>
      <c r="G492" s="53"/>
      <c r="H492" s="53"/>
      <c r="I492" s="53"/>
      <c r="J492" s="53"/>
      <c r="K492" s="53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>
        <v>40</v>
      </c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  <c r="AU492" s="22"/>
      <c r="AV492" s="22"/>
      <c r="AW492" s="22"/>
      <c r="AX492" s="22"/>
      <c r="AY492" s="22"/>
      <c r="AZ492" s="22"/>
      <c r="BA492" s="22"/>
      <c r="BB492" s="22"/>
      <c r="BC492" s="22"/>
      <c r="BD492" s="22"/>
      <c r="BE492" s="22"/>
      <c r="BF492" s="22"/>
      <c r="BG492" s="22"/>
      <c r="BH492" s="22"/>
      <c r="BI492" s="22"/>
      <c r="BJ492" s="22"/>
      <c r="BK492" s="22"/>
      <c r="BL492" s="22"/>
      <c r="BM492" s="22"/>
      <c r="BN492" s="22"/>
      <c r="BO492" s="22"/>
      <c r="BP492" s="22"/>
      <c r="BQ492" s="22"/>
      <c r="BR492" s="22"/>
      <c r="BS492" s="22"/>
      <c r="BT492" s="22"/>
      <c r="BU492" s="22"/>
      <c r="BV492" s="22"/>
      <c r="BW492" s="22"/>
      <c r="BX492" s="22"/>
      <c r="BY492" s="22"/>
      <c r="BZ492" s="22"/>
      <c r="CA492" s="22"/>
      <c r="CB492" s="22"/>
      <c r="CC492" s="22"/>
      <c r="CD492" s="22"/>
      <c r="CE492" s="22"/>
      <c r="CF492" s="22"/>
      <c r="CG492" s="22"/>
      <c r="CH492" s="22"/>
      <c r="CI492" s="22"/>
      <c r="CJ492" s="22"/>
      <c r="CK492" s="22"/>
      <c r="CL492" s="22"/>
      <c r="CM492" s="22"/>
      <c r="CN492" s="22"/>
      <c r="CO492" s="22"/>
      <c r="CP492" s="22"/>
      <c r="CQ492" s="22"/>
      <c r="CR492" s="22"/>
      <c r="CS492" s="22"/>
      <c r="CT492" s="22"/>
      <c r="CU492" s="22"/>
      <c r="CV492" s="22"/>
      <c r="CW492" s="22"/>
      <c r="CX492" s="22"/>
      <c r="CY492" s="22"/>
      <c r="CZ492" s="22"/>
      <c r="DA492" s="22"/>
      <c r="DB492" s="22"/>
      <c r="DC492" s="22"/>
      <c r="DD492" s="22"/>
      <c r="DE492" s="22"/>
      <c r="DF492" s="22"/>
      <c r="DG492" s="22"/>
      <c r="DH492" s="22"/>
      <c r="DI492" s="22"/>
      <c r="DJ492" s="22"/>
      <c r="DK492" s="22"/>
      <c r="DL492" s="22"/>
      <c r="DM492" s="22"/>
      <c r="DN492" s="22"/>
      <c r="DO492" s="22"/>
      <c r="DP492" s="22"/>
      <c r="DQ492" s="22"/>
      <c r="DR492" s="22"/>
      <c r="DS492" s="22"/>
      <c r="DT492" s="22"/>
      <c r="DU492" s="22"/>
      <c r="DV492" s="22"/>
      <c r="DW492" s="22"/>
      <c r="DX492" s="22"/>
      <c r="DY492" s="22"/>
      <c r="DZ492" s="22"/>
      <c r="EA492" s="22"/>
      <c r="EB492" s="22"/>
      <c r="EC492" s="22"/>
      <c r="ED492" s="22"/>
      <c r="EE492" s="22"/>
      <c r="EF492" s="22"/>
      <c r="EG492" s="22"/>
      <c r="EH492" s="22"/>
      <c r="EI492" s="22"/>
      <c r="EJ492" s="22"/>
      <c r="EK492" s="22"/>
      <c r="EL492" s="22"/>
      <c r="EM492" s="22"/>
      <c r="EN492" s="22"/>
      <c r="EO492" s="22"/>
      <c r="EP492" s="22"/>
      <c r="EQ492" s="22"/>
      <c r="ER492" s="22"/>
      <c r="ES492" s="22"/>
      <c r="ET492" s="22"/>
      <c r="EU492" s="22"/>
      <c r="EV492" s="22"/>
      <c r="EW492" s="22"/>
      <c r="EX492" s="22"/>
      <c r="EY492" s="22"/>
      <c r="EZ492" s="22"/>
      <c r="FA492" s="22"/>
      <c r="FB492" s="22"/>
      <c r="FC492" s="22"/>
      <c r="FD492" s="22"/>
      <c r="FE492" s="22"/>
      <c r="FF492" s="22"/>
      <c r="FG492" s="22"/>
      <c r="FH492" s="22"/>
      <c r="FI492" s="22"/>
      <c r="FJ492" s="22"/>
      <c r="FK492" s="22"/>
      <c r="FL492" s="22"/>
      <c r="FM492" s="22"/>
      <c r="FN492" s="22"/>
      <c r="FO492" s="22"/>
      <c r="FP492" s="22"/>
      <c r="FQ492" s="22"/>
      <c r="FR492" s="22"/>
      <c r="FS492" s="22"/>
      <c r="FT492" s="22"/>
      <c r="FU492" s="22"/>
      <c r="FV492" s="22"/>
      <c r="FW492" s="22"/>
      <c r="FX492" s="22"/>
      <c r="FY492" s="22"/>
      <c r="FZ492" s="22"/>
      <c r="GA492" s="22"/>
      <c r="GB492" s="22"/>
      <c r="GC492" s="22"/>
      <c r="GD492" s="22"/>
      <c r="GE492" s="22"/>
      <c r="GF492" s="22"/>
      <c r="GG492" s="22"/>
      <c r="GH492" s="22"/>
      <c r="GI492" s="22"/>
      <c r="GJ492" s="22"/>
      <c r="GK492" s="22"/>
      <c r="GL492" s="22"/>
      <c r="GM492" s="22"/>
      <c r="GN492" s="22"/>
      <c r="GO492" s="22"/>
      <c r="GP492" s="22"/>
      <c r="GQ492" s="22"/>
      <c r="GR492" s="22"/>
      <c r="GS492" s="22"/>
      <c r="GT492" s="22"/>
      <c r="GU492" s="22"/>
      <c r="GV492" s="22"/>
      <c r="GW492" s="22"/>
      <c r="GX492" s="22"/>
      <c r="GY492" s="22"/>
      <c r="GZ492" s="22"/>
      <c r="HA492" s="22"/>
      <c r="HB492" s="22"/>
      <c r="HC492" s="22"/>
      <c r="HD492" s="22"/>
      <c r="HE492" s="22"/>
      <c r="HF492" s="22"/>
      <c r="HG492" s="22"/>
      <c r="HH492" s="22"/>
      <c r="HI492" s="22"/>
      <c r="HJ492" s="22"/>
      <c r="HK492" s="22"/>
      <c r="HL492" s="22"/>
      <c r="HM492" s="22"/>
      <c r="HN492" s="22"/>
      <c r="HO492" s="22"/>
      <c r="HP492" s="22"/>
      <c r="HQ492" s="22"/>
      <c r="HR492" s="22"/>
      <c r="HS492" s="22"/>
      <c r="HT492" s="22"/>
      <c r="HU492" s="22"/>
      <c r="HV492" s="22"/>
      <c r="HW492" s="22"/>
      <c r="HX492" s="22"/>
      <c r="HY492" s="22"/>
      <c r="HZ492" s="22"/>
      <c r="IA492" s="22"/>
      <c r="IB492" s="22"/>
      <c r="IC492" s="22"/>
      <c r="ID492" s="22"/>
      <c r="IE492" s="22"/>
      <c r="IF492" s="22"/>
      <c r="IG492" s="22"/>
      <c r="IH492" s="22"/>
      <c r="II492" s="22"/>
      <c r="IJ492" s="22"/>
      <c r="IK492" s="22"/>
      <c r="IL492" s="22"/>
      <c r="IM492" s="22"/>
      <c r="IN492" s="22"/>
      <c r="IO492" s="22"/>
      <c r="IP492" s="22"/>
      <c r="IQ492" s="22"/>
      <c r="IR492" s="22"/>
      <c r="IS492" s="22"/>
      <c r="IT492" s="22"/>
      <c r="IU492" s="22"/>
      <c r="IV492" s="22"/>
      <c r="IW492" s="22"/>
      <c r="IX492" s="22"/>
      <c r="IY492" s="26">
        <f t="shared" si="26"/>
        <v>40</v>
      </c>
      <c r="IZ492" s="56" t="s">
        <v>37</v>
      </c>
      <c r="JA492" s="80">
        <v>1771.68</v>
      </c>
      <c r="JB492" s="81">
        <f>JE492+JF492+JG492+JH492+JI492+JJ492+JK492+JL492+JM492+JN492</f>
        <v>1771.68</v>
      </c>
      <c r="JC492" s="81">
        <v>1144.4000000000001</v>
      </c>
      <c r="JD492" s="82">
        <f t="shared" si="27"/>
        <v>0</v>
      </c>
      <c r="JE492" s="83"/>
      <c r="JF492" s="83"/>
      <c r="JG492" s="83"/>
      <c r="JH492" s="83"/>
      <c r="JI492" s="83"/>
      <c r="JJ492" s="83"/>
      <c r="JK492" s="83"/>
      <c r="JL492" s="83"/>
      <c r="JM492" s="83"/>
      <c r="JN492" s="83">
        <v>1771.68</v>
      </c>
      <c r="JO492" s="83"/>
      <c r="JP492" s="83"/>
      <c r="JQ492" s="117">
        <f t="shared" si="28"/>
        <v>1.5481300244669696</v>
      </c>
      <c r="JR492" s="5" t="s">
        <v>591</v>
      </c>
    </row>
    <row r="493" spans="1:278" s="5" customFormat="1" ht="12.75" customHeight="1" x14ac:dyDescent="0.25">
      <c r="A493" s="64">
        <v>43382</v>
      </c>
      <c r="B493" s="108" t="s">
        <v>101</v>
      </c>
      <c r="C493" s="52"/>
      <c r="D493" s="52"/>
      <c r="E493" s="53"/>
      <c r="F493" s="53"/>
      <c r="G493" s="53"/>
      <c r="H493" s="53"/>
      <c r="I493" s="53"/>
      <c r="J493" s="53"/>
      <c r="K493" s="53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>
        <v>30</v>
      </c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22"/>
      <c r="BA493" s="22"/>
      <c r="BB493" s="22"/>
      <c r="BC493" s="22"/>
      <c r="BD493" s="22"/>
      <c r="BE493" s="22"/>
      <c r="BF493" s="22"/>
      <c r="BG493" s="22"/>
      <c r="BH493" s="22"/>
      <c r="BI493" s="22"/>
      <c r="BJ493" s="22"/>
      <c r="BK493" s="22"/>
      <c r="BL493" s="22"/>
      <c r="BM493" s="22"/>
      <c r="BN493" s="22"/>
      <c r="BO493" s="22"/>
      <c r="BP493" s="22"/>
      <c r="BQ493" s="22"/>
      <c r="BR493" s="22"/>
      <c r="BS493" s="22"/>
      <c r="BT493" s="22"/>
      <c r="BU493" s="22"/>
      <c r="BV493" s="22"/>
      <c r="BW493" s="22"/>
      <c r="BX493" s="22"/>
      <c r="BY493" s="22"/>
      <c r="BZ493" s="22"/>
      <c r="CA493" s="22"/>
      <c r="CB493" s="22"/>
      <c r="CC493" s="22"/>
      <c r="CD493" s="22"/>
      <c r="CE493" s="22"/>
      <c r="CF493" s="22"/>
      <c r="CG493" s="22"/>
      <c r="CH493" s="22"/>
      <c r="CI493" s="22"/>
      <c r="CJ493" s="22"/>
      <c r="CK493" s="22"/>
      <c r="CL493" s="22"/>
      <c r="CM493" s="22"/>
      <c r="CN493" s="22"/>
      <c r="CO493" s="22"/>
      <c r="CP493" s="22"/>
      <c r="CQ493" s="22"/>
      <c r="CR493" s="22"/>
      <c r="CS493" s="22"/>
      <c r="CT493" s="22"/>
      <c r="CU493" s="22"/>
      <c r="CV493" s="22"/>
      <c r="CW493" s="22"/>
      <c r="CX493" s="22"/>
      <c r="CY493" s="22"/>
      <c r="CZ493" s="22"/>
      <c r="DA493" s="22"/>
      <c r="DB493" s="22"/>
      <c r="DC493" s="22"/>
      <c r="DD493" s="22"/>
      <c r="DE493" s="22"/>
      <c r="DF493" s="22"/>
      <c r="DG493" s="22"/>
      <c r="DH493" s="22"/>
      <c r="DI493" s="22"/>
      <c r="DJ493" s="22"/>
      <c r="DK493" s="22"/>
      <c r="DL493" s="22"/>
      <c r="DM493" s="22"/>
      <c r="DN493" s="22"/>
      <c r="DO493" s="22"/>
      <c r="DP493" s="22"/>
      <c r="DQ493" s="22"/>
      <c r="DR493" s="22"/>
      <c r="DS493" s="22"/>
      <c r="DT493" s="22"/>
      <c r="DU493" s="22"/>
      <c r="DV493" s="22"/>
      <c r="DW493" s="22"/>
      <c r="DX493" s="22"/>
      <c r="DY493" s="22"/>
      <c r="DZ493" s="22"/>
      <c r="EA493" s="22"/>
      <c r="EB493" s="22"/>
      <c r="EC493" s="22"/>
      <c r="ED493" s="22"/>
      <c r="EE493" s="22"/>
      <c r="EF493" s="22"/>
      <c r="EG493" s="22"/>
      <c r="EH493" s="22"/>
      <c r="EI493" s="22"/>
      <c r="EJ493" s="22"/>
      <c r="EK493" s="22"/>
      <c r="EL493" s="22"/>
      <c r="EM493" s="22"/>
      <c r="EN493" s="22"/>
      <c r="EO493" s="22"/>
      <c r="EP493" s="22"/>
      <c r="EQ493" s="22"/>
      <c r="ER493" s="22"/>
      <c r="ES493" s="22"/>
      <c r="ET493" s="22"/>
      <c r="EU493" s="22"/>
      <c r="EV493" s="22"/>
      <c r="EW493" s="22"/>
      <c r="EX493" s="22"/>
      <c r="EY493" s="22"/>
      <c r="EZ493" s="22"/>
      <c r="FA493" s="22"/>
      <c r="FB493" s="22"/>
      <c r="FC493" s="22"/>
      <c r="FD493" s="22"/>
      <c r="FE493" s="22"/>
      <c r="FF493" s="22"/>
      <c r="FG493" s="22"/>
      <c r="FH493" s="22"/>
      <c r="FI493" s="22"/>
      <c r="FJ493" s="22"/>
      <c r="FK493" s="22"/>
      <c r="FL493" s="22"/>
      <c r="FM493" s="22">
        <v>1</v>
      </c>
      <c r="FN493" s="22"/>
      <c r="FO493" s="22"/>
      <c r="FP493" s="22"/>
      <c r="FQ493" s="22"/>
      <c r="FR493" s="22"/>
      <c r="FS493" s="22"/>
      <c r="FT493" s="22"/>
      <c r="FU493" s="22"/>
      <c r="FV493" s="22"/>
      <c r="FW493" s="22"/>
      <c r="FX493" s="22"/>
      <c r="FY493" s="22"/>
      <c r="FZ493" s="22"/>
      <c r="GA493" s="22"/>
      <c r="GB493" s="22"/>
      <c r="GC493" s="22"/>
      <c r="GD493" s="22"/>
      <c r="GE493" s="22"/>
      <c r="GF493" s="22"/>
      <c r="GG493" s="22"/>
      <c r="GH493" s="22"/>
      <c r="GI493" s="22"/>
      <c r="GJ493" s="22"/>
      <c r="GK493" s="22"/>
      <c r="GL493" s="22"/>
      <c r="GM493" s="22"/>
      <c r="GN493" s="22"/>
      <c r="GO493" s="22"/>
      <c r="GP493" s="22"/>
      <c r="GQ493" s="22"/>
      <c r="GR493" s="22"/>
      <c r="GS493" s="22"/>
      <c r="GT493" s="22"/>
      <c r="GU493" s="22"/>
      <c r="GV493" s="22"/>
      <c r="GW493" s="22"/>
      <c r="GX493" s="22"/>
      <c r="GY493" s="22"/>
      <c r="GZ493" s="22"/>
      <c r="HA493" s="22"/>
      <c r="HB493" s="22"/>
      <c r="HC493" s="22"/>
      <c r="HD493" s="22"/>
      <c r="HE493" s="22"/>
      <c r="HF493" s="22"/>
      <c r="HG493" s="22"/>
      <c r="HH493" s="22"/>
      <c r="HI493" s="22"/>
      <c r="HJ493" s="22"/>
      <c r="HK493" s="22"/>
      <c r="HL493" s="22"/>
      <c r="HM493" s="22"/>
      <c r="HN493" s="22"/>
      <c r="HO493" s="22"/>
      <c r="HP493" s="22"/>
      <c r="HQ493" s="22"/>
      <c r="HR493" s="22"/>
      <c r="HS493" s="22"/>
      <c r="HT493" s="22"/>
      <c r="HU493" s="22"/>
      <c r="HV493" s="22"/>
      <c r="HW493" s="22"/>
      <c r="HX493" s="22"/>
      <c r="HY493" s="22"/>
      <c r="HZ493" s="22"/>
      <c r="IA493" s="22"/>
      <c r="IB493" s="22"/>
      <c r="IC493" s="22"/>
      <c r="ID493" s="22"/>
      <c r="IE493" s="22"/>
      <c r="IF493" s="22"/>
      <c r="IG493" s="22"/>
      <c r="IH493" s="22"/>
      <c r="II493" s="22"/>
      <c r="IJ493" s="22"/>
      <c r="IK493" s="22"/>
      <c r="IL493" s="22"/>
      <c r="IM493" s="22"/>
      <c r="IN493" s="22"/>
      <c r="IO493" s="22"/>
      <c r="IP493" s="22"/>
      <c r="IQ493" s="22"/>
      <c r="IR493" s="22"/>
      <c r="IS493" s="22"/>
      <c r="IT493" s="22"/>
      <c r="IU493" s="22"/>
      <c r="IV493" s="22"/>
      <c r="IW493" s="22"/>
      <c r="IX493" s="22"/>
      <c r="IY493" s="26">
        <f t="shared" si="26"/>
        <v>31</v>
      </c>
      <c r="IZ493" s="56" t="s">
        <v>37</v>
      </c>
      <c r="JA493" s="80">
        <v>1387.19</v>
      </c>
      <c r="JB493" s="81">
        <f>JE493+JF493+JG493+JH493+JI493+JJ493+JK493+JL493+JM493+JN493+JO493</f>
        <v>1387.19</v>
      </c>
      <c r="JC493" s="81">
        <v>778.42000000000007</v>
      </c>
      <c r="JD493" s="82">
        <f t="shared" si="27"/>
        <v>0</v>
      </c>
      <c r="JE493" s="83"/>
      <c r="JF493" s="83"/>
      <c r="JG493" s="83"/>
      <c r="JH493" s="83"/>
      <c r="JI493" s="83"/>
      <c r="JJ493" s="83"/>
      <c r="JK493" s="83"/>
      <c r="JL493" s="83"/>
      <c r="JM493" s="83"/>
      <c r="JN493" s="83"/>
      <c r="JO493" s="83">
        <v>1387.19</v>
      </c>
      <c r="JP493" s="83"/>
      <c r="JQ493" s="117">
        <f t="shared" si="28"/>
        <v>1.7820585288147786</v>
      </c>
      <c r="JR493" s="111" t="s">
        <v>673</v>
      </c>
    </row>
    <row r="494" spans="1:278" s="5" customFormat="1" ht="12.75" customHeight="1" x14ac:dyDescent="0.25">
      <c r="A494" s="64">
        <v>43396</v>
      </c>
      <c r="B494" s="108" t="s">
        <v>101</v>
      </c>
      <c r="C494" s="52"/>
      <c r="D494" s="52"/>
      <c r="E494" s="53"/>
      <c r="F494" s="53"/>
      <c r="G494" s="53"/>
      <c r="H494" s="53"/>
      <c r="I494" s="53"/>
      <c r="J494" s="53"/>
      <c r="K494" s="53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>
        <v>20</v>
      </c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  <c r="AU494" s="22"/>
      <c r="AV494" s="22"/>
      <c r="AW494" s="22"/>
      <c r="AX494" s="22"/>
      <c r="AY494" s="22"/>
      <c r="AZ494" s="22"/>
      <c r="BA494" s="22"/>
      <c r="BB494" s="22"/>
      <c r="BC494" s="22"/>
      <c r="BD494" s="22"/>
      <c r="BE494" s="22"/>
      <c r="BF494" s="22"/>
      <c r="BG494" s="22"/>
      <c r="BH494" s="22"/>
      <c r="BI494" s="22"/>
      <c r="BJ494" s="22"/>
      <c r="BK494" s="22"/>
      <c r="BL494" s="22"/>
      <c r="BM494" s="22"/>
      <c r="BN494" s="22"/>
      <c r="BO494" s="22"/>
      <c r="BP494" s="22"/>
      <c r="BQ494" s="22"/>
      <c r="BR494" s="22"/>
      <c r="BS494" s="22"/>
      <c r="BT494" s="22"/>
      <c r="BU494" s="22"/>
      <c r="BV494" s="22"/>
      <c r="BW494" s="22"/>
      <c r="BX494" s="22"/>
      <c r="BY494" s="22"/>
      <c r="BZ494" s="22"/>
      <c r="CA494" s="22"/>
      <c r="CB494" s="22"/>
      <c r="CC494" s="22"/>
      <c r="CD494" s="22"/>
      <c r="CE494" s="22"/>
      <c r="CF494" s="22"/>
      <c r="CG494" s="22"/>
      <c r="CH494" s="22"/>
      <c r="CI494" s="22"/>
      <c r="CJ494" s="22"/>
      <c r="CK494" s="22"/>
      <c r="CL494" s="22"/>
      <c r="CM494" s="22"/>
      <c r="CN494" s="22"/>
      <c r="CO494" s="22"/>
      <c r="CP494" s="22"/>
      <c r="CQ494" s="22"/>
      <c r="CR494" s="22"/>
      <c r="CS494" s="22"/>
      <c r="CT494" s="22"/>
      <c r="CU494" s="22"/>
      <c r="CV494" s="22"/>
      <c r="CW494" s="22"/>
      <c r="CX494" s="22"/>
      <c r="CY494" s="22"/>
      <c r="CZ494" s="22"/>
      <c r="DA494" s="22"/>
      <c r="DB494" s="22"/>
      <c r="DC494" s="22"/>
      <c r="DD494" s="22"/>
      <c r="DE494" s="22"/>
      <c r="DF494" s="22"/>
      <c r="DG494" s="22"/>
      <c r="DH494" s="22"/>
      <c r="DI494" s="22"/>
      <c r="DJ494" s="22"/>
      <c r="DK494" s="22"/>
      <c r="DL494" s="22"/>
      <c r="DM494" s="22"/>
      <c r="DN494" s="22"/>
      <c r="DO494" s="22"/>
      <c r="DP494" s="22"/>
      <c r="DQ494" s="22"/>
      <c r="DR494" s="22"/>
      <c r="DS494" s="22"/>
      <c r="DT494" s="22"/>
      <c r="DU494" s="22"/>
      <c r="DV494" s="22"/>
      <c r="DW494" s="22"/>
      <c r="DX494" s="22"/>
      <c r="DY494" s="22"/>
      <c r="DZ494" s="22"/>
      <c r="EA494" s="22"/>
      <c r="EB494" s="22"/>
      <c r="EC494" s="22"/>
      <c r="ED494" s="22"/>
      <c r="EE494" s="22"/>
      <c r="EF494" s="22"/>
      <c r="EG494" s="22"/>
      <c r="EH494" s="22"/>
      <c r="EI494" s="22"/>
      <c r="EJ494" s="22"/>
      <c r="EK494" s="22"/>
      <c r="EL494" s="22"/>
      <c r="EM494" s="22"/>
      <c r="EN494" s="22"/>
      <c r="EO494" s="22"/>
      <c r="EP494" s="22"/>
      <c r="EQ494" s="22"/>
      <c r="ER494" s="22"/>
      <c r="ES494" s="22"/>
      <c r="ET494" s="22"/>
      <c r="EU494" s="22"/>
      <c r="EV494" s="22"/>
      <c r="EW494" s="22"/>
      <c r="EX494" s="22"/>
      <c r="EY494" s="22"/>
      <c r="EZ494" s="22"/>
      <c r="FA494" s="22"/>
      <c r="FB494" s="22"/>
      <c r="FC494" s="22"/>
      <c r="FD494" s="22"/>
      <c r="FE494" s="22"/>
      <c r="FF494" s="22"/>
      <c r="FG494" s="22"/>
      <c r="FH494" s="22"/>
      <c r="FI494" s="22"/>
      <c r="FJ494" s="22"/>
      <c r="FK494" s="22"/>
      <c r="FL494" s="22"/>
      <c r="FM494" s="22"/>
      <c r="FN494" s="22"/>
      <c r="FO494" s="22"/>
      <c r="FP494" s="22"/>
      <c r="FQ494" s="22"/>
      <c r="FR494" s="22"/>
      <c r="FS494" s="22"/>
      <c r="FT494" s="22"/>
      <c r="FU494" s="22"/>
      <c r="FV494" s="22"/>
      <c r="FW494" s="22"/>
      <c r="FX494" s="22"/>
      <c r="FY494" s="22"/>
      <c r="FZ494" s="22"/>
      <c r="GA494" s="22"/>
      <c r="GB494" s="22"/>
      <c r="GC494" s="22"/>
      <c r="GD494" s="22"/>
      <c r="GE494" s="22"/>
      <c r="GF494" s="22"/>
      <c r="GG494" s="22"/>
      <c r="GH494" s="22"/>
      <c r="GI494" s="22"/>
      <c r="GJ494" s="22"/>
      <c r="GK494" s="22"/>
      <c r="GL494" s="22"/>
      <c r="GM494" s="22"/>
      <c r="GN494" s="22"/>
      <c r="GO494" s="22"/>
      <c r="GP494" s="22"/>
      <c r="GQ494" s="22"/>
      <c r="GR494" s="22"/>
      <c r="GS494" s="22"/>
      <c r="GT494" s="22"/>
      <c r="GU494" s="22"/>
      <c r="GV494" s="22"/>
      <c r="GW494" s="22"/>
      <c r="GX494" s="22"/>
      <c r="GY494" s="22"/>
      <c r="GZ494" s="22"/>
      <c r="HA494" s="22"/>
      <c r="HB494" s="22"/>
      <c r="HC494" s="22"/>
      <c r="HD494" s="22"/>
      <c r="HE494" s="22"/>
      <c r="HF494" s="22"/>
      <c r="HG494" s="22"/>
      <c r="HH494" s="22"/>
      <c r="HI494" s="22"/>
      <c r="HJ494" s="22"/>
      <c r="HK494" s="22"/>
      <c r="HL494" s="22"/>
      <c r="HM494" s="22"/>
      <c r="HN494" s="22"/>
      <c r="HO494" s="22"/>
      <c r="HP494" s="22"/>
      <c r="HQ494" s="22"/>
      <c r="HR494" s="22"/>
      <c r="HS494" s="22"/>
      <c r="HT494" s="22"/>
      <c r="HU494" s="22"/>
      <c r="HV494" s="22"/>
      <c r="HW494" s="22"/>
      <c r="HX494" s="22"/>
      <c r="HY494" s="22"/>
      <c r="HZ494" s="22"/>
      <c r="IA494" s="22"/>
      <c r="IB494" s="22"/>
      <c r="IC494" s="22"/>
      <c r="ID494" s="22"/>
      <c r="IE494" s="22"/>
      <c r="IF494" s="22"/>
      <c r="IG494" s="22"/>
      <c r="IH494" s="22"/>
      <c r="II494" s="22"/>
      <c r="IJ494" s="22"/>
      <c r="IK494" s="22"/>
      <c r="IL494" s="22"/>
      <c r="IM494" s="22"/>
      <c r="IN494" s="22"/>
      <c r="IO494" s="22"/>
      <c r="IP494" s="22"/>
      <c r="IQ494" s="22"/>
      <c r="IR494" s="22"/>
      <c r="IS494" s="22"/>
      <c r="IT494" s="22"/>
      <c r="IU494" s="22"/>
      <c r="IV494" s="22"/>
      <c r="IW494" s="22"/>
      <c r="IX494" s="22"/>
      <c r="IY494" s="26">
        <f t="shared" si="26"/>
        <v>20</v>
      </c>
      <c r="IZ494" s="56" t="s">
        <v>37</v>
      </c>
      <c r="JA494" s="80">
        <v>870</v>
      </c>
      <c r="JB494" s="81">
        <f>JE494+JF494+JG494+JH494+JI494+JJ494+JK494+JL494+JM494+JN494+JO494+JP494</f>
        <v>870</v>
      </c>
      <c r="JC494" s="81">
        <v>500.20000000000005</v>
      </c>
      <c r="JD494" s="82">
        <f t="shared" si="27"/>
        <v>0</v>
      </c>
      <c r="JE494" s="83"/>
      <c r="JF494" s="83"/>
      <c r="JG494" s="83"/>
      <c r="JH494" s="83"/>
      <c r="JI494" s="83"/>
      <c r="JJ494" s="83"/>
      <c r="JK494" s="83"/>
      <c r="JL494" s="83"/>
      <c r="JM494" s="83"/>
      <c r="JN494" s="83"/>
      <c r="JO494" s="83"/>
      <c r="JP494" s="83">
        <v>870</v>
      </c>
      <c r="JQ494" s="117">
        <f t="shared" si="28"/>
        <v>1.7393042782886843</v>
      </c>
      <c r="JR494" s="5" t="s">
        <v>705</v>
      </c>
    </row>
    <row r="495" spans="1:278" s="5" customFormat="1" ht="12.75" customHeight="1" x14ac:dyDescent="0.25">
      <c r="A495" s="64">
        <v>43403</v>
      </c>
      <c r="B495" s="108" t="s">
        <v>101</v>
      </c>
      <c r="C495" s="52"/>
      <c r="D495" s="52"/>
      <c r="E495" s="53"/>
      <c r="F495" s="53"/>
      <c r="G495" s="53"/>
      <c r="H495" s="53"/>
      <c r="I495" s="53"/>
      <c r="J495" s="53"/>
      <c r="K495" s="53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>
        <v>1</v>
      </c>
      <c r="AD495" s="22"/>
      <c r="AE495" s="22"/>
      <c r="AF495" s="22">
        <v>30</v>
      </c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  <c r="AU495" s="22"/>
      <c r="AV495" s="22"/>
      <c r="AW495" s="22"/>
      <c r="AX495" s="22"/>
      <c r="AY495" s="22"/>
      <c r="AZ495" s="22"/>
      <c r="BA495" s="22"/>
      <c r="BB495" s="22"/>
      <c r="BC495" s="22"/>
      <c r="BD495" s="22"/>
      <c r="BE495" s="22"/>
      <c r="BF495" s="22"/>
      <c r="BG495" s="22"/>
      <c r="BH495" s="22"/>
      <c r="BI495" s="22"/>
      <c r="BJ495" s="22"/>
      <c r="BK495" s="22"/>
      <c r="BL495" s="22"/>
      <c r="BM495" s="22"/>
      <c r="BN495" s="22"/>
      <c r="BO495" s="22"/>
      <c r="BP495" s="22"/>
      <c r="BQ495" s="22"/>
      <c r="BR495" s="22"/>
      <c r="BS495" s="22"/>
      <c r="BT495" s="22"/>
      <c r="BU495" s="22"/>
      <c r="BV495" s="22"/>
      <c r="BW495" s="22"/>
      <c r="BX495" s="22"/>
      <c r="BY495" s="22"/>
      <c r="BZ495" s="22"/>
      <c r="CA495" s="22"/>
      <c r="CB495" s="22"/>
      <c r="CC495" s="22"/>
      <c r="CD495" s="22"/>
      <c r="CE495" s="22"/>
      <c r="CF495" s="22"/>
      <c r="CG495" s="22"/>
      <c r="CH495" s="22"/>
      <c r="CI495" s="22"/>
      <c r="CJ495" s="22"/>
      <c r="CK495" s="22"/>
      <c r="CL495" s="22"/>
      <c r="CM495" s="22"/>
      <c r="CN495" s="22"/>
      <c r="CO495" s="22"/>
      <c r="CP495" s="22"/>
      <c r="CQ495" s="22"/>
      <c r="CR495" s="22"/>
      <c r="CS495" s="22"/>
      <c r="CT495" s="22"/>
      <c r="CU495" s="22"/>
      <c r="CV495" s="22"/>
      <c r="CW495" s="22"/>
      <c r="CX495" s="22"/>
      <c r="CY495" s="22"/>
      <c r="CZ495" s="22"/>
      <c r="DA495" s="22"/>
      <c r="DB495" s="22"/>
      <c r="DC495" s="22"/>
      <c r="DD495" s="22"/>
      <c r="DE495" s="22"/>
      <c r="DF495" s="22"/>
      <c r="DG495" s="22"/>
      <c r="DH495" s="22"/>
      <c r="DI495" s="22"/>
      <c r="DJ495" s="22"/>
      <c r="DK495" s="22"/>
      <c r="DL495" s="22"/>
      <c r="DM495" s="22"/>
      <c r="DN495" s="22"/>
      <c r="DO495" s="22"/>
      <c r="DP495" s="22"/>
      <c r="DQ495" s="22"/>
      <c r="DR495" s="22"/>
      <c r="DS495" s="22"/>
      <c r="DT495" s="22"/>
      <c r="DU495" s="22"/>
      <c r="DV495" s="22"/>
      <c r="DW495" s="22"/>
      <c r="DX495" s="22"/>
      <c r="DY495" s="22"/>
      <c r="DZ495" s="22"/>
      <c r="EA495" s="22"/>
      <c r="EB495" s="22"/>
      <c r="EC495" s="22"/>
      <c r="ED495" s="22"/>
      <c r="EE495" s="22"/>
      <c r="EF495" s="22"/>
      <c r="EG495" s="22"/>
      <c r="EH495" s="22"/>
      <c r="EI495" s="22"/>
      <c r="EJ495" s="22"/>
      <c r="EK495" s="22"/>
      <c r="EL495" s="22"/>
      <c r="EM495" s="22">
        <v>1</v>
      </c>
      <c r="EN495" s="22"/>
      <c r="EO495" s="22"/>
      <c r="EP495" s="22"/>
      <c r="EQ495" s="22"/>
      <c r="ER495" s="22"/>
      <c r="ES495" s="22"/>
      <c r="ET495" s="22"/>
      <c r="EU495" s="22"/>
      <c r="EV495" s="22"/>
      <c r="EW495" s="22"/>
      <c r="EX495" s="22"/>
      <c r="EY495" s="22"/>
      <c r="EZ495" s="22"/>
      <c r="FA495" s="22"/>
      <c r="FB495" s="22"/>
      <c r="FC495" s="22"/>
      <c r="FD495" s="22"/>
      <c r="FE495" s="22"/>
      <c r="FF495" s="22"/>
      <c r="FG495" s="22"/>
      <c r="FH495" s="22"/>
      <c r="FI495" s="22"/>
      <c r="FJ495" s="22"/>
      <c r="FK495" s="22"/>
      <c r="FL495" s="22"/>
      <c r="FM495" s="22">
        <v>1</v>
      </c>
      <c r="FN495" s="22"/>
      <c r="FO495" s="22"/>
      <c r="FP495" s="22"/>
      <c r="FQ495" s="22"/>
      <c r="FR495" s="22"/>
      <c r="FS495" s="22"/>
      <c r="FT495" s="22"/>
      <c r="FU495" s="22"/>
      <c r="FV495" s="22"/>
      <c r="FW495" s="22"/>
      <c r="FX495" s="22"/>
      <c r="FY495" s="22"/>
      <c r="FZ495" s="22"/>
      <c r="GA495" s="22"/>
      <c r="GB495" s="22"/>
      <c r="GC495" s="22"/>
      <c r="GD495" s="22"/>
      <c r="GE495" s="22"/>
      <c r="GF495" s="22"/>
      <c r="GG495" s="22"/>
      <c r="GH495" s="22"/>
      <c r="GI495" s="22"/>
      <c r="GJ495" s="22"/>
      <c r="GK495" s="22"/>
      <c r="GL495" s="22"/>
      <c r="GM495" s="22"/>
      <c r="GN495" s="22"/>
      <c r="GO495" s="22"/>
      <c r="GP495" s="22"/>
      <c r="GQ495" s="22"/>
      <c r="GR495" s="22"/>
      <c r="GS495" s="22"/>
      <c r="GT495" s="22"/>
      <c r="GU495" s="22"/>
      <c r="GV495" s="22"/>
      <c r="GW495" s="22"/>
      <c r="GX495" s="22"/>
      <c r="GY495" s="22"/>
      <c r="GZ495" s="22"/>
      <c r="HA495" s="22"/>
      <c r="HB495" s="22"/>
      <c r="HC495" s="22"/>
      <c r="HD495" s="22"/>
      <c r="HE495" s="22"/>
      <c r="HF495" s="22"/>
      <c r="HG495" s="22"/>
      <c r="HH495" s="22"/>
      <c r="HI495" s="22"/>
      <c r="HJ495" s="22"/>
      <c r="HK495" s="22"/>
      <c r="HL495" s="22"/>
      <c r="HM495" s="22"/>
      <c r="HN495" s="22"/>
      <c r="HO495" s="22"/>
      <c r="HP495" s="22"/>
      <c r="HQ495" s="22"/>
      <c r="HR495" s="22"/>
      <c r="HS495" s="22"/>
      <c r="HT495" s="22"/>
      <c r="HU495" s="22"/>
      <c r="HV495" s="22"/>
      <c r="HW495" s="22"/>
      <c r="HX495" s="22"/>
      <c r="HY495" s="22"/>
      <c r="HZ495" s="22"/>
      <c r="IA495" s="22"/>
      <c r="IB495" s="22"/>
      <c r="IC495" s="22"/>
      <c r="ID495" s="22"/>
      <c r="IE495" s="22"/>
      <c r="IF495" s="22"/>
      <c r="IG495" s="22"/>
      <c r="IH495" s="22"/>
      <c r="II495" s="22"/>
      <c r="IJ495" s="22"/>
      <c r="IK495" s="22"/>
      <c r="IL495" s="22"/>
      <c r="IM495" s="22"/>
      <c r="IN495" s="22"/>
      <c r="IO495" s="22"/>
      <c r="IP495" s="22"/>
      <c r="IQ495" s="22"/>
      <c r="IR495" s="22"/>
      <c r="IS495" s="22"/>
      <c r="IT495" s="22"/>
      <c r="IU495" s="22"/>
      <c r="IV495" s="22"/>
      <c r="IW495" s="22"/>
      <c r="IX495" s="22"/>
      <c r="IY495" s="26">
        <f t="shared" si="26"/>
        <v>33</v>
      </c>
      <c r="IZ495" s="56" t="s">
        <v>37</v>
      </c>
      <c r="JA495" s="80">
        <v>1437.2</v>
      </c>
      <c r="JB495" s="81">
        <f>JE495+JF495+JG495+JH495+JI495+JJ495+JK495+JL495+JM495+JN495+JO495+JP495</f>
        <v>1437.2</v>
      </c>
      <c r="JC495" s="81">
        <v>756.18999999999994</v>
      </c>
      <c r="JD495" s="82">
        <f t="shared" si="27"/>
        <v>0</v>
      </c>
      <c r="JE495" s="83"/>
      <c r="JF495" s="83"/>
      <c r="JG495" s="83"/>
      <c r="JH495" s="83"/>
      <c r="JI495" s="83"/>
      <c r="JJ495" s="83"/>
      <c r="JK495" s="83"/>
      <c r="JL495" s="83"/>
      <c r="JM495" s="83"/>
      <c r="JN495" s="83"/>
      <c r="JO495" s="83"/>
      <c r="JP495" s="83">
        <v>1437.2</v>
      </c>
      <c r="JQ495" s="117">
        <f t="shared" si="28"/>
        <v>1.9005805419272936</v>
      </c>
      <c r="JR495" s="5" t="s">
        <v>706</v>
      </c>
    </row>
    <row r="496" spans="1:278" s="5" customFormat="1" ht="12.75" customHeight="1" x14ac:dyDescent="0.25">
      <c r="A496" s="64">
        <v>43423</v>
      </c>
      <c r="B496" s="108" t="s">
        <v>101</v>
      </c>
      <c r="C496" s="52"/>
      <c r="D496" s="52"/>
      <c r="E496" s="53"/>
      <c r="F496" s="53"/>
      <c r="G496" s="53"/>
      <c r="H496" s="53"/>
      <c r="I496" s="53"/>
      <c r="J496" s="53"/>
      <c r="K496" s="53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>
        <v>50</v>
      </c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  <c r="BA496" s="22"/>
      <c r="BB496" s="22"/>
      <c r="BC496" s="22"/>
      <c r="BD496" s="22"/>
      <c r="BE496" s="22"/>
      <c r="BF496" s="22"/>
      <c r="BG496" s="22"/>
      <c r="BH496" s="22"/>
      <c r="BI496" s="22"/>
      <c r="BJ496" s="22"/>
      <c r="BK496" s="22"/>
      <c r="BL496" s="22"/>
      <c r="BM496" s="22"/>
      <c r="BN496" s="22"/>
      <c r="BO496" s="22"/>
      <c r="BP496" s="22"/>
      <c r="BQ496" s="22"/>
      <c r="BR496" s="22"/>
      <c r="BS496" s="22"/>
      <c r="BT496" s="22"/>
      <c r="BU496" s="22"/>
      <c r="BV496" s="22"/>
      <c r="BW496" s="22"/>
      <c r="BX496" s="22"/>
      <c r="BY496" s="22"/>
      <c r="BZ496" s="22"/>
      <c r="CA496" s="22"/>
      <c r="CB496" s="22"/>
      <c r="CC496" s="22"/>
      <c r="CD496" s="22"/>
      <c r="CE496" s="22"/>
      <c r="CF496" s="22"/>
      <c r="CG496" s="22"/>
      <c r="CH496" s="22"/>
      <c r="CI496" s="22"/>
      <c r="CJ496" s="22"/>
      <c r="CK496" s="22"/>
      <c r="CL496" s="22"/>
      <c r="CM496" s="22"/>
      <c r="CN496" s="22"/>
      <c r="CO496" s="22"/>
      <c r="CP496" s="22"/>
      <c r="CQ496" s="22"/>
      <c r="CR496" s="22"/>
      <c r="CS496" s="22"/>
      <c r="CT496" s="22"/>
      <c r="CU496" s="22"/>
      <c r="CV496" s="22"/>
      <c r="CW496" s="22"/>
      <c r="CX496" s="22"/>
      <c r="CY496" s="22"/>
      <c r="CZ496" s="22"/>
      <c r="DA496" s="22"/>
      <c r="DB496" s="22"/>
      <c r="DC496" s="22"/>
      <c r="DD496" s="22"/>
      <c r="DE496" s="22"/>
      <c r="DF496" s="22"/>
      <c r="DG496" s="22"/>
      <c r="DH496" s="22"/>
      <c r="DI496" s="22"/>
      <c r="DJ496" s="22"/>
      <c r="DK496" s="22"/>
      <c r="DL496" s="22"/>
      <c r="DM496" s="22"/>
      <c r="DN496" s="22"/>
      <c r="DO496" s="22"/>
      <c r="DP496" s="22"/>
      <c r="DQ496" s="22"/>
      <c r="DR496" s="22"/>
      <c r="DS496" s="22"/>
      <c r="DT496" s="22"/>
      <c r="DU496" s="22"/>
      <c r="DV496" s="22"/>
      <c r="DW496" s="22"/>
      <c r="DX496" s="22"/>
      <c r="DY496" s="22"/>
      <c r="DZ496" s="22"/>
      <c r="EA496" s="22"/>
      <c r="EB496" s="22"/>
      <c r="EC496" s="22"/>
      <c r="ED496" s="22"/>
      <c r="EE496" s="22"/>
      <c r="EF496" s="22"/>
      <c r="EG496" s="22"/>
      <c r="EH496" s="22"/>
      <c r="EI496" s="22"/>
      <c r="EJ496" s="22"/>
      <c r="EK496" s="22"/>
      <c r="EL496" s="22"/>
      <c r="EM496" s="22"/>
      <c r="EN496" s="22"/>
      <c r="EO496" s="22"/>
      <c r="EP496" s="22"/>
      <c r="EQ496" s="22"/>
      <c r="ER496" s="22"/>
      <c r="ES496" s="22"/>
      <c r="ET496" s="22"/>
      <c r="EU496" s="22"/>
      <c r="EV496" s="22"/>
      <c r="EW496" s="22"/>
      <c r="EX496" s="22"/>
      <c r="EY496" s="22"/>
      <c r="EZ496" s="22"/>
      <c r="FA496" s="22"/>
      <c r="FB496" s="22"/>
      <c r="FC496" s="22"/>
      <c r="FD496" s="22"/>
      <c r="FE496" s="22"/>
      <c r="FF496" s="22"/>
      <c r="FG496" s="22"/>
      <c r="FH496" s="22"/>
      <c r="FI496" s="22"/>
      <c r="FJ496" s="22"/>
      <c r="FK496" s="22"/>
      <c r="FL496" s="22"/>
      <c r="FM496" s="22">
        <v>2</v>
      </c>
      <c r="FN496" s="22"/>
      <c r="FO496" s="22"/>
      <c r="FP496" s="22"/>
      <c r="FQ496" s="22"/>
      <c r="FR496" s="22"/>
      <c r="FS496" s="22"/>
      <c r="FT496" s="22"/>
      <c r="FU496" s="22"/>
      <c r="FV496" s="22"/>
      <c r="FW496" s="22"/>
      <c r="FX496" s="22"/>
      <c r="FY496" s="22"/>
      <c r="FZ496" s="22"/>
      <c r="GA496" s="22"/>
      <c r="GB496" s="22"/>
      <c r="GC496" s="22"/>
      <c r="GD496" s="22"/>
      <c r="GE496" s="22"/>
      <c r="GF496" s="22"/>
      <c r="GG496" s="22"/>
      <c r="GH496" s="22"/>
      <c r="GI496" s="22"/>
      <c r="GJ496" s="22"/>
      <c r="GK496" s="22"/>
      <c r="GL496" s="22"/>
      <c r="GM496" s="22"/>
      <c r="GN496" s="22"/>
      <c r="GO496" s="22"/>
      <c r="GP496" s="22"/>
      <c r="GQ496" s="22"/>
      <c r="GR496" s="22"/>
      <c r="GS496" s="22">
        <v>1</v>
      </c>
      <c r="GT496" s="22"/>
      <c r="GU496" s="22"/>
      <c r="GV496" s="22"/>
      <c r="GW496" s="22"/>
      <c r="GX496" s="22"/>
      <c r="GY496" s="22"/>
      <c r="GZ496" s="22"/>
      <c r="HA496" s="22"/>
      <c r="HB496" s="22"/>
      <c r="HC496" s="22"/>
      <c r="HD496" s="22"/>
      <c r="HE496" s="22"/>
      <c r="HF496" s="22"/>
      <c r="HG496" s="22"/>
      <c r="HH496" s="22"/>
      <c r="HI496" s="22"/>
      <c r="HJ496" s="22"/>
      <c r="HK496" s="22"/>
      <c r="HL496" s="22"/>
      <c r="HM496" s="22"/>
      <c r="HN496" s="22"/>
      <c r="HO496" s="22"/>
      <c r="HP496" s="22"/>
      <c r="HQ496" s="22"/>
      <c r="HR496" s="22"/>
      <c r="HS496" s="22"/>
      <c r="HT496" s="22"/>
      <c r="HU496" s="22"/>
      <c r="HV496" s="22"/>
      <c r="HW496" s="22"/>
      <c r="HX496" s="22"/>
      <c r="HY496" s="22"/>
      <c r="HZ496" s="22"/>
      <c r="IA496" s="22"/>
      <c r="IB496" s="22"/>
      <c r="IC496" s="22"/>
      <c r="ID496" s="22"/>
      <c r="IE496" s="22"/>
      <c r="IF496" s="22"/>
      <c r="IG496" s="22"/>
      <c r="IH496" s="22"/>
      <c r="II496" s="22"/>
      <c r="IJ496" s="22"/>
      <c r="IK496" s="22"/>
      <c r="IL496" s="22"/>
      <c r="IM496" s="22"/>
      <c r="IN496" s="22"/>
      <c r="IO496" s="22"/>
      <c r="IP496" s="22"/>
      <c r="IQ496" s="22"/>
      <c r="IR496" s="22"/>
      <c r="IS496" s="22"/>
      <c r="IT496" s="22"/>
      <c r="IU496" s="22"/>
      <c r="IV496" s="22"/>
      <c r="IW496" s="22"/>
      <c r="IX496" s="22"/>
      <c r="IY496" s="26">
        <f t="shared" si="26"/>
        <v>53</v>
      </c>
      <c r="IZ496" s="56" t="s">
        <v>37</v>
      </c>
      <c r="JA496" s="80">
        <v>2320.4699999999998</v>
      </c>
      <c r="JB496" s="81">
        <f>JE496+JF496+JG496+JH496+JI496+JJ496+JK496+JL496+JM496+JN496+JO496+JP496</f>
        <v>0</v>
      </c>
      <c r="JC496" s="81">
        <v>1205.6300000000001</v>
      </c>
      <c r="JD496" s="82">
        <f t="shared" si="27"/>
        <v>2320.4699999999998</v>
      </c>
      <c r="JE496" s="83"/>
      <c r="JF496" s="83"/>
      <c r="JG496" s="83"/>
      <c r="JH496" s="83"/>
      <c r="JI496" s="83"/>
      <c r="JJ496" s="83"/>
      <c r="JK496" s="83"/>
      <c r="JL496" s="83"/>
      <c r="JM496" s="83"/>
      <c r="JN496" s="83"/>
      <c r="JO496" s="83"/>
      <c r="JP496" s="83"/>
      <c r="JQ496" s="117">
        <f t="shared" si="28"/>
        <v>1.9246949727528342</v>
      </c>
      <c r="JR496" s="5" t="s">
        <v>733</v>
      </c>
    </row>
    <row r="497" spans="1:278" s="5" customFormat="1" ht="12.75" customHeight="1" x14ac:dyDescent="0.25">
      <c r="A497" s="64">
        <v>43444</v>
      </c>
      <c r="B497" s="108" t="s">
        <v>101</v>
      </c>
      <c r="C497" s="52"/>
      <c r="D497" s="52"/>
      <c r="E497" s="53"/>
      <c r="F497" s="53"/>
      <c r="G497" s="53"/>
      <c r="H497" s="53"/>
      <c r="I497" s="53"/>
      <c r="J497" s="53"/>
      <c r="K497" s="53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>
        <v>50</v>
      </c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  <c r="AU497" s="22"/>
      <c r="AV497" s="22"/>
      <c r="AW497" s="22"/>
      <c r="AX497" s="22"/>
      <c r="AY497" s="22"/>
      <c r="AZ497" s="22"/>
      <c r="BA497" s="22"/>
      <c r="BB497" s="22"/>
      <c r="BC497" s="22"/>
      <c r="BD497" s="22"/>
      <c r="BE497" s="22"/>
      <c r="BF497" s="22"/>
      <c r="BG497" s="22"/>
      <c r="BH497" s="22"/>
      <c r="BI497" s="22"/>
      <c r="BJ497" s="22"/>
      <c r="BK497" s="22"/>
      <c r="BL497" s="22"/>
      <c r="BM497" s="22"/>
      <c r="BN497" s="22"/>
      <c r="BO497" s="22"/>
      <c r="BP497" s="22"/>
      <c r="BQ497" s="22"/>
      <c r="BR497" s="22"/>
      <c r="BS497" s="22">
        <v>1</v>
      </c>
      <c r="BT497" s="22"/>
      <c r="BU497" s="22"/>
      <c r="BV497" s="22"/>
      <c r="BW497" s="22"/>
      <c r="BX497" s="22"/>
      <c r="BY497" s="22"/>
      <c r="BZ497" s="22"/>
      <c r="CA497" s="22"/>
      <c r="CB497" s="22"/>
      <c r="CC497" s="22"/>
      <c r="CD497" s="22"/>
      <c r="CE497" s="22"/>
      <c r="CF497" s="22"/>
      <c r="CG497" s="22"/>
      <c r="CH497" s="22"/>
      <c r="CI497" s="22"/>
      <c r="CJ497" s="22"/>
      <c r="CK497" s="22"/>
      <c r="CL497" s="22"/>
      <c r="CM497" s="22"/>
      <c r="CN497" s="22"/>
      <c r="CO497" s="22"/>
      <c r="CP497" s="22"/>
      <c r="CQ497" s="22"/>
      <c r="CR497" s="22"/>
      <c r="CS497" s="22"/>
      <c r="CT497" s="22"/>
      <c r="CU497" s="22"/>
      <c r="CV497" s="22"/>
      <c r="CW497" s="22"/>
      <c r="CX497" s="22"/>
      <c r="CY497" s="22"/>
      <c r="CZ497" s="22"/>
      <c r="DA497" s="22"/>
      <c r="DB497" s="22"/>
      <c r="DC497" s="22"/>
      <c r="DD497" s="22"/>
      <c r="DE497" s="22"/>
      <c r="DF497" s="22"/>
      <c r="DG497" s="22"/>
      <c r="DH497" s="22"/>
      <c r="DI497" s="22"/>
      <c r="DJ497" s="22"/>
      <c r="DK497" s="22"/>
      <c r="DL497" s="22"/>
      <c r="DM497" s="22"/>
      <c r="DN497" s="22"/>
      <c r="DO497" s="22"/>
      <c r="DP497" s="22"/>
      <c r="DQ497" s="22"/>
      <c r="DR497" s="22"/>
      <c r="DS497" s="22"/>
      <c r="DT497" s="22"/>
      <c r="DU497" s="22"/>
      <c r="DV497" s="22"/>
      <c r="DW497" s="22"/>
      <c r="DX497" s="22"/>
      <c r="DY497" s="22"/>
      <c r="DZ497" s="22"/>
      <c r="EA497" s="22"/>
      <c r="EB497" s="22"/>
      <c r="EC497" s="22"/>
      <c r="ED497" s="22"/>
      <c r="EE497" s="22"/>
      <c r="EF497" s="22"/>
      <c r="EG497" s="22"/>
      <c r="EH497" s="22"/>
      <c r="EI497" s="22"/>
      <c r="EJ497" s="22"/>
      <c r="EK497" s="22"/>
      <c r="EL497" s="22"/>
      <c r="EM497" s="22">
        <v>1</v>
      </c>
      <c r="EN497" s="22"/>
      <c r="EO497" s="22"/>
      <c r="EP497" s="22"/>
      <c r="EQ497" s="22"/>
      <c r="ER497" s="22"/>
      <c r="ES497" s="22"/>
      <c r="ET497" s="22"/>
      <c r="EU497" s="22"/>
      <c r="EV497" s="22"/>
      <c r="EW497" s="22"/>
      <c r="EX497" s="22"/>
      <c r="EY497" s="22"/>
      <c r="EZ497" s="22"/>
      <c r="FA497" s="22"/>
      <c r="FB497" s="22"/>
      <c r="FC497" s="22"/>
      <c r="FD497" s="22"/>
      <c r="FE497" s="22"/>
      <c r="FF497" s="22"/>
      <c r="FG497" s="22"/>
      <c r="FH497" s="22"/>
      <c r="FI497" s="22"/>
      <c r="FJ497" s="22"/>
      <c r="FK497" s="22"/>
      <c r="FL497" s="22"/>
      <c r="FM497" s="22">
        <v>2</v>
      </c>
      <c r="FN497" s="22"/>
      <c r="FO497" s="22"/>
      <c r="FP497" s="22"/>
      <c r="FQ497" s="22"/>
      <c r="FR497" s="22"/>
      <c r="FS497" s="22"/>
      <c r="FT497" s="22"/>
      <c r="FU497" s="22"/>
      <c r="FV497" s="22"/>
      <c r="FW497" s="22"/>
      <c r="FX497" s="22"/>
      <c r="FY497" s="22"/>
      <c r="FZ497" s="22"/>
      <c r="GA497" s="22"/>
      <c r="GB497" s="22"/>
      <c r="GC497" s="22"/>
      <c r="GD497" s="22"/>
      <c r="GE497" s="22"/>
      <c r="GF497" s="22"/>
      <c r="GG497" s="22"/>
      <c r="GH497" s="22"/>
      <c r="GI497" s="22"/>
      <c r="GJ497" s="22"/>
      <c r="GK497" s="22"/>
      <c r="GL497" s="22"/>
      <c r="GM497" s="22"/>
      <c r="GN497" s="22"/>
      <c r="GO497" s="22"/>
      <c r="GP497" s="22"/>
      <c r="GQ497" s="22"/>
      <c r="GR497" s="22"/>
      <c r="GS497" s="22"/>
      <c r="GT497" s="22"/>
      <c r="GU497" s="22"/>
      <c r="GV497" s="22"/>
      <c r="GW497" s="22"/>
      <c r="GX497" s="22"/>
      <c r="GY497" s="22"/>
      <c r="GZ497" s="22"/>
      <c r="HA497" s="22"/>
      <c r="HB497" s="22"/>
      <c r="HC497" s="22"/>
      <c r="HD497" s="22"/>
      <c r="HE497" s="22"/>
      <c r="HF497" s="22"/>
      <c r="HG497" s="22"/>
      <c r="HH497" s="22"/>
      <c r="HI497" s="22"/>
      <c r="HJ497" s="22"/>
      <c r="HK497" s="22"/>
      <c r="HL497" s="22"/>
      <c r="HM497" s="22"/>
      <c r="HN497" s="22"/>
      <c r="HO497" s="22"/>
      <c r="HP497" s="22"/>
      <c r="HQ497" s="22"/>
      <c r="HR497" s="22"/>
      <c r="HS497" s="22"/>
      <c r="HT497" s="22"/>
      <c r="HU497" s="22"/>
      <c r="HV497" s="22"/>
      <c r="HW497" s="22"/>
      <c r="HX497" s="22"/>
      <c r="HY497" s="22"/>
      <c r="HZ497" s="22"/>
      <c r="IA497" s="22"/>
      <c r="IB497" s="22"/>
      <c r="IC497" s="22"/>
      <c r="ID497" s="22"/>
      <c r="IE497" s="22"/>
      <c r="IF497" s="22"/>
      <c r="IG497" s="22"/>
      <c r="IH497" s="22"/>
      <c r="II497" s="22"/>
      <c r="IJ497" s="22"/>
      <c r="IK497" s="22"/>
      <c r="IL497" s="22"/>
      <c r="IM497" s="22"/>
      <c r="IN497" s="22"/>
      <c r="IO497" s="22"/>
      <c r="IP497" s="22"/>
      <c r="IQ497" s="22"/>
      <c r="IR497" s="22"/>
      <c r="IS497" s="22"/>
      <c r="IT497" s="22"/>
      <c r="IU497" s="22"/>
      <c r="IV497" s="22"/>
      <c r="IW497" s="22"/>
      <c r="IX497" s="22"/>
      <c r="IY497" s="26">
        <f t="shared" si="26"/>
        <v>54</v>
      </c>
      <c r="IZ497" s="56" t="s">
        <v>37</v>
      </c>
      <c r="JA497" s="80">
        <v>2380.5700000000002</v>
      </c>
      <c r="JB497" s="81">
        <f>JE497+JF497+JG497+JH497+JI497+JJ497+JK497+JL497+JM497+JN497+JO497+JP497</f>
        <v>0</v>
      </c>
      <c r="JC497" s="81">
        <v>1235.49</v>
      </c>
      <c r="JD497" s="82">
        <f t="shared" si="27"/>
        <v>2380.5700000000002</v>
      </c>
      <c r="JE497" s="83"/>
      <c r="JF497" s="83"/>
      <c r="JG497" s="83"/>
      <c r="JH497" s="83"/>
      <c r="JI497" s="83"/>
      <c r="JJ497" s="83"/>
      <c r="JK497" s="83"/>
      <c r="JL497" s="83"/>
      <c r="JM497" s="83"/>
      <c r="JN497" s="83"/>
      <c r="JO497" s="83"/>
      <c r="JP497" s="83"/>
      <c r="JQ497" s="117">
        <f t="shared" si="28"/>
        <v>1.9268225562327499</v>
      </c>
      <c r="JR497" s="5" t="s">
        <v>734</v>
      </c>
    </row>
    <row r="498" spans="1:278" s="5" customFormat="1" ht="12.75" customHeight="1" x14ac:dyDescent="0.25">
      <c r="A498" s="64">
        <v>43452</v>
      </c>
      <c r="B498" s="108" t="s">
        <v>101</v>
      </c>
      <c r="C498" s="52"/>
      <c r="D498" s="52"/>
      <c r="E498" s="53"/>
      <c r="F498" s="53"/>
      <c r="G498" s="53"/>
      <c r="H498" s="53"/>
      <c r="I498" s="53"/>
      <c r="J498" s="53"/>
      <c r="K498" s="53"/>
      <c r="L498" s="22"/>
      <c r="M498" s="22"/>
      <c r="N498" s="22"/>
      <c r="O498" s="22"/>
      <c r="P498" s="22"/>
      <c r="Q498" s="22"/>
      <c r="R498" s="22"/>
      <c r="S498" s="22"/>
      <c r="T498" s="22"/>
      <c r="U498" s="22">
        <v>0.9</v>
      </c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>
        <v>20</v>
      </c>
      <c r="AG498" s="22"/>
      <c r="AH498" s="22">
        <v>1</v>
      </c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  <c r="BA498" s="22"/>
      <c r="BB498" s="22"/>
      <c r="BC498" s="22"/>
      <c r="BD498" s="22"/>
      <c r="BE498" s="22"/>
      <c r="BF498" s="22"/>
      <c r="BG498" s="22"/>
      <c r="BH498" s="22"/>
      <c r="BI498" s="22"/>
      <c r="BJ498" s="22"/>
      <c r="BK498" s="22">
        <v>1</v>
      </c>
      <c r="BL498" s="22"/>
      <c r="BM498" s="22"/>
      <c r="BN498" s="22"/>
      <c r="BO498" s="22"/>
      <c r="BP498" s="22"/>
      <c r="BQ498" s="22"/>
      <c r="BR498" s="22"/>
      <c r="BS498" s="22"/>
      <c r="BT498" s="22"/>
      <c r="BU498" s="22"/>
      <c r="BV498" s="22"/>
      <c r="BW498" s="22"/>
      <c r="BX498" s="22"/>
      <c r="BY498" s="22"/>
      <c r="BZ498" s="22"/>
      <c r="CA498" s="22"/>
      <c r="CB498" s="22"/>
      <c r="CC498" s="22"/>
      <c r="CD498" s="22"/>
      <c r="CE498" s="22"/>
      <c r="CF498" s="22"/>
      <c r="CG498" s="22"/>
      <c r="CH498" s="22"/>
      <c r="CI498" s="22"/>
      <c r="CJ498" s="22"/>
      <c r="CK498" s="22"/>
      <c r="CL498" s="22"/>
      <c r="CM498" s="22"/>
      <c r="CN498" s="22"/>
      <c r="CO498" s="22"/>
      <c r="CP498" s="22"/>
      <c r="CQ498" s="22"/>
      <c r="CR498" s="22"/>
      <c r="CS498" s="22"/>
      <c r="CT498" s="22"/>
      <c r="CU498" s="22"/>
      <c r="CV498" s="22"/>
      <c r="CW498" s="22"/>
      <c r="CX498" s="22"/>
      <c r="CY498" s="22"/>
      <c r="CZ498" s="22"/>
      <c r="DA498" s="22"/>
      <c r="DB498" s="22"/>
      <c r="DC498" s="22"/>
      <c r="DD498" s="22"/>
      <c r="DE498" s="22"/>
      <c r="DF498" s="22"/>
      <c r="DG498" s="22"/>
      <c r="DH498" s="22"/>
      <c r="DI498" s="22"/>
      <c r="DJ498" s="22"/>
      <c r="DK498" s="22"/>
      <c r="DL498" s="22"/>
      <c r="DM498" s="22"/>
      <c r="DN498" s="22"/>
      <c r="DO498" s="22"/>
      <c r="DP498" s="22"/>
      <c r="DQ498" s="22"/>
      <c r="DR498" s="22"/>
      <c r="DS498" s="22"/>
      <c r="DT498" s="22"/>
      <c r="DU498" s="22"/>
      <c r="DV498" s="22"/>
      <c r="DW498" s="22"/>
      <c r="DX498" s="22"/>
      <c r="DY498" s="22"/>
      <c r="DZ498" s="22"/>
      <c r="EA498" s="22"/>
      <c r="EB498" s="22"/>
      <c r="EC498" s="22"/>
      <c r="ED498" s="22"/>
      <c r="EE498" s="22"/>
      <c r="EF498" s="22"/>
      <c r="EG498" s="22"/>
      <c r="EH498" s="22"/>
      <c r="EI498" s="22"/>
      <c r="EJ498" s="22"/>
      <c r="EK498" s="22"/>
      <c r="EL498" s="22">
        <v>1</v>
      </c>
      <c r="EM498" s="22"/>
      <c r="EN498" s="22"/>
      <c r="EO498" s="22"/>
      <c r="EP498" s="22"/>
      <c r="EQ498" s="22"/>
      <c r="ER498" s="22"/>
      <c r="ES498" s="22"/>
      <c r="ET498" s="22"/>
      <c r="EU498" s="22"/>
      <c r="EV498" s="22"/>
      <c r="EW498" s="22"/>
      <c r="EX498" s="22"/>
      <c r="EY498" s="22"/>
      <c r="EZ498" s="22"/>
      <c r="FA498" s="22"/>
      <c r="FB498" s="22"/>
      <c r="FC498" s="22"/>
      <c r="FD498" s="22"/>
      <c r="FE498" s="22"/>
      <c r="FF498" s="22"/>
      <c r="FG498" s="22"/>
      <c r="FH498" s="22"/>
      <c r="FI498" s="22"/>
      <c r="FJ498" s="22"/>
      <c r="FK498" s="22"/>
      <c r="FL498" s="22"/>
      <c r="FM498" s="22"/>
      <c r="FN498" s="22"/>
      <c r="FO498" s="22"/>
      <c r="FP498" s="22"/>
      <c r="FQ498" s="22"/>
      <c r="FR498" s="22"/>
      <c r="FS498" s="22"/>
      <c r="FT498" s="22"/>
      <c r="FU498" s="22"/>
      <c r="FV498" s="22"/>
      <c r="FW498" s="22"/>
      <c r="FX498" s="22"/>
      <c r="FY498" s="22"/>
      <c r="FZ498" s="22"/>
      <c r="GA498" s="22"/>
      <c r="GB498" s="22"/>
      <c r="GC498" s="22"/>
      <c r="GD498" s="22"/>
      <c r="GE498" s="22"/>
      <c r="GF498" s="22"/>
      <c r="GG498" s="22"/>
      <c r="GH498" s="22"/>
      <c r="GI498" s="22"/>
      <c r="GJ498" s="22">
        <v>1</v>
      </c>
      <c r="GK498" s="22"/>
      <c r="GL498" s="22"/>
      <c r="GM498" s="22"/>
      <c r="GN498" s="22"/>
      <c r="GO498" s="22"/>
      <c r="GP498" s="22"/>
      <c r="GQ498" s="22"/>
      <c r="GR498" s="22"/>
      <c r="GS498" s="22"/>
      <c r="GT498" s="22"/>
      <c r="GU498" s="22"/>
      <c r="GV498" s="22"/>
      <c r="GW498" s="22"/>
      <c r="GX498" s="22"/>
      <c r="GY498" s="22"/>
      <c r="GZ498" s="22"/>
      <c r="HA498" s="22"/>
      <c r="HB498" s="22"/>
      <c r="HC498" s="22"/>
      <c r="HD498" s="22"/>
      <c r="HE498" s="22"/>
      <c r="HF498" s="22"/>
      <c r="HG498" s="22"/>
      <c r="HH498" s="22"/>
      <c r="HI498" s="22"/>
      <c r="HJ498" s="22"/>
      <c r="HK498" s="22"/>
      <c r="HL498" s="22"/>
      <c r="HM498" s="22"/>
      <c r="HN498" s="22"/>
      <c r="HO498" s="22"/>
      <c r="HP498" s="22"/>
      <c r="HQ498" s="22"/>
      <c r="HR498" s="22"/>
      <c r="HS498" s="22"/>
      <c r="HT498" s="22"/>
      <c r="HU498" s="22"/>
      <c r="HV498" s="22"/>
      <c r="HW498" s="22"/>
      <c r="HX498" s="22"/>
      <c r="HY498" s="22"/>
      <c r="HZ498" s="22"/>
      <c r="IA498" s="22"/>
      <c r="IB498" s="22"/>
      <c r="IC498" s="22"/>
      <c r="ID498" s="22"/>
      <c r="IE498" s="22"/>
      <c r="IF498" s="22"/>
      <c r="IG498" s="22"/>
      <c r="IH498" s="22"/>
      <c r="II498" s="22"/>
      <c r="IJ498" s="22"/>
      <c r="IK498" s="22"/>
      <c r="IL498" s="22"/>
      <c r="IM498" s="22"/>
      <c r="IN498" s="22"/>
      <c r="IO498" s="22"/>
      <c r="IP498" s="22"/>
      <c r="IQ498" s="22"/>
      <c r="IR498" s="22"/>
      <c r="IS498" s="22"/>
      <c r="IT498" s="22"/>
      <c r="IU498" s="22"/>
      <c r="IV498" s="22"/>
      <c r="IW498" s="22"/>
      <c r="IX498" s="22"/>
      <c r="IY498" s="26">
        <f t="shared" si="26"/>
        <v>24.9</v>
      </c>
      <c r="IZ498" s="56" t="s">
        <v>37</v>
      </c>
      <c r="JA498" s="80">
        <v>1061.18</v>
      </c>
      <c r="JB498" s="81">
        <f>JE498+JF498+JG498+JH498+JI498+JJ498+JK498+JL498+JM498+JN498+JO498+JP498</f>
        <v>0</v>
      </c>
      <c r="JC498" s="81">
        <v>561.65899999999999</v>
      </c>
      <c r="JD498" s="82">
        <f t="shared" si="27"/>
        <v>1061.18</v>
      </c>
      <c r="JE498" s="83"/>
      <c r="JF498" s="83"/>
      <c r="JG498" s="83"/>
      <c r="JH498" s="83"/>
      <c r="JI498" s="83"/>
      <c r="JJ498" s="83"/>
      <c r="JK498" s="83"/>
      <c r="JL498" s="83"/>
      <c r="JM498" s="83"/>
      <c r="JN498" s="83"/>
      <c r="JO498" s="83"/>
      <c r="JP498" s="83"/>
      <c r="JQ498" s="117">
        <f t="shared" si="28"/>
        <v>1.8893670358705195</v>
      </c>
      <c r="JR498" s="111" t="s">
        <v>739</v>
      </c>
    </row>
    <row r="499" spans="1:278" s="5" customFormat="1" ht="12.75" customHeight="1" x14ac:dyDescent="0.25">
      <c r="A499" s="64">
        <v>43312</v>
      </c>
      <c r="B499" s="109" t="s">
        <v>526</v>
      </c>
      <c r="C499" s="52"/>
      <c r="D499" s="52"/>
      <c r="E499" s="53"/>
      <c r="F499" s="53"/>
      <c r="G499" s="53"/>
      <c r="H499" s="53"/>
      <c r="I499" s="53"/>
      <c r="J499" s="53"/>
      <c r="K499" s="53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  <c r="AU499" s="22"/>
      <c r="AV499" s="22"/>
      <c r="AW499" s="22"/>
      <c r="AX499" s="22"/>
      <c r="AY499" s="22"/>
      <c r="AZ499" s="22"/>
      <c r="BA499" s="22"/>
      <c r="BB499" s="22"/>
      <c r="BC499" s="22"/>
      <c r="BD499" s="22"/>
      <c r="BE499" s="22"/>
      <c r="BF499" s="22"/>
      <c r="BG499" s="22"/>
      <c r="BH499" s="22"/>
      <c r="BI499" s="22"/>
      <c r="BJ499" s="22"/>
      <c r="BK499" s="22"/>
      <c r="BL499" s="22"/>
      <c r="BM499" s="22"/>
      <c r="BN499" s="22"/>
      <c r="BO499" s="22"/>
      <c r="BP499" s="22"/>
      <c r="BQ499" s="22"/>
      <c r="BR499" s="22"/>
      <c r="BS499" s="22"/>
      <c r="BT499" s="22"/>
      <c r="BU499" s="22"/>
      <c r="BV499" s="22"/>
      <c r="BW499" s="22"/>
      <c r="BX499" s="22"/>
      <c r="BY499" s="22"/>
      <c r="BZ499" s="22"/>
      <c r="CA499" s="22"/>
      <c r="CB499" s="22"/>
      <c r="CC499" s="22"/>
      <c r="CD499" s="22"/>
      <c r="CE499" s="22"/>
      <c r="CF499" s="22"/>
      <c r="CG499" s="22"/>
      <c r="CH499" s="22"/>
      <c r="CI499" s="22"/>
      <c r="CJ499" s="22"/>
      <c r="CK499" s="22"/>
      <c r="CL499" s="22"/>
      <c r="CM499" s="22"/>
      <c r="CN499" s="22"/>
      <c r="CO499" s="22"/>
      <c r="CP499" s="22"/>
      <c r="CQ499" s="22"/>
      <c r="CR499" s="22"/>
      <c r="CS499" s="22"/>
      <c r="CT499" s="22"/>
      <c r="CU499" s="22"/>
      <c r="CV499" s="22"/>
      <c r="CW499" s="22"/>
      <c r="CX499" s="22"/>
      <c r="CY499" s="22"/>
      <c r="CZ499" s="22"/>
      <c r="DA499" s="22"/>
      <c r="DB499" s="22"/>
      <c r="DC499" s="22"/>
      <c r="DD499" s="22"/>
      <c r="DE499" s="22"/>
      <c r="DF499" s="22"/>
      <c r="DG499" s="22"/>
      <c r="DH499" s="22"/>
      <c r="DI499" s="22"/>
      <c r="DJ499" s="22"/>
      <c r="DK499" s="22"/>
      <c r="DL499" s="22"/>
      <c r="DM499" s="22"/>
      <c r="DN499" s="22"/>
      <c r="DO499" s="22"/>
      <c r="DP499" s="22"/>
      <c r="DQ499" s="22"/>
      <c r="DR499" s="22"/>
      <c r="DS499" s="22"/>
      <c r="DT499" s="22"/>
      <c r="DU499" s="22"/>
      <c r="DV499" s="22"/>
      <c r="DW499" s="22"/>
      <c r="DX499" s="22"/>
      <c r="DY499" s="22">
        <v>2</v>
      </c>
      <c r="DZ499" s="22"/>
      <c r="EA499" s="22"/>
      <c r="EB499" s="22"/>
      <c r="EC499" s="22"/>
      <c r="ED499" s="22"/>
      <c r="EE499" s="22"/>
      <c r="EF499" s="22"/>
      <c r="EG499" s="22"/>
      <c r="EH499" s="22"/>
      <c r="EI499" s="22"/>
      <c r="EJ499" s="22"/>
      <c r="EK499" s="22"/>
      <c r="EL499" s="22"/>
      <c r="EM499" s="22"/>
      <c r="EN499" s="22"/>
      <c r="EO499" s="22"/>
      <c r="EP499" s="22"/>
      <c r="EQ499" s="22"/>
      <c r="ER499" s="22"/>
      <c r="ES499" s="22"/>
      <c r="ET499" s="22"/>
      <c r="EU499" s="22"/>
      <c r="EV499" s="22"/>
      <c r="EW499" s="22"/>
      <c r="EX499" s="22"/>
      <c r="EY499" s="22"/>
      <c r="EZ499" s="22"/>
      <c r="FA499" s="22"/>
      <c r="FB499" s="22"/>
      <c r="FC499" s="22"/>
      <c r="FD499" s="22"/>
      <c r="FE499" s="22"/>
      <c r="FF499" s="22"/>
      <c r="FG499" s="22"/>
      <c r="FH499" s="22"/>
      <c r="FI499" s="22"/>
      <c r="FJ499" s="22"/>
      <c r="FK499" s="22"/>
      <c r="FL499" s="22"/>
      <c r="FM499" s="22"/>
      <c r="FN499" s="22"/>
      <c r="FO499" s="22"/>
      <c r="FP499" s="22"/>
      <c r="FQ499" s="22"/>
      <c r="FR499" s="22"/>
      <c r="FS499" s="22"/>
      <c r="FT499" s="22"/>
      <c r="FU499" s="22"/>
      <c r="FV499" s="22"/>
      <c r="FW499" s="22"/>
      <c r="FX499" s="22"/>
      <c r="FY499" s="22"/>
      <c r="FZ499" s="22"/>
      <c r="GA499" s="22"/>
      <c r="GB499" s="22"/>
      <c r="GC499" s="22"/>
      <c r="GD499" s="22"/>
      <c r="GE499" s="22"/>
      <c r="GF499" s="22"/>
      <c r="GG499" s="22"/>
      <c r="GH499" s="22"/>
      <c r="GI499" s="22"/>
      <c r="GJ499" s="22"/>
      <c r="GK499" s="22"/>
      <c r="GL499" s="22"/>
      <c r="GM499" s="22"/>
      <c r="GN499" s="22"/>
      <c r="GO499" s="22"/>
      <c r="GP499" s="22"/>
      <c r="GQ499" s="22"/>
      <c r="GR499" s="22"/>
      <c r="GS499" s="22"/>
      <c r="GT499" s="22"/>
      <c r="GU499" s="22"/>
      <c r="GV499" s="22"/>
      <c r="GW499" s="22"/>
      <c r="GX499" s="22"/>
      <c r="GY499" s="22"/>
      <c r="GZ499" s="22"/>
      <c r="HA499" s="22"/>
      <c r="HB499" s="22"/>
      <c r="HC499" s="22"/>
      <c r="HD499" s="22"/>
      <c r="HE499" s="22"/>
      <c r="HF499" s="22"/>
      <c r="HG499" s="22"/>
      <c r="HH499" s="22"/>
      <c r="HI499" s="22"/>
      <c r="HJ499" s="22"/>
      <c r="HK499" s="22"/>
      <c r="HL499" s="22"/>
      <c r="HM499" s="22"/>
      <c r="HN499" s="22"/>
      <c r="HO499" s="22"/>
      <c r="HP499" s="22"/>
      <c r="HQ499" s="22"/>
      <c r="HR499" s="22"/>
      <c r="HS499" s="22"/>
      <c r="HT499" s="22"/>
      <c r="HU499" s="22"/>
      <c r="HV499" s="22"/>
      <c r="HW499" s="22"/>
      <c r="HX499" s="22"/>
      <c r="HY499" s="22"/>
      <c r="HZ499" s="22"/>
      <c r="IA499" s="22"/>
      <c r="IB499" s="22"/>
      <c r="IC499" s="22"/>
      <c r="ID499" s="22"/>
      <c r="IE499" s="22"/>
      <c r="IF499" s="22"/>
      <c r="IG499" s="22"/>
      <c r="IH499" s="22"/>
      <c r="II499" s="22"/>
      <c r="IJ499" s="22"/>
      <c r="IK499" s="22"/>
      <c r="IL499" s="22"/>
      <c r="IM499" s="22"/>
      <c r="IN499" s="22"/>
      <c r="IO499" s="22"/>
      <c r="IP499" s="22"/>
      <c r="IQ499" s="22"/>
      <c r="IR499" s="22"/>
      <c r="IS499" s="22"/>
      <c r="IT499" s="22"/>
      <c r="IU499" s="22"/>
      <c r="IV499" s="22"/>
      <c r="IW499" s="22"/>
      <c r="IX499" s="22"/>
      <c r="IY499" s="26">
        <f t="shared" si="26"/>
        <v>2</v>
      </c>
      <c r="IZ499" s="56" t="s">
        <v>37</v>
      </c>
      <c r="JA499" s="80">
        <v>76.03</v>
      </c>
      <c r="JB499" s="81">
        <f>JE499+JF499+JG499+JH499+JI499+JJ499+JK499+JL499+JM499</f>
        <v>76.03</v>
      </c>
      <c r="JC499" s="81">
        <v>44.34</v>
      </c>
      <c r="JD499" s="82">
        <f t="shared" si="27"/>
        <v>0</v>
      </c>
      <c r="JE499" s="83"/>
      <c r="JF499" s="83"/>
      <c r="JG499" s="83"/>
      <c r="JH499" s="83"/>
      <c r="JI499" s="83"/>
      <c r="JJ499" s="83"/>
      <c r="JK499" s="83"/>
      <c r="JL499" s="83"/>
      <c r="JM499" s="83">
        <v>76.03</v>
      </c>
      <c r="JN499" s="83"/>
      <c r="JO499" s="83"/>
      <c r="JP499" s="83"/>
      <c r="JQ499" s="40">
        <f t="shared" si="28"/>
        <v>1.7147045557059089</v>
      </c>
      <c r="JR499" s="5" t="s">
        <v>579</v>
      </c>
    </row>
    <row r="500" spans="1:278" s="5" customFormat="1" ht="12.75" customHeight="1" x14ac:dyDescent="0.25">
      <c r="A500" s="64">
        <v>43147</v>
      </c>
      <c r="B500" s="109" t="s">
        <v>159</v>
      </c>
      <c r="C500" s="52"/>
      <c r="D500" s="52"/>
      <c r="E500" s="53"/>
      <c r="F500" s="53"/>
      <c r="G500" s="53"/>
      <c r="H500" s="53"/>
      <c r="I500" s="53"/>
      <c r="J500" s="53"/>
      <c r="K500" s="53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>
        <v>20</v>
      </c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>
        <v>2</v>
      </c>
      <c r="BG500" s="22"/>
      <c r="BH500" s="22">
        <v>2</v>
      </c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>
        <v>1</v>
      </c>
      <c r="FX500" s="22"/>
      <c r="FY500" s="22"/>
      <c r="FZ500" s="22"/>
      <c r="GA500" s="22"/>
      <c r="GB500" s="22"/>
      <c r="GC500" s="22"/>
      <c r="GD500" s="22"/>
      <c r="GE500" s="22"/>
      <c r="GF500" s="22"/>
      <c r="GG500" s="22"/>
      <c r="GH500" s="22"/>
      <c r="GI500" s="22"/>
      <c r="GJ500" s="22"/>
      <c r="GK500" s="22"/>
      <c r="GL500" s="22"/>
      <c r="GM500" s="22"/>
      <c r="GN500" s="22"/>
      <c r="GO500" s="22"/>
      <c r="GP500" s="22"/>
      <c r="GQ500" s="22"/>
      <c r="GR500" s="22"/>
      <c r="GS500" s="22"/>
      <c r="GT500" s="22"/>
      <c r="GU500" s="22"/>
      <c r="GV500" s="22"/>
      <c r="GW500" s="22"/>
      <c r="GX500" s="22"/>
      <c r="GY500" s="22"/>
      <c r="GZ500" s="22"/>
      <c r="HA500" s="22"/>
      <c r="HB500" s="22"/>
      <c r="HC500" s="22"/>
      <c r="HD500" s="22"/>
      <c r="HE500" s="22"/>
      <c r="HF500" s="22"/>
      <c r="HG500" s="22"/>
      <c r="HH500" s="22"/>
      <c r="HI500" s="22"/>
      <c r="HJ500" s="22"/>
      <c r="HK500" s="22"/>
      <c r="HL500" s="22"/>
      <c r="HM500" s="22"/>
      <c r="HN500" s="22"/>
      <c r="HO500" s="22"/>
      <c r="HP500" s="22"/>
      <c r="HQ500" s="22"/>
      <c r="HR500" s="22"/>
      <c r="HS500" s="22"/>
      <c r="HT500" s="22"/>
      <c r="HU500" s="22"/>
      <c r="HV500" s="22"/>
      <c r="HW500" s="22"/>
      <c r="HX500" s="22"/>
      <c r="HY500" s="22"/>
      <c r="HZ500" s="22"/>
      <c r="IA500" s="22"/>
      <c r="IB500" s="22"/>
      <c r="IC500" s="22"/>
      <c r="ID500" s="22"/>
      <c r="IE500" s="22"/>
      <c r="IF500" s="22"/>
      <c r="IG500" s="22"/>
      <c r="IH500" s="22"/>
      <c r="II500" s="22"/>
      <c r="IJ500" s="22"/>
      <c r="IK500" s="22"/>
      <c r="IL500" s="22"/>
      <c r="IM500" s="22"/>
      <c r="IN500" s="22"/>
      <c r="IO500" s="22"/>
      <c r="IP500" s="22"/>
      <c r="IQ500" s="22"/>
      <c r="IR500" s="22"/>
      <c r="IS500" s="22"/>
      <c r="IT500" s="22"/>
      <c r="IU500" s="22"/>
      <c r="IV500" s="22"/>
      <c r="IW500" s="22"/>
      <c r="IX500" s="22"/>
      <c r="IY500" s="26">
        <f t="shared" si="26"/>
        <v>25</v>
      </c>
      <c r="IZ500" s="56" t="s">
        <v>37</v>
      </c>
      <c r="JA500" s="80">
        <v>981.21</v>
      </c>
      <c r="JB500" s="81">
        <f>JE500+JF500+JG500</f>
        <v>981.21</v>
      </c>
      <c r="JC500" s="81">
        <v>635.96999999999991</v>
      </c>
      <c r="JD500" s="82">
        <f t="shared" si="27"/>
        <v>0</v>
      </c>
      <c r="JE500" s="83"/>
      <c r="JF500" s="83">
        <v>200</v>
      </c>
      <c r="JG500" s="83">
        <f>200+581.21</f>
        <v>781.21</v>
      </c>
      <c r="JH500" s="83"/>
      <c r="JI500" s="83"/>
      <c r="JJ500" s="83"/>
      <c r="JK500" s="83"/>
      <c r="JL500" s="83"/>
      <c r="JM500" s="83"/>
      <c r="JN500" s="83"/>
      <c r="JO500" s="83"/>
      <c r="JP500" s="83"/>
      <c r="JQ500" s="40">
        <f t="shared" si="28"/>
        <v>1.542855795084674</v>
      </c>
      <c r="JR500" s="5" t="s">
        <v>321</v>
      </c>
    </row>
    <row r="501" spans="1:278" s="5" customFormat="1" ht="12.75" customHeight="1" x14ac:dyDescent="0.25">
      <c r="A501" s="64">
        <v>43193</v>
      </c>
      <c r="B501" s="109" t="s">
        <v>159</v>
      </c>
      <c r="C501" s="52"/>
      <c r="D501" s="52"/>
      <c r="E501" s="53"/>
      <c r="F501" s="53"/>
      <c r="G501" s="53"/>
      <c r="H501" s="53"/>
      <c r="I501" s="53"/>
      <c r="J501" s="53"/>
      <c r="K501" s="53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>
        <v>20</v>
      </c>
      <c r="Y501" s="22"/>
      <c r="Z501" s="22">
        <v>10</v>
      </c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  <c r="AU501" s="22"/>
      <c r="AV501" s="22"/>
      <c r="AW501" s="22"/>
      <c r="AX501" s="22"/>
      <c r="AY501" s="22"/>
      <c r="AZ501" s="22"/>
      <c r="BA501" s="22"/>
      <c r="BB501" s="22"/>
      <c r="BC501" s="22"/>
      <c r="BD501" s="22"/>
      <c r="BE501" s="22"/>
      <c r="BF501" s="22"/>
      <c r="BG501" s="22"/>
      <c r="BH501" s="22"/>
      <c r="BI501" s="22"/>
      <c r="BJ501" s="22"/>
      <c r="BK501" s="22"/>
      <c r="BL501" s="22"/>
      <c r="BM501" s="22"/>
      <c r="BN501" s="22"/>
      <c r="BO501" s="22"/>
      <c r="BP501" s="22"/>
      <c r="BQ501" s="22"/>
      <c r="BR501" s="22"/>
      <c r="BS501" s="22"/>
      <c r="BT501" s="22"/>
      <c r="BU501" s="22"/>
      <c r="BV501" s="22"/>
      <c r="BW501" s="22"/>
      <c r="BX501" s="22"/>
      <c r="BY501" s="22"/>
      <c r="BZ501" s="22"/>
      <c r="CA501" s="22"/>
      <c r="CB501" s="22"/>
      <c r="CC501" s="22"/>
      <c r="CD501" s="22"/>
      <c r="CE501" s="22"/>
      <c r="CF501" s="22"/>
      <c r="CG501" s="22"/>
      <c r="CH501" s="22"/>
      <c r="CI501" s="22"/>
      <c r="CJ501" s="22"/>
      <c r="CK501" s="22"/>
      <c r="CL501" s="22"/>
      <c r="CM501" s="22"/>
      <c r="CN501" s="22"/>
      <c r="CO501" s="22"/>
      <c r="CP501" s="22"/>
      <c r="CQ501" s="22"/>
      <c r="CR501" s="22"/>
      <c r="CS501" s="22"/>
      <c r="CT501" s="22"/>
      <c r="CU501" s="22"/>
      <c r="CV501" s="22"/>
      <c r="CW501" s="22"/>
      <c r="CX501" s="22"/>
      <c r="CY501" s="22"/>
      <c r="CZ501" s="22"/>
      <c r="DA501" s="22"/>
      <c r="DB501" s="22"/>
      <c r="DC501" s="22"/>
      <c r="DD501" s="22"/>
      <c r="DE501" s="22"/>
      <c r="DF501" s="22"/>
      <c r="DG501" s="22"/>
      <c r="DH501" s="22"/>
      <c r="DI501" s="22"/>
      <c r="DJ501" s="22"/>
      <c r="DK501" s="22"/>
      <c r="DL501" s="22"/>
      <c r="DM501" s="22"/>
      <c r="DN501" s="22"/>
      <c r="DO501" s="22"/>
      <c r="DP501" s="22"/>
      <c r="DQ501" s="22"/>
      <c r="DR501" s="22"/>
      <c r="DS501" s="22"/>
      <c r="DT501" s="22"/>
      <c r="DU501" s="22"/>
      <c r="DV501" s="22"/>
      <c r="DW501" s="22"/>
      <c r="DX501" s="22"/>
      <c r="DY501" s="22"/>
      <c r="DZ501" s="22"/>
      <c r="EA501" s="22"/>
      <c r="EB501" s="22"/>
      <c r="EC501" s="22"/>
      <c r="ED501" s="22"/>
      <c r="EE501" s="22"/>
      <c r="EF501" s="22"/>
      <c r="EG501" s="22"/>
      <c r="EH501" s="22"/>
      <c r="EI501" s="22"/>
      <c r="EJ501" s="22"/>
      <c r="EK501" s="22"/>
      <c r="EL501" s="22"/>
      <c r="EM501" s="22"/>
      <c r="EN501" s="22"/>
      <c r="EO501" s="22"/>
      <c r="EP501" s="22"/>
      <c r="EQ501" s="22"/>
      <c r="ER501" s="22"/>
      <c r="ES501" s="22"/>
      <c r="ET501" s="22"/>
      <c r="EU501" s="22"/>
      <c r="EV501" s="22"/>
      <c r="EW501" s="22"/>
      <c r="EX501" s="22"/>
      <c r="EY501" s="22"/>
      <c r="EZ501" s="22"/>
      <c r="FA501" s="22"/>
      <c r="FB501" s="22"/>
      <c r="FC501" s="22"/>
      <c r="FD501" s="22"/>
      <c r="FE501" s="22"/>
      <c r="FF501" s="22"/>
      <c r="FG501" s="22"/>
      <c r="FH501" s="22"/>
      <c r="FI501" s="22"/>
      <c r="FJ501" s="22"/>
      <c r="FK501" s="22"/>
      <c r="FL501" s="22"/>
      <c r="FM501" s="22"/>
      <c r="FN501" s="22"/>
      <c r="FO501" s="22"/>
      <c r="FP501" s="22"/>
      <c r="FQ501" s="22"/>
      <c r="FR501" s="22"/>
      <c r="FS501" s="22"/>
      <c r="FT501" s="22"/>
      <c r="FU501" s="22"/>
      <c r="FV501" s="22"/>
      <c r="FW501" s="22"/>
      <c r="FX501" s="22"/>
      <c r="FY501" s="22"/>
      <c r="FZ501" s="22"/>
      <c r="GA501" s="22"/>
      <c r="GB501" s="22"/>
      <c r="GC501" s="22"/>
      <c r="GD501" s="22"/>
      <c r="GE501" s="22"/>
      <c r="GF501" s="22"/>
      <c r="GG501" s="22"/>
      <c r="GH501" s="22"/>
      <c r="GI501" s="22"/>
      <c r="GJ501" s="22"/>
      <c r="GK501" s="22"/>
      <c r="GL501" s="22"/>
      <c r="GM501" s="22"/>
      <c r="GN501" s="22"/>
      <c r="GO501" s="22"/>
      <c r="GP501" s="22"/>
      <c r="GQ501" s="22"/>
      <c r="GR501" s="22"/>
      <c r="GS501" s="22"/>
      <c r="GT501" s="22"/>
      <c r="GU501" s="22"/>
      <c r="GV501" s="22"/>
      <c r="GW501" s="22"/>
      <c r="GX501" s="22"/>
      <c r="GY501" s="22"/>
      <c r="GZ501" s="22"/>
      <c r="HA501" s="22"/>
      <c r="HB501" s="22"/>
      <c r="HC501" s="22"/>
      <c r="HD501" s="22"/>
      <c r="HE501" s="22"/>
      <c r="HF501" s="22"/>
      <c r="HG501" s="22"/>
      <c r="HH501" s="22"/>
      <c r="HI501" s="22"/>
      <c r="HJ501" s="22"/>
      <c r="HK501" s="22"/>
      <c r="HL501" s="22"/>
      <c r="HM501" s="22"/>
      <c r="HN501" s="22"/>
      <c r="HO501" s="22"/>
      <c r="HP501" s="22"/>
      <c r="HQ501" s="22"/>
      <c r="HR501" s="22"/>
      <c r="HS501" s="22"/>
      <c r="HT501" s="22"/>
      <c r="HU501" s="22"/>
      <c r="HV501" s="22"/>
      <c r="HW501" s="22"/>
      <c r="HX501" s="22"/>
      <c r="HY501" s="22"/>
      <c r="HZ501" s="22"/>
      <c r="IA501" s="22"/>
      <c r="IB501" s="22"/>
      <c r="IC501" s="22"/>
      <c r="ID501" s="22"/>
      <c r="IE501" s="22"/>
      <c r="IF501" s="22"/>
      <c r="IG501" s="22"/>
      <c r="IH501" s="22"/>
      <c r="II501" s="22"/>
      <c r="IJ501" s="22"/>
      <c r="IK501" s="22"/>
      <c r="IL501" s="22"/>
      <c r="IM501" s="22"/>
      <c r="IN501" s="22"/>
      <c r="IO501" s="22"/>
      <c r="IP501" s="22"/>
      <c r="IQ501" s="22"/>
      <c r="IR501" s="22"/>
      <c r="IS501" s="22"/>
      <c r="IT501" s="22"/>
      <c r="IU501" s="22"/>
      <c r="IV501" s="22"/>
      <c r="IW501" s="22"/>
      <c r="IX501" s="22"/>
      <c r="IY501" s="26">
        <f t="shared" si="26"/>
        <v>30</v>
      </c>
      <c r="IZ501" s="56" t="s">
        <v>37</v>
      </c>
      <c r="JA501" s="80">
        <v>1078.44</v>
      </c>
      <c r="JB501" s="81">
        <f>JE501+JF501+JG501+JH501</f>
        <v>1078.44</v>
      </c>
      <c r="JC501" s="81">
        <v>697.40000000000009</v>
      </c>
      <c r="JD501" s="82">
        <f t="shared" si="27"/>
        <v>0</v>
      </c>
      <c r="JE501" s="83"/>
      <c r="JF501" s="83"/>
      <c r="JG501" s="83"/>
      <c r="JH501" s="83">
        <f>300+778.44</f>
        <v>1078.44</v>
      </c>
      <c r="JI501" s="83"/>
      <c r="JJ501" s="83"/>
      <c r="JK501" s="83"/>
      <c r="JL501" s="83"/>
      <c r="JM501" s="83"/>
      <c r="JN501" s="83"/>
      <c r="JO501" s="83"/>
      <c r="JP501" s="83"/>
      <c r="JQ501" s="40">
        <f t="shared" si="28"/>
        <v>1.546372239747634</v>
      </c>
    </row>
    <row r="502" spans="1:278" s="5" customFormat="1" ht="12.75" customHeight="1" x14ac:dyDescent="0.25">
      <c r="A502" s="64">
        <v>43208</v>
      </c>
      <c r="B502" s="109" t="s">
        <v>159</v>
      </c>
      <c r="C502" s="52"/>
      <c r="D502" s="52"/>
      <c r="E502" s="53"/>
      <c r="F502" s="53"/>
      <c r="G502" s="53"/>
      <c r="H502" s="53"/>
      <c r="I502" s="53"/>
      <c r="J502" s="53"/>
      <c r="K502" s="53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>
        <v>20</v>
      </c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  <c r="BA502" s="22"/>
      <c r="BB502" s="22"/>
      <c r="BC502" s="22"/>
      <c r="BD502" s="22"/>
      <c r="BE502" s="22"/>
      <c r="BF502" s="22"/>
      <c r="BG502" s="22"/>
      <c r="BH502" s="22"/>
      <c r="BI502" s="22"/>
      <c r="BJ502" s="22"/>
      <c r="BK502" s="22"/>
      <c r="BL502" s="22"/>
      <c r="BM502" s="22"/>
      <c r="BN502" s="22"/>
      <c r="BO502" s="22"/>
      <c r="BP502" s="22"/>
      <c r="BQ502" s="22"/>
      <c r="BR502" s="22"/>
      <c r="BS502" s="22"/>
      <c r="BT502" s="22"/>
      <c r="BU502" s="22"/>
      <c r="BV502" s="22"/>
      <c r="BW502" s="22"/>
      <c r="BX502" s="22"/>
      <c r="BY502" s="22"/>
      <c r="BZ502" s="22"/>
      <c r="CA502" s="22"/>
      <c r="CB502" s="22"/>
      <c r="CC502" s="22"/>
      <c r="CD502" s="22"/>
      <c r="CE502" s="22"/>
      <c r="CF502" s="22"/>
      <c r="CG502" s="22"/>
      <c r="CH502" s="22"/>
      <c r="CI502" s="22"/>
      <c r="CJ502" s="22"/>
      <c r="CK502" s="22"/>
      <c r="CL502" s="22"/>
      <c r="CM502" s="22"/>
      <c r="CN502" s="22"/>
      <c r="CO502" s="22"/>
      <c r="CP502" s="22"/>
      <c r="CQ502" s="22"/>
      <c r="CR502" s="22"/>
      <c r="CS502" s="22"/>
      <c r="CT502" s="22"/>
      <c r="CU502" s="22"/>
      <c r="CV502" s="22"/>
      <c r="CW502" s="22"/>
      <c r="CX502" s="22"/>
      <c r="CY502" s="22"/>
      <c r="CZ502" s="22"/>
      <c r="DA502" s="22"/>
      <c r="DB502" s="22"/>
      <c r="DC502" s="22"/>
      <c r="DD502" s="22"/>
      <c r="DE502" s="22"/>
      <c r="DF502" s="22"/>
      <c r="DG502" s="22"/>
      <c r="DH502" s="22"/>
      <c r="DI502" s="22"/>
      <c r="DJ502" s="22"/>
      <c r="DK502" s="22"/>
      <c r="DL502" s="22"/>
      <c r="DM502" s="22"/>
      <c r="DN502" s="22"/>
      <c r="DO502" s="22"/>
      <c r="DP502" s="22"/>
      <c r="DQ502" s="22"/>
      <c r="DR502" s="22"/>
      <c r="DS502" s="22"/>
      <c r="DT502" s="22"/>
      <c r="DU502" s="22"/>
      <c r="DV502" s="22"/>
      <c r="DW502" s="22"/>
      <c r="DX502" s="22"/>
      <c r="DY502" s="22"/>
      <c r="DZ502" s="22"/>
      <c r="EA502" s="22"/>
      <c r="EB502" s="22"/>
      <c r="EC502" s="22"/>
      <c r="ED502" s="22"/>
      <c r="EE502" s="22"/>
      <c r="EF502" s="22"/>
      <c r="EG502" s="22"/>
      <c r="EH502" s="22"/>
      <c r="EI502" s="22"/>
      <c r="EJ502" s="22"/>
      <c r="EK502" s="22"/>
      <c r="EL502" s="22"/>
      <c r="EM502" s="22"/>
      <c r="EN502" s="22"/>
      <c r="EO502" s="22"/>
      <c r="EP502" s="22"/>
      <c r="EQ502" s="22"/>
      <c r="ER502" s="22"/>
      <c r="ES502" s="22"/>
      <c r="ET502" s="22"/>
      <c r="EU502" s="22"/>
      <c r="EV502" s="22"/>
      <c r="EW502" s="22"/>
      <c r="EX502" s="22"/>
      <c r="EY502" s="22"/>
      <c r="EZ502" s="22"/>
      <c r="FA502" s="22"/>
      <c r="FB502" s="22"/>
      <c r="FC502" s="22"/>
      <c r="FD502" s="22"/>
      <c r="FE502" s="22"/>
      <c r="FF502" s="22"/>
      <c r="FG502" s="22"/>
      <c r="FH502" s="22"/>
      <c r="FI502" s="22"/>
      <c r="FJ502" s="22"/>
      <c r="FK502" s="22"/>
      <c r="FL502" s="22"/>
      <c r="FM502" s="22"/>
      <c r="FN502" s="22"/>
      <c r="FO502" s="22"/>
      <c r="FP502" s="22"/>
      <c r="FQ502" s="22"/>
      <c r="FR502" s="22"/>
      <c r="FS502" s="22"/>
      <c r="FT502" s="22"/>
      <c r="FU502" s="22"/>
      <c r="FV502" s="22"/>
      <c r="FW502" s="22"/>
      <c r="FX502" s="22"/>
      <c r="FY502" s="22"/>
      <c r="FZ502" s="22"/>
      <c r="GA502" s="22"/>
      <c r="GB502" s="22"/>
      <c r="GC502" s="22"/>
      <c r="GD502" s="22"/>
      <c r="GE502" s="22"/>
      <c r="GF502" s="22"/>
      <c r="GG502" s="22"/>
      <c r="GH502" s="22"/>
      <c r="GI502" s="22"/>
      <c r="GJ502" s="22"/>
      <c r="GK502" s="22"/>
      <c r="GL502" s="22"/>
      <c r="GM502" s="22"/>
      <c r="GN502" s="22"/>
      <c r="GO502" s="22"/>
      <c r="GP502" s="22"/>
      <c r="GQ502" s="22"/>
      <c r="GR502" s="22"/>
      <c r="GS502" s="22"/>
      <c r="GT502" s="22"/>
      <c r="GU502" s="22"/>
      <c r="GV502" s="22"/>
      <c r="GW502" s="22"/>
      <c r="GX502" s="22"/>
      <c r="GY502" s="22"/>
      <c r="GZ502" s="22"/>
      <c r="HA502" s="22"/>
      <c r="HB502" s="22"/>
      <c r="HC502" s="22"/>
      <c r="HD502" s="22"/>
      <c r="HE502" s="22"/>
      <c r="HF502" s="22"/>
      <c r="HG502" s="22"/>
      <c r="HH502" s="22"/>
      <c r="HI502" s="22"/>
      <c r="HJ502" s="22"/>
      <c r="HK502" s="22"/>
      <c r="HL502" s="22"/>
      <c r="HM502" s="22"/>
      <c r="HN502" s="22"/>
      <c r="HO502" s="22"/>
      <c r="HP502" s="22"/>
      <c r="HQ502" s="22"/>
      <c r="HR502" s="22"/>
      <c r="HS502" s="22"/>
      <c r="HT502" s="22"/>
      <c r="HU502" s="22"/>
      <c r="HV502" s="22"/>
      <c r="HW502" s="22"/>
      <c r="HX502" s="22"/>
      <c r="HY502" s="22"/>
      <c r="HZ502" s="22"/>
      <c r="IA502" s="22"/>
      <c r="IB502" s="22"/>
      <c r="IC502" s="22"/>
      <c r="ID502" s="22"/>
      <c r="IE502" s="22"/>
      <c r="IF502" s="22"/>
      <c r="IG502" s="22"/>
      <c r="IH502" s="22"/>
      <c r="II502" s="22"/>
      <c r="IJ502" s="22"/>
      <c r="IK502" s="22"/>
      <c r="IL502" s="22"/>
      <c r="IM502" s="22"/>
      <c r="IN502" s="22"/>
      <c r="IO502" s="22"/>
      <c r="IP502" s="22"/>
      <c r="IQ502" s="22"/>
      <c r="IR502" s="22"/>
      <c r="IS502" s="22"/>
      <c r="IT502" s="22"/>
      <c r="IU502" s="22"/>
      <c r="IV502" s="22"/>
      <c r="IW502" s="22"/>
      <c r="IX502" s="22"/>
      <c r="IY502" s="26">
        <f t="shared" si="26"/>
        <v>20</v>
      </c>
      <c r="IZ502" s="56" t="s">
        <v>37</v>
      </c>
      <c r="JA502" s="80">
        <v>761.52</v>
      </c>
      <c r="JB502" s="81">
        <f>JE502+JF502+JG502+JH502</f>
        <v>761.52</v>
      </c>
      <c r="JC502" s="81">
        <v>523.80000000000007</v>
      </c>
      <c r="JD502" s="82">
        <f t="shared" si="27"/>
        <v>0</v>
      </c>
      <c r="JE502" s="83"/>
      <c r="JF502" s="83"/>
      <c r="JG502" s="83"/>
      <c r="JH502" s="83">
        <v>761.52</v>
      </c>
      <c r="JI502" s="83"/>
      <c r="JJ502" s="83"/>
      <c r="JK502" s="83"/>
      <c r="JL502" s="83"/>
      <c r="JM502" s="83"/>
      <c r="JN502" s="83"/>
      <c r="JO502" s="83"/>
      <c r="JP502" s="83"/>
      <c r="JQ502" s="40">
        <f t="shared" si="28"/>
        <v>1.453837342497136</v>
      </c>
    </row>
    <row r="503" spans="1:278" s="5" customFormat="1" ht="12.75" customHeight="1" x14ac:dyDescent="0.25">
      <c r="A503" s="64">
        <v>43214</v>
      </c>
      <c r="B503" s="109" t="s">
        <v>159</v>
      </c>
      <c r="C503" s="52"/>
      <c r="D503" s="52"/>
      <c r="E503" s="53"/>
      <c r="F503" s="53"/>
      <c r="G503" s="53"/>
      <c r="H503" s="53"/>
      <c r="I503" s="53"/>
      <c r="J503" s="53"/>
      <c r="K503" s="53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>
        <v>39</v>
      </c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  <c r="AU503" s="22"/>
      <c r="AV503" s="22"/>
      <c r="AW503" s="22"/>
      <c r="AX503" s="22"/>
      <c r="AY503" s="22"/>
      <c r="AZ503" s="22"/>
      <c r="BA503" s="22"/>
      <c r="BB503" s="22"/>
      <c r="BC503" s="22"/>
      <c r="BD503" s="22"/>
      <c r="BE503" s="22"/>
      <c r="BF503" s="22"/>
      <c r="BG503" s="22"/>
      <c r="BH503" s="22"/>
      <c r="BI503" s="22"/>
      <c r="BJ503" s="22"/>
      <c r="BK503" s="22"/>
      <c r="BL503" s="22"/>
      <c r="BM503" s="22"/>
      <c r="BN503" s="22"/>
      <c r="BO503" s="22"/>
      <c r="BP503" s="22"/>
      <c r="BQ503" s="22"/>
      <c r="BR503" s="22"/>
      <c r="BS503" s="22"/>
      <c r="BT503" s="22"/>
      <c r="BU503" s="22"/>
      <c r="BV503" s="22"/>
      <c r="BW503" s="22"/>
      <c r="BX503" s="22"/>
      <c r="BY503" s="22"/>
      <c r="BZ503" s="22"/>
      <c r="CA503" s="22"/>
      <c r="CB503" s="22"/>
      <c r="CC503" s="22"/>
      <c r="CD503" s="22"/>
      <c r="CE503" s="22"/>
      <c r="CF503" s="22"/>
      <c r="CG503" s="22"/>
      <c r="CH503" s="22"/>
      <c r="CI503" s="22"/>
      <c r="CJ503" s="22"/>
      <c r="CK503" s="22"/>
      <c r="CL503" s="22"/>
      <c r="CM503" s="22"/>
      <c r="CN503" s="22"/>
      <c r="CO503" s="22"/>
      <c r="CP503" s="22"/>
      <c r="CQ503" s="22"/>
      <c r="CR503" s="22"/>
      <c r="CS503" s="22"/>
      <c r="CT503" s="22"/>
      <c r="CU503" s="22"/>
      <c r="CV503" s="22"/>
      <c r="CW503" s="22"/>
      <c r="CX503" s="22"/>
      <c r="CY503" s="22"/>
      <c r="CZ503" s="22"/>
      <c r="DA503" s="22"/>
      <c r="DB503" s="22"/>
      <c r="DC503" s="22"/>
      <c r="DD503" s="22"/>
      <c r="DE503" s="22"/>
      <c r="DF503" s="22"/>
      <c r="DG503" s="22"/>
      <c r="DH503" s="22"/>
      <c r="DI503" s="22"/>
      <c r="DJ503" s="22"/>
      <c r="DK503" s="22"/>
      <c r="DL503" s="22"/>
      <c r="DM503" s="22"/>
      <c r="DN503" s="22"/>
      <c r="DO503" s="22"/>
      <c r="DP503" s="22"/>
      <c r="DQ503" s="22"/>
      <c r="DR503" s="22"/>
      <c r="DS503" s="22"/>
      <c r="DT503" s="22"/>
      <c r="DU503" s="22"/>
      <c r="DV503" s="22"/>
      <c r="DW503" s="22"/>
      <c r="DX503" s="22"/>
      <c r="DY503" s="22"/>
      <c r="DZ503" s="22"/>
      <c r="EA503" s="22"/>
      <c r="EB503" s="22"/>
      <c r="EC503" s="22"/>
      <c r="ED503" s="22"/>
      <c r="EE503" s="22"/>
      <c r="EF503" s="22"/>
      <c r="EG503" s="22"/>
      <c r="EH503" s="22"/>
      <c r="EI503" s="22"/>
      <c r="EJ503" s="22"/>
      <c r="EK503" s="22"/>
      <c r="EL503" s="22"/>
      <c r="EM503" s="22"/>
      <c r="EN503" s="22"/>
      <c r="EO503" s="22"/>
      <c r="EP503" s="22"/>
      <c r="EQ503" s="22"/>
      <c r="ER503" s="22"/>
      <c r="ES503" s="22"/>
      <c r="ET503" s="22"/>
      <c r="EU503" s="22"/>
      <c r="EV503" s="22"/>
      <c r="EW503" s="22"/>
      <c r="EX503" s="22"/>
      <c r="EY503" s="22"/>
      <c r="EZ503" s="22">
        <v>20</v>
      </c>
      <c r="FA503" s="22"/>
      <c r="FB503" s="22"/>
      <c r="FC503" s="22"/>
      <c r="FD503" s="22"/>
      <c r="FE503" s="22"/>
      <c r="FF503" s="22"/>
      <c r="FG503" s="22"/>
      <c r="FH503" s="22"/>
      <c r="FI503" s="22"/>
      <c r="FJ503" s="22"/>
      <c r="FK503" s="22"/>
      <c r="FL503" s="22"/>
      <c r="FM503" s="22"/>
      <c r="FN503" s="22"/>
      <c r="FO503" s="22"/>
      <c r="FP503" s="22"/>
      <c r="FQ503" s="22"/>
      <c r="FR503" s="22"/>
      <c r="FS503" s="22"/>
      <c r="FT503" s="22"/>
      <c r="FU503" s="22"/>
      <c r="FV503" s="22"/>
      <c r="FW503" s="22"/>
      <c r="FX503" s="22"/>
      <c r="FY503" s="22"/>
      <c r="FZ503" s="22"/>
      <c r="GA503" s="22"/>
      <c r="GB503" s="22"/>
      <c r="GC503" s="22"/>
      <c r="GD503" s="22"/>
      <c r="GE503" s="22"/>
      <c r="GF503" s="22"/>
      <c r="GG503" s="22"/>
      <c r="GH503" s="22"/>
      <c r="GI503" s="22"/>
      <c r="GJ503" s="22"/>
      <c r="GK503" s="22"/>
      <c r="GL503" s="22"/>
      <c r="GM503" s="22"/>
      <c r="GN503" s="22"/>
      <c r="GO503" s="22"/>
      <c r="GP503" s="22"/>
      <c r="GQ503" s="22"/>
      <c r="GR503" s="22"/>
      <c r="GS503" s="22"/>
      <c r="GT503" s="22"/>
      <c r="GU503" s="22"/>
      <c r="GV503" s="22"/>
      <c r="GW503" s="22"/>
      <c r="GX503" s="22"/>
      <c r="GY503" s="22"/>
      <c r="GZ503" s="22"/>
      <c r="HA503" s="22"/>
      <c r="HB503" s="22"/>
      <c r="HC503" s="22"/>
      <c r="HD503" s="22"/>
      <c r="HE503" s="22"/>
      <c r="HF503" s="22"/>
      <c r="HG503" s="22"/>
      <c r="HH503" s="22"/>
      <c r="HI503" s="22"/>
      <c r="HJ503" s="22"/>
      <c r="HK503" s="22"/>
      <c r="HL503" s="22"/>
      <c r="HM503" s="22"/>
      <c r="HN503" s="22"/>
      <c r="HO503" s="22"/>
      <c r="HP503" s="22"/>
      <c r="HQ503" s="22"/>
      <c r="HR503" s="22"/>
      <c r="HS503" s="22"/>
      <c r="HT503" s="22"/>
      <c r="HU503" s="22"/>
      <c r="HV503" s="22"/>
      <c r="HW503" s="22"/>
      <c r="HX503" s="22"/>
      <c r="HY503" s="22"/>
      <c r="HZ503" s="22"/>
      <c r="IA503" s="22"/>
      <c r="IB503" s="22"/>
      <c r="IC503" s="22"/>
      <c r="ID503" s="22"/>
      <c r="IE503" s="22"/>
      <c r="IF503" s="22"/>
      <c r="IG503" s="22"/>
      <c r="IH503" s="22"/>
      <c r="II503" s="22"/>
      <c r="IJ503" s="22"/>
      <c r="IK503" s="22"/>
      <c r="IL503" s="22"/>
      <c r="IM503" s="22"/>
      <c r="IN503" s="22"/>
      <c r="IO503" s="22"/>
      <c r="IP503" s="22"/>
      <c r="IQ503" s="22"/>
      <c r="IR503" s="22"/>
      <c r="IS503" s="22"/>
      <c r="IT503" s="22"/>
      <c r="IU503" s="22"/>
      <c r="IV503" s="22"/>
      <c r="IW503" s="22"/>
      <c r="IX503" s="22"/>
      <c r="IY503" s="26">
        <f t="shared" si="26"/>
        <v>59</v>
      </c>
      <c r="IZ503" s="56" t="s">
        <v>37</v>
      </c>
      <c r="JA503" s="80">
        <v>2106.66</v>
      </c>
      <c r="JB503" s="81">
        <f>JE503+JF503+JG503+JH503+JI503</f>
        <v>2106.66</v>
      </c>
      <c r="JC503" s="81">
        <v>1341.56</v>
      </c>
      <c r="JD503" s="82">
        <f t="shared" si="27"/>
        <v>0</v>
      </c>
      <c r="JE503" s="83"/>
      <c r="JF503" s="83"/>
      <c r="JG503" s="83"/>
      <c r="JH503" s="83">
        <f>700+1000</f>
        <v>1700</v>
      </c>
      <c r="JI503" s="83">
        <v>406.66</v>
      </c>
      <c r="JJ503" s="83"/>
      <c r="JK503" s="83"/>
      <c r="JL503" s="83"/>
      <c r="JM503" s="83"/>
      <c r="JN503" s="83"/>
      <c r="JO503" s="83"/>
      <c r="JP503" s="83"/>
      <c r="JQ503" s="40">
        <f t="shared" si="28"/>
        <v>1.5703062106801038</v>
      </c>
    </row>
    <row r="504" spans="1:278" s="5" customFormat="1" ht="12.75" customHeight="1" x14ac:dyDescent="0.25">
      <c r="A504" s="64">
        <v>43216</v>
      </c>
      <c r="B504" s="109" t="s">
        <v>159</v>
      </c>
      <c r="C504" s="52"/>
      <c r="D504" s="52"/>
      <c r="E504" s="53"/>
      <c r="F504" s="53"/>
      <c r="G504" s="53"/>
      <c r="H504" s="53"/>
      <c r="I504" s="53"/>
      <c r="J504" s="53"/>
      <c r="K504" s="53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>
        <v>2</v>
      </c>
      <c r="AU504" s="22"/>
      <c r="AV504" s="22"/>
      <c r="AW504" s="22"/>
      <c r="AX504" s="22"/>
      <c r="AY504" s="22"/>
      <c r="AZ504" s="22"/>
      <c r="BA504" s="22"/>
      <c r="BB504" s="22"/>
      <c r="BC504" s="22"/>
      <c r="BD504" s="22"/>
      <c r="BE504" s="22"/>
      <c r="BF504" s="22"/>
      <c r="BG504" s="22"/>
      <c r="BH504" s="22"/>
      <c r="BI504" s="22"/>
      <c r="BJ504" s="22"/>
      <c r="BK504" s="22"/>
      <c r="BL504" s="22"/>
      <c r="BM504" s="22"/>
      <c r="BN504" s="22"/>
      <c r="BO504" s="22"/>
      <c r="BP504" s="22"/>
      <c r="BQ504" s="22"/>
      <c r="BR504" s="22"/>
      <c r="BS504" s="22"/>
      <c r="BT504" s="22"/>
      <c r="BU504" s="22"/>
      <c r="BV504" s="22"/>
      <c r="BW504" s="22"/>
      <c r="BX504" s="22"/>
      <c r="BY504" s="22"/>
      <c r="BZ504" s="22"/>
      <c r="CA504" s="22"/>
      <c r="CB504" s="22"/>
      <c r="CC504" s="22"/>
      <c r="CD504" s="22"/>
      <c r="CE504" s="22"/>
      <c r="CF504" s="22"/>
      <c r="CG504" s="22"/>
      <c r="CH504" s="22"/>
      <c r="CI504" s="22"/>
      <c r="CJ504" s="22"/>
      <c r="CK504" s="22"/>
      <c r="CL504" s="22"/>
      <c r="CM504" s="22"/>
      <c r="CN504" s="22"/>
      <c r="CO504" s="22"/>
      <c r="CP504" s="22"/>
      <c r="CQ504" s="22"/>
      <c r="CR504" s="22"/>
      <c r="CS504" s="22"/>
      <c r="CT504" s="22"/>
      <c r="CU504" s="22"/>
      <c r="CV504" s="22"/>
      <c r="CW504" s="22"/>
      <c r="CX504" s="22"/>
      <c r="CY504" s="22"/>
      <c r="CZ504" s="22"/>
      <c r="DA504" s="22"/>
      <c r="DB504" s="22"/>
      <c r="DC504" s="22"/>
      <c r="DD504" s="22"/>
      <c r="DE504" s="22"/>
      <c r="DF504" s="22"/>
      <c r="DG504" s="22"/>
      <c r="DH504" s="22"/>
      <c r="DI504" s="22"/>
      <c r="DJ504" s="22"/>
      <c r="DK504" s="22"/>
      <c r="DL504" s="22"/>
      <c r="DM504" s="22"/>
      <c r="DN504" s="22"/>
      <c r="DO504" s="22"/>
      <c r="DP504" s="22"/>
      <c r="DQ504" s="22"/>
      <c r="DR504" s="22"/>
      <c r="DS504" s="22"/>
      <c r="DT504" s="22"/>
      <c r="DU504" s="22"/>
      <c r="DV504" s="22"/>
      <c r="DW504" s="22"/>
      <c r="DX504" s="22"/>
      <c r="DY504" s="22"/>
      <c r="DZ504" s="22"/>
      <c r="EA504" s="22"/>
      <c r="EB504" s="22"/>
      <c r="EC504" s="22"/>
      <c r="ED504" s="22"/>
      <c r="EE504" s="22"/>
      <c r="EF504" s="22"/>
      <c r="EG504" s="22"/>
      <c r="EH504" s="22"/>
      <c r="EI504" s="22"/>
      <c r="EJ504" s="22"/>
      <c r="EK504" s="22"/>
      <c r="EL504" s="22"/>
      <c r="EM504" s="22"/>
      <c r="EN504" s="22"/>
      <c r="EO504" s="22"/>
      <c r="EP504" s="22"/>
      <c r="EQ504" s="22"/>
      <c r="ER504" s="22"/>
      <c r="ES504" s="22"/>
      <c r="ET504" s="22"/>
      <c r="EU504" s="22"/>
      <c r="EV504" s="22"/>
      <c r="EW504" s="22"/>
      <c r="EX504" s="22"/>
      <c r="EY504" s="22"/>
      <c r="EZ504" s="22"/>
      <c r="FA504" s="22"/>
      <c r="FB504" s="22"/>
      <c r="FC504" s="22"/>
      <c r="FD504" s="22"/>
      <c r="FE504" s="22"/>
      <c r="FF504" s="22"/>
      <c r="FG504" s="22"/>
      <c r="FH504" s="22"/>
      <c r="FI504" s="22"/>
      <c r="FJ504" s="22"/>
      <c r="FK504" s="22"/>
      <c r="FL504" s="22"/>
      <c r="FM504" s="22"/>
      <c r="FN504" s="22"/>
      <c r="FO504" s="22"/>
      <c r="FP504" s="22"/>
      <c r="FQ504" s="22"/>
      <c r="FR504" s="22"/>
      <c r="FS504" s="22"/>
      <c r="FT504" s="22"/>
      <c r="FU504" s="22"/>
      <c r="FV504" s="22"/>
      <c r="FW504" s="22"/>
      <c r="FX504" s="22"/>
      <c r="FY504" s="22"/>
      <c r="FZ504" s="22"/>
      <c r="GA504" s="22"/>
      <c r="GB504" s="22"/>
      <c r="GC504" s="22"/>
      <c r="GD504" s="22"/>
      <c r="GE504" s="22"/>
      <c r="GF504" s="22"/>
      <c r="GG504" s="22"/>
      <c r="GH504" s="22"/>
      <c r="GI504" s="22"/>
      <c r="GJ504" s="22"/>
      <c r="GK504" s="22"/>
      <c r="GL504" s="22"/>
      <c r="GM504" s="22"/>
      <c r="GN504" s="22"/>
      <c r="GO504" s="22"/>
      <c r="GP504" s="22"/>
      <c r="GQ504" s="22"/>
      <c r="GR504" s="22"/>
      <c r="GS504" s="22"/>
      <c r="GT504" s="22"/>
      <c r="GU504" s="22"/>
      <c r="GV504" s="22"/>
      <c r="GW504" s="22"/>
      <c r="GX504" s="22"/>
      <c r="GY504" s="22"/>
      <c r="GZ504" s="22"/>
      <c r="HA504" s="22"/>
      <c r="HB504" s="22"/>
      <c r="HC504" s="22"/>
      <c r="HD504" s="22"/>
      <c r="HE504" s="22"/>
      <c r="HF504" s="22"/>
      <c r="HG504" s="22"/>
      <c r="HH504" s="22"/>
      <c r="HI504" s="22"/>
      <c r="HJ504" s="22"/>
      <c r="HK504" s="22"/>
      <c r="HL504" s="22"/>
      <c r="HM504" s="22"/>
      <c r="HN504" s="22"/>
      <c r="HO504" s="22"/>
      <c r="HP504" s="22"/>
      <c r="HQ504" s="22"/>
      <c r="HR504" s="22"/>
      <c r="HS504" s="22"/>
      <c r="HT504" s="22"/>
      <c r="HU504" s="22"/>
      <c r="HV504" s="22"/>
      <c r="HW504" s="22"/>
      <c r="HX504" s="22"/>
      <c r="HY504" s="22"/>
      <c r="HZ504" s="22"/>
      <c r="IA504" s="22"/>
      <c r="IB504" s="22"/>
      <c r="IC504" s="22"/>
      <c r="ID504" s="22"/>
      <c r="IE504" s="22"/>
      <c r="IF504" s="22"/>
      <c r="IG504" s="22"/>
      <c r="IH504" s="22"/>
      <c r="II504" s="22"/>
      <c r="IJ504" s="22"/>
      <c r="IK504" s="22"/>
      <c r="IL504" s="22"/>
      <c r="IM504" s="22"/>
      <c r="IN504" s="22"/>
      <c r="IO504" s="22"/>
      <c r="IP504" s="22"/>
      <c r="IQ504" s="22"/>
      <c r="IR504" s="22"/>
      <c r="IS504" s="22"/>
      <c r="IT504" s="22"/>
      <c r="IU504" s="22"/>
      <c r="IV504" s="22"/>
      <c r="IW504" s="22"/>
      <c r="IX504" s="22"/>
      <c r="IY504" s="26">
        <f t="shared" si="26"/>
        <v>2</v>
      </c>
      <c r="IZ504" s="56" t="s">
        <v>37</v>
      </c>
      <c r="JA504" s="80">
        <v>48.46</v>
      </c>
      <c r="JB504" s="81">
        <f>JE504+JF504+JG504+JH504+JI504</f>
        <v>48.46</v>
      </c>
      <c r="JC504" s="81">
        <v>36.28</v>
      </c>
      <c r="JD504" s="82">
        <f t="shared" si="27"/>
        <v>0</v>
      </c>
      <c r="JE504" s="83"/>
      <c r="JF504" s="83"/>
      <c r="JG504" s="83"/>
      <c r="JH504" s="83"/>
      <c r="JI504" s="83">
        <v>48.46</v>
      </c>
      <c r="JJ504" s="83"/>
      <c r="JK504" s="83"/>
      <c r="JL504" s="83"/>
      <c r="JM504" s="83"/>
      <c r="JN504" s="83"/>
      <c r="JO504" s="83"/>
      <c r="JP504" s="83"/>
      <c r="JQ504" s="40">
        <f t="shared" si="28"/>
        <v>1.3357221609702314</v>
      </c>
    </row>
    <row r="505" spans="1:278" s="5" customFormat="1" ht="12.75" customHeight="1" x14ac:dyDescent="0.25">
      <c r="A505" s="64">
        <v>43231</v>
      </c>
      <c r="B505" s="109" t="s">
        <v>159</v>
      </c>
      <c r="C505" s="52"/>
      <c r="D505" s="52"/>
      <c r="E505" s="53"/>
      <c r="F505" s="53"/>
      <c r="G505" s="53"/>
      <c r="H505" s="53"/>
      <c r="I505" s="53"/>
      <c r="J505" s="53"/>
      <c r="K505" s="53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>
        <v>20</v>
      </c>
      <c r="Y505" s="22"/>
      <c r="Z505" s="22">
        <v>10</v>
      </c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  <c r="AU505" s="22"/>
      <c r="AV505" s="22"/>
      <c r="AW505" s="22"/>
      <c r="AX505" s="22"/>
      <c r="AY505" s="22"/>
      <c r="AZ505" s="22"/>
      <c r="BA505" s="22"/>
      <c r="BB505" s="22"/>
      <c r="BC505" s="22"/>
      <c r="BD505" s="22"/>
      <c r="BE505" s="22"/>
      <c r="BF505" s="22"/>
      <c r="BG505" s="22"/>
      <c r="BH505" s="22"/>
      <c r="BI505" s="22"/>
      <c r="BJ505" s="22"/>
      <c r="BK505" s="22"/>
      <c r="BL505" s="22"/>
      <c r="BM505" s="22"/>
      <c r="BN505" s="22"/>
      <c r="BO505" s="22"/>
      <c r="BP505" s="22"/>
      <c r="BQ505" s="22"/>
      <c r="BR505" s="22"/>
      <c r="BS505" s="22"/>
      <c r="BT505" s="22"/>
      <c r="BU505" s="22"/>
      <c r="BV505" s="22"/>
      <c r="BW505" s="22"/>
      <c r="BX505" s="22"/>
      <c r="BY505" s="22"/>
      <c r="BZ505" s="22"/>
      <c r="CA505" s="22"/>
      <c r="CB505" s="22">
        <v>2</v>
      </c>
      <c r="CC505" s="22"/>
      <c r="CD505" s="22"/>
      <c r="CE505" s="22"/>
      <c r="CF505" s="22"/>
      <c r="CG505" s="22"/>
      <c r="CH505" s="22"/>
      <c r="CI505" s="22"/>
      <c r="CJ505" s="22"/>
      <c r="CK505" s="22"/>
      <c r="CL505" s="22"/>
      <c r="CM505" s="22"/>
      <c r="CN505" s="22"/>
      <c r="CO505" s="22"/>
      <c r="CP505" s="22"/>
      <c r="CQ505" s="22"/>
      <c r="CR505" s="22"/>
      <c r="CS505" s="22"/>
      <c r="CT505" s="22"/>
      <c r="CU505" s="22"/>
      <c r="CV505" s="22"/>
      <c r="CW505" s="22"/>
      <c r="CX505" s="22"/>
      <c r="CY505" s="22"/>
      <c r="CZ505" s="22"/>
      <c r="DA505" s="22"/>
      <c r="DB505" s="22"/>
      <c r="DC505" s="22"/>
      <c r="DD505" s="22"/>
      <c r="DE505" s="22"/>
      <c r="DF505" s="22"/>
      <c r="DG505" s="22"/>
      <c r="DH505" s="22"/>
      <c r="DI505" s="22"/>
      <c r="DJ505" s="22"/>
      <c r="DK505" s="22"/>
      <c r="DL505" s="22"/>
      <c r="DM505" s="22"/>
      <c r="DN505" s="22"/>
      <c r="DO505" s="22"/>
      <c r="DP505" s="22"/>
      <c r="DQ505" s="22"/>
      <c r="DR505" s="22"/>
      <c r="DS505" s="22"/>
      <c r="DT505" s="22"/>
      <c r="DU505" s="22"/>
      <c r="DV505" s="22"/>
      <c r="DW505" s="22"/>
      <c r="DX505" s="22"/>
      <c r="DY505" s="22"/>
      <c r="DZ505" s="22"/>
      <c r="EA505" s="22"/>
      <c r="EB505" s="22"/>
      <c r="EC505" s="22"/>
      <c r="ED505" s="22"/>
      <c r="EE505" s="22"/>
      <c r="EF505" s="22"/>
      <c r="EG505" s="22"/>
      <c r="EH505" s="22"/>
      <c r="EI505" s="22"/>
      <c r="EJ505" s="22"/>
      <c r="EK505" s="22"/>
      <c r="EL505" s="22"/>
      <c r="EM505" s="22"/>
      <c r="EN505" s="22"/>
      <c r="EO505" s="22"/>
      <c r="EP505" s="22"/>
      <c r="EQ505" s="22"/>
      <c r="ER505" s="22"/>
      <c r="ES505" s="22"/>
      <c r="ET505" s="22"/>
      <c r="EU505" s="22"/>
      <c r="EV505" s="22"/>
      <c r="EW505" s="22"/>
      <c r="EX505" s="22"/>
      <c r="EY505" s="22"/>
      <c r="EZ505" s="22">
        <v>40</v>
      </c>
      <c r="FA505" s="22"/>
      <c r="FB505" s="22"/>
      <c r="FC505" s="22"/>
      <c r="FD505" s="22"/>
      <c r="FE505" s="22"/>
      <c r="FF505" s="22"/>
      <c r="FG505" s="22"/>
      <c r="FH505" s="22"/>
      <c r="FI505" s="22"/>
      <c r="FJ505" s="22"/>
      <c r="FK505" s="22"/>
      <c r="FL505" s="22"/>
      <c r="FM505" s="22"/>
      <c r="FN505" s="22"/>
      <c r="FO505" s="22"/>
      <c r="FP505" s="22"/>
      <c r="FQ505" s="22"/>
      <c r="FR505" s="22"/>
      <c r="FS505" s="22"/>
      <c r="FT505" s="22"/>
      <c r="FU505" s="22"/>
      <c r="FV505" s="22"/>
      <c r="FW505" s="22"/>
      <c r="FX505" s="22"/>
      <c r="FY505" s="22"/>
      <c r="FZ505" s="22"/>
      <c r="GA505" s="22"/>
      <c r="GB505" s="22"/>
      <c r="GC505" s="22"/>
      <c r="GD505" s="22"/>
      <c r="GE505" s="22"/>
      <c r="GF505" s="22"/>
      <c r="GG505" s="22"/>
      <c r="GH505" s="22"/>
      <c r="GI505" s="22"/>
      <c r="GJ505" s="22"/>
      <c r="GK505" s="22"/>
      <c r="GL505" s="22"/>
      <c r="GM505" s="22"/>
      <c r="GN505" s="22"/>
      <c r="GO505" s="22"/>
      <c r="GP505" s="22"/>
      <c r="GQ505" s="22"/>
      <c r="GR505" s="22"/>
      <c r="GS505" s="22"/>
      <c r="GT505" s="22"/>
      <c r="GU505" s="22"/>
      <c r="GV505" s="22"/>
      <c r="GW505" s="22"/>
      <c r="GX505" s="22"/>
      <c r="GY505" s="22"/>
      <c r="GZ505" s="22"/>
      <c r="HA505" s="22"/>
      <c r="HB505" s="22"/>
      <c r="HC505" s="22"/>
      <c r="HD505" s="22"/>
      <c r="HE505" s="22"/>
      <c r="HF505" s="22"/>
      <c r="HG505" s="22"/>
      <c r="HH505" s="22"/>
      <c r="HI505" s="22"/>
      <c r="HJ505" s="22"/>
      <c r="HK505" s="22"/>
      <c r="HL505" s="22"/>
      <c r="HM505" s="22"/>
      <c r="HN505" s="22"/>
      <c r="HO505" s="22"/>
      <c r="HP505" s="22"/>
      <c r="HQ505" s="22"/>
      <c r="HR505" s="22"/>
      <c r="HS505" s="22"/>
      <c r="HT505" s="22"/>
      <c r="HU505" s="22"/>
      <c r="HV505" s="22"/>
      <c r="HW505" s="22"/>
      <c r="HX505" s="22"/>
      <c r="HY505" s="22"/>
      <c r="HZ505" s="22"/>
      <c r="IA505" s="22"/>
      <c r="IB505" s="22"/>
      <c r="IC505" s="22"/>
      <c r="ID505" s="22"/>
      <c r="IE505" s="22"/>
      <c r="IF505" s="22"/>
      <c r="IG505" s="22"/>
      <c r="IH505" s="22"/>
      <c r="II505" s="22"/>
      <c r="IJ505" s="22"/>
      <c r="IK505" s="22"/>
      <c r="IL505" s="22"/>
      <c r="IM505" s="22"/>
      <c r="IN505" s="22"/>
      <c r="IO505" s="22"/>
      <c r="IP505" s="22"/>
      <c r="IQ505" s="22"/>
      <c r="IR505" s="22"/>
      <c r="IS505" s="22"/>
      <c r="IT505" s="22"/>
      <c r="IU505" s="22"/>
      <c r="IV505" s="22"/>
      <c r="IW505" s="22"/>
      <c r="IX505" s="22"/>
      <c r="IY505" s="26">
        <f t="shared" si="26"/>
        <v>72</v>
      </c>
      <c r="IZ505" s="56" t="s">
        <v>37</v>
      </c>
      <c r="JA505" s="80">
        <v>2143.2199999999998</v>
      </c>
      <c r="JB505" s="81">
        <f>JE505+JF505+JG505+JH505+JI505</f>
        <v>2143.2199999999998</v>
      </c>
      <c r="JC505" s="81">
        <v>1364.24</v>
      </c>
      <c r="JD505" s="82">
        <f t="shared" si="27"/>
        <v>0</v>
      </c>
      <c r="JE505" s="83"/>
      <c r="JF505" s="83"/>
      <c r="JG505" s="83"/>
      <c r="JH505" s="83"/>
      <c r="JI505" s="83">
        <v>2143.2199999999998</v>
      </c>
      <c r="JJ505" s="83"/>
      <c r="JK505" s="83"/>
      <c r="JL505" s="83"/>
      <c r="JM505" s="83"/>
      <c r="JN505" s="83"/>
      <c r="JO505" s="83"/>
      <c r="JP505" s="83"/>
      <c r="JQ505" s="40">
        <f t="shared" si="28"/>
        <v>1.5709992376707909</v>
      </c>
      <c r="JR505" s="5" t="s">
        <v>424</v>
      </c>
    </row>
    <row r="506" spans="1:278" s="5" customFormat="1" ht="12.75" customHeight="1" x14ac:dyDescent="0.25">
      <c r="A506" s="64">
        <v>43252</v>
      </c>
      <c r="B506" s="109" t="s">
        <v>159</v>
      </c>
      <c r="C506" s="52"/>
      <c r="D506" s="52"/>
      <c r="E506" s="53"/>
      <c r="F506" s="53"/>
      <c r="G506" s="53"/>
      <c r="H506" s="53"/>
      <c r="I506" s="53"/>
      <c r="J506" s="53"/>
      <c r="K506" s="53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>
        <v>20</v>
      </c>
      <c r="Y506" s="22"/>
      <c r="Z506" s="22">
        <v>20</v>
      </c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  <c r="BA506" s="22"/>
      <c r="BB506" s="22"/>
      <c r="BC506" s="22"/>
      <c r="BD506" s="22"/>
      <c r="BE506" s="22"/>
      <c r="BF506" s="22"/>
      <c r="BG506" s="22"/>
      <c r="BH506" s="22"/>
      <c r="BI506" s="22"/>
      <c r="BJ506" s="22"/>
      <c r="BK506" s="22"/>
      <c r="BL506" s="22"/>
      <c r="BM506" s="22"/>
      <c r="BN506" s="22"/>
      <c r="BO506" s="22"/>
      <c r="BP506" s="22"/>
      <c r="BQ506" s="22"/>
      <c r="BR506" s="22"/>
      <c r="BS506" s="22"/>
      <c r="BT506" s="22"/>
      <c r="BU506" s="22"/>
      <c r="BV506" s="22"/>
      <c r="BW506" s="22"/>
      <c r="BX506" s="22"/>
      <c r="BY506" s="22"/>
      <c r="BZ506" s="22"/>
      <c r="CA506" s="22"/>
      <c r="CB506" s="22"/>
      <c r="CC506" s="22"/>
      <c r="CD506" s="22"/>
      <c r="CE506" s="22"/>
      <c r="CF506" s="22"/>
      <c r="CG506" s="22"/>
      <c r="CH506" s="22"/>
      <c r="CI506" s="22"/>
      <c r="CJ506" s="22"/>
      <c r="CK506" s="22"/>
      <c r="CL506" s="22"/>
      <c r="CM506" s="22"/>
      <c r="CN506" s="22"/>
      <c r="CO506" s="22"/>
      <c r="CP506" s="22"/>
      <c r="CQ506" s="22"/>
      <c r="CR506" s="22"/>
      <c r="CS506" s="22"/>
      <c r="CT506" s="22"/>
      <c r="CU506" s="22"/>
      <c r="CV506" s="22"/>
      <c r="CW506" s="22"/>
      <c r="CX506" s="22"/>
      <c r="CY506" s="22"/>
      <c r="CZ506" s="22"/>
      <c r="DA506" s="22"/>
      <c r="DB506" s="22"/>
      <c r="DC506" s="22"/>
      <c r="DD506" s="22"/>
      <c r="DE506" s="22"/>
      <c r="DF506" s="22"/>
      <c r="DG506" s="22"/>
      <c r="DH506" s="22"/>
      <c r="DI506" s="22"/>
      <c r="DJ506" s="22"/>
      <c r="DK506" s="22"/>
      <c r="DL506" s="22"/>
      <c r="DM506" s="22"/>
      <c r="DN506" s="22"/>
      <c r="DO506" s="22"/>
      <c r="DP506" s="22"/>
      <c r="DQ506" s="22"/>
      <c r="DR506" s="22"/>
      <c r="DS506" s="22"/>
      <c r="DT506" s="22"/>
      <c r="DU506" s="22"/>
      <c r="DV506" s="22"/>
      <c r="DW506" s="22"/>
      <c r="DX506" s="22"/>
      <c r="DY506" s="22"/>
      <c r="DZ506" s="22"/>
      <c r="EA506" s="22"/>
      <c r="EB506" s="22"/>
      <c r="EC506" s="22"/>
      <c r="ED506" s="22"/>
      <c r="EE506" s="22"/>
      <c r="EF506" s="22"/>
      <c r="EG506" s="22"/>
      <c r="EH506" s="22"/>
      <c r="EI506" s="22"/>
      <c r="EJ506" s="22"/>
      <c r="EK506" s="22"/>
      <c r="EL506" s="22"/>
      <c r="EM506" s="22"/>
      <c r="EN506" s="22"/>
      <c r="EO506" s="22"/>
      <c r="EP506" s="22"/>
      <c r="EQ506" s="22"/>
      <c r="ER506" s="22"/>
      <c r="ES506" s="22"/>
      <c r="ET506" s="22"/>
      <c r="EU506" s="22"/>
      <c r="EV506" s="22"/>
      <c r="EW506" s="22"/>
      <c r="EX506" s="22"/>
      <c r="EY506" s="22"/>
      <c r="EZ506" s="22"/>
      <c r="FA506" s="22"/>
      <c r="FB506" s="22"/>
      <c r="FC506" s="22"/>
      <c r="FD506" s="22"/>
      <c r="FE506" s="22"/>
      <c r="FF506" s="22"/>
      <c r="FG506" s="22"/>
      <c r="FH506" s="22"/>
      <c r="FI506" s="22"/>
      <c r="FJ506" s="22"/>
      <c r="FK506" s="22"/>
      <c r="FL506" s="22"/>
      <c r="FM506" s="22"/>
      <c r="FN506" s="22"/>
      <c r="FO506" s="22"/>
      <c r="FP506" s="22"/>
      <c r="FQ506" s="22"/>
      <c r="FR506" s="22"/>
      <c r="FS506" s="22"/>
      <c r="FT506" s="22"/>
      <c r="FU506" s="22"/>
      <c r="FV506" s="22"/>
      <c r="FW506" s="22"/>
      <c r="FX506" s="22"/>
      <c r="FY506" s="22"/>
      <c r="FZ506" s="22"/>
      <c r="GA506" s="22"/>
      <c r="GB506" s="22"/>
      <c r="GC506" s="22"/>
      <c r="GD506" s="22"/>
      <c r="GE506" s="22"/>
      <c r="GF506" s="22"/>
      <c r="GG506" s="22"/>
      <c r="GH506" s="22"/>
      <c r="GI506" s="22"/>
      <c r="GJ506" s="22"/>
      <c r="GK506" s="22"/>
      <c r="GL506" s="22"/>
      <c r="GM506" s="22"/>
      <c r="GN506" s="22"/>
      <c r="GO506" s="22"/>
      <c r="GP506" s="22"/>
      <c r="GQ506" s="22"/>
      <c r="GR506" s="22"/>
      <c r="GS506" s="22"/>
      <c r="GT506" s="22"/>
      <c r="GU506" s="22"/>
      <c r="GV506" s="22"/>
      <c r="GW506" s="22"/>
      <c r="GX506" s="22"/>
      <c r="GY506" s="22"/>
      <c r="GZ506" s="22"/>
      <c r="HA506" s="22"/>
      <c r="HB506" s="22"/>
      <c r="HC506" s="22"/>
      <c r="HD506" s="22"/>
      <c r="HE506" s="22"/>
      <c r="HF506" s="22"/>
      <c r="HG506" s="22"/>
      <c r="HH506" s="22"/>
      <c r="HI506" s="22"/>
      <c r="HJ506" s="22"/>
      <c r="HK506" s="22"/>
      <c r="HL506" s="22"/>
      <c r="HM506" s="22"/>
      <c r="HN506" s="22"/>
      <c r="HO506" s="22"/>
      <c r="HP506" s="22"/>
      <c r="HQ506" s="22"/>
      <c r="HR506" s="22"/>
      <c r="HS506" s="22"/>
      <c r="HT506" s="22"/>
      <c r="HU506" s="22"/>
      <c r="HV506" s="22"/>
      <c r="HW506" s="22"/>
      <c r="HX506" s="22"/>
      <c r="HY506" s="22"/>
      <c r="HZ506" s="22"/>
      <c r="IA506" s="22"/>
      <c r="IB506" s="22"/>
      <c r="IC506" s="22"/>
      <c r="ID506" s="22"/>
      <c r="IE506" s="22"/>
      <c r="IF506" s="22"/>
      <c r="IG506" s="22"/>
      <c r="IH506" s="22"/>
      <c r="II506" s="22"/>
      <c r="IJ506" s="22"/>
      <c r="IK506" s="22"/>
      <c r="IL506" s="22"/>
      <c r="IM506" s="22"/>
      <c r="IN506" s="22"/>
      <c r="IO506" s="22"/>
      <c r="IP506" s="22"/>
      <c r="IQ506" s="22"/>
      <c r="IR506" s="22"/>
      <c r="IS506" s="22"/>
      <c r="IT506" s="22"/>
      <c r="IU506" s="22"/>
      <c r="IV506" s="22"/>
      <c r="IW506" s="22"/>
      <c r="IX506" s="22"/>
      <c r="IY506" s="26">
        <f t="shared" si="26"/>
        <v>40</v>
      </c>
      <c r="IZ506" s="56" t="s">
        <v>37</v>
      </c>
      <c r="JA506" s="80">
        <v>1483.44</v>
      </c>
      <c r="JB506" s="81">
        <f>JE506+JF506+JG506+JH506+JI506+JJ506</f>
        <v>1483.44</v>
      </c>
      <c r="JC506" s="81">
        <v>1166.2</v>
      </c>
      <c r="JD506" s="82">
        <f t="shared" si="27"/>
        <v>0</v>
      </c>
      <c r="JE506" s="83"/>
      <c r="JF506" s="83"/>
      <c r="JG506" s="83"/>
      <c r="JH506" s="83"/>
      <c r="JI506" s="83"/>
      <c r="JJ506" s="83">
        <f>1000+483.44</f>
        <v>1483.44</v>
      </c>
      <c r="JK506" s="83"/>
      <c r="JL506" s="83"/>
      <c r="JM506" s="83"/>
      <c r="JN506" s="83"/>
      <c r="JO506" s="83"/>
      <c r="JP506" s="83"/>
      <c r="JQ506" s="40">
        <f t="shared" si="28"/>
        <v>1.2720288115246099</v>
      </c>
      <c r="JR506" s="5" t="s">
        <v>453</v>
      </c>
    </row>
    <row r="507" spans="1:278" s="5" customFormat="1" ht="12.75" customHeight="1" x14ac:dyDescent="0.25">
      <c r="A507" s="64">
        <v>43262</v>
      </c>
      <c r="B507" s="109" t="s">
        <v>159</v>
      </c>
      <c r="C507" s="52"/>
      <c r="D507" s="52"/>
      <c r="E507" s="53"/>
      <c r="F507" s="53"/>
      <c r="G507" s="53"/>
      <c r="H507" s="53"/>
      <c r="I507" s="53"/>
      <c r="J507" s="53"/>
      <c r="K507" s="53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>
        <v>10</v>
      </c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  <c r="AU507" s="22"/>
      <c r="AV507" s="22"/>
      <c r="AW507" s="22"/>
      <c r="AX507" s="22"/>
      <c r="AY507" s="22"/>
      <c r="AZ507" s="22"/>
      <c r="BA507" s="22"/>
      <c r="BB507" s="22"/>
      <c r="BC507" s="22"/>
      <c r="BD507" s="22"/>
      <c r="BE507" s="22"/>
      <c r="BF507" s="22"/>
      <c r="BG507" s="22"/>
      <c r="BH507" s="22"/>
      <c r="BI507" s="22"/>
      <c r="BJ507" s="22"/>
      <c r="BK507" s="22"/>
      <c r="BL507" s="22"/>
      <c r="BM507" s="22"/>
      <c r="BN507" s="22"/>
      <c r="BO507" s="22"/>
      <c r="BP507" s="22"/>
      <c r="BQ507" s="22"/>
      <c r="BR507" s="22"/>
      <c r="BS507" s="22"/>
      <c r="BT507" s="22"/>
      <c r="BU507" s="22"/>
      <c r="BV507" s="22"/>
      <c r="BW507" s="22"/>
      <c r="BX507" s="22"/>
      <c r="BY507" s="22"/>
      <c r="BZ507" s="22"/>
      <c r="CA507" s="22"/>
      <c r="CB507" s="22"/>
      <c r="CC507" s="22"/>
      <c r="CD507" s="22"/>
      <c r="CE507" s="22"/>
      <c r="CF507" s="22"/>
      <c r="CG507" s="22"/>
      <c r="CH507" s="22"/>
      <c r="CI507" s="22"/>
      <c r="CJ507" s="22"/>
      <c r="CK507" s="22"/>
      <c r="CL507" s="22"/>
      <c r="CM507" s="22"/>
      <c r="CN507" s="22"/>
      <c r="CO507" s="22"/>
      <c r="CP507" s="22"/>
      <c r="CQ507" s="22"/>
      <c r="CR507" s="22"/>
      <c r="CS507" s="22"/>
      <c r="CT507" s="22"/>
      <c r="CU507" s="22"/>
      <c r="CV507" s="22"/>
      <c r="CW507" s="22"/>
      <c r="CX507" s="22"/>
      <c r="CY507" s="22"/>
      <c r="CZ507" s="22"/>
      <c r="DA507" s="22"/>
      <c r="DB507" s="22"/>
      <c r="DC507" s="22"/>
      <c r="DD507" s="22"/>
      <c r="DE507" s="22"/>
      <c r="DF507" s="22"/>
      <c r="DG507" s="22"/>
      <c r="DH507" s="22"/>
      <c r="DI507" s="22"/>
      <c r="DJ507" s="22"/>
      <c r="DK507" s="22"/>
      <c r="DL507" s="22"/>
      <c r="DM507" s="22"/>
      <c r="DN507" s="22"/>
      <c r="DO507" s="22"/>
      <c r="DP507" s="22"/>
      <c r="DQ507" s="22"/>
      <c r="DR507" s="22"/>
      <c r="DS507" s="22"/>
      <c r="DT507" s="22"/>
      <c r="DU507" s="22"/>
      <c r="DV507" s="22"/>
      <c r="DW507" s="22"/>
      <c r="DX507" s="22"/>
      <c r="DY507" s="22"/>
      <c r="DZ507" s="22"/>
      <c r="EA507" s="22"/>
      <c r="EB507" s="22"/>
      <c r="EC507" s="22"/>
      <c r="ED507" s="22"/>
      <c r="EE507" s="22"/>
      <c r="EF507" s="22"/>
      <c r="EG507" s="22"/>
      <c r="EH507" s="22"/>
      <c r="EI507" s="22"/>
      <c r="EJ507" s="22"/>
      <c r="EK507" s="22"/>
      <c r="EL507" s="22"/>
      <c r="EM507" s="22"/>
      <c r="EN507" s="22"/>
      <c r="EO507" s="22"/>
      <c r="EP507" s="22"/>
      <c r="EQ507" s="22"/>
      <c r="ER507" s="22"/>
      <c r="ES507" s="22"/>
      <c r="ET507" s="22"/>
      <c r="EU507" s="22"/>
      <c r="EV507" s="22"/>
      <c r="EW507" s="22"/>
      <c r="EX507" s="22"/>
      <c r="EY507" s="22"/>
      <c r="EZ507" s="22"/>
      <c r="FA507" s="22"/>
      <c r="FB507" s="22"/>
      <c r="FC507" s="22"/>
      <c r="FD507" s="22"/>
      <c r="FE507" s="22"/>
      <c r="FF507" s="22"/>
      <c r="FG507" s="22"/>
      <c r="FH507" s="22"/>
      <c r="FI507" s="22"/>
      <c r="FJ507" s="22"/>
      <c r="FK507" s="22"/>
      <c r="FL507" s="22"/>
      <c r="FM507" s="22"/>
      <c r="FN507" s="22"/>
      <c r="FO507" s="22"/>
      <c r="FP507" s="22"/>
      <c r="FQ507" s="22"/>
      <c r="FR507" s="22"/>
      <c r="FS507" s="22"/>
      <c r="FT507" s="22"/>
      <c r="FU507" s="22"/>
      <c r="FV507" s="22"/>
      <c r="FW507" s="22"/>
      <c r="FX507" s="22"/>
      <c r="FY507" s="22"/>
      <c r="FZ507" s="22"/>
      <c r="GA507" s="22"/>
      <c r="GB507" s="22"/>
      <c r="GC507" s="22"/>
      <c r="GD507" s="22"/>
      <c r="GE507" s="22"/>
      <c r="GF507" s="22"/>
      <c r="GG507" s="22"/>
      <c r="GH507" s="22"/>
      <c r="GI507" s="22"/>
      <c r="GJ507" s="22"/>
      <c r="GK507" s="22"/>
      <c r="GL507" s="22"/>
      <c r="GM507" s="22"/>
      <c r="GN507" s="22"/>
      <c r="GO507" s="22"/>
      <c r="GP507" s="22"/>
      <c r="GQ507" s="22"/>
      <c r="GR507" s="22"/>
      <c r="GS507" s="22"/>
      <c r="GT507" s="22"/>
      <c r="GU507" s="22"/>
      <c r="GV507" s="22"/>
      <c r="GW507" s="22"/>
      <c r="GX507" s="22"/>
      <c r="GY507" s="22"/>
      <c r="GZ507" s="22"/>
      <c r="HA507" s="22"/>
      <c r="HB507" s="22"/>
      <c r="HC507" s="22"/>
      <c r="HD507" s="22"/>
      <c r="HE507" s="22"/>
      <c r="HF507" s="22"/>
      <c r="HG507" s="22"/>
      <c r="HH507" s="22"/>
      <c r="HI507" s="22"/>
      <c r="HJ507" s="22"/>
      <c r="HK507" s="22"/>
      <c r="HL507" s="22"/>
      <c r="HM507" s="22"/>
      <c r="HN507" s="22"/>
      <c r="HO507" s="22"/>
      <c r="HP507" s="22"/>
      <c r="HQ507" s="22"/>
      <c r="HR507" s="22"/>
      <c r="HS507" s="22"/>
      <c r="HT507" s="22"/>
      <c r="HU507" s="22"/>
      <c r="HV507" s="22"/>
      <c r="HW507" s="22"/>
      <c r="HX507" s="22"/>
      <c r="HY507" s="22"/>
      <c r="HZ507" s="22"/>
      <c r="IA507" s="22"/>
      <c r="IB507" s="22"/>
      <c r="IC507" s="22"/>
      <c r="ID507" s="22"/>
      <c r="IE507" s="22"/>
      <c r="IF507" s="22"/>
      <c r="IG507" s="22"/>
      <c r="IH507" s="22"/>
      <c r="II507" s="22"/>
      <c r="IJ507" s="22"/>
      <c r="IK507" s="22"/>
      <c r="IL507" s="22"/>
      <c r="IM507" s="22"/>
      <c r="IN507" s="22"/>
      <c r="IO507" s="22"/>
      <c r="IP507" s="22"/>
      <c r="IQ507" s="22"/>
      <c r="IR507" s="22"/>
      <c r="IS507" s="22"/>
      <c r="IT507" s="22"/>
      <c r="IU507" s="22"/>
      <c r="IV507" s="22"/>
      <c r="IW507" s="22"/>
      <c r="IX507" s="22"/>
      <c r="IY507" s="26">
        <f t="shared" si="26"/>
        <v>10</v>
      </c>
      <c r="IZ507" s="56" t="s">
        <v>37</v>
      </c>
      <c r="JA507" s="80">
        <v>414.96</v>
      </c>
      <c r="JB507" s="81">
        <f>JE507+JF507+JG507+JH507+JI507+JJ507</f>
        <v>414.96</v>
      </c>
      <c r="JC507" s="81">
        <v>266.90000000000003</v>
      </c>
      <c r="JD507" s="82">
        <f t="shared" si="27"/>
        <v>0</v>
      </c>
      <c r="JE507" s="83"/>
      <c r="JF507" s="83"/>
      <c r="JG507" s="83"/>
      <c r="JH507" s="83"/>
      <c r="JI507" s="83"/>
      <c r="JJ507" s="83">
        <v>414.96</v>
      </c>
      <c r="JK507" s="83"/>
      <c r="JL507" s="83"/>
      <c r="JM507" s="83"/>
      <c r="JN507" s="83"/>
      <c r="JO507" s="83"/>
      <c r="JP507" s="83"/>
      <c r="JQ507" s="40">
        <f t="shared" si="28"/>
        <v>1.5547396028475082</v>
      </c>
    </row>
    <row r="508" spans="1:278" s="5" customFormat="1" ht="12.75" customHeight="1" x14ac:dyDescent="0.25">
      <c r="A508" s="64">
        <v>43272</v>
      </c>
      <c r="B508" s="109" t="s">
        <v>159</v>
      </c>
      <c r="C508" s="52"/>
      <c r="D508" s="52"/>
      <c r="E508" s="53"/>
      <c r="F508" s="53"/>
      <c r="G508" s="53"/>
      <c r="H508" s="53"/>
      <c r="I508" s="53"/>
      <c r="J508" s="53"/>
      <c r="K508" s="53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>
        <v>10</v>
      </c>
      <c r="AA508" s="22">
        <v>1</v>
      </c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  <c r="AU508" s="22"/>
      <c r="AV508" s="22"/>
      <c r="AW508" s="22"/>
      <c r="AX508" s="22"/>
      <c r="AY508" s="22"/>
      <c r="AZ508" s="22"/>
      <c r="BA508" s="22"/>
      <c r="BB508" s="22"/>
      <c r="BC508" s="22"/>
      <c r="BD508" s="22"/>
      <c r="BE508" s="22"/>
      <c r="BF508" s="22"/>
      <c r="BG508" s="22"/>
      <c r="BH508" s="22"/>
      <c r="BI508" s="22"/>
      <c r="BJ508" s="22"/>
      <c r="BK508" s="22"/>
      <c r="BL508" s="22"/>
      <c r="BM508" s="22"/>
      <c r="BN508" s="22"/>
      <c r="BO508" s="22"/>
      <c r="BP508" s="22"/>
      <c r="BQ508" s="22"/>
      <c r="BR508" s="22"/>
      <c r="BS508" s="22"/>
      <c r="BT508" s="22"/>
      <c r="BU508" s="22"/>
      <c r="BV508" s="22"/>
      <c r="BW508" s="22"/>
      <c r="BX508" s="22"/>
      <c r="BY508" s="22"/>
      <c r="BZ508" s="22"/>
      <c r="CA508" s="22"/>
      <c r="CB508" s="22"/>
      <c r="CC508" s="22"/>
      <c r="CD508" s="22"/>
      <c r="CE508" s="22"/>
      <c r="CF508" s="22"/>
      <c r="CG508" s="22"/>
      <c r="CH508" s="22"/>
      <c r="CI508" s="22"/>
      <c r="CJ508" s="22"/>
      <c r="CK508" s="22"/>
      <c r="CL508" s="22"/>
      <c r="CM508" s="22"/>
      <c r="CN508" s="22"/>
      <c r="CO508" s="22"/>
      <c r="CP508" s="22"/>
      <c r="CQ508" s="22"/>
      <c r="CR508" s="22"/>
      <c r="CS508" s="22"/>
      <c r="CT508" s="22"/>
      <c r="CU508" s="22"/>
      <c r="CV508" s="22"/>
      <c r="CW508" s="22"/>
      <c r="CX508" s="22"/>
      <c r="CY508" s="22"/>
      <c r="CZ508" s="22"/>
      <c r="DA508" s="22"/>
      <c r="DB508" s="22"/>
      <c r="DC508" s="22"/>
      <c r="DD508" s="22"/>
      <c r="DE508" s="22"/>
      <c r="DF508" s="22"/>
      <c r="DG508" s="22"/>
      <c r="DH508" s="22"/>
      <c r="DI508" s="22"/>
      <c r="DJ508" s="22"/>
      <c r="DK508" s="22"/>
      <c r="DL508" s="22"/>
      <c r="DM508" s="22"/>
      <c r="DN508" s="22"/>
      <c r="DO508" s="22"/>
      <c r="DP508" s="22"/>
      <c r="DQ508" s="22"/>
      <c r="DR508" s="22"/>
      <c r="DS508" s="22"/>
      <c r="DT508" s="22"/>
      <c r="DU508" s="22"/>
      <c r="DV508" s="22"/>
      <c r="DW508" s="22"/>
      <c r="DX508" s="22"/>
      <c r="DY508" s="22"/>
      <c r="DZ508" s="22"/>
      <c r="EA508" s="22"/>
      <c r="EB508" s="22"/>
      <c r="EC508" s="22"/>
      <c r="ED508" s="22"/>
      <c r="EE508" s="22"/>
      <c r="EF508" s="22"/>
      <c r="EG508" s="22"/>
      <c r="EH508" s="22"/>
      <c r="EI508" s="22"/>
      <c r="EJ508" s="22"/>
      <c r="EK508" s="22"/>
      <c r="EL508" s="22"/>
      <c r="EM508" s="22"/>
      <c r="EN508" s="22"/>
      <c r="EO508" s="22"/>
      <c r="EP508" s="22"/>
      <c r="EQ508" s="22"/>
      <c r="ER508" s="22"/>
      <c r="ES508" s="22"/>
      <c r="ET508" s="22"/>
      <c r="EU508" s="22"/>
      <c r="EV508" s="22"/>
      <c r="EW508" s="22"/>
      <c r="EX508" s="22"/>
      <c r="EY508" s="22"/>
      <c r="EZ508" s="22"/>
      <c r="FA508" s="22"/>
      <c r="FB508" s="22"/>
      <c r="FC508" s="22"/>
      <c r="FD508" s="22"/>
      <c r="FE508" s="22"/>
      <c r="FF508" s="22"/>
      <c r="FG508" s="22"/>
      <c r="FH508" s="22"/>
      <c r="FI508" s="22"/>
      <c r="FJ508" s="22"/>
      <c r="FK508" s="22"/>
      <c r="FL508" s="22"/>
      <c r="FM508" s="22"/>
      <c r="FN508" s="22"/>
      <c r="FO508" s="22"/>
      <c r="FP508" s="22"/>
      <c r="FQ508" s="22"/>
      <c r="FR508" s="22"/>
      <c r="FS508" s="22"/>
      <c r="FT508" s="22"/>
      <c r="FU508" s="22"/>
      <c r="FV508" s="22"/>
      <c r="FW508" s="22"/>
      <c r="FX508" s="22"/>
      <c r="FY508" s="22"/>
      <c r="FZ508" s="22"/>
      <c r="GA508" s="22"/>
      <c r="GB508" s="22"/>
      <c r="GC508" s="22"/>
      <c r="GD508" s="22"/>
      <c r="GE508" s="22"/>
      <c r="GF508" s="22"/>
      <c r="GG508" s="22"/>
      <c r="GH508" s="22"/>
      <c r="GI508" s="22"/>
      <c r="GJ508" s="22"/>
      <c r="GK508" s="22"/>
      <c r="GL508" s="22"/>
      <c r="GM508" s="22"/>
      <c r="GN508" s="22"/>
      <c r="GO508" s="22"/>
      <c r="GP508" s="22"/>
      <c r="GQ508" s="22"/>
      <c r="GR508" s="22"/>
      <c r="GS508" s="22"/>
      <c r="GT508" s="22"/>
      <c r="GU508" s="22"/>
      <c r="GV508" s="22"/>
      <c r="GW508" s="22"/>
      <c r="GX508" s="22"/>
      <c r="GY508" s="22"/>
      <c r="GZ508" s="22"/>
      <c r="HA508" s="22"/>
      <c r="HB508" s="22"/>
      <c r="HC508" s="22"/>
      <c r="HD508" s="22"/>
      <c r="HE508" s="22"/>
      <c r="HF508" s="22"/>
      <c r="HG508" s="22"/>
      <c r="HH508" s="22"/>
      <c r="HI508" s="22"/>
      <c r="HJ508" s="22"/>
      <c r="HK508" s="22"/>
      <c r="HL508" s="22"/>
      <c r="HM508" s="22"/>
      <c r="HN508" s="22"/>
      <c r="HO508" s="22"/>
      <c r="HP508" s="22"/>
      <c r="HQ508" s="22"/>
      <c r="HR508" s="22"/>
      <c r="HS508" s="22"/>
      <c r="HT508" s="22"/>
      <c r="HU508" s="22"/>
      <c r="HV508" s="22"/>
      <c r="HW508" s="22"/>
      <c r="HX508" s="22"/>
      <c r="HY508" s="22"/>
      <c r="HZ508" s="22"/>
      <c r="IA508" s="22"/>
      <c r="IB508" s="22"/>
      <c r="IC508" s="22"/>
      <c r="ID508" s="22"/>
      <c r="IE508" s="22"/>
      <c r="IF508" s="22"/>
      <c r="IG508" s="22"/>
      <c r="IH508" s="22"/>
      <c r="II508" s="22"/>
      <c r="IJ508" s="22"/>
      <c r="IK508" s="22"/>
      <c r="IL508" s="22"/>
      <c r="IM508" s="22"/>
      <c r="IN508" s="22"/>
      <c r="IO508" s="22"/>
      <c r="IP508" s="22"/>
      <c r="IQ508" s="22"/>
      <c r="IR508" s="22"/>
      <c r="IS508" s="22"/>
      <c r="IT508" s="22"/>
      <c r="IU508" s="22"/>
      <c r="IV508" s="22"/>
      <c r="IW508" s="22"/>
      <c r="IX508" s="22"/>
      <c r="IY508" s="26">
        <f t="shared" si="26"/>
        <v>11</v>
      </c>
      <c r="IZ508" s="56" t="s">
        <v>37</v>
      </c>
      <c r="JA508" s="80">
        <v>350.99</v>
      </c>
      <c r="JB508" s="81">
        <f>JE508+JF508+JG508+JH508+JI508+JJ508</f>
        <v>350.99</v>
      </c>
      <c r="JC508" s="81">
        <v>339.14</v>
      </c>
      <c r="JD508" s="82">
        <f t="shared" si="27"/>
        <v>0</v>
      </c>
      <c r="JE508" s="83"/>
      <c r="JF508" s="83"/>
      <c r="JG508" s="83"/>
      <c r="JH508" s="83"/>
      <c r="JI508" s="83"/>
      <c r="JJ508" s="83">
        <v>350.99</v>
      </c>
      <c r="JK508" s="83"/>
      <c r="JL508" s="83"/>
      <c r="JM508" s="83"/>
      <c r="JN508" s="83"/>
      <c r="JO508" s="83"/>
      <c r="JP508" s="83"/>
      <c r="JQ508" s="40">
        <f t="shared" si="28"/>
        <v>1.0349413221678363</v>
      </c>
      <c r="JR508" s="5" t="s">
        <v>482</v>
      </c>
    </row>
    <row r="509" spans="1:278" s="5" customFormat="1" ht="12.75" customHeight="1" x14ac:dyDescent="0.25">
      <c r="A509" s="64">
        <v>43277</v>
      </c>
      <c r="B509" s="109" t="s">
        <v>159</v>
      </c>
      <c r="C509" s="52"/>
      <c r="D509" s="52"/>
      <c r="E509" s="53"/>
      <c r="F509" s="53"/>
      <c r="G509" s="53"/>
      <c r="H509" s="53"/>
      <c r="I509" s="53"/>
      <c r="J509" s="53"/>
      <c r="K509" s="53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>
        <v>40</v>
      </c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  <c r="AU509" s="22"/>
      <c r="AV509" s="22"/>
      <c r="AW509" s="22"/>
      <c r="AX509" s="22"/>
      <c r="AY509" s="22"/>
      <c r="AZ509" s="22"/>
      <c r="BA509" s="22"/>
      <c r="BB509" s="22"/>
      <c r="BC509" s="22"/>
      <c r="BD509" s="22"/>
      <c r="BE509" s="22"/>
      <c r="BF509" s="22"/>
      <c r="BG509" s="22"/>
      <c r="BH509" s="22"/>
      <c r="BI509" s="22"/>
      <c r="BJ509" s="22"/>
      <c r="BK509" s="22"/>
      <c r="BL509" s="22"/>
      <c r="BM509" s="22"/>
      <c r="BN509" s="22"/>
      <c r="BO509" s="22"/>
      <c r="BP509" s="22"/>
      <c r="BQ509" s="22"/>
      <c r="BR509" s="22"/>
      <c r="BS509" s="22"/>
      <c r="BT509" s="22"/>
      <c r="BU509" s="22"/>
      <c r="BV509" s="22"/>
      <c r="BW509" s="22"/>
      <c r="BX509" s="22"/>
      <c r="BY509" s="22"/>
      <c r="BZ509" s="22"/>
      <c r="CA509" s="22"/>
      <c r="CB509" s="22"/>
      <c r="CC509" s="22"/>
      <c r="CD509" s="22"/>
      <c r="CE509" s="22"/>
      <c r="CF509" s="22"/>
      <c r="CG509" s="22"/>
      <c r="CH509" s="22"/>
      <c r="CI509" s="22"/>
      <c r="CJ509" s="22"/>
      <c r="CK509" s="22"/>
      <c r="CL509" s="22"/>
      <c r="CM509" s="22"/>
      <c r="CN509" s="22"/>
      <c r="CO509" s="22"/>
      <c r="CP509" s="22"/>
      <c r="CQ509" s="22"/>
      <c r="CR509" s="22"/>
      <c r="CS509" s="22"/>
      <c r="CT509" s="22"/>
      <c r="CU509" s="22"/>
      <c r="CV509" s="22"/>
      <c r="CW509" s="22"/>
      <c r="CX509" s="22"/>
      <c r="CY509" s="22"/>
      <c r="CZ509" s="22"/>
      <c r="DA509" s="22"/>
      <c r="DB509" s="22"/>
      <c r="DC509" s="22"/>
      <c r="DD509" s="22"/>
      <c r="DE509" s="22"/>
      <c r="DF509" s="22"/>
      <c r="DG509" s="22"/>
      <c r="DH509" s="22"/>
      <c r="DI509" s="22"/>
      <c r="DJ509" s="22"/>
      <c r="DK509" s="22"/>
      <c r="DL509" s="22"/>
      <c r="DM509" s="22"/>
      <c r="DN509" s="22"/>
      <c r="DO509" s="22"/>
      <c r="DP509" s="22"/>
      <c r="DQ509" s="22"/>
      <c r="DR509" s="22"/>
      <c r="DS509" s="22"/>
      <c r="DT509" s="22"/>
      <c r="DU509" s="22"/>
      <c r="DV509" s="22"/>
      <c r="DW509" s="22"/>
      <c r="DX509" s="22"/>
      <c r="DY509" s="22"/>
      <c r="DZ509" s="22"/>
      <c r="EA509" s="22"/>
      <c r="EB509" s="22"/>
      <c r="EC509" s="22"/>
      <c r="ED509" s="22"/>
      <c r="EE509" s="22"/>
      <c r="EF509" s="22"/>
      <c r="EG509" s="22"/>
      <c r="EH509" s="22"/>
      <c r="EI509" s="22"/>
      <c r="EJ509" s="22"/>
      <c r="EK509" s="22"/>
      <c r="EL509" s="22"/>
      <c r="EM509" s="22"/>
      <c r="EN509" s="22"/>
      <c r="EO509" s="22"/>
      <c r="EP509" s="22"/>
      <c r="EQ509" s="22"/>
      <c r="ER509" s="22"/>
      <c r="ES509" s="22"/>
      <c r="ET509" s="22"/>
      <c r="EU509" s="22"/>
      <c r="EV509" s="22"/>
      <c r="EW509" s="22"/>
      <c r="EX509" s="22"/>
      <c r="EY509" s="22"/>
      <c r="EZ509" s="22">
        <v>20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2"/>
      <c r="FK509" s="22"/>
      <c r="FL509" s="22"/>
      <c r="FM509" s="22"/>
      <c r="FN509" s="22"/>
      <c r="FO509" s="22"/>
      <c r="FP509" s="22"/>
      <c r="FQ509" s="22"/>
      <c r="FR509" s="22"/>
      <c r="FS509" s="22"/>
      <c r="FT509" s="22"/>
      <c r="FU509" s="22"/>
      <c r="FV509" s="22"/>
      <c r="FW509" s="22"/>
      <c r="FX509" s="22"/>
      <c r="FY509" s="22"/>
      <c r="FZ509" s="22"/>
      <c r="GA509" s="22"/>
      <c r="GB509" s="22"/>
      <c r="GC509" s="22"/>
      <c r="GD509" s="22"/>
      <c r="GE509" s="22"/>
      <c r="GF509" s="22"/>
      <c r="GG509" s="22"/>
      <c r="GH509" s="22"/>
      <c r="GI509" s="22"/>
      <c r="GJ509" s="22"/>
      <c r="GK509" s="22"/>
      <c r="GL509" s="22"/>
      <c r="GM509" s="22"/>
      <c r="GN509" s="22"/>
      <c r="GO509" s="22"/>
      <c r="GP509" s="22"/>
      <c r="GQ509" s="22"/>
      <c r="GR509" s="22"/>
      <c r="GS509" s="22"/>
      <c r="GT509" s="22"/>
      <c r="GU509" s="22"/>
      <c r="GV509" s="22"/>
      <c r="GW509" s="22"/>
      <c r="GX509" s="22"/>
      <c r="GY509" s="22"/>
      <c r="GZ509" s="22"/>
      <c r="HA509" s="22"/>
      <c r="HB509" s="22"/>
      <c r="HC509" s="22"/>
      <c r="HD509" s="22"/>
      <c r="HE509" s="22"/>
      <c r="HF509" s="22"/>
      <c r="HG509" s="22"/>
      <c r="HH509" s="22"/>
      <c r="HI509" s="22"/>
      <c r="HJ509" s="22"/>
      <c r="HK509" s="22"/>
      <c r="HL509" s="22"/>
      <c r="HM509" s="22"/>
      <c r="HN509" s="22"/>
      <c r="HO509" s="22"/>
      <c r="HP509" s="22"/>
      <c r="HQ509" s="22"/>
      <c r="HR509" s="22"/>
      <c r="HS509" s="22"/>
      <c r="HT509" s="22"/>
      <c r="HU509" s="22"/>
      <c r="HV509" s="22"/>
      <c r="HW509" s="22"/>
      <c r="HX509" s="22"/>
      <c r="HY509" s="22"/>
      <c r="HZ509" s="22"/>
      <c r="IA509" s="22"/>
      <c r="IB509" s="22"/>
      <c r="IC509" s="22"/>
      <c r="ID509" s="22"/>
      <c r="IE509" s="22"/>
      <c r="IF509" s="22"/>
      <c r="IG509" s="22"/>
      <c r="IH509" s="22"/>
      <c r="II509" s="22"/>
      <c r="IJ509" s="22"/>
      <c r="IK509" s="22"/>
      <c r="IL509" s="22"/>
      <c r="IM509" s="22"/>
      <c r="IN509" s="22"/>
      <c r="IO509" s="22"/>
      <c r="IP509" s="22"/>
      <c r="IQ509" s="22"/>
      <c r="IR509" s="22"/>
      <c r="IS509" s="22"/>
      <c r="IT509" s="22"/>
      <c r="IU509" s="22"/>
      <c r="IV509" s="22"/>
      <c r="IW509" s="22"/>
      <c r="IX509" s="22"/>
      <c r="IY509" s="26">
        <f t="shared" si="26"/>
        <v>60</v>
      </c>
      <c r="IZ509" s="56" t="s">
        <v>37</v>
      </c>
      <c r="JA509" s="80">
        <v>2136.96</v>
      </c>
      <c r="JB509" s="81">
        <f>JE509+JF509+JG509+JH509+JI509+JJ509+JK509</f>
        <v>2136.96</v>
      </c>
      <c r="JC509" s="81">
        <v>1396.6</v>
      </c>
      <c r="JD509" s="82">
        <f t="shared" si="27"/>
        <v>0</v>
      </c>
      <c r="JE509" s="83"/>
      <c r="JF509" s="83"/>
      <c r="JG509" s="83"/>
      <c r="JH509" s="83"/>
      <c r="JI509" s="83"/>
      <c r="JJ509" s="83"/>
      <c r="JK509" s="83">
        <v>2136.96</v>
      </c>
      <c r="JL509" s="83"/>
      <c r="JM509" s="83"/>
      <c r="JN509" s="83"/>
      <c r="JO509" s="83"/>
      <c r="JP509" s="83"/>
      <c r="JQ509" s="40">
        <f t="shared" si="28"/>
        <v>1.5301159959902622</v>
      </c>
    </row>
    <row r="510" spans="1:278" s="5" customFormat="1" ht="12.75" customHeight="1" x14ac:dyDescent="0.25">
      <c r="A510" s="64">
        <v>43290</v>
      </c>
      <c r="B510" s="109" t="s">
        <v>159</v>
      </c>
      <c r="C510" s="52"/>
      <c r="D510" s="52"/>
      <c r="E510" s="53"/>
      <c r="F510" s="53"/>
      <c r="G510" s="53"/>
      <c r="H510" s="53"/>
      <c r="I510" s="53"/>
      <c r="J510" s="53"/>
      <c r="K510" s="53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>
        <v>10</v>
      </c>
      <c r="Y510" s="22"/>
      <c r="Z510" s="22">
        <v>10</v>
      </c>
      <c r="AA510" s="22"/>
      <c r="AB510" s="22"/>
      <c r="AC510" s="22"/>
      <c r="AD510" s="22"/>
      <c r="AE510" s="22">
        <v>1</v>
      </c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  <c r="AU510" s="22"/>
      <c r="AV510" s="22"/>
      <c r="AW510" s="22"/>
      <c r="AX510" s="22"/>
      <c r="AY510" s="22"/>
      <c r="AZ510" s="22"/>
      <c r="BA510" s="22"/>
      <c r="BB510" s="22"/>
      <c r="BC510" s="22"/>
      <c r="BD510" s="22"/>
      <c r="BE510" s="22"/>
      <c r="BF510" s="22"/>
      <c r="BG510" s="22"/>
      <c r="BH510" s="22"/>
      <c r="BI510" s="22"/>
      <c r="BJ510" s="22"/>
      <c r="BK510" s="22"/>
      <c r="BL510" s="22"/>
      <c r="BM510" s="22"/>
      <c r="BN510" s="22"/>
      <c r="BO510" s="22"/>
      <c r="BP510" s="22"/>
      <c r="BQ510" s="22"/>
      <c r="BR510" s="22"/>
      <c r="BS510" s="22"/>
      <c r="BT510" s="22"/>
      <c r="BU510" s="22"/>
      <c r="BV510" s="22"/>
      <c r="BW510" s="22"/>
      <c r="BX510" s="22"/>
      <c r="BY510" s="22"/>
      <c r="BZ510" s="22"/>
      <c r="CA510" s="22"/>
      <c r="CB510" s="22"/>
      <c r="CC510" s="22"/>
      <c r="CD510" s="22"/>
      <c r="CE510" s="22"/>
      <c r="CF510" s="22"/>
      <c r="CG510" s="22"/>
      <c r="CH510" s="22"/>
      <c r="CI510" s="22"/>
      <c r="CJ510" s="22"/>
      <c r="CK510" s="22"/>
      <c r="CL510" s="22"/>
      <c r="CM510" s="22"/>
      <c r="CN510" s="22"/>
      <c r="CO510" s="22"/>
      <c r="CP510" s="22"/>
      <c r="CQ510" s="22"/>
      <c r="CR510" s="22"/>
      <c r="CS510" s="22"/>
      <c r="CT510" s="22"/>
      <c r="CU510" s="22"/>
      <c r="CV510" s="22"/>
      <c r="CW510" s="22"/>
      <c r="CX510" s="22"/>
      <c r="CY510" s="22"/>
      <c r="CZ510" s="22"/>
      <c r="DA510" s="22"/>
      <c r="DB510" s="22"/>
      <c r="DC510" s="22"/>
      <c r="DD510" s="22"/>
      <c r="DE510" s="22"/>
      <c r="DF510" s="22"/>
      <c r="DG510" s="22"/>
      <c r="DH510" s="22"/>
      <c r="DI510" s="22"/>
      <c r="DJ510" s="22"/>
      <c r="DK510" s="22"/>
      <c r="DL510" s="22"/>
      <c r="DM510" s="22"/>
      <c r="DN510" s="22"/>
      <c r="DO510" s="22"/>
      <c r="DP510" s="22"/>
      <c r="DQ510" s="22"/>
      <c r="DR510" s="22"/>
      <c r="DS510" s="22"/>
      <c r="DT510" s="22"/>
      <c r="DU510" s="22"/>
      <c r="DV510" s="22"/>
      <c r="DW510" s="22"/>
      <c r="DX510" s="22"/>
      <c r="DY510" s="22"/>
      <c r="DZ510" s="22"/>
      <c r="EA510" s="22"/>
      <c r="EB510" s="22"/>
      <c r="EC510" s="22"/>
      <c r="ED510" s="22"/>
      <c r="EE510" s="22"/>
      <c r="EF510" s="22"/>
      <c r="EG510" s="22"/>
      <c r="EH510" s="22"/>
      <c r="EI510" s="22"/>
      <c r="EJ510" s="22"/>
      <c r="EK510" s="22"/>
      <c r="EL510" s="22"/>
      <c r="EM510" s="22"/>
      <c r="EN510" s="22"/>
      <c r="EO510" s="22"/>
      <c r="EP510" s="22"/>
      <c r="EQ510" s="22"/>
      <c r="ER510" s="22"/>
      <c r="ES510" s="22"/>
      <c r="ET510" s="22"/>
      <c r="EU510" s="22"/>
      <c r="EV510" s="22"/>
      <c r="EW510" s="22"/>
      <c r="EX510" s="22"/>
      <c r="EY510" s="22"/>
      <c r="EZ510" s="22">
        <v>10</v>
      </c>
      <c r="FA510" s="22"/>
      <c r="FB510" s="22"/>
      <c r="FC510" s="22"/>
      <c r="FD510" s="22"/>
      <c r="FE510" s="22"/>
      <c r="FF510" s="22"/>
      <c r="FG510" s="22"/>
      <c r="FH510" s="22"/>
      <c r="FI510" s="22"/>
      <c r="FJ510" s="22"/>
      <c r="FK510" s="22"/>
      <c r="FL510" s="22"/>
      <c r="FM510" s="22"/>
      <c r="FN510" s="22"/>
      <c r="FO510" s="22"/>
      <c r="FP510" s="22"/>
      <c r="FQ510" s="22"/>
      <c r="FR510" s="22"/>
      <c r="FS510" s="22"/>
      <c r="FT510" s="22"/>
      <c r="FU510" s="22"/>
      <c r="FV510" s="22"/>
      <c r="FW510" s="22"/>
      <c r="FX510" s="22"/>
      <c r="FY510" s="22"/>
      <c r="FZ510" s="22"/>
      <c r="GA510" s="22"/>
      <c r="GB510" s="22"/>
      <c r="GC510" s="22"/>
      <c r="GD510" s="22"/>
      <c r="GE510" s="22"/>
      <c r="GF510" s="22"/>
      <c r="GG510" s="22"/>
      <c r="GH510" s="22"/>
      <c r="GI510" s="22"/>
      <c r="GJ510" s="22"/>
      <c r="GK510" s="22"/>
      <c r="GL510" s="22"/>
      <c r="GM510" s="22"/>
      <c r="GN510" s="22"/>
      <c r="GO510" s="22"/>
      <c r="GP510" s="22"/>
      <c r="GQ510" s="22"/>
      <c r="GR510" s="22"/>
      <c r="GS510" s="22"/>
      <c r="GT510" s="22"/>
      <c r="GU510" s="22"/>
      <c r="GV510" s="22"/>
      <c r="GW510" s="22"/>
      <c r="GX510" s="22"/>
      <c r="GY510" s="22"/>
      <c r="GZ510" s="22"/>
      <c r="HA510" s="22"/>
      <c r="HB510" s="22"/>
      <c r="HC510" s="22"/>
      <c r="HD510" s="22"/>
      <c r="HE510" s="22"/>
      <c r="HF510" s="22"/>
      <c r="HG510" s="22"/>
      <c r="HH510" s="22"/>
      <c r="HI510" s="22"/>
      <c r="HJ510" s="22"/>
      <c r="HK510" s="22"/>
      <c r="HL510" s="22"/>
      <c r="HM510" s="22"/>
      <c r="HN510" s="22"/>
      <c r="HO510" s="22"/>
      <c r="HP510" s="22"/>
      <c r="HQ510" s="22"/>
      <c r="HR510" s="22"/>
      <c r="HS510" s="22"/>
      <c r="HT510" s="22"/>
      <c r="HU510" s="22"/>
      <c r="HV510" s="22"/>
      <c r="HW510" s="22"/>
      <c r="HX510" s="22"/>
      <c r="HY510" s="22"/>
      <c r="HZ510" s="22"/>
      <c r="IA510" s="22"/>
      <c r="IB510" s="22"/>
      <c r="IC510" s="22"/>
      <c r="ID510" s="22"/>
      <c r="IE510" s="22"/>
      <c r="IF510" s="22"/>
      <c r="IG510" s="22"/>
      <c r="IH510" s="22"/>
      <c r="II510" s="22"/>
      <c r="IJ510" s="22"/>
      <c r="IK510" s="22"/>
      <c r="IL510" s="22"/>
      <c r="IM510" s="22"/>
      <c r="IN510" s="22"/>
      <c r="IO510" s="22"/>
      <c r="IP510" s="22"/>
      <c r="IQ510" s="22"/>
      <c r="IR510" s="22"/>
      <c r="IS510" s="22"/>
      <c r="IT510" s="22"/>
      <c r="IU510" s="22"/>
      <c r="IV510" s="22"/>
      <c r="IW510" s="22"/>
      <c r="IX510" s="22"/>
      <c r="IY510" s="26">
        <f t="shared" si="26"/>
        <v>31</v>
      </c>
      <c r="IZ510" s="56" t="s">
        <v>37</v>
      </c>
      <c r="JA510" s="80">
        <v>999.18</v>
      </c>
      <c r="JB510" s="81">
        <f>JE510+JF510+JG510+JH510+JI510+JJ510+JK510</f>
        <v>999.18</v>
      </c>
      <c r="JC510" s="81">
        <v>760.82999999999993</v>
      </c>
      <c r="JD510" s="82">
        <f t="shared" si="27"/>
        <v>0</v>
      </c>
      <c r="JE510" s="83"/>
      <c r="JF510" s="83"/>
      <c r="JG510" s="83"/>
      <c r="JH510" s="83"/>
      <c r="JI510" s="83"/>
      <c r="JJ510" s="83"/>
      <c r="JK510" s="83">
        <v>999.18</v>
      </c>
      <c r="JL510" s="83"/>
      <c r="JM510" s="83"/>
      <c r="JN510" s="83"/>
      <c r="JO510" s="83"/>
      <c r="JP510" s="83"/>
      <c r="JQ510" s="40">
        <f t="shared" si="28"/>
        <v>1.3132762903670991</v>
      </c>
    </row>
    <row r="511" spans="1:278" s="5" customFormat="1" ht="12.75" customHeight="1" x14ac:dyDescent="0.25">
      <c r="A511" s="64">
        <v>43326</v>
      </c>
      <c r="B511" s="109" t="s">
        <v>159</v>
      </c>
      <c r="C511" s="52"/>
      <c r="D511" s="52"/>
      <c r="E511" s="53"/>
      <c r="F511" s="53"/>
      <c r="G511" s="53"/>
      <c r="H511" s="53"/>
      <c r="I511" s="53"/>
      <c r="J511" s="53"/>
      <c r="K511" s="53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>
        <v>20</v>
      </c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22"/>
      <c r="GF511" s="22"/>
      <c r="GG511" s="22"/>
      <c r="GH511" s="22"/>
      <c r="GI511" s="22"/>
      <c r="GJ511" s="22"/>
      <c r="GK511" s="22"/>
      <c r="GL511" s="22"/>
      <c r="GM511" s="22"/>
      <c r="GN511" s="22"/>
      <c r="GO511" s="22"/>
      <c r="GP511" s="22"/>
      <c r="GQ511" s="22"/>
      <c r="GR511" s="22"/>
      <c r="GS511" s="22"/>
      <c r="GT511" s="22"/>
      <c r="GU511" s="22"/>
      <c r="GV511" s="22"/>
      <c r="GW511" s="22"/>
      <c r="GX511" s="22"/>
      <c r="GY511" s="22"/>
      <c r="GZ511" s="22"/>
      <c r="HA511" s="22"/>
      <c r="HB511" s="22"/>
      <c r="HC511" s="22"/>
      <c r="HD511" s="22"/>
      <c r="HE511" s="22"/>
      <c r="HF511" s="22"/>
      <c r="HG511" s="22"/>
      <c r="HH511" s="22"/>
      <c r="HI511" s="22"/>
      <c r="HJ511" s="22"/>
      <c r="HK511" s="22"/>
      <c r="HL511" s="22"/>
      <c r="HM511" s="22"/>
      <c r="HN511" s="22"/>
      <c r="HO511" s="22"/>
      <c r="HP511" s="22"/>
      <c r="HQ511" s="22"/>
      <c r="HR511" s="22"/>
      <c r="HS511" s="22"/>
      <c r="HT511" s="22"/>
      <c r="HU511" s="22"/>
      <c r="HV511" s="22"/>
      <c r="HW511" s="22"/>
      <c r="HX511" s="22"/>
      <c r="HY511" s="22"/>
      <c r="HZ511" s="22"/>
      <c r="IA511" s="22"/>
      <c r="IB511" s="22"/>
      <c r="IC511" s="22"/>
      <c r="ID511" s="22"/>
      <c r="IE511" s="22"/>
      <c r="IF511" s="22"/>
      <c r="IG511" s="22"/>
      <c r="IH511" s="22"/>
      <c r="II511" s="22"/>
      <c r="IJ511" s="22"/>
      <c r="IK511" s="22"/>
      <c r="IL511" s="22"/>
      <c r="IM511" s="22"/>
      <c r="IN511" s="22"/>
      <c r="IO511" s="22"/>
      <c r="IP511" s="22"/>
      <c r="IQ511" s="22"/>
      <c r="IR511" s="22"/>
      <c r="IS511" s="22"/>
      <c r="IT511" s="22"/>
      <c r="IU511" s="22"/>
      <c r="IV511" s="22"/>
      <c r="IW511" s="22"/>
      <c r="IX511" s="22"/>
      <c r="IY511" s="26">
        <f t="shared" si="26"/>
        <v>20</v>
      </c>
      <c r="IZ511" s="56" t="s">
        <v>37</v>
      </c>
      <c r="JA511" s="80">
        <v>858.72</v>
      </c>
      <c r="JB511" s="81">
        <f>JE511+JF511+JG511+JH511+JI511+JJ511+JK511+JL511</f>
        <v>858.72</v>
      </c>
      <c r="JC511" s="81">
        <v>533.20000000000005</v>
      </c>
      <c r="JD511" s="82">
        <f t="shared" si="27"/>
        <v>0</v>
      </c>
      <c r="JE511" s="83"/>
      <c r="JF511" s="83"/>
      <c r="JG511" s="83"/>
      <c r="JH511" s="83"/>
      <c r="JI511" s="83"/>
      <c r="JJ511" s="83"/>
      <c r="JK511" s="83"/>
      <c r="JL511" s="83">
        <v>858.72</v>
      </c>
      <c r="JM511" s="83"/>
      <c r="JN511" s="83"/>
      <c r="JO511" s="83"/>
      <c r="JP511" s="83"/>
      <c r="JQ511" s="40">
        <f t="shared" si="28"/>
        <v>1.6105026256564141</v>
      </c>
    </row>
    <row r="512" spans="1:278" s="5" customFormat="1" ht="12.75" customHeight="1" x14ac:dyDescent="0.25">
      <c r="A512" s="64">
        <v>43333</v>
      </c>
      <c r="B512" s="109" t="s">
        <v>159</v>
      </c>
      <c r="C512" s="52"/>
      <c r="D512" s="52"/>
      <c r="E512" s="53"/>
      <c r="F512" s="53"/>
      <c r="G512" s="53"/>
      <c r="H512" s="53"/>
      <c r="I512" s="53"/>
      <c r="J512" s="53"/>
      <c r="K512" s="53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>
        <v>10</v>
      </c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  <c r="AU512" s="22"/>
      <c r="AV512" s="22"/>
      <c r="AW512" s="22"/>
      <c r="AX512" s="22"/>
      <c r="AY512" s="22"/>
      <c r="AZ512" s="22"/>
      <c r="BA512" s="22"/>
      <c r="BB512" s="22"/>
      <c r="BC512" s="22"/>
      <c r="BD512" s="22"/>
      <c r="BE512" s="22"/>
      <c r="BF512" s="22"/>
      <c r="BG512" s="22"/>
      <c r="BH512" s="22"/>
      <c r="BI512" s="22"/>
      <c r="BJ512" s="22"/>
      <c r="BK512" s="22"/>
      <c r="BL512" s="22"/>
      <c r="BM512" s="22"/>
      <c r="BN512" s="22"/>
      <c r="BO512" s="22"/>
      <c r="BP512" s="22"/>
      <c r="BQ512" s="22"/>
      <c r="BR512" s="22"/>
      <c r="BS512" s="22"/>
      <c r="BT512" s="22"/>
      <c r="BU512" s="22"/>
      <c r="BV512" s="22"/>
      <c r="BW512" s="22"/>
      <c r="BX512" s="22"/>
      <c r="BY512" s="22"/>
      <c r="BZ512" s="22"/>
      <c r="CA512" s="22"/>
      <c r="CB512" s="22"/>
      <c r="CC512" s="22"/>
      <c r="CD512" s="22"/>
      <c r="CE512" s="22"/>
      <c r="CF512" s="22"/>
      <c r="CG512" s="22"/>
      <c r="CH512" s="22"/>
      <c r="CI512" s="22"/>
      <c r="CJ512" s="22"/>
      <c r="CK512" s="22"/>
      <c r="CL512" s="22"/>
      <c r="CM512" s="22"/>
      <c r="CN512" s="22"/>
      <c r="CO512" s="22"/>
      <c r="CP512" s="22"/>
      <c r="CQ512" s="22"/>
      <c r="CR512" s="22"/>
      <c r="CS512" s="22"/>
      <c r="CT512" s="22"/>
      <c r="CU512" s="22"/>
      <c r="CV512" s="22"/>
      <c r="CW512" s="22"/>
      <c r="CX512" s="22"/>
      <c r="CY512" s="22"/>
      <c r="CZ512" s="22"/>
      <c r="DA512" s="22"/>
      <c r="DB512" s="22"/>
      <c r="DC512" s="22"/>
      <c r="DD512" s="22"/>
      <c r="DE512" s="22"/>
      <c r="DF512" s="22"/>
      <c r="DG512" s="22"/>
      <c r="DH512" s="22"/>
      <c r="DI512" s="22"/>
      <c r="DJ512" s="22"/>
      <c r="DK512" s="22"/>
      <c r="DL512" s="22"/>
      <c r="DM512" s="22"/>
      <c r="DN512" s="22"/>
      <c r="DO512" s="22"/>
      <c r="DP512" s="22"/>
      <c r="DQ512" s="22"/>
      <c r="DR512" s="22"/>
      <c r="DS512" s="22"/>
      <c r="DT512" s="22"/>
      <c r="DU512" s="22"/>
      <c r="DV512" s="22"/>
      <c r="DW512" s="22"/>
      <c r="DX512" s="22"/>
      <c r="DY512" s="22"/>
      <c r="DZ512" s="22"/>
      <c r="EA512" s="22"/>
      <c r="EB512" s="22"/>
      <c r="EC512" s="22"/>
      <c r="ED512" s="22"/>
      <c r="EE512" s="22"/>
      <c r="EF512" s="22"/>
      <c r="EG512" s="22"/>
      <c r="EH512" s="22"/>
      <c r="EI512" s="22"/>
      <c r="EJ512" s="22"/>
      <c r="EK512" s="22"/>
      <c r="EL512" s="22"/>
      <c r="EM512" s="22"/>
      <c r="EN512" s="22"/>
      <c r="EO512" s="22"/>
      <c r="EP512" s="22"/>
      <c r="EQ512" s="22"/>
      <c r="ER512" s="22"/>
      <c r="ES512" s="22"/>
      <c r="ET512" s="22"/>
      <c r="EU512" s="22"/>
      <c r="EV512" s="22"/>
      <c r="EW512" s="22"/>
      <c r="EX512" s="22"/>
      <c r="EY512" s="22"/>
      <c r="EZ512" s="22"/>
      <c r="FA512" s="22"/>
      <c r="FB512" s="22"/>
      <c r="FC512" s="22"/>
      <c r="FD512" s="22"/>
      <c r="FE512" s="22"/>
      <c r="FF512" s="22"/>
      <c r="FG512" s="22"/>
      <c r="FH512" s="22"/>
      <c r="FI512" s="22"/>
      <c r="FJ512" s="22"/>
      <c r="FK512" s="22"/>
      <c r="FL512" s="22"/>
      <c r="FM512" s="22"/>
      <c r="FN512" s="22"/>
      <c r="FO512" s="22"/>
      <c r="FP512" s="22"/>
      <c r="FQ512" s="22"/>
      <c r="FR512" s="22"/>
      <c r="FS512" s="22"/>
      <c r="FT512" s="22"/>
      <c r="FU512" s="22"/>
      <c r="FV512" s="22"/>
      <c r="FW512" s="22"/>
      <c r="FX512" s="22"/>
      <c r="FY512" s="22"/>
      <c r="FZ512" s="22"/>
      <c r="GA512" s="22"/>
      <c r="GB512" s="22"/>
      <c r="GC512" s="22"/>
      <c r="GD512" s="22"/>
      <c r="GE512" s="22"/>
      <c r="GF512" s="22"/>
      <c r="GG512" s="22"/>
      <c r="GH512" s="22"/>
      <c r="GI512" s="22"/>
      <c r="GJ512" s="22"/>
      <c r="GK512" s="22"/>
      <c r="GL512" s="22"/>
      <c r="GM512" s="22"/>
      <c r="GN512" s="22"/>
      <c r="GO512" s="22"/>
      <c r="GP512" s="22"/>
      <c r="GQ512" s="22"/>
      <c r="GR512" s="22"/>
      <c r="GS512" s="22"/>
      <c r="GT512" s="22"/>
      <c r="GU512" s="22"/>
      <c r="GV512" s="22"/>
      <c r="GW512" s="22"/>
      <c r="GX512" s="22"/>
      <c r="GY512" s="22"/>
      <c r="GZ512" s="22"/>
      <c r="HA512" s="22"/>
      <c r="HB512" s="22"/>
      <c r="HC512" s="22"/>
      <c r="HD512" s="22"/>
      <c r="HE512" s="22"/>
      <c r="HF512" s="22"/>
      <c r="HG512" s="22"/>
      <c r="HH512" s="22"/>
      <c r="HI512" s="22"/>
      <c r="HJ512" s="22"/>
      <c r="HK512" s="22"/>
      <c r="HL512" s="22"/>
      <c r="HM512" s="22"/>
      <c r="HN512" s="22"/>
      <c r="HO512" s="22"/>
      <c r="HP512" s="22"/>
      <c r="HQ512" s="22"/>
      <c r="HR512" s="22"/>
      <c r="HS512" s="22"/>
      <c r="HT512" s="22"/>
      <c r="HU512" s="22"/>
      <c r="HV512" s="22"/>
      <c r="HW512" s="22"/>
      <c r="HX512" s="22"/>
      <c r="HY512" s="22"/>
      <c r="HZ512" s="22"/>
      <c r="IA512" s="22"/>
      <c r="IB512" s="22"/>
      <c r="IC512" s="22"/>
      <c r="ID512" s="22"/>
      <c r="IE512" s="22"/>
      <c r="IF512" s="22"/>
      <c r="IG512" s="22"/>
      <c r="IH512" s="22"/>
      <c r="II512" s="22"/>
      <c r="IJ512" s="22"/>
      <c r="IK512" s="22"/>
      <c r="IL512" s="22"/>
      <c r="IM512" s="22"/>
      <c r="IN512" s="22"/>
      <c r="IO512" s="22"/>
      <c r="IP512" s="22"/>
      <c r="IQ512" s="22"/>
      <c r="IR512" s="22"/>
      <c r="IS512" s="22"/>
      <c r="IT512" s="22"/>
      <c r="IU512" s="22"/>
      <c r="IV512" s="22"/>
      <c r="IW512" s="22"/>
      <c r="IX512" s="22"/>
      <c r="IY512" s="26">
        <f t="shared" si="26"/>
        <v>10</v>
      </c>
      <c r="IZ512" s="56" t="s">
        <v>37</v>
      </c>
      <c r="JA512" s="80">
        <v>424.56</v>
      </c>
      <c r="JB512" s="81">
        <f>JE512+JF512+JG512+JH512+JI512+JJ512+JK512+JL512</f>
        <v>424.56</v>
      </c>
      <c r="JC512" s="81">
        <v>266.60000000000002</v>
      </c>
      <c r="JD512" s="82">
        <f t="shared" si="27"/>
        <v>0</v>
      </c>
      <c r="JE512" s="83"/>
      <c r="JF512" s="83"/>
      <c r="JG512" s="83"/>
      <c r="JH512" s="83"/>
      <c r="JI512" s="83"/>
      <c r="JJ512" s="83"/>
      <c r="JK512" s="83"/>
      <c r="JL512" s="83">
        <v>424.56</v>
      </c>
      <c r="JM512" s="83"/>
      <c r="JN512" s="83"/>
      <c r="JO512" s="83"/>
      <c r="JP512" s="83"/>
      <c r="JQ512" s="40">
        <f t="shared" si="28"/>
        <v>1.5924981245311327</v>
      </c>
    </row>
    <row r="513" spans="1:278" s="5" customFormat="1" ht="12.75" customHeight="1" x14ac:dyDescent="0.25">
      <c r="A513" s="64">
        <v>43349</v>
      </c>
      <c r="B513" s="109" t="s">
        <v>159</v>
      </c>
      <c r="C513" s="52"/>
      <c r="D513" s="52"/>
      <c r="E513" s="53"/>
      <c r="F513" s="53"/>
      <c r="G513" s="53"/>
      <c r="H513" s="53"/>
      <c r="I513" s="53"/>
      <c r="J513" s="53"/>
      <c r="K513" s="53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>
        <v>30</v>
      </c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  <c r="AU513" s="22"/>
      <c r="AV513" s="22"/>
      <c r="AW513" s="22"/>
      <c r="AX513" s="22"/>
      <c r="AY513" s="22"/>
      <c r="AZ513" s="22"/>
      <c r="BA513" s="22"/>
      <c r="BB513" s="22"/>
      <c r="BC513" s="22"/>
      <c r="BD513" s="22"/>
      <c r="BE513" s="22"/>
      <c r="BF513" s="22"/>
      <c r="BG513" s="22"/>
      <c r="BH513" s="22"/>
      <c r="BI513" s="22"/>
      <c r="BJ513" s="22"/>
      <c r="BK513" s="22"/>
      <c r="BL513" s="22"/>
      <c r="BM513" s="22"/>
      <c r="BN513" s="22"/>
      <c r="BO513" s="22"/>
      <c r="BP513" s="22"/>
      <c r="BQ513" s="22"/>
      <c r="BR513" s="22"/>
      <c r="BS513" s="22"/>
      <c r="BT513" s="22"/>
      <c r="BU513" s="22"/>
      <c r="BV513" s="22"/>
      <c r="BW513" s="22"/>
      <c r="BX513" s="22"/>
      <c r="BY513" s="22"/>
      <c r="BZ513" s="22"/>
      <c r="CA513" s="22"/>
      <c r="CB513" s="22"/>
      <c r="CC513" s="22"/>
      <c r="CD513" s="22"/>
      <c r="CE513" s="22"/>
      <c r="CF513" s="22"/>
      <c r="CG513" s="22"/>
      <c r="CH513" s="22"/>
      <c r="CI513" s="22"/>
      <c r="CJ513" s="22"/>
      <c r="CK513" s="22"/>
      <c r="CL513" s="22"/>
      <c r="CM513" s="22"/>
      <c r="CN513" s="22"/>
      <c r="CO513" s="22"/>
      <c r="CP513" s="22"/>
      <c r="CQ513" s="22"/>
      <c r="CR513" s="22"/>
      <c r="CS513" s="22"/>
      <c r="CT513" s="22"/>
      <c r="CU513" s="22"/>
      <c r="CV513" s="22"/>
      <c r="CW513" s="22"/>
      <c r="CX513" s="22"/>
      <c r="CY513" s="22"/>
      <c r="CZ513" s="22"/>
      <c r="DA513" s="22"/>
      <c r="DB513" s="22"/>
      <c r="DC513" s="22"/>
      <c r="DD513" s="22"/>
      <c r="DE513" s="22"/>
      <c r="DF513" s="22"/>
      <c r="DG513" s="22"/>
      <c r="DH513" s="22"/>
      <c r="DI513" s="22"/>
      <c r="DJ513" s="22"/>
      <c r="DK513" s="22"/>
      <c r="DL513" s="22"/>
      <c r="DM513" s="22"/>
      <c r="DN513" s="22"/>
      <c r="DO513" s="22"/>
      <c r="DP513" s="22"/>
      <c r="DQ513" s="22"/>
      <c r="DR513" s="22"/>
      <c r="DS513" s="22"/>
      <c r="DT513" s="22"/>
      <c r="DU513" s="22"/>
      <c r="DV513" s="22"/>
      <c r="DW513" s="22"/>
      <c r="DX513" s="22"/>
      <c r="DY513" s="22"/>
      <c r="DZ513" s="22"/>
      <c r="EA513" s="22"/>
      <c r="EB513" s="22"/>
      <c r="EC513" s="22"/>
      <c r="ED513" s="22"/>
      <c r="EE513" s="22"/>
      <c r="EF513" s="22"/>
      <c r="EG513" s="22"/>
      <c r="EH513" s="22"/>
      <c r="EI513" s="22"/>
      <c r="EJ513" s="22"/>
      <c r="EK513" s="22"/>
      <c r="EL513" s="22"/>
      <c r="EM513" s="22"/>
      <c r="EN513" s="22"/>
      <c r="EO513" s="22"/>
      <c r="EP513" s="22"/>
      <c r="EQ513" s="22"/>
      <c r="ER513" s="22"/>
      <c r="ES513" s="22"/>
      <c r="ET513" s="22"/>
      <c r="EU513" s="22"/>
      <c r="EV513" s="22"/>
      <c r="EW513" s="22"/>
      <c r="EX513" s="22"/>
      <c r="EY513" s="22"/>
      <c r="EZ513" s="22">
        <v>20</v>
      </c>
      <c r="FA513" s="22"/>
      <c r="FB513" s="22"/>
      <c r="FC513" s="22"/>
      <c r="FD513" s="22"/>
      <c r="FE513" s="22"/>
      <c r="FF513" s="22"/>
      <c r="FG513" s="22"/>
      <c r="FH513" s="22"/>
      <c r="FI513" s="22"/>
      <c r="FJ513" s="22"/>
      <c r="FK513" s="22"/>
      <c r="FL513" s="22"/>
      <c r="FM513" s="22"/>
      <c r="FN513" s="22"/>
      <c r="FO513" s="22"/>
      <c r="FP513" s="22"/>
      <c r="FQ513" s="22"/>
      <c r="FR513" s="22"/>
      <c r="FS513" s="22"/>
      <c r="FT513" s="22"/>
      <c r="FU513" s="22"/>
      <c r="FV513" s="22"/>
      <c r="FW513" s="22"/>
      <c r="FX513" s="22"/>
      <c r="FY513" s="22"/>
      <c r="FZ513" s="22"/>
      <c r="GA513" s="22"/>
      <c r="GB513" s="22"/>
      <c r="GC513" s="22"/>
      <c r="GD513" s="22"/>
      <c r="GE513" s="22"/>
      <c r="GF513" s="22"/>
      <c r="GG513" s="22"/>
      <c r="GH513" s="22"/>
      <c r="GI513" s="22"/>
      <c r="GJ513" s="22"/>
      <c r="GK513" s="22"/>
      <c r="GL513" s="22"/>
      <c r="GM513" s="22"/>
      <c r="GN513" s="22"/>
      <c r="GO513" s="22"/>
      <c r="GP513" s="22"/>
      <c r="GQ513" s="22"/>
      <c r="GR513" s="22"/>
      <c r="GS513" s="22"/>
      <c r="GT513" s="22"/>
      <c r="GU513" s="22"/>
      <c r="GV513" s="22"/>
      <c r="GW513" s="22"/>
      <c r="GX513" s="22"/>
      <c r="GY513" s="22"/>
      <c r="GZ513" s="22"/>
      <c r="HA513" s="22"/>
      <c r="HB513" s="22"/>
      <c r="HC513" s="22"/>
      <c r="HD513" s="22"/>
      <c r="HE513" s="22"/>
      <c r="HF513" s="22"/>
      <c r="HG513" s="22"/>
      <c r="HH513" s="22"/>
      <c r="HI513" s="22"/>
      <c r="HJ513" s="22"/>
      <c r="HK513" s="22"/>
      <c r="HL513" s="22"/>
      <c r="HM513" s="22"/>
      <c r="HN513" s="22"/>
      <c r="HO513" s="22"/>
      <c r="HP513" s="22"/>
      <c r="HQ513" s="22"/>
      <c r="HR513" s="22"/>
      <c r="HS513" s="22"/>
      <c r="HT513" s="22"/>
      <c r="HU513" s="22"/>
      <c r="HV513" s="22"/>
      <c r="HW513" s="22"/>
      <c r="HX513" s="22"/>
      <c r="HY513" s="22"/>
      <c r="HZ513" s="22"/>
      <c r="IA513" s="22"/>
      <c r="IB513" s="22"/>
      <c r="IC513" s="22"/>
      <c r="ID513" s="22"/>
      <c r="IE513" s="22"/>
      <c r="IF513" s="22"/>
      <c r="IG513" s="22"/>
      <c r="IH513" s="22"/>
      <c r="II513" s="22"/>
      <c r="IJ513" s="22"/>
      <c r="IK513" s="22"/>
      <c r="IL513" s="22"/>
      <c r="IM513" s="22"/>
      <c r="IN513" s="22"/>
      <c r="IO513" s="22"/>
      <c r="IP513" s="22"/>
      <c r="IQ513" s="22"/>
      <c r="IR513" s="22"/>
      <c r="IS513" s="22"/>
      <c r="IT513" s="22"/>
      <c r="IU513" s="22"/>
      <c r="IV513" s="22"/>
      <c r="IW513" s="22"/>
      <c r="IX513" s="22"/>
      <c r="IY513" s="26">
        <f t="shared" si="26"/>
        <v>50</v>
      </c>
      <c r="IZ513" s="56" t="s">
        <v>37</v>
      </c>
      <c r="JA513" s="80">
        <v>1816.44</v>
      </c>
      <c r="JB513" s="81">
        <f>JE513+JF513+JG513+JH513+JI513+JJ513+JK513+JL513+JM513+JN513</f>
        <v>1816.44</v>
      </c>
      <c r="JC513" s="81">
        <v>1139.5999999999999</v>
      </c>
      <c r="JD513" s="82">
        <f t="shared" si="27"/>
        <v>0</v>
      </c>
      <c r="JE513" s="83"/>
      <c r="JF513" s="83"/>
      <c r="JG513" s="83"/>
      <c r="JH513" s="83"/>
      <c r="JI513" s="83"/>
      <c r="JJ513" s="83"/>
      <c r="JK513" s="83"/>
      <c r="JL513" s="83"/>
      <c r="JM513" s="83">
        <v>1816.14</v>
      </c>
      <c r="JN513" s="83">
        <v>0.3</v>
      </c>
      <c r="JO513" s="83"/>
      <c r="JP513" s="83"/>
      <c r="JQ513" s="117">
        <f t="shared" si="28"/>
        <v>1.5939276939276941</v>
      </c>
    </row>
    <row r="514" spans="1:278" s="5" customFormat="1" ht="12.75" customHeight="1" x14ac:dyDescent="0.25">
      <c r="A514" s="64">
        <v>43375</v>
      </c>
      <c r="B514" s="109" t="s">
        <v>159</v>
      </c>
      <c r="C514" s="52"/>
      <c r="D514" s="52"/>
      <c r="E514" s="53"/>
      <c r="F514" s="53"/>
      <c r="G514" s="53"/>
      <c r="H514" s="53"/>
      <c r="I514" s="53"/>
      <c r="J514" s="53"/>
      <c r="K514" s="53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>
        <v>20</v>
      </c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  <c r="BA514" s="22"/>
      <c r="BB514" s="22"/>
      <c r="BC514" s="22"/>
      <c r="BD514" s="22"/>
      <c r="BE514" s="22"/>
      <c r="BF514" s="22"/>
      <c r="BG514" s="22"/>
      <c r="BH514" s="22"/>
      <c r="BI514" s="22"/>
      <c r="BJ514" s="22"/>
      <c r="BK514" s="22"/>
      <c r="BL514" s="22"/>
      <c r="BM514" s="22"/>
      <c r="BN514" s="22"/>
      <c r="BO514" s="22"/>
      <c r="BP514" s="22"/>
      <c r="BQ514" s="22"/>
      <c r="BR514" s="22"/>
      <c r="BS514" s="22"/>
      <c r="BT514" s="22"/>
      <c r="BU514" s="22"/>
      <c r="BV514" s="22"/>
      <c r="BW514" s="22"/>
      <c r="BX514" s="22"/>
      <c r="BY514" s="22"/>
      <c r="BZ514" s="22"/>
      <c r="CA514" s="22"/>
      <c r="CB514" s="22"/>
      <c r="CC514" s="22"/>
      <c r="CD514" s="22"/>
      <c r="CE514" s="22"/>
      <c r="CF514" s="22"/>
      <c r="CG514" s="22"/>
      <c r="CH514" s="22"/>
      <c r="CI514" s="22"/>
      <c r="CJ514" s="22"/>
      <c r="CK514" s="22"/>
      <c r="CL514" s="22"/>
      <c r="CM514" s="22"/>
      <c r="CN514" s="22"/>
      <c r="CO514" s="22"/>
      <c r="CP514" s="22"/>
      <c r="CQ514" s="22"/>
      <c r="CR514" s="22"/>
      <c r="CS514" s="22"/>
      <c r="CT514" s="22"/>
      <c r="CU514" s="22"/>
      <c r="CV514" s="22"/>
      <c r="CW514" s="22"/>
      <c r="CX514" s="22"/>
      <c r="CY514" s="22"/>
      <c r="CZ514" s="22"/>
      <c r="DA514" s="22"/>
      <c r="DB514" s="22"/>
      <c r="DC514" s="22"/>
      <c r="DD514" s="22"/>
      <c r="DE514" s="22"/>
      <c r="DF514" s="22"/>
      <c r="DG514" s="22"/>
      <c r="DH514" s="22"/>
      <c r="DI514" s="22"/>
      <c r="DJ514" s="22"/>
      <c r="DK514" s="22"/>
      <c r="DL514" s="22"/>
      <c r="DM514" s="22"/>
      <c r="DN514" s="22"/>
      <c r="DO514" s="22"/>
      <c r="DP514" s="22"/>
      <c r="DQ514" s="22"/>
      <c r="DR514" s="22"/>
      <c r="DS514" s="22"/>
      <c r="DT514" s="22"/>
      <c r="DU514" s="22"/>
      <c r="DV514" s="22"/>
      <c r="DW514" s="22"/>
      <c r="DX514" s="22"/>
      <c r="DY514" s="22"/>
      <c r="DZ514" s="22"/>
      <c r="EA514" s="22"/>
      <c r="EB514" s="22"/>
      <c r="EC514" s="22"/>
      <c r="ED514" s="22"/>
      <c r="EE514" s="22"/>
      <c r="EF514" s="22"/>
      <c r="EG514" s="22"/>
      <c r="EH514" s="22"/>
      <c r="EI514" s="22"/>
      <c r="EJ514" s="22"/>
      <c r="EK514" s="22"/>
      <c r="EL514" s="22"/>
      <c r="EM514" s="22"/>
      <c r="EN514" s="22"/>
      <c r="EO514" s="22"/>
      <c r="EP514" s="22"/>
      <c r="EQ514" s="22"/>
      <c r="ER514" s="22"/>
      <c r="ES514" s="22"/>
      <c r="ET514" s="22"/>
      <c r="EU514" s="22"/>
      <c r="EV514" s="22"/>
      <c r="EW514" s="22"/>
      <c r="EX514" s="22"/>
      <c r="EY514" s="22"/>
      <c r="EZ514" s="22">
        <v>20</v>
      </c>
      <c r="FA514" s="22"/>
      <c r="FB514" s="22"/>
      <c r="FC514" s="22"/>
      <c r="FD514" s="22"/>
      <c r="FE514" s="22"/>
      <c r="FF514" s="22"/>
      <c r="FG514" s="22"/>
      <c r="FH514" s="22"/>
      <c r="FI514" s="22"/>
      <c r="FJ514" s="22"/>
      <c r="FK514" s="22"/>
      <c r="FL514" s="22"/>
      <c r="FM514" s="22"/>
      <c r="FN514" s="22"/>
      <c r="FO514" s="22"/>
      <c r="FP514" s="22"/>
      <c r="FQ514" s="22"/>
      <c r="FR514" s="22"/>
      <c r="FS514" s="22"/>
      <c r="FT514" s="22"/>
      <c r="FU514" s="22"/>
      <c r="FV514" s="22"/>
      <c r="FW514" s="22"/>
      <c r="FX514" s="22"/>
      <c r="FY514" s="22"/>
      <c r="FZ514" s="22"/>
      <c r="GA514" s="22"/>
      <c r="GB514" s="22"/>
      <c r="GC514" s="22"/>
      <c r="GD514" s="22"/>
      <c r="GE514" s="22"/>
      <c r="GF514" s="22"/>
      <c r="GG514" s="22"/>
      <c r="GH514" s="22"/>
      <c r="GI514" s="22"/>
      <c r="GJ514" s="22"/>
      <c r="GK514" s="22"/>
      <c r="GL514" s="22"/>
      <c r="GM514" s="22"/>
      <c r="GN514" s="22"/>
      <c r="GO514" s="22"/>
      <c r="GP514" s="22"/>
      <c r="GQ514" s="22"/>
      <c r="GR514" s="22"/>
      <c r="GS514" s="22"/>
      <c r="GT514" s="22"/>
      <c r="GU514" s="22"/>
      <c r="GV514" s="22"/>
      <c r="GW514" s="22"/>
      <c r="GX514" s="22"/>
      <c r="GY514" s="22"/>
      <c r="GZ514" s="22"/>
      <c r="HA514" s="22"/>
      <c r="HB514" s="22"/>
      <c r="HC514" s="22"/>
      <c r="HD514" s="22"/>
      <c r="HE514" s="22"/>
      <c r="HF514" s="22"/>
      <c r="HG514" s="22"/>
      <c r="HH514" s="22"/>
      <c r="HI514" s="22"/>
      <c r="HJ514" s="22"/>
      <c r="HK514" s="22"/>
      <c r="HL514" s="22"/>
      <c r="HM514" s="22"/>
      <c r="HN514" s="22"/>
      <c r="HO514" s="22"/>
      <c r="HP514" s="22"/>
      <c r="HQ514" s="22"/>
      <c r="HR514" s="22"/>
      <c r="HS514" s="22"/>
      <c r="HT514" s="22"/>
      <c r="HU514" s="22"/>
      <c r="HV514" s="22"/>
      <c r="HW514" s="22"/>
      <c r="HX514" s="22"/>
      <c r="HY514" s="22"/>
      <c r="HZ514" s="22"/>
      <c r="IA514" s="22"/>
      <c r="IB514" s="22"/>
      <c r="IC514" s="22"/>
      <c r="ID514" s="22"/>
      <c r="IE514" s="22"/>
      <c r="IF514" s="22"/>
      <c r="IG514" s="22"/>
      <c r="IH514" s="22"/>
      <c r="II514" s="22"/>
      <c r="IJ514" s="22"/>
      <c r="IK514" s="22"/>
      <c r="IL514" s="22"/>
      <c r="IM514" s="22"/>
      <c r="IN514" s="22"/>
      <c r="IO514" s="22"/>
      <c r="IP514" s="22"/>
      <c r="IQ514" s="22"/>
      <c r="IR514" s="22"/>
      <c r="IS514" s="22"/>
      <c r="IT514" s="22"/>
      <c r="IU514" s="22"/>
      <c r="IV514" s="22"/>
      <c r="IW514" s="22"/>
      <c r="IX514" s="22"/>
      <c r="IY514" s="26">
        <f t="shared" ref="IY514:IY577" si="29">SUBTOTAL(9,C514:IX514)</f>
        <v>40</v>
      </c>
      <c r="IZ514" s="56" t="s">
        <v>37</v>
      </c>
      <c r="JA514" s="80">
        <v>1388.88</v>
      </c>
      <c r="JB514" s="81">
        <f>JE514+JF514+JG514+JH514+JI514+JJ514+JK514+JL514+JM514+JN514</f>
        <v>1388.88</v>
      </c>
      <c r="JC514" s="81">
        <v>906</v>
      </c>
      <c r="JD514" s="82">
        <f t="shared" ref="JD514:JD577" si="30">JA514-JB514</f>
        <v>0</v>
      </c>
      <c r="JE514" s="83"/>
      <c r="JF514" s="83"/>
      <c r="JG514" s="83"/>
      <c r="JH514" s="83"/>
      <c r="JI514" s="83"/>
      <c r="JJ514" s="83"/>
      <c r="JK514" s="83"/>
      <c r="JL514" s="83"/>
      <c r="JM514" s="83"/>
      <c r="JN514" s="83">
        <v>1388.88</v>
      </c>
      <c r="JO514" s="83"/>
      <c r="JP514" s="83"/>
      <c r="JQ514" s="117">
        <f t="shared" si="28"/>
        <v>1.5329801324503312</v>
      </c>
    </row>
    <row r="515" spans="1:278" s="5" customFormat="1" ht="12.75" customHeight="1" x14ac:dyDescent="0.25">
      <c r="A515" s="64">
        <v>43398</v>
      </c>
      <c r="B515" s="109" t="s">
        <v>159</v>
      </c>
      <c r="C515" s="52"/>
      <c r="D515" s="52"/>
      <c r="E515" s="53"/>
      <c r="F515" s="53"/>
      <c r="G515" s="53"/>
      <c r="H515" s="53"/>
      <c r="I515" s="53"/>
      <c r="J515" s="53"/>
      <c r="K515" s="53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>
        <v>30</v>
      </c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  <c r="AU515" s="22"/>
      <c r="AV515" s="22"/>
      <c r="AW515" s="22"/>
      <c r="AX515" s="22"/>
      <c r="AY515" s="22"/>
      <c r="AZ515" s="22"/>
      <c r="BA515" s="22"/>
      <c r="BB515" s="22"/>
      <c r="BC515" s="22"/>
      <c r="BD515" s="22"/>
      <c r="BE515" s="22"/>
      <c r="BF515" s="22"/>
      <c r="BG515" s="22"/>
      <c r="BH515" s="22"/>
      <c r="BI515" s="22"/>
      <c r="BJ515" s="22"/>
      <c r="BK515" s="22"/>
      <c r="BL515" s="22"/>
      <c r="BM515" s="22"/>
      <c r="BN515" s="22"/>
      <c r="BO515" s="22"/>
      <c r="BP515" s="22"/>
      <c r="BQ515" s="22"/>
      <c r="BR515" s="22"/>
      <c r="BS515" s="22"/>
      <c r="BT515" s="22"/>
      <c r="BU515" s="22"/>
      <c r="BV515" s="22"/>
      <c r="BW515" s="22"/>
      <c r="BX515" s="22"/>
      <c r="BY515" s="22"/>
      <c r="BZ515" s="22"/>
      <c r="CA515" s="22"/>
      <c r="CB515" s="22"/>
      <c r="CC515" s="22"/>
      <c r="CD515" s="22"/>
      <c r="CE515" s="22"/>
      <c r="CF515" s="22"/>
      <c r="CG515" s="22"/>
      <c r="CH515" s="22"/>
      <c r="CI515" s="22"/>
      <c r="CJ515" s="22"/>
      <c r="CK515" s="22"/>
      <c r="CL515" s="22"/>
      <c r="CM515" s="22"/>
      <c r="CN515" s="22"/>
      <c r="CO515" s="22"/>
      <c r="CP515" s="22"/>
      <c r="CQ515" s="22"/>
      <c r="CR515" s="22"/>
      <c r="CS515" s="22"/>
      <c r="CT515" s="22"/>
      <c r="CU515" s="22"/>
      <c r="CV515" s="22"/>
      <c r="CW515" s="22"/>
      <c r="CX515" s="22"/>
      <c r="CY515" s="22"/>
      <c r="CZ515" s="22"/>
      <c r="DA515" s="22"/>
      <c r="DB515" s="22"/>
      <c r="DC515" s="22"/>
      <c r="DD515" s="22"/>
      <c r="DE515" s="22"/>
      <c r="DF515" s="22"/>
      <c r="DG515" s="22"/>
      <c r="DH515" s="22"/>
      <c r="DI515" s="22"/>
      <c r="DJ515" s="22"/>
      <c r="DK515" s="22"/>
      <c r="DL515" s="22"/>
      <c r="DM515" s="22"/>
      <c r="DN515" s="22"/>
      <c r="DO515" s="22"/>
      <c r="DP515" s="22"/>
      <c r="DQ515" s="22"/>
      <c r="DR515" s="22"/>
      <c r="DS515" s="22"/>
      <c r="DT515" s="22"/>
      <c r="DU515" s="22"/>
      <c r="DV515" s="22"/>
      <c r="DW515" s="22"/>
      <c r="DX515" s="22"/>
      <c r="DY515" s="22"/>
      <c r="DZ515" s="22"/>
      <c r="EA515" s="22"/>
      <c r="EB515" s="22"/>
      <c r="EC515" s="22"/>
      <c r="ED515" s="22"/>
      <c r="EE515" s="22"/>
      <c r="EF515" s="22"/>
      <c r="EG515" s="22"/>
      <c r="EH515" s="22"/>
      <c r="EI515" s="22"/>
      <c r="EJ515" s="22"/>
      <c r="EK515" s="22"/>
      <c r="EL515" s="22"/>
      <c r="EM515" s="22"/>
      <c r="EN515" s="22"/>
      <c r="EO515" s="22"/>
      <c r="EP515" s="22"/>
      <c r="EQ515" s="22"/>
      <c r="ER515" s="22"/>
      <c r="ES515" s="22"/>
      <c r="ET515" s="22"/>
      <c r="EU515" s="22"/>
      <c r="EV515" s="22"/>
      <c r="EW515" s="22"/>
      <c r="EX515" s="22"/>
      <c r="EY515" s="22"/>
      <c r="EZ515" s="22"/>
      <c r="FA515" s="22"/>
      <c r="FB515" s="22"/>
      <c r="FC515" s="22"/>
      <c r="FD515" s="22"/>
      <c r="FE515" s="22"/>
      <c r="FF515" s="22"/>
      <c r="FG515" s="22"/>
      <c r="FH515" s="22"/>
      <c r="FI515" s="22"/>
      <c r="FJ515" s="22"/>
      <c r="FK515" s="22"/>
      <c r="FL515" s="22"/>
      <c r="FM515" s="22"/>
      <c r="FN515" s="22"/>
      <c r="FO515" s="22"/>
      <c r="FP515" s="22"/>
      <c r="FQ515" s="22"/>
      <c r="FR515" s="22"/>
      <c r="FS515" s="22"/>
      <c r="FT515" s="22"/>
      <c r="FU515" s="22"/>
      <c r="FV515" s="22"/>
      <c r="FW515" s="22"/>
      <c r="FX515" s="22"/>
      <c r="FY515" s="22"/>
      <c r="FZ515" s="22"/>
      <c r="GA515" s="22"/>
      <c r="GB515" s="22"/>
      <c r="GC515" s="22"/>
      <c r="GD515" s="22"/>
      <c r="GE515" s="22"/>
      <c r="GF515" s="22"/>
      <c r="GG515" s="22"/>
      <c r="GH515" s="22"/>
      <c r="GI515" s="22"/>
      <c r="GJ515" s="22"/>
      <c r="GK515" s="22"/>
      <c r="GL515" s="22"/>
      <c r="GM515" s="22"/>
      <c r="GN515" s="22"/>
      <c r="GO515" s="22"/>
      <c r="GP515" s="22"/>
      <c r="GQ515" s="22"/>
      <c r="GR515" s="22"/>
      <c r="GS515" s="22"/>
      <c r="GT515" s="22"/>
      <c r="GU515" s="22"/>
      <c r="GV515" s="22"/>
      <c r="GW515" s="22"/>
      <c r="GX515" s="22"/>
      <c r="GY515" s="22"/>
      <c r="GZ515" s="22"/>
      <c r="HA515" s="22"/>
      <c r="HB515" s="22"/>
      <c r="HC515" s="22"/>
      <c r="HD515" s="22"/>
      <c r="HE515" s="22"/>
      <c r="HF515" s="22"/>
      <c r="HG515" s="22"/>
      <c r="HH515" s="22"/>
      <c r="HI515" s="22"/>
      <c r="HJ515" s="22"/>
      <c r="HK515" s="22"/>
      <c r="HL515" s="22"/>
      <c r="HM515" s="22"/>
      <c r="HN515" s="22"/>
      <c r="HO515" s="22"/>
      <c r="HP515" s="22"/>
      <c r="HQ515" s="22"/>
      <c r="HR515" s="22"/>
      <c r="HS515" s="22"/>
      <c r="HT515" s="22"/>
      <c r="HU515" s="22"/>
      <c r="HV515" s="22"/>
      <c r="HW515" s="22"/>
      <c r="HX515" s="22"/>
      <c r="HY515" s="22"/>
      <c r="HZ515" s="22"/>
      <c r="IA515" s="22"/>
      <c r="IB515" s="22"/>
      <c r="IC515" s="22"/>
      <c r="ID515" s="22"/>
      <c r="IE515" s="22"/>
      <c r="IF515" s="22"/>
      <c r="IG515" s="22"/>
      <c r="IH515" s="22"/>
      <c r="II515" s="22"/>
      <c r="IJ515" s="22"/>
      <c r="IK515" s="22"/>
      <c r="IL515" s="22"/>
      <c r="IM515" s="22"/>
      <c r="IN515" s="22"/>
      <c r="IO515" s="22"/>
      <c r="IP515" s="22"/>
      <c r="IQ515" s="22"/>
      <c r="IR515" s="22"/>
      <c r="IS515" s="22"/>
      <c r="IT515" s="22"/>
      <c r="IU515" s="22"/>
      <c r="IV515" s="22"/>
      <c r="IW515" s="22"/>
      <c r="IX515" s="22"/>
      <c r="IY515" s="26">
        <f t="shared" si="29"/>
        <v>30</v>
      </c>
      <c r="IZ515" s="56" t="s">
        <v>37</v>
      </c>
      <c r="JA515" s="80">
        <v>1319.76</v>
      </c>
      <c r="JB515" s="81">
        <f>JE515+JF515+JG515+JH515+JI515+JJ515+JK515+JL515+JM515+JN515+JO515</f>
        <v>1319.76</v>
      </c>
      <c r="JC515" s="81">
        <v>777.2</v>
      </c>
      <c r="JD515" s="82">
        <f t="shared" si="30"/>
        <v>0</v>
      </c>
      <c r="JE515" s="83"/>
      <c r="JF515" s="83"/>
      <c r="JG515" s="83"/>
      <c r="JH515" s="83"/>
      <c r="JI515" s="83"/>
      <c r="JJ515" s="83"/>
      <c r="JK515" s="83"/>
      <c r="JL515" s="83"/>
      <c r="JM515" s="83"/>
      <c r="JN515" s="83"/>
      <c r="JO515" s="83">
        <f>500+819.76</f>
        <v>1319.76</v>
      </c>
      <c r="JP515" s="83"/>
      <c r="JQ515" s="117">
        <f t="shared" si="28"/>
        <v>1.6980957282552753</v>
      </c>
      <c r="JR515" s="5" t="s">
        <v>658</v>
      </c>
    </row>
    <row r="516" spans="1:278" s="5" customFormat="1" ht="12.75" customHeight="1" x14ac:dyDescent="0.25">
      <c r="A516" s="64">
        <v>43403</v>
      </c>
      <c r="B516" s="109" t="s">
        <v>159</v>
      </c>
      <c r="C516" s="52"/>
      <c r="D516" s="52"/>
      <c r="E516" s="53"/>
      <c r="F516" s="53"/>
      <c r="G516" s="53"/>
      <c r="H516" s="53"/>
      <c r="I516" s="53"/>
      <c r="J516" s="53"/>
      <c r="K516" s="53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  <c r="AU516" s="22"/>
      <c r="AV516" s="22"/>
      <c r="AW516" s="22"/>
      <c r="AX516" s="22"/>
      <c r="AY516" s="22"/>
      <c r="AZ516" s="22"/>
      <c r="BA516" s="22"/>
      <c r="BB516" s="22"/>
      <c r="BC516" s="22"/>
      <c r="BD516" s="22"/>
      <c r="BE516" s="22"/>
      <c r="BF516" s="22"/>
      <c r="BG516" s="22"/>
      <c r="BH516" s="22"/>
      <c r="BI516" s="22"/>
      <c r="BJ516" s="22"/>
      <c r="BK516" s="22"/>
      <c r="BL516" s="22"/>
      <c r="BM516" s="22"/>
      <c r="BN516" s="22"/>
      <c r="BO516" s="22"/>
      <c r="BP516" s="22"/>
      <c r="BQ516" s="22"/>
      <c r="BR516" s="22"/>
      <c r="BS516" s="22"/>
      <c r="BT516" s="22"/>
      <c r="BU516" s="22"/>
      <c r="BV516" s="22"/>
      <c r="BW516" s="22"/>
      <c r="BX516" s="22"/>
      <c r="BY516" s="22"/>
      <c r="BZ516" s="22"/>
      <c r="CA516" s="22"/>
      <c r="CB516" s="22"/>
      <c r="CC516" s="22"/>
      <c r="CD516" s="22"/>
      <c r="CE516" s="22"/>
      <c r="CF516" s="22"/>
      <c r="CG516" s="22"/>
      <c r="CH516" s="22"/>
      <c r="CI516" s="22"/>
      <c r="CJ516" s="22"/>
      <c r="CK516" s="22"/>
      <c r="CL516" s="22"/>
      <c r="CM516" s="22"/>
      <c r="CN516" s="22"/>
      <c r="CO516" s="22"/>
      <c r="CP516" s="22"/>
      <c r="CQ516" s="22"/>
      <c r="CR516" s="22"/>
      <c r="CS516" s="22"/>
      <c r="CT516" s="22"/>
      <c r="CU516" s="22"/>
      <c r="CV516" s="22"/>
      <c r="CW516" s="22"/>
      <c r="CX516" s="22"/>
      <c r="CY516" s="22"/>
      <c r="CZ516" s="22"/>
      <c r="DA516" s="22"/>
      <c r="DB516" s="22"/>
      <c r="DC516" s="22"/>
      <c r="DD516" s="22"/>
      <c r="DE516" s="22"/>
      <c r="DF516" s="22"/>
      <c r="DG516" s="22"/>
      <c r="DH516" s="22"/>
      <c r="DI516" s="22"/>
      <c r="DJ516" s="22"/>
      <c r="DK516" s="22"/>
      <c r="DL516" s="22"/>
      <c r="DM516" s="22"/>
      <c r="DN516" s="22"/>
      <c r="DO516" s="22"/>
      <c r="DP516" s="22"/>
      <c r="DQ516" s="22"/>
      <c r="DR516" s="22"/>
      <c r="DS516" s="22"/>
      <c r="DT516" s="22"/>
      <c r="DU516" s="22"/>
      <c r="DV516" s="22"/>
      <c r="DW516" s="22"/>
      <c r="DX516" s="22"/>
      <c r="DY516" s="22"/>
      <c r="DZ516" s="22"/>
      <c r="EA516" s="22"/>
      <c r="EB516" s="22"/>
      <c r="EC516" s="22"/>
      <c r="ED516" s="22"/>
      <c r="EE516" s="22"/>
      <c r="EF516" s="22"/>
      <c r="EG516" s="22"/>
      <c r="EH516" s="22"/>
      <c r="EI516" s="22"/>
      <c r="EJ516" s="22"/>
      <c r="EK516" s="22"/>
      <c r="EL516" s="22"/>
      <c r="EM516" s="22"/>
      <c r="EN516" s="22"/>
      <c r="EO516" s="22"/>
      <c r="EP516" s="22"/>
      <c r="EQ516" s="22"/>
      <c r="ER516" s="22"/>
      <c r="ES516" s="22"/>
      <c r="ET516" s="22"/>
      <c r="EU516" s="22"/>
      <c r="EV516" s="22"/>
      <c r="EW516" s="22"/>
      <c r="EX516" s="22"/>
      <c r="EY516" s="22"/>
      <c r="EZ516" s="22"/>
      <c r="FA516" s="22"/>
      <c r="FB516" s="22"/>
      <c r="FC516" s="22"/>
      <c r="FD516" s="22"/>
      <c r="FE516" s="22"/>
      <c r="FF516" s="22"/>
      <c r="FG516" s="22"/>
      <c r="FH516" s="22"/>
      <c r="FI516" s="22"/>
      <c r="FJ516" s="22"/>
      <c r="FK516" s="22"/>
      <c r="FL516" s="22"/>
      <c r="FM516" s="22"/>
      <c r="FN516" s="22"/>
      <c r="FO516" s="22"/>
      <c r="FP516" s="22"/>
      <c r="FQ516" s="22"/>
      <c r="FR516" s="22"/>
      <c r="FS516" s="22"/>
      <c r="FT516" s="22"/>
      <c r="FU516" s="22"/>
      <c r="FV516" s="22"/>
      <c r="FW516" s="22"/>
      <c r="FX516" s="22"/>
      <c r="FY516" s="22"/>
      <c r="FZ516" s="22"/>
      <c r="GA516" s="22"/>
      <c r="GB516" s="22"/>
      <c r="GC516" s="22"/>
      <c r="GD516" s="22"/>
      <c r="GE516" s="22"/>
      <c r="GF516" s="22"/>
      <c r="GG516" s="22"/>
      <c r="GH516" s="22"/>
      <c r="GI516" s="22"/>
      <c r="GJ516" s="22"/>
      <c r="GK516" s="22"/>
      <c r="GL516" s="22"/>
      <c r="GM516" s="22"/>
      <c r="GN516" s="22"/>
      <c r="GO516" s="22"/>
      <c r="GP516" s="22"/>
      <c r="GQ516" s="22"/>
      <c r="GR516" s="22"/>
      <c r="GS516" s="22"/>
      <c r="GT516" s="22"/>
      <c r="GU516" s="22"/>
      <c r="GV516" s="22"/>
      <c r="GW516" s="22"/>
      <c r="GX516" s="22"/>
      <c r="GY516" s="22"/>
      <c r="GZ516" s="22"/>
      <c r="HA516" s="22"/>
      <c r="HB516" s="22"/>
      <c r="HC516" s="22"/>
      <c r="HD516" s="22"/>
      <c r="HE516" s="22"/>
      <c r="HF516" s="22"/>
      <c r="HG516" s="22"/>
      <c r="HH516" s="22"/>
      <c r="HI516" s="22"/>
      <c r="HJ516" s="22"/>
      <c r="HK516" s="22"/>
      <c r="HL516" s="22"/>
      <c r="HM516" s="22"/>
      <c r="HN516" s="22"/>
      <c r="HO516" s="22"/>
      <c r="HP516" s="22"/>
      <c r="HQ516" s="22"/>
      <c r="HR516" s="22"/>
      <c r="HS516" s="22"/>
      <c r="HT516" s="22"/>
      <c r="HU516" s="22"/>
      <c r="HV516" s="22"/>
      <c r="HW516" s="22"/>
      <c r="HX516" s="22"/>
      <c r="HY516" s="22"/>
      <c r="HZ516" s="22"/>
      <c r="IA516" s="22"/>
      <c r="IB516" s="22"/>
      <c r="IC516" s="22"/>
      <c r="ID516" s="22"/>
      <c r="IE516" s="22"/>
      <c r="IF516" s="22"/>
      <c r="IG516" s="22"/>
      <c r="IH516" s="22"/>
      <c r="II516" s="22"/>
      <c r="IJ516" s="22"/>
      <c r="IK516" s="22">
        <v>5</v>
      </c>
      <c r="IL516" s="22"/>
      <c r="IM516" s="22"/>
      <c r="IN516" s="22"/>
      <c r="IO516" s="22"/>
      <c r="IP516" s="22"/>
      <c r="IQ516" s="22"/>
      <c r="IR516" s="22"/>
      <c r="IS516" s="22"/>
      <c r="IT516" s="22"/>
      <c r="IU516" s="22"/>
      <c r="IV516" s="22"/>
      <c r="IW516" s="22"/>
      <c r="IX516" s="22"/>
      <c r="IY516" s="26">
        <f t="shared" si="29"/>
        <v>5</v>
      </c>
      <c r="IZ516" s="56" t="s">
        <v>78</v>
      </c>
      <c r="JA516" s="80">
        <v>157.32</v>
      </c>
      <c r="JB516" s="81">
        <f>JE516+JF516+JG516+JH516+JI516+JJ516+JK516+JL516+JM516+JN516+JO516</f>
        <v>157.32</v>
      </c>
      <c r="JC516" s="81">
        <v>111.05000000000001</v>
      </c>
      <c r="JD516" s="82">
        <f t="shared" si="30"/>
        <v>0</v>
      </c>
      <c r="JE516" s="83"/>
      <c r="JF516" s="83"/>
      <c r="JG516" s="83"/>
      <c r="JH516" s="83"/>
      <c r="JI516" s="83"/>
      <c r="JJ516" s="83"/>
      <c r="JK516" s="83"/>
      <c r="JL516" s="83"/>
      <c r="JM516" s="83"/>
      <c r="JN516" s="83"/>
      <c r="JO516" s="83">
        <v>157.32</v>
      </c>
      <c r="JP516" s="83"/>
      <c r="JQ516" s="117">
        <f t="shared" si="28"/>
        <v>1.4166591625393965</v>
      </c>
    </row>
    <row r="517" spans="1:278" s="5" customFormat="1" ht="12.75" customHeight="1" x14ac:dyDescent="0.25">
      <c r="A517" s="64">
        <v>43173</v>
      </c>
      <c r="B517" s="109" t="s">
        <v>192</v>
      </c>
      <c r="C517" s="52"/>
      <c r="D517" s="52"/>
      <c r="E517" s="53"/>
      <c r="F517" s="53"/>
      <c r="G517" s="53"/>
      <c r="H517" s="53"/>
      <c r="I517" s="53"/>
      <c r="J517" s="53"/>
      <c r="K517" s="53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>
        <v>20</v>
      </c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  <c r="AU517" s="22"/>
      <c r="AV517" s="22"/>
      <c r="AW517" s="22"/>
      <c r="AX517" s="22"/>
      <c r="AY517" s="22"/>
      <c r="AZ517" s="22"/>
      <c r="BA517" s="22"/>
      <c r="BB517" s="22"/>
      <c r="BC517" s="22"/>
      <c r="BD517" s="22"/>
      <c r="BE517" s="22"/>
      <c r="BF517" s="22"/>
      <c r="BG517" s="22"/>
      <c r="BH517" s="22"/>
      <c r="BI517" s="22"/>
      <c r="BJ517" s="22"/>
      <c r="BK517" s="22"/>
      <c r="BL517" s="22">
        <v>30</v>
      </c>
      <c r="BM517" s="22"/>
      <c r="BN517" s="22"/>
      <c r="BO517" s="22"/>
      <c r="BP517" s="22"/>
      <c r="BQ517" s="22"/>
      <c r="BR517" s="22"/>
      <c r="BS517" s="22"/>
      <c r="BT517" s="22"/>
      <c r="BU517" s="22"/>
      <c r="BV517" s="22"/>
      <c r="BW517" s="22"/>
      <c r="BX517" s="22"/>
      <c r="BY517" s="22"/>
      <c r="BZ517" s="22"/>
      <c r="CA517" s="22"/>
      <c r="CB517" s="22"/>
      <c r="CC517" s="22"/>
      <c r="CD517" s="22"/>
      <c r="CE517" s="22"/>
      <c r="CF517" s="22"/>
      <c r="CG517" s="22"/>
      <c r="CH517" s="22"/>
      <c r="CI517" s="22"/>
      <c r="CJ517" s="22"/>
      <c r="CK517" s="22"/>
      <c r="CL517" s="22"/>
      <c r="CM517" s="22"/>
      <c r="CN517" s="22"/>
      <c r="CO517" s="22"/>
      <c r="CP517" s="22"/>
      <c r="CQ517" s="22"/>
      <c r="CR517" s="22"/>
      <c r="CS517" s="22"/>
      <c r="CT517" s="22"/>
      <c r="CU517" s="22"/>
      <c r="CV517" s="22"/>
      <c r="CW517" s="22"/>
      <c r="CX517" s="22"/>
      <c r="CY517" s="22"/>
      <c r="CZ517" s="22"/>
      <c r="DA517" s="22"/>
      <c r="DB517" s="22"/>
      <c r="DC517" s="22"/>
      <c r="DD517" s="22"/>
      <c r="DE517" s="22"/>
      <c r="DF517" s="22"/>
      <c r="DG517" s="22"/>
      <c r="DH517" s="22"/>
      <c r="DI517" s="22"/>
      <c r="DJ517" s="22"/>
      <c r="DK517" s="22"/>
      <c r="DL517" s="22"/>
      <c r="DM517" s="22"/>
      <c r="DN517" s="22"/>
      <c r="DO517" s="22"/>
      <c r="DP517" s="22"/>
      <c r="DQ517" s="22"/>
      <c r="DR517" s="22"/>
      <c r="DS517" s="22"/>
      <c r="DT517" s="22"/>
      <c r="DU517" s="22"/>
      <c r="DV517" s="22"/>
      <c r="DW517" s="22"/>
      <c r="DX517" s="22"/>
      <c r="DY517" s="22"/>
      <c r="DZ517" s="22"/>
      <c r="EA517" s="22">
        <v>30</v>
      </c>
      <c r="EB517" s="22"/>
      <c r="EC517" s="22"/>
      <c r="ED517" s="22"/>
      <c r="EE517" s="22"/>
      <c r="EF517" s="22"/>
      <c r="EG517" s="22"/>
      <c r="EH517" s="22"/>
      <c r="EI517" s="22"/>
      <c r="EJ517" s="22"/>
      <c r="EK517" s="22"/>
      <c r="EL517" s="22"/>
      <c r="EM517" s="22"/>
      <c r="EN517" s="22"/>
      <c r="EO517" s="22"/>
      <c r="EP517" s="22"/>
      <c r="EQ517" s="22"/>
      <c r="ER517" s="22"/>
      <c r="ES517" s="22"/>
      <c r="ET517" s="22"/>
      <c r="EU517" s="22"/>
      <c r="EV517" s="22"/>
      <c r="EW517" s="22"/>
      <c r="EX517" s="22"/>
      <c r="EY517" s="22"/>
      <c r="EZ517" s="22"/>
      <c r="FA517" s="22"/>
      <c r="FB517" s="22"/>
      <c r="FC517" s="22"/>
      <c r="FD517" s="22"/>
      <c r="FE517" s="22"/>
      <c r="FF517" s="22"/>
      <c r="FG517" s="22"/>
      <c r="FH517" s="22"/>
      <c r="FI517" s="22"/>
      <c r="FJ517" s="22"/>
      <c r="FK517" s="22"/>
      <c r="FL517" s="22"/>
      <c r="FM517" s="22"/>
      <c r="FN517" s="22"/>
      <c r="FO517" s="22"/>
      <c r="FP517" s="22"/>
      <c r="FQ517" s="22"/>
      <c r="FR517" s="22"/>
      <c r="FS517" s="22"/>
      <c r="FT517" s="22"/>
      <c r="FU517" s="22"/>
      <c r="FV517" s="22"/>
      <c r="FW517" s="22"/>
      <c r="FX517" s="22"/>
      <c r="FY517" s="22"/>
      <c r="FZ517" s="22"/>
      <c r="GA517" s="22"/>
      <c r="GB517" s="22"/>
      <c r="GC517" s="22"/>
      <c r="GD517" s="22"/>
      <c r="GE517" s="22"/>
      <c r="GF517" s="22"/>
      <c r="GG517" s="22"/>
      <c r="GH517" s="22"/>
      <c r="GI517" s="22"/>
      <c r="GJ517" s="22"/>
      <c r="GK517" s="22"/>
      <c r="GL517" s="22"/>
      <c r="GM517" s="22"/>
      <c r="GN517" s="22"/>
      <c r="GO517" s="22"/>
      <c r="GP517" s="22"/>
      <c r="GQ517" s="22"/>
      <c r="GR517" s="22"/>
      <c r="GS517" s="22"/>
      <c r="GT517" s="22"/>
      <c r="GU517" s="22"/>
      <c r="GV517" s="22"/>
      <c r="GW517" s="22"/>
      <c r="GX517" s="22"/>
      <c r="GY517" s="22"/>
      <c r="GZ517" s="22"/>
      <c r="HA517" s="22"/>
      <c r="HB517" s="22"/>
      <c r="HC517" s="22"/>
      <c r="HD517" s="22"/>
      <c r="HE517" s="22"/>
      <c r="HF517" s="22"/>
      <c r="HG517" s="22"/>
      <c r="HH517" s="22"/>
      <c r="HI517" s="22"/>
      <c r="HJ517" s="22"/>
      <c r="HK517" s="22"/>
      <c r="HL517" s="22"/>
      <c r="HM517" s="22"/>
      <c r="HN517" s="22"/>
      <c r="HO517" s="22"/>
      <c r="HP517" s="22"/>
      <c r="HQ517" s="22"/>
      <c r="HR517" s="22"/>
      <c r="HS517" s="22"/>
      <c r="HT517" s="22"/>
      <c r="HU517" s="22"/>
      <c r="HV517" s="22"/>
      <c r="HW517" s="22"/>
      <c r="HX517" s="22"/>
      <c r="HY517" s="22"/>
      <c r="HZ517" s="22"/>
      <c r="IA517" s="22"/>
      <c r="IB517" s="22"/>
      <c r="IC517" s="22"/>
      <c r="ID517" s="22"/>
      <c r="IE517" s="22"/>
      <c r="IF517" s="22"/>
      <c r="IG517" s="22"/>
      <c r="IH517" s="22"/>
      <c r="II517" s="22"/>
      <c r="IJ517" s="22"/>
      <c r="IK517" s="22"/>
      <c r="IL517" s="22"/>
      <c r="IM517" s="22"/>
      <c r="IN517" s="22"/>
      <c r="IO517" s="22"/>
      <c r="IP517" s="22"/>
      <c r="IQ517" s="22"/>
      <c r="IR517" s="22"/>
      <c r="IS517" s="22"/>
      <c r="IT517" s="22"/>
      <c r="IU517" s="22"/>
      <c r="IV517" s="22"/>
      <c r="IW517" s="22"/>
      <c r="IX517" s="22"/>
      <c r="IY517" s="26">
        <f t="shared" si="29"/>
        <v>80</v>
      </c>
      <c r="IZ517" s="56" t="s">
        <v>37</v>
      </c>
      <c r="JA517" s="80">
        <v>2315.7600000000002</v>
      </c>
      <c r="JB517" s="81">
        <f>JE517+JF517+JG517+JH517</f>
        <v>2315.7600000000002</v>
      </c>
      <c r="JC517" s="81">
        <v>1474.5</v>
      </c>
      <c r="JD517" s="82">
        <f t="shared" si="30"/>
        <v>0</v>
      </c>
      <c r="JE517" s="83"/>
      <c r="JF517" s="83"/>
      <c r="JG517" s="83"/>
      <c r="JH517" s="83">
        <v>2315.7600000000002</v>
      </c>
      <c r="JI517" s="83"/>
      <c r="JJ517" s="83"/>
      <c r="JK517" s="83"/>
      <c r="JL517" s="83"/>
      <c r="JM517" s="83"/>
      <c r="JN517" s="83"/>
      <c r="JO517" s="83"/>
      <c r="JP517" s="83"/>
      <c r="JQ517" s="40">
        <f t="shared" si="28"/>
        <v>1.5705391658189218</v>
      </c>
      <c r="JR517" s="5" t="s">
        <v>324</v>
      </c>
    </row>
    <row r="518" spans="1:278" s="5" customFormat="1" ht="12.75" customHeight="1" x14ac:dyDescent="0.25">
      <c r="A518" s="64">
        <v>43217</v>
      </c>
      <c r="B518" s="109" t="s">
        <v>192</v>
      </c>
      <c r="C518" s="52"/>
      <c r="D518" s="52"/>
      <c r="E518" s="53"/>
      <c r="F518" s="53"/>
      <c r="G518" s="53"/>
      <c r="H518" s="53"/>
      <c r="I518" s="53"/>
      <c r="J518" s="53"/>
      <c r="K518" s="53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>
        <v>20</v>
      </c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  <c r="BA518" s="22"/>
      <c r="BB518" s="22"/>
      <c r="BC518" s="22"/>
      <c r="BD518" s="22"/>
      <c r="BE518" s="22"/>
      <c r="BF518" s="22"/>
      <c r="BG518" s="22"/>
      <c r="BH518" s="22"/>
      <c r="BI518" s="22"/>
      <c r="BJ518" s="22"/>
      <c r="BK518" s="22"/>
      <c r="BL518" s="22"/>
      <c r="BM518" s="22"/>
      <c r="BN518" s="22"/>
      <c r="BO518" s="22"/>
      <c r="BP518" s="22"/>
      <c r="BQ518" s="22"/>
      <c r="BR518" s="22"/>
      <c r="BS518" s="22"/>
      <c r="BT518" s="22"/>
      <c r="BU518" s="22"/>
      <c r="BV518" s="22"/>
      <c r="BW518" s="22"/>
      <c r="BX518" s="22"/>
      <c r="BY518" s="22"/>
      <c r="BZ518" s="22"/>
      <c r="CA518" s="22"/>
      <c r="CB518" s="22"/>
      <c r="CC518" s="22"/>
      <c r="CD518" s="22"/>
      <c r="CE518" s="22"/>
      <c r="CF518" s="22"/>
      <c r="CG518" s="22"/>
      <c r="CH518" s="22"/>
      <c r="CI518" s="22"/>
      <c r="CJ518" s="22"/>
      <c r="CK518" s="22"/>
      <c r="CL518" s="22"/>
      <c r="CM518" s="22"/>
      <c r="CN518" s="22"/>
      <c r="CO518" s="22"/>
      <c r="CP518" s="22"/>
      <c r="CQ518" s="22"/>
      <c r="CR518" s="22"/>
      <c r="CS518" s="22"/>
      <c r="CT518" s="22"/>
      <c r="CU518" s="22"/>
      <c r="CV518" s="22"/>
      <c r="CW518" s="22"/>
      <c r="CX518" s="22"/>
      <c r="CY518" s="22"/>
      <c r="CZ518" s="22"/>
      <c r="DA518" s="22"/>
      <c r="DB518" s="22"/>
      <c r="DC518" s="22"/>
      <c r="DD518" s="22"/>
      <c r="DE518" s="22"/>
      <c r="DF518" s="22"/>
      <c r="DG518" s="22"/>
      <c r="DH518" s="22"/>
      <c r="DI518" s="22"/>
      <c r="DJ518" s="22"/>
      <c r="DK518" s="22"/>
      <c r="DL518" s="22"/>
      <c r="DM518" s="22"/>
      <c r="DN518" s="22"/>
      <c r="DO518" s="22"/>
      <c r="DP518" s="22"/>
      <c r="DQ518" s="22"/>
      <c r="DR518" s="22"/>
      <c r="DS518" s="22"/>
      <c r="DT518" s="22"/>
      <c r="DU518" s="22"/>
      <c r="DV518" s="22"/>
      <c r="DW518" s="22"/>
      <c r="DX518" s="22"/>
      <c r="DY518" s="22"/>
      <c r="DZ518" s="22"/>
      <c r="EA518" s="22">
        <v>30</v>
      </c>
      <c r="EB518" s="22"/>
      <c r="EC518" s="22"/>
      <c r="ED518" s="22"/>
      <c r="EE518" s="22"/>
      <c r="EF518" s="22"/>
      <c r="EG518" s="22"/>
      <c r="EH518" s="22"/>
      <c r="EI518" s="22"/>
      <c r="EJ518" s="22"/>
      <c r="EK518" s="22"/>
      <c r="EL518" s="22"/>
      <c r="EM518" s="22"/>
      <c r="EN518" s="22"/>
      <c r="EO518" s="22"/>
      <c r="EP518" s="22"/>
      <c r="EQ518" s="22"/>
      <c r="ER518" s="22"/>
      <c r="ES518" s="22"/>
      <c r="ET518" s="22"/>
      <c r="EU518" s="22"/>
      <c r="EV518" s="22"/>
      <c r="EW518" s="22"/>
      <c r="EX518" s="22"/>
      <c r="EY518" s="22"/>
      <c r="EZ518" s="22"/>
      <c r="FA518" s="22"/>
      <c r="FB518" s="22"/>
      <c r="FC518" s="22"/>
      <c r="FD518" s="22"/>
      <c r="FE518" s="22"/>
      <c r="FF518" s="22"/>
      <c r="FG518" s="22"/>
      <c r="FH518" s="22"/>
      <c r="FI518" s="22"/>
      <c r="FJ518" s="22"/>
      <c r="FK518" s="22"/>
      <c r="FL518" s="22"/>
      <c r="FM518" s="22"/>
      <c r="FN518" s="22"/>
      <c r="FO518" s="22"/>
      <c r="FP518" s="22"/>
      <c r="FQ518" s="22"/>
      <c r="FR518" s="22"/>
      <c r="FS518" s="22"/>
      <c r="FT518" s="22"/>
      <c r="FU518" s="22"/>
      <c r="FV518" s="22"/>
      <c r="FW518" s="22"/>
      <c r="FX518" s="22"/>
      <c r="FY518" s="22"/>
      <c r="FZ518" s="22"/>
      <c r="GA518" s="22"/>
      <c r="GB518" s="22"/>
      <c r="GC518" s="22"/>
      <c r="GD518" s="22"/>
      <c r="GE518" s="22"/>
      <c r="GF518" s="22"/>
      <c r="GG518" s="22"/>
      <c r="GH518" s="22"/>
      <c r="GI518" s="22"/>
      <c r="GJ518" s="22"/>
      <c r="GK518" s="22"/>
      <c r="GL518" s="22"/>
      <c r="GM518" s="22"/>
      <c r="GN518" s="22"/>
      <c r="GO518" s="22"/>
      <c r="GP518" s="22"/>
      <c r="GQ518" s="22"/>
      <c r="GR518" s="22"/>
      <c r="GS518" s="22"/>
      <c r="GT518" s="22"/>
      <c r="GU518" s="22"/>
      <c r="GV518" s="22"/>
      <c r="GW518" s="22"/>
      <c r="GX518" s="22"/>
      <c r="GY518" s="22"/>
      <c r="GZ518" s="22"/>
      <c r="HA518" s="22"/>
      <c r="HB518" s="22"/>
      <c r="HC518" s="22"/>
      <c r="HD518" s="22"/>
      <c r="HE518" s="22"/>
      <c r="HF518" s="22"/>
      <c r="HG518" s="22"/>
      <c r="HH518" s="22"/>
      <c r="HI518" s="22"/>
      <c r="HJ518" s="22"/>
      <c r="HK518" s="22"/>
      <c r="HL518" s="22"/>
      <c r="HM518" s="22"/>
      <c r="HN518" s="22"/>
      <c r="HO518" s="22"/>
      <c r="HP518" s="22"/>
      <c r="HQ518" s="22"/>
      <c r="HR518" s="22"/>
      <c r="HS518" s="22"/>
      <c r="HT518" s="22"/>
      <c r="HU518" s="22"/>
      <c r="HV518" s="22"/>
      <c r="HW518" s="22"/>
      <c r="HX518" s="22"/>
      <c r="HY518" s="22"/>
      <c r="HZ518" s="22"/>
      <c r="IA518" s="22"/>
      <c r="IB518" s="22"/>
      <c r="IC518" s="22"/>
      <c r="ID518" s="22"/>
      <c r="IE518" s="22"/>
      <c r="IF518" s="22"/>
      <c r="IG518" s="22"/>
      <c r="IH518" s="22"/>
      <c r="II518" s="22"/>
      <c r="IJ518" s="22"/>
      <c r="IK518" s="22"/>
      <c r="IL518" s="22"/>
      <c r="IM518" s="22"/>
      <c r="IN518" s="22"/>
      <c r="IO518" s="22"/>
      <c r="IP518" s="22"/>
      <c r="IQ518" s="22"/>
      <c r="IR518" s="22"/>
      <c r="IS518" s="22"/>
      <c r="IT518" s="22"/>
      <c r="IU518" s="22"/>
      <c r="IV518" s="22"/>
      <c r="IW518" s="22"/>
      <c r="IX518" s="22"/>
      <c r="IY518" s="26">
        <f t="shared" si="29"/>
        <v>50</v>
      </c>
      <c r="IZ518" s="56" t="s">
        <v>37</v>
      </c>
      <c r="JA518" s="80">
        <v>1300.56</v>
      </c>
      <c r="JB518" s="81">
        <f>JE518+JF518+JG518+JH518+JI518</f>
        <v>1300.56</v>
      </c>
      <c r="JC518" s="81">
        <v>758.09999999999991</v>
      </c>
      <c r="JD518" s="82">
        <f t="shared" si="30"/>
        <v>0</v>
      </c>
      <c r="JE518" s="83"/>
      <c r="JF518" s="83"/>
      <c r="JG518" s="83"/>
      <c r="JH518" s="83"/>
      <c r="JI518" s="83">
        <v>1300.56</v>
      </c>
      <c r="JJ518" s="83"/>
      <c r="JK518" s="83"/>
      <c r="JL518" s="83"/>
      <c r="JM518" s="83"/>
      <c r="JN518" s="83"/>
      <c r="JO518" s="83"/>
      <c r="JP518" s="83"/>
      <c r="JQ518" s="40">
        <f t="shared" si="28"/>
        <v>1.7155520379897113</v>
      </c>
      <c r="JR518" s="5" t="s">
        <v>382</v>
      </c>
    </row>
    <row r="519" spans="1:278" s="5" customFormat="1" ht="12.75" customHeight="1" x14ac:dyDescent="0.25">
      <c r="A519" s="64">
        <v>43228</v>
      </c>
      <c r="B519" s="109" t="s">
        <v>192</v>
      </c>
      <c r="C519" s="52"/>
      <c r="D519" s="52"/>
      <c r="E519" s="53"/>
      <c r="F519" s="53"/>
      <c r="G519" s="53"/>
      <c r="H519" s="53"/>
      <c r="I519" s="53"/>
      <c r="J519" s="53"/>
      <c r="K519" s="53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  <c r="AU519" s="22"/>
      <c r="AV519" s="22"/>
      <c r="AW519" s="22"/>
      <c r="AX519" s="22"/>
      <c r="AY519" s="22"/>
      <c r="AZ519" s="22"/>
      <c r="BA519" s="22"/>
      <c r="BB519" s="22"/>
      <c r="BC519" s="22"/>
      <c r="BD519" s="22"/>
      <c r="BE519" s="22"/>
      <c r="BF519" s="22">
        <v>20</v>
      </c>
      <c r="BG519" s="22"/>
      <c r="BH519" s="22"/>
      <c r="BI519" s="22"/>
      <c r="BJ519" s="22"/>
      <c r="BK519" s="22"/>
      <c r="BL519" s="22"/>
      <c r="BM519" s="22"/>
      <c r="BN519" s="22"/>
      <c r="BO519" s="22"/>
      <c r="BP519" s="22"/>
      <c r="BQ519" s="22"/>
      <c r="BR519" s="22"/>
      <c r="BS519" s="22"/>
      <c r="BT519" s="22"/>
      <c r="BU519" s="22"/>
      <c r="BV519" s="22"/>
      <c r="BW519" s="22"/>
      <c r="BX519" s="22"/>
      <c r="BY519" s="22"/>
      <c r="BZ519" s="22"/>
      <c r="CA519" s="22"/>
      <c r="CB519" s="22"/>
      <c r="CC519" s="22"/>
      <c r="CD519" s="22"/>
      <c r="CE519" s="22"/>
      <c r="CF519" s="22"/>
      <c r="CG519" s="22"/>
      <c r="CH519" s="22"/>
      <c r="CI519" s="22"/>
      <c r="CJ519" s="22"/>
      <c r="CK519" s="22"/>
      <c r="CL519" s="22"/>
      <c r="CM519" s="22"/>
      <c r="CN519" s="22"/>
      <c r="CO519" s="22"/>
      <c r="CP519" s="22"/>
      <c r="CQ519" s="22"/>
      <c r="CR519" s="22"/>
      <c r="CS519" s="22"/>
      <c r="CT519" s="22"/>
      <c r="CU519" s="22"/>
      <c r="CV519" s="22"/>
      <c r="CW519" s="22"/>
      <c r="CX519" s="22"/>
      <c r="CY519" s="22"/>
      <c r="CZ519" s="22"/>
      <c r="DA519" s="22"/>
      <c r="DB519" s="22"/>
      <c r="DC519" s="22"/>
      <c r="DD519" s="22"/>
      <c r="DE519" s="22"/>
      <c r="DF519" s="22"/>
      <c r="DG519" s="22"/>
      <c r="DH519" s="22"/>
      <c r="DI519" s="22"/>
      <c r="DJ519" s="22"/>
      <c r="DK519" s="22"/>
      <c r="DL519" s="22"/>
      <c r="DM519" s="22"/>
      <c r="DN519" s="22"/>
      <c r="DO519" s="22"/>
      <c r="DP519" s="22"/>
      <c r="DQ519" s="22"/>
      <c r="DR519" s="22"/>
      <c r="DS519" s="22"/>
      <c r="DT519" s="22"/>
      <c r="DU519" s="22"/>
      <c r="DV519" s="22"/>
      <c r="DW519" s="22"/>
      <c r="DX519" s="22"/>
      <c r="DY519" s="22"/>
      <c r="DZ519" s="22"/>
      <c r="EA519" s="22"/>
      <c r="EB519" s="22"/>
      <c r="EC519" s="22"/>
      <c r="ED519" s="22"/>
      <c r="EE519" s="22"/>
      <c r="EF519" s="22"/>
      <c r="EG519" s="22"/>
      <c r="EH519" s="22"/>
      <c r="EI519" s="22"/>
      <c r="EJ519" s="22"/>
      <c r="EK519" s="22"/>
      <c r="EL519" s="22"/>
      <c r="EM519" s="22"/>
      <c r="EN519" s="22"/>
      <c r="EO519" s="22"/>
      <c r="EP519" s="22"/>
      <c r="EQ519" s="22"/>
      <c r="ER519" s="22"/>
      <c r="ES519" s="22"/>
      <c r="ET519" s="22"/>
      <c r="EU519" s="22"/>
      <c r="EV519" s="22"/>
      <c r="EW519" s="22"/>
      <c r="EX519" s="22"/>
      <c r="EY519" s="22"/>
      <c r="EZ519" s="22"/>
      <c r="FA519" s="22"/>
      <c r="FB519" s="22"/>
      <c r="FC519" s="22"/>
      <c r="FD519" s="22"/>
      <c r="FE519" s="22"/>
      <c r="FF519" s="22"/>
      <c r="FG519" s="22"/>
      <c r="FH519" s="22"/>
      <c r="FI519" s="22"/>
      <c r="FJ519" s="22"/>
      <c r="FK519" s="22"/>
      <c r="FL519" s="22"/>
      <c r="FM519" s="22"/>
      <c r="FN519" s="22"/>
      <c r="FO519" s="22"/>
      <c r="FP519" s="22"/>
      <c r="FQ519" s="22"/>
      <c r="FR519" s="22"/>
      <c r="FS519" s="22"/>
      <c r="FT519" s="22"/>
      <c r="FU519" s="22"/>
      <c r="FV519" s="22"/>
      <c r="FW519" s="22"/>
      <c r="FX519" s="22"/>
      <c r="FY519" s="22"/>
      <c r="FZ519" s="22"/>
      <c r="GA519" s="22"/>
      <c r="GB519" s="22"/>
      <c r="GC519" s="22"/>
      <c r="GD519" s="22"/>
      <c r="GE519" s="22"/>
      <c r="GF519" s="22"/>
      <c r="GG519" s="22"/>
      <c r="GH519" s="22"/>
      <c r="GI519" s="22"/>
      <c r="GJ519" s="22"/>
      <c r="GK519" s="22"/>
      <c r="GL519" s="22"/>
      <c r="GM519" s="22"/>
      <c r="GN519" s="22"/>
      <c r="GO519" s="22"/>
      <c r="GP519" s="22"/>
      <c r="GQ519" s="22"/>
      <c r="GR519" s="22"/>
      <c r="GS519" s="22"/>
      <c r="GT519" s="22"/>
      <c r="GU519" s="22"/>
      <c r="GV519" s="22"/>
      <c r="GW519" s="22"/>
      <c r="GX519" s="22"/>
      <c r="GY519" s="22"/>
      <c r="GZ519" s="22"/>
      <c r="HA519" s="22"/>
      <c r="HB519" s="22"/>
      <c r="HC519" s="22"/>
      <c r="HD519" s="22"/>
      <c r="HE519" s="22"/>
      <c r="HF519" s="22"/>
      <c r="HG519" s="22"/>
      <c r="HH519" s="22"/>
      <c r="HI519" s="22"/>
      <c r="HJ519" s="22"/>
      <c r="HK519" s="22"/>
      <c r="HL519" s="22"/>
      <c r="HM519" s="22"/>
      <c r="HN519" s="22"/>
      <c r="HO519" s="22"/>
      <c r="HP519" s="22"/>
      <c r="HQ519" s="22"/>
      <c r="HR519" s="22"/>
      <c r="HS519" s="22"/>
      <c r="HT519" s="22"/>
      <c r="HU519" s="22"/>
      <c r="HV519" s="22"/>
      <c r="HW519" s="22"/>
      <c r="HX519" s="22"/>
      <c r="HY519" s="22"/>
      <c r="HZ519" s="22"/>
      <c r="IA519" s="22"/>
      <c r="IB519" s="22"/>
      <c r="IC519" s="22"/>
      <c r="ID519" s="22"/>
      <c r="IE519" s="22"/>
      <c r="IF519" s="22"/>
      <c r="IG519" s="22"/>
      <c r="IH519" s="22"/>
      <c r="II519" s="22"/>
      <c r="IJ519" s="22"/>
      <c r="IK519" s="22"/>
      <c r="IL519" s="22"/>
      <c r="IM519" s="22"/>
      <c r="IN519" s="22"/>
      <c r="IO519" s="22"/>
      <c r="IP519" s="22"/>
      <c r="IQ519" s="22"/>
      <c r="IR519" s="22"/>
      <c r="IS519" s="22"/>
      <c r="IT519" s="22"/>
      <c r="IU519" s="22"/>
      <c r="IV519" s="22"/>
      <c r="IW519" s="22"/>
      <c r="IX519" s="22"/>
      <c r="IY519" s="26">
        <f t="shared" si="29"/>
        <v>20</v>
      </c>
      <c r="IZ519" s="56" t="s">
        <v>37</v>
      </c>
      <c r="JA519" s="80">
        <v>485.52</v>
      </c>
      <c r="JB519" s="81">
        <f>JE519+JF519+JG519+JH519+JI519+JJ519</f>
        <v>485.52</v>
      </c>
      <c r="JC519" s="81">
        <v>270.39999999999998</v>
      </c>
      <c r="JD519" s="82">
        <f t="shared" si="30"/>
        <v>0</v>
      </c>
      <c r="JE519" s="83"/>
      <c r="JF519" s="83"/>
      <c r="JG519" s="83"/>
      <c r="JH519" s="83"/>
      <c r="JI519" s="83"/>
      <c r="JJ519" s="83">
        <v>485.52</v>
      </c>
      <c r="JK519" s="83"/>
      <c r="JL519" s="83"/>
      <c r="JM519" s="83"/>
      <c r="JN519" s="83"/>
      <c r="JO519" s="83"/>
      <c r="JP519" s="83"/>
      <c r="JQ519" s="40">
        <f t="shared" si="28"/>
        <v>1.7955621301775149</v>
      </c>
      <c r="JR519" s="5" t="s">
        <v>452</v>
      </c>
    </row>
    <row r="520" spans="1:278" s="5" customFormat="1" ht="12.75" customHeight="1" x14ac:dyDescent="0.25">
      <c r="A520" s="64">
        <v>43265</v>
      </c>
      <c r="B520" s="109" t="s">
        <v>192</v>
      </c>
      <c r="C520" s="52"/>
      <c r="D520" s="52"/>
      <c r="E520" s="53"/>
      <c r="F520" s="53"/>
      <c r="G520" s="53"/>
      <c r="H520" s="53"/>
      <c r="I520" s="53"/>
      <c r="J520" s="53"/>
      <c r="K520" s="53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  <c r="AU520" s="22"/>
      <c r="AV520" s="22"/>
      <c r="AW520" s="22"/>
      <c r="AX520" s="22"/>
      <c r="AY520" s="22"/>
      <c r="AZ520" s="22"/>
      <c r="BA520" s="22"/>
      <c r="BB520" s="22"/>
      <c r="BC520" s="22"/>
      <c r="BD520" s="22"/>
      <c r="BE520" s="22"/>
      <c r="BF520" s="22"/>
      <c r="BG520" s="22"/>
      <c r="BH520" s="22"/>
      <c r="BI520" s="22"/>
      <c r="BJ520" s="22"/>
      <c r="BK520" s="22"/>
      <c r="BL520" s="22"/>
      <c r="BM520" s="22"/>
      <c r="BN520" s="22"/>
      <c r="BO520" s="22"/>
      <c r="BP520" s="22"/>
      <c r="BQ520" s="22"/>
      <c r="BR520" s="22"/>
      <c r="BS520" s="22"/>
      <c r="BT520" s="22"/>
      <c r="BU520" s="22"/>
      <c r="BV520" s="22"/>
      <c r="BW520" s="22"/>
      <c r="BX520" s="22"/>
      <c r="BY520" s="22"/>
      <c r="BZ520" s="22"/>
      <c r="CA520" s="22"/>
      <c r="CB520" s="22"/>
      <c r="CC520" s="22"/>
      <c r="CD520" s="22"/>
      <c r="CE520" s="22"/>
      <c r="CF520" s="22"/>
      <c r="CG520" s="22"/>
      <c r="CH520" s="22"/>
      <c r="CI520" s="22"/>
      <c r="CJ520" s="22"/>
      <c r="CK520" s="22"/>
      <c r="CL520" s="22"/>
      <c r="CM520" s="22"/>
      <c r="CN520" s="22"/>
      <c r="CO520" s="22"/>
      <c r="CP520" s="22"/>
      <c r="CQ520" s="22"/>
      <c r="CR520" s="22"/>
      <c r="CS520" s="22"/>
      <c r="CT520" s="22"/>
      <c r="CU520" s="22"/>
      <c r="CV520" s="22"/>
      <c r="CW520" s="22"/>
      <c r="CX520" s="22"/>
      <c r="CY520" s="22"/>
      <c r="CZ520" s="22"/>
      <c r="DA520" s="22"/>
      <c r="DB520" s="22"/>
      <c r="DC520" s="22"/>
      <c r="DD520" s="22"/>
      <c r="DE520" s="22"/>
      <c r="DF520" s="22"/>
      <c r="DG520" s="22"/>
      <c r="DH520" s="22"/>
      <c r="DI520" s="22"/>
      <c r="DJ520" s="22"/>
      <c r="DK520" s="22"/>
      <c r="DL520" s="22"/>
      <c r="DM520" s="22"/>
      <c r="DN520" s="22"/>
      <c r="DO520" s="22"/>
      <c r="DP520" s="22"/>
      <c r="DQ520" s="22"/>
      <c r="DR520" s="22"/>
      <c r="DS520" s="22"/>
      <c r="DT520" s="22"/>
      <c r="DU520" s="22"/>
      <c r="DV520" s="22"/>
      <c r="DW520" s="22"/>
      <c r="DX520" s="22"/>
      <c r="DY520" s="22"/>
      <c r="DZ520" s="22"/>
      <c r="EA520" s="22">
        <v>30</v>
      </c>
      <c r="EB520" s="22"/>
      <c r="EC520" s="22"/>
      <c r="ED520" s="22"/>
      <c r="EE520" s="22"/>
      <c r="EF520" s="22"/>
      <c r="EG520" s="22"/>
      <c r="EH520" s="22"/>
      <c r="EI520" s="22"/>
      <c r="EJ520" s="22"/>
      <c r="EK520" s="22"/>
      <c r="EL520" s="22"/>
      <c r="EM520" s="22"/>
      <c r="EN520" s="22"/>
      <c r="EO520" s="22"/>
      <c r="EP520" s="22"/>
      <c r="EQ520" s="22"/>
      <c r="ER520" s="22"/>
      <c r="ES520" s="22"/>
      <c r="ET520" s="22"/>
      <c r="EU520" s="22"/>
      <c r="EV520" s="22"/>
      <c r="EW520" s="22"/>
      <c r="EX520" s="22"/>
      <c r="EY520" s="22"/>
      <c r="EZ520" s="22"/>
      <c r="FA520" s="22"/>
      <c r="FB520" s="22"/>
      <c r="FC520" s="22"/>
      <c r="FD520" s="22"/>
      <c r="FE520" s="22"/>
      <c r="FF520" s="22"/>
      <c r="FG520" s="22"/>
      <c r="FH520" s="22"/>
      <c r="FI520" s="22"/>
      <c r="FJ520" s="22"/>
      <c r="FK520" s="22"/>
      <c r="FL520" s="22"/>
      <c r="FM520" s="22"/>
      <c r="FN520" s="22"/>
      <c r="FO520" s="22"/>
      <c r="FP520" s="22"/>
      <c r="FQ520" s="22"/>
      <c r="FR520" s="22"/>
      <c r="FS520" s="22"/>
      <c r="FT520" s="22"/>
      <c r="FU520" s="22"/>
      <c r="FV520" s="22"/>
      <c r="FW520" s="22"/>
      <c r="FX520" s="22"/>
      <c r="FY520" s="22"/>
      <c r="FZ520" s="22"/>
      <c r="GA520" s="22"/>
      <c r="GB520" s="22"/>
      <c r="GC520" s="22"/>
      <c r="GD520" s="22"/>
      <c r="GE520" s="22"/>
      <c r="GF520" s="22"/>
      <c r="GG520" s="22"/>
      <c r="GH520" s="22"/>
      <c r="GI520" s="22"/>
      <c r="GJ520" s="22"/>
      <c r="GK520" s="22"/>
      <c r="GL520" s="22"/>
      <c r="GM520" s="22"/>
      <c r="GN520" s="22"/>
      <c r="GO520" s="22"/>
      <c r="GP520" s="22"/>
      <c r="GQ520" s="22"/>
      <c r="GR520" s="22"/>
      <c r="GS520" s="22"/>
      <c r="GT520" s="22"/>
      <c r="GU520" s="22"/>
      <c r="GV520" s="22"/>
      <c r="GW520" s="22"/>
      <c r="GX520" s="22"/>
      <c r="GY520" s="22"/>
      <c r="GZ520" s="22"/>
      <c r="HA520" s="22"/>
      <c r="HB520" s="22"/>
      <c r="HC520" s="22"/>
      <c r="HD520" s="22"/>
      <c r="HE520" s="22"/>
      <c r="HF520" s="22"/>
      <c r="HG520" s="22"/>
      <c r="HH520" s="22"/>
      <c r="HI520" s="22"/>
      <c r="HJ520" s="22"/>
      <c r="HK520" s="22"/>
      <c r="HL520" s="22"/>
      <c r="HM520" s="22"/>
      <c r="HN520" s="22"/>
      <c r="HO520" s="22"/>
      <c r="HP520" s="22"/>
      <c r="HQ520" s="22"/>
      <c r="HR520" s="22"/>
      <c r="HS520" s="22"/>
      <c r="HT520" s="22"/>
      <c r="HU520" s="22"/>
      <c r="HV520" s="22"/>
      <c r="HW520" s="22"/>
      <c r="HX520" s="22"/>
      <c r="HY520" s="22"/>
      <c r="HZ520" s="22"/>
      <c r="IA520" s="22"/>
      <c r="IB520" s="22"/>
      <c r="IC520" s="22"/>
      <c r="ID520" s="22"/>
      <c r="IE520" s="22"/>
      <c r="IF520" s="22"/>
      <c r="IG520" s="22"/>
      <c r="IH520" s="22"/>
      <c r="II520" s="22"/>
      <c r="IJ520" s="22"/>
      <c r="IK520" s="22"/>
      <c r="IL520" s="22"/>
      <c r="IM520" s="22"/>
      <c r="IN520" s="22"/>
      <c r="IO520" s="22"/>
      <c r="IP520" s="22"/>
      <c r="IQ520" s="22"/>
      <c r="IR520" s="22"/>
      <c r="IS520" s="22"/>
      <c r="IT520" s="22"/>
      <c r="IU520" s="22"/>
      <c r="IV520" s="22"/>
      <c r="IW520" s="22"/>
      <c r="IX520" s="22"/>
      <c r="IY520" s="26">
        <f t="shared" si="29"/>
        <v>30</v>
      </c>
      <c r="IZ520" s="56" t="s">
        <v>37</v>
      </c>
      <c r="JA520" s="80">
        <v>795.96</v>
      </c>
      <c r="JB520" s="81">
        <f>JE520+JF520+JG520+JH520+JI520+JJ520+JK520</f>
        <v>795.96</v>
      </c>
      <c r="JC520" s="81">
        <v>449.1</v>
      </c>
      <c r="JD520" s="82">
        <f t="shared" si="30"/>
        <v>0</v>
      </c>
      <c r="JE520" s="83"/>
      <c r="JF520" s="83"/>
      <c r="JG520" s="83"/>
      <c r="JH520" s="83"/>
      <c r="JI520" s="83"/>
      <c r="JJ520" s="83"/>
      <c r="JK520" s="83">
        <v>795.96</v>
      </c>
      <c r="JL520" s="83"/>
      <c r="JM520" s="83"/>
      <c r="JN520" s="83"/>
      <c r="JO520" s="83"/>
      <c r="JP520" s="83"/>
      <c r="JQ520" s="40">
        <f t="shared" si="28"/>
        <v>1.7723446893787576</v>
      </c>
      <c r="JR520" s="5" t="s">
        <v>456</v>
      </c>
    </row>
    <row r="521" spans="1:278" s="5" customFormat="1" ht="12.75" customHeight="1" x14ac:dyDescent="0.25">
      <c r="A521" s="64">
        <v>43273</v>
      </c>
      <c r="B521" s="109" t="s">
        <v>192</v>
      </c>
      <c r="C521" s="52"/>
      <c r="D521" s="52"/>
      <c r="E521" s="53"/>
      <c r="F521" s="53"/>
      <c r="G521" s="53"/>
      <c r="H521" s="53"/>
      <c r="I521" s="53"/>
      <c r="J521" s="53"/>
      <c r="K521" s="53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>
        <v>20</v>
      </c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  <c r="AU521" s="22"/>
      <c r="AV521" s="22"/>
      <c r="AW521" s="22"/>
      <c r="AX521" s="22"/>
      <c r="AY521" s="22"/>
      <c r="AZ521" s="22"/>
      <c r="BA521" s="22"/>
      <c r="BB521" s="22"/>
      <c r="BC521" s="22"/>
      <c r="BD521" s="22"/>
      <c r="BE521" s="22"/>
      <c r="BF521" s="22"/>
      <c r="BG521" s="22"/>
      <c r="BH521" s="22"/>
      <c r="BI521" s="22"/>
      <c r="BJ521" s="22"/>
      <c r="BK521" s="22"/>
      <c r="BL521" s="22"/>
      <c r="BM521" s="22"/>
      <c r="BN521" s="22"/>
      <c r="BO521" s="22"/>
      <c r="BP521" s="22"/>
      <c r="BQ521" s="22"/>
      <c r="BR521" s="22"/>
      <c r="BS521" s="22"/>
      <c r="BT521" s="22"/>
      <c r="BU521" s="22"/>
      <c r="BV521" s="22"/>
      <c r="BW521" s="22"/>
      <c r="BX521" s="22"/>
      <c r="BY521" s="22"/>
      <c r="BZ521" s="22"/>
      <c r="CA521" s="22"/>
      <c r="CB521" s="22"/>
      <c r="CC521" s="22"/>
      <c r="CD521" s="22"/>
      <c r="CE521" s="22"/>
      <c r="CF521" s="22"/>
      <c r="CG521" s="22"/>
      <c r="CH521" s="22"/>
      <c r="CI521" s="22"/>
      <c r="CJ521" s="22"/>
      <c r="CK521" s="22"/>
      <c r="CL521" s="22"/>
      <c r="CM521" s="22"/>
      <c r="CN521" s="22"/>
      <c r="CO521" s="22"/>
      <c r="CP521" s="22"/>
      <c r="CQ521" s="22"/>
      <c r="CR521" s="22"/>
      <c r="CS521" s="22"/>
      <c r="CT521" s="22"/>
      <c r="CU521" s="22"/>
      <c r="CV521" s="22"/>
      <c r="CW521" s="22"/>
      <c r="CX521" s="22"/>
      <c r="CY521" s="22"/>
      <c r="CZ521" s="22"/>
      <c r="DA521" s="22"/>
      <c r="DB521" s="22"/>
      <c r="DC521" s="22"/>
      <c r="DD521" s="22"/>
      <c r="DE521" s="22"/>
      <c r="DF521" s="22"/>
      <c r="DG521" s="22"/>
      <c r="DH521" s="22"/>
      <c r="DI521" s="22"/>
      <c r="DJ521" s="22"/>
      <c r="DK521" s="22"/>
      <c r="DL521" s="22"/>
      <c r="DM521" s="22"/>
      <c r="DN521" s="22"/>
      <c r="DO521" s="22"/>
      <c r="DP521" s="22"/>
      <c r="DQ521" s="22"/>
      <c r="DR521" s="22"/>
      <c r="DS521" s="22"/>
      <c r="DT521" s="22"/>
      <c r="DU521" s="22"/>
      <c r="DV521" s="22"/>
      <c r="DW521" s="22"/>
      <c r="DX521" s="22"/>
      <c r="DY521" s="22"/>
      <c r="DZ521" s="22"/>
      <c r="EA521" s="22"/>
      <c r="EB521" s="22"/>
      <c r="EC521" s="22"/>
      <c r="ED521" s="22"/>
      <c r="EE521" s="22"/>
      <c r="EF521" s="22"/>
      <c r="EG521" s="22"/>
      <c r="EH521" s="22"/>
      <c r="EI521" s="22"/>
      <c r="EJ521" s="22"/>
      <c r="EK521" s="22"/>
      <c r="EL521" s="22"/>
      <c r="EM521" s="22"/>
      <c r="EN521" s="22"/>
      <c r="EO521" s="22"/>
      <c r="EP521" s="22"/>
      <c r="EQ521" s="22"/>
      <c r="ER521" s="22"/>
      <c r="ES521" s="22"/>
      <c r="ET521" s="22"/>
      <c r="EU521" s="22"/>
      <c r="EV521" s="22"/>
      <c r="EW521" s="22"/>
      <c r="EX521" s="22"/>
      <c r="EY521" s="22"/>
      <c r="EZ521" s="22"/>
      <c r="FA521" s="22"/>
      <c r="FB521" s="22"/>
      <c r="FC521" s="22"/>
      <c r="FD521" s="22"/>
      <c r="FE521" s="22"/>
      <c r="FF521" s="22"/>
      <c r="FG521" s="22"/>
      <c r="FH521" s="22"/>
      <c r="FI521" s="22"/>
      <c r="FJ521" s="22"/>
      <c r="FK521" s="22"/>
      <c r="FL521" s="22"/>
      <c r="FM521" s="22"/>
      <c r="FN521" s="22"/>
      <c r="FO521" s="22"/>
      <c r="FP521" s="22"/>
      <c r="FQ521" s="22"/>
      <c r="FR521" s="22"/>
      <c r="FS521" s="22"/>
      <c r="FT521" s="22"/>
      <c r="FU521" s="22"/>
      <c r="FV521" s="22"/>
      <c r="FW521" s="22"/>
      <c r="FX521" s="22"/>
      <c r="FY521" s="22"/>
      <c r="FZ521" s="22"/>
      <c r="GA521" s="22"/>
      <c r="GB521" s="22"/>
      <c r="GC521" s="22"/>
      <c r="GD521" s="22"/>
      <c r="GE521" s="22"/>
      <c r="GF521" s="22"/>
      <c r="GG521" s="22"/>
      <c r="GH521" s="22"/>
      <c r="GI521" s="22"/>
      <c r="GJ521" s="22"/>
      <c r="GK521" s="22"/>
      <c r="GL521" s="22"/>
      <c r="GM521" s="22"/>
      <c r="GN521" s="22"/>
      <c r="GO521" s="22"/>
      <c r="GP521" s="22"/>
      <c r="GQ521" s="22"/>
      <c r="GR521" s="22"/>
      <c r="GS521" s="22"/>
      <c r="GT521" s="22"/>
      <c r="GU521" s="22"/>
      <c r="GV521" s="22"/>
      <c r="GW521" s="22"/>
      <c r="GX521" s="22"/>
      <c r="GY521" s="22"/>
      <c r="GZ521" s="22"/>
      <c r="HA521" s="22"/>
      <c r="HB521" s="22"/>
      <c r="HC521" s="22"/>
      <c r="HD521" s="22"/>
      <c r="HE521" s="22"/>
      <c r="HF521" s="22"/>
      <c r="HG521" s="22"/>
      <c r="HH521" s="22"/>
      <c r="HI521" s="22"/>
      <c r="HJ521" s="22"/>
      <c r="HK521" s="22"/>
      <c r="HL521" s="22"/>
      <c r="HM521" s="22"/>
      <c r="HN521" s="22"/>
      <c r="HO521" s="22"/>
      <c r="HP521" s="22"/>
      <c r="HQ521" s="22"/>
      <c r="HR521" s="22"/>
      <c r="HS521" s="22"/>
      <c r="HT521" s="22"/>
      <c r="HU521" s="22"/>
      <c r="HV521" s="22"/>
      <c r="HW521" s="22"/>
      <c r="HX521" s="22"/>
      <c r="HY521" s="22"/>
      <c r="HZ521" s="22"/>
      <c r="IA521" s="22"/>
      <c r="IB521" s="22"/>
      <c r="IC521" s="22"/>
      <c r="ID521" s="22"/>
      <c r="IE521" s="22"/>
      <c r="IF521" s="22"/>
      <c r="IG521" s="22"/>
      <c r="IH521" s="22"/>
      <c r="II521" s="22"/>
      <c r="IJ521" s="22"/>
      <c r="IK521" s="22"/>
      <c r="IL521" s="22"/>
      <c r="IM521" s="22"/>
      <c r="IN521" s="22"/>
      <c r="IO521" s="22"/>
      <c r="IP521" s="22"/>
      <c r="IQ521" s="22"/>
      <c r="IR521" s="22"/>
      <c r="IS521" s="22"/>
      <c r="IT521" s="22"/>
      <c r="IU521" s="22"/>
      <c r="IV521" s="22"/>
      <c r="IW521" s="22"/>
      <c r="IX521" s="22"/>
      <c r="IY521" s="26">
        <f t="shared" si="29"/>
        <v>20</v>
      </c>
      <c r="IZ521" s="56" t="s">
        <v>37</v>
      </c>
      <c r="JA521" s="80">
        <v>505.68</v>
      </c>
      <c r="JB521" s="81">
        <f>JE521+JF521+JG521+JH521+JI521+JJ521+JK521</f>
        <v>505.68</v>
      </c>
      <c r="JC521" s="81">
        <v>320.39999999999998</v>
      </c>
      <c r="JD521" s="82">
        <f t="shared" si="30"/>
        <v>0</v>
      </c>
      <c r="JE521" s="83"/>
      <c r="JF521" s="83"/>
      <c r="JG521" s="83"/>
      <c r="JH521" s="83"/>
      <c r="JI521" s="83"/>
      <c r="JJ521" s="83"/>
      <c r="JK521" s="83">
        <v>505.68</v>
      </c>
      <c r="JL521" s="83"/>
      <c r="JM521" s="83"/>
      <c r="JN521" s="83"/>
      <c r="JO521" s="83"/>
      <c r="JP521" s="83"/>
      <c r="JQ521" s="40">
        <f t="shared" si="28"/>
        <v>1.5782771535580526</v>
      </c>
      <c r="JR521" s="5" t="s">
        <v>517</v>
      </c>
    </row>
    <row r="522" spans="1:278" s="5" customFormat="1" ht="12.75" customHeight="1" x14ac:dyDescent="0.25">
      <c r="A522" s="64">
        <v>43300</v>
      </c>
      <c r="B522" s="109" t="s">
        <v>192</v>
      </c>
      <c r="C522" s="52"/>
      <c r="D522" s="52"/>
      <c r="E522" s="53"/>
      <c r="F522" s="53"/>
      <c r="G522" s="53"/>
      <c r="H522" s="53"/>
      <c r="I522" s="53"/>
      <c r="J522" s="53"/>
      <c r="K522" s="53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>
        <v>20</v>
      </c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>
        <v>50</v>
      </c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22"/>
      <c r="GF522" s="22"/>
      <c r="GG522" s="22"/>
      <c r="GH522" s="22"/>
      <c r="GI522" s="22"/>
      <c r="GJ522" s="22"/>
      <c r="GK522" s="22"/>
      <c r="GL522" s="22"/>
      <c r="GM522" s="22"/>
      <c r="GN522" s="22"/>
      <c r="GO522" s="22"/>
      <c r="GP522" s="22"/>
      <c r="GQ522" s="22"/>
      <c r="GR522" s="22"/>
      <c r="GS522" s="22"/>
      <c r="GT522" s="22"/>
      <c r="GU522" s="22"/>
      <c r="GV522" s="22"/>
      <c r="GW522" s="22"/>
      <c r="GX522" s="22"/>
      <c r="GY522" s="22"/>
      <c r="GZ522" s="22"/>
      <c r="HA522" s="22"/>
      <c r="HB522" s="22"/>
      <c r="HC522" s="22"/>
      <c r="HD522" s="22"/>
      <c r="HE522" s="22"/>
      <c r="HF522" s="22"/>
      <c r="HG522" s="22"/>
      <c r="HH522" s="22"/>
      <c r="HI522" s="22"/>
      <c r="HJ522" s="22"/>
      <c r="HK522" s="22"/>
      <c r="HL522" s="22"/>
      <c r="HM522" s="22"/>
      <c r="HN522" s="22"/>
      <c r="HO522" s="22"/>
      <c r="HP522" s="22"/>
      <c r="HQ522" s="22"/>
      <c r="HR522" s="22"/>
      <c r="HS522" s="22"/>
      <c r="HT522" s="22"/>
      <c r="HU522" s="22"/>
      <c r="HV522" s="22"/>
      <c r="HW522" s="22"/>
      <c r="HX522" s="22"/>
      <c r="HY522" s="22"/>
      <c r="HZ522" s="22"/>
      <c r="IA522" s="22"/>
      <c r="IB522" s="22"/>
      <c r="IC522" s="22"/>
      <c r="ID522" s="22"/>
      <c r="IE522" s="22"/>
      <c r="IF522" s="22"/>
      <c r="IG522" s="22"/>
      <c r="IH522" s="22"/>
      <c r="II522" s="22"/>
      <c r="IJ522" s="22"/>
      <c r="IK522" s="22"/>
      <c r="IL522" s="22"/>
      <c r="IM522" s="22"/>
      <c r="IN522" s="22"/>
      <c r="IO522" s="22"/>
      <c r="IP522" s="22"/>
      <c r="IQ522" s="22"/>
      <c r="IR522" s="22"/>
      <c r="IS522" s="22"/>
      <c r="IT522" s="22"/>
      <c r="IU522" s="22"/>
      <c r="IV522" s="22"/>
      <c r="IW522" s="22"/>
      <c r="IX522" s="22"/>
      <c r="IY522" s="26">
        <f t="shared" si="29"/>
        <v>70</v>
      </c>
      <c r="IZ522" s="56" t="s">
        <v>37</v>
      </c>
      <c r="JA522" s="80">
        <v>1798.44</v>
      </c>
      <c r="JB522" s="81">
        <f>JE522+JF522+JG522+JH522+JI522+JJ522+JK522+JL522</f>
        <v>1798.44</v>
      </c>
      <c r="JC522" s="81">
        <v>1061.5</v>
      </c>
      <c r="JD522" s="82">
        <f t="shared" si="30"/>
        <v>0</v>
      </c>
      <c r="JE522" s="83"/>
      <c r="JF522" s="83"/>
      <c r="JG522" s="83"/>
      <c r="JH522" s="83"/>
      <c r="JI522" s="83"/>
      <c r="JJ522" s="83"/>
      <c r="JK522" s="83"/>
      <c r="JL522" s="83">
        <v>1798.44</v>
      </c>
      <c r="JM522" s="83"/>
      <c r="JN522" s="83"/>
      <c r="JO522" s="83"/>
      <c r="JP522" s="83"/>
      <c r="JQ522" s="40">
        <f t="shared" si="28"/>
        <v>1.6942439943476213</v>
      </c>
      <c r="JR522" s="5" t="s">
        <v>468</v>
      </c>
    </row>
    <row r="523" spans="1:278" s="5" customFormat="1" ht="12.75" customHeight="1" x14ac:dyDescent="0.25">
      <c r="A523" s="64">
        <v>43311</v>
      </c>
      <c r="B523" s="109" t="s">
        <v>192</v>
      </c>
      <c r="C523" s="52"/>
      <c r="D523" s="52"/>
      <c r="E523" s="53"/>
      <c r="F523" s="53"/>
      <c r="G523" s="53"/>
      <c r="H523" s="53"/>
      <c r="I523" s="53"/>
      <c r="J523" s="53"/>
      <c r="K523" s="53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>
        <v>30</v>
      </c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  <c r="AU523" s="22"/>
      <c r="AV523" s="22"/>
      <c r="AW523" s="22"/>
      <c r="AX523" s="22"/>
      <c r="AY523" s="22"/>
      <c r="AZ523" s="22"/>
      <c r="BA523" s="22"/>
      <c r="BB523" s="22"/>
      <c r="BC523" s="22"/>
      <c r="BD523" s="22"/>
      <c r="BE523" s="22"/>
      <c r="BF523" s="22"/>
      <c r="BG523" s="22"/>
      <c r="BH523" s="22"/>
      <c r="BI523" s="22"/>
      <c r="BJ523" s="22"/>
      <c r="BK523" s="22"/>
      <c r="BL523" s="22"/>
      <c r="BM523" s="22"/>
      <c r="BN523" s="22"/>
      <c r="BO523" s="22"/>
      <c r="BP523" s="22"/>
      <c r="BQ523" s="22"/>
      <c r="BR523" s="22"/>
      <c r="BS523" s="22"/>
      <c r="BT523" s="22"/>
      <c r="BU523" s="22"/>
      <c r="BV523" s="22"/>
      <c r="BW523" s="22"/>
      <c r="BX523" s="22"/>
      <c r="BY523" s="22"/>
      <c r="BZ523" s="22"/>
      <c r="CA523" s="22"/>
      <c r="CB523" s="22"/>
      <c r="CC523" s="22"/>
      <c r="CD523" s="22"/>
      <c r="CE523" s="22"/>
      <c r="CF523" s="22"/>
      <c r="CG523" s="22"/>
      <c r="CH523" s="22"/>
      <c r="CI523" s="22"/>
      <c r="CJ523" s="22"/>
      <c r="CK523" s="22"/>
      <c r="CL523" s="22"/>
      <c r="CM523" s="22"/>
      <c r="CN523" s="22"/>
      <c r="CO523" s="22"/>
      <c r="CP523" s="22"/>
      <c r="CQ523" s="22"/>
      <c r="CR523" s="22"/>
      <c r="CS523" s="22"/>
      <c r="CT523" s="22"/>
      <c r="CU523" s="22"/>
      <c r="CV523" s="22"/>
      <c r="CW523" s="22"/>
      <c r="CX523" s="22"/>
      <c r="CY523" s="22"/>
      <c r="CZ523" s="22"/>
      <c r="DA523" s="22"/>
      <c r="DB523" s="22"/>
      <c r="DC523" s="22"/>
      <c r="DD523" s="22"/>
      <c r="DE523" s="22"/>
      <c r="DF523" s="22"/>
      <c r="DG523" s="22"/>
      <c r="DH523" s="22"/>
      <c r="DI523" s="22"/>
      <c r="DJ523" s="22"/>
      <c r="DK523" s="22"/>
      <c r="DL523" s="22"/>
      <c r="DM523" s="22"/>
      <c r="DN523" s="22"/>
      <c r="DO523" s="22"/>
      <c r="DP523" s="22"/>
      <c r="DQ523" s="22"/>
      <c r="DR523" s="22"/>
      <c r="DS523" s="22"/>
      <c r="DT523" s="22"/>
      <c r="DU523" s="22"/>
      <c r="DV523" s="22"/>
      <c r="DW523" s="22"/>
      <c r="DX523" s="22"/>
      <c r="DY523" s="22"/>
      <c r="DZ523" s="22"/>
      <c r="EA523" s="22">
        <v>50</v>
      </c>
      <c r="EB523" s="22"/>
      <c r="EC523" s="22"/>
      <c r="ED523" s="22"/>
      <c r="EE523" s="22"/>
      <c r="EF523" s="22"/>
      <c r="EG523" s="22"/>
      <c r="EH523" s="22"/>
      <c r="EI523" s="22"/>
      <c r="EJ523" s="22"/>
      <c r="EK523" s="22"/>
      <c r="EL523" s="22"/>
      <c r="EM523" s="22"/>
      <c r="EN523" s="22"/>
      <c r="EO523" s="22"/>
      <c r="EP523" s="22"/>
      <c r="EQ523" s="22"/>
      <c r="ER523" s="22"/>
      <c r="ES523" s="22"/>
      <c r="ET523" s="22"/>
      <c r="EU523" s="22"/>
      <c r="EV523" s="22"/>
      <c r="EW523" s="22"/>
      <c r="EX523" s="22"/>
      <c r="EY523" s="22"/>
      <c r="EZ523" s="22"/>
      <c r="FA523" s="22"/>
      <c r="FB523" s="22"/>
      <c r="FC523" s="22"/>
      <c r="FD523" s="22"/>
      <c r="FE523" s="22"/>
      <c r="FF523" s="22"/>
      <c r="FG523" s="22"/>
      <c r="FH523" s="22"/>
      <c r="FI523" s="22"/>
      <c r="FJ523" s="22"/>
      <c r="FK523" s="22"/>
      <c r="FL523" s="22"/>
      <c r="FM523" s="22"/>
      <c r="FN523" s="22"/>
      <c r="FO523" s="22"/>
      <c r="FP523" s="22"/>
      <c r="FQ523" s="22"/>
      <c r="FR523" s="22"/>
      <c r="FS523" s="22"/>
      <c r="FT523" s="22"/>
      <c r="FU523" s="22"/>
      <c r="FV523" s="22"/>
      <c r="FW523" s="22"/>
      <c r="FX523" s="22"/>
      <c r="FY523" s="22"/>
      <c r="FZ523" s="22"/>
      <c r="GA523" s="22"/>
      <c r="GB523" s="22"/>
      <c r="GC523" s="22"/>
      <c r="GD523" s="22"/>
      <c r="GE523" s="22"/>
      <c r="GF523" s="22"/>
      <c r="GG523" s="22"/>
      <c r="GH523" s="22"/>
      <c r="GI523" s="22"/>
      <c r="GJ523" s="22"/>
      <c r="GK523" s="22"/>
      <c r="GL523" s="22"/>
      <c r="GM523" s="22"/>
      <c r="GN523" s="22"/>
      <c r="GO523" s="22"/>
      <c r="GP523" s="22"/>
      <c r="GQ523" s="22"/>
      <c r="GR523" s="22"/>
      <c r="GS523" s="22"/>
      <c r="GT523" s="22"/>
      <c r="GU523" s="22"/>
      <c r="GV523" s="22"/>
      <c r="GW523" s="22"/>
      <c r="GX523" s="22"/>
      <c r="GY523" s="22"/>
      <c r="GZ523" s="22"/>
      <c r="HA523" s="22"/>
      <c r="HB523" s="22"/>
      <c r="HC523" s="22"/>
      <c r="HD523" s="22"/>
      <c r="HE523" s="22"/>
      <c r="HF523" s="22"/>
      <c r="HG523" s="22"/>
      <c r="HH523" s="22"/>
      <c r="HI523" s="22"/>
      <c r="HJ523" s="22"/>
      <c r="HK523" s="22"/>
      <c r="HL523" s="22"/>
      <c r="HM523" s="22"/>
      <c r="HN523" s="22"/>
      <c r="HO523" s="22"/>
      <c r="HP523" s="22"/>
      <c r="HQ523" s="22"/>
      <c r="HR523" s="22"/>
      <c r="HS523" s="22"/>
      <c r="HT523" s="22"/>
      <c r="HU523" s="22"/>
      <c r="HV523" s="22"/>
      <c r="HW523" s="22"/>
      <c r="HX523" s="22"/>
      <c r="HY523" s="22"/>
      <c r="HZ523" s="22"/>
      <c r="IA523" s="22"/>
      <c r="IB523" s="22"/>
      <c r="IC523" s="22"/>
      <c r="ID523" s="22"/>
      <c r="IE523" s="22"/>
      <c r="IF523" s="22"/>
      <c r="IG523" s="22"/>
      <c r="IH523" s="22"/>
      <c r="II523" s="22"/>
      <c r="IJ523" s="22"/>
      <c r="IK523" s="22"/>
      <c r="IL523" s="22"/>
      <c r="IM523" s="22"/>
      <c r="IN523" s="22"/>
      <c r="IO523" s="22"/>
      <c r="IP523" s="22"/>
      <c r="IQ523" s="22"/>
      <c r="IR523" s="22"/>
      <c r="IS523" s="22"/>
      <c r="IT523" s="22"/>
      <c r="IU523" s="22"/>
      <c r="IV523" s="22"/>
      <c r="IW523" s="22"/>
      <c r="IX523" s="22"/>
      <c r="IY523" s="26">
        <f t="shared" si="29"/>
        <v>80</v>
      </c>
      <c r="IZ523" s="56" t="s">
        <v>37</v>
      </c>
      <c r="JA523" s="80">
        <v>2067.36</v>
      </c>
      <c r="JB523" s="81">
        <f>JE523+JF523+JG523+JH523+JI523+JJ523+JK523+JL523</f>
        <v>2067.36</v>
      </c>
      <c r="JC523" s="81">
        <v>1221.3</v>
      </c>
      <c r="JD523" s="82">
        <f t="shared" si="30"/>
        <v>0</v>
      </c>
      <c r="JE523" s="83"/>
      <c r="JF523" s="83"/>
      <c r="JG523" s="83"/>
      <c r="JH523" s="83"/>
      <c r="JI523" s="83"/>
      <c r="JJ523" s="83"/>
      <c r="JK523" s="83"/>
      <c r="JL523" s="83">
        <v>2067.36</v>
      </c>
      <c r="JM523" s="83"/>
      <c r="JN523" s="83"/>
      <c r="JO523" s="83"/>
      <c r="JP523" s="83"/>
      <c r="JQ523" s="40">
        <f t="shared" si="28"/>
        <v>1.6927536231884059</v>
      </c>
      <c r="JR523" s="5" t="s">
        <v>471</v>
      </c>
    </row>
    <row r="524" spans="1:278" s="5" customFormat="1" ht="12.75" customHeight="1" x14ac:dyDescent="0.25">
      <c r="A524" s="64">
        <v>43326</v>
      </c>
      <c r="B524" s="109" t="s">
        <v>192</v>
      </c>
      <c r="C524" s="52"/>
      <c r="D524" s="52"/>
      <c r="E524" s="53"/>
      <c r="F524" s="53"/>
      <c r="G524" s="53"/>
      <c r="H524" s="53"/>
      <c r="I524" s="53"/>
      <c r="J524" s="53"/>
      <c r="K524" s="53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  <c r="AU524" s="22"/>
      <c r="AV524" s="22"/>
      <c r="AW524" s="22"/>
      <c r="AX524" s="22"/>
      <c r="AY524" s="22"/>
      <c r="AZ524" s="22"/>
      <c r="BA524" s="22"/>
      <c r="BB524" s="22"/>
      <c r="BC524" s="22"/>
      <c r="BD524" s="22"/>
      <c r="BE524" s="22"/>
      <c r="BF524" s="22">
        <v>10</v>
      </c>
      <c r="BG524" s="22"/>
      <c r="BH524" s="22"/>
      <c r="BI524" s="22"/>
      <c r="BJ524" s="22"/>
      <c r="BK524" s="22"/>
      <c r="BL524" s="22">
        <v>20</v>
      </c>
      <c r="BM524" s="22"/>
      <c r="BN524" s="22"/>
      <c r="BO524" s="22"/>
      <c r="BP524" s="22"/>
      <c r="BQ524" s="22"/>
      <c r="BR524" s="22"/>
      <c r="BS524" s="22"/>
      <c r="BT524" s="22"/>
      <c r="BU524" s="22"/>
      <c r="BV524" s="22"/>
      <c r="BW524" s="22"/>
      <c r="BX524" s="22"/>
      <c r="BY524" s="22"/>
      <c r="BZ524" s="22"/>
      <c r="CA524" s="22"/>
      <c r="CB524" s="22"/>
      <c r="CC524" s="22"/>
      <c r="CD524" s="22"/>
      <c r="CE524" s="22"/>
      <c r="CF524" s="22"/>
      <c r="CG524" s="22"/>
      <c r="CH524" s="22"/>
      <c r="CI524" s="22"/>
      <c r="CJ524" s="22"/>
      <c r="CK524" s="22"/>
      <c r="CL524" s="22"/>
      <c r="CM524" s="22"/>
      <c r="CN524" s="22"/>
      <c r="CO524" s="22"/>
      <c r="CP524" s="22"/>
      <c r="CQ524" s="22"/>
      <c r="CR524" s="22"/>
      <c r="CS524" s="22"/>
      <c r="CT524" s="22"/>
      <c r="CU524" s="22"/>
      <c r="CV524" s="22"/>
      <c r="CW524" s="22"/>
      <c r="CX524" s="22"/>
      <c r="CY524" s="22"/>
      <c r="CZ524" s="22"/>
      <c r="DA524" s="22"/>
      <c r="DB524" s="22"/>
      <c r="DC524" s="22"/>
      <c r="DD524" s="22"/>
      <c r="DE524" s="22"/>
      <c r="DF524" s="22"/>
      <c r="DG524" s="22"/>
      <c r="DH524" s="22"/>
      <c r="DI524" s="22"/>
      <c r="DJ524" s="22"/>
      <c r="DK524" s="22"/>
      <c r="DL524" s="22"/>
      <c r="DM524" s="22"/>
      <c r="DN524" s="22"/>
      <c r="DO524" s="22"/>
      <c r="DP524" s="22"/>
      <c r="DQ524" s="22"/>
      <c r="DR524" s="22"/>
      <c r="DS524" s="22"/>
      <c r="DT524" s="22"/>
      <c r="DU524" s="22"/>
      <c r="DV524" s="22"/>
      <c r="DW524" s="22"/>
      <c r="DX524" s="22"/>
      <c r="DY524" s="22"/>
      <c r="DZ524" s="22"/>
      <c r="EA524" s="22"/>
      <c r="EB524" s="22"/>
      <c r="EC524" s="22"/>
      <c r="ED524" s="22"/>
      <c r="EE524" s="22"/>
      <c r="EF524" s="22"/>
      <c r="EG524" s="22"/>
      <c r="EH524" s="22"/>
      <c r="EI524" s="22"/>
      <c r="EJ524" s="22"/>
      <c r="EK524" s="22"/>
      <c r="EL524" s="22"/>
      <c r="EM524" s="22"/>
      <c r="EN524" s="22"/>
      <c r="EO524" s="22"/>
      <c r="EP524" s="22"/>
      <c r="EQ524" s="22"/>
      <c r="ER524" s="22"/>
      <c r="ES524" s="22"/>
      <c r="ET524" s="22"/>
      <c r="EU524" s="22"/>
      <c r="EV524" s="22"/>
      <c r="EW524" s="22"/>
      <c r="EX524" s="22"/>
      <c r="EY524" s="22"/>
      <c r="EZ524" s="22"/>
      <c r="FA524" s="22"/>
      <c r="FB524" s="22"/>
      <c r="FC524" s="22"/>
      <c r="FD524" s="22"/>
      <c r="FE524" s="22"/>
      <c r="FF524" s="22"/>
      <c r="FG524" s="22"/>
      <c r="FH524" s="22"/>
      <c r="FI524" s="22"/>
      <c r="FJ524" s="22"/>
      <c r="FK524" s="22"/>
      <c r="FL524" s="22"/>
      <c r="FM524" s="22"/>
      <c r="FN524" s="22"/>
      <c r="FO524" s="22"/>
      <c r="FP524" s="22"/>
      <c r="FQ524" s="22"/>
      <c r="FR524" s="22"/>
      <c r="FS524" s="22"/>
      <c r="FT524" s="22"/>
      <c r="FU524" s="22"/>
      <c r="FV524" s="22"/>
      <c r="FW524" s="22"/>
      <c r="FX524" s="22"/>
      <c r="FY524" s="22"/>
      <c r="FZ524" s="22"/>
      <c r="GA524" s="22"/>
      <c r="GB524" s="22"/>
      <c r="GC524" s="22"/>
      <c r="GD524" s="22"/>
      <c r="GE524" s="22"/>
      <c r="GF524" s="22"/>
      <c r="GG524" s="22"/>
      <c r="GH524" s="22"/>
      <c r="GI524" s="22"/>
      <c r="GJ524" s="22"/>
      <c r="GK524" s="22"/>
      <c r="GL524" s="22"/>
      <c r="GM524" s="22"/>
      <c r="GN524" s="22"/>
      <c r="GO524" s="22"/>
      <c r="GP524" s="22"/>
      <c r="GQ524" s="22"/>
      <c r="GR524" s="22"/>
      <c r="GS524" s="22"/>
      <c r="GT524" s="22"/>
      <c r="GU524" s="22"/>
      <c r="GV524" s="22"/>
      <c r="GW524" s="22"/>
      <c r="GX524" s="22"/>
      <c r="GY524" s="22"/>
      <c r="GZ524" s="22"/>
      <c r="HA524" s="22"/>
      <c r="HB524" s="22"/>
      <c r="HC524" s="22"/>
      <c r="HD524" s="22"/>
      <c r="HE524" s="22"/>
      <c r="HF524" s="22"/>
      <c r="HG524" s="22"/>
      <c r="HH524" s="22"/>
      <c r="HI524" s="22"/>
      <c r="HJ524" s="22"/>
      <c r="HK524" s="22"/>
      <c r="HL524" s="22"/>
      <c r="HM524" s="22"/>
      <c r="HN524" s="22"/>
      <c r="HO524" s="22"/>
      <c r="HP524" s="22"/>
      <c r="HQ524" s="22"/>
      <c r="HR524" s="22"/>
      <c r="HS524" s="22"/>
      <c r="HT524" s="22"/>
      <c r="HU524" s="22"/>
      <c r="HV524" s="22"/>
      <c r="HW524" s="22"/>
      <c r="HX524" s="22"/>
      <c r="HY524" s="22"/>
      <c r="HZ524" s="22"/>
      <c r="IA524" s="22"/>
      <c r="IB524" s="22"/>
      <c r="IC524" s="22"/>
      <c r="ID524" s="22"/>
      <c r="IE524" s="22"/>
      <c r="IF524" s="22"/>
      <c r="IG524" s="22"/>
      <c r="IH524" s="22"/>
      <c r="II524" s="22"/>
      <c r="IJ524" s="22"/>
      <c r="IK524" s="22"/>
      <c r="IL524" s="22"/>
      <c r="IM524" s="22"/>
      <c r="IN524" s="22"/>
      <c r="IO524" s="22"/>
      <c r="IP524" s="22"/>
      <c r="IQ524" s="22"/>
      <c r="IR524" s="22"/>
      <c r="IS524" s="22"/>
      <c r="IT524" s="22"/>
      <c r="IU524" s="22"/>
      <c r="IV524" s="22"/>
      <c r="IW524" s="22"/>
      <c r="IX524" s="22"/>
      <c r="IY524" s="26">
        <f t="shared" si="29"/>
        <v>30</v>
      </c>
      <c r="IZ524" s="56" t="s">
        <v>37</v>
      </c>
      <c r="JA524" s="80">
        <v>986.16</v>
      </c>
      <c r="JB524" s="81">
        <f>JE524+JF524+JG524+JH524+JI524+JJ524+JK524+JL524+JM524</f>
        <v>986.16</v>
      </c>
      <c r="JC524" s="81">
        <v>616.30000000000007</v>
      </c>
      <c r="JD524" s="82">
        <f t="shared" si="30"/>
        <v>0</v>
      </c>
      <c r="JE524" s="83"/>
      <c r="JF524" s="83"/>
      <c r="JG524" s="83"/>
      <c r="JH524" s="83"/>
      <c r="JI524" s="83"/>
      <c r="JJ524" s="83"/>
      <c r="JK524" s="83"/>
      <c r="JL524" s="83"/>
      <c r="JM524" s="83">
        <v>986.16</v>
      </c>
      <c r="JN524" s="83"/>
      <c r="JO524" s="83"/>
      <c r="JP524" s="83"/>
      <c r="JQ524" s="40">
        <f t="shared" si="28"/>
        <v>1.6001298069122178</v>
      </c>
      <c r="JR524" s="5" t="s">
        <v>550</v>
      </c>
    </row>
    <row r="525" spans="1:278" s="5" customFormat="1" ht="12.75" customHeight="1" x14ac:dyDescent="0.25">
      <c r="A525" s="64">
        <v>43374</v>
      </c>
      <c r="B525" s="109" t="s">
        <v>192</v>
      </c>
      <c r="C525" s="52"/>
      <c r="D525" s="52"/>
      <c r="E525" s="53"/>
      <c r="F525" s="53"/>
      <c r="G525" s="53"/>
      <c r="H525" s="53"/>
      <c r="I525" s="53"/>
      <c r="J525" s="53"/>
      <c r="K525" s="53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>
        <v>10</v>
      </c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  <c r="AU525" s="22"/>
      <c r="AV525" s="22"/>
      <c r="AW525" s="22"/>
      <c r="AX525" s="22"/>
      <c r="AY525" s="22"/>
      <c r="AZ525" s="22"/>
      <c r="BA525" s="22"/>
      <c r="BB525" s="22"/>
      <c r="BC525" s="22"/>
      <c r="BD525" s="22"/>
      <c r="BE525" s="22"/>
      <c r="BF525" s="22"/>
      <c r="BG525" s="22"/>
      <c r="BH525" s="22"/>
      <c r="BI525" s="22"/>
      <c r="BJ525" s="22"/>
      <c r="BK525" s="22"/>
      <c r="BL525" s="22"/>
      <c r="BM525" s="22"/>
      <c r="BN525" s="22"/>
      <c r="BO525" s="22"/>
      <c r="BP525" s="22"/>
      <c r="BQ525" s="22"/>
      <c r="BR525" s="22"/>
      <c r="BS525" s="22"/>
      <c r="BT525" s="22"/>
      <c r="BU525" s="22"/>
      <c r="BV525" s="22"/>
      <c r="BW525" s="22"/>
      <c r="BX525" s="22"/>
      <c r="BY525" s="22"/>
      <c r="BZ525" s="22"/>
      <c r="CA525" s="22"/>
      <c r="CB525" s="22"/>
      <c r="CC525" s="22"/>
      <c r="CD525" s="22"/>
      <c r="CE525" s="22"/>
      <c r="CF525" s="22"/>
      <c r="CG525" s="22"/>
      <c r="CH525" s="22"/>
      <c r="CI525" s="22"/>
      <c r="CJ525" s="22"/>
      <c r="CK525" s="22"/>
      <c r="CL525" s="22"/>
      <c r="CM525" s="22"/>
      <c r="CN525" s="22"/>
      <c r="CO525" s="22"/>
      <c r="CP525" s="22"/>
      <c r="CQ525" s="22"/>
      <c r="CR525" s="22"/>
      <c r="CS525" s="22"/>
      <c r="CT525" s="22"/>
      <c r="CU525" s="22"/>
      <c r="CV525" s="22"/>
      <c r="CW525" s="22"/>
      <c r="CX525" s="22"/>
      <c r="CY525" s="22"/>
      <c r="CZ525" s="22"/>
      <c r="DA525" s="22"/>
      <c r="DB525" s="22"/>
      <c r="DC525" s="22"/>
      <c r="DD525" s="22"/>
      <c r="DE525" s="22"/>
      <c r="DF525" s="22"/>
      <c r="DG525" s="22"/>
      <c r="DH525" s="22"/>
      <c r="DI525" s="22"/>
      <c r="DJ525" s="22"/>
      <c r="DK525" s="22"/>
      <c r="DL525" s="22"/>
      <c r="DM525" s="22"/>
      <c r="DN525" s="22"/>
      <c r="DO525" s="22"/>
      <c r="DP525" s="22"/>
      <c r="DQ525" s="22"/>
      <c r="DR525" s="22"/>
      <c r="DS525" s="22"/>
      <c r="DT525" s="22"/>
      <c r="DU525" s="22"/>
      <c r="DV525" s="22"/>
      <c r="DW525" s="22"/>
      <c r="DX525" s="22"/>
      <c r="DY525" s="22"/>
      <c r="DZ525" s="22"/>
      <c r="EA525" s="22">
        <v>10</v>
      </c>
      <c r="EB525" s="22"/>
      <c r="EC525" s="22"/>
      <c r="ED525" s="22"/>
      <c r="EE525" s="22"/>
      <c r="EF525" s="22"/>
      <c r="EG525" s="22"/>
      <c r="EH525" s="22"/>
      <c r="EI525" s="22"/>
      <c r="EJ525" s="22"/>
      <c r="EK525" s="22"/>
      <c r="EL525" s="22"/>
      <c r="EM525" s="22"/>
      <c r="EN525" s="22"/>
      <c r="EO525" s="22"/>
      <c r="EP525" s="22"/>
      <c r="EQ525" s="22"/>
      <c r="ER525" s="22"/>
      <c r="ES525" s="22"/>
      <c r="ET525" s="22"/>
      <c r="EU525" s="22"/>
      <c r="EV525" s="22"/>
      <c r="EW525" s="22"/>
      <c r="EX525" s="22"/>
      <c r="EY525" s="22"/>
      <c r="EZ525" s="22"/>
      <c r="FA525" s="22"/>
      <c r="FB525" s="22"/>
      <c r="FC525" s="22"/>
      <c r="FD525" s="22"/>
      <c r="FE525" s="22"/>
      <c r="FF525" s="22"/>
      <c r="FG525" s="22"/>
      <c r="FH525" s="22"/>
      <c r="FI525" s="22"/>
      <c r="FJ525" s="22"/>
      <c r="FK525" s="22"/>
      <c r="FL525" s="22"/>
      <c r="FM525" s="22"/>
      <c r="FN525" s="22"/>
      <c r="FO525" s="22"/>
      <c r="FP525" s="22"/>
      <c r="FQ525" s="22"/>
      <c r="FR525" s="22"/>
      <c r="FS525" s="22"/>
      <c r="FT525" s="22"/>
      <c r="FU525" s="22"/>
      <c r="FV525" s="22"/>
      <c r="FW525" s="22"/>
      <c r="FX525" s="22"/>
      <c r="FY525" s="22"/>
      <c r="FZ525" s="22"/>
      <c r="GA525" s="22"/>
      <c r="GB525" s="22"/>
      <c r="GC525" s="22"/>
      <c r="GD525" s="22"/>
      <c r="GE525" s="22"/>
      <c r="GF525" s="22"/>
      <c r="GG525" s="22"/>
      <c r="GH525" s="22"/>
      <c r="GI525" s="22"/>
      <c r="GJ525" s="22"/>
      <c r="GK525" s="22"/>
      <c r="GL525" s="22"/>
      <c r="GM525" s="22"/>
      <c r="GN525" s="22"/>
      <c r="GO525" s="22"/>
      <c r="GP525" s="22"/>
      <c r="GQ525" s="22"/>
      <c r="GR525" s="22"/>
      <c r="GS525" s="22"/>
      <c r="GT525" s="22"/>
      <c r="GU525" s="22"/>
      <c r="GV525" s="22"/>
      <c r="GW525" s="22"/>
      <c r="GX525" s="22"/>
      <c r="GY525" s="22"/>
      <c r="GZ525" s="22"/>
      <c r="HA525" s="22"/>
      <c r="HB525" s="22"/>
      <c r="HC525" s="22"/>
      <c r="HD525" s="22"/>
      <c r="HE525" s="22"/>
      <c r="HF525" s="22"/>
      <c r="HG525" s="22"/>
      <c r="HH525" s="22"/>
      <c r="HI525" s="22"/>
      <c r="HJ525" s="22"/>
      <c r="HK525" s="22"/>
      <c r="HL525" s="22"/>
      <c r="HM525" s="22"/>
      <c r="HN525" s="22"/>
      <c r="HO525" s="22"/>
      <c r="HP525" s="22"/>
      <c r="HQ525" s="22">
        <v>1</v>
      </c>
      <c r="HR525" s="22"/>
      <c r="HS525" s="22"/>
      <c r="HT525" s="22"/>
      <c r="HU525" s="22"/>
      <c r="HV525" s="22"/>
      <c r="HW525" s="22"/>
      <c r="HX525" s="22"/>
      <c r="HY525" s="22"/>
      <c r="HZ525" s="22"/>
      <c r="IA525" s="22"/>
      <c r="IB525" s="22"/>
      <c r="IC525" s="22"/>
      <c r="ID525" s="22"/>
      <c r="IE525" s="22"/>
      <c r="IF525" s="22"/>
      <c r="IG525" s="22"/>
      <c r="IH525" s="22"/>
      <c r="II525" s="22"/>
      <c r="IJ525" s="22"/>
      <c r="IK525" s="22"/>
      <c r="IL525" s="22"/>
      <c r="IM525" s="22"/>
      <c r="IN525" s="22"/>
      <c r="IO525" s="22"/>
      <c r="IP525" s="22"/>
      <c r="IQ525" s="22"/>
      <c r="IR525" s="22"/>
      <c r="IS525" s="22"/>
      <c r="IT525" s="22"/>
      <c r="IU525" s="22"/>
      <c r="IV525" s="22"/>
      <c r="IW525" s="22"/>
      <c r="IX525" s="22"/>
      <c r="IY525" s="26">
        <f t="shared" si="29"/>
        <v>21</v>
      </c>
      <c r="IZ525" s="56" t="s">
        <v>37</v>
      </c>
      <c r="JA525" s="80">
        <v>592.32000000000005</v>
      </c>
      <c r="JB525" s="81">
        <f>JE525+JF525+JG525+JH525+JI525+JJ525+JK525+JL525+JM525+JN525+JO525</f>
        <v>592.32000000000005</v>
      </c>
      <c r="JC525" s="81">
        <v>333.63</v>
      </c>
      <c r="JD525" s="82">
        <f t="shared" si="30"/>
        <v>0</v>
      </c>
      <c r="JE525" s="83"/>
      <c r="JF525" s="83"/>
      <c r="JG525" s="83"/>
      <c r="JH525" s="83"/>
      <c r="JI525" s="83"/>
      <c r="JJ525" s="83"/>
      <c r="JK525" s="83"/>
      <c r="JL525" s="83"/>
      <c r="JM525" s="83"/>
      <c r="JN525" s="83"/>
      <c r="JO525" s="83">
        <v>592.32000000000005</v>
      </c>
      <c r="JP525" s="83"/>
      <c r="JQ525" s="117">
        <f t="shared" si="28"/>
        <v>1.7753799118784284</v>
      </c>
      <c r="JR525" s="5" t="s">
        <v>649</v>
      </c>
    </row>
    <row r="526" spans="1:278" s="5" customFormat="1" ht="12.75" customHeight="1" x14ac:dyDescent="0.25">
      <c r="A526" s="64">
        <v>43397</v>
      </c>
      <c r="B526" s="109" t="s">
        <v>192</v>
      </c>
      <c r="C526" s="52"/>
      <c r="D526" s="52"/>
      <c r="E526" s="53"/>
      <c r="F526" s="53"/>
      <c r="G526" s="53"/>
      <c r="H526" s="53"/>
      <c r="I526" s="53"/>
      <c r="J526" s="53"/>
      <c r="K526" s="53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  <c r="BA526" s="22"/>
      <c r="BB526" s="22"/>
      <c r="BC526" s="22"/>
      <c r="BD526" s="22"/>
      <c r="BE526" s="22"/>
      <c r="BF526" s="22"/>
      <c r="BG526" s="22"/>
      <c r="BH526" s="22"/>
      <c r="BI526" s="22"/>
      <c r="BJ526" s="22"/>
      <c r="BK526" s="22"/>
      <c r="BL526" s="22"/>
      <c r="BM526" s="22"/>
      <c r="BN526" s="22"/>
      <c r="BO526" s="22"/>
      <c r="BP526" s="22"/>
      <c r="BQ526" s="22"/>
      <c r="BR526" s="22"/>
      <c r="BS526" s="22"/>
      <c r="BT526" s="22"/>
      <c r="BU526" s="22"/>
      <c r="BV526" s="22"/>
      <c r="BW526" s="22"/>
      <c r="BX526" s="22"/>
      <c r="BY526" s="22"/>
      <c r="BZ526" s="22"/>
      <c r="CA526" s="22"/>
      <c r="CB526" s="22"/>
      <c r="CC526" s="22"/>
      <c r="CD526" s="22"/>
      <c r="CE526" s="22"/>
      <c r="CF526" s="22"/>
      <c r="CG526" s="22"/>
      <c r="CH526" s="22"/>
      <c r="CI526" s="22"/>
      <c r="CJ526" s="22"/>
      <c r="CK526" s="22"/>
      <c r="CL526" s="22"/>
      <c r="CM526" s="22"/>
      <c r="CN526" s="22"/>
      <c r="CO526" s="22"/>
      <c r="CP526" s="22"/>
      <c r="CQ526" s="22"/>
      <c r="CR526" s="22"/>
      <c r="CS526" s="22"/>
      <c r="CT526" s="22"/>
      <c r="CU526" s="22"/>
      <c r="CV526" s="22"/>
      <c r="CW526" s="22"/>
      <c r="CX526" s="22"/>
      <c r="CY526" s="22"/>
      <c r="CZ526" s="22"/>
      <c r="DA526" s="22"/>
      <c r="DB526" s="22"/>
      <c r="DC526" s="22"/>
      <c r="DD526" s="22"/>
      <c r="DE526" s="22"/>
      <c r="DF526" s="22"/>
      <c r="DG526" s="22"/>
      <c r="DH526" s="22"/>
      <c r="DI526" s="22"/>
      <c r="DJ526" s="22"/>
      <c r="DK526" s="22"/>
      <c r="DL526" s="22"/>
      <c r="DM526" s="22"/>
      <c r="DN526" s="22"/>
      <c r="DO526" s="22"/>
      <c r="DP526" s="22"/>
      <c r="DQ526" s="22"/>
      <c r="DR526" s="22"/>
      <c r="DS526" s="22"/>
      <c r="DT526" s="22"/>
      <c r="DU526" s="22"/>
      <c r="DV526" s="22"/>
      <c r="DW526" s="22"/>
      <c r="DX526" s="22"/>
      <c r="DY526" s="22"/>
      <c r="DZ526" s="22"/>
      <c r="EA526" s="22"/>
      <c r="EB526" s="22"/>
      <c r="EC526" s="22"/>
      <c r="ED526" s="22"/>
      <c r="EE526" s="22"/>
      <c r="EF526" s="22"/>
      <c r="EG526" s="22"/>
      <c r="EH526" s="22"/>
      <c r="EI526" s="22"/>
      <c r="EJ526" s="22"/>
      <c r="EK526" s="22"/>
      <c r="EL526" s="22"/>
      <c r="EM526" s="22"/>
      <c r="EN526" s="22"/>
      <c r="EO526" s="22"/>
      <c r="EP526" s="22"/>
      <c r="EQ526" s="22"/>
      <c r="ER526" s="22"/>
      <c r="ES526" s="22"/>
      <c r="ET526" s="22">
        <v>2</v>
      </c>
      <c r="EU526" s="22"/>
      <c r="EV526" s="22"/>
      <c r="EW526" s="22"/>
      <c r="EX526" s="22"/>
      <c r="EY526" s="22"/>
      <c r="EZ526" s="22"/>
      <c r="FA526" s="22"/>
      <c r="FB526" s="22"/>
      <c r="FC526" s="22"/>
      <c r="FD526" s="22"/>
      <c r="FE526" s="22"/>
      <c r="FF526" s="22"/>
      <c r="FG526" s="22"/>
      <c r="FH526" s="22"/>
      <c r="FI526" s="22"/>
      <c r="FJ526" s="22"/>
      <c r="FK526" s="22"/>
      <c r="FL526" s="22"/>
      <c r="FM526" s="22"/>
      <c r="FN526" s="22"/>
      <c r="FO526" s="22"/>
      <c r="FP526" s="22"/>
      <c r="FQ526" s="22"/>
      <c r="FR526" s="22"/>
      <c r="FS526" s="22"/>
      <c r="FT526" s="22"/>
      <c r="FU526" s="22"/>
      <c r="FV526" s="22"/>
      <c r="FW526" s="22"/>
      <c r="FX526" s="22"/>
      <c r="FY526" s="22"/>
      <c r="FZ526" s="22"/>
      <c r="GA526" s="22"/>
      <c r="GB526" s="22"/>
      <c r="GC526" s="22"/>
      <c r="GD526" s="22"/>
      <c r="GE526" s="22"/>
      <c r="GF526" s="22"/>
      <c r="GG526" s="22"/>
      <c r="GH526" s="22"/>
      <c r="GI526" s="22"/>
      <c r="GJ526" s="22"/>
      <c r="GK526" s="22"/>
      <c r="GL526" s="22"/>
      <c r="GM526" s="22"/>
      <c r="GN526" s="22"/>
      <c r="GO526" s="22"/>
      <c r="GP526" s="22"/>
      <c r="GQ526" s="22"/>
      <c r="GR526" s="22"/>
      <c r="GS526" s="22"/>
      <c r="GT526" s="22"/>
      <c r="GU526" s="22"/>
      <c r="GV526" s="22"/>
      <c r="GW526" s="22"/>
      <c r="GX526" s="22"/>
      <c r="GY526" s="22"/>
      <c r="GZ526" s="22"/>
      <c r="HA526" s="22"/>
      <c r="HB526" s="22"/>
      <c r="HC526" s="22"/>
      <c r="HD526" s="22"/>
      <c r="HE526" s="22"/>
      <c r="HF526" s="22"/>
      <c r="HG526" s="22"/>
      <c r="HH526" s="22"/>
      <c r="HI526" s="22"/>
      <c r="HJ526" s="22"/>
      <c r="HK526" s="22"/>
      <c r="HL526" s="22"/>
      <c r="HM526" s="22"/>
      <c r="HN526" s="22"/>
      <c r="HO526" s="22"/>
      <c r="HP526" s="22"/>
      <c r="HQ526" s="22"/>
      <c r="HR526" s="22"/>
      <c r="HS526" s="22"/>
      <c r="HT526" s="22"/>
      <c r="HU526" s="22"/>
      <c r="HV526" s="22"/>
      <c r="HW526" s="22"/>
      <c r="HX526" s="22"/>
      <c r="HY526" s="22"/>
      <c r="HZ526" s="22"/>
      <c r="IA526" s="22"/>
      <c r="IB526" s="22"/>
      <c r="IC526" s="22"/>
      <c r="ID526" s="22"/>
      <c r="IE526" s="22"/>
      <c r="IF526" s="22"/>
      <c r="IG526" s="22"/>
      <c r="IH526" s="22"/>
      <c r="II526" s="22"/>
      <c r="IJ526" s="22"/>
      <c r="IK526" s="22"/>
      <c r="IL526" s="22"/>
      <c r="IM526" s="22"/>
      <c r="IN526" s="22"/>
      <c r="IO526" s="22"/>
      <c r="IP526" s="22"/>
      <c r="IQ526" s="22"/>
      <c r="IR526" s="22"/>
      <c r="IS526" s="22"/>
      <c r="IT526" s="22"/>
      <c r="IU526" s="22"/>
      <c r="IV526" s="22"/>
      <c r="IW526" s="22"/>
      <c r="IX526" s="22"/>
      <c r="IY526" s="26">
        <f t="shared" si="29"/>
        <v>2</v>
      </c>
      <c r="IZ526" s="56" t="s">
        <v>37</v>
      </c>
      <c r="JA526" s="80">
        <v>87.07</v>
      </c>
      <c r="JB526" s="81">
        <f>JE526+JF526+JG526+JH526+JI526+JJ526+JK526+JL526+JM526+JN526+JO526</f>
        <v>87.07</v>
      </c>
      <c r="JC526" s="81">
        <v>57.46</v>
      </c>
      <c r="JD526" s="82">
        <f t="shared" si="30"/>
        <v>0</v>
      </c>
      <c r="JE526" s="83"/>
      <c r="JF526" s="83"/>
      <c r="JG526" s="83"/>
      <c r="JH526" s="83"/>
      <c r="JI526" s="83"/>
      <c r="JJ526" s="83"/>
      <c r="JK526" s="83"/>
      <c r="JL526" s="83"/>
      <c r="JM526" s="83"/>
      <c r="JN526" s="83"/>
      <c r="JO526" s="83">
        <v>87.07</v>
      </c>
      <c r="JP526" s="83"/>
      <c r="JQ526" s="117">
        <f t="shared" si="28"/>
        <v>1.5153150017403409</v>
      </c>
      <c r="JR526" s="5" t="s">
        <v>650</v>
      </c>
    </row>
    <row r="527" spans="1:278" s="5" customFormat="1" ht="12.75" customHeight="1" x14ac:dyDescent="0.25">
      <c r="A527" s="64">
        <v>43416</v>
      </c>
      <c r="B527" s="109" t="s">
        <v>192</v>
      </c>
      <c r="C527" s="52"/>
      <c r="D527" s="52"/>
      <c r="E527" s="53"/>
      <c r="F527" s="53"/>
      <c r="G527" s="53"/>
      <c r="H527" s="53"/>
      <c r="I527" s="53"/>
      <c r="J527" s="53"/>
      <c r="K527" s="53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  <c r="AU527" s="22"/>
      <c r="AV527" s="22"/>
      <c r="AW527" s="22"/>
      <c r="AX527" s="22"/>
      <c r="AY527" s="22"/>
      <c r="AZ527" s="22"/>
      <c r="BA527" s="22"/>
      <c r="BB527" s="22"/>
      <c r="BC527" s="22"/>
      <c r="BD527" s="22"/>
      <c r="BE527" s="22"/>
      <c r="BF527" s="22"/>
      <c r="BG527" s="22"/>
      <c r="BH527" s="22"/>
      <c r="BI527" s="22"/>
      <c r="BJ527" s="22"/>
      <c r="BK527" s="22"/>
      <c r="BL527" s="22"/>
      <c r="BM527" s="22"/>
      <c r="BN527" s="22"/>
      <c r="BO527" s="22"/>
      <c r="BP527" s="22"/>
      <c r="BQ527" s="22"/>
      <c r="BR527" s="22"/>
      <c r="BS527" s="22"/>
      <c r="BT527" s="22"/>
      <c r="BU527" s="22"/>
      <c r="BV527" s="22"/>
      <c r="BW527" s="22"/>
      <c r="BX527" s="22"/>
      <c r="BY527" s="22"/>
      <c r="BZ527" s="22"/>
      <c r="CA527" s="22"/>
      <c r="CB527" s="22"/>
      <c r="CC527" s="22"/>
      <c r="CD527" s="22"/>
      <c r="CE527" s="22"/>
      <c r="CF527" s="22"/>
      <c r="CG527" s="22"/>
      <c r="CH527" s="22"/>
      <c r="CI527" s="22"/>
      <c r="CJ527" s="22"/>
      <c r="CK527" s="22"/>
      <c r="CL527" s="22"/>
      <c r="CM527" s="22"/>
      <c r="CN527" s="22"/>
      <c r="CO527" s="22"/>
      <c r="CP527" s="22"/>
      <c r="CQ527" s="22"/>
      <c r="CR527" s="22"/>
      <c r="CS527" s="22"/>
      <c r="CT527" s="22"/>
      <c r="CU527" s="22"/>
      <c r="CV527" s="22"/>
      <c r="CW527" s="22"/>
      <c r="CX527" s="22"/>
      <c r="CY527" s="22"/>
      <c r="CZ527" s="22"/>
      <c r="DA527" s="22"/>
      <c r="DB527" s="22"/>
      <c r="DC527" s="22"/>
      <c r="DD527" s="22"/>
      <c r="DE527" s="22"/>
      <c r="DF527" s="22"/>
      <c r="DG527" s="22"/>
      <c r="DH527" s="22"/>
      <c r="DI527" s="22"/>
      <c r="DJ527" s="22"/>
      <c r="DK527" s="22"/>
      <c r="DL527" s="22"/>
      <c r="DM527" s="22"/>
      <c r="DN527" s="22"/>
      <c r="DO527" s="22"/>
      <c r="DP527" s="22"/>
      <c r="DQ527" s="22"/>
      <c r="DR527" s="22"/>
      <c r="DS527" s="22"/>
      <c r="DT527" s="22"/>
      <c r="DU527" s="22"/>
      <c r="DV527" s="22"/>
      <c r="DW527" s="22"/>
      <c r="DX527" s="22"/>
      <c r="DY527" s="22"/>
      <c r="DZ527" s="22"/>
      <c r="EA527" s="22">
        <v>60</v>
      </c>
      <c r="EB527" s="22"/>
      <c r="EC527" s="22"/>
      <c r="ED527" s="22"/>
      <c r="EE527" s="22"/>
      <c r="EF527" s="22"/>
      <c r="EG527" s="22"/>
      <c r="EH527" s="22"/>
      <c r="EI527" s="22"/>
      <c r="EJ527" s="22"/>
      <c r="EK527" s="22"/>
      <c r="EL527" s="22"/>
      <c r="EM527" s="22"/>
      <c r="EN527" s="22"/>
      <c r="EO527" s="22"/>
      <c r="EP527" s="22"/>
      <c r="EQ527" s="22"/>
      <c r="ER527" s="22"/>
      <c r="ES527" s="22"/>
      <c r="ET527" s="22"/>
      <c r="EU527" s="22"/>
      <c r="EV527" s="22"/>
      <c r="EW527" s="22"/>
      <c r="EX527" s="22"/>
      <c r="EY527" s="22"/>
      <c r="EZ527" s="22"/>
      <c r="FA527" s="22"/>
      <c r="FB527" s="22"/>
      <c r="FC527" s="22"/>
      <c r="FD527" s="22"/>
      <c r="FE527" s="22"/>
      <c r="FF527" s="22"/>
      <c r="FG527" s="22"/>
      <c r="FH527" s="22"/>
      <c r="FI527" s="22"/>
      <c r="FJ527" s="22"/>
      <c r="FK527" s="22"/>
      <c r="FL527" s="22"/>
      <c r="FM527" s="22"/>
      <c r="FN527" s="22"/>
      <c r="FO527" s="22"/>
      <c r="FP527" s="22"/>
      <c r="FQ527" s="22"/>
      <c r="FR527" s="22"/>
      <c r="FS527" s="22"/>
      <c r="FT527" s="22"/>
      <c r="FU527" s="22"/>
      <c r="FV527" s="22"/>
      <c r="FW527" s="22"/>
      <c r="FX527" s="22"/>
      <c r="FY527" s="22"/>
      <c r="FZ527" s="22"/>
      <c r="GA527" s="22"/>
      <c r="GB527" s="22"/>
      <c r="GC527" s="22"/>
      <c r="GD527" s="22"/>
      <c r="GE527" s="22"/>
      <c r="GF527" s="22"/>
      <c r="GG527" s="22"/>
      <c r="GH527" s="22"/>
      <c r="GI527" s="22"/>
      <c r="GJ527" s="22"/>
      <c r="GK527" s="22"/>
      <c r="GL527" s="22"/>
      <c r="GM527" s="22"/>
      <c r="GN527" s="22"/>
      <c r="GO527" s="22"/>
      <c r="GP527" s="22"/>
      <c r="GQ527" s="22"/>
      <c r="GR527" s="22"/>
      <c r="GS527" s="22"/>
      <c r="GT527" s="22"/>
      <c r="GU527" s="22"/>
      <c r="GV527" s="22"/>
      <c r="GW527" s="22"/>
      <c r="GX527" s="22"/>
      <c r="GY527" s="22"/>
      <c r="GZ527" s="22"/>
      <c r="HA527" s="22"/>
      <c r="HB527" s="22"/>
      <c r="HC527" s="22"/>
      <c r="HD527" s="22"/>
      <c r="HE527" s="22"/>
      <c r="HF527" s="22"/>
      <c r="HG527" s="22"/>
      <c r="HH527" s="22"/>
      <c r="HI527" s="22"/>
      <c r="HJ527" s="22"/>
      <c r="HK527" s="22"/>
      <c r="HL527" s="22"/>
      <c r="HM527" s="22"/>
      <c r="HN527" s="22"/>
      <c r="HO527" s="22"/>
      <c r="HP527" s="22"/>
      <c r="HQ527" s="22"/>
      <c r="HR527" s="22"/>
      <c r="HS527" s="22"/>
      <c r="HT527" s="22"/>
      <c r="HU527" s="22"/>
      <c r="HV527" s="22"/>
      <c r="HW527" s="22"/>
      <c r="HX527" s="22"/>
      <c r="HY527" s="22"/>
      <c r="HZ527" s="22"/>
      <c r="IA527" s="22"/>
      <c r="IB527" s="22"/>
      <c r="IC527" s="22"/>
      <c r="ID527" s="22"/>
      <c r="IE527" s="22"/>
      <c r="IF527" s="22"/>
      <c r="IG527" s="22"/>
      <c r="IH527" s="22"/>
      <c r="II527" s="22"/>
      <c r="IJ527" s="22"/>
      <c r="IK527" s="22"/>
      <c r="IL527" s="22"/>
      <c r="IM527" s="22"/>
      <c r="IN527" s="22"/>
      <c r="IO527" s="22"/>
      <c r="IP527" s="22"/>
      <c r="IQ527" s="22"/>
      <c r="IR527" s="22"/>
      <c r="IS527" s="22"/>
      <c r="IT527" s="22"/>
      <c r="IU527" s="22"/>
      <c r="IV527" s="22"/>
      <c r="IW527" s="22"/>
      <c r="IX527" s="22"/>
      <c r="IY527" s="26">
        <f t="shared" si="29"/>
        <v>60</v>
      </c>
      <c r="IZ527" s="56" t="s">
        <v>37</v>
      </c>
      <c r="JA527" s="80">
        <v>1366.56</v>
      </c>
      <c r="JB527" s="81">
        <f>JE527+JF527+JG527+JH527+JI527+JJ527+JK527+JL527+JM527+JN527+JO527+JP527</f>
        <v>1366.56</v>
      </c>
      <c r="JC527" s="81">
        <v>898.2</v>
      </c>
      <c r="JD527" s="82">
        <f t="shared" si="30"/>
        <v>0</v>
      </c>
      <c r="JE527" s="83"/>
      <c r="JF527" s="83"/>
      <c r="JG527" s="83"/>
      <c r="JH527" s="83"/>
      <c r="JI527" s="83"/>
      <c r="JJ527" s="83"/>
      <c r="JK527" s="83"/>
      <c r="JL527" s="83"/>
      <c r="JM527" s="83"/>
      <c r="JN527" s="83"/>
      <c r="JO527" s="83"/>
      <c r="JP527" s="83">
        <v>1366.56</v>
      </c>
      <c r="JQ527" s="117">
        <f t="shared" si="28"/>
        <v>1.521442885771543</v>
      </c>
      <c r="JR527" s="5" t="s">
        <v>680</v>
      </c>
    </row>
    <row r="528" spans="1:278" s="5" customFormat="1" ht="12.75" customHeight="1" x14ac:dyDescent="0.25">
      <c r="A528" s="64">
        <v>43433</v>
      </c>
      <c r="B528" s="109" t="s">
        <v>192</v>
      </c>
      <c r="C528" s="52"/>
      <c r="D528" s="52"/>
      <c r="E528" s="53"/>
      <c r="F528" s="53"/>
      <c r="G528" s="53"/>
      <c r="H528" s="53"/>
      <c r="I528" s="53"/>
      <c r="J528" s="53"/>
      <c r="K528" s="53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>
        <v>20</v>
      </c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  <c r="AU528" s="22"/>
      <c r="AV528" s="22"/>
      <c r="AW528" s="22"/>
      <c r="AX528" s="22"/>
      <c r="AY528" s="22"/>
      <c r="AZ528" s="22"/>
      <c r="BA528" s="22"/>
      <c r="BB528" s="22"/>
      <c r="BC528" s="22"/>
      <c r="BD528" s="22"/>
      <c r="BE528" s="22"/>
      <c r="BF528" s="22"/>
      <c r="BG528" s="22"/>
      <c r="BH528" s="22"/>
      <c r="BI528" s="22"/>
      <c r="BJ528" s="22"/>
      <c r="BK528" s="22"/>
      <c r="BL528" s="22"/>
      <c r="BM528" s="22"/>
      <c r="BN528" s="22"/>
      <c r="BO528" s="22"/>
      <c r="BP528" s="22"/>
      <c r="BQ528" s="22"/>
      <c r="BR528" s="22"/>
      <c r="BS528" s="22"/>
      <c r="BT528" s="22"/>
      <c r="BU528" s="22"/>
      <c r="BV528" s="22"/>
      <c r="BW528" s="22"/>
      <c r="BX528" s="22"/>
      <c r="BY528" s="22"/>
      <c r="BZ528" s="22"/>
      <c r="CA528" s="22"/>
      <c r="CB528" s="22"/>
      <c r="CC528" s="22"/>
      <c r="CD528" s="22"/>
      <c r="CE528" s="22"/>
      <c r="CF528" s="22"/>
      <c r="CG528" s="22"/>
      <c r="CH528" s="22"/>
      <c r="CI528" s="22"/>
      <c r="CJ528" s="22"/>
      <c r="CK528" s="22"/>
      <c r="CL528" s="22"/>
      <c r="CM528" s="22"/>
      <c r="CN528" s="22"/>
      <c r="CO528" s="22"/>
      <c r="CP528" s="22"/>
      <c r="CQ528" s="22"/>
      <c r="CR528" s="22"/>
      <c r="CS528" s="22"/>
      <c r="CT528" s="22"/>
      <c r="CU528" s="22"/>
      <c r="CV528" s="22"/>
      <c r="CW528" s="22"/>
      <c r="CX528" s="22"/>
      <c r="CY528" s="22"/>
      <c r="CZ528" s="22"/>
      <c r="DA528" s="22"/>
      <c r="DB528" s="22"/>
      <c r="DC528" s="22"/>
      <c r="DD528" s="22"/>
      <c r="DE528" s="22"/>
      <c r="DF528" s="22"/>
      <c r="DG528" s="22"/>
      <c r="DH528" s="22"/>
      <c r="DI528" s="22"/>
      <c r="DJ528" s="22"/>
      <c r="DK528" s="22"/>
      <c r="DL528" s="22"/>
      <c r="DM528" s="22"/>
      <c r="DN528" s="22"/>
      <c r="DO528" s="22"/>
      <c r="DP528" s="22"/>
      <c r="DQ528" s="22"/>
      <c r="DR528" s="22"/>
      <c r="DS528" s="22"/>
      <c r="DT528" s="22"/>
      <c r="DU528" s="22"/>
      <c r="DV528" s="22"/>
      <c r="DW528" s="22"/>
      <c r="DX528" s="22"/>
      <c r="DY528" s="22"/>
      <c r="DZ528" s="22"/>
      <c r="EA528" s="22">
        <v>30</v>
      </c>
      <c r="EB528" s="22"/>
      <c r="EC528" s="22"/>
      <c r="ED528" s="22"/>
      <c r="EE528" s="22"/>
      <c r="EF528" s="22"/>
      <c r="EG528" s="22"/>
      <c r="EH528" s="22"/>
      <c r="EI528" s="22"/>
      <c r="EJ528" s="22"/>
      <c r="EK528" s="22"/>
      <c r="EL528" s="22"/>
      <c r="EM528" s="22"/>
      <c r="EN528" s="22"/>
      <c r="EO528" s="22"/>
      <c r="EP528" s="22"/>
      <c r="EQ528" s="22"/>
      <c r="ER528" s="22"/>
      <c r="ES528" s="22"/>
      <c r="ET528" s="22"/>
      <c r="EU528" s="22"/>
      <c r="EV528" s="22"/>
      <c r="EW528" s="22"/>
      <c r="EX528" s="22"/>
      <c r="EY528" s="22"/>
      <c r="EZ528" s="22"/>
      <c r="FA528" s="22"/>
      <c r="FB528" s="22"/>
      <c r="FC528" s="22"/>
      <c r="FD528" s="22"/>
      <c r="FE528" s="22"/>
      <c r="FF528" s="22"/>
      <c r="FG528" s="22"/>
      <c r="FH528" s="22"/>
      <c r="FI528" s="22"/>
      <c r="FJ528" s="22"/>
      <c r="FK528" s="22"/>
      <c r="FL528" s="22"/>
      <c r="FM528" s="22"/>
      <c r="FN528" s="22"/>
      <c r="FO528" s="22"/>
      <c r="FP528" s="22"/>
      <c r="FQ528" s="22"/>
      <c r="FR528" s="22"/>
      <c r="FS528" s="22"/>
      <c r="FT528" s="22"/>
      <c r="FU528" s="22"/>
      <c r="FV528" s="22"/>
      <c r="FW528" s="22"/>
      <c r="FX528" s="22"/>
      <c r="FY528" s="22"/>
      <c r="FZ528" s="22"/>
      <c r="GA528" s="22"/>
      <c r="GB528" s="22"/>
      <c r="GC528" s="22"/>
      <c r="GD528" s="22"/>
      <c r="GE528" s="22"/>
      <c r="GF528" s="22"/>
      <c r="GG528" s="22"/>
      <c r="GH528" s="22"/>
      <c r="GI528" s="22"/>
      <c r="GJ528" s="22"/>
      <c r="GK528" s="22"/>
      <c r="GL528" s="22"/>
      <c r="GM528" s="22"/>
      <c r="GN528" s="22"/>
      <c r="GO528" s="22"/>
      <c r="GP528" s="22"/>
      <c r="GQ528" s="22"/>
      <c r="GR528" s="22"/>
      <c r="GS528" s="22"/>
      <c r="GT528" s="22"/>
      <c r="GU528" s="22"/>
      <c r="GV528" s="22"/>
      <c r="GW528" s="22"/>
      <c r="GX528" s="22"/>
      <c r="GY528" s="22"/>
      <c r="GZ528" s="22"/>
      <c r="HA528" s="22"/>
      <c r="HB528" s="22"/>
      <c r="HC528" s="22"/>
      <c r="HD528" s="22"/>
      <c r="HE528" s="22"/>
      <c r="HF528" s="22"/>
      <c r="HG528" s="22"/>
      <c r="HH528" s="22"/>
      <c r="HI528" s="22"/>
      <c r="HJ528" s="22"/>
      <c r="HK528" s="22"/>
      <c r="HL528" s="22"/>
      <c r="HM528" s="22"/>
      <c r="HN528" s="22"/>
      <c r="HO528" s="22"/>
      <c r="HP528" s="22"/>
      <c r="HQ528" s="22"/>
      <c r="HR528" s="22"/>
      <c r="HS528" s="22"/>
      <c r="HT528" s="22"/>
      <c r="HU528" s="22"/>
      <c r="HV528" s="22"/>
      <c r="HW528" s="22"/>
      <c r="HX528" s="22"/>
      <c r="HY528" s="22"/>
      <c r="HZ528" s="22"/>
      <c r="IA528" s="22"/>
      <c r="IB528" s="22"/>
      <c r="IC528" s="22"/>
      <c r="ID528" s="22"/>
      <c r="IE528" s="22"/>
      <c r="IF528" s="22"/>
      <c r="IG528" s="22"/>
      <c r="IH528" s="22"/>
      <c r="II528" s="22"/>
      <c r="IJ528" s="22"/>
      <c r="IK528" s="22"/>
      <c r="IL528" s="22"/>
      <c r="IM528" s="22"/>
      <c r="IN528" s="22"/>
      <c r="IO528" s="22"/>
      <c r="IP528" s="22"/>
      <c r="IQ528" s="22"/>
      <c r="IR528" s="22"/>
      <c r="IS528" s="22"/>
      <c r="IT528" s="22"/>
      <c r="IU528" s="22"/>
      <c r="IV528" s="22"/>
      <c r="IW528" s="22"/>
      <c r="IX528" s="22"/>
      <c r="IY528" s="26">
        <f t="shared" si="29"/>
        <v>50</v>
      </c>
      <c r="IZ528" s="56" t="s">
        <v>37</v>
      </c>
      <c r="JA528" s="80">
        <v>1115.28</v>
      </c>
      <c r="JB528" s="81">
        <f>JE528+JF528+JG528+JH528+JI528+JJ528+JK528+JL528+JM528+JN528+JO528+JP528</f>
        <v>1115.28</v>
      </c>
      <c r="JC528" s="81">
        <v>742.3</v>
      </c>
      <c r="JD528" s="82">
        <f t="shared" si="30"/>
        <v>0</v>
      </c>
      <c r="JE528" s="83"/>
      <c r="JF528" s="83"/>
      <c r="JG528" s="83"/>
      <c r="JH528" s="83"/>
      <c r="JI528" s="83"/>
      <c r="JJ528" s="83"/>
      <c r="JK528" s="83"/>
      <c r="JL528" s="83"/>
      <c r="JM528" s="83"/>
      <c r="JN528" s="83"/>
      <c r="JO528" s="83"/>
      <c r="JP528" s="83">
        <v>1115.28</v>
      </c>
      <c r="JQ528" s="117">
        <f t="shared" si="28"/>
        <v>1.5024653105213526</v>
      </c>
      <c r="JR528" s="5" t="s">
        <v>702</v>
      </c>
    </row>
    <row r="529" spans="1:278" s="5" customFormat="1" ht="12.75" customHeight="1" x14ac:dyDescent="0.25">
      <c r="A529" s="64">
        <v>43460</v>
      </c>
      <c r="B529" s="109" t="s">
        <v>192</v>
      </c>
      <c r="C529" s="52"/>
      <c r="D529" s="52"/>
      <c r="E529" s="53"/>
      <c r="F529" s="53"/>
      <c r="G529" s="53">
        <v>2.2000000000000002</v>
      </c>
      <c r="H529" s="53"/>
      <c r="I529" s="53"/>
      <c r="J529" s="53"/>
      <c r="K529" s="53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>
        <v>20</v>
      </c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  <c r="BA529" s="22"/>
      <c r="BB529" s="22"/>
      <c r="BC529" s="22"/>
      <c r="BD529" s="22"/>
      <c r="BE529" s="22"/>
      <c r="BF529" s="22"/>
      <c r="BG529" s="22"/>
      <c r="BH529" s="22"/>
      <c r="BI529" s="22"/>
      <c r="BJ529" s="22"/>
      <c r="BK529" s="22"/>
      <c r="BL529" s="22"/>
      <c r="BM529" s="22"/>
      <c r="BN529" s="22"/>
      <c r="BO529" s="22"/>
      <c r="BP529" s="22"/>
      <c r="BQ529" s="22"/>
      <c r="BR529" s="22"/>
      <c r="BS529" s="22"/>
      <c r="BT529" s="22"/>
      <c r="BU529" s="22"/>
      <c r="BV529" s="22"/>
      <c r="BW529" s="22"/>
      <c r="BX529" s="22"/>
      <c r="BY529" s="22"/>
      <c r="BZ529" s="22"/>
      <c r="CA529" s="22"/>
      <c r="CB529" s="22"/>
      <c r="CC529" s="22"/>
      <c r="CD529" s="22"/>
      <c r="CE529" s="22"/>
      <c r="CF529" s="22"/>
      <c r="CG529" s="22"/>
      <c r="CH529" s="22"/>
      <c r="CI529" s="22"/>
      <c r="CJ529" s="22"/>
      <c r="CK529" s="22"/>
      <c r="CL529" s="22"/>
      <c r="CM529" s="22"/>
      <c r="CN529" s="22"/>
      <c r="CO529" s="22"/>
      <c r="CP529" s="22"/>
      <c r="CQ529" s="22"/>
      <c r="CR529" s="22"/>
      <c r="CS529" s="22"/>
      <c r="CT529" s="22"/>
      <c r="CU529" s="22"/>
      <c r="CV529" s="22"/>
      <c r="CW529" s="22"/>
      <c r="CX529" s="22"/>
      <c r="CY529" s="22"/>
      <c r="CZ529" s="22"/>
      <c r="DA529" s="22"/>
      <c r="DB529" s="22"/>
      <c r="DC529" s="22"/>
      <c r="DD529" s="22"/>
      <c r="DE529" s="22"/>
      <c r="DF529" s="22"/>
      <c r="DG529" s="22"/>
      <c r="DH529" s="22"/>
      <c r="DI529" s="22"/>
      <c r="DJ529" s="22"/>
      <c r="DK529" s="22"/>
      <c r="DL529" s="22"/>
      <c r="DM529" s="22"/>
      <c r="DN529" s="22"/>
      <c r="DO529" s="22"/>
      <c r="DP529" s="22"/>
      <c r="DQ529" s="22"/>
      <c r="DR529" s="22"/>
      <c r="DS529" s="22"/>
      <c r="DT529" s="22"/>
      <c r="DU529" s="22"/>
      <c r="DV529" s="22"/>
      <c r="DW529" s="22"/>
      <c r="DX529" s="22"/>
      <c r="DY529" s="22"/>
      <c r="DZ529" s="22"/>
      <c r="EA529" s="22">
        <v>40</v>
      </c>
      <c r="EB529" s="22"/>
      <c r="EC529" s="22"/>
      <c r="ED529" s="22"/>
      <c r="EE529" s="22"/>
      <c r="EF529" s="22"/>
      <c r="EG529" s="22"/>
      <c r="EH529" s="22"/>
      <c r="EI529" s="22"/>
      <c r="EJ529" s="22"/>
      <c r="EK529" s="22"/>
      <c r="EL529" s="22"/>
      <c r="EM529" s="22"/>
      <c r="EN529" s="22"/>
      <c r="EO529" s="22"/>
      <c r="EP529" s="22"/>
      <c r="EQ529" s="22"/>
      <c r="ER529" s="22"/>
      <c r="ES529" s="22"/>
      <c r="ET529" s="22"/>
      <c r="EU529" s="22"/>
      <c r="EV529" s="22"/>
      <c r="EW529" s="22"/>
      <c r="EX529" s="22"/>
      <c r="EY529" s="22"/>
      <c r="EZ529" s="22"/>
      <c r="FA529" s="22"/>
      <c r="FB529" s="22"/>
      <c r="FC529" s="22"/>
      <c r="FD529" s="22"/>
      <c r="FE529" s="22"/>
      <c r="FF529" s="22"/>
      <c r="FG529" s="22"/>
      <c r="FH529" s="22"/>
      <c r="FI529" s="22"/>
      <c r="FJ529" s="22"/>
      <c r="FK529" s="22"/>
      <c r="FL529" s="22"/>
      <c r="FM529" s="22"/>
      <c r="FN529" s="22"/>
      <c r="FO529" s="22"/>
      <c r="FP529" s="22"/>
      <c r="FQ529" s="22"/>
      <c r="FR529" s="22"/>
      <c r="FS529" s="22"/>
      <c r="FT529" s="22"/>
      <c r="FU529" s="22"/>
      <c r="FV529" s="22"/>
      <c r="FW529" s="22"/>
      <c r="FX529" s="22"/>
      <c r="FY529" s="22"/>
      <c r="FZ529" s="22"/>
      <c r="GA529" s="22"/>
      <c r="GB529" s="22"/>
      <c r="GC529" s="22"/>
      <c r="GD529" s="22"/>
      <c r="GE529" s="22"/>
      <c r="GF529" s="22"/>
      <c r="GG529" s="22"/>
      <c r="GH529" s="22"/>
      <c r="GI529" s="22"/>
      <c r="GJ529" s="22"/>
      <c r="GK529" s="22"/>
      <c r="GL529" s="22"/>
      <c r="GM529" s="22"/>
      <c r="GN529" s="22"/>
      <c r="GO529" s="22"/>
      <c r="GP529" s="22"/>
      <c r="GQ529" s="22"/>
      <c r="GR529" s="22"/>
      <c r="GS529" s="22"/>
      <c r="GT529" s="22"/>
      <c r="GU529" s="22"/>
      <c r="GV529" s="22"/>
      <c r="GW529" s="22"/>
      <c r="GX529" s="22"/>
      <c r="GY529" s="22"/>
      <c r="GZ529" s="22"/>
      <c r="HA529" s="22"/>
      <c r="HB529" s="22"/>
      <c r="HC529" s="22"/>
      <c r="HD529" s="22"/>
      <c r="HE529" s="22"/>
      <c r="HF529" s="22"/>
      <c r="HG529" s="22"/>
      <c r="HH529" s="22"/>
      <c r="HI529" s="22"/>
      <c r="HJ529" s="22"/>
      <c r="HK529" s="22"/>
      <c r="HL529" s="22"/>
      <c r="HM529" s="22"/>
      <c r="HN529" s="22"/>
      <c r="HO529" s="22"/>
      <c r="HP529" s="22"/>
      <c r="HQ529" s="22"/>
      <c r="HR529" s="22"/>
      <c r="HS529" s="22"/>
      <c r="HT529" s="22"/>
      <c r="HU529" s="22"/>
      <c r="HV529" s="22"/>
      <c r="HW529" s="22"/>
      <c r="HX529" s="22"/>
      <c r="HY529" s="22"/>
      <c r="HZ529" s="22"/>
      <c r="IA529" s="22"/>
      <c r="IB529" s="22"/>
      <c r="IC529" s="22"/>
      <c r="ID529" s="22"/>
      <c r="IE529" s="22"/>
      <c r="IF529" s="22"/>
      <c r="IG529" s="22"/>
      <c r="IH529" s="22"/>
      <c r="II529" s="22"/>
      <c r="IJ529" s="22"/>
      <c r="IK529" s="22"/>
      <c r="IL529" s="22"/>
      <c r="IM529" s="22"/>
      <c r="IN529" s="22"/>
      <c r="IO529" s="22"/>
      <c r="IP529" s="22"/>
      <c r="IQ529" s="22"/>
      <c r="IR529" s="22"/>
      <c r="IS529" s="22"/>
      <c r="IT529" s="22"/>
      <c r="IU529" s="22"/>
      <c r="IV529" s="22"/>
      <c r="IW529" s="22"/>
      <c r="IX529" s="22"/>
      <c r="IY529" s="26">
        <f t="shared" si="29"/>
        <v>62.2</v>
      </c>
      <c r="IZ529" s="56" t="s">
        <v>37</v>
      </c>
      <c r="JA529" s="80">
        <v>1409.3</v>
      </c>
      <c r="JB529" s="81">
        <f>JE529+JF529+JG529+JH529+JI529+JJ529+JK529+JL529+JM529+JN529+JO529+JP529</f>
        <v>0</v>
      </c>
      <c r="JC529" s="81">
        <v>969.39600000000007</v>
      </c>
      <c r="JD529" s="82">
        <f t="shared" si="30"/>
        <v>1409.3</v>
      </c>
      <c r="JE529" s="83"/>
      <c r="JF529" s="83"/>
      <c r="JG529" s="83"/>
      <c r="JH529" s="83"/>
      <c r="JI529" s="83"/>
      <c r="JJ529" s="83"/>
      <c r="JK529" s="83"/>
      <c r="JL529" s="83"/>
      <c r="JM529" s="83"/>
      <c r="JN529" s="83"/>
      <c r="JO529" s="83"/>
      <c r="JP529" s="83"/>
      <c r="JQ529" s="117">
        <f t="shared" si="28"/>
        <v>1.4537918456440917</v>
      </c>
    </row>
    <row r="530" spans="1:278" s="5" customFormat="1" ht="12.75" customHeight="1" x14ac:dyDescent="0.25">
      <c r="A530" s="64">
        <v>43341</v>
      </c>
      <c r="B530" s="109" t="s">
        <v>588</v>
      </c>
      <c r="C530" s="52"/>
      <c r="D530" s="52"/>
      <c r="E530" s="53"/>
      <c r="F530" s="53"/>
      <c r="G530" s="53"/>
      <c r="H530" s="53"/>
      <c r="I530" s="53"/>
      <c r="J530" s="53"/>
      <c r="K530" s="53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  <c r="AU530" s="22"/>
      <c r="AV530" s="22"/>
      <c r="AW530" s="22"/>
      <c r="AX530" s="22"/>
      <c r="AY530" s="22"/>
      <c r="AZ530" s="22"/>
      <c r="BA530" s="22"/>
      <c r="BB530" s="22"/>
      <c r="BC530" s="22"/>
      <c r="BD530" s="22"/>
      <c r="BE530" s="22"/>
      <c r="BF530" s="22"/>
      <c r="BG530" s="22"/>
      <c r="BH530" s="22"/>
      <c r="BI530" s="22"/>
      <c r="BJ530" s="22"/>
      <c r="BK530" s="22"/>
      <c r="BL530" s="22"/>
      <c r="BM530" s="22"/>
      <c r="BN530" s="22"/>
      <c r="BO530" s="22"/>
      <c r="BP530" s="22"/>
      <c r="BQ530" s="22"/>
      <c r="BR530" s="22"/>
      <c r="BS530" s="22"/>
      <c r="BT530" s="22"/>
      <c r="BU530" s="22"/>
      <c r="BV530" s="22"/>
      <c r="BW530" s="22"/>
      <c r="BX530" s="22"/>
      <c r="BY530" s="22"/>
      <c r="BZ530" s="22"/>
      <c r="CA530" s="22"/>
      <c r="CB530" s="22"/>
      <c r="CC530" s="22"/>
      <c r="CD530" s="22"/>
      <c r="CE530" s="22"/>
      <c r="CF530" s="22"/>
      <c r="CG530" s="22"/>
      <c r="CH530" s="22"/>
      <c r="CI530" s="22"/>
      <c r="CJ530" s="22"/>
      <c r="CK530" s="22"/>
      <c r="CL530" s="22"/>
      <c r="CM530" s="22"/>
      <c r="CN530" s="22"/>
      <c r="CO530" s="22"/>
      <c r="CP530" s="22"/>
      <c r="CQ530" s="22"/>
      <c r="CR530" s="22"/>
      <c r="CS530" s="22"/>
      <c r="CT530" s="22"/>
      <c r="CU530" s="22"/>
      <c r="CV530" s="22"/>
      <c r="CW530" s="22"/>
      <c r="CX530" s="22"/>
      <c r="CY530" s="22"/>
      <c r="CZ530" s="22"/>
      <c r="DA530" s="22"/>
      <c r="DB530" s="22"/>
      <c r="DC530" s="22"/>
      <c r="DD530" s="22"/>
      <c r="DE530" s="22"/>
      <c r="DF530" s="22"/>
      <c r="DG530" s="22"/>
      <c r="DH530" s="22"/>
      <c r="DI530" s="22"/>
      <c r="DJ530" s="22"/>
      <c r="DK530" s="22"/>
      <c r="DL530" s="22"/>
      <c r="DM530" s="22"/>
      <c r="DN530" s="22"/>
      <c r="DO530" s="22"/>
      <c r="DP530" s="22">
        <v>10</v>
      </c>
      <c r="DQ530" s="22"/>
      <c r="DR530" s="22"/>
      <c r="DS530" s="22"/>
      <c r="DT530" s="22"/>
      <c r="DU530" s="22"/>
      <c r="DV530" s="22"/>
      <c r="DW530" s="22"/>
      <c r="DX530" s="22"/>
      <c r="DY530" s="22"/>
      <c r="DZ530" s="22"/>
      <c r="EA530" s="22"/>
      <c r="EB530" s="22"/>
      <c r="EC530" s="22"/>
      <c r="ED530" s="22"/>
      <c r="EE530" s="22"/>
      <c r="EF530" s="22"/>
      <c r="EG530" s="22"/>
      <c r="EH530" s="22"/>
      <c r="EI530" s="22"/>
      <c r="EJ530" s="22"/>
      <c r="EK530" s="22"/>
      <c r="EL530" s="22"/>
      <c r="EM530" s="22"/>
      <c r="EN530" s="22"/>
      <c r="EO530" s="22"/>
      <c r="EP530" s="22"/>
      <c r="EQ530" s="22"/>
      <c r="ER530" s="22"/>
      <c r="ES530" s="22"/>
      <c r="ET530" s="22"/>
      <c r="EU530" s="22"/>
      <c r="EV530" s="22"/>
      <c r="EW530" s="22"/>
      <c r="EX530" s="22"/>
      <c r="EY530" s="22"/>
      <c r="EZ530" s="22"/>
      <c r="FA530" s="22"/>
      <c r="FB530" s="22"/>
      <c r="FC530" s="22"/>
      <c r="FD530" s="22"/>
      <c r="FE530" s="22"/>
      <c r="FF530" s="22"/>
      <c r="FG530" s="22"/>
      <c r="FH530" s="22"/>
      <c r="FI530" s="22"/>
      <c r="FJ530" s="22"/>
      <c r="FK530" s="22"/>
      <c r="FL530" s="22"/>
      <c r="FM530" s="22"/>
      <c r="FN530" s="22"/>
      <c r="FO530" s="22"/>
      <c r="FP530" s="22"/>
      <c r="FQ530" s="22"/>
      <c r="FR530" s="22"/>
      <c r="FS530" s="22"/>
      <c r="FT530" s="22"/>
      <c r="FU530" s="22"/>
      <c r="FV530" s="22"/>
      <c r="FW530" s="22"/>
      <c r="FX530" s="22"/>
      <c r="FY530" s="22"/>
      <c r="FZ530" s="22"/>
      <c r="GA530" s="22"/>
      <c r="GB530" s="22"/>
      <c r="GC530" s="22"/>
      <c r="GD530" s="22"/>
      <c r="GE530" s="22"/>
      <c r="GF530" s="22"/>
      <c r="GG530" s="22"/>
      <c r="GH530" s="22"/>
      <c r="GI530" s="22"/>
      <c r="GJ530" s="22"/>
      <c r="GK530" s="22"/>
      <c r="GL530" s="22"/>
      <c r="GM530" s="22"/>
      <c r="GN530" s="22"/>
      <c r="GO530" s="22"/>
      <c r="GP530" s="22"/>
      <c r="GQ530" s="22"/>
      <c r="GR530" s="22"/>
      <c r="GS530" s="22"/>
      <c r="GT530" s="22"/>
      <c r="GU530" s="22"/>
      <c r="GV530" s="22"/>
      <c r="GW530" s="22"/>
      <c r="GX530" s="22"/>
      <c r="GY530" s="22"/>
      <c r="GZ530" s="22"/>
      <c r="HA530" s="22"/>
      <c r="HB530" s="22"/>
      <c r="HC530" s="22"/>
      <c r="HD530" s="22"/>
      <c r="HE530" s="22"/>
      <c r="HF530" s="22"/>
      <c r="HG530" s="22"/>
      <c r="HH530" s="22"/>
      <c r="HI530" s="22"/>
      <c r="HJ530" s="22"/>
      <c r="HK530" s="22"/>
      <c r="HL530" s="22"/>
      <c r="HM530" s="22"/>
      <c r="HN530" s="22"/>
      <c r="HO530" s="22"/>
      <c r="HP530" s="22"/>
      <c r="HQ530" s="22"/>
      <c r="HR530" s="22"/>
      <c r="HS530" s="22"/>
      <c r="HT530" s="22"/>
      <c r="HU530" s="22"/>
      <c r="HV530" s="22"/>
      <c r="HW530" s="22"/>
      <c r="HX530" s="22"/>
      <c r="HY530" s="22"/>
      <c r="HZ530" s="22"/>
      <c r="IA530" s="22"/>
      <c r="IB530" s="22"/>
      <c r="IC530" s="22"/>
      <c r="ID530" s="22"/>
      <c r="IE530" s="22"/>
      <c r="IF530" s="22"/>
      <c r="IG530" s="22"/>
      <c r="IH530" s="22"/>
      <c r="II530" s="22"/>
      <c r="IJ530" s="22"/>
      <c r="IK530" s="22"/>
      <c r="IL530" s="22"/>
      <c r="IM530" s="22"/>
      <c r="IN530" s="22"/>
      <c r="IO530" s="22"/>
      <c r="IP530" s="22"/>
      <c r="IQ530" s="22"/>
      <c r="IR530" s="22"/>
      <c r="IS530" s="22"/>
      <c r="IT530" s="22"/>
      <c r="IU530" s="22"/>
      <c r="IV530" s="22"/>
      <c r="IW530" s="22"/>
      <c r="IX530" s="22"/>
      <c r="IY530" s="26">
        <f t="shared" si="29"/>
        <v>10</v>
      </c>
      <c r="IZ530" s="56" t="s">
        <v>37</v>
      </c>
      <c r="JA530" s="80">
        <v>205.32</v>
      </c>
      <c r="JB530" s="81">
        <f>JE530+JF530+JG530+JH530+JI530+JJ530+JK530+JL530</f>
        <v>205.32</v>
      </c>
      <c r="JC530" s="81">
        <v>127.2</v>
      </c>
      <c r="JD530" s="82">
        <f t="shared" si="30"/>
        <v>0</v>
      </c>
      <c r="JE530" s="83"/>
      <c r="JF530" s="83"/>
      <c r="JG530" s="83"/>
      <c r="JH530" s="83"/>
      <c r="JI530" s="83"/>
      <c r="JJ530" s="83"/>
      <c r="JK530" s="83"/>
      <c r="JL530" s="83">
        <v>205.32</v>
      </c>
      <c r="JM530" s="83"/>
      <c r="JN530" s="83"/>
      <c r="JO530" s="83"/>
      <c r="JP530" s="83"/>
      <c r="JQ530" s="40">
        <f t="shared" si="28"/>
        <v>1.6141509433962262</v>
      </c>
    </row>
    <row r="531" spans="1:278" s="5" customFormat="1" ht="12.75" customHeight="1" x14ac:dyDescent="0.25">
      <c r="A531" s="64">
        <v>43349</v>
      </c>
      <c r="B531" s="109" t="s">
        <v>588</v>
      </c>
      <c r="C531" s="52"/>
      <c r="D531" s="52"/>
      <c r="E531" s="53"/>
      <c r="F531" s="53"/>
      <c r="G531" s="53"/>
      <c r="H531" s="53"/>
      <c r="I531" s="53"/>
      <c r="J531" s="53"/>
      <c r="K531" s="53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  <c r="AU531" s="22"/>
      <c r="AV531" s="22"/>
      <c r="AW531" s="22"/>
      <c r="AX531" s="22"/>
      <c r="AY531" s="22"/>
      <c r="AZ531" s="22"/>
      <c r="BA531" s="22"/>
      <c r="BB531" s="22"/>
      <c r="BC531" s="22"/>
      <c r="BD531" s="22"/>
      <c r="BE531" s="22"/>
      <c r="BF531" s="22"/>
      <c r="BG531" s="22"/>
      <c r="BH531" s="22"/>
      <c r="BI531" s="22"/>
      <c r="BJ531" s="22"/>
      <c r="BK531" s="22"/>
      <c r="BL531" s="22"/>
      <c r="BM531" s="22"/>
      <c r="BN531" s="22"/>
      <c r="BO531" s="22"/>
      <c r="BP531" s="22"/>
      <c r="BQ531" s="22"/>
      <c r="BR531" s="22"/>
      <c r="BS531" s="22"/>
      <c r="BT531" s="22"/>
      <c r="BU531" s="22"/>
      <c r="BV531" s="22"/>
      <c r="BW531" s="22"/>
      <c r="BX531" s="22"/>
      <c r="BY531" s="22"/>
      <c r="BZ531" s="22"/>
      <c r="CA531" s="22"/>
      <c r="CB531" s="22"/>
      <c r="CC531" s="22"/>
      <c r="CD531" s="22"/>
      <c r="CE531" s="22"/>
      <c r="CF531" s="22"/>
      <c r="CG531" s="22"/>
      <c r="CH531" s="22"/>
      <c r="CI531" s="22"/>
      <c r="CJ531" s="22"/>
      <c r="CK531" s="22"/>
      <c r="CL531" s="22"/>
      <c r="CM531" s="22"/>
      <c r="CN531" s="22"/>
      <c r="CO531" s="22"/>
      <c r="CP531" s="22"/>
      <c r="CQ531" s="22"/>
      <c r="CR531" s="22"/>
      <c r="CS531" s="22"/>
      <c r="CT531" s="22"/>
      <c r="CU531" s="22"/>
      <c r="CV531" s="22"/>
      <c r="CW531" s="22"/>
      <c r="CX531" s="22"/>
      <c r="CY531" s="22"/>
      <c r="CZ531" s="22"/>
      <c r="DA531" s="22"/>
      <c r="DB531" s="22"/>
      <c r="DC531" s="22"/>
      <c r="DD531" s="22"/>
      <c r="DE531" s="22"/>
      <c r="DF531" s="22"/>
      <c r="DG531" s="22"/>
      <c r="DH531" s="22"/>
      <c r="DI531" s="22"/>
      <c r="DJ531" s="22"/>
      <c r="DK531" s="22"/>
      <c r="DL531" s="22"/>
      <c r="DM531" s="22"/>
      <c r="DN531" s="22"/>
      <c r="DO531" s="22"/>
      <c r="DP531" s="22">
        <v>10</v>
      </c>
      <c r="DQ531" s="22"/>
      <c r="DR531" s="22"/>
      <c r="DS531" s="22"/>
      <c r="DT531" s="22"/>
      <c r="DU531" s="22"/>
      <c r="DV531" s="22"/>
      <c r="DW531" s="22"/>
      <c r="DX531" s="22"/>
      <c r="DY531" s="22"/>
      <c r="DZ531" s="22"/>
      <c r="EA531" s="22"/>
      <c r="EB531" s="22"/>
      <c r="EC531" s="22"/>
      <c r="ED531" s="22"/>
      <c r="EE531" s="22"/>
      <c r="EF531" s="22"/>
      <c r="EG531" s="22"/>
      <c r="EH531" s="22"/>
      <c r="EI531" s="22"/>
      <c r="EJ531" s="22"/>
      <c r="EK531" s="22"/>
      <c r="EL531" s="22"/>
      <c r="EM531" s="22"/>
      <c r="EN531" s="22"/>
      <c r="EO531" s="22"/>
      <c r="EP531" s="22"/>
      <c r="EQ531" s="22"/>
      <c r="ER531" s="22"/>
      <c r="ES531" s="22"/>
      <c r="ET531" s="22"/>
      <c r="EU531" s="22"/>
      <c r="EV531" s="22"/>
      <c r="EW531" s="22"/>
      <c r="EX531" s="22"/>
      <c r="EY531" s="22"/>
      <c r="EZ531" s="22"/>
      <c r="FA531" s="22"/>
      <c r="FB531" s="22"/>
      <c r="FC531" s="22"/>
      <c r="FD531" s="22"/>
      <c r="FE531" s="22"/>
      <c r="FF531" s="22"/>
      <c r="FG531" s="22"/>
      <c r="FH531" s="22"/>
      <c r="FI531" s="22"/>
      <c r="FJ531" s="22"/>
      <c r="FK531" s="22"/>
      <c r="FL531" s="22"/>
      <c r="FM531" s="22"/>
      <c r="FN531" s="22"/>
      <c r="FO531" s="22"/>
      <c r="FP531" s="22"/>
      <c r="FQ531" s="22"/>
      <c r="FR531" s="22"/>
      <c r="FS531" s="22"/>
      <c r="FT531" s="22"/>
      <c r="FU531" s="22"/>
      <c r="FV531" s="22"/>
      <c r="FW531" s="22"/>
      <c r="FX531" s="22"/>
      <c r="FY531" s="22"/>
      <c r="FZ531" s="22"/>
      <c r="GA531" s="22"/>
      <c r="GB531" s="22"/>
      <c r="GC531" s="22"/>
      <c r="GD531" s="22"/>
      <c r="GE531" s="22"/>
      <c r="GF531" s="22"/>
      <c r="GG531" s="22"/>
      <c r="GH531" s="22"/>
      <c r="GI531" s="22"/>
      <c r="GJ531" s="22"/>
      <c r="GK531" s="22"/>
      <c r="GL531" s="22"/>
      <c r="GM531" s="22"/>
      <c r="GN531" s="22"/>
      <c r="GO531" s="22"/>
      <c r="GP531" s="22"/>
      <c r="GQ531" s="22"/>
      <c r="GR531" s="22"/>
      <c r="GS531" s="22"/>
      <c r="GT531" s="22"/>
      <c r="GU531" s="22"/>
      <c r="GV531" s="22"/>
      <c r="GW531" s="22"/>
      <c r="GX531" s="22"/>
      <c r="GY531" s="22"/>
      <c r="GZ531" s="22"/>
      <c r="HA531" s="22"/>
      <c r="HB531" s="22"/>
      <c r="HC531" s="22"/>
      <c r="HD531" s="22"/>
      <c r="HE531" s="22"/>
      <c r="HF531" s="22"/>
      <c r="HG531" s="22"/>
      <c r="HH531" s="22"/>
      <c r="HI531" s="22"/>
      <c r="HJ531" s="22"/>
      <c r="HK531" s="22"/>
      <c r="HL531" s="22"/>
      <c r="HM531" s="22"/>
      <c r="HN531" s="22"/>
      <c r="HO531" s="22"/>
      <c r="HP531" s="22"/>
      <c r="HQ531" s="22"/>
      <c r="HR531" s="22"/>
      <c r="HS531" s="22"/>
      <c r="HT531" s="22"/>
      <c r="HU531" s="22"/>
      <c r="HV531" s="22"/>
      <c r="HW531" s="22"/>
      <c r="HX531" s="22"/>
      <c r="HY531" s="22"/>
      <c r="HZ531" s="22"/>
      <c r="IA531" s="22"/>
      <c r="IB531" s="22"/>
      <c r="IC531" s="22"/>
      <c r="ID531" s="22"/>
      <c r="IE531" s="22"/>
      <c r="IF531" s="22"/>
      <c r="IG531" s="22"/>
      <c r="IH531" s="22"/>
      <c r="II531" s="22"/>
      <c r="IJ531" s="22"/>
      <c r="IK531" s="22"/>
      <c r="IL531" s="22"/>
      <c r="IM531" s="22"/>
      <c r="IN531" s="22"/>
      <c r="IO531" s="22"/>
      <c r="IP531" s="22"/>
      <c r="IQ531" s="22"/>
      <c r="IR531" s="22"/>
      <c r="IS531" s="22"/>
      <c r="IT531" s="22"/>
      <c r="IU531" s="22"/>
      <c r="IV531" s="22"/>
      <c r="IW531" s="22"/>
      <c r="IX531" s="22"/>
      <c r="IY531" s="26">
        <f t="shared" si="29"/>
        <v>10</v>
      </c>
      <c r="IZ531" s="56" t="s">
        <v>37</v>
      </c>
      <c r="JA531" s="80">
        <v>205.32</v>
      </c>
      <c r="JB531" s="81">
        <f>JE531+JF531+JG531+JH531+JI531+JJ531+JK531+JL531+JM531</f>
        <v>205.32</v>
      </c>
      <c r="JC531" s="81">
        <v>127.2</v>
      </c>
      <c r="JD531" s="82">
        <f t="shared" si="30"/>
        <v>0</v>
      </c>
      <c r="JE531" s="83"/>
      <c r="JF531" s="83"/>
      <c r="JG531" s="83"/>
      <c r="JH531" s="83"/>
      <c r="JI531" s="83"/>
      <c r="JJ531" s="83"/>
      <c r="JK531" s="83"/>
      <c r="JL531" s="83"/>
      <c r="JM531" s="83">
        <v>205.32</v>
      </c>
      <c r="JN531" s="83"/>
      <c r="JO531" s="83"/>
      <c r="JP531" s="83"/>
      <c r="JQ531" s="117">
        <f t="shared" si="28"/>
        <v>1.6141509433962262</v>
      </c>
    </row>
    <row r="532" spans="1:278" s="5" customFormat="1" ht="12.75" customHeight="1" x14ac:dyDescent="0.25">
      <c r="A532" s="64">
        <v>43236</v>
      </c>
      <c r="B532" s="109" t="s">
        <v>415</v>
      </c>
      <c r="C532" s="52"/>
      <c r="D532" s="52">
        <v>10</v>
      </c>
      <c r="E532" s="53"/>
      <c r="F532" s="53"/>
      <c r="G532" s="53"/>
      <c r="H532" s="53"/>
      <c r="I532" s="53"/>
      <c r="J532" s="53"/>
      <c r="K532" s="53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  <c r="BA532" s="22"/>
      <c r="BB532" s="22"/>
      <c r="BC532" s="22"/>
      <c r="BD532" s="22"/>
      <c r="BE532" s="22"/>
      <c r="BF532" s="22"/>
      <c r="BG532" s="22"/>
      <c r="BH532" s="22"/>
      <c r="BI532" s="22"/>
      <c r="BJ532" s="22"/>
      <c r="BK532" s="22"/>
      <c r="BL532" s="22"/>
      <c r="BM532" s="22"/>
      <c r="BN532" s="22"/>
      <c r="BO532" s="22"/>
      <c r="BP532" s="22"/>
      <c r="BQ532" s="22"/>
      <c r="BR532" s="22"/>
      <c r="BS532" s="22"/>
      <c r="BT532" s="22"/>
      <c r="BU532" s="22"/>
      <c r="BV532" s="22"/>
      <c r="BW532" s="22"/>
      <c r="BX532" s="22"/>
      <c r="BY532" s="22"/>
      <c r="BZ532" s="22"/>
      <c r="CA532" s="22"/>
      <c r="CB532" s="22"/>
      <c r="CC532" s="22"/>
      <c r="CD532" s="22"/>
      <c r="CE532" s="22"/>
      <c r="CF532" s="22"/>
      <c r="CG532" s="22"/>
      <c r="CH532" s="22"/>
      <c r="CI532" s="22"/>
      <c r="CJ532" s="22"/>
      <c r="CK532" s="22"/>
      <c r="CL532" s="22"/>
      <c r="CM532" s="22"/>
      <c r="CN532" s="22"/>
      <c r="CO532" s="22"/>
      <c r="CP532" s="22"/>
      <c r="CQ532" s="22"/>
      <c r="CR532" s="22"/>
      <c r="CS532" s="22"/>
      <c r="CT532" s="22"/>
      <c r="CU532" s="22"/>
      <c r="CV532" s="22"/>
      <c r="CW532" s="22"/>
      <c r="CX532" s="22"/>
      <c r="CY532" s="22"/>
      <c r="CZ532" s="22"/>
      <c r="DA532" s="22"/>
      <c r="DB532" s="22"/>
      <c r="DC532" s="22"/>
      <c r="DD532" s="22"/>
      <c r="DE532" s="22"/>
      <c r="DF532" s="22"/>
      <c r="DG532" s="22"/>
      <c r="DH532" s="22"/>
      <c r="DI532" s="22"/>
      <c r="DJ532" s="22"/>
      <c r="DK532" s="22"/>
      <c r="DL532" s="22"/>
      <c r="DM532" s="22"/>
      <c r="DN532" s="22"/>
      <c r="DO532" s="22"/>
      <c r="DP532" s="22"/>
      <c r="DQ532" s="22"/>
      <c r="DR532" s="22"/>
      <c r="DS532" s="22"/>
      <c r="DT532" s="22"/>
      <c r="DU532" s="22"/>
      <c r="DV532" s="22"/>
      <c r="DW532" s="22"/>
      <c r="DX532" s="22"/>
      <c r="DY532" s="22"/>
      <c r="DZ532" s="22"/>
      <c r="EA532" s="22"/>
      <c r="EB532" s="22"/>
      <c r="EC532" s="22"/>
      <c r="ED532" s="22"/>
      <c r="EE532" s="22"/>
      <c r="EF532" s="22"/>
      <c r="EG532" s="22"/>
      <c r="EH532" s="22"/>
      <c r="EI532" s="22"/>
      <c r="EJ532" s="22"/>
      <c r="EK532" s="22"/>
      <c r="EL532" s="22"/>
      <c r="EM532" s="22"/>
      <c r="EN532" s="22"/>
      <c r="EO532" s="22"/>
      <c r="EP532" s="22"/>
      <c r="EQ532" s="22"/>
      <c r="ER532" s="22"/>
      <c r="ES532" s="22"/>
      <c r="ET532" s="22"/>
      <c r="EU532" s="22"/>
      <c r="EV532" s="22"/>
      <c r="EW532" s="22"/>
      <c r="EX532" s="22"/>
      <c r="EY532" s="22"/>
      <c r="EZ532" s="22"/>
      <c r="FA532" s="22"/>
      <c r="FB532" s="22"/>
      <c r="FC532" s="22"/>
      <c r="FD532" s="22"/>
      <c r="FE532" s="22"/>
      <c r="FF532" s="22"/>
      <c r="FG532" s="22"/>
      <c r="FH532" s="22"/>
      <c r="FI532" s="22"/>
      <c r="FJ532" s="22"/>
      <c r="FK532" s="22"/>
      <c r="FL532" s="22"/>
      <c r="FM532" s="22"/>
      <c r="FN532" s="22"/>
      <c r="FO532" s="22"/>
      <c r="FP532" s="22"/>
      <c r="FQ532" s="22"/>
      <c r="FR532" s="22"/>
      <c r="FS532" s="22"/>
      <c r="FT532" s="22"/>
      <c r="FU532" s="22"/>
      <c r="FV532" s="22"/>
      <c r="FW532" s="22"/>
      <c r="FX532" s="22"/>
      <c r="FY532" s="22"/>
      <c r="FZ532" s="22"/>
      <c r="GA532" s="22"/>
      <c r="GB532" s="22"/>
      <c r="GC532" s="22"/>
      <c r="GD532" s="22"/>
      <c r="GE532" s="22"/>
      <c r="GF532" s="22"/>
      <c r="GG532" s="22"/>
      <c r="GH532" s="22"/>
      <c r="GI532" s="22"/>
      <c r="GJ532" s="22"/>
      <c r="GK532" s="22"/>
      <c r="GL532" s="22"/>
      <c r="GM532" s="22"/>
      <c r="GN532" s="22"/>
      <c r="GO532" s="22"/>
      <c r="GP532" s="22"/>
      <c r="GQ532" s="22"/>
      <c r="GR532" s="22"/>
      <c r="GS532" s="22"/>
      <c r="GT532" s="22"/>
      <c r="GU532" s="22"/>
      <c r="GV532" s="22"/>
      <c r="GW532" s="22"/>
      <c r="GX532" s="22"/>
      <c r="GY532" s="22"/>
      <c r="GZ532" s="22"/>
      <c r="HA532" s="22"/>
      <c r="HB532" s="22"/>
      <c r="HC532" s="22"/>
      <c r="HD532" s="22"/>
      <c r="HE532" s="22"/>
      <c r="HF532" s="22"/>
      <c r="HG532" s="22"/>
      <c r="HH532" s="22"/>
      <c r="HI532" s="22"/>
      <c r="HJ532" s="22"/>
      <c r="HK532" s="22"/>
      <c r="HL532" s="22"/>
      <c r="HM532" s="22"/>
      <c r="HN532" s="22"/>
      <c r="HO532" s="22"/>
      <c r="HP532" s="22"/>
      <c r="HQ532" s="22"/>
      <c r="HR532" s="22"/>
      <c r="HS532" s="22"/>
      <c r="HT532" s="22"/>
      <c r="HU532" s="22"/>
      <c r="HV532" s="22"/>
      <c r="HW532" s="22"/>
      <c r="HX532" s="22"/>
      <c r="HY532" s="22"/>
      <c r="HZ532" s="22"/>
      <c r="IA532" s="22"/>
      <c r="IB532" s="22"/>
      <c r="IC532" s="22"/>
      <c r="ID532" s="22"/>
      <c r="IE532" s="22"/>
      <c r="IF532" s="22"/>
      <c r="IG532" s="22"/>
      <c r="IH532" s="22"/>
      <c r="II532" s="22"/>
      <c r="IJ532" s="22"/>
      <c r="IK532" s="22"/>
      <c r="IL532" s="22"/>
      <c r="IM532" s="22"/>
      <c r="IN532" s="22"/>
      <c r="IO532" s="22"/>
      <c r="IP532" s="22"/>
      <c r="IQ532" s="22"/>
      <c r="IR532" s="22"/>
      <c r="IS532" s="22"/>
      <c r="IT532" s="22"/>
      <c r="IU532" s="22"/>
      <c r="IV532" s="22"/>
      <c r="IW532" s="22"/>
      <c r="IX532" s="22"/>
      <c r="IY532" s="26">
        <f t="shared" si="29"/>
        <v>10</v>
      </c>
      <c r="IZ532" s="122" t="s">
        <v>37</v>
      </c>
      <c r="JA532" s="80">
        <v>277.2</v>
      </c>
      <c r="JB532" s="81">
        <f>JE532+JF532+JG532+JH532+JI532+JJ532+JK532</f>
        <v>277.2</v>
      </c>
      <c r="JC532" s="81">
        <v>169.20000000000002</v>
      </c>
      <c r="JD532" s="82">
        <f t="shared" si="30"/>
        <v>0</v>
      </c>
      <c r="JE532" s="83"/>
      <c r="JF532" s="83"/>
      <c r="JG532" s="83"/>
      <c r="JH532" s="83"/>
      <c r="JI532" s="83"/>
      <c r="JJ532" s="83"/>
      <c r="JK532" s="83">
        <v>277.2</v>
      </c>
      <c r="JL532" s="83"/>
      <c r="JM532" s="83"/>
      <c r="JN532" s="83"/>
      <c r="JO532" s="83"/>
      <c r="JP532" s="83"/>
      <c r="JQ532" s="40">
        <f t="shared" si="28"/>
        <v>1.6382978723404253</v>
      </c>
      <c r="JR532" s="5" t="s">
        <v>445</v>
      </c>
    </row>
    <row r="533" spans="1:278" s="5" customFormat="1" ht="12.75" customHeight="1" x14ac:dyDescent="0.25">
      <c r="A533" s="64">
        <v>43119</v>
      </c>
      <c r="B533" s="108" t="s">
        <v>188</v>
      </c>
      <c r="C533" s="52"/>
      <c r="D533" s="52"/>
      <c r="E533" s="53"/>
      <c r="F533" s="53"/>
      <c r="G533" s="53"/>
      <c r="H533" s="53"/>
      <c r="I533" s="53"/>
      <c r="J533" s="53"/>
      <c r="K533" s="53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>
        <v>100</v>
      </c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22"/>
      <c r="GF533" s="22"/>
      <c r="GG533" s="22"/>
      <c r="GH533" s="22"/>
      <c r="GI533" s="22"/>
      <c r="GJ533" s="22"/>
      <c r="GK533" s="22"/>
      <c r="GL533" s="22"/>
      <c r="GM533" s="22"/>
      <c r="GN533" s="22"/>
      <c r="GO533" s="22"/>
      <c r="GP533" s="22"/>
      <c r="GQ533" s="22"/>
      <c r="GR533" s="22"/>
      <c r="GS533" s="22"/>
      <c r="GT533" s="22"/>
      <c r="GU533" s="22"/>
      <c r="GV533" s="22"/>
      <c r="GW533" s="22"/>
      <c r="GX533" s="22"/>
      <c r="GY533" s="22"/>
      <c r="GZ533" s="22"/>
      <c r="HA533" s="22"/>
      <c r="HB533" s="22"/>
      <c r="HC533" s="22"/>
      <c r="HD533" s="22"/>
      <c r="HE533" s="22"/>
      <c r="HF533" s="22"/>
      <c r="HG533" s="22"/>
      <c r="HH533" s="22"/>
      <c r="HI533" s="22"/>
      <c r="HJ533" s="22"/>
      <c r="HK533" s="22"/>
      <c r="HL533" s="22"/>
      <c r="HM533" s="22"/>
      <c r="HN533" s="22"/>
      <c r="HO533" s="22"/>
      <c r="HP533" s="22"/>
      <c r="HQ533" s="22"/>
      <c r="HR533" s="22"/>
      <c r="HS533" s="22"/>
      <c r="HT533" s="22"/>
      <c r="HU533" s="22"/>
      <c r="HV533" s="22"/>
      <c r="HW533" s="22"/>
      <c r="HX533" s="22"/>
      <c r="HY533" s="22"/>
      <c r="HZ533" s="22"/>
      <c r="IA533" s="22"/>
      <c r="IB533" s="22"/>
      <c r="IC533" s="22"/>
      <c r="ID533" s="22"/>
      <c r="IE533" s="22"/>
      <c r="IF533" s="22"/>
      <c r="IG533" s="22"/>
      <c r="IH533" s="22"/>
      <c r="II533" s="22"/>
      <c r="IJ533" s="22"/>
      <c r="IK533" s="22"/>
      <c r="IL533" s="22"/>
      <c r="IM533" s="22"/>
      <c r="IN533" s="22"/>
      <c r="IO533" s="22"/>
      <c r="IP533" s="22"/>
      <c r="IQ533" s="22"/>
      <c r="IR533" s="22"/>
      <c r="IS533" s="22"/>
      <c r="IT533" s="22"/>
      <c r="IU533" s="22"/>
      <c r="IV533" s="22"/>
      <c r="IW533" s="22"/>
      <c r="IX533" s="22"/>
      <c r="IY533" s="26">
        <f t="shared" si="29"/>
        <v>100</v>
      </c>
      <c r="IZ533" s="56" t="s">
        <v>37</v>
      </c>
      <c r="JA533" s="80">
        <v>2256</v>
      </c>
      <c r="JB533" s="81">
        <f>JE533+JF533+JG533+JH533+JI533</f>
        <v>2256</v>
      </c>
      <c r="JC533" s="81">
        <v>1501</v>
      </c>
      <c r="JD533" s="82">
        <f t="shared" si="30"/>
        <v>0</v>
      </c>
      <c r="JE533" s="83"/>
      <c r="JF533" s="83"/>
      <c r="JG533" s="83"/>
      <c r="JH533" s="83"/>
      <c r="JI533" s="83">
        <f>500+500+1256</f>
        <v>2256</v>
      </c>
      <c r="JJ533" s="83"/>
      <c r="JK533" s="83"/>
      <c r="JL533" s="83"/>
      <c r="JM533" s="83"/>
      <c r="JN533" s="83"/>
      <c r="JO533" s="83"/>
      <c r="JP533" s="83"/>
      <c r="JQ533" s="40">
        <f t="shared" si="28"/>
        <v>1.5029980013324451</v>
      </c>
      <c r="JR533" s="5" t="s">
        <v>351</v>
      </c>
    </row>
    <row r="534" spans="1:278" s="5" customFormat="1" ht="12.75" customHeight="1" x14ac:dyDescent="0.25">
      <c r="A534" s="64">
        <v>43137</v>
      </c>
      <c r="B534" s="108" t="s">
        <v>188</v>
      </c>
      <c r="C534" s="52"/>
      <c r="D534" s="52"/>
      <c r="E534" s="53"/>
      <c r="F534" s="53"/>
      <c r="G534" s="53"/>
      <c r="H534" s="53"/>
      <c r="I534" s="53"/>
      <c r="J534" s="53"/>
      <c r="K534" s="53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  <c r="BA534" s="22"/>
      <c r="BB534" s="22"/>
      <c r="BC534" s="22"/>
      <c r="BD534" s="22"/>
      <c r="BE534" s="22"/>
      <c r="BF534" s="22"/>
      <c r="BG534" s="22"/>
      <c r="BH534" s="22"/>
      <c r="BI534" s="22"/>
      <c r="BJ534" s="22"/>
      <c r="BK534" s="22"/>
      <c r="BL534" s="22"/>
      <c r="BM534" s="22"/>
      <c r="BN534" s="22"/>
      <c r="BO534" s="22"/>
      <c r="BP534" s="22"/>
      <c r="BQ534" s="22"/>
      <c r="BR534" s="22"/>
      <c r="BS534" s="22"/>
      <c r="BT534" s="22"/>
      <c r="BU534" s="22"/>
      <c r="BV534" s="22"/>
      <c r="BW534" s="22"/>
      <c r="BX534" s="22"/>
      <c r="BY534" s="22"/>
      <c r="BZ534" s="22"/>
      <c r="CA534" s="22"/>
      <c r="CB534" s="22"/>
      <c r="CC534" s="22"/>
      <c r="CD534" s="22"/>
      <c r="CE534" s="22"/>
      <c r="CF534" s="22"/>
      <c r="CG534" s="22"/>
      <c r="CH534" s="22"/>
      <c r="CI534" s="22"/>
      <c r="CJ534" s="22"/>
      <c r="CK534" s="22"/>
      <c r="CL534" s="22"/>
      <c r="CM534" s="22"/>
      <c r="CN534" s="22"/>
      <c r="CO534" s="22"/>
      <c r="CP534" s="22"/>
      <c r="CQ534" s="22"/>
      <c r="CR534" s="22"/>
      <c r="CS534" s="22"/>
      <c r="CT534" s="22"/>
      <c r="CU534" s="22"/>
      <c r="CV534" s="22"/>
      <c r="CW534" s="22"/>
      <c r="CX534" s="22"/>
      <c r="CY534" s="22"/>
      <c r="CZ534" s="22"/>
      <c r="DA534" s="22"/>
      <c r="DB534" s="22"/>
      <c r="DC534" s="22"/>
      <c r="DD534" s="22"/>
      <c r="DE534" s="22"/>
      <c r="DF534" s="22"/>
      <c r="DG534" s="22"/>
      <c r="DH534" s="22"/>
      <c r="DI534" s="22"/>
      <c r="DJ534" s="22"/>
      <c r="DK534" s="22"/>
      <c r="DL534" s="22"/>
      <c r="DM534" s="22"/>
      <c r="DN534" s="22"/>
      <c r="DO534" s="22"/>
      <c r="DP534" s="22"/>
      <c r="DQ534" s="22"/>
      <c r="DR534" s="22"/>
      <c r="DS534" s="22"/>
      <c r="DT534" s="22"/>
      <c r="DU534" s="22"/>
      <c r="DV534" s="22"/>
      <c r="DW534" s="22"/>
      <c r="DX534" s="22"/>
      <c r="DY534" s="22"/>
      <c r="DZ534" s="22"/>
      <c r="EA534" s="22">
        <v>100</v>
      </c>
      <c r="EB534" s="22"/>
      <c r="EC534" s="22"/>
      <c r="ED534" s="22"/>
      <c r="EE534" s="22"/>
      <c r="EF534" s="22"/>
      <c r="EG534" s="22"/>
      <c r="EH534" s="22"/>
      <c r="EI534" s="22"/>
      <c r="EJ534" s="22"/>
      <c r="EK534" s="22"/>
      <c r="EL534" s="22"/>
      <c r="EM534" s="22"/>
      <c r="EN534" s="22"/>
      <c r="EO534" s="22"/>
      <c r="EP534" s="22"/>
      <c r="EQ534" s="22"/>
      <c r="ER534" s="22"/>
      <c r="ES534" s="22"/>
      <c r="ET534" s="22"/>
      <c r="EU534" s="22"/>
      <c r="EV534" s="22"/>
      <c r="EW534" s="22"/>
      <c r="EX534" s="22"/>
      <c r="EY534" s="22"/>
      <c r="EZ534" s="22"/>
      <c r="FA534" s="22"/>
      <c r="FB534" s="22"/>
      <c r="FC534" s="22"/>
      <c r="FD534" s="22"/>
      <c r="FE534" s="22"/>
      <c r="FF534" s="22"/>
      <c r="FG534" s="22"/>
      <c r="FH534" s="22"/>
      <c r="FI534" s="22"/>
      <c r="FJ534" s="22"/>
      <c r="FK534" s="22"/>
      <c r="FL534" s="22"/>
      <c r="FM534" s="22"/>
      <c r="FN534" s="22"/>
      <c r="FO534" s="22"/>
      <c r="FP534" s="22"/>
      <c r="FQ534" s="22"/>
      <c r="FR534" s="22"/>
      <c r="FS534" s="22"/>
      <c r="FT534" s="22"/>
      <c r="FU534" s="22"/>
      <c r="FV534" s="22"/>
      <c r="FW534" s="22"/>
      <c r="FX534" s="22"/>
      <c r="FY534" s="22"/>
      <c r="FZ534" s="22"/>
      <c r="GA534" s="22"/>
      <c r="GB534" s="22"/>
      <c r="GC534" s="22"/>
      <c r="GD534" s="22"/>
      <c r="GE534" s="22"/>
      <c r="GF534" s="22"/>
      <c r="GG534" s="22"/>
      <c r="GH534" s="22"/>
      <c r="GI534" s="22"/>
      <c r="GJ534" s="22"/>
      <c r="GK534" s="22"/>
      <c r="GL534" s="22"/>
      <c r="GM534" s="22"/>
      <c r="GN534" s="22"/>
      <c r="GO534" s="22"/>
      <c r="GP534" s="22"/>
      <c r="GQ534" s="22"/>
      <c r="GR534" s="22"/>
      <c r="GS534" s="22"/>
      <c r="GT534" s="22"/>
      <c r="GU534" s="22"/>
      <c r="GV534" s="22"/>
      <c r="GW534" s="22"/>
      <c r="GX534" s="22"/>
      <c r="GY534" s="22"/>
      <c r="GZ534" s="22"/>
      <c r="HA534" s="22"/>
      <c r="HB534" s="22"/>
      <c r="HC534" s="22"/>
      <c r="HD534" s="22"/>
      <c r="HE534" s="22"/>
      <c r="HF534" s="22"/>
      <c r="HG534" s="22"/>
      <c r="HH534" s="22"/>
      <c r="HI534" s="22"/>
      <c r="HJ534" s="22"/>
      <c r="HK534" s="22"/>
      <c r="HL534" s="22"/>
      <c r="HM534" s="22"/>
      <c r="HN534" s="22"/>
      <c r="HO534" s="22"/>
      <c r="HP534" s="22"/>
      <c r="HQ534" s="22"/>
      <c r="HR534" s="22"/>
      <c r="HS534" s="22"/>
      <c r="HT534" s="22"/>
      <c r="HU534" s="22"/>
      <c r="HV534" s="22"/>
      <c r="HW534" s="22"/>
      <c r="HX534" s="22"/>
      <c r="HY534" s="22"/>
      <c r="HZ534" s="22"/>
      <c r="IA534" s="22"/>
      <c r="IB534" s="22"/>
      <c r="IC534" s="22"/>
      <c r="ID534" s="22"/>
      <c r="IE534" s="22"/>
      <c r="IF534" s="22"/>
      <c r="IG534" s="22"/>
      <c r="IH534" s="22"/>
      <c r="II534" s="22"/>
      <c r="IJ534" s="22"/>
      <c r="IK534" s="22"/>
      <c r="IL534" s="22"/>
      <c r="IM534" s="22"/>
      <c r="IN534" s="22"/>
      <c r="IO534" s="22"/>
      <c r="IP534" s="22"/>
      <c r="IQ534" s="22"/>
      <c r="IR534" s="22"/>
      <c r="IS534" s="22"/>
      <c r="IT534" s="22"/>
      <c r="IU534" s="22"/>
      <c r="IV534" s="22"/>
      <c r="IW534" s="22"/>
      <c r="IX534" s="22"/>
      <c r="IY534" s="26">
        <f t="shared" si="29"/>
        <v>100</v>
      </c>
      <c r="IZ534" s="56" t="s">
        <v>37</v>
      </c>
      <c r="JA534" s="80">
        <v>2256</v>
      </c>
      <c r="JB534" s="81">
        <f>JE534+JF534+JG534+JH534+JI534+JJ534+JK534</f>
        <v>2256</v>
      </c>
      <c r="JC534" s="81">
        <v>1484</v>
      </c>
      <c r="JD534" s="82">
        <f t="shared" si="30"/>
        <v>0</v>
      </c>
      <c r="JE534" s="83"/>
      <c r="JF534" s="83"/>
      <c r="JG534" s="83"/>
      <c r="JH534" s="83"/>
      <c r="JI534" s="83">
        <f>244+500</f>
        <v>744</v>
      </c>
      <c r="JJ534" s="83"/>
      <c r="JK534" s="83">
        <v>1512</v>
      </c>
      <c r="JL534" s="83"/>
      <c r="JM534" s="83"/>
      <c r="JN534" s="83"/>
      <c r="JO534" s="83"/>
      <c r="JP534" s="83"/>
      <c r="JQ534" s="40">
        <f t="shared" si="28"/>
        <v>1.5202156334231807</v>
      </c>
      <c r="JR534" s="113" t="s">
        <v>501</v>
      </c>
    </row>
    <row r="535" spans="1:278" s="5" customFormat="1" ht="12.75" customHeight="1" x14ac:dyDescent="0.25">
      <c r="A535" s="64">
        <v>43172</v>
      </c>
      <c r="B535" s="108" t="s">
        <v>188</v>
      </c>
      <c r="C535" s="52"/>
      <c r="D535" s="52"/>
      <c r="E535" s="53"/>
      <c r="F535" s="53"/>
      <c r="G535" s="53"/>
      <c r="H535" s="53"/>
      <c r="I535" s="53"/>
      <c r="J535" s="53"/>
      <c r="K535" s="53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  <c r="AU535" s="22"/>
      <c r="AV535" s="22"/>
      <c r="AW535" s="22"/>
      <c r="AX535" s="22"/>
      <c r="AY535" s="22"/>
      <c r="AZ535" s="22"/>
      <c r="BA535" s="22"/>
      <c r="BB535" s="22"/>
      <c r="BC535" s="22"/>
      <c r="BD535" s="22"/>
      <c r="BE535" s="22"/>
      <c r="BF535" s="22"/>
      <c r="BG535" s="22"/>
      <c r="BH535" s="22"/>
      <c r="BI535" s="22"/>
      <c r="BJ535" s="22"/>
      <c r="BK535" s="22"/>
      <c r="BL535" s="22"/>
      <c r="BM535" s="22"/>
      <c r="BN535" s="22"/>
      <c r="BO535" s="22"/>
      <c r="BP535" s="22"/>
      <c r="BQ535" s="22"/>
      <c r="BR535" s="22"/>
      <c r="BS535" s="22"/>
      <c r="BT535" s="22"/>
      <c r="BU535" s="22"/>
      <c r="BV535" s="22"/>
      <c r="BW535" s="22"/>
      <c r="BX535" s="22"/>
      <c r="BY535" s="22"/>
      <c r="BZ535" s="22"/>
      <c r="CA535" s="22"/>
      <c r="CB535" s="22"/>
      <c r="CC535" s="22"/>
      <c r="CD535" s="22"/>
      <c r="CE535" s="22"/>
      <c r="CF535" s="22"/>
      <c r="CG535" s="22"/>
      <c r="CH535" s="22"/>
      <c r="CI535" s="22"/>
      <c r="CJ535" s="22"/>
      <c r="CK535" s="22"/>
      <c r="CL535" s="22"/>
      <c r="CM535" s="22"/>
      <c r="CN535" s="22"/>
      <c r="CO535" s="22"/>
      <c r="CP535" s="22"/>
      <c r="CQ535" s="22"/>
      <c r="CR535" s="22"/>
      <c r="CS535" s="22"/>
      <c r="CT535" s="22"/>
      <c r="CU535" s="22"/>
      <c r="CV535" s="22"/>
      <c r="CW535" s="22"/>
      <c r="CX535" s="22"/>
      <c r="CY535" s="22"/>
      <c r="CZ535" s="22"/>
      <c r="DA535" s="22"/>
      <c r="DB535" s="22"/>
      <c r="DC535" s="22"/>
      <c r="DD535" s="22"/>
      <c r="DE535" s="22"/>
      <c r="DF535" s="22"/>
      <c r="DG535" s="22"/>
      <c r="DH535" s="22"/>
      <c r="DI535" s="22"/>
      <c r="DJ535" s="22"/>
      <c r="DK535" s="22"/>
      <c r="DL535" s="22"/>
      <c r="DM535" s="22"/>
      <c r="DN535" s="22"/>
      <c r="DO535" s="22"/>
      <c r="DP535" s="22"/>
      <c r="DQ535" s="22"/>
      <c r="DR535" s="22"/>
      <c r="DS535" s="22"/>
      <c r="DT535" s="22"/>
      <c r="DU535" s="22"/>
      <c r="DV535" s="22"/>
      <c r="DW535" s="22"/>
      <c r="DX535" s="22"/>
      <c r="DY535" s="22"/>
      <c r="DZ535" s="22"/>
      <c r="EA535" s="22">
        <v>100</v>
      </c>
      <c r="EB535" s="22"/>
      <c r="EC535" s="22"/>
      <c r="ED535" s="22"/>
      <c r="EE535" s="22"/>
      <c r="EF535" s="22"/>
      <c r="EG535" s="22"/>
      <c r="EH535" s="22"/>
      <c r="EI535" s="22"/>
      <c r="EJ535" s="22"/>
      <c r="EK535" s="22"/>
      <c r="EL535" s="22"/>
      <c r="EM535" s="22"/>
      <c r="EN535" s="22"/>
      <c r="EO535" s="22"/>
      <c r="EP535" s="22"/>
      <c r="EQ535" s="22"/>
      <c r="ER535" s="22"/>
      <c r="ES535" s="22"/>
      <c r="ET535" s="22"/>
      <c r="EU535" s="22"/>
      <c r="EV535" s="22"/>
      <c r="EW535" s="22"/>
      <c r="EX535" s="22"/>
      <c r="EY535" s="22"/>
      <c r="EZ535" s="22"/>
      <c r="FA535" s="22"/>
      <c r="FB535" s="22"/>
      <c r="FC535" s="22"/>
      <c r="FD535" s="22"/>
      <c r="FE535" s="22"/>
      <c r="FF535" s="22"/>
      <c r="FG535" s="22"/>
      <c r="FH535" s="22"/>
      <c r="FI535" s="22"/>
      <c r="FJ535" s="22"/>
      <c r="FK535" s="22"/>
      <c r="FL535" s="22"/>
      <c r="FM535" s="22"/>
      <c r="FN535" s="22"/>
      <c r="FO535" s="22"/>
      <c r="FP535" s="22"/>
      <c r="FQ535" s="22"/>
      <c r="FR535" s="22"/>
      <c r="FS535" s="22"/>
      <c r="FT535" s="22"/>
      <c r="FU535" s="22"/>
      <c r="FV535" s="22"/>
      <c r="FW535" s="22"/>
      <c r="FX535" s="22"/>
      <c r="FY535" s="22"/>
      <c r="FZ535" s="22"/>
      <c r="GA535" s="22"/>
      <c r="GB535" s="22"/>
      <c r="GC535" s="22"/>
      <c r="GD535" s="22"/>
      <c r="GE535" s="22"/>
      <c r="GF535" s="22"/>
      <c r="GG535" s="22"/>
      <c r="GH535" s="22"/>
      <c r="GI535" s="22"/>
      <c r="GJ535" s="22"/>
      <c r="GK535" s="22"/>
      <c r="GL535" s="22"/>
      <c r="GM535" s="22"/>
      <c r="GN535" s="22"/>
      <c r="GO535" s="22"/>
      <c r="GP535" s="22"/>
      <c r="GQ535" s="22"/>
      <c r="GR535" s="22"/>
      <c r="GS535" s="22"/>
      <c r="GT535" s="22"/>
      <c r="GU535" s="22"/>
      <c r="GV535" s="22"/>
      <c r="GW535" s="22"/>
      <c r="GX535" s="22"/>
      <c r="GY535" s="22"/>
      <c r="GZ535" s="22"/>
      <c r="HA535" s="22"/>
      <c r="HB535" s="22"/>
      <c r="HC535" s="22"/>
      <c r="HD535" s="22"/>
      <c r="HE535" s="22"/>
      <c r="HF535" s="22"/>
      <c r="HG535" s="22"/>
      <c r="HH535" s="22"/>
      <c r="HI535" s="22"/>
      <c r="HJ535" s="22"/>
      <c r="HK535" s="22"/>
      <c r="HL535" s="22"/>
      <c r="HM535" s="22"/>
      <c r="HN535" s="22"/>
      <c r="HO535" s="22"/>
      <c r="HP535" s="22"/>
      <c r="HQ535" s="22"/>
      <c r="HR535" s="22"/>
      <c r="HS535" s="22"/>
      <c r="HT535" s="22"/>
      <c r="HU535" s="22"/>
      <c r="HV535" s="22"/>
      <c r="HW535" s="22"/>
      <c r="HX535" s="22"/>
      <c r="HY535" s="22"/>
      <c r="HZ535" s="22"/>
      <c r="IA535" s="22"/>
      <c r="IB535" s="22"/>
      <c r="IC535" s="22"/>
      <c r="ID535" s="22"/>
      <c r="IE535" s="22"/>
      <c r="IF535" s="22"/>
      <c r="IG535" s="22"/>
      <c r="IH535" s="22"/>
      <c r="II535" s="22"/>
      <c r="IJ535" s="22"/>
      <c r="IK535" s="22"/>
      <c r="IL535" s="22"/>
      <c r="IM535" s="22"/>
      <c r="IN535" s="22"/>
      <c r="IO535" s="22"/>
      <c r="IP535" s="22"/>
      <c r="IQ535" s="22"/>
      <c r="IR535" s="22"/>
      <c r="IS535" s="22"/>
      <c r="IT535" s="22"/>
      <c r="IU535" s="22"/>
      <c r="IV535" s="22"/>
      <c r="IW535" s="22"/>
      <c r="IX535" s="22"/>
      <c r="IY535" s="26">
        <f t="shared" si="29"/>
        <v>100</v>
      </c>
      <c r="IZ535" s="56" t="s">
        <v>37</v>
      </c>
      <c r="JA535" s="80">
        <v>2256</v>
      </c>
      <c r="JB535" s="81">
        <f>JE535+JF535+JG535+JH535+JI535+JJ535+JK535+JL535</f>
        <v>2256</v>
      </c>
      <c r="JC535" s="81">
        <v>1475</v>
      </c>
      <c r="JD535" s="82">
        <f t="shared" si="30"/>
        <v>0</v>
      </c>
      <c r="JE535" s="83"/>
      <c r="JF535" s="83"/>
      <c r="JG535" s="83"/>
      <c r="JH535" s="83"/>
      <c r="JI535" s="83"/>
      <c r="JJ535" s="83"/>
      <c r="JK535" s="83">
        <f>488+500+500</f>
        <v>1488</v>
      </c>
      <c r="JL535" s="83">
        <v>768</v>
      </c>
      <c r="JM535" s="83"/>
      <c r="JN535" s="83"/>
      <c r="JO535" s="83"/>
      <c r="JP535" s="83"/>
      <c r="JQ535" s="40">
        <f t="shared" si="28"/>
        <v>1.5294915254237289</v>
      </c>
      <c r="JR535" s="111" t="s">
        <v>520</v>
      </c>
    </row>
    <row r="536" spans="1:278" s="5" customFormat="1" ht="12.75" customHeight="1" x14ac:dyDescent="0.25">
      <c r="A536" s="64">
        <v>43196</v>
      </c>
      <c r="B536" s="108" t="s">
        <v>188</v>
      </c>
      <c r="C536" s="52"/>
      <c r="D536" s="52"/>
      <c r="E536" s="53"/>
      <c r="F536" s="53"/>
      <c r="G536" s="53"/>
      <c r="H536" s="53"/>
      <c r="I536" s="53"/>
      <c r="J536" s="53"/>
      <c r="K536" s="53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  <c r="AU536" s="22"/>
      <c r="AV536" s="22"/>
      <c r="AW536" s="22"/>
      <c r="AX536" s="22"/>
      <c r="AY536" s="22"/>
      <c r="AZ536" s="22"/>
      <c r="BA536" s="22"/>
      <c r="BB536" s="22"/>
      <c r="BC536" s="22"/>
      <c r="BD536" s="22"/>
      <c r="BE536" s="22"/>
      <c r="BF536" s="22"/>
      <c r="BG536" s="22"/>
      <c r="BH536" s="22"/>
      <c r="BI536" s="22"/>
      <c r="BJ536" s="22"/>
      <c r="BK536" s="22"/>
      <c r="BL536" s="22"/>
      <c r="BM536" s="22"/>
      <c r="BN536" s="22"/>
      <c r="BO536" s="22"/>
      <c r="BP536" s="22"/>
      <c r="BQ536" s="22"/>
      <c r="BR536" s="22"/>
      <c r="BS536" s="22"/>
      <c r="BT536" s="22"/>
      <c r="BU536" s="22"/>
      <c r="BV536" s="22"/>
      <c r="BW536" s="22"/>
      <c r="BX536" s="22"/>
      <c r="BY536" s="22"/>
      <c r="BZ536" s="22"/>
      <c r="CA536" s="22"/>
      <c r="CB536" s="22"/>
      <c r="CC536" s="22"/>
      <c r="CD536" s="22"/>
      <c r="CE536" s="22"/>
      <c r="CF536" s="22"/>
      <c r="CG536" s="22"/>
      <c r="CH536" s="22"/>
      <c r="CI536" s="22"/>
      <c r="CJ536" s="22"/>
      <c r="CK536" s="22"/>
      <c r="CL536" s="22"/>
      <c r="CM536" s="22"/>
      <c r="CN536" s="22"/>
      <c r="CO536" s="22"/>
      <c r="CP536" s="22"/>
      <c r="CQ536" s="22"/>
      <c r="CR536" s="22"/>
      <c r="CS536" s="22"/>
      <c r="CT536" s="22"/>
      <c r="CU536" s="22"/>
      <c r="CV536" s="22"/>
      <c r="CW536" s="22"/>
      <c r="CX536" s="22"/>
      <c r="CY536" s="22"/>
      <c r="CZ536" s="22"/>
      <c r="DA536" s="22"/>
      <c r="DB536" s="22"/>
      <c r="DC536" s="22"/>
      <c r="DD536" s="22"/>
      <c r="DE536" s="22"/>
      <c r="DF536" s="22"/>
      <c r="DG536" s="22"/>
      <c r="DH536" s="22"/>
      <c r="DI536" s="22"/>
      <c r="DJ536" s="22"/>
      <c r="DK536" s="22"/>
      <c r="DL536" s="22"/>
      <c r="DM536" s="22"/>
      <c r="DN536" s="22"/>
      <c r="DO536" s="22"/>
      <c r="DP536" s="22"/>
      <c r="DQ536" s="22"/>
      <c r="DR536" s="22"/>
      <c r="DS536" s="22"/>
      <c r="DT536" s="22"/>
      <c r="DU536" s="22"/>
      <c r="DV536" s="22"/>
      <c r="DW536" s="22"/>
      <c r="DX536" s="22"/>
      <c r="DY536" s="22"/>
      <c r="DZ536" s="22"/>
      <c r="EA536" s="22">
        <v>190</v>
      </c>
      <c r="EB536" s="22"/>
      <c r="EC536" s="22"/>
      <c r="ED536" s="22"/>
      <c r="EE536" s="22"/>
      <c r="EF536" s="22"/>
      <c r="EG536" s="22"/>
      <c r="EH536" s="22"/>
      <c r="EI536" s="22"/>
      <c r="EJ536" s="22"/>
      <c r="EK536" s="22"/>
      <c r="EL536" s="22"/>
      <c r="EM536" s="22"/>
      <c r="EN536" s="22"/>
      <c r="EO536" s="22"/>
      <c r="EP536" s="22"/>
      <c r="EQ536" s="22"/>
      <c r="ER536" s="22"/>
      <c r="ES536" s="22"/>
      <c r="ET536" s="22"/>
      <c r="EU536" s="22"/>
      <c r="EV536" s="22"/>
      <c r="EW536" s="22"/>
      <c r="EX536" s="22"/>
      <c r="EY536" s="22"/>
      <c r="EZ536" s="22"/>
      <c r="FA536" s="22"/>
      <c r="FB536" s="22"/>
      <c r="FC536" s="22"/>
      <c r="FD536" s="22"/>
      <c r="FE536" s="22"/>
      <c r="FF536" s="22"/>
      <c r="FG536" s="22"/>
      <c r="FH536" s="22"/>
      <c r="FI536" s="22"/>
      <c r="FJ536" s="22"/>
      <c r="FK536" s="22"/>
      <c r="FL536" s="22"/>
      <c r="FM536" s="22"/>
      <c r="FN536" s="22"/>
      <c r="FO536" s="22"/>
      <c r="FP536" s="22"/>
      <c r="FQ536" s="22"/>
      <c r="FR536" s="22"/>
      <c r="FS536" s="22"/>
      <c r="FT536" s="22"/>
      <c r="FU536" s="22"/>
      <c r="FV536" s="22"/>
      <c r="FW536" s="22"/>
      <c r="FX536" s="22"/>
      <c r="FY536" s="22"/>
      <c r="FZ536" s="22"/>
      <c r="GA536" s="22"/>
      <c r="GB536" s="22"/>
      <c r="GC536" s="22"/>
      <c r="GD536" s="22"/>
      <c r="GE536" s="22"/>
      <c r="GF536" s="22"/>
      <c r="GG536" s="22"/>
      <c r="GH536" s="22"/>
      <c r="GI536" s="22"/>
      <c r="GJ536" s="22"/>
      <c r="GK536" s="22"/>
      <c r="GL536" s="22"/>
      <c r="GM536" s="22"/>
      <c r="GN536" s="22"/>
      <c r="GO536" s="22"/>
      <c r="GP536" s="22"/>
      <c r="GQ536" s="22"/>
      <c r="GR536" s="22"/>
      <c r="GS536" s="22"/>
      <c r="GT536" s="22"/>
      <c r="GU536" s="22"/>
      <c r="GV536" s="22"/>
      <c r="GW536" s="22"/>
      <c r="GX536" s="22"/>
      <c r="GY536" s="22"/>
      <c r="GZ536" s="22"/>
      <c r="HA536" s="22"/>
      <c r="HB536" s="22"/>
      <c r="HC536" s="22"/>
      <c r="HD536" s="22"/>
      <c r="HE536" s="22"/>
      <c r="HF536" s="22"/>
      <c r="HG536" s="22"/>
      <c r="HH536" s="22"/>
      <c r="HI536" s="22"/>
      <c r="HJ536" s="22"/>
      <c r="HK536" s="22"/>
      <c r="HL536" s="22"/>
      <c r="HM536" s="22"/>
      <c r="HN536" s="22"/>
      <c r="HO536" s="22"/>
      <c r="HP536" s="22"/>
      <c r="HQ536" s="22"/>
      <c r="HR536" s="22"/>
      <c r="HS536" s="22"/>
      <c r="HT536" s="22"/>
      <c r="HU536" s="22"/>
      <c r="HV536" s="22"/>
      <c r="HW536" s="22"/>
      <c r="HX536" s="22"/>
      <c r="HY536" s="22"/>
      <c r="HZ536" s="22"/>
      <c r="IA536" s="22"/>
      <c r="IB536" s="22"/>
      <c r="IC536" s="22"/>
      <c r="ID536" s="22"/>
      <c r="IE536" s="22"/>
      <c r="IF536" s="22"/>
      <c r="IG536" s="22"/>
      <c r="IH536" s="22"/>
      <c r="II536" s="22"/>
      <c r="IJ536" s="22"/>
      <c r="IK536" s="22"/>
      <c r="IL536" s="22"/>
      <c r="IM536" s="22"/>
      <c r="IN536" s="22"/>
      <c r="IO536" s="22"/>
      <c r="IP536" s="22"/>
      <c r="IQ536" s="22"/>
      <c r="IR536" s="22"/>
      <c r="IS536" s="22"/>
      <c r="IT536" s="22"/>
      <c r="IU536" s="22"/>
      <c r="IV536" s="22"/>
      <c r="IW536" s="22"/>
      <c r="IX536" s="22"/>
      <c r="IY536" s="26">
        <f t="shared" si="29"/>
        <v>190</v>
      </c>
      <c r="IZ536" s="56" t="s">
        <v>37</v>
      </c>
      <c r="JA536" s="80">
        <v>4286.3999999999996</v>
      </c>
      <c r="JB536" s="81">
        <f>JE536+JF536+JG536+JH536+JI536+JJ536+JK536+JL536</f>
        <v>4286.3999999999996</v>
      </c>
      <c r="JC536" s="81">
        <v>2763.5</v>
      </c>
      <c r="JD536" s="82">
        <f t="shared" si="30"/>
        <v>0</v>
      </c>
      <c r="JE536" s="83"/>
      <c r="JF536" s="83"/>
      <c r="JG536" s="83"/>
      <c r="JH536" s="83"/>
      <c r="JI536" s="83"/>
      <c r="JJ536" s="83"/>
      <c r="JK536" s="83"/>
      <c r="JL536" s="83">
        <f>232+1000+500+1000+1000+554.4</f>
        <v>4286.3999999999996</v>
      </c>
      <c r="JM536" s="83"/>
      <c r="JN536" s="83"/>
      <c r="JO536" s="83"/>
      <c r="JP536" s="83"/>
      <c r="JQ536" s="40">
        <f t="shared" si="28"/>
        <v>1.5510765333815812</v>
      </c>
      <c r="JR536" s="5" t="s">
        <v>563</v>
      </c>
    </row>
    <row r="537" spans="1:278" s="5" customFormat="1" ht="12.75" customHeight="1" x14ac:dyDescent="0.25">
      <c r="A537" s="64">
        <v>43224</v>
      </c>
      <c r="B537" s="108" t="s">
        <v>188</v>
      </c>
      <c r="C537" s="52"/>
      <c r="D537" s="52"/>
      <c r="E537" s="53"/>
      <c r="F537" s="53"/>
      <c r="G537" s="53"/>
      <c r="H537" s="53"/>
      <c r="I537" s="53"/>
      <c r="J537" s="53"/>
      <c r="K537" s="53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  <c r="AU537" s="22"/>
      <c r="AV537" s="22"/>
      <c r="AW537" s="22"/>
      <c r="AX537" s="22"/>
      <c r="AY537" s="22"/>
      <c r="AZ537" s="22"/>
      <c r="BA537" s="22"/>
      <c r="BB537" s="22"/>
      <c r="BC537" s="22"/>
      <c r="BD537" s="22"/>
      <c r="BE537" s="22"/>
      <c r="BF537" s="22"/>
      <c r="BG537" s="22"/>
      <c r="BH537" s="22"/>
      <c r="BI537" s="22"/>
      <c r="BJ537" s="22"/>
      <c r="BK537" s="22"/>
      <c r="BL537" s="22"/>
      <c r="BM537" s="22"/>
      <c r="BN537" s="22"/>
      <c r="BO537" s="22"/>
      <c r="BP537" s="22"/>
      <c r="BQ537" s="22"/>
      <c r="BR537" s="22"/>
      <c r="BS537" s="22"/>
      <c r="BT537" s="22"/>
      <c r="BU537" s="22"/>
      <c r="BV537" s="22"/>
      <c r="BW537" s="22"/>
      <c r="BX537" s="22"/>
      <c r="BY537" s="22"/>
      <c r="BZ537" s="22"/>
      <c r="CA537" s="22"/>
      <c r="CB537" s="22"/>
      <c r="CC537" s="22"/>
      <c r="CD537" s="22"/>
      <c r="CE537" s="22"/>
      <c r="CF537" s="22"/>
      <c r="CG537" s="22"/>
      <c r="CH537" s="22"/>
      <c r="CI537" s="22"/>
      <c r="CJ537" s="22"/>
      <c r="CK537" s="22"/>
      <c r="CL537" s="22"/>
      <c r="CM537" s="22"/>
      <c r="CN537" s="22"/>
      <c r="CO537" s="22"/>
      <c r="CP537" s="22"/>
      <c r="CQ537" s="22"/>
      <c r="CR537" s="22"/>
      <c r="CS537" s="22"/>
      <c r="CT537" s="22"/>
      <c r="CU537" s="22"/>
      <c r="CV537" s="22"/>
      <c r="CW537" s="22"/>
      <c r="CX537" s="22"/>
      <c r="CY537" s="22"/>
      <c r="CZ537" s="22"/>
      <c r="DA537" s="22"/>
      <c r="DB537" s="22"/>
      <c r="DC537" s="22"/>
      <c r="DD537" s="22"/>
      <c r="DE537" s="22"/>
      <c r="DF537" s="22"/>
      <c r="DG537" s="22"/>
      <c r="DH537" s="22"/>
      <c r="DI537" s="22"/>
      <c r="DJ537" s="22"/>
      <c r="DK537" s="22"/>
      <c r="DL537" s="22"/>
      <c r="DM537" s="22"/>
      <c r="DN537" s="22"/>
      <c r="DO537" s="22"/>
      <c r="DP537" s="22"/>
      <c r="DQ537" s="22"/>
      <c r="DR537" s="22"/>
      <c r="DS537" s="22"/>
      <c r="DT537" s="22"/>
      <c r="DU537" s="22"/>
      <c r="DV537" s="22"/>
      <c r="DW537" s="22"/>
      <c r="DX537" s="22"/>
      <c r="DY537" s="22"/>
      <c r="DZ537" s="22"/>
      <c r="EA537" s="22">
        <v>70</v>
      </c>
      <c r="EB537" s="22"/>
      <c r="EC537" s="22"/>
      <c r="ED537" s="22"/>
      <c r="EE537" s="22"/>
      <c r="EF537" s="22"/>
      <c r="EG537" s="22"/>
      <c r="EH537" s="22"/>
      <c r="EI537" s="22"/>
      <c r="EJ537" s="22"/>
      <c r="EK537" s="22"/>
      <c r="EL537" s="22"/>
      <c r="EM537" s="22"/>
      <c r="EN537" s="22"/>
      <c r="EO537" s="22"/>
      <c r="EP537" s="22"/>
      <c r="EQ537" s="22"/>
      <c r="ER537" s="22"/>
      <c r="ES537" s="22"/>
      <c r="ET537" s="22"/>
      <c r="EU537" s="22"/>
      <c r="EV537" s="22"/>
      <c r="EW537" s="22"/>
      <c r="EX537" s="22"/>
      <c r="EY537" s="22"/>
      <c r="EZ537" s="22"/>
      <c r="FA537" s="22"/>
      <c r="FB537" s="22"/>
      <c r="FC537" s="22"/>
      <c r="FD537" s="22"/>
      <c r="FE537" s="22"/>
      <c r="FF537" s="22"/>
      <c r="FG537" s="22"/>
      <c r="FH537" s="22"/>
      <c r="FI537" s="22"/>
      <c r="FJ537" s="22"/>
      <c r="FK537" s="22"/>
      <c r="FL537" s="22"/>
      <c r="FM537" s="22"/>
      <c r="FN537" s="22"/>
      <c r="FO537" s="22"/>
      <c r="FP537" s="22"/>
      <c r="FQ537" s="22"/>
      <c r="FR537" s="22"/>
      <c r="FS537" s="22"/>
      <c r="FT537" s="22"/>
      <c r="FU537" s="22"/>
      <c r="FV537" s="22"/>
      <c r="FW537" s="22"/>
      <c r="FX537" s="22"/>
      <c r="FY537" s="22"/>
      <c r="FZ537" s="22"/>
      <c r="GA537" s="22"/>
      <c r="GB537" s="22"/>
      <c r="GC537" s="22"/>
      <c r="GD537" s="22"/>
      <c r="GE537" s="22"/>
      <c r="GF537" s="22"/>
      <c r="GG537" s="22"/>
      <c r="GH537" s="22"/>
      <c r="GI537" s="22"/>
      <c r="GJ537" s="22"/>
      <c r="GK537" s="22"/>
      <c r="GL537" s="22"/>
      <c r="GM537" s="22"/>
      <c r="GN537" s="22"/>
      <c r="GO537" s="22"/>
      <c r="GP537" s="22"/>
      <c r="GQ537" s="22"/>
      <c r="GR537" s="22"/>
      <c r="GS537" s="22"/>
      <c r="GT537" s="22"/>
      <c r="GU537" s="22"/>
      <c r="GV537" s="22"/>
      <c r="GW537" s="22"/>
      <c r="GX537" s="22"/>
      <c r="GY537" s="22"/>
      <c r="GZ537" s="22"/>
      <c r="HA537" s="22"/>
      <c r="HB537" s="22"/>
      <c r="HC537" s="22"/>
      <c r="HD537" s="22"/>
      <c r="HE537" s="22"/>
      <c r="HF537" s="22"/>
      <c r="HG537" s="22"/>
      <c r="HH537" s="22"/>
      <c r="HI537" s="22"/>
      <c r="HJ537" s="22"/>
      <c r="HK537" s="22"/>
      <c r="HL537" s="22"/>
      <c r="HM537" s="22"/>
      <c r="HN537" s="22"/>
      <c r="HO537" s="22"/>
      <c r="HP537" s="22"/>
      <c r="HQ537" s="22"/>
      <c r="HR537" s="22"/>
      <c r="HS537" s="22"/>
      <c r="HT537" s="22"/>
      <c r="HU537" s="22"/>
      <c r="HV537" s="22"/>
      <c r="HW537" s="22"/>
      <c r="HX537" s="22"/>
      <c r="HY537" s="22"/>
      <c r="HZ537" s="22"/>
      <c r="IA537" s="22"/>
      <c r="IB537" s="22"/>
      <c r="IC537" s="22"/>
      <c r="ID537" s="22"/>
      <c r="IE537" s="22"/>
      <c r="IF537" s="22"/>
      <c r="IG537" s="22"/>
      <c r="IH537" s="22"/>
      <c r="II537" s="22"/>
      <c r="IJ537" s="22"/>
      <c r="IK537" s="22"/>
      <c r="IL537" s="22"/>
      <c r="IM537" s="22"/>
      <c r="IN537" s="22"/>
      <c r="IO537" s="22"/>
      <c r="IP537" s="22"/>
      <c r="IQ537" s="22"/>
      <c r="IR537" s="22"/>
      <c r="IS537" s="22"/>
      <c r="IT537" s="22"/>
      <c r="IU537" s="22"/>
      <c r="IV537" s="22"/>
      <c r="IW537" s="22"/>
      <c r="IX537" s="22"/>
      <c r="IY537" s="26">
        <f t="shared" si="29"/>
        <v>70</v>
      </c>
      <c r="IZ537" s="56" t="s">
        <v>37</v>
      </c>
      <c r="JA537" s="80">
        <v>1579.2</v>
      </c>
      <c r="JB537" s="81">
        <f>JE537+JF537+JG537+JH537+JI537+JJ537+JK537+JL537+JM537</f>
        <v>1579.1999999999998</v>
      </c>
      <c r="JC537" s="81">
        <v>1045.0999999999999</v>
      </c>
      <c r="JD537" s="82">
        <f t="shared" si="30"/>
        <v>0</v>
      </c>
      <c r="JE537" s="83"/>
      <c r="JF537" s="83"/>
      <c r="JG537" s="83"/>
      <c r="JH537" s="83"/>
      <c r="JI537" s="83"/>
      <c r="JJ537" s="83"/>
      <c r="JK537" s="83"/>
      <c r="JL537" s="83">
        <v>145.6</v>
      </c>
      <c r="JM537" s="83">
        <f>1000+433.6</f>
        <v>1433.6</v>
      </c>
      <c r="JN537" s="83"/>
      <c r="JO537" s="83"/>
      <c r="JP537" s="83"/>
      <c r="JQ537" s="40">
        <f t="shared" si="28"/>
        <v>1.5110515740120565</v>
      </c>
      <c r="JR537" s="5" t="s">
        <v>601</v>
      </c>
    </row>
    <row r="538" spans="1:278" s="5" customFormat="1" ht="12.75" customHeight="1" x14ac:dyDescent="0.25">
      <c r="A538" s="64">
        <v>43248</v>
      </c>
      <c r="B538" s="108" t="s">
        <v>188</v>
      </c>
      <c r="C538" s="52"/>
      <c r="D538" s="52"/>
      <c r="E538" s="53"/>
      <c r="F538" s="53"/>
      <c r="G538" s="53"/>
      <c r="H538" s="53"/>
      <c r="I538" s="53"/>
      <c r="J538" s="53"/>
      <c r="K538" s="53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  <c r="BA538" s="22"/>
      <c r="BB538" s="22"/>
      <c r="BC538" s="22"/>
      <c r="BD538" s="22"/>
      <c r="BE538" s="22"/>
      <c r="BF538" s="22"/>
      <c r="BG538" s="22"/>
      <c r="BH538" s="22"/>
      <c r="BI538" s="22"/>
      <c r="BJ538" s="22"/>
      <c r="BK538" s="22"/>
      <c r="BL538" s="22"/>
      <c r="BM538" s="22"/>
      <c r="BN538" s="22"/>
      <c r="BO538" s="22"/>
      <c r="BP538" s="22"/>
      <c r="BQ538" s="22"/>
      <c r="BR538" s="22"/>
      <c r="BS538" s="22"/>
      <c r="BT538" s="22"/>
      <c r="BU538" s="22"/>
      <c r="BV538" s="22"/>
      <c r="BW538" s="22"/>
      <c r="BX538" s="22"/>
      <c r="BY538" s="22"/>
      <c r="BZ538" s="22"/>
      <c r="CA538" s="22"/>
      <c r="CB538" s="22"/>
      <c r="CC538" s="22"/>
      <c r="CD538" s="22"/>
      <c r="CE538" s="22"/>
      <c r="CF538" s="22"/>
      <c r="CG538" s="22"/>
      <c r="CH538" s="22"/>
      <c r="CI538" s="22"/>
      <c r="CJ538" s="22"/>
      <c r="CK538" s="22"/>
      <c r="CL538" s="22"/>
      <c r="CM538" s="22"/>
      <c r="CN538" s="22"/>
      <c r="CO538" s="22"/>
      <c r="CP538" s="22"/>
      <c r="CQ538" s="22"/>
      <c r="CR538" s="22"/>
      <c r="CS538" s="22"/>
      <c r="CT538" s="22"/>
      <c r="CU538" s="22"/>
      <c r="CV538" s="22"/>
      <c r="CW538" s="22"/>
      <c r="CX538" s="22"/>
      <c r="CY538" s="22"/>
      <c r="CZ538" s="22"/>
      <c r="DA538" s="22"/>
      <c r="DB538" s="22"/>
      <c r="DC538" s="22"/>
      <c r="DD538" s="22"/>
      <c r="DE538" s="22"/>
      <c r="DF538" s="22"/>
      <c r="DG538" s="22"/>
      <c r="DH538" s="22"/>
      <c r="DI538" s="22"/>
      <c r="DJ538" s="22"/>
      <c r="DK538" s="22"/>
      <c r="DL538" s="22"/>
      <c r="DM538" s="22"/>
      <c r="DN538" s="22"/>
      <c r="DO538" s="22"/>
      <c r="DP538" s="22"/>
      <c r="DQ538" s="22"/>
      <c r="DR538" s="22"/>
      <c r="DS538" s="22"/>
      <c r="DT538" s="22"/>
      <c r="DU538" s="22"/>
      <c r="DV538" s="22"/>
      <c r="DW538" s="22"/>
      <c r="DX538" s="22"/>
      <c r="DY538" s="22"/>
      <c r="DZ538" s="22"/>
      <c r="EA538" s="22">
        <v>150</v>
      </c>
      <c r="EB538" s="22"/>
      <c r="EC538" s="22"/>
      <c r="ED538" s="22"/>
      <c r="EE538" s="22"/>
      <c r="EF538" s="22"/>
      <c r="EG538" s="22"/>
      <c r="EH538" s="22"/>
      <c r="EI538" s="22"/>
      <c r="EJ538" s="22"/>
      <c r="EK538" s="22"/>
      <c r="EL538" s="22"/>
      <c r="EM538" s="22"/>
      <c r="EN538" s="22"/>
      <c r="EO538" s="22"/>
      <c r="EP538" s="22"/>
      <c r="EQ538" s="22"/>
      <c r="ER538" s="22"/>
      <c r="ES538" s="22"/>
      <c r="ET538" s="22"/>
      <c r="EU538" s="22"/>
      <c r="EV538" s="22"/>
      <c r="EW538" s="22"/>
      <c r="EX538" s="22"/>
      <c r="EY538" s="22"/>
      <c r="EZ538" s="22"/>
      <c r="FA538" s="22"/>
      <c r="FB538" s="22"/>
      <c r="FC538" s="22"/>
      <c r="FD538" s="22"/>
      <c r="FE538" s="22"/>
      <c r="FF538" s="22"/>
      <c r="FG538" s="22"/>
      <c r="FH538" s="22"/>
      <c r="FI538" s="22"/>
      <c r="FJ538" s="22"/>
      <c r="FK538" s="22"/>
      <c r="FL538" s="22"/>
      <c r="FM538" s="22"/>
      <c r="FN538" s="22"/>
      <c r="FO538" s="22"/>
      <c r="FP538" s="22"/>
      <c r="FQ538" s="22"/>
      <c r="FR538" s="22"/>
      <c r="FS538" s="22"/>
      <c r="FT538" s="22"/>
      <c r="FU538" s="22"/>
      <c r="FV538" s="22"/>
      <c r="FW538" s="22"/>
      <c r="FX538" s="22"/>
      <c r="FY538" s="22"/>
      <c r="FZ538" s="22"/>
      <c r="GA538" s="22"/>
      <c r="GB538" s="22"/>
      <c r="GC538" s="22"/>
      <c r="GD538" s="22"/>
      <c r="GE538" s="22"/>
      <c r="GF538" s="22"/>
      <c r="GG538" s="22"/>
      <c r="GH538" s="22"/>
      <c r="GI538" s="22"/>
      <c r="GJ538" s="22"/>
      <c r="GK538" s="22"/>
      <c r="GL538" s="22"/>
      <c r="GM538" s="22"/>
      <c r="GN538" s="22"/>
      <c r="GO538" s="22"/>
      <c r="GP538" s="22"/>
      <c r="GQ538" s="22"/>
      <c r="GR538" s="22"/>
      <c r="GS538" s="22"/>
      <c r="GT538" s="22"/>
      <c r="GU538" s="22"/>
      <c r="GV538" s="22"/>
      <c r="GW538" s="22"/>
      <c r="GX538" s="22"/>
      <c r="GY538" s="22"/>
      <c r="GZ538" s="22"/>
      <c r="HA538" s="22"/>
      <c r="HB538" s="22"/>
      <c r="HC538" s="22"/>
      <c r="HD538" s="22"/>
      <c r="HE538" s="22"/>
      <c r="HF538" s="22"/>
      <c r="HG538" s="22"/>
      <c r="HH538" s="22"/>
      <c r="HI538" s="22"/>
      <c r="HJ538" s="22"/>
      <c r="HK538" s="22"/>
      <c r="HL538" s="22"/>
      <c r="HM538" s="22"/>
      <c r="HN538" s="22"/>
      <c r="HO538" s="22"/>
      <c r="HP538" s="22"/>
      <c r="HQ538" s="22"/>
      <c r="HR538" s="22"/>
      <c r="HS538" s="22"/>
      <c r="HT538" s="22"/>
      <c r="HU538" s="22"/>
      <c r="HV538" s="22"/>
      <c r="HW538" s="22"/>
      <c r="HX538" s="22"/>
      <c r="HY538" s="22"/>
      <c r="HZ538" s="22"/>
      <c r="IA538" s="22"/>
      <c r="IB538" s="22"/>
      <c r="IC538" s="22"/>
      <c r="ID538" s="22"/>
      <c r="IE538" s="22"/>
      <c r="IF538" s="22"/>
      <c r="IG538" s="22"/>
      <c r="IH538" s="22"/>
      <c r="II538" s="22"/>
      <c r="IJ538" s="22"/>
      <c r="IK538" s="22"/>
      <c r="IL538" s="22"/>
      <c r="IM538" s="22"/>
      <c r="IN538" s="22"/>
      <c r="IO538" s="22"/>
      <c r="IP538" s="22"/>
      <c r="IQ538" s="22"/>
      <c r="IR538" s="22"/>
      <c r="IS538" s="22"/>
      <c r="IT538" s="22"/>
      <c r="IU538" s="22"/>
      <c r="IV538" s="22"/>
      <c r="IW538" s="22"/>
      <c r="IX538" s="22"/>
      <c r="IY538" s="26">
        <f t="shared" si="29"/>
        <v>150</v>
      </c>
      <c r="IZ538" s="56" t="s">
        <v>37</v>
      </c>
      <c r="JA538" s="80">
        <v>3384</v>
      </c>
      <c r="JB538" s="81">
        <f>JE538+JF538+JG538+JH538+JI538+JJ538+JK538+JL538+JM538+JN538</f>
        <v>3384</v>
      </c>
      <c r="JC538" s="81">
        <v>2230.5</v>
      </c>
      <c r="JD538" s="82">
        <f t="shared" si="30"/>
        <v>0</v>
      </c>
      <c r="JE538" s="83"/>
      <c r="JF538" s="83"/>
      <c r="JG538" s="83"/>
      <c r="JH538" s="83"/>
      <c r="JI538" s="83"/>
      <c r="JJ538" s="83"/>
      <c r="JK538" s="83"/>
      <c r="JL538" s="83"/>
      <c r="JM538" s="83">
        <v>566.4</v>
      </c>
      <c r="JN538" s="83">
        <f>1000+500+1317.6</f>
        <v>2817.6</v>
      </c>
      <c r="JO538" s="83"/>
      <c r="JP538" s="83"/>
      <c r="JQ538" s="40">
        <f t="shared" si="28"/>
        <v>1.5171486213853396</v>
      </c>
      <c r="JR538" s="5" t="s">
        <v>625</v>
      </c>
    </row>
    <row r="539" spans="1:278" s="5" customFormat="1" ht="12.75" customHeight="1" x14ac:dyDescent="0.25">
      <c r="A539" s="64">
        <v>43349</v>
      </c>
      <c r="B539" s="108" t="s">
        <v>566</v>
      </c>
      <c r="C539" s="52"/>
      <c r="D539" s="52"/>
      <c r="E539" s="53"/>
      <c r="F539" s="53"/>
      <c r="G539" s="53"/>
      <c r="H539" s="53"/>
      <c r="I539" s="53"/>
      <c r="J539" s="53"/>
      <c r="K539" s="53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  <c r="AU539" s="22"/>
      <c r="AV539" s="22"/>
      <c r="AW539" s="22"/>
      <c r="AX539" s="22"/>
      <c r="AY539" s="22"/>
      <c r="AZ539" s="22"/>
      <c r="BA539" s="22"/>
      <c r="BB539" s="22"/>
      <c r="BC539" s="22"/>
      <c r="BD539" s="22"/>
      <c r="BE539" s="22"/>
      <c r="BF539" s="22"/>
      <c r="BG539" s="22"/>
      <c r="BH539" s="22"/>
      <c r="BI539" s="22"/>
      <c r="BJ539" s="22"/>
      <c r="BK539" s="22"/>
      <c r="BL539" s="22"/>
      <c r="BM539" s="22"/>
      <c r="BN539" s="22"/>
      <c r="BO539" s="22"/>
      <c r="BP539" s="22"/>
      <c r="BQ539" s="22"/>
      <c r="BR539" s="22"/>
      <c r="BS539" s="22"/>
      <c r="BT539" s="22"/>
      <c r="BU539" s="22"/>
      <c r="BV539" s="22"/>
      <c r="BW539" s="22"/>
      <c r="BX539" s="22"/>
      <c r="BY539" s="22"/>
      <c r="BZ539" s="22"/>
      <c r="CA539" s="22"/>
      <c r="CB539" s="22"/>
      <c r="CC539" s="22"/>
      <c r="CD539" s="22"/>
      <c r="CE539" s="22"/>
      <c r="CF539" s="22"/>
      <c r="CG539" s="22"/>
      <c r="CH539" s="22"/>
      <c r="CI539" s="22"/>
      <c r="CJ539" s="22"/>
      <c r="CK539" s="22"/>
      <c r="CL539" s="22"/>
      <c r="CM539" s="22"/>
      <c r="CN539" s="22"/>
      <c r="CO539" s="22"/>
      <c r="CP539" s="22"/>
      <c r="CQ539" s="22"/>
      <c r="CR539" s="22"/>
      <c r="CS539" s="22"/>
      <c r="CT539" s="22"/>
      <c r="CU539" s="22"/>
      <c r="CV539" s="22"/>
      <c r="CW539" s="22"/>
      <c r="CX539" s="22"/>
      <c r="CY539" s="22"/>
      <c r="CZ539" s="22"/>
      <c r="DA539" s="22"/>
      <c r="DB539" s="22"/>
      <c r="DC539" s="22"/>
      <c r="DD539" s="22"/>
      <c r="DE539" s="22"/>
      <c r="DF539" s="22"/>
      <c r="DG539" s="22"/>
      <c r="DH539" s="22"/>
      <c r="DI539" s="22"/>
      <c r="DJ539" s="22"/>
      <c r="DK539" s="22"/>
      <c r="DL539" s="22"/>
      <c r="DM539" s="22"/>
      <c r="DN539" s="22"/>
      <c r="DO539" s="22"/>
      <c r="DP539" s="22"/>
      <c r="DQ539" s="22"/>
      <c r="DR539" s="22"/>
      <c r="DS539" s="22"/>
      <c r="DT539" s="22"/>
      <c r="DU539" s="22"/>
      <c r="DV539" s="22"/>
      <c r="DW539" s="22"/>
      <c r="DX539" s="22"/>
      <c r="DY539" s="22"/>
      <c r="DZ539" s="22"/>
      <c r="EA539" s="22"/>
      <c r="EB539" s="22"/>
      <c r="EC539" s="22"/>
      <c r="ED539" s="22"/>
      <c r="EE539" s="22"/>
      <c r="EF539" s="22"/>
      <c r="EG539" s="22"/>
      <c r="EH539" s="22"/>
      <c r="EI539" s="22"/>
      <c r="EJ539" s="22"/>
      <c r="EK539" s="22"/>
      <c r="EL539" s="22"/>
      <c r="EM539" s="22"/>
      <c r="EN539" s="22"/>
      <c r="EO539" s="22"/>
      <c r="EP539" s="22"/>
      <c r="EQ539" s="22"/>
      <c r="ER539" s="22"/>
      <c r="ES539" s="22"/>
      <c r="ET539" s="22"/>
      <c r="EU539" s="22"/>
      <c r="EV539" s="22"/>
      <c r="EW539" s="22"/>
      <c r="EX539" s="22"/>
      <c r="EY539" s="22"/>
      <c r="EZ539" s="22"/>
      <c r="FA539" s="22"/>
      <c r="FB539" s="22"/>
      <c r="FC539" s="22"/>
      <c r="FD539" s="22"/>
      <c r="FE539" s="22"/>
      <c r="FF539" s="22"/>
      <c r="FG539" s="22"/>
      <c r="FH539" s="22"/>
      <c r="FI539" s="22"/>
      <c r="FJ539" s="22"/>
      <c r="FK539" s="22"/>
      <c r="FL539" s="22"/>
      <c r="FM539" s="22"/>
      <c r="FN539" s="22"/>
      <c r="FO539" s="22"/>
      <c r="FP539" s="22"/>
      <c r="FQ539" s="22"/>
      <c r="FR539" s="22"/>
      <c r="FS539" s="22"/>
      <c r="FT539" s="22"/>
      <c r="FU539" s="22"/>
      <c r="FV539" s="22"/>
      <c r="FW539" s="22"/>
      <c r="FX539" s="22"/>
      <c r="FY539" s="22"/>
      <c r="FZ539" s="22"/>
      <c r="GA539" s="22"/>
      <c r="GB539" s="22"/>
      <c r="GC539" s="22"/>
      <c r="GD539" s="22"/>
      <c r="GE539" s="22"/>
      <c r="GF539" s="22"/>
      <c r="GG539" s="22"/>
      <c r="GH539" s="22"/>
      <c r="GI539" s="22"/>
      <c r="GJ539" s="22"/>
      <c r="GK539" s="22"/>
      <c r="GL539" s="22"/>
      <c r="GM539" s="22"/>
      <c r="GN539" s="22"/>
      <c r="GO539" s="22"/>
      <c r="GP539" s="22"/>
      <c r="GQ539" s="22"/>
      <c r="GR539" s="22"/>
      <c r="GS539" s="22"/>
      <c r="GT539" s="22"/>
      <c r="GU539" s="22"/>
      <c r="GV539" s="22"/>
      <c r="GW539" s="22"/>
      <c r="GX539" s="22"/>
      <c r="GY539" s="22"/>
      <c r="GZ539" s="22"/>
      <c r="HA539" s="22"/>
      <c r="HB539" s="22"/>
      <c r="HC539" s="22"/>
      <c r="HD539" s="22"/>
      <c r="HE539" s="22"/>
      <c r="HF539" s="22"/>
      <c r="HG539" s="22"/>
      <c r="HH539" s="22"/>
      <c r="HI539" s="22"/>
      <c r="HJ539" s="22"/>
      <c r="HK539" s="22"/>
      <c r="HL539" s="22">
        <v>1</v>
      </c>
      <c r="HM539" s="22"/>
      <c r="HN539" s="22"/>
      <c r="HO539" s="22"/>
      <c r="HP539" s="22"/>
      <c r="HQ539" s="22"/>
      <c r="HR539" s="22"/>
      <c r="HS539" s="22"/>
      <c r="HT539" s="22"/>
      <c r="HU539" s="22"/>
      <c r="HV539" s="22"/>
      <c r="HW539" s="22"/>
      <c r="HX539" s="22"/>
      <c r="HY539" s="22"/>
      <c r="HZ539" s="22"/>
      <c r="IA539" s="22"/>
      <c r="IB539" s="22"/>
      <c r="IC539" s="22"/>
      <c r="ID539" s="22"/>
      <c r="IE539" s="22"/>
      <c r="IF539" s="22"/>
      <c r="IG539" s="22"/>
      <c r="IH539" s="22"/>
      <c r="II539" s="22"/>
      <c r="IJ539" s="22"/>
      <c r="IK539" s="22"/>
      <c r="IL539" s="22"/>
      <c r="IM539" s="22"/>
      <c r="IN539" s="22"/>
      <c r="IO539" s="22"/>
      <c r="IP539" s="22"/>
      <c r="IQ539" s="22"/>
      <c r="IR539" s="22"/>
      <c r="IS539" s="22"/>
      <c r="IT539" s="22"/>
      <c r="IU539" s="22"/>
      <c r="IV539" s="22"/>
      <c r="IW539" s="22"/>
      <c r="IX539" s="22"/>
      <c r="IY539" s="26">
        <f t="shared" si="29"/>
        <v>1</v>
      </c>
      <c r="IZ539" s="56" t="s">
        <v>78</v>
      </c>
      <c r="JA539" s="80">
        <v>197.64</v>
      </c>
      <c r="JB539" s="81">
        <f>JE539+JF539+JG539+JH539+JI539+JJ539+JK539+JL539+JM539+JN539</f>
        <v>197.64</v>
      </c>
      <c r="JC539" s="81">
        <v>146.63999999999999</v>
      </c>
      <c r="JD539" s="82">
        <f t="shared" si="30"/>
        <v>0</v>
      </c>
      <c r="JE539" s="83"/>
      <c r="JF539" s="83"/>
      <c r="JG539" s="83"/>
      <c r="JH539" s="83"/>
      <c r="JI539" s="83"/>
      <c r="JJ539" s="83"/>
      <c r="JK539" s="83"/>
      <c r="JL539" s="83"/>
      <c r="JM539" s="83"/>
      <c r="JN539" s="83">
        <v>197.64</v>
      </c>
      <c r="JO539" s="83"/>
      <c r="JP539" s="83"/>
      <c r="JQ539" s="117">
        <f t="shared" si="28"/>
        <v>1.3477905073649754</v>
      </c>
      <c r="JR539" s="5" t="s">
        <v>631</v>
      </c>
    </row>
    <row r="540" spans="1:278" s="5" customFormat="1" ht="12.75" customHeight="1" x14ac:dyDescent="0.25">
      <c r="A540" s="64">
        <v>43424</v>
      </c>
      <c r="B540" s="108" t="s">
        <v>566</v>
      </c>
      <c r="C540" s="52"/>
      <c r="D540" s="52"/>
      <c r="E540" s="53"/>
      <c r="F540" s="53"/>
      <c r="G540" s="53"/>
      <c r="H540" s="53"/>
      <c r="I540" s="53"/>
      <c r="J540" s="53"/>
      <c r="K540" s="53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  <c r="AU540" s="22"/>
      <c r="AV540" s="22"/>
      <c r="AW540" s="22"/>
      <c r="AX540" s="22"/>
      <c r="AY540" s="22"/>
      <c r="AZ540" s="22"/>
      <c r="BA540" s="22"/>
      <c r="BB540" s="22"/>
      <c r="BC540" s="22"/>
      <c r="BD540" s="22"/>
      <c r="BE540" s="22"/>
      <c r="BF540" s="22"/>
      <c r="BG540" s="22"/>
      <c r="BH540" s="22"/>
      <c r="BI540" s="22"/>
      <c r="BJ540" s="22"/>
      <c r="BK540" s="22"/>
      <c r="BL540" s="22"/>
      <c r="BM540" s="22"/>
      <c r="BN540" s="22"/>
      <c r="BO540" s="22"/>
      <c r="BP540" s="22"/>
      <c r="BQ540" s="22"/>
      <c r="BR540" s="22"/>
      <c r="BS540" s="22"/>
      <c r="BT540" s="22"/>
      <c r="BU540" s="22"/>
      <c r="BV540" s="22"/>
      <c r="BW540" s="22"/>
      <c r="BX540" s="22"/>
      <c r="BY540" s="22"/>
      <c r="BZ540" s="22"/>
      <c r="CA540" s="22"/>
      <c r="CB540" s="22"/>
      <c r="CC540" s="22"/>
      <c r="CD540" s="22"/>
      <c r="CE540" s="22"/>
      <c r="CF540" s="22"/>
      <c r="CG540" s="22"/>
      <c r="CH540" s="22"/>
      <c r="CI540" s="22"/>
      <c r="CJ540" s="22"/>
      <c r="CK540" s="22"/>
      <c r="CL540" s="22"/>
      <c r="CM540" s="22"/>
      <c r="CN540" s="22"/>
      <c r="CO540" s="22"/>
      <c r="CP540" s="22"/>
      <c r="CQ540" s="22"/>
      <c r="CR540" s="22"/>
      <c r="CS540" s="22"/>
      <c r="CT540" s="22"/>
      <c r="CU540" s="22"/>
      <c r="CV540" s="22"/>
      <c r="CW540" s="22"/>
      <c r="CX540" s="22"/>
      <c r="CY540" s="22"/>
      <c r="CZ540" s="22"/>
      <c r="DA540" s="22"/>
      <c r="DB540" s="22"/>
      <c r="DC540" s="22"/>
      <c r="DD540" s="22"/>
      <c r="DE540" s="22"/>
      <c r="DF540" s="22"/>
      <c r="DG540" s="22"/>
      <c r="DH540" s="22"/>
      <c r="DI540" s="22"/>
      <c r="DJ540" s="22"/>
      <c r="DK540" s="22"/>
      <c r="DL540" s="22"/>
      <c r="DM540" s="22"/>
      <c r="DN540" s="22"/>
      <c r="DO540" s="22"/>
      <c r="DP540" s="22"/>
      <c r="DQ540" s="22"/>
      <c r="DR540" s="22"/>
      <c r="DS540" s="22"/>
      <c r="DT540" s="22"/>
      <c r="DU540" s="22"/>
      <c r="DV540" s="22"/>
      <c r="DW540" s="22"/>
      <c r="DX540" s="22"/>
      <c r="DY540" s="22"/>
      <c r="DZ540" s="22"/>
      <c r="EA540" s="22"/>
      <c r="EB540" s="22"/>
      <c r="EC540" s="22"/>
      <c r="ED540" s="22"/>
      <c r="EE540" s="22"/>
      <c r="EF540" s="22"/>
      <c r="EG540" s="22"/>
      <c r="EH540" s="22"/>
      <c r="EI540" s="22"/>
      <c r="EJ540" s="22"/>
      <c r="EK540" s="22"/>
      <c r="EL540" s="22"/>
      <c r="EM540" s="22"/>
      <c r="EN540" s="22"/>
      <c r="EO540" s="22"/>
      <c r="EP540" s="22"/>
      <c r="EQ540" s="22"/>
      <c r="ER540" s="22"/>
      <c r="ES540" s="22"/>
      <c r="ET540" s="22"/>
      <c r="EU540" s="22"/>
      <c r="EV540" s="22"/>
      <c r="EW540" s="22"/>
      <c r="EX540" s="22"/>
      <c r="EY540" s="22"/>
      <c r="EZ540" s="22"/>
      <c r="FA540" s="22"/>
      <c r="FB540" s="22"/>
      <c r="FC540" s="22"/>
      <c r="FD540" s="22"/>
      <c r="FE540" s="22"/>
      <c r="FF540" s="22"/>
      <c r="FG540" s="22"/>
      <c r="FH540" s="22"/>
      <c r="FI540" s="22"/>
      <c r="FJ540" s="22"/>
      <c r="FK540" s="22"/>
      <c r="FL540" s="22"/>
      <c r="FM540" s="22"/>
      <c r="FN540" s="22"/>
      <c r="FO540" s="22"/>
      <c r="FP540" s="22"/>
      <c r="FQ540" s="22"/>
      <c r="FR540" s="22"/>
      <c r="FS540" s="22"/>
      <c r="FT540" s="22"/>
      <c r="FU540" s="22"/>
      <c r="FV540" s="22"/>
      <c r="FW540" s="22"/>
      <c r="FX540" s="22"/>
      <c r="FY540" s="22"/>
      <c r="FZ540" s="22"/>
      <c r="GA540" s="22"/>
      <c r="GB540" s="22"/>
      <c r="GC540" s="22"/>
      <c r="GD540" s="22"/>
      <c r="GE540" s="22"/>
      <c r="GF540" s="22"/>
      <c r="GG540" s="22"/>
      <c r="GH540" s="22"/>
      <c r="GI540" s="22"/>
      <c r="GJ540" s="22"/>
      <c r="GK540" s="22"/>
      <c r="GL540" s="22"/>
      <c r="GM540" s="22"/>
      <c r="GN540" s="22"/>
      <c r="GO540" s="22"/>
      <c r="GP540" s="22"/>
      <c r="GQ540" s="22"/>
      <c r="GR540" s="22"/>
      <c r="GS540" s="22"/>
      <c r="GT540" s="22"/>
      <c r="GU540" s="22"/>
      <c r="GV540" s="22"/>
      <c r="GW540" s="22"/>
      <c r="GX540" s="22"/>
      <c r="GY540" s="22"/>
      <c r="GZ540" s="22"/>
      <c r="HA540" s="22"/>
      <c r="HB540" s="22"/>
      <c r="HC540" s="22"/>
      <c r="HD540" s="22"/>
      <c r="HE540" s="22"/>
      <c r="HF540" s="22">
        <v>1</v>
      </c>
      <c r="HG540" s="22"/>
      <c r="HH540" s="22"/>
      <c r="HI540" s="22"/>
      <c r="HJ540" s="22"/>
      <c r="HK540" s="22"/>
      <c r="HL540" s="22"/>
      <c r="HM540" s="22"/>
      <c r="HN540" s="22"/>
      <c r="HO540" s="22"/>
      <c r="HP540" s="22"/>
      <c r="HQ540" s="22"/>
      <c r="HR540" s="22"/>
      <c r="HS540" s="22"/>
      <c r="HT540" s="22"/>
      <c r="HU540" s="22"/>
      <c r="HV540" s="22"/>
      <c r="HW540" s="22"/>
      <c r="HX540" s="22"/>
      <c r="HY540" s="22"/>
      <c r="HZ540" s="22"/>
      <c r="IA540" s="22"/>
      <c r="IB540" s="22"/>
      <c r="IC540" s="22"/>
      <c r="ID540" s="22"/>
      <c r="IE540" s="22"/>
      <c r="IF540" s="22"/>
      <c r="IG540" s="22"/>
      <c r="IH540" s="22"/>
      <c r="II540" s="22"/>
      <c r="IJ540" s="22"/>
      <c r="IK540" s="22"/>
      <c r="IL540" s="22"/>
      <c r="IM540" s="22"/>
      <c r="IN540" s="22"/>
      <c r="IO540" s="22"/>
      <c r="IP540" s="22"/>
      <c r="IQ540" s="22"/>
      <c r="IR540" s="22"/>
      <c r="IS540" s="22"/>
      <c r="IT540" s="22"/>
      <c r="IU540" s="22"/>
      <c r="IV540" s="22"/>
      <c r="IW540" s="22"/>
      <c r="IX540" s="22"/>
      <c r="IY540" s="26">
        <f t="shared" si="29"/>
        <v>1</v>
      </c>
      <c r="IZ540" s="56" t="s">
        <v>78</v>
      </c>
      <c r="JA540" s="80">
        <v>85.13</v>
      </c>
      <c r="JB540" s="81">
        <f>JE540+JF540+JG540+JH540+JI540+JJ540+JK540+JL540+JM540+JN540+JO540+JP540</f>
        <v>0</v>
      </c>
      <c r="JC540" s="81">
        <v>57.88</v>
      </c>
      <c r="JD540" s="82">
        <f t="shared" si="30"/>
        <v>85.13</v>
      </c>
      <c r="JE540" s="83"/>
      <c r="JF540" s="83"/>
      <c r="JG540" s="83"/>
      <c r="JH540" s="83"/>
      <c r="JI540" s="83"/>
      <c r="JJ540" s="83"/>
      <c r="JK540" s="83"/>
      <c r="JL540" s="83"/>
      <c r="JM540" s="83"/>
      <c r="JN540" s="83"/>
      <c r="JO540" s="83"/>
      <c r="JP540" s="83"/>
      <c r="JQ540" s="117">
        <f t="shared" si="28"/>
        <v>1.4708016586040082</v>
      </c>
      <c r="JR540" s="5" t="s">
        <v>750</v>
      </c>
    </row>
    <row r="541" spans="1:278" s="5" customFormat="1" ht="12.75" customHeight="1" x14ac:dyDescent="0.25">
      <c r="A541" s="64">
        <v>43462</v>
      </c>
      <c r="B541" s="108" t="s">
        <v>566</v>
      </c>
      <c r="C541" s="52"/>
      <c r="D541" s="52"/>
      <c r="E541" s="53"/>
      <c r="F541" s="53"/>
      <c r="G541" s="53"/>
      <c r="H541" s="53"/>
      <c r="I541" s="53"/>
      <c r="J541" s="53"/>
      <c r="K541" s="53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  <c r="BA541" s="22"/>
      <c r="BB541" s="22"/>
      <c r="BC541" s="22"/>
      <c r="BD541" s="22"/>
      <c r="BE541" s="22"/>
      <c r="BF541" s="22"/>
      <c r="BG541" s="22"/>
      <c r="BH541" s="22"/>
      <c r="BI541" s="22"/>
      <c r="BJ541" s="22"/>
      <c r="BK541" s="22"/>
      <c r="BL541" s="22"/>
      <c r="BM541" s="22"/>
      <c r="BN541" s="22"/>
      <c r="BO541" s="22"/>
      <c r="BP541" s="22"/>
      <c r="BQ541" s="22"/>
      <c r="BR541" s="22"/>
      <c r="BS541" s="22"/>
      <c r="BT541" s="22"/>
      <c r="BU541" s="22"/>
      <c r="BV541" s="22"/>
      <c r="BW541" s="22"/>
      <c r="BX541" s="22"/>
      <c r="BY541" s="22"/>
      <c r="BZ541" s="22"/>
      <c r="CA541" s="22"/>
      <c r="CB541" s="22"/>
      <c r="CC541" s="22"/>
      <c r="CD541" s="22"/>
      <c r="CE541" s="22"/>
      <c r="CF541" s="22"/>
      <c r="CG541" s="22"/>
      <c r="CH541" s="22"/>
      <c r="CI541" s="22"/>
      <c r="CJ541" s="22"/>
      <c r="CK541" s="22"/>
      <c r="CL541" s="22"/>
      <c r="CM541" s="22"/>
      <c r="CN541" s="22"/>
      <c r="CO541" s="22"/>
      <c r="CP541" s="22"/>
      <c r="CQ541" s="22"/>
      <c r="CR541" s="22"/>
      <c r="CS541" s="22"/>
      <c r="CT541" s="22"/>
      <c r="CU541" s="22"/>
      <c r="CV541" s="22"/>
      <c r="CW541" s="22"/>
      <c r="CX541" s="22"/>
      <c r="CY541" s="22"/>
      <c r="CZ541" s="22"/>
      <c r="DA541" s="22"/>
      <c r="DB541" s="22"/>
      <c r="DC541" s="22"/>
      <c r="DD541" s="22"/>
      <c r="DE541" s="22"/>
      <c r="DF541" s="22"/>
      <c r="DG541" s="22"/>
      <c r="DH541" s="22"/>
      <c r="DI541" s="22"/>
      <c r="DJ541" s="22"/>
      <c r="DK541" s="22"/>
      <c r="DL541" s="22"/>
      <c r="DM541" s="22"/>
      <c r="DN541" s="22"/>
      <c r="DO541" s="22"/>
      <c r="DP541" s="22"/>
      <c r="DQ541" s="22"/>
      <c r="DR541" s="22"/>
      <c r="DS541" s="22"/>
      <c r="DT541" s="22"/>
      <c r="DU541" s="22"/>
      <c r="DV541" s="22"/>
      <c r="DW541" s="22"/>
      <c r="DX541" s="22"/>
      <c r="DY541" s="22"/>
      <c r="DZ541" s="22"/>
      <c r="EA541" s="22"/>
      <c r="EB541" s="22"/>
      <c r="EC541" s="22"/>
      <c r="ED541" s="22"/>
      <c r="EE541" s="22"/>
      <c r="EF541" s="22"/>
      <c r="EG541" s="22"/>
      <c r="EH541" s="22"/>
      <c r="EI541" s="22"/>
      <c r="EJ541" s="22"/>
      <c r="EK541" s="22"/>
      <c r="EL541" s="22"/>
      <c r="EM541" s="22"/>
      <c r="EN541" s="22"/>
      <c r="EO541" s="22"/>
      <c r="EP541" s="22"/>
      <c r="EQ541" s="22"/>
      <c r="ER541" s="22"/>
      <c r="ES541" s="22"/>
      <c r="ET541" s="22"/>
      <c r="EU541" s="22"/>
      <c r="EV541" s="22"/>
      <c r="EW541" s="22"/>
      <c r="EX541" s="22"/>
      <c r="EY541" s="22"/>
      <c r="EZ541" s="22"/>
      <c r="FA541" s="22"/>
      <c r="FB541" s="22"/>
      <c r="FC541" s="22"/>
      <c r="FD541" s="22"/>
      <c r="FE541" s="22"/>
      <c r="FF541" s="22"/>
      <c r="FG541" s="22"/>
      <c r="FH541" s="22"/>
      <c r="FI541" s="22"/>
      <c r="FJ541" s="22"/>
      <c r="FK541" s="22"/>
      <c r="FL541" s="22"/>
      <c r="FM541" s="22"/>
      <c r="FN541" s="22"/>
      <c r="FO541" s="22"/>
      <c r="FP541" s="22"/>
      <c r="FQ541" s="22"/>
      <c r="FR541" s="22"/>
      <c r="FS541" s="22"/>
      <c r="FT541" s="22"/>
      <c r="FU541" s="22"/>
      <c r="FV541" s="22"/>
      <c r="FW541" s="22"/>
      <c r="FX541" s="22"/>
      <c r="FY541" s="22"/>
      <c r="FZ541" s="22"/>
      <c r="GA541" s="22"/>
      <c r="GB541" s="22"/>
      <c r="GC541" s="22"/>
      <c r="GD541" s="22"/>
      <c r="GE541" s="22"/>
      <c r="GF541" s="22"/>
      <c r="GG541" s="22"/>
      <c r="GH541" s="22"/>
      <c r="GI541" s="22"/>
      <c r="GJ541" s="22"/>
      <c r="GK541" s="22"/>
      <c r="GL541" s="22"/>
      <c r="GM541" s="22"/>
      <c r="GN541" s="22"/>
      <c r="GO541" s="22"/>
      <c r="GP541" s="22"/>
      <c r="GQ541" s="22">
        <v>1</v>
      </c>
      <c r="GR541" s="22"/>
      <c r="GS541" s="22"/>
      <c r="GT541" s="22"/>
      <c r="GU541" s="22"/>
      <c r="GV541" s="22"/>
      <c r="GW541" s="22"/>
      <c r="GX541" s="22"/>
      <c r="GY541" s="22"/>
      <c r="GZ541" s="22"/>
      <c r="HA541" s="22"/>
      <c r="HB541" s="22"/>
      <c r="HC541" s="22"/>
      <c r="HD541" s="22"/>
      <c r="HE541" s="22"/>
      <c r="HF541" s="22"/>
      <c r="HG541" s="22"/>
      <c r="HH541" s="22"/>
      <c r="HI541" s="22"/>
      <c r="HJ541" s="22"/>
      <c r="HK541" s="22"/>
      <c r="HL541" s="22"/>
      <c r="HM541" s="22"/>
      <c r="HN541" s="22"/>
      <c r="HO541" s="22"/>
      <c r="HP541" s="22"/>
      <c r="HQ541" s="22"/>
      <c r="HR541" s="22"/>
      <c r="HS541" s="22"/>
      <c r="HT541" s="22"/>
      <c r="HU541" s="22"/>
      <c r="HV541" s="22"/>
      <c r="HW541" s="22"/>
      <c r="HX541" s="22"/>
      <c r="HY541" s="22"/>
      <c r="HZ541" s="22"/>
      <c r="IA541" s="22"/>
      <c r="IB541" s="22"/>
      <c r="IC541" s="22"/>
      <c r="ID541" s="22"/>
      <c r="IE541" s="22"/>
      <c r="IF541" s="22"/>
      <c r="IG541" s="22"/>
      <c r="IH541" s="22"/>
      <c r="II541" s="22"/>
      <c r="IJ541" s="22"/>
      <c r="IK541" s="22"/>
      <c r="IL541" s="22"/>
      <c r="IM541" s="22"/>
      <c r="IN541" s="22"/>
      <c r="IO541" s="22"/>
      <c r="IP541" s="22"/>
      <c r="IQ541" s="22"/>
      <c r="IR541" s="22"/>
      <c r="IS541" s="22"/>
      <c r="IT541" s="22"/>
      <c r="IU541" s="22"/>
      <c r="IV541" s="22"/>
      <c r="IW541" s="22"/>
      <c r="IX541" s="22"/>
      <c r="IY541" s="26">
        <f t="shared" si="29"/>
        <v>1</v>
      </c>
      <c r="IZ541" s="56" t="s">
        <v>37</v>
      </c>
      <c r="JA541" s="80">
        <v>44.35</v>
      </c>
      <c r="JB541" s="81">
        <f>JE541+JF541+JG541+JH541+JI541+JJ541+JK541+JL541+JM541+JN541+JO541+JP541</f>
        <v>0</v>
      </c>
      <c r="JC541" s="81">
        <v>22.22</v>
      </c>
      <c r="JD541" s="82">
        <f t="shared" si="30"/>
        <v>44.35</v>
      </c>
      <c r="JE541" s="83"/>
      <c r="JF541" s="83"/>
      <c r="JG541" s="83"/>
      <c r="JH541" s="83"/>
      <c r="JI541" s="83"/>
      <c r="JJ541" s="83"/>
      <c r="JK541" s="83"/>
      <c r="JL541" s="83"/>
      <c r="JM541" s="83"/>
      <c r="JN541" s="83"/>
      <c r="JO541" s="83"/>
      <c r="JP541" s="83"/>
      <c r="JQ541" s="117">
        <f t="shared" si="28"/>
        <v>1.9959495949594961</v>
      </c>
    </row>
    <row r="542" spans="1:278" s="5" customFormat="1" ht="12.75" customHeight="1" x14ac:dyDescent="0.25">
      <c r="A542" s="64">
        <v>43124</v>
      </c>
      <c r="B542" s="110" t="s">
        <v>145</v>
      </c>
      <c r="C542" s="52"/>
      <c r="D542" s="52"/>
      <c r="E542" s="53"/>
      <c r="F542" s="53"/>
      <c r="G542" s="53"/>
      <c r="H542" s="53"/>
      <c r="I542" s="53"/>
      <c r="J542" s="53"/>
      <c r="K542" s="53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  <c r="BA542" s="22"/>
      <c r="BB542" s="22"/>
      <c r="BC542" s="22"/>
      <c r="BD542" s="22"/>
      <c r="BE542" s="22"/>
      <c r="BF542" s="22"/>
      <c r="BG542" s="22"/>
      <c r="BH542" s="22"/>
      <c r="BI542" s="22"/>
      <c r="BJ542" s="22"/>
      <c r="BK542" s="22"/>
      <c r="BL542" s="22"/>
      <c r="BM542" s="22"/>
      <c r="BN542" s="22"/>
      <c r="BO542" s="22"/>
      <c r="BP542" s="22"/>
      <c r="BQ542" s="22"/>
      <c r="BR542" s="22"/>
      <c r="BS542" s="22"/>
      <c r="BT542" s="22"/>
      <c r="BU542" s="22"/>
      <c r="BV542" s="22"/>
      <c r="BW542" s="22"/>
      <c r="BX542" s="22"/>
      <c r="BY542" s="22"/>
      <c r="BZ542" s="22"/>
      <c r="CA542" s="22"/>
      <c r="CB542" s="22"/>
      <c r="CC542" s="22"/>
      <c r="CD542" s="22"/>
      <c r="CE542" s="22"/>
      <c r="CF542" s="22"/>
      <c r="CG542" s="22"/>
      <c r="CH542" s="22"/>
      <c r="CI542" s="22"/>
      <c r="CJ542" s="22"/>
      <c r="CK542" s="22"/>
      <c r="CL542" s="22"/>
      <c r="CM542" s="22"/>
      <c r="CN542" s="22"/>
      <c r="CO542" s="22"/>
      <c r="CP542" s="22"/>
      <c r="CQ542" s="22"/>
      <c r="CR542" s="22"/>
      <c r="CS542" s="22"/>
      <c r="CT542" s="22"/>
      <c r="CU542" s="22"/>
      <c r="CV542" s="22"/>
      <c r="CW542" s="22"/>
      <c r="CX542" s="22"/>
      <c r="CY542" s="22"/>
      <c r="CZ542" s="22"/>
      <c r="DA542" s="22"/>
      <c r="DB542" s="22"/>
      <c r="DC542" s="22"/>
      <c r="DD542" s="22"/>
      <c r="DE542" s="22"/>
      <c r="DF542" s="22"/>
      <c r="DG542" s="22"/>
      <c r="DH542" s="22"/>
      <c r="DI542" s="22"/>
      <c r="DJ542" s="22"/>
      <c r="DK542" s="22"/>
      <c r="DL542" s="22"/>
      <c r="DM542" s="22"/>
      <c r="DN542" s="22"/>
      <c r="DO542" s="22"/>
      <c r="DP542" s="22"/>
      <c r="DQ542" s="22"/>
      <c r="DR542" s="22"/>
      <c r="DS542" s="22"/>
      <c r="DT542" s="22"/>
      <c r="DU542" s="22"/>
      <c r="DV542" s="22"/>
      <c r="DW542" s="22"/>
      <c r="DX542" s="22"/>
      <c r="DY542" s="22"/>
      <c r="DZ542" s="22"/>
      <c r="EA542" s="22"/>
      <c r="EB542" s="22"/>
      <c r="EC542" s="22"/>
      <c r="ED542" s="22"/>
      <c r="EE542" s="22"/>
      <c r="EF542" s="22"/>
      <c r="EG542" s="22"/>
      <c r="EH542" s="22"/>
      <c r="EI542" s="22"/>
      <c r="EJ542" s="22"/>
      <c r="EK542" s="22"/>
      <c r="EL542" s="22"/>
      <c r="EM542" s="22"/>
      <c r="EN542" s="22"/>
      <c r="EO542" s="22"/>
      <c r="EP542" s="22"/>
      <c r="EQ542" s="22"/>
      <c r="ER542" s="22"/>
      <c r="ES542" s="22"/>
      <c r="ET542" s="22"/>
      <c r="EU542" s="22"/>
      <c r="EV542" s="22"/>
      <c r="EW542" s="22"/>
      <c r="EX542" s="22"/>
      <c r="EY542" s="22">
        <v>30</v>
      </c>
      <c r="EZ542" s="22"/>
      <c r="FA542" s="22"/>
      <c r="FB542" s="22"/>
      <c r="FC542" s="22"/>
      <c r="FD542" s="22"/>
      <c r="FE542" s="22"/>
      <c r="FF542" s="22"/>
      <c r="FG542" s="22"/>
      <c r="FH542" s="22"/>
      <c r="FI542" s="22"/>
      <c r="FJ542" s="22"/>
      <c r="FK542" s="22"/>
      <c r="FL542" s="22"/>
      <c r="FM542" s="22"/>
      <c r="FN542" s="22"/>
      <c r="FO542" s="22"/>
      <c r="FP542" s="22"/>
      <c r="FQ542" s="22"/>
      <c r="FR542" s="22"/>
      <c r="FS542" s="22"/>
      <c r="FT542" s="22"/>
      <c r="FU542" s="22"/>
      <c r="FV542" s="22"/>
      <c r="FW542" s="22"/>
      <c r="FX542" s="22"/>
      <c r="FY542" s="22"/>
      <c r="FZ542" s="22"/>
      <c r="GA542" s="22"/>
      <c r="GB542" s="22"/>
      <c r="GC542" s="22"/>
      <c r="GD542" s="22"/>
      <c r="GE542" s="22"/>
      <c r="GF542" s="22"/>
      <c r="GG542" s="22"/>
      <c r="GH542" s="22"/>
      <c r="GI542" s="22"/>
      <c r="GJ542" s="22"/>
      <c r="GK542" s="22"/>
      <c r="GL542" s="22"/>
      <c r="GM542" s="22"/>
      <c r="GN542" s="22"/>
      <c r="GO542" s="22"/>
      <c r="GP542" s="22"/>
      <c r="GQ542" s="22"/>
      <c r="GR542" s="22"/>
      <c r="GS542" s="22"/>
      <c r="GT542" s="22"/>
      <c r="GU542" s="22"/>
      <c r="GV542" s="22"/>
      <c r="GW542" s="22"/>
      <c r="GX542" s="22"/>
      <c r="GY542" s="22"/>
      <c r="GZ542" s="22"/>
      <c r="HA542" s="22"/>
      <c r="HB542" s="22"/>
      <c r="HC542" s="22"/>
      <c r="HD542" s="22"/>
      <c r="HE542" s="22"/>
      <c r="HF542" s="22"/>
      <c r="HG542" s="22"/>
      <c r="HH542" s="22"/>
      <c r="HI542" s="22"/>
      <c r="HJ542" s="22"/>
      <c r="HK542" s="22"/>
      <c r="HL542" s="22"/>
      <c r="HM542" s="22"/>
      <c r="HN542" s="22"/>
      <c r="HO542" s="22"/>
      <c r="HP542" s="22"/>
      <c r="HQ542" s="22"/>
      <c r="HR542" s="22"/>
      <c r="HS542" s="22"/>
      <c r="HT542" s="22"/>
      <c r="HU542" s="22"/>
      <c r="HV542" s="22"/>
      <c r="HW542" s="22"/>
      <c r="HX542" s="22"/>
      <c r="HY542" s="22"/>
      <c r="HZ542" s="22"/>
      <c r="IA542" s="22"/>
      <c r="IB542" s="22"/>
      <c r="IC542" s="22"/>
      <c r="ID542" s="22"/>
      <c r="IE542" s="22"/>
      <c r="IF542" s="22"/>
      <c r="IG542" s="22"/>
      <c r="IH542" s="22"/>
      <c r="II542" s="22"/>
      <c r="IJ542" s="22"/>
      <c r="IK542" s="22"/>
      <c r="IL542" s="22"/>
      <c r="IM542" s="22"/>
      <c r="IN542" s="22"/>
      <c r="IO542" s="22"/>
      <c r="IP542" s="22"/>
      <c r="IQ542" s="22"/>
      <c r="IR542" s="22"/>
      <c r="IS542" s="22"/>
      <c r="IT542" s="22"/>
      <c r="IU542" s="22"/>
      <c r="IV542" s="22"/>
      <c r="IW542" s="22"/>
      <c r="IX542" s="22"/>
      <c r="IY542" s="26">
        <f t="shared" si="29"/>
        <v>30</v>
      </c>
      <c r="IZ542" s="56" t="s">
        <v>37</v>
      </c>
      <c r="JA542" s="80">
        <v>716.4</v>
      </c>
      <c r="JB542" s="81">
        <f>JE542+JF542</f>
        <v>716.4</v>
      </c>
      <c r="JC542" s="81">
        <v>480.90000000000003</v>
      </c>
      <c r="JD542" s="82">
        <f t="shared" si="30"/>
        <v>0</v>
      </c>
      <c r="JE542" s="83"/>
      <c r="JF542" s="83">
        <v>716.4</v>
      </c>
      <c r="JG542" s="83"/>
      <c r="JH542" s="83"/>
      <c r="JI542" s="83"/>
      <c r="JJ542" s="83"/>
      <c r="JK542" s="83"/>
      <c r="JL542" s="83"/>
      <c r="JM542" s="83"/>
      <c r="JN542" s="83"/>
      <c r="JO542" s="83"/>
      <c r="JP542" s="83"/>
      <c r="JQ542" s="40">
        <f t="shared" si="28"/>
        <v>1.4897067997504678</v>
      </c>
    </row>
    <row r="543" spans="1:278" s="5" customFormat="1" ht="12.75" customHeight="1" x14ac:dyDescent="0.25">
      <c r="A543" s="64">
        <v>43153</v>
      </c>
      <c r="B543" s="110" t="s">
        <v>145</v>
      </c>
      <c r="C543" s="52"/>
      <c r="D543" s="52"/>
      <c r="E543" s="53"/>
      <c r="F543" s="53"/>
      <c r="G543" s="53"/>
      <c r="H543" s="53"/>
      <c r="I543" s="53"/>
      <c r="J543" s="53"/>
      <c r="K543" s="53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  <c r="AU543" s="22"/>
      <c r="AV543" s="22"/>
      <c r="AW543" s="22"/>
      <c r="AX543" s="22"/>
      <c r="AY543" s="22"/>
      <c r="AZ543" s="22"/>
      <c r="BA543" s="22"/>
      <c r="BB543" s="22"/>
      <c r="BC543" s="22"/>
      <c r="BD543" s="22"/>
      <c r="BE543" s="22"/>
      <c r="BF543" s="22"/>
      <c r="BG543" s="22"/>
      <c r="BH543" s="22"/>
      <c r="BI543" s="22"/>
      <c r="BJ543" s="22"/>
      <c r="BK543" s="22"/>
      <c r="BL543" s="22"/>
      <c r="BM543" s="22"/>
      <c r="BN543" s="22"/>
      <c r="BO543" s="22"/>
      <c r="BP543" s="22"/>
      <c r="BQ543" s="22"/>
      <c r="BR543" s="22"/>
      <c r="BS543" s="22"/>
      <c r="BT543" s="22"/>
      <c r="BU543" s="22"/>
      <c r="BV543" s="22"/>
      <c r="BW543" s="22"/>
      <c r="BX543" s="22"/>
      <c r="BY543" s="22"/>
      <c r="BZ543" s="22"/>
      <c r="CA543" s="22"/>
      <c r="CB543" s="22"/>
      <c r="CC543" s="22"/>
      <c r="CD543" s="22"/>
      <c r="CE543" s="22"/>
      <c r="CF543" s="22"/>
      <c r="CG543" s="22"/>
      <c r="CH543" s="22"/>
      <c r="CI543" s="22"/>
      <c r="CJ543" s="22"/>
      <c r="CK543" s="22"/>
      <c r="CL543" s="22"/>
      <c r="CM543" s="22"/>
      <c r="CN543" s="22"/>
      <c r="CO543" s="22"/>
      <c r="CP543" s="22"/>
      <c r="CQ543" s="22"/>
      <c r="CR543" s="22"/>
      <c r="CS543" s="22"/>
      <c r="CT543" s="22"/>
      <c r="CU543" s="22"/>
      <c r="CV543" s="22"/>
      <c r="CW543" s="22"/>
      <c r="CX543" s="22"/>
      <c r="CY543" s="22"/>
      <c r="CZ543" s="22">
        <v>24</v>
      </c>
      <c r="DA543" s="22"/>
      <c r="DB543" s="22"/>
      <c r="DC543" s="22"/>
      <c r="DD543" s="22"/>
      <c r="DE543" s="22"/>
      <c r="DF543" s="22"/>
      <c r="DG543" s="22"/>
      <c r="DH543" s="22"/>
      <c r="DI543" s="22"/>
      <c r="DJ543" s="22"/>
      <c r="DK543" s="22"/>
      <c r="DL543" s="22"/>
      <c r="DM543" s="22"/>
      <c r="DN543" s="22"/>
      <c r="DO543" s="22"/>
      <c r="DP543" s="22"/>
      <c r="DQ543" s="22"/>
      <c r="DR543" s="22"/>
      <c r="DS543" s="22"/>
      <c r="DT543" s="22"/>
      <c r="DU543" s="22"/>
      <c r="DV543" s="22"/>
      <c r="DW543" s="22"/>
      <c r="DX543" s="22"/>
      <c r="DY543" s="22"/>
      <c r="DZ543" s="22"/>
      <c r="EA543" s="22"/>
      <c r="EB543" s="22"/>
      <c r="EC543" s="22"/>
      <c r="ED543" s="22"/>
      <c r="EE543" s="22"/>
      <c r="EF543" s="22"/>
      <c r="EG543" s="22"/>
      <c r="EH543" s="22"/>
      <c r="EI543" s="22"/>
      <c r="EJ543" s="22"/>
      <c r="EK543" s="22"/>
      <c r="EL543" s="22"/>
      <c r="EM543" s="22"/>
      <c r="EN543" s="22"/>
      <c r="EO543" s="22"/>
      <c r="EP543" s="22"/>
      <c r="EQ543" s="22"/>
      <c r="ER543" s="22"/>
      <c r="ES543" s="22"/>
      <c r="ET543" s="22"/>
      <c r="EU543" s="22"/>
      <c r="EV543" s="22"/>
      <c r="EW543" s="22"/>
      <c r="EX543" s="22"/>
      <c r="EY543" s="22">
        <v>10</v>
      </c>
      <c r="EZ543" s="22"/>
      <c r="FA543" s="22"/>
      <c r="FB543" s="22"/>
      <c r="FC543" s="22"/>
      <c r="FD543" s="22"/>
      <c r="FE543" s="22"/>
      <c r="FF543" s="22"/>
      <c r="FG543" s="22"/>
      <c r="FH543" s="22"/>
      <c r="FI543" s="22"/>
      <c r="FJ543" s="22"/>
      <c r="FK543" s="22"/>
      <c r="FL543" s="22"/>
      <c r="FM543" s="22"/>
      <c r="FN543" s="22"/>
      <c r="FO543" s="22"/>
      <c r="FP543" s="22"/>
      <c r="FQ543" s="22"/>
      <c r="FR543" s="22"/>
      <c r="FS543" s="22"/>
      <c r="FT543" s="22"/>
      <c r="FU543" s="22"/>
      <c r="FV543" s="22"/>
      <c r="FW543" s="22"/>
      <c r="FX543" s="22"/>
      <c r="FY543" s="22"/>
      <c r="FZ543" s="22"/>
      <c r="GA543" s="22"/>
      <c r="GB543" s="22"/>
      <c r="GC543" s="22"/>
      <c r="GD543" s="22"/>
      <c r="GE543" s="22"/>
      <c r="GF543" s="22"/>
      <c r="GG543" s="22"/>
      <c r="GH543" s="22"/>
      <c r="GI543" s="22"/>
      <c r="GJ543" s="22"/>
      <c r="GK543" s="22"/>
      <c r="GL543" s="22"/>
      <c r="GM543" s="22"/>
      <c r="GN543" s="22"/>
      <c r="GO543" s="22"/>
      <c r="GP543" s="22"/>
      <c r="GQ543" s="22"/>
      <c r="GR543" s="22"/>
      <c r="GS543" s="22"/>
      <c r="GT543" s="22"/>
      <c r="GU543" s="22"/>
      <c r="GV543" s="22"/>
      <c r="GW543" s="22"/>
      <c r="GX543" s="22"/>
      <c r="GY543" s="22"/>
      <c r="GZ543" s="22"/>
      <c r="HA543" s="22"/>
      <c r="HB543" s="22"/>
      <c r="HC543" s="22"/>
      <c r="HD543" s="22"/>
      <c r="HE543" s="22"/>
      <c r="HF543" s="22"/>
      <c r="HG543" s="22"/>
      <c r="HH543" s="22"/>
      <c r="HI543" s="22"/>
      <c r="HJ543" s="22"/>
      <c r="HK543" s="22"/>
      <c r="HL543" s="22"/>
      <c r="HM543" s="22"/>
      <c r="HN543" s="22"/>
      <c r="HO543" s="22"/>
      <c r="HP543" s="22"/>
      <c r="HQ543" s="22"/>
      <c r="HR543" s="22"/>
      <c r="HS543" s="22"/>
      <c r="HT543" s="22"/>
      <c r="HU543" s="22"/>
      <c r="HV543" s="22"/>
      <c r="HW543" s="22"/>
      <c r="HX543" s="22"/>
      <c r="HY543" s="22"/>
      <c r="HZ543" s="22"/>
      <c r="IA543" s="22"/>
      <c r="IB543" s="22"/>
      <c r="IC543" s="22"/>
      <c r="ID543" s="22"/>
      <c r="IE543" s="22"/>
      <c r="IF543" s="22"/>
      <c r="IG543" s="22"/>
      <c r="IH543" s="22"/>
      <c r="II543" s="22"/>
      <c r="IJ543" s="22"/>
      <c r="IK543" s="22"/>
      <c r="IL543" s="22"/>
      <c r="IM543" s="22"/>
      <c r="IN543" s="22"/>
      <c r="IO543" s="22"/>
      <c r="IP543" s="22"/>
      <c r="IQ543" s="22"/>
      <c r="IR543" s="22"/>
      <c r="IS543" s="22"/>
      <c r="IT543" s="22"/>
      <c r="IU543" s="22"/>
      <c r="IV543" s="22"/>
      <c r="IW543" s="22"/>
      <c r="IX543" s="22"/>
      <c r="IY543" s="26">
        <f t="shared" si="29"/>
        <v>34</v>
      </c>
      <c r="IZ543" s="56" t="s">
        <v>37</v>
      </c>
      <c r="JA543" s="80">
        <v>763.92</v>
      </c>
      <c r="JB543" s="81">
        <f>JE543+JF543+JG543</f>
        <v>763.92</v>
      </c>
      <c r="JC543" s="81">
        <v>475.98</v>
      </c>
      <c r="JD543" s="82">
        <f t="shared" si="30"/>
        <v>0</v>
      </c>
      <c r="JE543" s="83"/>
      <c r="JF543" s="83"/>
      <c r="JG543" s="83">
        <v>763.92</v>
      </c>
      <c r="JH543" s="83"/>
      <c r="JI543" s="83"/>
      <c r="JJ543" s="83"/>
      <c r="JK543" s="83"/>
      <c r="JL543" s="83"/>
      <c r="JM543" s="83"/>
      <c r="JN543" s="83"/>
      <c r="JO543" s="83"/>
      <c r="JP543" s="83"/>
      <c r="JQ543" s="40">
        <f t="shared" si="28"/>
        <v>1.6049413840917683</v>
      </c>
    </row>
    <row r="544" spans="1:278" s="5" customFormat="1" ht="12.75" customHeight="1" x14ac:dyDescent="0.25">
      <c r="A544" s="64">
        <v>43200</v>
      </c>
      <c r="B544" s="110" t="s">
        <v>145</v>
      </c>
      <c r="C544" s="52"/>
      <c r="D544" s="52"/>
      <c r="E544" s="53"/>
      <c r="F544" s="53"/>
      <c r="G544" s="53"/>
      <c r="H544" s="53"/>
      <c r="I544" s="53"/>
      <c r="J544" s="53"/>
      <c r="K544" s="53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>
        <v>27</v>
      </c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22"/>
      <c r="GF544" s="22"/>
      <c r="GG544" s="22"/>
      <c r="GH544" s="22"/>
      <c r="GI544" s="22"/>
      <c r="GJ544" s="22"/>
      <c r="GK544" s="22"/>
      <c r="GL544" s="22"/>
      <c r="GM544" s="22"/>
      <c r="GN544" s="22"/>
      <c r="GO544" s="22"/>
      <c r="GP544" s="22"/>
      <c r="GQ544" s="22"/>
      <c r="GR544" s="22"/>
      <c r="GS544" s="22"/>
      <c r="GT544" s="22"/>
      <c r="GU544" s="22"/>
      <c r="GV544" s="22"/>
      <c r="GW544" s="22"/>
      <c r="GX544" s="22"/>
      <c r="GY544" s="22"/>
      <c r="GZ544" s="22"/>
      <c r="HA544" s="22"/>
      <c r="HB544" s="22"/>
      <c r="HC544" s="22"/>
      <c r="HD544" s="22"/>
      <c r="HE544" s="22"/>
      <c r="HF544" s="22"/>
      <c r="HG544" s="22"/>
      <c r="HH544" s="22"/>
      <c r="HI544" s="22"/>
      <c r="HJ544" s="22"/>
      <c r="HK544" s="22"/>
      <c r="HL544" s="22"/>
      <c r="HM544" s="22"/>
      <c r="HN544" s="22"/>
      <c r="HO544" s="22"/>
      <c r="HP544" s="22"/>
      <c r="HQ544" s="22"/>
      <c r="HR544" s="22"/>
      <c r="HS544" s="22"/>
      <c r="HT544" s="22"/>
      <c r="HU544" s="22"/>
      <c r="HV544" s="22"/>
      <c r="HW544" s="22"/>
      <c r="HX544" s="22"/>
      <c r="HY544" s="22"/>
      <c r="HZ544" s="22"/>
      <c r="IA544" s="22"/>
      <c r="IB544" s="22"/>
      <c r="IC544" s="22"/>
      <c r="ID544" s="22"/>
      <c r="IE544" s="22"/>
      <c r="IF544" s="22"/>
      <c r="IG544" s="22"/>
      <c r="IH544" s="22"/>
      <c r="II544" s="22"/>
      <c r="IJ544" s="22"/>
      <c r="IK544" s="22"/>
      <c r="IL544" s="22"/>
      <c r="IM544" s="22"/>
      <c r="IN544" s="22"/>
      <c r="IO544" s="22"/>
      <c r="IP544" s="22"/>
      <c r="IQ544" s="22"/>
      <c r="IR544" s="22"/>
      <c r="IS544" s="22"/>
      <c r="IT544" s="22"/>
      <c r="IU544" s="22"/>
      <c r="IV544" s="22"/>
      <c r="IW544" s="22"/>
      <c r="IX544" s="22"/>
      <c r="IY544" s="26">
        <f t="shared" si="29"/>
        <v>27</v>
      </c>
      <c r="IZ544" s="56" t="s">
        <v>37</v>
      </c>
      <c r="JA544" s="80">
        <v>707.94</v>
      </c>
      <c r="JB544" s="81">
        <f>JE544+JF544+JG544+JH544+JI544</f>
        <v>707.94</v>
      </c>
      <c r="JC544" s="81">
        <v>442.24</v>
      </c>
      <c r="JD544" s="82">
        <f t="shared" si="30"/>
        <v>0</v>
      </c>
      <c r="JE544" s="83"/>
      <c r="JF544" s="83"/>
      <c r="JG544" s="83"/>
      <c r="JH544" s="83"/>
      <c r="JI544" s="83">
        <v>707.94</v>
      </c>
      <c r="JJ544" s="83"/>
      <c r="JK544" s="83"/>
      <c r="JL544" s="83"/>
      <c r="JM544" s="83"/>
      <c r="JN544" s="83"/>
      <c r="JO544" s="83"/>
      <c r="JP544" s="83"/>
      <c r="JQ544" s="40">
        <f t="shared" si="28"/>
        <v>1.6008049927641101</v>
      </c>
    </row>
    <row r="545" spans="1:278" s="5" customFormat="1" ht="12.75" customHeight="1" x14ac:dyDescent="0.25">
      <c r="A545" s="64">
        <v>43228</v>
      </c>
      <c r="B545" s="110" t="s">
        <v>145</v>
      </c>
      <c r="C545" s="52"/>
      <c r="D545" s="52"/>
      <c r="E545" s="53"/>
      <c r="F545" s="53"/>
      <c r="G545" s="53"/>
      <c r="H545" s="53"/>
      <c r="I545" s="53"/>
      <c r="J545" s="53"/>
      <c r="K545" s="53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  <c r="AU545" s="22"/>
      <c r="AV545" s="22"/>
      <c r="AW545" s="22"/>
      <c r="AX545" s="22"/>
      <c r="AY545" s="22"/>
      <c r="AZ545" s="22"/>
      <c r="BA545" s="22"/>
      <c r="BB545" s="22"/>
      <c r="BC545" s="22"/>
      <c r="BD545" s="22"/>
      <c r="BE545" s="22"/>
      <c r="BF545" s="22"/>
      <c r="BG545" s="22"/>
      <c r="BH545" s="22"/>
      <c r="BI545" s="22"/>
      <c r="BJ545" s="22"/>
      <c r="BK545" s="22"/>
      <c r="BL545" s="22"/>
      <c r="BM545" s="22"/>
      <c r="BN545" s="22"/>
      <c r="BO545" s="22"/>
      <c r="BP545" s="22"/>
      <c r="BQ545" s="22"/>
      <c r="BR545" s="22"/>
      <c r="BS545" s="22"/>
      <c r="BT545" s="22"/>
      <c r="BU545" s="22"/>
      <c r="BV545" s="22"/>
      <c r="BW545" s="22"/>
      <c r="BX545" s="22"/>
      <c r="BY545" s="22"/>
      <c r="BZ545" s="22"/>
      <c r="CA545" s="22"/>
      <c r="CB545" s="22"/>
      <c r="CC545" s="22"/>
      <c r="CD545" s="22"/>
      <c r="CE545" s="22"/>
      <c r="CF545" s="22"/>
      <c r="CG545" s="22"/>
      <c r="CH545" s="22"/>
      <c r="CI545" s="22"/>
      <c r="CJ545" s="22"/>
      <c r="CK545" s="22"/>
      <c r="CL545" s="22"/>
      <c r="CM545" s="22"/>
      <c r="CN545" s="22"/>
      <c r="CO545" s="22"/>
      <c r="CP545" s="22"/>
      <c r="CQ545" s="22"/>
      <c r="CR545" s="22"/>
      <c r="CS545" s="22"/>
      <c r="CT545" s="22"/>
      <c r="CU545" s="22"/>
      <c r="CV545" s="22"/>
      <c r="CW545" s="22"/>
      <c r="CX545" s="22"/>
      <c r="CY545" s="22"/>
      <c r="CZ545" s="22">
        <v>32</v>
      </c>
      <c r="DA545" s="22"/>
      <c r="DB545" s="22"/>
      <c r="DC545" s="22"/>
      <c r="DD545" s="22"/>
      <c r="DE545" s="22"/>
      <c r="DF545" s="22"/>
      <c r="DG545" s="22"/>
      <c r="DH545" s="22"/>
      <c r="DI545" s="22"/>
      <c r="DJ545" s="22"/>
      <c r="DK545" s="22"/>
      <c r="DL545" s="22"/>
      <c r="DM545" s="22"/>
      <c r="DN545" s="22"/>
      <c r="DO545" s="22"/>
      <c r="DP545" s="22"/>
      <c r="DQ545" s="22"/>
      <c r="DR545" s="22"/>
      <c r="DS545" s="22"/>
      <c r="DT545" s="22"/>
      <c r="DU545" s="22"/>
      <c r="DV545" s="22"/>
      <c r="DW545" s="22"/>
      <c r="DX545" s="22"/>
      <c r="DY545" s="22"/>
      <c r="DZ545" s="22"/>
      <c r="EA545" s="22"/>
      <c r="EB545" s="22"/>
      <c r="EC545" s="22"/>
      <c r="ED545" s="22"/>
      <c r="EE545" s="22"/>
      <c r="EF545" s="22"/>
      <c r="EG545" s="22"/>
      <c r="EH545" s="22"/>
      <c r="EI545" s="22"/>
      <c r="EJ545" s="22"/>
      <c r="EK545" s="22"/>
      <c r="EL545" s="22"/>
      <c r="EM545" s="22"/>
      <c r="EN545" s="22"/>
      <c r="EO545" s="22"/>
      <c r="EP545" s="22"/>
      <c r="EQ545" s="22"/>
      <c r="ER545" s="22"/>
      <c r="ES545" s="22"/>
      <c r="ET545" s="22"/>
      <c r="EU545" s="22"/>
      <c r="EV545" s="22"/>
      <c r="EW545" s="22"/>
      <c r="EX545" s="22"/>
      <c r="EY545" s="22"/>
      <c r="EZ545" s="22"/>
      <c r="FA545" s="22"/>
      <c r="FB545" s="22"/>
      <c r="FC545" s="22"/>
      <c r="FD545" s="22"/>
      <c r="FE545" s="22"/>
      <c r="FF545" s="22"/>
      <c r="FG545" s="22"/>
      <c r="FH545" s="22"/>
      <c r="FI545" s="22"/>
      <c r="FJ545" s="22"/>
      <c r="FK545" s="22"/>
      <c r="FL545" s="22"/>
      <c r="FM545" s="22"/>
      <c r="FN545" s="22"/>
      <c r="FO545" s="22"/>
      <c r="FP545" s="22"/>
      <c r="FQ545" s="22"/>
      <c r="FR545" s="22"/>
      <c r="FS545" s="22"/>
      <c r="FT545" s="22"/>
      <c r="FU545" s="22"/>
      <c r="FV545" s="22"/>
      <c r="FW545" s="22"/>
      <c r="FX545" s="22"/>
      <c r="FY545" s="22"/>
      <c r="FZ545" s="22"/>
      <c r="GA545" s="22"/>
      <c r="GB545" s="22"/>
      <c r="GC545" s="22"/>
      <c r="GD545" s="22"/>
      <c r="GE545" s="22"/>
      <c r="GF545" s="22"/>
      <c r="GG545" s="22"/>
      <c r="GH545" s="22"/>
      <c r="GI545" s="22"/>
      <c r="GJ545" s="22"/>
      <c r="GK545" s="22"/>
      <c r="GL545" s="22"/>
      <c r="GM545" s="22"/>
      <c r="GN545" s="22"/>
      <c r="GO545" s="22"/>
      <c r="GP545" s="22"/>
      <c r="GQ545" s="22"/>
      <c r="GR545" s="22"/>
      <c r="GS545" s="22"/>
      <c r="GT545" s="22"/>
      <c r="GU545" s="22"/>
      <c r="GV545" s="22"/>
      <c r="GW545" s="22"/>
      <c r="GX545" s="22"/>
      <c r="GY545" s="22"/>
      <c r="GZ545" s="22"/>
      <c r="HA545" s="22"/>
      <c r="HB545" s="22"/>
      <c r="HC545" s="22"/>
      <c r="HD545" s="22"/>
      <c r="HE545" s="22"/>
      <c r="HF545" s="22"/>
      <c r="HG545" s="22"/>
      <c r="HH545" s="22"/>
      <c r="HI545" s="22"/>
      <c r="HJ545" s="22"/>
      <c r="HK545" s="22"/>
      <c r="HL545" s="22"/>
      <c r="HM545" s="22"/>
      <c r="HN545" s="22"/>
      <c r="HO545" s="22"/>
      <c r="HP545" s="22"/>
      <c r="HQ545" s="22"/>
      <c r="HR545" s="22"/>
      <c r="HS545" s="22"/>
      <c r="HT545" s="22"/>
      <c r="HU545" s="22"/>
      <c r="HV545" s="22"/>
      <c r="HW545" s="22"/>
      <c r="HX545" s="22"/>
      <c r="HY545" s="22"/>
      <c r="HZ545" s="22"/>
      <c r="IA545" s="22"/>
      <c r="IB545" s="22"/>
      <c r="IC545" s="22"/>
      <c r="ID545" s="22"/>
      <c r="IE545" s="22"/>
      <c r="IF545" s="22"/>
      <c r="IG545" s="22"/>
      <c r="IH545" s="22"/>
      <c r="II545" s="22"/>
      <c r="IJ545" s="22"/>
      <c r="IK545" s="22"/>
      <c r="IL545" s="22"/>
      <c r="IM545" s="22"/>
      <c r="IN545" s="22"/>
      <c r="IO545" s="22"/>
      <c r="IP545" s="22"/>
      <c r="IQ545" s="22"/>
      <c r="IR545" s="22"/>
      <c r="IS545" s="22"/>
      <c r="IT545" s="22"/>
      <c r="IU545" s="22"/>
      <c r="IV545" s="22"/>
      <c r="IW545" s="22"/>
      <c r="IX545" s="22"/>
      <c r="IY545" s="26">
        <f t="shared" si="29"/>
        <v>32</v>
      </c>
      <c r="IZ545" s="56" t="s">
        <v>37</v>
      </c>
      <c r="JA545" s="80">
        <v>724.99</v>
      </c>
      <c r="JB545" s="81">
        <f>JE545+JF545+JG545+JH545+JI545+JJ545</f>
        <v>724.99</v>
      </c>
      <c r="JC545" s="81">
        <v>1114.56</v>
      </c>
      <c r="JD545" s="82">
        <f t="shared" si="30"/>
        <v>0</v>
      </c>
      <c r="JE545" s="83"/>
      <c r="JF545" s="83"/>
      <c r="JG545" s="83"/>
      <c r="JH545" s="83"/>
      <c r="JI545" s="83"/>
      <c r="JJ545" s="83">
        <v>724.99</v>
      </c>
      <c r="JK545" s="83"/>
      <c r="JL545" s="83"/>
      <c r="JM545" s="83"/>
      <c r="JN545" s="83"/>
      <c r="JO545" s="83"/>
      <c r="JP545" s="83"/>
      <c r="JQ545" s="40">
        <f t="shared" si="28"/>
        <v>0.65047193511340806</v>
      </c>
    </row>
    <row r="546" spans="1:278" s="5" customFormat="1" ht="12.75" customHeight="1" x14ac:dyDescent="0.25">
      <c r="A546" s="64">
        <v>43241</v>
      </c>
      <c r="B546" s="110" t="s">
        <v>145</v>
      </c>
      <c r="C546" s="52"/>
      <c r="D546" s="52"/>
      <c r="E546" s="53"/>
      <c r="F546" s="53"/>
      <c r="G546" s="53"/>
      <c r="H546" s="53"/>
      <c r="I546" s="53"/>
      <c r="J546" s="53"/>
      <c r="K546" s="53"/>
      <c r="L546" s="22"/>
      <c r="M546" s="22"/>
      <c r="N546" s="22"/>
      <c r="O546" s="22"/>
      <c r="P546" s="22"/>
      <c r="Q546" s="22"/>
      <c r="R546" s="22"/>
      <c r="S546" s="22">
        <v>36</v>
      </c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  <c r="AU546" s="22"/>
      <c r="AV546" s="22"/>
      <c r="AW546" s="22"/>
      <c r="AX546" s="22"/>
      <c r="AY546" s="22"/>
      <c r="AZ546" s="22"/>
      <c r="BA546" s="22"/>
      <c r="BB546" s="22"/>
      <c r="BC546" s="22"/>
      <c r="BD546" s="22"/>
      <c r="BE546" s="22"/>
      <c r="BF546" s="22"/>
      <c r="BG546" s="22"/>
      <c r="BH546" s="22"/>
      <c r="BI546" s="22"/>
      <c r="BJ546" s="22"/>
      <c r="BK546" s="22"/>
      <c r="BL546" s="22"/>
      <c r="BM546" s="22"/>
      <c r="BN546" s="22"/>
      <c r="BO546" s="22"/>
      <c r="BP546" s="22"/>
      <c r="BQ546" s="22"/>
      <c r="BR546" s="22"/>
      <c r="BS546" s="22"/>
      <c r="BT546" s="22"/>
      <c r="BU546" s="22"/>
      <c r="BV546" s="22"/>
      <c r="BW546" s="22"/>
      <c r="BX546" s="22"/>
      <c r="BY546" s="22"/>
      <c r="BZ546" s="22"/>
      <c r="CA546" s="22"/>
      <c r="CB546" s="22"/>
      <c r="CC546" s="22"/>
      <c r="CD546" s="22"/>
      <c r="CE546" s="22"/>
      <c r="CF546" s="22"/>
      <c r="CG546" s="22"/>
      <c r="CH546" s="22"/>
      <c r="CI546" s="22"/>
      <c r="CJ546" s="22"/>
      <c r="CK546" s="22"/>
      <c r="CL546" s="22"/>
      <c r="CM546" s="22"/>
      <c r="CN546" s="22"/>
      <c r="CO546" s="22"/>
      <c r="CP546" s="22"/>
      <c r="CQ546" s="22"/>
      <c r="CR546" s="22"/>
      <c r="CS546" s="22"/>
      <c r="CT546" s="22"/>
      <c r="CU546" s="22"/>
      <c r="CV546" s="22"/>
      <c r="CW546" s="22"/>
      <c r="CX546" s="22"/>
      <c r="CY546" s="22"/>
      <c r="CZ546" s="22"/>
      <c r="DA546" s="22"/>
      <c r="DB546" s="22"/>
      <c r="DC546" s="22"/>
      <c r="DD546" s="22"/>
      <c r="DE546" s="22"/>
      <c r="DF546" s="22"/>
      <c r="DG546" s="22"/>
      <c r="DH546" s="22"/>
      <c r="DI546" s="22"/>
      <c r="DJ546" s="22"/>
      <c r="DK546" s="22"/>
      <c r="DL546" s="22"/>
      <c r="DM546" s="22"/>
      <c r="DN546" s="22"/>
      <c r="DO546" s="22"/>
      <c r="DP546" s="22"/>
      <c r="DQ546" s="22"/>
      <c r="DR546" s="22"/>
      <c r="DS546" s="22"/>
      <c r="DT546" s="22"/>
      <c r="DU546" s="22"/>
      <c r="DV546" s="22"/>
      <c r="DW546" s="22"/>
      <c r="DX546" s="22"/>
      <c r="DY546" s="22"/>
      <c r="DZ546" s="22"/>
      <c r="EA546" s="22"/>
      <c r="EB546" s="22"/>
      <c r="EC546" s="22"/>
      <c r="ED546" s="22"/>
      <c r="EE546" s="22"/>
      <c r="EF546" s="22"/>
      <c r="EG546" s="22"/>
      <c r="EH546" s="22"/>
      <c r="EI546" s="22"/>
      <c r="EJ546" s="22"/>
      <c r="EK546" s="22"/>
      <c r="EL546" s="22"/>
      <c r="EM546" s="22"/>
      <c r="EN546" s="22"/>
      <c r="EO546" s="22"/>
      <c r="EP546" s="22"/>
      <c r="EQ546" s="22"/>
      <c r="ER546" s="22"/>
      <c r="ES546" s="22"/>
      <c r="ET546" s="22"/>
      <c r="EU546" s="22"/>
      <c r="EV546" s="22"/>
      <c r="EW546" s="22"/>
      <c r="EX546" s="22"/>
      <c r="EY546" s="22"/>
      <c r="EZ546" s="22"/>
      <c r="FA546" s="22"/>
      <c r="FB546" s="22"/>
      <c r="FC546" s="22"/>
      <c r="FD546" s="22"/>
      <c r="FE546" s="22"/>
      <c r="FF546" s="22"/>
      <c r="FG546" s="22"/>
      <c r="FH546" s="22"/>
      <c r="FI546" s="22"/>
      <c r="FJ546" s="22"/>
      <c r="FK546" s="22"/>
      <c r="FL546" s="22"/>
      <c r="FM546" s="22"/>
      <c r="FN546" s="22"/>
      <c r="FO546" s="22"/>
      <c r="FP546" s="22"/>
      <c r="FQ546" s="22"/>
      <c r="FR546" s="22"/>
      <c r="FS546" s="22"/>
      <c r="FT546" s="22"/>
      <c r="FU546" s="22"/>
      <c r="FV546" s="22"/>
      <c r="FW546" s="22"/>
      <c r="FX546" s="22"/>
      <c r="FY546" s="22"/>
      <c r="FZ546" s="22"/>
      <c r="GA546" s="22"/>
      <c r="GB546" s="22"/>
      <c r="GC546" s="22"/>
      <c r="GD546" s="22"/>
      <c r="GE546" s="22"/>
      <c r="GF546" s="22"/>
      <c r="GG546" s="22"/>
      <c r="GH546" s="22"/>
      <c r="GI546" s="22"/>
      <c r="GJ546" s="22"/>
      <c r="GK546" s="22"/>
      <c r="GL546" s="22"/>
      <c r="GM546" s="22"/>
      <c r="GN546" s="22"/>
      <c r="GO546" s="22"/>
      <c r="GP546" s="22"/>
      <c r="GQ546" s="22"/>
      <c r="GR546" s="22"/>
      <c r="GS546" s="22"/>
      <c r="GT546" s="22"/>
      <c r="GU546" s="22"/>
      <c r="GV546" s="22"/>
      <c r="GW546" s="22"/>
      <c r="GX546" s="22"/>
      <c r="GY546" s="22"/>
      <c r="GZ546" s="22"/>
      <c r="HA546" s="22"/>
      <c r="HB546" s="22"/>
      <c r="HC546" s="22"/>
      <c r="HD546" s="22"/>
      <c r="HE546" s="22"/>
      <c r="HF546" s="22"/>
      <c r="HG546" s="22"/>
      <c r="HH546" s="22"/>
      <c r="HI546" s="22"/>
      <c r="HJ546" s="22"/>
      <c r="HK546" s="22"/>
      <c r="HL546" s="22"/>
      <c r="HM546" s="22"/>
      <c r="HN546" s="22"/>
      <c r="HO546" s="22"/>
      <c r="HP546" s="22"/>
      <c r="HQ546" s="22"/>
      <c r="HR546" s="22"/>
      <c r="HS546" s="22"/>
      <c r="HT546" s="22"/>
      <c r="HU546" s="22"/>
      <c r="HV546" s="22"/>
      <c r="HW546" s="22"/>
      <c r="HX546" s="22"/>
      <c r="HY546" s="22"/>
      <c r="HZ546" s="22"/>
      <c r="IA546" s="22"/>
      <c r="IB546" s="22"/>
      <c r="IC546" s="22"/>
      <c r="ID546" s="22"/>
      <c r="IE546" s="22"/>
      <c r="IF546" s="22"/>
      <c r="IG546" s="22"/>
      <c r="IH546" s="22"/>
      <c r="II546" s="22"/>
      <c r="IJ546" s="22"/>
      <c r="IK546" s="22"/>
      <c r="IL546" s="22"/>
      <c r="IM546" s="22"/>
      <c r="IN546" s="22"/>
      <c r="IO546" s="22"/>
      <c r="IP546" s="22"/>
      <c r="IQ546" s="22"/>
      <c r="IR546" s="22"/>
      <c r="IS546" s="22"/>
      <c r="IT546" s="22"/>
      <c r="IU546" s="22"/>
      <c r="IV546" s="22"/>
      <c r="IW546" s="22"/>
      <c r="IX546" s="22"/>
      <c r="IY546" s="26">
        <f t="shared" si="29"/>
        <v>36</v>
      </c>
      <c r="IZ546" s="56" t="s">
        <v>37</v>
      </c>
      <c r="JA546" s="80">
        <v>809.57</v>
      </c>
      <c r="JB546" s="81">
        <f>JE546+JF546+JG546+JH546+JI546+JJ546+JK546</f>
        <v>809.57</v>
      </c>
      <c r="JC546" s="81">
        <v>464.40000000000003</v>
      </c>
      <c r="JD546" s="82">
        <f t="shared" si="30"/>
        <v>0</v>
      </c>
      <c r="JE546" s="83"/>
      <c r="JF546" s="83"/>
      <c r="JG546" s="83"/>
      <c r="JH546" s="83"/>
      <c r="JI546" s="83"/>
      <c r="JJ546" s="83"/>
      <c r="JK546" s="83">
        <v>809.57</v>
      </c>
      <c r="JL546" s="83"/>
      <c r="JM546" s="83"/>
      <c r="JN546" s="83"/>
      <c r="JO546" s="83"/>
      <c r="JP546" s="83"/>
      <c r="JQ546" s="40">
        <f t="shared" si="28"/>
        <v>1.7432601205857019</v>
      </c>
      <c r="JR546" s="5" t="s">
        <v>493</v>
      </c>
    </row>
    <row r="547" spans="1:278" s="5" customFormat="1" ht="12.75" customHeight="1" x14ac:dyDescent="0.25">
      <c r="A547" s="64">
        <v>43269</v>
      </c>
      <c r="B547" s="110" t="s">
        <v>145</v>
      </c>
      <c r="C547" s="52"/>
      <c r="D547" s="52"/>
      <c r="E547" s="53"/>
      <c r="F547" s="53"/>
      <c r="G547" s="53"/>
      <c r="H547" s="53"/>
      <c r="I547" s="53"/>
      <c r="J547" s="53"/>
      <c r="K547" s="53"/>
      <c r="L547" s="22"/>
      <c r="M547" s="22"/>
      <c r="N547" s="22"/>
      <c r="O547" s="22"/>
      <c r="P547" s="22"/>
      <c r="Q547" s="22"/>
      <c r="R547" s="22">
        <v>10</v>
      </c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  <c r="AU547" s="22"/>
      <c r="AV547" s="22"/>
      <c r="AW547" s="22"/>
      <c r="AX547" s="22"/>
      <c r="AY547" s="22"/>
      <c r="AZ547" s="22"/>
      <c r="BA547" s="22"/>
      <c r="BB547" s="22"/>
      <c r="BC547" s="22"/>
      <c r="BD547" s="22"/>
      <c r="BE547" s="22"/>
      <c r="BF547" s="22"/>
      <c r="BG547" s="22"/>
      <c r="BH547" s="22"/>
      <c r="BI547" s="22"/>
      <c r="BJ547" s="22"/>
      <c r="BK547" s="22"/>
      <c r="BL547" s="22"/>
      <c r="BM547" s="22"/>
      <c r="BN547" s="22"/>
      <c r="BO547" s="22"/>
      <c r="BP547" s="22"/>
      <c r="BQ547" s="22"/>
      <c r="BR547" s="22"/>
      <c r="BS547" s="22"/>
      <c r="BT547" s="22"/>
      <c r="BU547" s="22"/>
      <c r="BV547" s="22"/>
      <c r="BW547" s="22"/>
      <c r="BX547" s="22"/>
      <c r="BY547" s="22"/>
      <c r="BZ547" s="22"/>
      <c r="CA547" s="22"/>
      <c r="CB547" s="22"/>
      <c r="CC547" s="22"/>
      <c r="CD547" s="22"/>
      <c r="CE547" s="22"/>
      <c r="CF547" s="22"/>
      <c r="CG547" s="22"/>
      <c r="CH547" s="22"/>
      <c r="CI547" s="22"/>
      <c r="CJ547" s="22"/>
      <c r="CK547" s="22"/>
      <c r="CL547" s="22"/>
      <c r="CM547" s="22"/>
      <c r="CN547" s="22"/>
      <c r="CO547" s="22"/>
      <c r="CP547" s="22"/>
      <c r="CQ547" s="22"/>
      <c r="CR547" s="22"/>
      <c r="CS547" s="22"/>
      <c r="CT547" s="22"/>
      <c r="CU547" s="22"/>
      <c r="CV547" s="22"/>
      <c r="CW547" s="22"/>
      <c r="CX547" s="22"/>
      <c r="CY547" s="22"/>
      <c r="CZ547" s="22"/>
      <c r="DA547" s="22"/>
      <c r="DB547" s="22"/>
      <c r="DC547" s="22"/>
      <c r="DD547" s="22"/>
      <c r="DE547" s="22"/>
      <c r="DF547" s="22"/>
      <c r="DG547" s="22"/>
      <c r="DH547" s="22"/>
      <c r="DI547" s="22"/>
      <c r="DJ547" s="22"/>
      <c r="DK547" s="22"/>
      <c r="DL547" s="22"/>
      <c r="DM547" s="22"/>
      <c r="DN547" s="22"/>
      <c r="DO547" s="22"/>
      <c r="DP547" s="22"/>
      <c r="DQ547" s="22"/>
      <c r="DR547" s="22"/>
      <c r="DS547" s="22"/>
      <c r="DT547" s="22"/>
      <c r="DU547" s="22"/>
      <c r="DV547" s="22"/>
      <c r="DW547" s="22"/>
      <c r="DX547" s="22"/>
      <c r="DY547" s="22"/>
      <c r="DZ547" s="22"/>
      <c r="EA547" s="22"/>
      <c r="EB547" s="22"/>
      <c r="EC547" s="22"/>
      <c r="ED547" s="22"/>
      <c r="EE547" s="22"/>
      <c r="EF547" s="22"/>
      <c r="EG547" s="22"/>
      <c r="EH547" s="22"/>
      <c r="EI547" s="22"/>
      <c r="EJ547" s="22"/>
      <c r="EK547" s="22"/>
      <c r="EL547" s="22"/>
      <c r="EM547" s="22"/>
      <c r="EN547" s="22"/>
      <c r="EO547" s="22"/>
      <c r="EP547" s="22"/>
      <c r="EQ547" s="22"/>
      <c r="ER547" s="22"/>
      <c r="ES547" s="22"/>
      <c r="ET547" s="22"/>
      <c r="EU547" s="22"/>
      <c r="EV547" s="22"/>
      <c r="EW547" s="22"/>
      <c r="EX547" s="22"/>
      <c r="EY547" s="22"/>
      <c r="EZ547" s="22"/>
      <c r="FA547" s="22"/>
      <c r="FB547" s="22"/>
      <c r="FC547" s="22"/>
      <c r="FD547" s="22"/>
      <c r="FE547" s="22"/>
      <c r="FF547" s="22"/>
      <c r="FG547" s="22"/>
      <c r="FH547" s="22"/>
      <c r="FI547" s="22"/>
      <c r="FJ547" s="22"/>
      <c r="FK547" s="22"/>
      <c r="FL547" s="22"/>
      <c r="FM547" s="22"/>
      <c r="FN547" s="22"/>
      <c r="FO547" s="22"/>
      <c r="FP547" s="22"/>
      <c r="FQ547" s="22"/>
      <c r="FR547" s="22"/>
      <c r="FS547" s="22"/>
      <c r="FT547" s="22"/>
      <c r="FU547" s="22"/>
      <c r="FV547" s="22"/>
      <c r="FW547" s="22"/>
      <c r="FX547" s="22"/>
      <c r="FY547" s="22"/>
      <c r="FZ547" s="22"/>
      <c r="GA547" s="22"/>
      <c r="GB547" s="22"/>
      <c r="GC547" s="22"/>
      <c r="GD547" s="22"/>
      <c r="GE547" s="22"/>
      <c r="GF547" s="22"/>
      <c r="GG547" s="22"/>
      <c r="GH547" s="22"/>
      <c r="GI547" s="22"/>
      <c r="GJ547" s="22"/>
      <c r="GK547" s="22"/>
      <c r="GL547" s="22"/>
      <c r="GM547" s="22"/>
      <c r="GN547" s="22"/>
      <c r="GO547" s="22"/>
      <c r="GP547" s="22"/>
      <c r="GQ547" s="22"/>
      <c r="GR547" s="22"/>
      <c r="GS547" s="22"/>
      <c r="GT547" s="22"/>
      <c r="GU547" s="22"/>
      <c r="GV547" s="22"/>
      <c r="GW547" s="22"/>
      <c r="GX547" s="22"/>
      <c r="GY547" s="22"/>
      <c r="GZ547" s="22"/>
      <c r="HA547" s="22"/>
      <c r="HB547" s="22"/>
      <c r="HC547" s="22"/>
      <c r="HD547" s="22"/>
      <c r="HE547" s="22"/>
      <c r="HF547" s="22"/>
      <c r="HG547" s="22"/>
      <c r="HH547" s="22"/>
      <c r="HI547" s="22"/>
      <c r="HJ547" s="22"/>
      <c r="HK547" s="22"/>
      <c r="HL547" s="22"/>
      <c r="HM547" s="22"/>
      <c r="HN547" s="22"/>
      <c r="HO547" s="22"/>
      <c r="HP547" s="22"/>
      <c r="HQ547" s="22"/>
      <c r="HR547" s="22"/>
      <c r="HS547" s="22"/>
      <c r="HT547" s="22"/>
      <c r="HU547" s="22"/>
      <c r="HV547" s="22"/>
      <c r="HW547" s="22"/>
      <c r="HX547" s="22"/>
      <c r="HY547" s="22"/>
      <c r="HZ547" s="22"/>
      <c r="IA547" s="22"/>
      <c r="IB547" s="22"/>
      <c r="IC547" s="22"/>
      <c r="ID547" s="22"/>
      <c r="IE547" s="22"/>
      <c r="IF547" s="22"/>
      <c r="IG547" s="22"/>
      <c r="IH547" s="22"/>
      <c r="II547" s="22"/>
      <c r="IJ547" s="22"/>
      <c r="IK547" s="22"/>
      <c r="IL547" s="22"/>
      <c r="IM547" s="22"/>
      <c r="IN547" s="22"/>
      <c r="IO547" s="22"/>
      <c r="IP547" s="22"/>
      <c r="IQ547" s="22"/>
      <c r="IR547" s="22"/>
      <c r="IS547" s="22"/>
      <c r="IT547" s="22"/>
      <c r="IU547" s="22"/>
      <c r="IV547" s="22"/>
      <c r="IW547" s="22"/>
      <c r="IX547" s="22"/>
      <c r="IY547" s="26">
        <f t="shared" si="29"/>
        <v>10</v>
      </c>
      <c r="IZ547" s="56" t="s">
        <v>37</v>
      </c>
      <c r="JA547" s="80">
        <v>369.48</v>
      </c>
      <c r="JB547" s="81">
        <f>JE547+JF547+JG547+JH547+JI547+JJ547+JK547</f>
        <v>369.48</v>
      </c>
      <c r="JC547" s="81">
        <v>222</v>
      </c>
      <c r="JD547" s="82">
        <f t="shared" si="30"/>
        <v>0</v>
      </c>
      <c r="JE547" s="83"/>
      <c r="JF547" s="83"/>
      <c r="JG547" s="83"/>
      <c r="JH547" s="83"/>
      <c r="JI547" s="83"/>
      <c r="JJ547" s="83"/>
      <c r="JK547" s="83">
        <v>369.48</v>
      </c>
      <c r="JL547" s="83"/>
      <c r="JM547" s="83"/>
      <c r="JN547" s="83"/>
      <c r="JO547" s="83"/>
      <c r="JP547" s="83"/>
      <c r="JQ547" s="40">
        <f t="shared" si="28"/>
        <v>1.6643243243243244</v>
      </c>
      <c r="JR547" s="5" t="s">
        <v>515</v>
      </c>
    </row>
    <row r="548" spans="1:278" s="5" customFormat="1" ht="12.75" customHeight="1" x14ac:dyDescent="0.25">
      <c r="A548" s="64">
        <v>43278</v>
      </c>
      <c r="B548" s="110" t="s">
        <v>145</v>
      </c>
      <c r="C548" s="52"/>
      <c r="D548" s="52"/>
      <c r="E548" s="53"/>
      <c r="F548" s="53"/>
      <c r="G548" s="53"/>
      <c r="H548" s="53"/>
      <c r="I548" s="53"/>
      <c r="J548" s="53"/>
      <c r="K548" s="53"/>
      <c r="L548" s="22"/>
      <c r="M548" s="22"/>
      <c r="N548" s="22"/>
      <c r="O548" s="22"/>
      <c r="P548" s="22"/>
      <c r="Q548" s="22"/>
      <c r="R548" s="22"/>
      <c r="S548" s="22"/>
      <c r="T548" s="22">
        <v>9</v>
      </c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  <c r="AU548" s="22"/>
      <c r="AV548" s="22"/>
      <c r="AW548" s="22"/>
      <c r="AX548" s="22"/>
      <c r="AY548" s="22"/>
      <c r="AZ548" s="22"/>
      <c r="BA548" s="22"/>
      <c r="BB548" s="22"/>
      <c r="BC548" s="22"/>
      <c r="BD548" s="22"/>
      <c r="BE548" s="22"/>
      <c r="BF548" s="22"/>
      <c r="BG548" s="22"/>
      <c r="BH548" s="22"/>
      <c r="BI548" s="22"/>
      <c r="BJ548" s="22"/>
      <c r="BK548" s="22"/>
      <c r="BL548" s="22"/>
      <c r="BM548" s="22"/>
      <c r="BN548" s="22"/>
      <c r="BO548" s="22"/>
      <c r="BP548" s="22"/>
      <c r="BQ548" s="22"/>
      <c r="BR548" s="22"/>
      <c r="BS548" s="22"/>
      <c r="BT548" s="22"/>
      <c r="BU548" s="22"/>
      <c r="BV548" s="22"/>
      <c r="BW548" s="22"/>
      <c r="BX548" s="22"/>
      <c r="BY548" s="22"/>
      <c r="BZ548" s="22"/>
      <c r="CA548" s="22"/>
      <c r="CB548" s="22"/>
      <c r="CC548" s="22"/>
      <c r="CD548" s="22"/>
      <c r="CE548" s="22"/>
      <c r="CF548" s="22"/>
      <c r="CG548" s="22"/>
      <c r="CH548" s="22"/>
      <c r="CI548" s="22"/>
      <c r="CJ548" s="22"/>
      <c r="CK548" s="22"/>
      <c r="CL548" s="22"/>
      <c r="CM548" s="22"/>
      <c r="CN548" s="22"/>
      <c r="CO548" s="22"/>
      <c r="CP548" s="22"/>
      <c r="CQ548" s="22"/>
      <c r="CR548" s="22"/>
      <c r="CS548" s="22"/>
      <c r="CT548" s="22"/>
      <c r="CU548" s="22"/>
      <c r="CV548" s="22"/>
      <c r="CW548" s="22"/>
      <c r="CX548" s="22"/>
      <c r="CY548" s="22"/>
      <c r="CZ548" s="22"/>
      <c r="DA548" s="22"/>
      <c r="DB548" s="22"/>
      <c r="DC548" s="22"/>
      <c r="DD548" s="22"/>
      <c r="DE548" s="22"/>
      <c r="DF548" s="22"/>
      <c r="DG548" s="22"/>
      <c r="DH548" s="22"/>
      <c r="DI548" s="22"/>
      <c r="DJ548" s="22"/>
      <c r="DK548" s="22"/>
      <c r="DL548" s="22"/>
      <c r="DM548" s="22"/>
      <c r="DN548" s="22"/>
      <c r="DO548" s="22"/>
      <c r="DP548" s="22"/>
      <c r="DQ548" s="22"/>
      <c r="DR548" s="22"/>
      <c r="DS548" s="22"/>
      <c r="DT548" s="22"/>
      <c r="DU548" s="22"/>
      <c r="DV548" s="22"/>
      <c r="DW548" s="22"/>
      <c r="DX548" s="22"/>
      <c r="DY548" s="22"/>
      <c r="DZ548" s="22"/>
      <c r="EA548" s="22"/>
      <c r="EB548" s="22"/>
      <c r="EC548" s="22"/>
      <c r="ED548" s="22"/>
      <c r="EE548" s="22"/>
      <c r="EF548" s="22"/>
      <c r="EG548" s="22"/>
      <c r="EH548" s="22"/>
      <c r="EI548" s="22"/>
      <c r="EJ548" s="22"/>
      <c r="EK548" s="22"/>
      <c r="EL548" s="22"/>
      <c r="EM548" s="22"/>
      <c r="EN548" s="22"/>
      <c r="EO548" s="22"/>
      <c r="EP548" s="22"/>
      <c r="EQ548" s="22"/>
      <c r="ER548" s="22"/>
      <c r="ES548" s="22"/>
      <c r="ET548" s="22"/>
      <c r="EU548" s="22"/>
      <c r="EV548" s="22"/>
      <c r="EW548" s="22"/>
      <c r="EX548" s="22"/>
      <c r="EY548" s="22"/>
      <c r="EZ548" s="22"/>
      <c r="FA548" s="22"/>
      <c r="FB548" s="22"/>
      <c r="FC548" s="22"/>
      <c r="FD548" s="22"/>
      <c r="FE548" s="22"/>
      <c r="FF548" s="22"/>
      <c r="FG548" s="22"/>
      <c r="FH548" s="22"/>
      <c r="FI548" s="22"/>
      <c r="FJ548" s="22"/>
      <c r="FK548" s="22"/>
      <c r="FL548" s="22"/>
      <c r="FM548" s="22"/>
      <c r="FN548" s="22"/>
      <c r="FO548" s="22"/>
      <c r="FP548" s="22"/>
      <c r="FQ548" s="22"/>
      <c r="FR548" s="22"/>
      <c r="FS548" s="22"/>
      <c r="FT548" s="22"/>
      <c r="FU548" s="22"/>
      <c r="FV548" s="22"/>
      <c r="FW548" s="22"/>
      <c r="FX548" s="22"/>
      <c r="FY548" s="22"/>
      <c r="FZ548" s="22"/>
      <c r="GA548" s="22"/>
      <c r="GB548" s="22"/>
      <c r="GC548" s="22"/>
      <c r="GD548" s="22"/>
      <c r="GE548" s="22"/>
      <c r="GF548" s="22"/>
      <c r="GG548" s="22"/>
      <c r="GH548" s="22"/>
      <c r="GI548" s="22"/>
      <c r="GJ548" s="22"/>
      <c r="GK548" s="22"/>
      <c r="GL548" s="22"/>
      <c r="GM548" s="22"/>
      <c r="GN548" s="22"/>
      <c r="GO548" s="22"/>
      <c r="GP548" s="22"/>
      <c r="GQ548" s="22"/>
      <c r="GR548" s="22"/>
      <c r="GS548" s="22"/>
      <c r="GT548" s="22"/>
      <c r="GU548" s="22"/>
      <c r="GV548" s="22"/>
      <c r="GW548" s="22"/>
      <c r="GX548" s="22"/>
      <c r="GY548" s="22"/>
      <c r="GZ548" s="22"/>
      <c r="HA548" s="22"/>
      <c r="HB548" s="22"/>
      <c r="HC548" s="22"/>
      <c r="HD548" s="22"/>
      <c r="HE548" s="22"/>
      <c r="HF548" s="22"/>
      <c r="HG548" s="22"/>
      <c r="HH548" s="22"/>
      <c r="HI548" s="22"/>
      <c r="HJ548" s="22"/>
      <c r="HK548" s="22"/>
      <c r="HL548" s="22"/>
      <c r="HM548" s="22"/>
      <c r="HN548" s="22"/>
      <c r="HO548" s="22"/>
      <c r="HP548" s="22"/>
      <c r="HQ548" s="22"/>
      <c r="HR548" s="22"/>
      <c r="HS548" s="22"/>
      <c r="HT548" s="22"/>
      <c r="HU548" s="22"/>
      <c r="HV548" s="22"/>
      <c r="HW548" s="22"/>
      <c r="HX548" s="22"/>
      <c r="HY548" s="22"/>
      <c r="HZ548" s="22"/>
      <c r="IA548" s="22"/>
      <c r="IB548" s="22"/>
      <c r="IC548" s="22"/>
      <c r="ID548" s="22"/>
      <c r="IE548" s="22"/>
      <c r="IF548" s="22"/>
      <c r="IG548" s="22"/>
      <c r="IH548" s="22"/>
      <c r="II548" s="22"/>
      <c r="IJ548" s="22"/>
      <c r="IK548" s="22"/>
      <c r="IL548" s="22"/>
      <c r="IM548" s="22"/>
      <c r="IN548" s="22"/>
      <c r="IO548" s="22"/>
      <c r="IP548" s="22"/>
      <c r="IQ548" s="22"/>
      <c r="IR548" s="22"/>
      <c r="IS548" s="22"/>
      <c r="IT548" s="22"/>
      <c r="IU548" s="22"/>
      <c r="IV548" s="22"/>
      <c r="IW548" s="22"/>
      <c r="IX548" s="22"/>
      <c r="IY548" s="26">
        <f t="shared" si="29"/>
        <v>9</v>
      </c>
      <c r="IZ548" s="56" t="s">
        <v>37</v>
      </c>
      <c r="JA548" s="80">
        <v>202.5</v>
      </c>
      <c r="JB548" s="81">
        <f>JE548+JF548+JG548+JH548+JI548+JJ548+JK548</f>
        <v>202.5</v>
      </c>
      <c r="JC548" s="81">
        <v>115.83</v>
      </c>
      <c r="JD548" s="82">
        <f t="shared" si="30"/>
        <v>0</v>
      </c>
      <c r="JE548" s="83"/>
      <c r="JF548" s="83"/>
      <c r="JG548" s="83"/>
      <c r="JH548" s="83"/>
      <c r="JI548" s="83"/>
      <c r="JJ548" s="83"/>
      <c r="JK548" s="83">
        <v>202.5</v>
      </c>
      <c r="JL548" s="83"/>
      <c r="JM548" s="83"/>
      <c r="JN548" s="83"/>
      <c r="JO548" s="83"/>
      <c r="JP548" s="83"/>
      <c r="JQ548" s="40">
        <f t="shared" si="28"/>
        <v>1.7482517482517483</v>
      </c>
      <c r="JR548" s="5" t="s">
        <v>476</v>
      </c>
    </row>
    <row r="549" spans="1:278" s="5" customFormat="1" ht="12.75" customHeight="1" x14ac:dyDescent="0.25">
      <c r="A549" s="64">
        <v>43287</v>
      </c>
      <c r="B549" s="110" t="s">
        <v>145</v>
      </c>
      <c r="C549" s="52"/>
      <c r="D549" s="52"/>
      <c r="E549" s="53"/>
      <c r="F549" s="53"/>
      <c r="G549" s="53"/>
      <c r="H549" s="53"/>
      <c r="I549" s="53"/>
      <c r="J549" s="53"/>
      <c r="K549" s="53"/>
      <c r="L549" s="22"/>
      <c r="M549" s="22"/>
      <c r="N549" s="22"/>
      <c r="O549" s="22"/>
      <c r="P549" s="22"/>
      <c r="Q549" s="22"/>
      <c r="R549" s="22">
        <v>10</v>
      </c>
      <c r="S549" s="22">
        <v>54</v>
      </c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  <c r="AU549" s="22"/>
      <c r="AV549" s="22"/>
      <c r="AW549" s="22"/>
      <c r="AX549" s="22"/>
      <c r="AY549" s="22"/>
      <c r="AZ549" s="22"/>
      <c r="BA549" s="22"/>
      <c r="BB549" s="22"/>
      <c r="BC549" s="22"/>
      <c r="BD549" s="22"/>
      <c r="BE549" s="22"/>
      <c r="BF549" s="22"/>
      <c r="BG549" s="22"/>
      <c r="BH549" s="22"/>
      <c r="BI549" s="22"/>
      <c r="BJ549" s="22"/>
      <c r="BK549" s="22"/>
      <c r="BL549" s="22"/>
      <c r="BM549" s="22"/>
      <c r="BN549" s="22"/>
      <c r="BO549" s="22"/>
      <c r="BP549" s="22"/>
      <c r="BQ549" s="22"/>
      <c r="BR549" s="22"/>
      <c r="BS549" s="22"/>
      <c r="BT549" s="22"/>
      <c r="BU549" s="22"/>
      <c r="BV549" s="22"/>
      <c r="BW549" s="22"/>
      <c r="BX549" s="22"/>
      <c r="BY549" s="22"/>
      <c r="BZ549" s="22"/>
      <c r="CA549" s="22"/>
      <c r="CB549" s="22"/>
      <c r="CC549" s="22"/>
      <c r="CD549" s="22"/>
      <c r="CE549" s="22"/>
      <c r="CF549" s="22"/>
      <c r="CG549" s="22"/>
      <c r="CH549" s="22"/>
      <c r="CI549" s="22"/>
      <c r="CJ549" s="22"/>
      <c r="CK549" s="22"/>
      <c r="CL549" s="22"/>
      <c r="CM549" s="22"/>
      <c r="CN549" s="22"/>
      <c r="CO549" s="22"/>
      <c r="CP549" s="22"/>
      <c r="CQ549" s="22"/>
      <c r="CR549" s="22"/>
      <c r="CS549" s="22"/>
      <c r="CT549" s="22"/>
      <c r="CU549" s="22"/>
      <c r="CV549" s="22"/>
      <c r="CW549" s="22"/>
      <c r="CX549" s="22"/>
      <c r="CY549" s="22"/>
      <c r="CZ549" s="22"/>
      <c r="DA549" s="22"/>
      <c r="DB549" s="22"/>
      <c r="DC549" s="22"/>
      <c r="DD549" s="22"/>
      <c r="DE549" s="22"/>
      <c r="DF549" s="22"/>
      <c r="DG549" s="22"/>
      <c r="DH549" s="22"/>
      <c r="DI549" s="22"/>
      <c r="DJ549" s="22"/>
      <c r="DK549" s="22"/>
      <c r="DL549" s="22"/>
      <c r="DM549" s="22"/>
      <c r="DN549" s="22"/>
      <c r="DO549" s="22"/>
      <c r="DP549" s="22"/>
      <c r="DQ549" s="22"/>
      <c r="DR549" s="22"/>
      <c r="DS549" s="22"/>
      <c r="DT549" s="22"/>
      <c r="DU549" s="22"/>
      <c r="DV549" s="22"/>
      <c r="DW549" s="22"/>
      <c r="DX549" s="22"/>
      <c r="DY549" s="22"/>
      <c r="DZ549" s="22"/>
      <c r="EA549" s="22"/>
      <c r="EB549" s="22"/>
      <c r="EC549" s="22"/>
      <c r="ED549" s="22"/>
      <c r="EE549" s="22"/>
      <c r="EF549" s="22"/>
      <c r="EG549" s="22"/>
      <c r="EH549" s="22"/>
      <c r="EI549" s="22"/>
      <c r="EJ549" s="22"/>
      <c r="EK549" s="22"/>
      <c r="EL549" s="22"/>
      <c r="EM549" s="22"/>
      <c r="EN549" s="22"/>
      <c r="EO549" s="22"/>
      <c r="EP549" s="22"/>
      <c r="EQ549" s="22"/>
      <c r="ER549" s="22"/>
      <c r="ES549" s="22"/>
      <c r="ET549" s="22"/>
      <c r="EU549" s="22"/>
      <c r="EV549" s="22"/>
      <c r="EW549" s="22"/>
      <c r="EX549" s="22"/>
      <c r="EY549" s="22"/>
      <c r="EZ549" s="22"/>
      <c r="FA549" s="22"/>
      <c r="FB549" s="22"/>
      <c r="FC549" s="22"/>
      <c r="FD549" s="22"/>
      <c r="FE549" s="22"/>
      <c r="FF549" s="22"/>
      <c r="FG549" s="22"/>
      <c r="FH549" s="22"/>
      <c r="FI549" s="22"/>
      <c r="FJ549" s="22"/>
      <c r="FK549" s="22"/>
      <c r="FL549" s="22"/>
      <c r="FM549" s="22"/>
      <c r="FN549" s="22"/>
      <c r="FO549" s="22"/>
      <c r="FP549" s="22"/>
      <c r="FQ549" s="22"/>
      <c r="FR549" s="22"/>
      <c r="FS549" s="22"/>
      <c r="FT549" s="22"/>
      <c r="FU549" s="22"/>
      <c r="FV549" s="22"/>
      <c r="FW549" s="22"/>
      <c r="FX549" s="22"/>
      <c r="FY549" s="22"/>
      <c r="FZ549" s="22"/>
      <c r="GA549" s="22"/>
      <c r="GB549" s="22"/>
      <c r="GC549" s="22"/>
      <c r="GD549" s="22"/>
      <c r="GE549" s="22"/>
      <c r="GF549" s="22"/>
      <c r="GG549" s="22"/>
      <c r="GH549" s="22"/>
      <c r="GI549" s="22"/>
      <c r="GJ549" s="22"/>
      <c r="GK549" s="22"/>
      <c r="GL549" s="22"/>
      <c r="GM549" s="22"/>
      <c r="GN549" s="22"/>
      <c r="GO549" s="22"/>
      <c r="GP549" s="22"/>
      <c r="GQ549" s="22"/>
      <c r="GR549" s="22"/>
      <c r="GS549" s="22"/>
      <c r="GT549" s="22"/>
      <c r="GU549" s="22"/>
      <c r="GV549" s="22"/>
      <c r="GW549" s="22"/>
      <c r="GX549" s="22"/>
      <c r="GY549" s="22"/>
      <c r="GZ549" s="22"/>
      <c r="HA549" s="22"/>
      <c r="HB549" s="22"/>
      <c r="HC549" s="22"/>
      <c r="HD549" s="22"/>
      <c r="HE549" s="22"/>
      <c r="HF549" s="22"/>
      <c r="HG549" s="22"/>
      <c r="HH549" s="22"/>
      <c r="HI549" s="22"/>
      <c r="HJ549" s="22"/>
      <c r="HK549" s="22"/>
      <c r="HL549" s="22"/>
      <c r="HM549" s="22"/>
      <c r="HN549" s="22"/>
      <c r="HO549" s="22"/>
      <c r="HP549" s="22"/>
      <c r="HQ549" s="22"/>
      <c r="HR549" s="22"/>
      <c r="HS549" s="22"/>
      <c r="HT549" s="22"/>
      <c r="HU549" s="22"/>
      <c r="HV549" s="22"/>
      <c r="HW549" s="22"/>
      <c r="HX549" s="22"/>
      <c r="HY549" s="22"/>
      <c r="HZ549" s="22"/>
      <c r="IA549" s="22"/>
      <c r="IB549" s="22"/>
      <c r="IC549" s="22"/>
      <c r="ID549" s="22"/>
      <c r="IE549" s="22"/>
      <c r="IF549" s="22"/>
      <c r="IG549" s="22"/>
      <c r="IH549" s="22"/>
      <c r="II549" s="22"/>
      <c r="IJ549" s="22"/>
      <c r="IK549" s="22"/>
      <c r="IL549" s="22"/>
      <c r="IM549" s="22"/>
      <c r="IN549" s="22"/>
      <c r="IO549" s="22"/>
      <c r="IP549" s="22"/>
      <c r="IQ549" s="22"/>
      <c r="IR549" s="22"/>
      <c r="IS549" s="22"/>
      <c r="IT549" s="22"/>
      <c r="IU549" s="22"/>
      <c r="IV549" s="22"/>
      <c r="IW549" s="22"/>
      <c r="IX549" s="22"/>
      <c r="IY549" s="26">
        <f t="shared" si="29"/>
        <v>64</v>
      </c>
      <c r="IZ549" s="56" t="s">
        <v>37</v>
      </c>
      <c r="JA549" s="80">
        <v>1582.63</v>
      </c>
      <c r="JB549" s="81">
        <f>JE549+JF549+JG549+JH549+JI549+JJ549+JK549+JL549</f>
        <v>1582.63</v>
      </c>
      <c r="JC549" s="81">
        <v>916.56000000000006</v>
      </c>
      <c r="JD549" s="82">
        <f t="shared" si="30"/>
        <v>0</v>
      </c>
      <c r="JE549" s="83"/>
      <c r="JF549" s="83"/>
      <c r="JG549" s="83"/>
      <c r="JH549" s="83"/>
      <c r="JI549" s="83"/>
      <c r="JJ549" s="83"/>
      <c r="JK549" s="83"/>
      <c r="JL549" s="83">
        <v>1582.63</v>
      </c>
      <c r="JM549" s="83"/>
      <c r="JN549" s="83"/>
      <c r="JO549" s="83"/>
      <c r="JP549" s="83"/>
      <c r="JQ549" s="40">
        <f t="shared" si="28"/>
        <v>1.7267063803788076</v>
      </c>
      <c r="JR549" s="5" t="s">
        <v>522</v>
      </c>
    </row>
    <row r="550" spans="1:278" s="5" customFormat="1" ht="12.75" customHeight="1" x14ac:dyDescent="0.25">
      <c r="A550" s="64">
        <v>43314</v>
      </c>
      <c r="B550" s="110" t="s">
        <v>145</v>
      </c>
      <c r="C550" s="52"/>
      <c r="D550" s="52"/>
      <c r="E550" s="53"/>
      <c r="F550" s="53"/>
      <c r="G550" s="53"/>
      <c r="H550" s="53"/>
      <c r="I550" s="53"/>
      <c r="J550" s="53"/>
      <c r="K550" s="53"/>
      <c r="L550" s="22"/>
      <c r="M550" s="22"/>
      <c r="N550" s="22"/>
      <c r="O550" s="22"/>
      <c r="P550" s="22"/>
      <c r="Q550" s="22"/>
      <c r="R550" s="22"/>
      <c r="S550" s="22">
        <v>27</v>
      </c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  <c r="AU550" s="22"/>
      <c r="AV550" s="22"/>
      <c r="AW550" s="22"/>
      <c r="AX550" s="22"/>
      <c r="AY550" s="22"/>
      <c r="AZ550" s="22"/>
      <c r="BA550" s="22"/>
      <c r="BB550" s="22"/>
      <c r="BC550" s="22"/>
      <c r="BD550" s="22"/>
      <c r="BE550" s="22"/>
      <c r="BF550" s="22"/>
      <c r="BG550" s="22"/>
      <c r="BH550" s="22"/>
      <c r="BI550" s="22"/>
      <c r="BJ550" s="22"/>
      <c r="BK550" s="22"/>
      <c r="BL550" s="22"/>
      <c r="BM550" s="22"/>
      <c r="BN550" s="22"/>
      <c r="BO550" s="22"/>
      <c r="BP550" s="22"/>
      <c r="BQ550" s="22"/>
      <c r="BR550" s="22"/>
      <c r="BS550" s="22"/>
      <c r="BT550" s="22"/>
      <c r="BU550" s="22"/>
      <c r="BV550" s="22"/>
      <c r="BW550" s="22"/>
      <c r="BX550" s="22"/>
      <c r="BY550" s="22"/>
      <c r="BZ550" s="22"/>
      <c r="CA550" s="22"/>
      <c r="CB550" s="22"/>
      <c r="CC550" s="22"/>
      <c r="CD550" s="22"/>
      <c r="CE550" s="22"/>
      <c r="CF550" s="22"/>
      <c r="CG550" s="22"/>
      <c r="CH550" s="22"/>
      <c r="CI550" s="22"/>
      <c r="CJ550" s="22"/>
      <c r="CK550" s="22"/>
      <c r="CL550" s="22"/>
      <c r="CM550" s="22"/>
      <c r="CN550" s="22"/>
      <c r="CO550" s="22"/>
      <c r="CP550" s="22"/>
      <c r="CQ550" s="22"/>
      <c r="CR550" s="22"/>
      <c r="CS550" s="22"/>
      <c r="CT550" s="22"/>
      <c r="CU550" s="22"/>
      <c r="CV550" s="22"/>
      <c r="CW550" s="22"/>
      <c r="CX550" s="22"/>
      <c r="CY550" s="22"/>
      <c r="CZ550" s="22"/>
      <c r="DA550" s="22"/>
      <c r="DB550" s="22"/>
      <c r="DC550" s="22"/>
      <c r="DD550" s="22"/>
      <c r="DE550" s="22"/>
      <c r="DF550" s="22"/>
      <c r="DG550" s="22"/>
      <c r="DH550" s="22"/>
      <c r="DI550" s="22"/>
      <c r="DJ550" s="22"/>
      <c r="DK550" s="22"/>
      <c r="DL550" s="22"/>
      <c r="DM550" s="22"/>
      <c r="DN550" s="22"/>
      <c r="DO550" s="22"/>
      <c r="DP550" s="22"/>
      <c r="DQ550" s="22"/>
      <c r="DR550" s="22"/>
      <c r="DS550" s="22"/>
      <c r="DT550" s="22"/>
      <c r="DU550" s="22"/>
      <c r="DV550" s="22"/>
      <c r="DW550" s="22"/>
      <c r="DX550" s="22"/>
      <c r="DY550" s="22"/>
      <c r="DZ550" s="22"/>
      <c r="EA550" s="22"/>
      <c r="EB550" s="22"/>
      <c r="EC550" s="22"/>
      <c r="ED550" s="22"/>
      <c r="EE550" s="22"/>
      <c r="EF550" s="22"/>
      <c r="EG550" s="22"/>
      <c r="EH550" s="22"/>
      <c r="EI550" s="22"/>
      <c r="EJ550" s="22"/>
      <c r="EK550" s="22"/>
      <c r="EL550" s="22"/>
      <c r="EM550" s="22"/>
      <c r="EN550" s="22"/>
      <c r="EO550" s="22"/>
      <c r="EP550" s="22"/>
      <c r="EQ550" s="22"/>
      <c r="ER550" s="22"/>
      <c r="ES550" s="22"/>
      <c r="ET550" s="22"/>
      <c r="EU550" s="22"/>
      <c r="EV550" s="22"/>
      <c r="EW550" s="22"/>
      <c r="EX550" s="22"/>
      <c r="EY550" s="22"/>
      <c r="EZ550" s="22"/>
      <c r="FA550" s="22"/>
      <c r="FB550" s="22"/>
      <c r="FC550" s="22"/>
      <c r="FD550" s="22"/>
      <c r="FE550" s="22"/>
      <c r="FF550" s="22"/>
      <c r="FG550" s="22"/>
      <c r="FH550" s="22"/>
      <c r="FI550" s="22"/>
      <c r="FJ550" s="22"/>
      <c r="FK550" s="22"/>
      <c r="FL550" s="22"/>
      <c r="FM550" s="22"/>
      <c r="FN550" s="22"/>
      <c r="FO550" s="22"/>
      <c r="FP550" s="22"/>
      <c r="FQ550" s="22"/>
      <c r="FR550" s="22"/>
      <c r="FS550" s="22"/>
      <c r="FT550" s="22"/>
      <c r="FU550" s="22"/>
      <c r="FV550" s="22"/>
      <c r="FW550" s="22"/>
      <c r="FX550" s="22"/>
      <c r="FY550" s="22"/>
      <c r="FZ550" s="22"/>
      <c r="GA550" s="22"/>
      <c r="GB550" s="22"/>
      <c r="GC550" s="22"/>
      <c r="GD550" s="22"/>
      <c r="GE550" s="22"/>
      <c r="GF550" s="22"/>
      <c r="GG550" s="22"/>
      <c r="GH550" s="22"/>
      <c r="GI550" s="22"/>
      <c r="GJ550" s="22"/>
      <c r="GK550" s="22"/>
      <c r="GL550" s="22"/>
      <c r="GM550" s="22"/>
      <c r="GN550" s="22"/>
      <c r="GO550" s="22"/>
      <c r="GP550" s="22"/>
      <c r="GQ550" s="22"/>
      <c r="GR550" s="22"/>
      <c r="GS550" s="22"/>
      <c r="GT550" s="22"/>
      <c r="GU550" s="22"/>
      <c r="GV550" s="22"/>
      <c r="GW550" s="22"/>
      <c r="GX550" s="22"/>
      <c r="GY550" s="22"/>
      <c r="GZ550" s="22"/>
      <c r="HA550" s="22"/>
      <c r="HB550" s="22"/>
      <c r="HC550" s="22"/>
      <c r="HD550" s="22"/>
      <c r="HE550" s="22"/>
      <c r="HF550" s="22"/>
      <c r="HG550" s="22"/>
      <c r="HH550" s="22"/>
      <c r="HI550" s="22"/>
      <c r="HJ550" s="22"/>
      <c r="HK550" s="22"/>
      <c r="HL550" s="22"/>
      <c r="HM550" s="22"/>
      <c r="HN550" s="22"/>
      <c r="HO550" s="22"/>
      <c r="HP550" s="22"/>
      <c r="HQ550" s="22"/>
      <c r="HR550" s="22"/>
      <c r="HS550" s="22"/>
      <c r="HT550" s="22"/>
      <c r="HU550" s="22"/>
      <c r="HV550" s="22"/>
      <c r="HW550" s="22"/>
      <c r="HX550" s="22"/>
      <c r="HY550" s="22"/>
      <c r="HZ550" s="22"/>
      <c r="IA550" s="22"/>
      <c r="IB550" s="22"/>
      <c r="IC550" s="22"/>
      <c r="ID550" s="22"/>
      <c r="IE550" s="22"/>
      <c r="IF550" s="22"/>
      <c r="IG550" s="22"/>
      <c r="IH550" s="22"/>
      <c r="II550" s="22"/>
      <c r="IJ550" s="22"/>
      <c r="IK550" s="22"/>
      <c r="IL550" s="22"/>
      <c r="IM550" s="22"/>
      <c r="IN550" s="22"/>
      <c r="IO550" s="22"/>
      <c r="IP550" s="22"/>
      <c r="IQ550" s="22"/>
      <c r="IR550" s="22"/>
      <c r="IS550" s="22"/>
      <c r="IT550" s="22"/>
      <c r="IU550" s="22"/>
      <c r="IV550" s="22"/>
      <c r="IW550" s="22"/>
      <c r="IX550" s="22"/>
      <c r="IY550" s="26">
        <f t="shared" si="29"/>
        <v>27</v>
      </c>
      <c r="IZ550" s="56" t="s">
        <v>37</v>
      </c>
      <c r="JA550" s="80">
        <v>605.55999999999995</v>
      </c>
      <c r="JB550" s="81">
        <f>JE550+JF550+JG550+JH550+JI550+JJ550+JK550+JL550</f>
        <v>605.55999999999995</v>
      </c>
      <c r="JC550" s="81">
        <v>348.03000000000003</v>
      </c>
      <c r="JD550" s="82">
        <f t="shared" si="30"/>
        <v>0</v>
      </c>
      <c r="JE550" s="83"/>
      <c r="JF550" s="83"/>
      <c r="JG550" s="83"/>
      <c r="JH550" s="83"/>
      <c r="JI550" s="83"/>
      <c r="JJ550" s="83"/>
      <c r="JK550" s="83"/>
      <c r="JL550" s="83">
        <v>605.55999999999995</v>
      </c>
      <c r="JM550" s="83"/>
      <c r="JN550" s="83"/>
      <c r="JO550" s="83"/>
      <c r="JP550" s="83"/>
      <c r="JQ550" s="40">
        <f t="shared" ref="JQ550:JQ609" si="31">JA550/JC550</f>
        <v>1.7399649455506707</v>
      </c>
    </row>
    <row r="551" spans="1:278" s="5" customFormat="1" ht="12.75" customHeight="1" x14ac:dyDescent="0.25">
      <c r="A551" s="64">
        <v>43349</v>
      </c>
      <c r="B551" s="110" t="s">
        <v>145</v>
      </c>
      <c r="C551" s="52"/>
      <c r="D551" s="52"/>
      <c r="E551" s="53"/>
      <c r="F551" s="53"/>
      <c r="G551" s="53"/>
      <c r="H551" s="53"/>
      <c r="I551" s="53"/>
      <c r="J551" s="53"/>
      <c r="K551" s="53"/>
      <c r="L551" s="22"/>
      <c r="M551" s="22"/>
      <c r="N551" s="22"/>
      <c r="O551" s="22"/>
      <c r="P551" s="22"/>
      <c r="Q551" s="22"/>
      <c r="R551" s="22"/>
      <c r="S551" s="22">
        <v>45</v>
      </c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  <c r="AU551" s="22"/>
      <c r="AV551" s="22"/>
      <c r="AW551" s="22"/>
      <c r="AX551" s="22"/>
      <c r="AY551" s="22"/>
      <c r="AZ551" s="22"/>
      <c r="BA551" s="22"/>
      <c r="BB551" s="22"/>
      <c r="BC551" s="22"/>
      <c r="BD551" s="22"/>
      <c r="BE551" s="22"/>
      <c r="BF551" s="22"/>
      <c r="BG551" s="22"/>
      <c r="BH551" s="22"/>
      <c r="BI551" s="22"/>
      <c r="BJ551" s="22"/>
      <c r="BK551" s="22"/>
      <c r="BL551" s="22"/>
      <c r="BM551" s="22"/>
      <c r="BN551" s="22"/>
      <c r="BO551" s="22"/>
      <c r="BP551" s="22"/>
      <c r="BQ551" s="22"/>
      <c r="BR551" s="22"/>
      <c r="BS551" s="22"/>
      <c r="BT551" s="22"/>
      <c r="BU551" s="22"/>
      <c r="BV551" s="22"/>
      <c r="BW551" s="22"/>
      <c r="BX551" s="22"/>
      <c r="BY551" s="22"/>
      <c r="BZ551" s="22"/>
      <c r="CA551" s="22"/>
      <c r="CB551" s="22"/>
      <c r="CC551" s="22"/>
      <c r="CD551" s="22"/>
      <c r="CE551" s="22"/>
      <c r="CF551" s="22"/>
      <c r="CG551" s="22"/>
      <c r="CH551" s="22"/>
      <c r="CI551" s="22"/>
      <c r="CJ551" s="22"/>
      <c r="CK551" s="22"/>
      <c r="CL551" s="22"/>
      <c r="CM551" s="22"/>
      <c r="CN551" s="22"/>
      <c r="CO551" s="22"/>
      <c r="CP551" s="22"/>
      <c r="CQ551" s="22"/>
      <c r="CR551" s="22"/>
      <c r="CS551" s="22"/>
      <c r="CT551" s="22"/>
      <c r="CU551" s="22"/>
      <c r="CV551" s="22"/>
      <c r="CW551" s="22"/>
      <c r="CX551" s="22"/>
      <c r="CY551" s="22"/>
      <c r="CZ551" s="22"/>
      <c r="DA551" s="22"/>
      <c r="DB551" s="22"/>
      <c r="DC551" s="22"/>
      <c r="DD551" s="22"/>
      <c r="DE551" s="22"/>
      <c r="DF551" s="22"/>
      <c r="DG551" s="22"/>
      <c r="DH551" s="22"/>
      <c r="DI551" s="22"/>
      <c r="DJ551" s="22"/>
      <c r="DK551" s="22"/>
      <c r="DL551" s="22"/>
      <c r="DM551" s="22"/>
      <c r="DN551" s="22"/>
      <c r="DO551" s="22"/>
      <c r="DP551" s="22"/>
      <c r="DQ551" s="22"/>
      <c r="DR551" s="22"/>
      <c r="DS551" s="22"/>
      <c r="DT551" s="22"/>
      <c r="DU551" s="22"/>
      <c r="DV551" s="22"/>
      <c r="DW551" s="22"/>
      <c r="DX551" s="22"/>
      <c r="DY551" s="22"/>
      <c r="DZ551" s="22"/>
      <c r="EA551" s="22"/>
      <c r="EB551" s="22"/>
      <c r="EC551" s="22"/>
      <c r="ED551" s="22"/>
      <c r="EE551" s="22"/>
      <c r="EF551" s="22"/>
      <c r="EG551" s="22"/>
      <c r="EH551" s="22"/>
      <c r="EI551" s="22"/>
      <c r="EJ551" s="22"/>
      <c r="EK551" s="22"/>
      <c r="EL551" s="22"/>
      <c r="EM551" s="22"/>
      <c r="EN551" s="22"/>
      <c r="EO551" s="22"/>
      <c r="EP551" s="22"/>
      <c r="EQ551" s="22"/>
      <c r="ER551" s="22"/>
      <c r="ES551" s="22"/>
      <c r="ET551" s="22"/>
      <c r="EU551" s="22"/>
      <c r="EV551" s="22"/>
      <c r="EW551" s="22"/>
      <c r="EX551" s="22"/>
      <c r="EY551" s="22"/>
      <c r="EZ551" s="22"/>
      <c r="FA551" s="22"/>
      <c r="FB551" s="22"/>
      <c r="FC551" s="22"/>
      <c r="FD551" s="22"/>
      <c r="FE551" s="22"/>
      <c r="FF551" s="22"/>
      <c r="FG551" s="22"/>
      <c r="FH551" s="22"/>
      <c r="FI551" s="22"/>
      <c r="FJ551" s="22"/>
      <c r="FK551" s="22"/>
      <c r="FL551" s="22"/>
      <c r="FM551" s="22"/>
      <c r="FN551" s="22"/>
      <c r="FO551" s="22"/>
      <c r="FP551" s="22"/>
      <c r="FQ551" s="22"/>
      <c r="FR551" s="22"/>
      <c r="FS551" s="22"/>
      <c r="FT551" s="22"/>
      <c r="FU551" s="22">
        <v>20</v>
      </c>
      <c r="FV551" s="22"/>
      <c r="FW551" s="22"/>
      <c r="FX551" s="22"/>
      <c r="FY551" s="22"/>
      <c r="FZ551" s="22"/>
      <c r="GA551" s="22"/>
      <c r="GB551" s="22"/>
      <c r="GC551" s="22"/>
      <c r="GD551" s="22"/>
      <c r="GE551" s="22"/>
      <c r="GF551" s="22"/>
      <c r="GG551" s="22"/>
      <c r="GH551" s="22"/>
      <c r="GI551" s="22"/>
      <c r="GJ551" s="22"/>
      <c r="GK551" s="22"/>
      <c r="GL551" s="22"/>
      <c r="GM551" s="22"/>
      <c r="GN551" s="22"/>
      <c r="GO551" s="22"/>
      <c r="GP551" s="22"/>
      <c r="GQ551" s="22"/>
      <c r="GR551" s="22"/>
      <c r="GS551" s="22"/>
      <c r="GT551" s="22"/>
      <c r="GU551" s="22"/>
      <c r="GV551" s="22"/>
      <c r="GW551" s="22"/>
      <c r="GX551" s="22"/>
      <c r="GY551" s="22"/>
      <c r="GZ551" s="22"/>
      <c r="HA551" s="22"/>
      <c r="HB551" s="22"/>
      <c r="HC551" s="22"/>
      <c r="HD551" s="22"/>
      <c r="HE551" s="22"/>
      <c r="HF551" s="22"/>
      <c r="HG551" s="22"/>
      <c r="HH551" s="22"/>
      <c r="HI551" s="22"/>
      <c r="HJ551" s="22"/>
      <c r="HK551" s="22"/>
      <c r="HL551" s="22"/>
      <c r="HM551" s="22"/>
      <c r="HN551" s="22"/>
      <c r="HO551" s="22"/>
      <c r="HP551" s="22"/>
      <c r="HQ551" s="22"/>
      <c r="HR551" s="22"/>
      <c r="HS551" s="22"/>
      <c r="HT551" s="22"/>
      <c r="HU551" s="22"/>
      <c r="HV551" s="22"/>
      <c r="HW551" s="22"/>
      <c r="HX551" s="22"/>
      <c r="HY551" s="22"/>
      <c r="HZ551" s="22"/>
      <c r="IA551" s="22"/>
      <c r="IB551" s="22"/>
      <c r="IC551" s="22"/>
      <c r="ID551" s="22"/>
      <c r="IE551" s="22"/>
      <c r="IF551" s="22"/>
      <c r="IG551" s="22"/>
      <c r="IH551" s="22"/>
      <c r="II551" s="22"/>
      <c r="IJ551" s="22"/>
      <c r="IK551" s="22"/>
      <c r="IL551" s="22"/>
      <c r="IM551" s="22"/>
      <c r="IN551" s="22"/>
      <c r="IO551" s="22"/>
      <c r="IP551" s="22"/>
      <c r="IQ551" s="22"/>
      <c r="IR551" s="22"/>
      <c r="IS551" s="22"/>
      <c r="IT551" s="22"/>
      <c r="IU551" s="22"/>
      <c r="IV551" s="22"/>
      <c r="IW551" s="22"/>
      <c r="IX551" s="22"/>
      <c r="IY551" s="26">
        <f t="shared" si="29"/>
        <v>65</v>
      </c>
      <c r="IZ551" s="56" t="s">
        <v>37</v>
      </c>
      <c r="JA551" s="80">
        <v>1717.2</v>
      </c>
      <c r="JB551" s="81">
        <f>JE551+JF551+JG551+JH551+JI551+JJ551+JK551+JL551+JM551+JN551</f>
        <v>1717.2</v>
      </c>
      <c r="JC551" s="81">
        <v>1058</v>
      </c>
      <c r="JD551" s="82">
        <f t="shared" si="30"/>
        <v>0</v>
      </c>
      <c r="JE551" s="83"/>
      <c r="JF551" s="83"/>
      <c r="JG551" s="83"/>
      <c r="JH551" s="83"/>
      <c r="JI551" s="83"/>
      <c r="JJ551" s="83"/>
      <c r="JK551" s="83"/>
      <c r="JL551" s="83"/>
      <c r="JM551" s="83"/>
      <c r="JN551" s="83">
        <v>1717.2</v>
      </c>
      <c r="JO551" s="83"/>
      <c r="JP551" s="83"/>
      <c r="JQ551" s="117">
        <f t="shared" si="31"/>
        <v>1.623062381852552</v>
      </c>
      <c r="JR551" s="5" t="s">
        <v>620</v>
      </c>
    </row>
    <row r="552" spans="1:278" s="5" customFormat="1" ht="12.75" customHeight="1" x14ac:dyDescent="0.25">
      <c r="A552" s="64">
        <v>43375</v>
      </c>
      <c r="B552" s="110" t="s">
        <v>145</v>
      </c>
      <c r="C552" s="52"/>
      <c r="D552" s="52"/>
      <c r="E552" s="53"/>
      <c r="F552" s="53"/>
      <c r="G552" s="53"/>
      <c r="H552" s="53"/>
      <c r="I552" s="53"/>
      <c r="J552" s="53"/>
      <c r="K552" s="53"/>
      <c r="L552" s="22"/>
      <c r="M552" s="22"/>
      <c r="N552" s="22"/>
      <c r="O552" s="22"/>
      <c r="P552" s="22"/>
      <c r="Q552" s="22"/>
      <c r="R552" s="22"/>
      <c r="S552" s="22">
        <v>36</v>
      </c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  <c r="AU552" s="22"/>
      <c r="AV552" s="22"/>
      <c r="AW552" s="22"/>
      <c r="AX552" s="22"/>
      <c r="AY552" s="22"/>
      <c r="AZ552" s="22"/>
      <c r="BA552" s="22"/>
      <c r="BB552" s="22"/>
      <c r="BC552" s="22"/>
      <c r="BD552" s="22"/>
      <c r="BE552" s="22"/>
      <c r="BF552" s="22"/>
      <c r="BG552" s="22"/>
      <c r="BH552" s="22"/>
      <c r="BI552" s="22"/>
      <c r="BJ552" s="22"/>
      <c r="BK552" s="22"/>
      <c r="BL552" s="22"/>
      <c r="BM552" s="22"/>
      <c r="BN552" s="22"/>
      <c r="BO552" s="22"/>
      <c r="BP552" s="22"/>
      <c r="BQ552" s="22"/>
      <c r="BR552" s="22"/>
      <c r="BS552" s="22"/>
      <c r="BT552" s="22"/>
      <c r="BU552" s="22"/>
      <c r="BV552" s="22"/>
      <c r="BW552" s="22"/>
      <c r="BX552" s="22"/>
      <c r="BY552" s="22"/>
      <c r="BZ552" s="22"/>
      <c r="CA552" s="22"/>
      <c r="CB552" s="22"/>
      <c r="CC552" s="22"/>
      <c r="CD552" s="22"/>
      <c r="CE552" s="22"/>
      <c r="CF552" s="22"/>
      <c r="CG552" s="22"/>
      <c r="CH552" s="22"/>
      <c r="CI552" s="22"/>
      <c r="CJ552" s="22"/>
      <c r="CK552" s="22"/>
      <c r="CL552" s="22"/>
      <c r="CM552" s="22"/>
      <c r="CN552" s="22"/>
      <c r="CO552" s="22"/>
      <c r="CP552" s="22"/>
      <c r="CQ552" s="22"/>
      <c r="CR552" s="22"/>
      <c r="CS552" s="22"/>
      <c r="CT552" s="22"/>
      <c r="CU552" s="22"/>
      <c r="CV552" s="22"/>
      <c r="CW552" s="22"/>
      <c r="CX552" s="22"/>
      <c r="CY552" s="22"/>
      <c r="CZ552" s="22"/>
      <c r="DA552" s="22"/>
      <c r="DB552" s="22"/>
      <c r="DC552" s="22"/>
      <c r="DD552" s="22"/>
      <c r="DE552" s="22"/>
      <c r="DF552" s="22"/>
      <c r="DG552" s="22"/>
      <c r="DH552" s="22"/>
      <c r="DI552" s="22"/>
      <c r="DJ552" s="22"/>
      <c r="DK552" s="22"/>
      <c r="DL552" s="22"/>
      <c r="DM552" s="22"/>
      <c r="DN552" s="22"/>
      <c r="DO552" s="22"/>
      <c r="DP552" s="22"/>
      <c r="DQ552" s="22"/>
      <c r="DR552" s="22"/>
      <c r="DS552" s="22"/>
      <c r="DT552" s="22"/>
      <c r="DU552" s="22"/>
      <c r="DV552" s="22"/>
      <c r="DW552" s="22"/>
      <c r="DX552" s="22"/>
      <c r="DY552" s="22"/>
      <c r="DZ552" s="22"/>
      <c r="EA552" s="22"/>
      <c r="EB552" s="22"/>
      <c r="EC552" s="22"/>
      <c r="ED552" s="22"/>
      <c r="EE552" s="22"/>
      <c r="EF552" s="22"/>
      <c r="EG552" s="22"/>
      <c r="EH552" s="22"/>
      <c r="EI552" s="22"/>
      <c r="EJ552" s="22"/>
      <c r="EK552" s="22"/>
      <c r="EL552" s="22"/>
      <c r="EM552" s="22"/>
      <c r="EN552" s="22"/>
      <c r="EO552" s="22"/>
      <c r="EP552" s="22"/>
      <c r="EQ552" s="22"/>
      <c r="ER552" s="22"/>
      <c r="ES552" s="22"/>
      <c r="ET552" s="22"/>
      <c r="EU552" s="22"/>
      <c r="EV552" s="22"/>
      <c r="EW552" s="22"/>
      <c r="EX552" s="22"/>
      <c r="EY552" s="22">
        <v>30</v>
      </c>
      <c r="EZ552" s="22"/>
      <c r="FA552" s="22"/>
      <c r="FB552" s="22"/>
      <c r="FC552" s="22"/>
      <c r="FD552" s="22"/>
      <c r="FE552" s="22"/>
      <c r="FF552" s="22"/>
      <c r="FG552" s="22"/>
      <c r="FH552" s="22"/>
      <c r="FI552" s="22"/>
      <c r="FJ552" s="22"/>
      <c r="FK552" s="22"/>
      <c r="FL552" s="22"/>
      <c r="FM552" s="22"/>
      <c r="FN552" s="22"/>
      <c r="FO552" s="22"/>
      <c r="FP552" s="22"/>
      <c r="FQ552" s="22"/>
      <c r="FR552" s="22"/>
      <c r="FS552" s="22"/>
      <c r="FT552" s="22"/>
      <c r="FU552" s="22">
        <v>10</v>
      </c>
      <c r="FV552" s="22"/>
      <c r="FW552" s="22"/>
      <c r="FX552" s="22"/>
      <c r="FY552" s="22"/>
      <c r="FZ552" s="22"/>
      <c r="GA552" s="22"/>
      <c r="GB552" s="22"/>
      <c r="GC552" s="22"/>
      <c r="GD552" s="22"/>
      <c r="GE552" s="22"/>
      <c r="GF552" s="22"/>
      <c r="GG552" s="22"/>
      <c r="GH552" s="22"/>
      <c r="GI552" s="22"/>
      <c r="GJ552" s="22"/>
      <c r="GK552" s="22"/>
      <c r="GL552" s="22"/>
      <c r="GM552" s="22"/>
      <c r="GN552" s="22"/>
      <c r="GO552" s="22"/>
      <c r="GP552" s="22"/>
      <c r="GQ552" s="22"/>
      <c r="GR552" s="22"/>
      <c r="GS552" s="22"/>
      <c r="GT552" s="22"/>
      <c r="GU552" s="22"/>
      <c r="GV552" s="22"/>
      <c r="GW552" s="22"/>
      <c r="GX552" s="22"/>
      <c r="GY552" s="22"/>
      <c r="GZ552" s="22"/>
      <c r="HA552" s="22"/>
      <c r="HB552" s="22"/>
      <c r="HC552" s="22"/>
      <c r="HD552" s="22"/>
      <c r="HE552" s="22"/>
      <c r="HF552" s="22"/>
      <c r="HG552" s="22"/>
      <c r="HH552" s="22"/>
      <c r="HI552" s="22"/>
      <c r="HJ552" s="22"/>
      <c r="HK552" s="22"/>
      <c r="HL552" s="22"/>
      <c r="HM552" s="22"/>
      <c r="HN552" s="22"/>
      <c r="HO552" s="22"/>
      <c r="HP552" s="22"/>
      <c r="HQ552" s="22"/>
      <c r="HR552" s="22"/>
      <c r="HS552" s="22"/>
      <c r="HT552" s="22"/>
      <c r="HU552" s="22"/>
      <c r="HV552" s="22"/>
      <c r="HW552" s="22"/>
      <c r="HX552" s="22"/>
      <c r="HY552" s="22"/>
      <c r="HZ552" s="22"/>
      <c r="IA552" s="22"/>
      <c r="IB552" s="22"/>
      <c r="IC552" s="22"/>
      <c r="ID552" s="22"/>
      <c r="IE552" s="22"/>
      <c r="IF552" s="22"/>
      <c r="IG552" s="22"/>
      <c r="IH552" s="22"/>
      <c r="II552" s="22"/>
      <c r="IJ552" s="22"/>
      <c r="IK552" s="22"/>
      <c r="IL552" s="22"/>
      <c r="IM552" s="22"/>
      <c r="IN552" s="22"/>
      <c r="IO552" s="22"/>
      <c r="IP552" s="22"/>
      <c r="IQ552" s="22"/>
      <c r="IR552" s="22"/>
      <c r="IS552" s="22"/>
      <c r="IT552" s="22"/>
      <c r="IU552" s="22"/>
      <c r="IV552" s="22"/>
      <c r="IW552" s="22"/>
      <c r="IX552" s="22"/>
      <c r="IY552" s="26">
        <f t="shared" si="29"/>
        <v>76</v>
      </c>
      <c r="IZ552" s="56" t="s">
        <v>37</v>
      </c>
      <c r="JA552" s="80">
        <v>1990.42</v>
      </c>
      <c r="JB552" s="81">
        <f>JE552+JF552+JG552+JH552+JI552+JJ552+JK552+JL552+JM552+JN552+JO552</f>
        <v>1990.42</v>
      </c>
      <c r="JC552" s="81">
        <v>1229.6400000000001</v>
      </c>
      <c r="JD552" s="82">
        <f t="shared" si="30"/>
        <v>0</v>
      </c>
      <c r="JE552" s="83"/>
      <c r="JF552" s="83"/>
      <c r="JG552" s="83"/>
      <c r="JH552" s="83"/>
      <c r="JI552" s="83"/>
      <c r="JJ552" s="83"/>
      <c r="JK552" s="83"/>
      <c r="JL552" s="83"/>
      <c r="JM552" s="83"/>
      <c r="JN552" s="83"/>
      <c r="JO552" s="83">
        <v>1990.42</v>
      </c>
      <c r="JP552" s="83"/>
      <c r="JQ552" s="117">
        <f t="shared" si="31"/>
        <v>1.6187014085423375</v>
      </c>
      <c r="JR552" s="5" t="s">
        <v>668</v>
      </c>
    </row>
    <row r="553" spans="1:278" s="5" customFormat="1" ht="12.75" customHeight="1" x14ac:dyDescent="0.25">
      <c r="A553" s="64">
        <v>43454</v>
      </c>
      <c r="B553" s="108" t="s">
        <v>145</v>
      </c>
      <c r="C553" s="52"/>
      <c r="D553" s="52"/>
      <c r="E553" s="53"/>
      <c r="F553" s="53"/>
      <c r="G553" s="53"/>
      <c r="H553" s="53"/>
      <c r="I553" s="53"/>
      <c r="J553" s="53"/>
      <c r="K553" s="53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  <c r="AU553" s="22"/>
      <c r="AV553" s="22"/>
      <c r="AW553" s="22"/>
      <c r="AX553" s="22"/>
      <c r="AY553" s="22"/>
      <c r="AZ553" s="22"/>
      <c r="BA553" s="22"/>
      <c r="BB553" s="22"/>
      <c r="BC553" s="22"/>
      <c r="BD553" s="22"/>
      <c r="BE553" s="22"/>
      <c r="BF553" s="22"/>
      <c r="BG553" s="22"/>
      <c r="BH553" s="22"/>
      <c r="BI553" s="22"/>
      <c r="BJ553" s="22"/>
      <c r="BK553" s="22"/>
      <c r="BL553" s="22"/>
      <c r="BM553" s="22"/>
      <c r="BN553" s="22"/>
      <c r="BO553" s="22"/>
      <c r="BP553" s="22"/>
      <c r="BQ553" s="22"/>
      <c r="BR553" s="22"/>
      <c r="BS553" s="22"/>
      <c r="BT553" s="22"/>
      <c r="BU553" s="22"/>
      <c r="BV553" s="22"/>
      <c r="BW553" s="22"/>
      <c r="BX553" s="22"/>
      <c r="BY553" s="22"/>
      <c r="BZ553" s="22"/>
      <c r="CA553" s="22"/>
      <c r="CB553" s="22"/>
      <c r="CC553" s="22"/>
      <c r="CD553" s="22"/>
      <c r="CE553" s="22"/>
      <c r="CF553" s="22"/>
      <c r="CG553" s="22"/>
      <c r="CH553" s="22"/>
      <c r="CI553" s="22"/>
      <c r="CJ553" s="22"/>
      <c r="CK553" s="22"/>
      <c r="CL553" s="22"/>
      <c r="CM553" s="22"/>
      <c r="CN553" s="22"/>
      <c r="CO553" s="22"/>
      <c r="CP553" s="22"/>
      <c r="CQ553" s="22"/>
      <c r="CR553" s="22"/>
      <c r="CS553" s="22"/>
      <c r="CT553" s="22"/>
      <c r="CU553" s="22"/>
      <c r="CV553" s="22"/>
      <c r="CW553" s="22"/>
      <c r="CX553" s="22"/>
      <c r="CY553" s="22"/>
      <c r="CZ553" s="22"/>
      <c r="DA553" s="22"/>
      <c r="DB553" s="22"/>
      <c r="DC553" s="22"/>
      <c r="DD553" s="22"/>
      <c r="DE553" s="22"/>
      <c r="DF553" s="22"/>
      <c r="DG553" s="22"/>
      <c r="DH553" s="22"/>
      <c r="DI553" s="22"/>
      <c r="DJ553" s="22"/>
      <c r="DK553" s="22"/>
      <c r="DL553" s="22"/>
      <c r="DM553" s="22"/>
      <c r="DN553" s="22"/>
      <c r="DO553" s="22"/>
      <c r="DP553" s="22"/>
      <c r="DQ553" s="22"/>
      <c r="DR553" s="22"/>
      <c r="DS553" s="22"/>
      <c r="DT553" s="22"/>
      <c r="DU553" s="22"/>
      <c r="DV553" s="22"/>
      <c r="DW553" s="22"/>
      <c r="DX553" s="22"/>
      <c r="DY553" s="22"/>
      <c r="DZ553" s="22"/>
      <c r="EA553" s="22"/>
      <c r="EB553" s="22"/>
      <c r="EC553" s="22"/>
      <c r="ED553" s="22"/>
      <c r="EE553" s="22"/>
      <c r="EF553" s="22"/>
      <c r="EG553" s="22"/>
      <c r="EH553" s="22"/>
      <c r="EI553" s="22"/>
      <c r="EJ553" s="22"/>
      <c r="EK553" s="22"/>
      <c r="EL553" s="22"/>
      <c r="EM553" s="22"/>
      <c r="EN553" s="22"/>
      <c r="EO553" s="22"/>
      <c r="EP553" s="22"/>
      <c r="EQ553" s="22"/>
      <c r="ER553" s="22"/>
      <c r="ES553" s="22"/>
      <c r="ET553" s="22"/>
      <c r="EU553" s="22"/>
      <c r="EV553" s="22"/>
      <c r="EW553" s="22"/>
      <c r="EX553" s="22"/>
      <c r="EY553" s="22">
        <v>10</v>
      </c>
      <c r="EZ553" s="22"/>
      <c r="FA553" s="22"/>
      <c r="FB553" s="22"/>
      <c r="FC553" s="22"/>
      <c r="FD553" s="22"/>
      <c r="FE553" s="22"/>
      <c r="FF553" s="22"/>
      <c r="FG553" s="22"/>
      <c r="FH553" s="22"/>
      <c r="FI553" s="22"/>
      <c r="FJ553" s="22"/>
      <c r="FK553" s="22"/>
      <c r="FL553" s="22"/>
      <c r="FM553" s="22"/>
      <c r="FN553" s="22"/>
      <c r="FO553" s="22"/>
      <c r="FP553" s="22"/>
      <c r="FQ553" s="22"/>
      <c r="FR553" s="22"/>
      <c r="FS553" s="22"/>
      <c r="FT553" s="22"/>
      <c r="FU553" s="22"/>
      <c r="FV553" s="22"/>
      <c r="FW553" s="22"/>
      <c r="FX553" s="22"/>
      <c r="FY553" s="22"/>
      <c r="FZ553" s="22"/>
      <c r="GA553" s="22"/>
      <c r="GB553" s="22"/>
      <c r="GC553" s="22"/>
      <c r="GD553" s="22"/>
      <c r="GE553" s="22"/>
      <c r="GF553" s="22"/>
      <c r="GG553" s="22"/>
      <c r="GH553" s="22"/>
      <c r="GI553" s="22"/>
      <c r="GJ553" s="22"/>
      <c r="GK553" s="22"/>
      <c r="GL553" s="22"/>
      <c r="GM553" s="22"/>
      <c r="GN553" s="22"/>
      <c r="GO553" s="22"/>
      <c r="GP553" s="22"/>
      <c r="GQ553" s="22"/>
      <c r="GR553" s="22"/>
      <c r="GS553" s="22"/>
      <c r="GT553" s="22"/>
      <c r="GU553" s="22"/>
      <c r="GV553" s="22"/>
      <c r="GW553" s="22"/>
      <c r="GX553" s="22"/>
      <c r="GY553" s="22"/>
      <c r="GZ553" s="22"/>
      <c r="HA553" s="22"/>
      <c r="HB553" s="22"/>
      <c r="HC553" s="22"/>
      <c r="HD553" s="22"/>
      <c r="HE553" s="22"/>
      <c r="HF553" s="22"/>
      <c r="HG553" s="22"/>
      <c r="HH553" s="22"/>
      <c r="HI553" s="22"/>
      <c r="HJ553" s="22"/>
      <c r="HK553" s="22"/>
      <c r="HL553" s="22"/>
      <c r="HM553" s="22"/>
      <c r="HN553" s="22"/>
      <c r="HO553" s="22"/>
      <c r="HP553" s="22"/>
      <c r="HQ553" s="22"/>
      <c r="HR553" s="22"/>
      <c r="HS553" s="22"/>
      <c r="HT553" s="22"/>
      <c r="HU553" s="22"/>
      <c r="HV553" s="22"/>
      <c r="HW553" s="22"/>
      <c r="HX553" s="22"/>
      <c r="HY553" s="22"/>
      <c r="HZ553" s="22"/>
      <c r="IA553" s="22"/>
      <c r="IB553" s="22"/>
      <c r="IC553" s="22"/>
      <c r="ID553" s="22"/>
      <c r="IE553" s="22"/>
      <c r="IF553" s="22"/>
      <c r="IG553" s="22"/>
      <c r="IH553" s="22"/>
      <c r="II553" s="22"/>
      <c r="IJ553" s="22"/>
      <c r="IK553" s="22"/>
      <c r="IL553" s="22"/>
      <c r="IM553" s="22"/>
      <c r="IN553" s="22"/>
      <c r="IO553" s="22"/>
      <c r="IP553" s="22"/>
      <c r="IQ553" s="22"/>
      <c r="IR553" s="22"/>
      <c r="IS553" s="22"/>
      <c r="IT553" s="22"/>
      <c r="IU553" s="22"/>
      <c r="IV553" s="22"/>
      <c r="IW553" s="22"/>
      <c r="IX553" s="22"/>
      <c r="IY553" s="26">
        <f t="shared" si="29"/>
        <v>10</v>
      </c>
      <c r="IZ553" s="56" t="s">
        <v>37</v>
      </c>
      <c r="JA553" s="80">
        <v>257.16000000000003</v>
      </c>
      <c r="JB553" s="81">
        <f>JE553+JF553+JG553+JH553+JI553+JJ553+JK553+JL553+JM553+JN553+JO553+JP553</f>
        <v>0</v>
      </c>
      <c r="JC553" s="81">
        <v>166.9</v>
      </c>
      <c r="JD553" s="82">
        <f t="shared" si="30"/>
        <v>257.16000000000003</v>
      </c>
      <c r="JE553" s="83"/>
      <c r="JF553" s="83"/>
      <c r="JG553" s="83"/>
      <c r="JH553" s="83"/>
      <c r="JI553" s="83"/>
      <c r="JJ553" s="83"/>
      <c r="JK553" s="83"/>
      <c r="JL553" s="83"/>
      <c r="JM553" s="83"/>
      <c r="JN553" s="83"/>
      <c r="JO553" s="83"/>
      <c r="JP553" s="83"/>
      <c r="JQ553" s="117">
        <f t="shared" si="31"/>
        <v>1.540802875973637</v>
      </c>
    </row>
    <row r="554" spans="1:278" s="5" customFormat="1" ht="12.75" customHeight="1" x14ac:dyDescent="0.25">
      <c r="A554" s="64">
        <v>43161</v>
      </c>
      <c r="B554" s="108" t="s">
        <v>755</v>
      </c>
      <c r="C554" s="52"/>
      <c r="D554" s="52"/>
      <c r="E554" s="53"/>
      <c r="F554" s="53"/>
      <c r="G554" s="53"/>
      <c r="H554" s="53"/>
      <c r="I554" s="53"/>
      <c r="J554" s="53"/>
      <c r="K554" s="53"/>
      <c r="L554" s="22"/>
      <c r="M554" s="22"/>
      <c r="N554" s="22"/>
      <c r="O554" s="22"/>
      <c r="P554" s="22"/>
      <c r="Q554" s="22"/>
      <c r="R554" s="22"/>
      <c r="S554" s="22"/>
      <c r="T554" s="22"/>
      <c r="U554" s="22">
        <v>1.8</v>
      </c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  <c r="AU554" s="22"/>
      <c r="AV554" s="22"/>
      <c r="AW554" s="22"/>
      <c r="AX554" s="22"/>
      <c r="AY554" s="22"/>
      <c r="AZ554" s="22"/>
      <c r="BA554" s="22"/>
      <c r="BB554" s="22"/>
      <c r="BC554" s="22"/>
      <c r="BD554" s="22"/>
      <c r="BE554" s="22"/>
      <c r="BF554" s="22"/>
      <c r="BG554" s="22"/>
      <c r="BH554" s="22"/>
      <c r="BI554" s="22"/>
      <c r="BJ554" s="22"/>
      <c r="BK554" s="22"/>
      <c r="BL554" s="22"/>
      <c r="BM554" s="22"/>
      <c r="BN554" s="22"/>
      <c r="BO554" s="22"/>
      <c r="BP554" s="22"/>
      <c r="BQ554" s="22"/>
      <c r="BR554" s="22"/>
      <c r="BS554" s="22"/>
      <c r="BT554" s="22"/>
      <c r="BU554" s="22"/>
      <c r="BV554" s="22"/>
      <c r="BW554" s="22"/>
      <c r="BX554" s="22"/>
      <c r="BY554" s="22"/>
      <c r="BZ554" s="22"/>
      <c r="CA554" s="22"/>
      <c r="CB554" s="22"/>
      <c r="CC554" s="22"/>
      <c r="CD554" s="22"/>
      <c r="CE554" s="22"/>
      <c r="CF554" s="22"/>
      <c r="CG554" s="22"/>
      <c r="CH554" s="22"/>
      <c r="CI554" s="22"/>
      <c r="CJ554" s="22"/>
      <c r="CK554" s="22"/>
      <c r="CL554" s="22"/>
      <c r="CM554" s="22"/>
      <c r="CN554" s="22"/>
      <c r="CO554" s="22"/>
      <c r="CP554" s="22"/>
      <c r="CQ554" s="22"/>
      <c r="CR554" s="22"/>
      <c r="CS554" s="22"/>
      <c r="CT554" s="22"/>
      <c r="CU554" s="22"/>
      <c r="CV554" s="22"/>
      <c r="CW554" s="22"/>
      <c r="CX554" s="22"/>
      <c r="CY554" s="22"/>
      <c r="CZ554" s="22"/>
      <c r="DA554" s="22"/>
      <c r="DB554" s="22"/>
      <c r="DC554" s="22"/>
      <c r="DD554" s="22"/>
      <c r="DE554" s="22"/>
      <c r="DF554" s="22"/>
      <c r="DG554" s="22"/>
      <c r="DH554" s="22"/>
      <c r="DI554" s="22"/>
      <c r="DJ554" s="22"/>
      <c r="DK554" s="22"/>
      <c r="DL554" s="22"/>
      <c r="DM554" s="22"/>
      <c r="DN554" s="22"/>
      <c r="DO554" s="22"/>
      <c r="DP554" s="22"/>
      <c r="DQ554" s="22"/>
      <c r="DR554" s="22"/>
      <c r="DS554" s="22"/>
      <c r="DT554" s="22"/>
      <c r="DU554" s="22"/>
      <c r="DV554" s="22"/>
      <c r="DW554" s="22"/>
      <c r="DX554" s="22"/>
      <c r="DY554" s="22"/>
      <c r="DZ554" s="22"/>
      <c r="EA554" s="22"/>
      <c r="EB554" s="22"/>
      <c r="EC554" s="22"/>
      <c r="ED554" s="22"/>
      <c r="EE554" s="22"/>
      <c r="EF554" s="22"/>
      <c r="EG554" s="22"/>
      <c r="EH554" s="22"/>
      <c r="EI554" s="22"/>
      <c r="EJ554" s="22"/>
      <c r="EK554" s="22"/>
      <c r="EL554" s="22"/>
      <c r="EM554" s="22"/>
      <c r="EN554" s="22"/>
      <c r="EO554" s="22"/>
      <c r="EP554" s="22"/>
      <c r="EQ554" s="22"/>
      <c r="ER554" s="22"/>
      <c r="ES554" s="22"/>
      <c r="ET554" s="22"/>
      <c r="EU554" s="22"/>
      <c r="EV554" s="22"/>
      <c r="EW554" s="22"/>
      <c r="EX554" s="22"/>
      <c r="EY554" s="22"/>
      <c r="EZ554" s="22"/>
      <c r="FA554" s="22"/>
      <c r="FB554" s="22"/>
      <c r="FC554" s="22"/>
      <c r="FD554" s="22"/>
      <c r="FE554" s="22"/>
      <c r="FF554" s="22"/>
      <c r="FG554" s="22"/>
      <c r="FH554" s="22"/>
      <c r="FI554" s="22"/>
      <c r="FJ554" s="22"/>
      <c r="FK554" s="22"/>
      <c r="FL554" s="22"/>
      <c r="FM554" s="22"/>
      <c r="FN554" s="22"/>
      <c r="FO554" s="22"/>
      <c r="FP554" s="22"/>
      <c r="FQ554" s="22"/>
      <c r="FR554" s="22"/>
      <c r="FS554" s="22"/>
      <c r="FT554" s="22"/>
      <c r="FU554" s="22"/>
      <c r="FV554" s="22"/>
      <c r="FW554" s="22"/>
      <c r="FX554" s="22"/>
      <c r="FY554" s="22"/>
      <c r="FZ554" s="22"/>
      <c r="GA554" s="22"/>
      <c r="GB554" s="22"/>
      <c r="GC554" s="22"/>
      <c r="GD554" s="22"/>
      <c r="GE554" s="22"/>
      <c r="GF554" s="22"/>
      <c r="GG554" s="22"/>
      <c r="GH554" s="22"/>
      <c r="GI554" s="22"/>
      <c r="GJ554" s="22"/>
      <c r="GK554" s="22"/>
      <c r="GL554" s="22"/>
      <c r="GM554" s="22"/>
      <c r="GN554" s="22"/>
      <c r="GO554" s="22"/>
      <c r="GP554" s="22"/>
      <c r="GQ554" s="22"/>
      <c r="GR554" s="22"/>
      <c r="GS554" s="22"/>
      <c r="GT554" s="22"/>
      <c r="GU554" s="22"/>
      <c r="GV554" s="22"/>
      <c r="GW554" s="22"/>
      <c r="GX554" s="22"/>
      <c r="GY554" s="22"/>
      <c r="GZ554" s="22"/>
      <c r="HA554" s="22"/>
      <c r="HB554" s="22"/>
      <c r="HC554" s="22"/>
      <c r="HD554" s="22"/>
      <c r="HE554" s="22"/>
      <c r="HF554" s="22"/>
      <c r="HG554" s="22"/>
      <c r="HH554" s="22"/>
      <c r="HI554" s="22"/>
      <c r="HJ554" s="22"/>
      <c r="HK554" s="22"/>
      <c r="HL554" s="22"/>
      <c r="HM554" s="22"/>
      <c r="HN554" s="22"/>
      <c r="HO554" s="22"/>
      <c r="HP554" s="22"/>
      <c r="HQ554" s="22"/>
      <c r="HR554" s="22"/>
      <c r="HS554" s="22"/>
      <c r="HT554" s="22"/>
      <c r="HU554" s="22"/>
      <c r="HV554" s="22"/>
      <c r="HW554" s="22"/>
      <c r="HX554" s="22"/>
      <c r="HY554" s="22"/>
      <c r="HZ554" s="22">
        <v>1</v>
      </c>
      <c r="IA554" s="22"/>
      <c r="IB554" s="22"/>
      <c r="IC554" s="22"/>
      <c r="ID554" s="22"/>
      <c r="IE554" s="22"/>
      <c r="IF554" s="22"/>
      <c r="IG554" s="22"/>
      <c r="IH554" s="22"/>
      <c r="II554" s="22"/>
      <c r="IJ554" s="22"/>
      <c r="IK554" s="22"/>
      <c r="IL554" s="22"/>
      <c r="IM554" s="22"/>
      <c r="IN554" s="22"/>
      <c r="IO554" s="22"/>
      <c r="IP554" s="22"/>
      <c r="IQ554" s="22"/>
      <c r="IR554" s="22"/>
      <c r="IS554" s="22"/>
      <c r="IT554" s="22"/>
      <c r="IU554" s="22"/>
      <c r="IV554" s="22"/>
      <c r="IW554" s="22"/>
      <c r="IX554" s="22"/>
      <c r="IY554" s="26">
        <f t="shared" si="29"/>
        <v>2.8</v>
      </c>
      <c r="IZ554" s="56" t="s">
        <v>37</v>
      </c>
      <c r="JA554" s="80">
        <v>650.24</v>
      </c>
      <c r="JB554" s="81">
        <f>JE554+JF554+JG554+JH554</f>
        <v>650.24</v>
      </c>
      <c r="JC554" s="81">
        <v>480.476</v>
      </c>
      <c r="JD554" s="82">
        <f t="shared" si="30"/>
        <v>0</v>
      </c>
      <c r="JE554" s="83"/>
      <c r="JF554" s="83"/>
      <c r="JG554" s="83">
        <f>200+300</f>
        <v>500</v>
      </c>
      <c r="JH554" s="83">
        <v>150.24</v>
      </c>
      <c r="JI554" s="83"/>
      <c r="JJ554" s="83"/>
      <c r="JK554" s="83"/>
      <c r="JL554" s="83"/>
      <c r="JM554" s="83"/>
      <c r="JN554" s="83"/>
      <c r="JO554" s="83"/>
      <c r="JP554" s="83"/>
      <c r="JQ554" s="40">
        <f t="shared" si="31"/>
        <v>1.3533246197520792</v>
      </c>
    </row>
    <row r="555" spans="1:278" s="5" customFormat="1" ht="12.75" customHeight="1" x14ac:dyDescent="0.25">
      <c r="A555" s="64">
        <v>43195</v>
      </c>
      <c r="B555" s="108" t="s">
        <v>755</v>
      </c>
      <c r="C555" s="52"/>
      <c r="D555" s="52"/>
      <c r="E555" s="53"/>
      <c r="F555" s="53"/>
      <c r="G555" s="53"/>
      <c r="H555" s="53"/>
      <c r="I555" s="53"/>
      <c r="J555" s="53"/>
      <c r="K555" s="53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>
        <v>10</v>
      </c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22"/>
      <c r="GF555" s="22"/>
      <c r="GG555" s="22"/>
      <c r="GH555" s="22"/>
      <c r="GI555" s="22"/>
      <c r="GJ555" s="22"/>
      <c r="GK555" s="22"/>
      <c r="GL555" s="22"/>
      <c r="GM555" s="22"/>
      <c r="GN555" s="22"/>
      <c r="GO555" s="22"/>
      <c r="GP555" s="22"/>
      <c r="GQ555" s="22"/>
      <c r="GR555" s="22"/>
      <c r="GS555" s="22"/>
      <c r="GT555" s="22"/>
      <c r="GU555" s="22"/>
      <c r="GV555" s="22"/>
      <c r="GW555" s="22"/>
      <c r="GX555" s="22"/>
      <c r="GY555" s="22"/>
      <c r="GZ555" s="22"/>
      <c r="HA555" s="22"/>
      <c r="HB555" s="22"/>
      <c r="HC555" s="22"/>
      <c r="HD555" s="22"/>
      <c r="HE555" s="22"/>
      <c r="HF555" s="22"/>
      <c r="HG555" s="22"/>
      <c r="HH555" s="22"/>
      <c r="HI555" s="22"/>
      <c r="HJ555" s="22"/>
      <c r="HK555" s="22"/>
      <c r="HL555" s="22"/>
      <c r="HM555" s="22"/>
      <c r="HN555" s="22"/>
      <c r="HO555" s="22"/>
      <c r="HP555" s="22"/>
      <c r="HQ555" s="22">
        <v>5</v>
      </c>
      <c r="HR555" s="22"/>
      <c r="HS555" s="22"/>
      <c r="HT555" s="22"/>
      <c r="HU555" s="22"/>
      <c r="HV555" s="22"/>
      <c r="HW555" s="22"/>
      <c r="HX555" s="22"/>
      <c r="HY555" s="22"/>
      <c r="HZ555" s="22"/>
      <c r="IA555" s="22"/>
      <c r="IB555" s="22"/>
      <c r="IC555" s="22"/>
      <c r="ID555" s="22"/>
      <c r="IE555" s="22"/>
      <c r="IF555" s="22"/>
      <c r="IG555" s="22"/>
      <c r="IH555" s="22"/>
      <c r="II555" s="22"/>
      <c r="IJ555" s="22"/>
      <c r="IK555" s="22"/>
      <c r="IL555" s="22"/>
      <c r="IM555" s="22"/>
      <c r="IN555" s="22"/>
      <c r="IO555" s="22"/>
      <c r="IP555" s="22"/>
      <c r="IQ555" s="22"/>
      <c r="IR555" s="22"/>
      <c r="IS555" s="22"/>
      <c r="IT555" s="22"/>
      <c r="IU555" s="22"/>
      <c r="IV555" s="22"/>
      <c r="IW555" s="22"/>
      <c r="IX555" s="22"/>
      <c r="IY555" s="26">
        <f t="shared" si="29"/>
        <v>15</v>
      </c>
      <c r="IZ555" s="56" t="s">
        <v>37</v>
      </c>
      <c r="JA555" s="80">
        <v>463.74</v>
      </c>
      <c r="JB555" s="81">
        <f>JE555+JF555+JG555+JH555+JI555</f>
        <v>463.74</v>
      </c>
      <c r="JC555" s="81">
        <v>314.05</v>
      </c>
      <c r="JD555" s="82">
        <f t="shared" si="30"/>
        <v>0</v>
      </c>
      <c r="JE555" s="83"/>
      <c r="JF555" s="83"/>
      <c r="JG555" s="83"/>
      <c r="JH555" s="83">
        <v>400</v>
      </c>
      <c r="JI555" s="83">
        <v>63.74</v>
      </c>
      <c r="JJ555" s="83"/>
      <c r="JK555" s="83"/>
      <c r="JL555" s="83"/>
      <c r="JM555" s="83"/>
      <c r="JN555" s="83"/>
      <c r="JO555" s="83"/>
      <c r="JP555" s="83"/>
      <c r="JQ555" s="40">
        <f t="shared" si="31"/>
        <v>1.4766438465212546</v>
      </c>
    </row>
    <row r="556" spans="1:278" s="5" customFormat="1" ht="12.75" customHeight="1" x14ac:dyDescent="0.25">
      <c r="A556" s="64">
        <v>43215</v>
      </c>
      <c r="B556" s="108" t="s">
        <v>755</v>
      </c>
      <c r="C556" s="52"/>
      <c r="D556" s="52"/>
      <c r="E556" s="53"/>
      <c r="F556" s="53"/>
      <c r="G556" s="53"/>
      <c r="H556" s="53"/>
      <c r="I556" s="53"/>
      <c r="J556" s="53"/>
      <c r="K556" s="53"/>
      <c r="L556" s="22"/>
      <c r="M556" s="22"/>
      <c r="N556" s="22"/>
      <c r="O556" s="22"/>
      <c r="P556" s="22"/>
      <c r="Q556" s="22">
        <v>8</v>
      </c>
      <c r="R556" s="22"/>
      <c r="S556" s="22"/>
      <c r="T556" s="22"/>
      <c r="U556" s="22"/>
      <c r="V556" s="22"/>
      <c r="W556" s="22">
        <v>10</v>
      </c>
      <c r="X556" s="22"/>
      <c r="Y556" s="22"/>
      <c r="Z556" s="22"/>
      <c r="AA556" s="22"/>
      <c r="AB556" s="22"/>
      <c r="AC556" s="22"/>
      <c r="AD556" s="22"/>
      <c r="AE556" s="22"/>
      <c r="AF556" s="22"/>
      <c r="AG556" s="22">
        <v>10</v>
      </c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  <c r="AU556" s="22"/>
      <c r="AV556" s="22"/>
      <c r="AW556" s="22"/>
      <c r="AX556" s="22"/>
      <c r="AY556" s="22"/>
      <c r="AZ556" s="22"/>
      <c r="BA556" s="22"/>
      <c r="BB556" s="22"/>
      <c r="BC556" s="22"/>
      <c r="BD556" s="22"/>
      <c r="BE556" s="22"/>
      <c r="BF556" s="22"/>
      <c r="BG556" s="22"/>
      <c r="BH556" s="22"/>
      <c r="BI556" s="22"/>
      <c r="BJ556" s="22"/>
      <c r="BK556" s="22"/>
      <c r="BL556" s="22"/>
      <c r="BM556" s="22"/>
      <c r="BN556" s="22"/>
      <c r="BO556" s="22"/>
      <c r="BP556" s="22"/>
      <c r="BQ556" s="22"/>
      <c r="BR556" s="22"/>
      <c r="BS556" s="22"/>
      <c r="BT556" s="22"/>
      <c r="BU556" s="22"/>
      <c r="BV556" s="22"/>
      <c r="BW556" s="22"/>
      <c r="BX556" s="22"/>
      <c r="BY556" s="22"/>
      <c r="BZ556" s="22"/>
      <c r="CA556" s="22"/>
      <c r="CB556" s="22"/>
      <c r="CC556" s="22"/>
      <c r="CD556" s="22"/>
      <c r="CE556" s="22"/>
      <c r="CF556" s="22"/>
      <c r="CG556" s="22"/>
      <c r="CH556" s="22"/>
      <c r="CI556" s="22"/>
      <c r="CJ556" s="22"/>
      <c r="CK556" s="22"/>
      <c r="CL556" s="22"/>
      <c r="CM556" s="22"/>
      <c r="CN556" s="22"/>
      <c r="CO556" s="22"/>
      <c r="CP556" s="22"/>
      <c r="CQ556" s="22"/>
      <c r="CR556" s="22"/>
      <c r="CS556" s="22"/>
      <c r="CT556" s="22"/>
      <c r="CU556" s="22"/>
      <c r="CV556" s="22"/>
      <c r="CW556" s="22"/>
      <c r="CX556" s="22"/>
      <c r="CY556" s="22"/>
      <c r="CZ556" s="22"/>
      <c r="DA556" s="22"/>
      <c r="DB556" s="22"/>
      <c r="DC556" s="22"/>
      <c r="DD556" s="22"/>
      <c r="DE556" s="22"/>
      <c r="DF556" s="22"/>
      <c r="DG556" s="22"/>
      <c r="DH556" s="22"/>
      <c r="DI556" s="22"/>
      <c r="DJ556" s="22"/>
      <c r="DK556" s="22"/>
      <c r="DL556" s="22">
        <v>10</v>
      </c>
      <c r="DM556" s="22"/>
      <c r="DN556" s="22"/>
      <c r="DO556" s="22"/>
      <c r="DP556" s="22"/>
      <c r="DQ556" s="22"/>
      <c r="DR556" s="22"/>
      <c r="DS556" s="22"/>
      <c r="DT556" s="22"/>
      <c r="DU556" s="22"/>
      <c r="DV556" s="22"/>
      <c r="DW556" s="22"/>
      <c r="DX556" s="22"/>
      <c r="DY556" s="22"/>
      <c r="DZ556" s="22"/>
      <c r="EA556" s="22"/>
      <c r="EB556" s="22"/>
      <c r="EC556" s="22"/>
      <c r="ED556" s="22"/>
      <c r="EE556" s="22"/>
      <c r="EF556" s="22"/>
      <c r="EG556" s="22"/>
      <c r="EH556" s="22"/>
      <c r="EI556" s="22"/>
      <c r="EJ556" s="22"/>
      <c r="EK556" s="22"/>
      <c r="EL556" s="22"/>
      <c r="EM556" s="22"/>
      <c r="EN556" s="22"/>
      <c r="EO556" s="22"/>
      <c r="EP556" s="22"/>
      <c r="EQ556" s="22"/>
      <c r="ER556" s="22"/>
      <c r="ES556" s="22"/>
      <c r="ET556" s="22"/>
      <c r="EU556" s="22"/>
      <c r="EV556" s="22"/>
      <c r="EW556" s="22"/>
      <c r="EX556" s="22"/>
      <c r="EY556" s="22"/>
      <c r="EZ556" s="22"/>
      <c r="FA556" s="22"/>
      <c r="FB556" s="22"/>
      <c r="FC556" s="22"/>
      <c r="FD556" s="22"/>
      <c r="FE556" s="22"/>
      <c r="FF556" s="22"/>
      <c r="FG556" s="22"/>
      <c r="FH556" s="22"/>
      <c r="FI556" s="22"/>
      <c r="FJ556" s="22"/>
      <c r="FK556" s="22"/>
      <c r="FL556" s="22"/>
      <c r="FM556" s="22"/>
      <c r="FN556" s="22"/>
      <c r="FO556" s="22"/>
      <c r="FP556" s="22"/>
      <c r="FQ556" s="22"/>
      <c r="FR556" s="22"/>
      <c r="FS556" s="22"/>
      <c r="FT556" s="22"/>
      <c r="FU556" s="22"/>
      <c r="FV556" s="22"/>
      <c r="FW556" s="22"/>
      <c r="FX556" s="22"/>
      <c r="FY556" s="22"/>
      <c r="FZ556" s="22"/>
      <c r="GA556" s="22"/>
      <c r="GB556" s="22"/>
      <c r="GC556" s="22"/>
      <c r="GD556" s="22"/>
      <c r="GE556" s="22"/>
      <c r="GF556" s="22"/>
      <c r="GG556" s="22"/>
      <c r="GH556" s="22"/>
      <c r="GI556" s="22"/>
      <c r="GJ556" s="22"/>
      <c r="GK556" s="22"/>
      <c r="GL556" s="22"/>
      <c r="GM556" s="22"/>
      <c r="GN556" s="22"/>
      <c r="GO556" s="22"/>
      <c r="GP556" s="22"/>
      <c r="GQ556" s="22"/>
      <c r="GR556" s="22"/>
      <c r="GS556" s="22"/>
      <c r="GT556" s="22"/>
      <c r="GU556" s="22"/>
      <c r="GV556" s="22"/>
      <c r="GW556" s="22"/>
      <c r="GX556" s="22"/>
      <c r="GY556" s="22"/>
      <c r="GZ556" s="22"/>
      <c r="HA556" s="22"/>
      <c r="HB556" s="22"/>
      <c r="HC556" s="22"/>
      <c r="HD556" s="22"/>
      <c r="HE556" s="22"/>
      <c r="HF556" s="22"/>
      <c r="HG556" s="22"/>
      <c r="HH556" s="22"/>
      <c r="HI556" s="22"/>
      <c r="HJ556" s="22"/>
      <c r="HK556" s="22"/>
      <c r="HL556" s="22"/>
      <c r="HM556" s="22"/>
      <c r="HN556" s="22"/>
      <c r="HO556" s="22"/>
      <c r="HP556" s="22"/>
      <c r="HQ556" s="22"/>
      <c r="HR556" s="22"/>
      <c r="HS556" s="22"/>
      <c r="HT556" s="22"/>
      <c r="HU556" s="22"/>
      <c r="HV556" s="22"/>
      <c r="HW556" s="22"/>
      <c r="HX556" s="22"/>
      <c r="HY556" s="22"/>
      <c r="HZ556" s="22"/>
      <c r="IA556" s="22"/>
      <c r="IB556" s="22"/>
      <c r="IC556" s="22"/>
      <c r="ID556" s="22"/>
      <c r="IE556" s="22"/>
      <c r="IF556" s="22"/>
      <c r="IG556" s="22"/>
      <c r="IH556" s="22"/>
      <c r="II556" s="22"/>
      <c r="IJ556" s="22"/>
      <c r="IK556" s="22"/>
      <c r="IL556" s="22"/>
      <c r="IM556" s="22"/>
      <c r="IN556" s="22"/>
      <c r="IO556" s="22"/>
      <c r="IP556" s="22"/>
      <c r="IQ556" s="22"/>
      <c r="IR556" s="22"/>
      <c r="IS556" s="22"/>
      <c r="IT556" s="22"/>
      <c r="IU556" s="22"/>
      <c r="IV556" s="22"/>
      <c r="IW556" s="22"/>
      <c r="IX556" s="22"/>
      <c r="IY556" s="26">
        <f t="shared" si="29"/>
        <v>38</v>
      </c>
      <c r="IZ556" s="56" t="s">
        <v>37</v>
      </c>
      <c r="JA556" s="80">
        <v>1485.89</v>
      </c>
      <c r="JB556" s="81">
        <f>JE556+JF556+JG556+JH556+JI556+JJ556+JK556</f>
        <v>1485.8899999999999</v>
      </c>
      <c r="JC556" s="81">
        <v>923.96</v>
      </c>
      <c r="JD556" s="82">
        <f t="shared" si="30"/>
        <v>0</v>
      </c>
      <c r="JE556" s="83"/>
      <c r="JF556" s="83"/>
      <c r="JG556" s="83"/>
      <c r="JH556" s="83"/>
      <c r="JI556" s="83">
        <f>136.26+263.74+200</f>
        <v>600</v>
      </c>
      <c r="JJ556" s="83">
        <v>150</v>
      </c>
      <c r="JK556" s="83">
        <f>200+300+235.24+0.65</f>
        <v>735.89</v>
      </c>
      <c r="JL556" s="83"/>
      <c r="JM556" s="83"/>
      <c r="JN556" s="83"/>
      <c r="JO556" s="83"/>
      <c r="JP556" s="83"/>
      <c r="JQ556" s="40">
        <f t="shared" si="31"/>
        <v>1.6081756786008052</v>
      </c>
      <c r="JR556" s="5" t="s">
        <v>502</v>
      </c>
    </row>
    <row r="557" spans="1:278" s="5" customFormat="1" ht="12.75" customHeight="1" x14ac:dyDescent="0.25">
      <c r="A557" s="64">
        <v>43243</v>
      </c>
      <c r="B557" s="108" t="s">
        <v>755</v>
      </c>
      <c r="C557" s="52"/>
      <c r="D557" s="52"/>
      <c r="E557" s="53"/>
      <c r="F557" s="53"/>
      <c r="G557" s="53"/>
      <c r="H557" s="53"/>
      <c r="I557" s="53"/>
      <c r="J557" s="53"/>
      <c r="K557" s="53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>
        <v>1</v>
      </c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  <c r="AU557" s="22"/>
      <c r="AV557" s="22"/>
      <c r="AW557" s="22"/>
      <c r="AX557" s="22"/>
      <c r="AY557" s="22"/>
      <c r="AZ557" s="22"/>
      <c r="BA557" s="22"/>
      <c r="BB557" s="22"/>
      <c r="BC557" s="22"/>
      <c r="BD557" s="22"/>
      <c r="BE557" s="22"/>
      <c r="BF557" s="22"/>
      <c r="BG557" s="22"/>
      <c r="BH557" s="22"/>
      <c r="BI557" s="22"/>
      <c r="BJ557" s="22"/>
      <c r="BK557" s="22"/>
      <c r="BL557" s="22"/>
      <c r="BM557" s="22"/>
      <c r="BN557" s="22"/>
      <c r="BO557" s="22"/>
      <c r="BP557" s="22"/>
      <c r="BQ557" s="22"/>
      <c r="BR557" s="22"/>
      <c r="BS557" s="22"/>
      <c r="BT557" s="22"/>
      <c r="BU557" s="22"/>
      <c r="BV557" s="22"/>
      <c r="BW557" s="22"/>
      <c r="BX557" s="22"/>
      <c r="BY557" s="22"/>
      <c r="BZ557" s="22"/>
      <c r="CA557" s="22"/>
      <c r="CB557" s="22"/>
      <c r="CC557" s="22"/>
      <c r="CD557" s="22"/>
      <c r="CE557" s="22"/>
      <c r="CF557" s="22"/>
      <c r="CG557" s="22"/>
      <c r="CH557" s="22"/>
      <c r="CI557" s="22"/>
      <c r="CJ557" s="22"/>
      <c r="CK557" s="22"/>
      <c r="CL557" s="22"/>
      <c r="CM557" s="22"/>
      <c r="CN557" s="22"/>
      <c r="CO557" s="22"/>
      <c r="CP557" s="22"/>
      <c r="CQ557" s="22"/>
      <c r="CR557" s="22"/>
      <c r="CS557" s="22"/>
      <c r="CT557" s="22"/>
      <c r="CU557" s="22"/>
      <c r="CV557" s="22"/>
      <c r="CW557" s="22"/>
      <c r="CX557" s="22"/>
      <c r="CY557" s="22"/>
      <c r="CZ557" s="22"/>
      <c r="DA557" s="22"/>
      <c r="DB557" s="22"/>
      <c r="DC557" s="22"/>
      <c r="DD557" s="22"/>
      <c r="DE557" s="22"/>
      <c r="DF557" s="22"/>
      <c r="DG557" s="22"/>
      <c r="DH557" s="22"/>
      <c r="DI557" s="22"/>
      <c r="DJ557" s="22"/>
      <c r="DK557" s="22"/>
      <c r="DL557" s="22"/>
      <c r="DM557" s="22"/>
      <c r="DN557" s="22"/>
      <c r="DO557" s="22"/>
      <c r="DP557" s="22"/>
      <c r="DQ557" s="22"/>
      <c r="DR557" s="22"/>
      <c r="DS557" s="22"/>
      <c r="DT557" s="22"/>
      <c r="DU557" s="22"/>
      <c r="DV557" s="22"/>
      <c r="DW557" s="22"/>
      <c r="DX557" s="22"/>
      <c r="DY557" s="22"/>
      <c r="DZ557" s="22"/>
      <c r="EA557" s="22"/>
      <c r="EB557" s="22"/>
      <c r="EC557" s="22"/>
      <c r="ED557" s="22"/>
      <c r="EE557" s="22"/>
      <c r="EF557" s="22"/>
      <c r="EG557" s="22"/>
      <c r="EH557" s="22"/>
      <c r="EI557" s="22"/>
      <c r="EJ557" s="22"/>
      <c r="EK557" s="22"/>
      <c r="EL557" s="22"/>
      <c r="EM557" s="22"/>
      <c r="EN557" s="22"/>
      <c r="EO557" s="22"/>
      <c r="EP557" s="22"/>
      <c r="EQ557" s="22"/>
      <c r="ER557" s="22"/>
      <c r="ES557" s="22"/>
      <c r="ET557" s="22"/>
      <c r="EU557" s="22"/>
      <c r="EV557" s="22"/>
      <c r="EW557" s="22"/>
      <c r="EX557" s="22"/>
      <c r="EY557" s="22"/>
      <c r="EZ557" s="22"/>
      <c r="FA557" s="22"/>
      <c r="FB557" s="22"/>
      <c r="FC557" s="22"/>
      <c r="FD557" s="22"/>
      <c r="FE557" s="22"/>
      <c r="FF557" s="22"/>
      <c r="FG557" s="22"/>
      <c r="FH557" s="22"/>
      <c r="FI557" s="22"/>
      <c r="FJ557" s="22"/>
      <c r="FK557" s="22"/>
      <c r="FL557" s="22"/>
      <c r="FM557" s="22"/>
      <c r="FN557" s="22"/>
      <c r="FO557" s="22"/>
      <c r="FP557" s="22"/>
      <c r="FQ557" s="22"/>
      <c r="FR557" s="22"/>
      <c r="FS557" s="22"/>
      <c r="FT557" s="22"/>
      <c r="FU557" s="22"/>
      <c r="FV557" s="22"/>
      <c r="FW557" s="22"/>
      <c r="FX557" s="22"/>
      <c r="FY557" s="22"/>
      <c r="FZ557" s="22"/>
      <c r="GA557" s="22"/>
      <c r="GB557" s="22"/>
      <c r="GC557" s="22"/>
      <c r="GD557" s="22"/>
      <c r="GE557" s="22"/>
      <c r="GF557" s="22"/>
      <c r="GG557" s="22"/>
      <c r="GH557" s="22"/>
      <c r="GI557" s="22"/>
      <c r="GJ557" s="22"/>
      <c r="GK557" s="22"/>
      <c r="GL557" s="22"/>
      <c r="GM557" s="22"/>
      <c r="GN557" s="22"/>
      <c r="GO557" s="22"/>
      <c r="GP557" s="22"/>
      <c r="GQ557" s="22"/>
      <c r="GR557" s="22"/>
      <c r="GS557" s="22"/>
      <c r="GT557" s="22"/>
      <c r="GU557" s="22"/>
      <c r="GV557" s="22"/>
      <c r="GW557" s="22"/>
      <c r="GX557" s="22"/>
      <c r="GY557" s="22"/>
      <c r="GZ557" s="22"/>
      <c r="HA557" s="22"/>
      <c r="HB557" s="22"/>
      <c r="HC557" s="22"/>
      <c r="HD557" s="22"/>
      <c r="HE557" s="22"/>
      <c r="HF557" s="22"/>
      <c r="HG557" s="22"/>
      <c r="HH557" s="22"/>
      <c r="HI557" s="22"/>
      <c r="HJ557" s="22"/>
      <c r="HK557" s="22"/>
      <c r="HL557" s="22"/>
      <c r="HM557" s="22"/>
      <c r="HN557" s="22"/>
      <c r="HO557" s="22"/>
      <c r="HP557" s="22"/>
      <c r="HQ557" s="22"/>
      <c r="HR557" s="22"/>
      <c r="HS557" s="22"/>
      <c r="HT557" s="22"/>
      <c r="HU557" s="22"/>
      <c r="HV557" s="22"/>
      <c r="HW557" s="22"/>
      <c r="HX557" s="22"/>
      <c r="HY557" s="22"/>
      <c r="HZ557" s="22"/>
      <c r="IA557" s="22"/>
      <c r="IB557" s="22"/>
      <c r="IC557" s="22"/>
      <c r="ID557" s="22"/>
      <c r="IE557" s="22"/>
      <c r="IF557" s="22"/>
      <c r="IG557" s="22"/>
      <c r="IH557" s="22"/>
      <c r="II557" s="22"/>
      <c r="IJ557" s="22"/>
      <c r="IK557" s="22"/>
      <c r="IL557" s="22"/>
      <c r="IM557" s="22"/>
      <c r="IN557" s="22"/>
      <c r="IO557" s="22"/>
      <c r="IP557" s="22"/>
      <c r="IQ557" s="22"/>
      <c r="IR557" s="22"/>
      <c r="IS557" s="22"/>
      <c r="IT557" s="22"/>
      <c r="IU557" s="22"/>
      <c r="IV557" s="22"/>
      <c r="IW557" s="22"/>
      <c r="IX557" s="22"/>
      <c r="IY557" s="26">
        <f t="shared" si="29"/>
        <v>1</v>
      </c>
      <c r="IZ557" s="56" t="s">
        <v>78</v>
      </c>
      <c r="JA557" s="80">
        <v>45.36</v>
      </c>
      <c r="JB557" s="81">
        <f>JE557+JF557+JG557+JH557+JI557+JJ557+JK557</f>
        <v>45.36</v>
      </c>
      <c r="JC557" s="81">
        <v>28.91</v>
      </c>
      <c r="JD557" s="82">
        <f t="shared" si="30"/>
        <v>0</v>
      </c>
      <c r="JE557" s="83"/>
      <c r="JF557" s="83"/>
      <c r="JG557" s="83"/>
      <c r="JH557" s="83"/>
      <c r="JI557" s="83"/>
      <c r="JJ557" s="83"/>
      <c r="JK557" s="83">
        <v>45.36</v>
      </c>
      <c r="JL557" s="83"/>
      <c r="JM557" s="83"/>
      <c r="JN557" s="83"/>
      <c r="JO557" s="83"/>
      <c r="JP557" s="83"/>
      <c r="JQ557" s="40">
        <f t="shared" si="31"/>
        <v>1.5690072639225181</v>
      </c>
      <c r="JR557" s="5" t="s">
        <v>504</v>
      </c>
    </row>
    <row r="558" spans="1:278" s="5" customFormat="1" ht="12.75" customHeight="1" x14ac:dyDescent="0.25">
      <c r="A558" s="64">
        <v>43264</v>
      </c>
      <c r="B558" s="108" t="s">
        <v>755</v>
      </c>
      <c r="C558" s="52"/>
      <c r="D558" s="52"/>
      <c r="E558" s="53"/>
      <c r="F558" s="53"/>
      <c r="G558" s="53"/>
      <c r="H558" s="53"/>
      <c r="I558" s="53"/>
      <c r="J558" s="53"/>
      <c r="K558" s="53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  <c r="AU558" s="22"/>
      <c r="AV558" s="22"/>
      <c r="AW558" s="22"/>
      <c r="AX558" s="22"/>
      <c r="AY558" s="22"/>
      <c r="AZ558" s="22"/>
      <c r="BA558" s="22"/>
      <c r="BB558" s="22"/>
      <c r="BC558" s="22"/>
      <c r="BD558" s="22"/>
      <c r="BE558" s="22"/>
      <c r="BF558" s="22"/>
      <c r="BG558" s="22"/>
      <c r="BH558" s="22"/>
      <c r="BI558" s="22"/>
      <c r="BJ558" s="22"/>
      <c r="BK558" s="22"/>
      <c r="BL558" s="22"/>
      <c r="BM558" s="22"/>
      <c r="BN558" s="22"/>
      <c r="BO558" s="22"/>
      <c r="BP558" s="22"/>
      <c r="BQ558" s="22"/>
      <c r="BR558" s="22"/>
      <c r="BS558" s="22"/>
      <c r="BT558" s="22"/>
      <c r="BU558" s="22"/>
      <c r="BV558" s="22"/>
      <c r="BW558" s="22"/>
      <c r="BX558" s="22"/>
      <c r="BY558" s="22"/>
      <c r="BZ558" s="22"/>
      <c r="CA558" s="22"/>
      <c r="CB558" s="22"/>
      <c r="CC558" s="22"/>
      <c r="CD558" s="22"/>
      <c r="CE558" s="22"/>
      <c r="CF558" s="22"/>
      <c r="CG558" s="22"/>
      <c r="CH558" s="22"/>
      <c r="CI558" s="22"/>
      <c r="CJ558" s="22"/>
      <c r="CK558" s="22"/>
      <c r="CL558" s="22"/>
      <c r="CM558" s="22"/>
      <c r="CN558" s="22"/>
      <c r="CO558" s="22"/>
      <c r="CP558" s="22"/>
      <c r="CQ558" s="22"/>
      <c r="CR558" s="22"/>
      <c r="CS558" s="22"/>
      <c r="CT558" s="22"/>
      <c r="CU558" s="22"/>
      <c r="CV558" s="22"/>
      <c r="CW558" s="22"/>
      <c r="CX558" s="22"/>
      <c r="CY558" s="22"/>
      <c r="CZ558" s="22"/>
      <c r="DA558" s="22"/>
      <c r="DB558" s="22"/>
      <c r="DC558" s="22"/>
      <c r="DD558" s="22"/>
      <c r="DE558" s="22"/>
      <c r="DF558" s="22"/>
      <c r="DG558" s="22"/>
      <c r="DH558" s="22"/>
      <c r="DI558" s="22"/>
      <c r="DJ558" s="22"/>
      <c r="DK558" s="22"/>
      <c r="DL558" s="22"/>
      <c r="DM558" s="22"/>
      <c r="DN558" s="22"/>
      <c r="DO558" s="22"/>
      <c r="DP558" s="22"/>
      <c r="DQ558" s="22"/>
      <c r="DR558" s="22"/>
      <c r="DS558" s="22"/>
      <c r="DT558" s="22"/>
      <c r="DU558" s="22"/>
      <c r="DV558" s="22"/>
      <c r="DW558" s="22"/>
      <c r="DX558" s="22"/>
      <c r="DY558" s="22"/>
      <c r="DZ558" s="22"/>
      <c r="EA558" s="22"/>
      <c r="EB558" s="22"/>
      <c r="EC558" s="22"/>
      <c r="ED558" s="22"/>
      <c r="EE558" s="22"/>
      <c r="EF558" s="22"/>
      <c r="EG558" s="22"/>
      <c r="EH558" s="22"/>
      <c r="EI558" s="22"/>
      <c r="EJ558" s="22"/>
      <c r="EK558" s="22"/>
      <c r="EL558" s="22"/>
      <c r="EM558" s="22"/>
      <c r="EN558" s="22"/>
      <c r="EO558" s="22"/>
      <c r="EP558" s="22"/>
      <c r="EQ558" s="22"/>
      <c r="ER558" s="22"/>
      <c r="ES558" s="22"/>
      <c r="ET558" s="22"/>
      <c r="EU558" s="22"/>
      <c r="EV558" s="22"/>
      <c r="EW558" s="22"/>
      <c r="EX558" s="22"/>
      <c r="EY558" s="22"/>
      <c r="EZ558" s="22"/>
      <c r="FA558" s="22"/>
      <c r="FB558" s="22"/>
      <c r="FC558" s="22"/>
      <c r="FD558" s="22"/>
      <c r="FE558" s="22"/>
      <c r="FF558" s="22"/>
      <c r="FG558" s="22"/>
      <c r="FH558" s="22"/>
      <c r="FI558" s="22"/>
      <c r="FJ558" s="22"/>
      <c r="FK558" s="22"/>
      <c r="FL558" s="22"/>
      <c r="FM558" s="22"/>
      <c r="FN558" s="22"/>
      <c r="FO558" s="22"/>
      <c r="FP558" s="22"/>
      <c r="FQ558" s="22"/>
      <c r="FR558" s="22"/>
      <c r="FS558" s="22"/>
      <c r="FT558" s="22"/>
      <c r="FU558" s="22"/>
      <c r="FV558" s="22"/>
      <c r="FW558" s="22"/>
      <c r="FX558" s="22"/>
      <c r="FY558" s="22"/>
      <c r="FZ558" s="22"/>
      <c r="GA558" s="22"/>
      <c r="GB558" s="22"/>
      <c r="GC558" s="22"/>
      <c r="GD558" s="22"/>
      <c r="GE558" s="22"/>
      <c r="GF558" s="22"/>
      <c r="GG558" s="22"/>
      <c r="GH558" s="22"/>
      <c r="GI558" s="22"/>
      <c r="GJ558" s="22"/>
      <c r="GK558" s="22"/>
      <c r="GL558" s="22"/>
      <c r="GM558" s="22"/>
      <c r="GN558" s="22"/>
      <c r="GO558" s="22">
        <v>10</v>
      </c>
      <c r="GP558" s="22"/>
      <c r="GQ558" s="22"/>
      <c r="GR558" s="22"/>
      <c r="GS558" s="22"/>
      <c r="GT558" s="22"/>
      <c r="GU558" s="22"/>
      <c r="GV558" s="22"/>
      <c r="GW558" s="22"/>
      <c r="GX558" s="22"/>
      <c r="GY558" s="22"/>
      <c r="GZ558" s="22"/>
      <c r="HA558" s="22"/>
      <c r="HB558" s="22"/>
      <c r="HC558" s="22"/>
      <c r="HD558" s="22"/>
      <c r="HE558" s="22"/>
      <c r="HF558" s="22"/>
      <c r="HG558" s="22"/>
      <c r="HH558" s="22"/>
      <c r="HI558" s="22"/>
      <c r="HJ558" s="22"/>
      <c r="HK558" s="22"/>
      <c r="HL558" s="22"/>
      <c r="HM558" s="22"/>
      <c r="HN558" s="22"/>
      <c r="HO558" s="22"/>
      <c r="HP558" s="22"/>
      <c r="HQ558" s="22">
        <v>10</v>
      </c>
      <c r="HR558" s="22"/>
      <c r="HS558" s="22"/>
      <c r="HT558" s="22"/>
      <c r="HU558" s="22"/>
      <c r="HV558" s="22"/>
      <c r="HW558" s="22"/>
      <c r="HX558" s="22"/>
      <c r="HY558" s="22"/>
      <c r="HZ558" s="22"/>
      <c r="IA558" s="22"/>
      <c r="IB558" s="22"/>
      <c r="IC558" s="22"/>
      <c r="ID558" s="22"/>
      <c r="IE558" s="22"/>
      <c r="IF558" s="22"/>
      <c r="IG558" s="22"/>
      <c r="IH558" s="22"/>
      <c r="II558" s="22"/>
      <c r="IJ558" s="22"/>
      <c r="IK558" s="22"/>
      <c r="IL558" s="22"/>
      <c r="IM558" s="22"/>
      <c r="IN558" s="22"/>
      <c r="IO558" s="22"/>
      <c r="IP558" s="22"/>
      <c r="IQ558" s="22"/>
      <c r="IR558" s="22"/>
      <c r="IS558" s="22"/>
      <c r="IT558" s="22"/>
      <c r="IU558" s="22"/>
      <c r="IV558" s="22"/>
      <c r="IW558" s="22"/>
      <c r="IX558" s="22"/>
      <c r="IY558" s="26">
        <f t="shared" si="29"/>
        <v>20</v>
      </c>
      <c r="IZ558" s="56" t="s">
        <v>37</v>
      </c>
      <c r="JA558" s="80">
        <v>861.6</v>
      </c>
      <c r="JB558" s="81">
        <f>JE558+JF558+JG558+JH558+JI558+JJ558+JK558+JL558+JM558</f>
        <v>861.6</v>
      </c>
      <c r="JC558" s="81">
        <v>605.4</v>
      </c>
      <c r="JD558" s="82">
        <f t="shared" si="30"/>
        <v>0</v>
      </c>
      <c r="JE558" s="83"/>
      <c r="JF558" s="83"/>
      <c r="JG558" s="83"/>
      <c r="JH558" s="83"/>
      <c r="JI558" s="83"/>
      <c r="JJ558" s="83"/>
      <c r="JK558" s="83">
        <f>154.64+44.71+200</f>
        <v>399.35</v>
      </c>
      <c r="JL558" s="83">
        <f>150+311</f>
        <v>461</v>
      </c>
      <c r="JM558" s="83">
        <v>1.25</v>
      </c>
      <c r="JN558" s="83"/>
      <c r="JO558" s="83"/>
      <c r="JP558" s="83"/>
      <c r="JQ558" s="40">
        <f t="shared" si="31"/>
        <v>1.4231912784935581</v>
      </c>
      <c r="JR558" s="5" t="s">
        <v>567</v>
      </c>
    </row>
    <row r="559" spans="1:278" s="5" customFormat="1" ht="12.75" customHeight="1" x14ac:dyDescent="0.25">
      <c r="A559" s="64">
        <v>43306</v>
      </c>
      <c r="B559" s="108" t="s">
        <v>755</v>
      </c>
      <c r="C559" s="52"/>
      <c r="D559" s="52"/>
      <c r="E559" s="53"/>
      <c r="F559" s="53"/>
      <c r="G559" s="53"/>
      <c r="H559" s="53"/>
      <c r="I559" s="53"/>
      <c r="J559" s="53"/>
      <c r="K559" s="53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>
        <v>10</v>
      </c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  <c r="AU559" s="22"/>
      <c r="AV559" s="22"/>
      <c r="AW559" s="22"/>
      <c r="AX559" s="22"/>
      <c r="AY559" s="22"/>
      <c r="AZ559" s="22"/>
      <c r="BA559" s="22"/>
      <c r="BB559" s="22"/>
      <c r="BC559" s="22"/>
      <c r="BD559" s="22"/>
      <c r="BE559" s="22"/>
      <c r="BF559" s="22"/>
      <c r="BG559" s="22"/>
      <c r="BH559" s="22"/>
      <c r="BI559" s="22"/>
      <c r="BJ559" s="22"/>
      <c r="BK559" s="22"/>
      <c r="BL559" s="22"/>
      <c r="BM559" s="22"/>
      <c r="BN559" s="22"/>
      <c r="BO559" s="22"/>
      <c r="BP559" s="22"/>
      <c r="BQ559" s="22"/>
      <c r="BR559" s="22"/>
      <c r="BS559" s="22"/>
      <c r="BT559" s="22"/>
      <c r="BU559" s="22"/>
      <c r="BV559" s="22"/>
      <c r="BW559" s="22"/>
      <c r="BX559" s="22"/>
      <c r="BY559" s="22"/>
      <c r="BZ559" s="22"/>
      <c r="CA559" s="22"/>
      <c r="CB559" s="22"/>
      <c r="CC559" s="22"/>
      <c r="CD559" s="22">
        <v>1</v>
      </c>
      <c r="CE559" s="22"/>
      <c r="CF559" s="22"/>
      <c r="CG559" s="22"/>
      <c r="CH559" s="22"/>
      <c r="CI559" s="22"/>
      <c r="CJ559" s="22"/>
      <c r="CK559" s="22"/>
      <c r="CL559" s="22"/>
      <c r="CM559" s="22"/>
      <c r="CN559" s="22"/>
      <c r="CO559" s="22"/>
      <c r="CP559" s="22"/>
      <c r="CQ559" s="22"/>
      <c r="CR559" s="22"/>
      <c r="CS559" s="22"/>
      <c r="CT559" s="22"/>
      <c r="CU559" s="22"/>
      <c r="CV559" s="22"/>
      <c r="CW559" s="22"/>
      <c r="CX559" s="22"/>
      <c r="CY559" s="22"/>
      <c r="CZ559" s="22"/>
      <c r="DA559" s="22"/>
      <c r="DB559" s="22"/>
      <c r="DC559" s="22"/>
      <c r="DD559" s="22"/>
      <c r="DE559" s="22"/>
      <c r="DF559" s="22"/>
      <c r="DG559" s="22"/>
      <c r="DH559" s="22"/>
      <c r="DI559" s="22"/>
      <c r="DJ559" s="22"/>
      <c r="DK559" s="22"/>
      <c r="DL559" s="22"/>
      <c r="DM559" s="22"/>
      <c r="DN559" s="22"/>
      <c r="DO559" s="22"/>
      <c r="DP559" s="22"/>
      <c r="DQ559" s="22"/>
      <c r="DR559" s="22"/>
      <c r="DS559" s="22"/>
      <c r="DT559" s="22"/>
      <c r="DU559" s="22"/>
      <c r="DV559" s="22"/>
      <c r="DW559" s="22"/>
      <c r="DX559" s="22"/>
      <c r="DY559" s="22"/>
      <c r="DZ559" s="22"/>
      <c r="EA559" s="22"/>
      <c r="EB559" s="22"/>
      <c r="EC559" s="22"/>
      <c r="ED559" s="22"/>
      <c r="EE559" s="22"/>
      <c r="EF559" s="22"/>
      <c r="EG559" s="22"/>
      <c r="EH559" s="22"/>
      <c r="EI559" s="22"/>
      <c r="EJ559" s="22"/>
      <c r="EK559" s="22"/>
      <c r="EL559" s="22"/>
      <c r="EM559" s="22"/>
      <c r="EN559" s="22"/>
      <c r="EO559" s="22"/>
      <c r="EP559" s="22"/>
      <c r="EQ559" s="22"/>
      <c r="ER559" s="22"/>
      <c r="ES559" s="22"/>
      <c r="ET559" s="22"/>
      <c r="EU559" s="22"/>
      <c r="EV559" s="22"/>
      <c r="EW559" s="22"/>
      <c r="EX559" s="22"/>
      <c r="EY559" s="22"/>
      <c r="EZ559" s="22"/>
      <c r="FA559" s="22"/>
      <c r="FB559" s="22"/>
      <c r="FC559" s="22"/>
      <c r="FD559" s="22"/>
      <c r="FE559" s="22"/>
      <c r="FF559" s="22"/>
      <c r="FG559" s="22"/>
      <c r="FH559" s="22"/>
      <c r="FI559" s="22"/>
      <c r="FJ559" s="22"/>
      <c r="FK559" s="22"/>
      <c r="FL559" s="22"/>
      <c r="FM559" s="22"/>
      <c r="FN559" s="22"/>
      <c r="FO559" s="22"/>
      <c r="FP559" s="22"/>
      <c r="FQ559" s="22"/>
      <c r="FR559" s="22"/>
      <c r="FS559" s="22"/>
      <c r="FT559" s="22"/>
      <c r="FU559" s="22"/>
      <c r="FV559" s="22"/>
      <c r="FW559" s="22"/>
      <c r="FX559" s="22"/>
      <c r="FY559" s="22"/>
      <c r="FZ559" s="22"/>
      <c r="GA559" s="22"/>
      <c r="GB559" s="22"/>
      <c r="GC559" s="22"/>
      <c r="GD559" s="22"/>
      <c r="GE559" s="22"/>
      <c r="GF559" s="22"/>
      <c r="GG559" s="22"/>
      <c r="GH559" s="22"/>
      <c r="GI559" s="22"/>
      <c r="GJ559" s="22"/>
      <c r="GK559" s="22"/>
      <c r="GL559" s="22"/>
      <c r="GM559" s="22"/>
      <c r="GN559" s="22"/>
      <c r="GO559" s="22"/>
      <c r="GP559" s="22"/>
      <c r="GQ559" s="22"/>
      <c r="GR559" s="22"/>
      <c r="GS559" s="22"/>
      <c r="GT559" s="22"/>
      <c r="GU559" s="22"/>
      <c r="GV559" s="22"/>
      <c r="GW559" s="22"/>
      <c r="GX559" s="22"/>
      <c r="GY559" s="22"/>
      <c r="GZ559" s="22"/>
      <c r="HA559" s="22"/>
      <c r="HB559" s="22"/>
      <c r="HC559" s="22"/>
      <c r="HD559" s="22"/>
      <c r="HE559" s="22"/>
      <c r="HF559" s="22"/>
      <c r="HG559" s="22"/>
      <c r="HH559" s="22"/>
      <c r="HI559" s="22"/>
      <c r="HJ559" s="22"/>
      <c r="HK559" s="22"/>
      <c r="HL559" s="22"/>
      <c r="HM559" s="22"/>
      <c r="HN559" s="22"/>
      <c r="HO559" s="22"/>
      <c r="HP559" s="22"/>
      <c r="HQ559" s="22"/>
      <c r="HR559" s="22"/>
      <c r="HS559" s="22"/>
      <c r="HT559" s="22"/>
      <c r="HU559" s="22"/>
      <c r="HV559" s="22"/>
      <c r="HW559" s="22"/>
      <c r="HX559" s="22"/>
      <c r="HY559" s="22"/>
      <c r="HZ559" s="22"/>
      <c r="IA559" s="22"/>
      <c r="IB559" s="22"/>
      <c r="IC559" s="22"/>
      <c r="ID559" s="22"/>
      <c r="IE559" s="22"/>
      <c r="IF559" s="22"/>
      <c r="IG559" s="22"/>
      <c r="IH559" s="22"/>
      <c r="II559" s="22"/>
      <c r="IJ559" s="22"/>
      <c r="IK559" s="22"/>
      <c r="IL559" s="22"/>
      <c r="IM559" s="22"/>
      <c r="IN559" s="22"/>
      <c r="IO559" s="22"/>
      <c r="IP559" s="22"/>
      <c r="IQ559" s="22"/>
      <c r="IR559" s="22"/>
      <c r="IS559" s="22"/>
      <c r="IT559" s="22"/>
      <c r="IU559" s="22"/>
      <c r="IV559" s="22"/>
      <c r="IW559" s="22"/>
      <c r="IX559" s="22"/>
      <c r="IY559" s="26">
        <f t="shared" si="29"/>
        <v>11</v>
      </c>
      <c r="IZ559" s="56" t="s">
        <v>37</v>
      </c>
      <c r="JA559" s="80">
        <v>375.96</v>
      </c>
      <c r="JB559" s="81">
        <f>JE559+JF559+JG559+JH559+JI559+JJ559+JK559+JL559+JM559+JN559</f>
        <v>375.96</v>
      </c>
      <c r="JC559" s="81">
        <v>190.72</v>
      </c>
      <c r="JD559" s="82">
        <f t="shared" si="30"/>
        <v>0</v>
      </c>
      <c r="JE559" s="83"/>
      <c r="JF559" s="83"/>
      <c r="JG559" s="83"/>
      <c r="JH559" s="83"/>
      <c r="JI559" s="83"/>
      <c r="JJ559" s="43"/>
      <c r="JK559" s="83"/>
      <c r="JL559" s="83"/>
      <c r="JM559" s="83">
        <f>98.75</f>
        <v>98.75</v>
      </c>
      <c r="JN559" s="83">
        <f>200+77.21</f>
        <v>277.20999999999998</v>
      </c>
      <c r="JO559" s="83"/>
      <c r="JP559" s="83"/>
      <c r="JQ559" s="40">
        <f t="shared" si="31"/>
        <v>1.9712667785234899</v>
      </c>
      <c r="JR559" s="5" t="s">
        <v>626</v>
      </c>
    </row>
    <row r="560" spans="1:278" s="5" customFormat="1" ht="12.75" customHeight="1" x14ac:dyDescent="0.25">
      <c r="A560" s="64">
        <v>43320</v>
      </c>
      <c r="B560" s="108" t="s">
        <v>755</v>
      </c>
      <c r="C560" s="52"/>
      <c r="D560" s="52"/>
      <c r="E560" s="53"/>
      <c r="F560" s="53"/>
      <c r="G560" s="53"/>
      <c r="H560" s="53"/>
      <c r="I560" s="53"/>
      <c r="J560" s="53"/>
      <c r="K560" s="53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>
        <v>10</v>
      </c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  <c r="AU560" s="22"/>
      <c r="AV560" s="22"/>
      <c r="AW560" s="22"/>
      <c r="AX560" s="22"/>
      <c r="AY560" s="22"/>
      <c r="AZ560" s="22"/>
      <c r="BA560" s="22"/>
      <c r="BB560" s="22"/>
      <c r="BC560" s="22"/>
      <c r="BD560" s="22"/>
      <c r="BE560" s="22"/>
      <c r="BF560" s="22"/>
      <c r="BG560" s="22"/>
      <c r="BH560" s="22"/>
      <c r="BI560" s="22"/>
      <c r="BJ560" s="22"/>
      <c r="BK560" s="22"/>
      <c r="BL560" s="22"/>
      <c r="BM560" s="22"/>
      <c r="BN560" s="22"/>
      <c r="BO560" s="22"/>
      <c r="BP560" s="22"/>
      <c r="BQ560" s="22"/>
      <c r="BR560" s="22"/>
      <c r="BS560" s="22"/>
      <c r="BT560" s="22"/>
      <c r="BU560" s="22"/>
      <c r="BV560" s="22"/>
      <c r="BW560" s="22"/>
      <c r="BX560" s="22"/>
      <c r="BY560" s="22"/>
      <c r="BZ560" s="22"/>
      <c r="CA560" s="22"/>
      <c r="CB560" s="22"/>
      <c r="CC560" s="22"/>
      <c r="CD560" s="22"/>
      <c r="CE560" s="22"/>
      <c r="CF560" s="22"/>
      <c r="CG560" s="22"/>
      <c r="CH560" s="22"/>
      <c r="CI560" s="22"/>
      <c r="CJ560" s="22"/>
      <c r="CK560" s="22"/>
      <c r="CL560" s="22"/>
      <c r="CM560" s="22"/>
      <c r="CN560" s="22"/>
      <c r="CO560" s="22"/>
      <c r="CP560" s="22"/>
      <c r="CQ560" s="22"/>
      <c r="CR560" s="22"/>
      <c r="CS560" s="22"/>
      <c r="CT560" s="22"/>
      <c r="CU560" s="22"/>
      <c r="CV560" s="22"/>
      <c r="CW560" s="22"/>
      <c r="CX560" s="22"/>
      <c r="CY560" s="22"/>
      <c r="CZ560" s="22"/>
      <c r="DA560" s="22"/>
      <c r="DB560" s="22"/>
      <c r="DC560" s="22"/>
      <c r="DD560" s="22"/>
      <c r="DE560" s="22"/>
      <c r="DF560" s="22"/>
      <c r="DG560" s="22"/>
      <c r="DH560" s="22"/>
      <c r="DI560" s="22"/>
      <c r="DJ560" s="22"/>
      <c r="DK560" s="22"/>
      <c r="DL560" s="22"/>
      <c r="DM560" s="22"/>
      <c r="DN560" s="22"/>
      <c r="DO560" s="22"/>
      <c r="DP560" s="22"/>
      <c r="DQ560" s="22"/>
      <c r="DR560" s="22"/>
      <c r="DS560" s="22"/>
      <c r="DT560" s="22"/>
      <c r="DU560" s="22"/>
      <c r="DV560" s="22"/>
      <c r="DW560" s="22"/>
      <c r="DX560" s="22"/>
      <c r="DY560" s="22"/>
      <c r="DZ560" s="22"/>
      <c r="EA560" s="22"/>
      <c r="EB560" s="22"/>
      <c r="EC560" s="22"/>
      <c r="ED560" s="22"/>
      <c r="EE560" s="22"/>
      <c r="EF560" s="22"/>
      <c r="EG560" s="22"/>
      <c r="EH560" s="22"/>
      <c r="EI560" s="22"/>
      <c r="EJ560" s="22"/>
      <c r="EK560" s="22"/>
      <c r="EL560" s="22"/>
      <c r="EM560" s="22"/>
      <c r="EN560" s="22"/>
      <c r="EO560" s="22"/>
      <c r="EP560" s="22"/>
      <c r="EQ560" s="22"/>
      <c r="ER560" s="22"/>
      <c r="ES560" s="22"/>
      <c r="ET560" s="22"/>
      <c r="EU560" s="22"/>
      <c r="EV560" s="22"/>
      <c r="EW560" s="22"/>
      <c r="EX560" s="22"/>
      <c r="EY560" s="22"/>
      <c r="EZ560" s="22"/>
      <c r="FA560" s="22"/>
      <c r="FB560" s="22"/>
      <c r="FC560" s="22"/>
      <c r="FD560" s="22"/>
      <c r="FE560" s="22"/>
      <c r="FF560" s="22"/>
      <c r="FG560" s="22"/>
      <c r="FH560" s="22"/>
      <c r="FI560" s="22"/>
      <c r="FJ560" s="22"/>
      <c r="FK560" s="22"/>
      <c r="FL560" s="22"/>
      <c r="FM560" s="22"/>
      <c r="FN560" s="22"/>
      <c r="FO560" s="22"/>
      <c r="FP560" s="22"/>
      <c r="FQ560" s="22"/>
      <c r="FR560" s="22"/>
      <c r="FS560" s="22"/>
      <c r="FT560" s="22"/>
      <c r="FU560" s="22"/>
      <c r="FV560" s="22"/>
      <c r="FW560" s="22"/>
      <c r="FX560" s="22"/>
      <c r="FY560" s="22"/>
      <c r="FZ560" s="22"/>
      <c r="GA560" s="22"/>
      <c r="GB560" s="22"/>
      <c r="GC560" s="22"/>
      <c r="GD560" s="22"/>
      <c r="GE560" s="22"/>
      <c r="GF560" s="22"/>
      <c r="GG560" s="22"/>
      <c r="GH560" s="22"/>
      <c r="GI560" s="22"/>
      <c r="GJ560" s="22"/>
      <c r="GK560" s="22"/>
      <c r="GL560" s="22"/>
      <c r="GM560" s="22"/>
      <c r="GN560" s="22"/>
      <c r="GO560" s="22">
        <v>10</v>
      </c>
      <c r="GP560" s="22"/>
      <c r="GQ560" s="22"/>
      <c r="GR560" s="22"/>
      <c r="GS560" s="22"/>
      <c r="GT560" s="22"/>
      <c r="GU560" s="22"/>
      <c r="GV560" s="22"/>
      <c r="GW560" s="22"/>
      <c r="GX560" s="22"/>
      <c r="GY560" s="22"/>
      <c r="GZ560" s="22"/>
      <c r="HA560" s="22"/>
      <c r="HB560" s="22"/>
      <c r="HC560" s="22"/>
      <c r="HD560" s="22"/>
      <c r="HE560" s="22"/>
      <c r="HF560" s="22"/>
      <c r="HG560" s="22"/>
      <c r="HH560" s="22"/>
      <c r="HI560" s="22"/>
      <c r="HJ560" s="22"/>
      <c r="HK560" s="22"/>
      <c r="HL560" s="22"/>
      <c r="HM560" s="22"/>
      <c r="HN560" s="22"/>
      <c r="HO560" s="22"/>
      <c r="HP560" s="22"/>
      <c r="HQ560" s="22"/>
      <c r="HR560" s="22"/>
      <c r="HS560" s="22"/>
      <c r="HT560" s="22"/>
      <c r="HU560" s="22"/>
      <c r="HV560" s="22"/>
      <c r="HW560" s="22"/>
      <c r="HX560" s="22"/>
      <c r="HY560" s="22"/>
      <c r="HZ560" s="22"/>
      <c r="IA560" s="22"/>
      <c r="IB560" s="22"/>
      <c r="IC560" s="22"/>
      <c r="ID560" s="22"/>
      <c r="IE560" s="22"/>
      <c r="IF560" s="22"/>
      <c r="IG560" s="22"/>
      <c r="IH560" s="22"/>
      <c r="II560" s="22"/>
      <c r="IJ560" s="22"/>
      <c r="IK560" s="22"/>
      <c r="IL560" s="22"/>
      <c r="IM560" s="22"/>
      <c r="IN560" s="22"/>
      <c r="IO560" s="22"/>
      <c r="IP560" s="22"/>
      <c r="IQ560" s="22"/>
      <c r="IR560" s="22"/>
      <c r="IS560" s="22"/>
      <c r="IT560" s="22"/>
      <c r="IU560" s="22"/>
      <c r="IV560" s="22"/>
      <c r="IW560" s="22"/>
      <c r="IX560" s="22"/>
      <c r="IY560" s="26">
        <f t="shared" si="29"/>
        <v>20</v>
      </c>
      <c r="IZ560" s="56" t="s">
        <v>37</v>
      </c>
      <c r="JA560" s="80">
        <v>679.44</v>
      </c>
      <c r="JB560" s="81">
        <f>JE560+JF560+JG560+JH560+JI560+JJ560+JK560+JL560+JM560+JN560+JO560</f>
        <v>679.44</v>
      </c>
      <c r="JC560" s="81">
        <v>405.70000000000005</v>
      </c>
      <c r="JD560" s="82">
        <f t="shared" si="30"/>
        <v>0</v>
      </c>
      <c r="JE560" s="83"/>
      <c r="JF560" s="83"/>
      <c r="JG560" s="83"/>
      <c r="JH560" s="83"/>
      <c r="JI560" s="83"/>
      <c r="JJ560" s="83">
        <v>200</v>
      </c>
      <c r="JK560" s="83"/>
      <c r="JL560" s="83"/>
      <c r="JM560" s="83"/>
      <c r="JN560" s="83">
        <f>72.79+125.96+150</f>
        <v>348.75</v>
      </c>
      <c r="JO560" s="83">
        <v>130.69</v>
      </c>
      <c r="JP560" s="83"/>
      <c r="JQ560" s="40">
        <f t="shared" si="31"/>
        <v>1.6747350258811931</v>
      </c>
      <c r="JR560" s="5" t="s">
        <v>669</v>
      </c>
    </row>
    <row r="561" spans="1:278" s="5" customFormat="1" ht="12.75" customHeight="1" x14ac:dyDescent="0.25">
      <c r="A561" s="64">
        <v>43430</v>
      </c>
      <c r="B561" s="108" t="s">
        <v>755</v>
      </c>
      <c r="C561" s="52"/>
      <c r="D561" s="52"/>
      <c r="E561" s="53"/>
      <c r="F561" s="53"/>
      <c r="G561" s="53"/>
      <c r="H561" s="53"/>
      <c r="I561" s="53"/>
      <c r="J561" s="53"/>
      <c r="K561" s="53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>
        <v>10</v>
      </c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  <c r="AU561" s="22"/>
      <c r="AV561" s="22"/>
      <c r="AW561" s="22"/>
      <c r="AX561" s="22"/>
      <c r="AY561" s="22"/>
      <c r="AZ561" s="22"/>
      <c r="BA561" s="22"/>
      <c r="BB561" s="22"/>
      <c r="BC561" s="22"/>
      <c r="BD561" s="22"/>
      <c r="BE561" s="22"/>
      <c r="BF561" s="22"/>
      <c r="BG561" s="22"/>
      <c r="BH561" s="22"/>
      <c r="BI561" s="22"/>
      <c r="BJ561" s="22"/>
      <c r="BK561" s="22"/>
      <c r="BL561" s="22"/>
      <c r="BM561" s="22"/>
      <c r="BN561" s="22"/>
      <c r="BO561" s="22"/>
      <c r="BP561" s="22"/>
      <c r="BQ561" s="22"/>
      <c r="BR561" s="22"/>
      <c r="BS561" s="22"/>
      <c r="BT561" s="22"/>
      <c r="BU561" s="22"/>
      <c r="BV561" s="22"/>
      <c r="BW561" s="22"/>
      <c r="BX561" s="22"/>
      <c r="BY561" s="22"/>
      <c r="BZ561" s="22"/>
      <c r="CA561" s="22"/>
      <c r="CB561" s="22"/>
      <c r="CC561" s="22"/>
      <c r="CD561" s="22"/>
      <c r="CE561" s="22"/>
      <c r="CF561" s="22"/>
      <c r="CG561" s="22"/>
      <c r="CH561" s="22"/>
      <c r="CI561" s="22"/>
      <c r="CJ561" s="22"/>
      <c r="CK561" s="22"/>
      <c r="CL561" s="22"/>
      <c r="CM561" s="22"/>
      <c r="CN561" s="22"/>
      <c r="CO561" s="22"/>
      <c r="CP561" s="22"/>
      <c r="CQ561" s="22"/>
      <c r="CR561" s="22"/>
      <c r="CS561" s="22"/>
      <c r="CT561" s="22"/>
      <c r="CU561" s="22"/>
      <c r="CV561" s="22"/>
      <c r="CW561" s="22"/>
      <c r="CX561" s="22"/>
      <c r="CY561" s="22"/>
      <c r="CZ561" s="22"/>
      <c r="DA561" s="22"/>
      <c r="DB561" s="22"/>
      <c r="DC561" s="22"/>
      <c r="DD561" s="22"/>
      <c r="DE561" s="22"/>
      <c r="DF561" s="22"/>
      <c r="DG561" s="22"/>
      <c r="DH561" s="22"/>
      <c r="DI561" s="22"/>
      <c r="DJ561" s="22"/>
      <c r="DK561" s="22"/>
      <c r="DL561" s="22"/>
      <c r="DM561" s="22"/>
      <c r="DN561" s="22"/>
      <c r="DO561" s="22"/>
      <c r="DP561" s="22"/>
      <c r="DQ561" s="22"/>
      <c r="DR561" s="22"/>
      <c r="DS561" s="22"/>
      <c r="DT561" s="22"/>
      <c r="DU561" s="22"/>
      <c r="DV561" s="22"/>
      <c r="DW561" s="22"/>
      <c r="DX561" s="22"/>
      <c r="DY561" s="22"/>
      <c r="DZ561" s="22"/>
      <c r="EA561" s="22"/>
      <c r="EB561" s="22"/>
      <c r="EC561" s="22"/>
      <c r="ED561" s="22"/>
      <c r="EE561" s="22"/>
      <c r="EF561" s="22"/>
      <c r="EG561" s="22"/>
      <c r="EH561" s="22"/>
      <c r="EI561" s="22"/>
      <c r="EJ561" s="22"/>
      <c r="EK561" s="22"/>
      <c r="EL561" s="22"/>
      <c r="EM561" s="22"/>
      <c r="EN561" s="22"/>
      <c r="EO561" s="22"/>
      <c r="EP561" s="22"/>
      <c r="EQ561" s="22"/>
      <c r="ER561" s="22"/>
      <c r="ES561" s="22"/>
      <c r="ET561" s="22"/>
      <c r="EU561" s="22"/>
      <c r="EV561" s="22"/>
      <c r="EW561" s="22"/>
      <c r="EX561" s="22"/>
      <c r="EY561" s="22"/>
      <c r="EZ561" s="22"/>
      <c r="FA561" s="22"/>
      <c r="FB561" s="22"/>
      <c r="FC561" s="22"/>
      <c r="FD561" s="22"/>
      <c r="FE561" s="22"/>
      <c r="FF561" s="22"/>
      <c r="FG561" s="22"/>
      <c r="FH561" s="22"/>
      <c r="FI561" s="22"/>
      <c r="FJ561" s="22"/>
      <c r="FK561" s="22"/>
      <c r="FL561" s="22"/>
      <c r="FM561" s="22"/>
      <c r="FN561" s="22"/>
      <c r="FO561" s="22"/>
      <c r="FP561" s="22"/>
      <c r="FQ561" s="22"/>
      <c r="FR561" s="22"/>
      <c r="FS561" s="22"/>
      <c r="FT561" s="22"/>
      <c r="FU561" s="22"/>
      <c r="FV561" s="22"/>
      <c r="FW561" s="22"/>
      <c r="FX561" s="22"/>
      <c r="FY561" s="22"/>
      <c r="FZ561" s="22"/>
      <c r="GA561" s="22"/>
      <c r="GB561" s="22"/>
      <c r="GC561" s="22"/>
      <c r="GD561" s="22"/>
      <c r="GE561" s="22"/>
      <c r="GF561" s="22"/>
      <c r="GG561" s="22"/>
      <c r="GH561" s="22"/>
      <c r="GI561" s="22"/>
      <c r="GJ561" s="22"/>
      <c r="GK561" s="22"/>
      <c r="GL561" s="22"/>
      <c r="GM561" s="22"/>
      <c r="GN561" s="22"/>
      <c r="GO561" s="22"/>
      <c r="GP561" s="22"/>
      <c r="GQ561" s="22"/>
      <c r="GR561" s="22"/>
      <c r="GS561" s="22"/>
      <c r="GT561" s="22"/>
      <c r="GU561" s="22"/>
      <c r="GV561" s="22"/>
      <c r="GW561" s="22"/>
      <c r="GX561" s="22"/>
      <c r="GY561" s="22"/>
      <c r="GZ561" s="22"/>
      <c r="HA561" s="22"/>
      <c r="HB561" s="22"/>
      <c r="HC561" s="22"/>
      <c r="HD561" s="22"/>
      <c r="HE561" s="22"/>
      <c r="HF561" s="22"/>
      <c r="HG561" s="22"/>
      <c r="HH561" s="22"/>
      <c r="HI561" s="22"/>
      <c r="HJ561" s="22"/>
      <c r="HK561" s="22"/>
      <c r="HL561" s="22"/>
      <c r="HM561" s="22"/>
      <c r="HN561" s="22"/>
      <c r="HO561" s="22"/>
      <c r="HP561" s="22"/>
      <c r="HQ561" s="22">
        <v>10</v>
      </c>
      <c r="HR561" s="22"/>
      <c r="HS561" s="22"/>
      <c r="HT561" s="22"/>
      <c r="HU561" s="22"/>
      <c r="HV561" s="22"/>
      <c r="HW561" s="22"/>
      <c r="HX561" s="22"/>
      <c r="HY561" s="22"/>
      <c r="HZ561" s="22"/>
      <c r="IA561" s="22"/>
      <c r="IB561" s="22"/>
      <c r="IC561" s="22"/>
      <c r="ID561" s="22"/>
      <c r="IE561" s="22"/>
      <c r="IF561" s="22"/>
      <c r="IG561" s="22"/>
      <c r="IH561" s="22"/>
      <c r="II561" s="22"/>
      <c r="IJ561" s="22"/>
      <c r="IK561" s="22"/>
      <c r="IL561" s="22"/>
      <c r="IM561" s="22"/>
      <c r="IN561" s="22"/>
      <c r="IO561" s="22"/>
      <c r="IP561" s="22"/>
      <c r="IQ561" s="22"/>
      <c r="IR561" s="22"/>
      <c r="IS561" s="22"/>
      <c r="IT561" s="22"/>
      <c r="IU561" s="22"/>
      <c r="IV561" s="22"/>
      <c r="IW561" s="22"/>
      <c r="IX561" s="22"/>
      <c r="IY561" s="26">
        <f t="shared" si="29"/>
        <v>20</v>
      </c>
      <c r="IZ561" s="56" t="s">
        <v>37</v>
      </c>
      <c r="JA561" s="80">
        <v>831</v>
      </c>
      <c r="JB561" s="81">
        <f>JE561+JF561+JG561+JH561+JI561+JJ561+JK561+JL561+JM561+JN561+JO561+JP561</f>
        <v>0</v>
      </c>
      <c r="JC561" s="81">
        <v>480.1</v>
      </c>
      <c r="JD561" s="82">
        <f t="shared" si="30"/>
        <v>831</v>
      </c>
      <c r="JE561" s="83"/>
      <c r="JF561" s="83"/>
      <c r="JG561" s="83"/>
      <c r="JH561" s="83"/>
      <c r="JI561" s="83"/>
      <c r="JJ561" s="83"/>
      <c r="JK561" s="83"/>
      <c r="JL561" s="83"/>
      <c r="JM561" s="83"/>
      <c r="JN561" s="83"/>
      <c r="JO561" s="83"/>
      <c r="JP561" s="83"/>
      <c r="JQ561" s="117">
        <f t="shared" si="31"/>
        <v>1.7308893980420745</v>
      </c>
      <c r="JR561" s="5" t="s">
        <v>689</v>
      </c>
    </row>
    <row r="562" spans="1:278" s="5" customFormat="1" ht="12.75" customHeight="1" x14ac:dyDescent="0.25">
      <c r="A562" s="64">
        <v>43258</v>
      </c>
      <c r="B562" s="109" t="s">
        <v>754</v>
      </c>
      <c r="C562" s="52"/>
      <c r="D562" s="52"/>
      <c r="E562" s="53"/>
      <c r="F562" s="53"/>
      <c r="G562" s="53"/>
      <c r="H562" s="53"/>
      <c r="I562" s="53"/>
      <c r="J562" s="53"/>
      <c r="K562" s="53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  <c r="AU562" s="22"/>
      <c r="AV562" s="22"/>
      <c r="AW562" s="22"/>
      <c r="AX562" s="22"/>
      <c r="AY562" s="22"/>
      <c r="AZ562" s="22"/>
      <c r="BA562" s="22"/>
      <c r="BB562" s="22"/>
      <c r="BC562" s="22"/>
      <c r="BD562" s="22"/>
      <c r="BE562" s="22"/>
      <c r="BF562" s="22"/>
      <c r="BG562" s="22">
        <v>1</v>
      </c>
      <c r="BH562" s="22"/>
      <c r="BI562" s="22"/>
      <c r="BJ562" s="22"/>
      <c r="BK562" s="22"/>
      <c r="BL562" s="22"/>
      <c r="BM562" s="22"/>
      <c r="BN562" s="22"/>
      <c r="BO562" s="22"/>
      <c r="BP562" s="22"/>
      <c r="BQ562" s="22"/>
      <c r="BR562" s="22"/>
      <c r="BS562" s="22"/>
      <c r="BT562" s="22"/>
      <c r="BU562" s="22"/>
      <c r="BV562" s="22"/>
      <c r="BW562" s="22"/>
      <c r="BX562" s="22"/>
      <c r="BY562" s="22"/>
      <c r="BZ562" s="22"/>
      <c r="CA562" s="22"/>
      <c r="CB562" s="22"/>
      <c r="CC562" s="22"/>
      <c r="CD562" s="22"/>
      <c r="CE562" s="22"/>
      <c r="CF562" s="22"/>
      <c r="CG562" s="22"/>
      <c r="CH562" s="22"/>
      <c r="CI562" s="22"/>
      <c r="CJ562" s="22"/>
      <c r="CK562" s="22"/>
      <c r="CL562" s="22"/>
      <c r="CM562" s="22"/>
      <c r="CN562" s="22"/>
      <c r="CO562" s="22"/>
      <c r="CP562" s="22"/>
      <c r="CQ562" s="22"/>
      <c r="CR562" s="22"/>
      <c r="CS562" s="22"/>
      <c r="CT562" s="22"/>
      <c r="CU562" s="22"/>
      <c r="CV562" s="22"/>
      <c r="CW562" s="22"/>
      <c r="CX562" s="22"/>
      <c r="CY562" s="22"/>
      <c r="CZ562" s="22"/>
      <c r="DA562" s="22"/>
      <c r="DB562" s="22"/>
      <c r="DC562" s="22"/>
      <c r="DD562" s="22"/>
      <c r="DE562" s="22"/>
      <c r="DF562" s="22"/>
      <c r="DG562" s="22"/>
      <c r="DH562" s="22"/>
      <c r="DI562" s="22"/>
      <c r="DJ562" s="22"/>
      <c r="DK562" s="22"/>
      <c r="DL562" s="22"/>
      <c r="DM562" s="22"/>
      <c r="DN562" s="22"/>
      <c r="DO562" s="22"/>
      <c r="DP562" s="22"/>
      <c r="DQ562" s="22"/>
      <c r="DR562" s="22"/>
      <c r="DS562" s="22"/>
      <c r="DT562" s="22"/>
      <c r="DU562" s="22"/>
      <c r="DV562" s="22"/>
      <c r="DW562" s="22"/>
      <c r="DX562" s="22"/>
      <c r="DY562" s="22"/>
      <c r="DZ562" s="22"/>
      <c r="EA562" s="22"/>
      <c r="EB562" s="22"/>
      <c r="EC562" s="22"/>
      <c r="ED562" s="22"/>
      <c r="EE562" s="22"/>
      <c r="EF562" s="22"/>
      <c r="EG562" s="22"/>
      <c r="EH562" s="22"/>
      <c r="EI562" s="22"/>
      <c r="EJ562" s="22"/>
      <c r="EK562" s="22"/>
      <c r="EL562" s="22"/>
      <c r="EM562" s="22"/>
      <c r="EN562" s="22"/>
      <c r="EO562" s="22"/>
      <c r="EP562" s="22"/>
      <c r="EQ562" s="22"/>
      <c r="ER562" s="22"/>
      <c r="ES562" s="22"/>
      <c r="ET562" s="22"/>
      <c r="EU562" s="22"/>
      <c r="EV562" s="22"/>
      <c r="EW562" s="22"/>
      <c r="EX562" s="22"/>
      <c r="EY562" s="22"/>
      <c r="EZ562" s="22"/>
      <c r="FA562" s="22"/>
      <c r="FB562" s="22"/>
      <c r="FC562" s="22"/>
      <c r="FD562" s="22"/>
      <c r="FE562" s="22"/>
      <c r="FF562" s="22"/>
      <c r="FG562" s="22"/>
      <c r="FH562" s="22"/>
      <c r="FI562" s="22"/>
      <c r="FJ562" s="22"/>
      <c r="FK562" s="22"/>
      <c r="FL562" s="22"/>
      <c r="FM562" s="22"/>
      <c r="FN562" s="22"/>
      <c r="FO562" s="22"/>
      <c r="FP562" s="22"/>
      <c r="FQ562" s="22"/>
      <c r="FR562" s="22"/>
      <c r="FS562" s="22"/>
      <c r="FT562" s="22"/>
      <c r="FU562" s="22"/>
      <c r="FV562" s="22"/>
      <c r="FW562" s="22"/>
      <c r="FX562" s="22"/>
      <c r="FY562" s="22"/>
      <c r="FZ562" s="22"/>
      <c r="GA562" s="22"/>
      <c r="GB562" s="22"/>
      <c r="GC562" s="22"/>
      <c r="GD562" s="22"/>
      <c r="GE562" s="22"/>
      <c r="GF562" s="22"/>
      <c r="GG562" s="22"/>
      <c r="GH562" s="22"/>
      <c r="GI562" s="22"/>
      <c r="GJ562" s="22"/>
      <c r="GK562" s="22"/>
      <c r="GL562" s="22"/>
      <c r="GM562" s="22"/>
      <c r="GN562" s="22"/>
      <c r="GO562" s="22"/>
      <c r="GP562" s="22"/>
      <c r="GQ562" s="22"/>
      <c r="GR562" s="22"/>
      <c r="GS562" s="22"/>
      <c r="GT562" s="22"/>
      <c r="GU562" s="22"/>
      <c r="GV562" s="22"/>
      <c r="GW562" s="22"/>
      <c r="GX562" s="22"/>
      <c r="GY562" s="22"/>
      <c r="GZ562" s="22"/>
      <c r="HA562" s="22"/>
      <c r="HB562" s="22"/>
      <c r="HC562" s="22"/>
      <c r="HD562" s="22"/>
      <c r="HE562" s="22"/>
      <c r="HF562" s="22"/>
      <c r="HG562" s="22"/>
      <c r="HH562" s="22"/>
      <c r="HI562" s="22"/>
      <c r="HJ562" s="22"/>
      <c r="HK562" s="22"/>
      <c r="HL562" s="22"/>
      <c r="HM562" s="22"/>
      <c r="HN562" s="22"/>
      <c r="HO562" s="22"/>
      <c r="HP562" s="22"/>
      <c r="HQ562" s="22"/>
      <c r="HR562" s="22"/>
      <c r="HS562" s="22"/>
      <c r="HT562" s="22"/>
      <c r="HU562" s="22"/>
      <c r="HV562" s="22"/>
      <c r="HW562" s="22"/>
      <c r="HX562" s="22"/>
      <c r="HY562" s="22"/>
      <c r="HZ562" s="22"/>
      <c r="IA562" s="22"/>
      <c r="IB562" s="22"/>
      <c r="IC562" s="22"/>
      <c r="ID562" s="22"/>
      <c r="IE562" s="22"/>
      <c r="IF562" s="22"/>
      <c r="IG562" s="22"/>
      <c r="IH562" s="22"/>
      <c r="II562" s="22"/>
      <c r="IJ562" s="22"/>
      <c r="IK562" s="22"/>
      <c r="IL562" s="22"/>
      <c r="IM562" s="22"/>
      <c r="IN562" s="22"/>
      <c r="IO562" s="22"/>
      <c r="IP562" s="22"/>
      <c r="IQ562" s="22"/>
      <c r="IR562" s="22"/>
      <c r="IS562" s="22"/>
      <c r="IT562" s="22"/>
      <c r="IU562" s="22"/>
      <c r="IV562" s="22"/>
      <c r="IW562" s="22"/>
      <c r="IX562" s="22"/>
      <c r="IY562" s="26">
        <f t="shared" si="29"/>
        <v>1</v>
      </c>
      <c r="IZ562" s="56" t="s">
        <v>37</v>
      </c>
      <c r="JA562" s="80">
        <v>34.56</v>
      </c>
      <c r="JB562" s="81">
        <f>JE562+JF562+JG562+JH562+JI562+JJ562</f>
        <v>34.56</v>
      </c>
      <c r="JC562" s="81">
        <v>22.3</v>
      </c>
      <c r="JD562" s="82">
        <f t="shared" si="30"/>
        <v>0</v>
      </c>
      <c r="JE562" s="83"/>
      <c r="JF562" s="83"/>
      <c r="JG562" s="83"/>
      <c r="JH562" s="83"/>
      <c r="JI562" s="83"/>
      <c r="JJ562" s="83">
        <v>34.56</v>
      </c>
      <c r="JK562" s="83"/>
      <c r="JL562" s="83"/>
      <c r="JM562" s="83"/>
      <c r="JN562" s="83"/>
      <c r="JO562" s="83"/>
      <c r="JP562" s="83"/>
      <c r="JQ562" s="40">
        <f t="shared" si="31"/>
        <v>1.5497757847533633</v>
      </c>
      <c r="JR562" s="5" t="s">
        <v>475</v>
      </c>
    </row>
    <row r="563" spans="1:278" s="5" customFormat="1" ht="12.75" customHeight="1" x14ac:dyDescent="0.25">
      <c r="A563" s="64">
        <v>43122</v>
      </c>
      <c r="B563" s="108" t="s">
        <v>199</v>
      </c>
      <c r="C563" s="52"/>
      <c r="D563" s="52"/>
      <c r="E563" s="53"/>
      <c r="F563" s="53"/>
      <c r="G563" s="53"/>
      <c r="H563" s="53"/>
      <c r="I563" s="53"/>
      <c r="J563" s="53"/>
      <c r="K563" s="53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>
        <v>30</v>
      </c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  <c r="AU563" s="22"/>
      <c r="AV563" s="22"/>
      <c r="AW563" s="22"/>
      <c r="AX563" s="22"/>
      <c r="AY563" s="22"/>
      <c r="AZ563" s="22"/>
      <c r="BA563" s="22"/>
      <c r="BB563" s="22"/>
      <c r="BC563" s="22"/>
      <c r="BD563" s="22"/>
      <c r="BE563" s="22"/>
      <c r="BF563" s="22"/>
      <c r="BG563" s="22"/>
      <c r="BH563" s="22"/>
      <c r="BI563" s="22"/>
      <c r="BJ563" s="22"/>
      <c r="BK563" s="22"/>
      <c r="BL563" s="22"/>
      <c r="BM563" s="22"/>
      <c r="BN563" s="22"/>
      <c r="BO563" s="22"/>
      <c r="BP563" s="22"/>
      <c r="BQ563" s="22"/>
      <c r="BR563" s="22"/>
      <c r="BS563" s="22"/>
      <c r="BT563" s="22"/>
      <c r="BU563" s="22"/>
      <c r="BV563" s="22"/>
      <c r="BW563" s="22"/>
      <c r="BX563" s="22"/>
      <c r="BY563" s="22"/>
      <c r="BZ563" s="22"/>
      <c r="CA563" s="22"/>
      <c r="CB563" s="22"/>
      <c r="CC563" s="22"/>
      <c r="CD563" s="22"/>
      <c r="CE563" s="22"/>
      <c r="CF563" s="22"/>
      <c r="CG563" s="22"/>
      <c r="CH563" s="22"/>
      <c r="CI563" s="22"/>
      <c r="CJ563" s="22"/>
      <c r="CK563" s="22"/>
      <c r="CL563" s="22"/>
      <c r="CM563" s="22"/>
      <c r="CN563" s="22"/>
      <c r="CO563" s="22"/>
      <c r="CP563" s="22"/>
      <c r="CQ563" s="22"/>
      <c r="CR563" s="22"/>
      <c r="CS563" s="22"/>
      <c r="CT563" s="22"/>
      <c r="CU563" s="22"/>
      <c r="CV563" s="22"/>
      <c r="CW563" s="22"/>
      <c r="CX563" s="22"/>
      <c r="CY563" s="22"/>
      <c r="CZ563" s="22"/>
      <c r="DA563" s="22"/>
      <c r="DB563" s="22"/>
      <c r="DC563" s="22"/>
      <c r="DD563" s="22"/>
      <c r="DE563" s="22"/>
      <c r="DF563" s="22"/>
      <c r="DG563" s="22"/>
      <c r="DH563" s="22"/>
      <c r="DI563" s="22"/>
      <c r="DJ563" s="22"/>
      <c r="DK563" s="22"/>
      <c r="DL563" s="22"/>
      <c r="DM563" s="22"/>
      <c r="DN563" s="22"/>
      <c r="DO563" s="22"/>
      <c r="DP563" s="22"/>
      <c r="DQ563" s="22"/>
      <c r="DR563" s="22"/>
      <c r="DS563" s="22"/>
      <c r="DT563" s="22"/>
      <c r="DU563" s="22"/>
      <c r="DV563" s="22"/>
      <c r="DW563" s="22"/>
      <c r="DX563" s="22"/>
      <c r="DY563" s="22"/>
      <c r="DZ563" s="22"/>
      <c r="EA563" s="22"/>
      <c r="EB563" s="22"/>
      <c r="EC563" s="22"/>
      <c r="ED563" s="22"/>
      <c r="EE563" s="22"/>
      <c r="EF563" s="22"/>
      <c r="EG563" s="22"/>
      <c r="EH563" s="22"/>
      <c r="EI563" s="22"/>
      <c r="EJ563" s="22"/>
      <c r="EK563" s="22"/>
      <c r="EL563" s="22"/>
      <c r="EM563" s="22"/>
      <c r="EN563" s="22"/>
      <c r="EO563" s="22"/>
      <c r="EP563" s="22"/>
      <c r="EQ563" s="22"/>
      <c r="ER563" s="22"/>
      <c r="ES563" s="22"/>
      <c r="ET563" s="22"/>
      <c r="EU563" s="22"/>
      <c r="EV563" s="22"/>
      <c r="EW563" s="22"/>
      <c r="EX563" s="22"/>
      <c r="EY563" s="22"/>
      <c r="EZ563" s="22"/>
      <c r="FA563" s="22"/>
      <c r="FB563" s="22"/>
      <c r="FC563" s="22"/>
      <c r="FD563" s="22"/>
      <c r="FE563" s="22"/>
      <c r="FF563" s="22"/>
      <c r="FG563" s="22"/>
      <c r="FH563" s="22"/>
      <c r="FI563" s="22"/>
      <c r="FJ563" s="22"/>
      <c r="FK563" s="22"/>
      <c r="FL563" s="22"/>
      <c r="FM563" s="22"/>
      <c r="FN563" s="22"/>
      <c r="FO563" s="22"/>
      <c r="FP563" s="22"/>
      <c r="FQ563" s="22"/>
      <c r="FR563" s="22"/>
      <c r="FS563" s="22"/>
      <c r="FT563" s="22"/>
      <c r="FU563" s="22"/>
      <c r="FV563" s="22"/>
      <c r="FW563" s="22"/>
      <c r="FX563" s="22"/>
      <c r="FY563" s="22"/>
      <c r="FZ563" s="22"/>
      <c r="GA563" s="22"/>
      <c r="GB563" s="22"/>
      <c r="GC563" s="22"/>
      <c r="GD563" s="22"/>
      <c r="GE563" s="22"/>
      <c r="GF563" s="22"/>
      <c r="GG563" s="22"/>
      <c r="GH563" s="22"/>
      <c r="GI563" s="22"/>
      <c r="GJ563" s="22"/>
      <c r="GK563" s="22"/>
      <c r="GL563" s="22"/>
      <c r="GM563" s="22"/>
      <c r="GN563" s="22"/>
      <c r="GO563" s="22"/>
      <c r="GP563" s="22"/>
      <c r="GQ563" s="22"/>
      <c r="GR563" s="22"/>
      <c r="GS563" s="22"/>
      <c r="GT563" s="22"/>
      <c r="GU563" s="22"/>
      <c r="GV563" s="22"/>
      <c r="GW563" s="22"/>
      <c r="GX563" s="22"/>
      <c r="GY563" s="22"/>
      <c r="GZ563" s="22"/>
      <c r="HA563" s="22"/>
      <c r="HB563" s="22"/>
      <c r="HC563" s="22"/>
      <c r="HD563" s="22"/>
      <c r="HE563" s="22"/>
      <c r="HF563" s="22"/>
      <c r="HG563" s="22"/>
      <c r="HH563" s="22"/>
      <c r="HI563" s="22"/>
      <c r="HJ563" s="22"/>
      <c r="HK563" s="22"/>
      <c r="HL563" s="22"/>
      <c r="HM563" s="22"/>
      <c r="HN563" s="22"/>
      <c r="HO563" s="22"/>
      <c r="HP563" s="22"/>
      <c r="HQ563" s="22"/>
      <c r="HR563" s="22"/>
      <c r="HS563" s="22"/>
      <c r="HT563" s="22"/>
      <c r="HU563" s="22"/>
      <c r="HV563" s="22"/>
      <c r="HW563" s="22"/>
      <c r="HX563" s="22"/>
      <c r="HY563" s="22"/>
      <c r="HZ563" s="22"/>
      <c r="IA563" s="22"/>
      <c r="IB563" s="22"/>
      <c r="IC563" s="22"/>
      <c r="ID563" s="22"/>
      <c r="IE563" s="22"/>
      <c r="IF563" s="22"/>
      <c r="IG563" s="22"/>
      <c r="IH563" s="22"/>
      <c r="II563" s="22"/>
      <c r="IJ563" s="22"/>
      <c r="IK563" s="22"/>
      <c r="IL563" s="22"/>
      <c r="IM563" s="22"/>
      <c r="IN563" s="22"/>
      <c r="IO563" s="22"/>
      <c r="IP563" s="22"/>
      <c r="IQ563" s="22"/>
      <c r="IR563" s="22"/>
      <c r="IS563" s="22"/>
      <c r="IT563" s="22"/>
      <c r="IU563" s="22"/>
      <c r="IV563" s="22"/>
      <c r="IW563" s="22"/>
      <c r="IX563" s="22"/>
      <c r="IY563" s="26">
        <f t="shared" si="29"/>
        <v>30</v>
      </c>
      <c r="IZ563" s="56" t="s">
        <v>37</v>
      </c>
      <c r="JA563" s="80">
        <v>946.8</v>
      </c>
      <c r="JB563" s="81">
        <f>JE563+JF563+JG563</f>
        <v>946.8</v>
      </c>
      <c r="JC563" s="81">
        <v>519.29999999999995</v>
      </c>
      <c r="JD563" s="82">
        <f t="shared" si="30"/>
        <v>0</v>
      </c>
      <c r="JE563" s="83">
        <f>304.32+0.3</f>
        <v>304.62</v>
      </c>
      <c r="JF563" s="83"/>
      <c r="JG563" s="83">
        <f>634.8+7.38</f>
        <v>642.17999999999995</v>
      </c>
      <c r="JH563" s="83"/>
      <c r="JI563" s="83"/>
      <c r="JJ563" s="83"/>
      <c r="JK563" s="83"/>
      <c r="JL563" s="83"/>
      <c r="JM563" s="83"/>
      <c r="JN563" s="83"/>
      <c r="JO563" s="83"/>
      <c r="JP563" s="83"/>
      <c r="JQ563" s="40">
        <f t="shared" si="31"/>
        <v>1.8232235701906414</v>
      </c>
      <c r="JR563" s="5" t="s">
        <v>254</v>
      </c>
    </row>
    <row r="564" spans="1:278" s="5" customFormat="1" ht="12.75" customHeight="1" x14ac:dyDescent="0.25">
      <c r="A564" s="64">
        <v>43138</v>
      </c>
      <c r="B564" s="108" t="s">
        <v>199</v>
      </c>
      <c r="C564" s="52"/>
      <c r="D564" s="52"/>
      <c r="E564" s="53"/>
      <c r="F564" s="53"/>
      <c r="G564" s="53"/>
      <c r="H564" s="53"/>
      <c r="I564" s="53"/>
      <c r="J564" s="53"/>
      <c r="K564" s="53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>
        <v>20</v>
      </c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  <c r="AU564" s="22"/>
      <c r="AV564" s="22"/>
      <c r="AW564" s="22"/>
      <c r="AX564" s="22"/>
      <c r="AY564" s="22"/>
      <c r="AZ564" s="22"/>
      <c r="BA564" s="22"/>
      <c r="BB564" s="22"/>
      <c r="BC564" s="22"/>
      <c r="BD564" s="22"/>
      <c r="BE564" s="22"/>
      <c r="BF564" s="22"/>
      <c r="BG564" s="22"/>
      <c r="BH564" s="22"/>
      <c r="BI564" s="22"/>
      <c r="BJ564" s="22"/>
      <c r="BK564" s="22"/>
      <c r="BL564" s="22"/>
      <c r="BM564" s="22"/>
      <c r="BN564" s="22"/>
      <c r="BO564" s="22"/>
      <c r="BP564" s="22"/>
      <c r="BQ564" s="22"/>
      <c r="BR564" s="22"/>
      <c r="BS564" s="22"/>
      <c r="BT564" s="22"/>
      <c r="BU564" s="22"/>
      <c r="BV564" s="22"/>
      <c r="BW564" s="22"/>
      <c r="BX564" s="22"/>
      <c r="BY564" s="22"/>
      <c r="BZ564" s="22"/>
      <c r="CA564" s="22"/>
      <c r="CB564" s="22"/>
      <c r="CC564" s="22"/>
      <c r="CD564" s="22"/>
      <c r="CE564" s="22"/>
      <c r="CF564" s="22"/>
      <c r="CG564" s="22"/>
      <c r="CH564" s="22"/>
      <c r="CI564" s="22"/>
      <c r="CJ564" s="22"/>
      <c r="CK564" s="22"/>
      <c r="CL564" s="22"/>
      <c r="CM564" s="22"/>
      <c r="CN564" s="22"/>
      <c r="CO564" s="22"/>
      <c r="CP564" s="22"/>
      <c r="CQ564" s="22"/>
      <c r="CR564" s="22"/>
      <c r="CS564" s="22"/>
      <c r="CT564" s="22"/>
      <c r="CU564" s="22"/>
      <c r="CV564" s="22"/>
      <c r="CW564" s="22"/>
      <c r="CX564" s="22"/>
      <c r="CY564" s="22"/>
      <c r="CZ564" s="22"/>
      <c r="DA564" s="22"/>
      <c r="DB564" s="22"/>
      <c r="DC564" s="22"/>
      <c r="DD564" s="22"/>
      <c r="DE564" s="22"/>
      <c r="DF564" s="22"/>
      <c r="DG564" s="22"/>
      <c r="DH564" s="22"/>
      <c r="DI564" s="22"/>
      <c r="DJ564" s="22"/>
      <c r="DK564" s="22"/>
      <c r="DL564" s="22"/>
      <c r="DM564" s="22"/>
      <c r="DN564" s="22"/>
      <c r="DO564" s="22"/>
      <c r="DP564" s="22"/>
      <c r="DQ564" s="22"/>
      <c r="DR564" s="22"/>
      <c r="DS564" s="22"/>
      <c r="DT564" s="22"/>
      <c r="DU564" s="22"/>
      <c r="DV564" s="22"/>
      <c r="DW564" s="22"/>
      <c r="DX564" s="22"/>
      <c r="DY564" s="22"/>
      <c r="DZ564" s="22"/>
      <c r="EA564" s="22"/>
      <c r="EB564" s="22"/>
      <c r="EC564" s="22"/>
      <c r="ED564" s="22"/>
      <c r="EE564" s="22"/>
      <c r="EF564" s="22"/>
      <c r="EG564" s="22"/>
      <c r="EH564" s="22"/>
      <c r="EI564" s="22"/>
      <c r="EJ564" s="22"/>
      <c r="EK564" s="22"/>
      <c r="EL564" s="22"/>
      <c r="EM564" s="22"/>
      <c r="EN564" s="22"/>
      <c r="EO564" s="22"/>
      <c r="EP564" s="22"/>
      <c r="EQ564" s="22"/>
      <c r="ER564" s="22"/>
      <c r="ES564" s="22"/>
      <c r="ET564" s="22"/>
      <c r="EU564" s="22"/>
      <c r="EV564" s="22"/>
      <c r="EW564" s="22"/>
      <c r="EX564" s="22"/>
      <c r="EY564" s="22"/>
      <c r="EZ564" s="22"/>
      <c r="FA564" s="22"/>
      <c r="FB564" s="22"/>
      <c r="FC564" s="22"/>
      <c r="FD564" s="22"/>
      <c r="FE564" s="22"/>
      <c r="FF564" s="22"/>
      <c r="FG564" s="22"/>
      <c r="FH564" s="22"/>
      <c r="FI564" s="22"/>
      <c r="FJ564" s="22"/>
      <c r="FK564" s="22"/>
      <c r="FL564" s="22"/>
      <c r="FM564" s="22"/>
      <c r="FN564" s="22"/>
      <c r="FO564" s="22"/>
      <c r="FP564" s="22"/>
      <c r="FQ564" s="22"/>
      <c r="FR564" s="22"/>
      <c r="FS564" s="22"/>
      <c r="FT564" s="22"/>
      <c r="FU564" s="22"/>
      <c r="FV564" s="22"/>
      <c r="FW564" s="22"/>
      <c r="FX564" s="22"/>
      <c r="FY564" s="22"/>
      <c r="FZ564" s="22"/>
      <c r="GA564" s="22"/>
      <c r="GB564" s="22"/>
      <c r="GC564" s="22"/>
      <c r="GD564" s="22"/>
      <c r="GE564" s="22"/>
      <c r="GF564" s="22"/>
      <c r="GG564" s="22"/>
      <c r="GH564" s="22"/>
      <c r="GI564" s="22"/>
      <c r="GJ564" s="22"/>
      <c r="GK564" s="22"/>
      <c r="GL564" s="22"/>
      <c r="GM564" s="22"/>
      <c r="GN564" s="22"/>
      <c r="GO564" s="22"/>
      <c r="GP564" s="22"/>
      <c r="GQ564" s="22"/>
      <c r="GR564" s="22"/>
      <c r="GS564" s="22"/>
      <c r="GT564" s="22"/>
      <c r="GU564" s="22"/>
      <c r="GV564" s="22"/>
      <c r="GW564" s="22"/>
      <c r="GX564" s="22"/>
      <c r="GY564" s="22"/>
      <c r="GZ564" s="22"/>
      <c r="HA564" s="22"/>
      <c r="HB564" s="22"/>
      <c r="HC564" s="22"/>
      <c r="HD564" s="22"/>
      <c r="HE564" s="22"/>
      <c r="HF564" s="22"/>
      <c r="HG564" s="22"/>
      <c r="HH564" s="22"/>
      <c r="HI564" s="22"/>
      <c r="HJ564" s="22"/>
      <c r="HK564" s="22"/>
      <c r="HL564" s="22"/>
      <c r="HM564" s="22"/>
      <c r="HN564" s="22"/>
      <c r="HO564" s="22"/>
      <c r="HP564" s="22"/>
      <c r="HQ564" s="22"/>
      <c r="HR564" s="22"/>
      <c r="HS564" s="22"/>
      <c r="HT564" s="22"/>
      <c r="HU564" s="22"/>
      <c r="HV564" s="22"/>
      <c r="HW564" s="22"/>
      <c r="HX564" s="22"/>
      <c r="HY564" s="22"/>
      <c r="HZ564" s="22"/>
      <c r="IA564" s="22"/>
      <c r="IB564" s="22"/>
      <c r="IC564" s="22"/>
      <c r="ID564" s="22"/>
      <c r="IE564" s="22"/>
      <c r="IF564" s="22"/>
      <c r="IG564" s="22"/>
      <c r="IH564" s="22"/>
      <c r="II564" s="22"/>
      <c r="IJ564" s="22"/>
      <c r="IK564" s="22"/>
      <c r="IL564" s="22"/>
      <c r="IM564" s="22"/>
      <c r="IN564" s="22"/>
      <c r="IO564" s="22"/>
      <c r="IP564" s="22"/>
      <c r="IQ564" s="22"/>
      <c r="IR564" s="22"/>
      <c r="IS564" s="22"/>
      <c r="IT564" s="22"/>
      <c r="IU564" s="22"/>
      <c r="IV564" s="22"/>
      <c r="IW564" s="22"/>
      <c r="IX564" s="22"/>
      <c r="IY564" s="26">
        <f t="shared" si="29"/>
        <v>20</v>
      </c>
      <c r="IZ564" s="56" t="s">
        <v>37</v>
      </c>
      <c r="JA564" s="80">
        <v>634.79999999999995</v>
      </c>
      <c r="JB564" s="81">
        <f>JE564+JF564+JG564</f>
        <v>634.79999999999995</v>
      </c>
      <c r="JC564" s="81">
        <v>344</v>
      </c>
      <c r="JD564" s="82">
        <f t="shared" si="30"/>
        <v>0</v>
      </c>
      <c r="JE564" s="83"/>
      <c r="JF564" s="83"/>
      <c r="JG564" s="83">
        <v>634.79999999999995</v>
      </c>
      <c r="JH564" s="83"/>
      <c r="JI564" s="83"/>
      <c r="JJ564" s="83"/>
      <c r="JK564" s="83"/>
      <c r="JL564" s="83"/>
      <c r="JM564" s="83"/>
      <c r="JN564" s="83"/>
      <c r="JO564" s="83"/>
      <c r="JP564" s="83"/>
      <c r="JQ564" s="40">
        <f t="shared" si="31"/>
        <v>1.8453488372093021</v>
      </c>
    </row>
    <row r="565" spans="1:278" s="5" customFormat="1" ht="12.75" customHeight="1" x14ac:dyDescent="0.25">
      <c r="A565" s="64">
        <v>43171</v>
      </c>
      <c r="B565" s="108" t="s">
        <v>199</v>
      </c>
      <c r="C565" s="52"/>
      <c r="D565" s="52"/>
      <c r="E565" s="53"/>
      <c r="F565" s="53"/>
      <c r="G565" s="53"/>
      <c r="H565" s="53"/>
      <c r="I565" s="53"/>
      <c r="J565" s="53"/>
      <c r="K565" s="53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>
        <v>20</v>
      </c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  <c r="AU565" s="22"/>
      <c r="AV565" s="22"/>
      <c r="AW565" s="22"/>
      <c r="AX565" s="22"/>
      <c r="AY565" s="22"/>
      <c r="AZ565" s="22"/>
      <c r="BA565" s="22"/>
      <c r="BB565" s="22"/>
      <c r="BC565" s="22"/>
      <c r="BD565" s="22"/>
      <c r="BE565" s="22"/>
      <c r="BF565" s="22"/>
      <c r="BG565" s="22"/>
      <c r="BH565" s="22"/>
      <c r="BI565" s="22"/>
      <c r="BJ565" s="22"/>
      <c r="BK565" s="22"/>
      <c r="BL565" s="22"/>
      <c r="BM565" s="22"/>
      <c r="BN565" s="22"/>
      <c r="BO565" s="22"/>
      <c r="BP565" s="22"/>
      <c r="BQ565" s="22"/>
      <c r="BR565" s="22"/>
      <c r="BS565" s="22"/>
      <c r="BT565" s="22"/>
      <c r="BU565" s="22"/>
      <c r="BV565" s="22"/>
      <c r="BW565" s="22"/>
      <c r="BX565" s="22"/>
      <c r="BY565" s="22"/>
      <c r="BZ565" s="22"/>
      <c r="CA565" s="22"/>
      <c r="CB565" s="22"/>
      <c r="CC565" s="22"/>
      <c r="CD565" s="22"/>
      <c r="CE565" s="22"/>
      <c r="CF565" s="22"/>
      <c r="CG565" s="22"/>
      <c r="CH565" s="22"/>
      <c r="CI565" s="22"/>
      <c r="CJ565" s="22"/>
      <c r="CK565" s="22"/>
      <c r="CL565" s="22"/>
      <c r="CM565" s="22"/>
      <c r="CN565" s="22"/>
      <c r="CO565" s="22"/>
      <c r="CP565" s="22"/>
      <c r="CQ565" s="22"/>
      <c r="CR565" s="22"/>
      <c r="CS565" s="22"/>
      <c r="CT565" s="22"/>
      <c r="CU565" s="22"/>
      <c r="CV565" s="22"/>
      <c r="CW565" s="22"/>
      <c r="CX565" s="22"/>
      <c r="CY565" s="22"/>
      <c r="CZ565" s="22"/>
      <c r="DA565" s="22"/>
      <c r="DB565" s="22"/>
      <c r="DC565" s="22"/>
      <c r="DD565" s="22"/>
      <c r="DE565" s="22"/>
      <c r="DF565" s="22"/>
      <c r="DG565" s="22"/>
      <c r="DH565" s="22"/>
      <c r="DI565" s="22"/>
      <c r="DJ565" s="22"/>
      <c r="DK565" s="22"/>
      <c r="DL565" s="22"/>
      <c r="DM565" s="22"/>
      <c r="DN565" s="22"/>
      <c r="DO565" s="22"/>
      <c r="DP565" s="22"/>
      <c r="DQ565" s="22"/>
      <c r="DR565" s="22"/>
      <c r="DS565" s="22"/>
      <c r="DT565" s="22"/>
      <c r="DU565" s="22"/>
      <c r="DV565" s="22"/>
      <c r="DW565" s="22"/>
      <c r="DX565" s="22"/>
      <c r="DY565" s="22"/>
      <c r="DZ565" s="22"/>
      <c r="EA565" s="22"/>
      <c r="EB565" s="22"/>
      <c r="EC565" s="22"/>
      <c r="ED565" s="22"/>
      <c r="EE565" s="22"/>
      <c r="EF565" s="22"/>
      <c r="EG565" s="22"/>
      <c r="EH565" s="22"/>
      <c r="EI565" s="22"/>
      <c r="EJ565" s="22"/>
      <c r="EK565" s="22"/>
      <c r="EL565" s="22"/>
      <c r="EM565" s="22"/>
      <c r="EN565" s="22"/>
      <c r="EO565" s="22"/>
      <c r="EP565" s="22"/>
      <c r="EQ565" s="22"/>
      <c r="ER565" s="22"/>
      <c r="ES565" s="22"/>
      <c r="ET565" s="22"/>
      <c r="EU565" s="22"/>
      <c r="EV565" s="22"/>
      <c r="EW565" s="22"/>
      <c r="EX565" s="22"/>
      <c r="EY565" s="22"/>
      <c r="EZ565" s="22"/>
      <c r="FA565" s="22"/>
      <c r="FB565" s="22"/>
      <c r="FC565" s="22"/>
      <c r="FD565" s="22"/>
      <c r="FE565" s="22"/>
      <c r="FF565" s="22"/>
      <c r="FG565" s="22"/>
      <c r="FH565" s="22"/>
      <c r="FI565" s="22"/>
      <c r="FJ565" s="22"/>
      <c r="FK565" s="22"/>
      <c r="FL565" s="22"/>
      <c r="FM565" s="22"/>
      <c r="FN565" s="22"/>
      <c r="FO565" s="22"/>
      <c r="FP565" s="22"/>
      <c r="FQ565" s="22"/>
      <c r="FR565" s="22"/>
      <c r="FS565" s="22"/>
      <c r="FT565" s="22"/>
      <c r="FU565" s="22"/>
      <c r="FV565" s="22"/>
      <c r="FW565" s="22"/>
      <c r="FX565" s="22"/>
      <c r="FY565" s="22"/>
      <c r="FZ565" s="22"/>
      <c r="GA565" s="22"/>
      <c r="GB565" s="22"/>
      <c r="GC565" s="22"/>
      <c r="GD565" s="22"/>
      <c r="GE565" s="22"/>
      <c r="GF565" s="22"/>
      <c r="GG565" s="22"/>
      <c r="GH565" s="22"/>
      <c r="GI565" s="22"/>
      <c r="GJ565" s="22"/>
      <c r="GK565" s="22"/>
      <c r="GL565" s="22"/>
      <c r="GM565" s="22"/>
      <c r="GN565" s="22"/>
      <c r="GO565" s="22"/>
      <c r="GP565" s="22"/>
      <c r="GQ565" s="22"/>
      <c r="GR565" s="22"/>
      <c r="GS565" s="22"/>
      <c r="GT565" s="22"/>
      <c r="GU565" s="22"/>
      <c r="GV565" s="22"/>
      <c r="GW565" s="22"/>
      <c r="GX565" s="22"/>
      <c r="GY565" s="22"/>
      <c r="GZ565" s="22"/>
      <c r="HA565" s="22"/>
      <c r="HB565" s="22"/>
      <c r="HC565" s="22"/>
      <c r="HD565" s="22"/>
      <c r="HE565" s="22"/>
      <c r="HF565" s="22"/>
      <c r="HG565" s="22"/>
      <c r="HH565" s="22"/>
      <c r="HI565" s="22"/>
      <c r="HJ565" s="22"/>
      <c r="HK565" s="22"/>
      <c r="HL565" s="22"/>
      <c r="HM565" s="22"/>
      <c r="HN565" s="22"/>
      <c r="HO565" s="22"/>
      <c r="HP565" s="22"/>
      <c r="HQ565" s="22"/>
      <c r="HR565" s="22"/>
      <c r="HS565" s="22"/>
      <c r="HT565" s="22"/>
      <c r="HU565" s="22"/>
      <c r="HV565" s="22"/>
      <c r="HW565" s="22"/>
      <c r="HX565" s="22"/>
      <c r="HY565" s="22"/>
      <c r="HZ565" s="22"/>
      <c r="IA565" s="22"/>
      <c r="IB565" s="22"/>
      <c r="IC565" s="22"/>
      <c r="ID565" s="22"/>
      <c r="IE565" s="22"/>
      <c r="IF565" s="22"/>
      <c r="IG565" s="22"/>
      <c r="IH565" s="22"/>
      <c r="II565" s="22"/>
      <c r="IJ565" s="22"/>
      <c r="IK565" s="22"/>
      <c r="IL565" s="22"/>
      <c r="IM565" s="22"/>
      <c r="IN565" s="22"/>
      <c r="IO565" s="22"/>
      <c r="IP565" s="22"/>
      <c r="IQ565" s="22"/>
      <c r="IR565" s="22"/>
      <c r="IS565" s="22"/>
      <c r="IT565" s="22"/>
      <c r="IU565" s="22"/>
      <c r="IV565" s="22"/>
      <c r="IW565" s="22"/>
      <c r="IX565" s="22"/>
      <c r="IY565" s="26">
        <f t="shared" si="29"/>
        <v>20</v>
      </c>
      <c r="IZ565" s="56" t="s">
        <v>37</v>
      </c>
      <c r="JA565" s="80">
        <v>625.20000000000005</v>
      </c>
      <c r="JB565" s="81">
        <f>JE565+JF565+JG565+JH565</f>
        <v>625.19999999999993</v>
      </c>
      <c r="JC565" s="81">
        <v>340.6</v>
      </c>
      <c r="JD565" s="82">
        <f t="shared" si="30"/>
        <v>0</v>
      </c>
      <c r="JE565" s="83"/>
      <c r="JF565" s="83"/>
      <c r="JG565" s="83">
        <v>0.3</v>
      </c>
      <c r="JH565" s="83">
        <v>624.9</v>
      </c>
      <c r="JI565" s="83"/>
      <c r="JJ565" s="83"/>
      <c r="JK565" s="83"/>
      <c r="JL565" s="83"/>
      <c r="JM565" s="83"/>
      <c r="JN565" s="83"/>
      <c r="JO565" s="83"/>
      <c r="JP565" s="83"/>
      <c r="JQ565" s="40">
        <f t="shared" si="31"/>
        <v>1.8355842630651791</v>
      </c>
      <c r="JR565" s="5" t="s">
        <v>349</v>
      </c>
    </row>
    <row r="566" spans="1:278" s="5" customFormat="1" ht="12.75" customHeight="1" x14ac:dyDescent="0.25">
      <c r="A566" s="64">
        <v>43187</v>
      </c>
      <c r="B566" s="108" t="s">
        <v>199</v>
      </c>
      <c r="C566" s="52"/>
      <c r="D566" s="52"/>
      <c r="E566" s="53"/>
      <c r="F566" s="53"/>
      <c r="G566" s="53"/>
      <c r="H566" s="53"/>
      <c r="I566" s="53"/>
      <c r="J566" s="53"/>
      <c r="K566" s="53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>
        <v>40</v>
      </c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22"/>
      <c r="GF566" s="22"/>
      <c r="GG566" s="22"/>
      <c r="GH566" s="22"/>
      <c r="GI566" s="22"/>
      <c r="GJ566" s="22"/>
      <c r="GK566" s="22"/>
      <c r="GL566" s="22"/>
      <c r="GM566" s="22"/>
      <c r="GN566" s="22"/>
      <c r="GO566" s="22"/>
      <c r="GP566" s="22"/>
      <c r="GQ566" s="22"/>
      <c r="GR566" s="22"/>
      <c r="GS566" s="22"/>
      <c r="GT566" s="22"/>
      <c r="GU566" s="22"/>
      <c r="GV566" s="22"/>
      <c r="GW566" s="22"/>
      <c r="GX566" s="22"/>
      <c r="GY566" s="22"/>
      <c r="GZ566" s="22"/>
      <c r="HA566" s="22"/>
      <c r="HB566" s="22"/>
      <c r="HC566" s="22"/>
      <c r="HD566" s="22"/>
      <c r="HE566" s="22"/>
      <c r="HF566" s="22"/>
      <c r="HG566" s="22"/>
      <c r="HH566" s="22"/>
      <c r="HI566" s="22"/>
      <c r="HJ566" s="22"/>
      <c r="HK566" s="22"/>
      <c r="HL566" s="22"/>
      <c r="HM566" s="22"/>
      <c r="HN566" s="22"/>
      <c r="HO566" s="22"/>
      <c r="HP566" s="22"/>
      <c r="HQ566" s="22"/>
      <c r="HR566" s="22"/>
      <c r="HS566" s="22"/>
      <c r="HT566" s="22"/>
      <c r="HU566" s="22"/>
      <c r="HV566" s="22"/>
      <c r="HW566" s="22"/>
      <c r="HX566" s="22"/>
      <c r="HY566" s="22"/>
      <c r="HZ566" s="22"/>
      <c r="IA566" s="22"/>
      <c r="IB566" s="22"/>
      <c r="IC566" s="22"/>
      <c r="ID566" s="22"/>
      <c r="IE566" s="22"/>
      <c r="IF566" s="22"/>
      <c r="IG566" s="22"/>
      <c r="IH566" s="22"/>
      <c r="II566" s="22"/>
      <c r="IJ566" s="22"/>
      <c r="IK566" s="22"/>
      <c r="IL566" s="22"/>
      <c r="IM566" s="22"/>
      <c r="IN566" s="22"/>
      <c r="IO566" s="22"/>
      <c r="IP566" s="22"/>
      <c r="IQ566" s="22"/>
      <c r="IR566" s="22"/>
      <c r="IS566" s="22"/>
      <c r="IT566" s="22"/>
      <c r="IU566" s="22"/>
      <c r="IV566" s="22"/>
      <c r="IW566" s="22"/>
      <c r="IX566" s="22"/>
      <c r="IY566" s="26">
        <f t="shared" si="29"/>
        <v>40</v>
      </c>
      <c r="IZ566" s="56" t="s">
        <v>37</v>
      </c>
      <c r="JA566" s="80">
        <v>1242.24</v>
      </c>
      <c r="JB566" s="81">
        <f>JE566+JF566+JG566+JH566+JI566</f>
        <v>1242.24</v>
      </c>
      <c r="JC566" s="81">
        <v>678.8</v>
      </c>
      <c r="JD566" s="82">
        <f t="shared" si="30"/>
        <v>0</v>
      </c>
      <c r="JE566" s="83"/>
      <c r="JF566" s="83"/>
      <c r="JG566" s="83"/>
      <c r="JH566" s="83">
        <v>500</v>
      </c>
      <c r="JI566" s="83">
        <v>742.24</v>
      </c>
      <c r="JJ566" s="83"/>
      <c r="JK566" s="83"/>
      <c r="JL566" s="83"/>
      <c r="JM566" s="83"/>
      <c r="JN566" s="83"/>
      <c r="JO566" s="83"/>
      <c r="JP566" s="83"/>
      <c r="JQ566" s="40">
        <f t="shared" si="31"/>
        <v>1.8300530347672364</v>
      </c>
      <c r="JR566" s="5" t="s">
        <v>378</v>
      </c>
    </row>
    <row r="567" spans="1:278" s="5" customFormat="1" ht="12.75" customHeight="1" x14ac:dyDescent="0.25">
      <c r="A567" s="64">
        <v>43224</v>
      </c>
      <c r="B567" s="108" t="s">
        <v>199</v>
      </c>
      <c r="C567" s="52"/>
      <c r="D567" s="52"/>
      <c r="E567" s="53"/>
      <c r="F567" s="53"/>
      <c r="G567" s="53"/>
      <c r="H567" s="53"/>
      <c r="I567" s="53"/>
      <c r="J567" s="53"/>
      <c r="K567" s="53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>
        <v>30</v>
      </c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  <c r="AU567" s="22"/>
      <c r="AV567" s="22"/>
      <c r="AW567" s="22"/>
      <c r="AX567" s="22"/>
      <c r="AY567" s="22"/>
      <c r="AZ567" s="22"/>
      <c r="BA567" s="22"/>
      <c r="BB567" s="22"/>
      <c r="BC567" s="22"/>
      <c r="BD567" s="22"/>
      <c r="BE567" s="22"/>
      <c r="BF567" s="22"/>
      <c r="BG567" s="22"/>
      <c r="BH567" s="22"/>
      <c r="BI567" s="22"/>
      <c r="BJ567" s="22"/>
      <c r="BK567" s="22"/>
      <c r="BL567" s="22"/>
      <c r="BM567" s="22"/>
      <c r="BN567" s="22"/>
      <c r="BO567" s="22"/>
      <c r="BP567" s="22"/>
      <c r="BQ567" s="22"/>
      <c r="BR567" s="22"/>
      <c r="BS567" s="22"/>
      <c r="BT567" s="22"/>
      <c r="BU567" s="22"/>
      <c r="BV567" s="22"/>
      <c r="BW567" s="22"/>
      <c r="BX567" s="22"/>
      <c r="BY567" s="22"/>
      <c r="BZ567" s="22"/>
      <c r="CA567" s="22"/>
      <c r="CB567" s="22"/>
      <c r="CC567" s="22"/>
      <c r="CD567" s="22"/>
      <c r="CE567" s="22"/>
      <c r="CF567" s="22"/>
      <c r="CG567" s="22"/>
      <c r="CH567" s="22"/>
      <c r="CI567" s="22"/>
      <c r="CJ567" s="22"/>
      <c r="CK567" s="22"/>
      <c r="CL567" s="22"/>
      <c r="CM567" s="22"/>
      <c r="CN567" s="22"/>
      <c r="CO567" s="22"/>
      <c r="CP567" s="22"/>
      <c r="CQ567" s="22"/>
      <c r="CR567" s="22"/>
      <c r="CS567" s="22"/>
      <c r="CT567" s="22"/>
      <c r="CU567" s="22"/>
      <c r="CV567" s="22"/>
      <c r="CW567" s="22"/>
      <c r="CX567" s="22"/>
      <c r="CY567" s="22"/>
      <c r="CZ567" s="22"/>
      <c r="DA567" s="22"/>
      <c r="DB567" s="22"/>
      <c r="DC567" s="22"/>
      <c r="DD567" s="22"/>
      <c r="DE567" s="22"/>
      <c r="DF567" s="22"/>
      <c r="DG567" s="22"/>
      <c r="DH567" s="22"/>
      <c r="DI567" s="22"/>
      <c r="DJ567" s="22"/>
      <c r="DK567" s="22"/>
      <c r="DL567" s="22"/>
      <c r="DM567" s="22"/>
      <c r="DN567" s="22"/>
      <c r="DO567" s="22"/>
      <c r="DP567" s="22"/>
      <c r="DQ567" s="22"/>
      <c r="DR567" s="22"/>
      <c r="DS567" s="22"/>
      <c r="DT567" s="22"/>
      <c r="DU567" s="22"/>
      <c r="DV567" s="22"/>
      <c r="DW567" s="22"/>
      <c r="DX567" s="22"/>
      <c r="DY567" s="22"/>
      <c r="DZ567" s="22"/>
      <c r="EA567" s="22"/>
      <c r="EB567" s="22"/>
      <c r="EC567" s="22"/>
      <c r="ED567" s="22"/>
      <c r="EE567" s="22"/>
      <c r="EF567" s="22"/>
      <c r="EG567" s="22"/>
      <c r="EH567" s="22"/>
      <c r="EI567" s="22"/>
      <c r="EJ567" s="22"/>
      <c r="EK567" s="22"/>
      <c r="EL567" s="22"/>
      <c r="EM567" s="22"/>
      <c r="EN567" s="22"/>
      <c r="EO567" s="22"/>
      <c r="EP567" s="22"/>
      <c r="EQ567" s="22"/>
      <c r="ER567" s="22"/>
      <c r="ES567" s="22"/>
      <c r="ET567" s="22"/>
      <c r="EU567" s="22"/>
      <c r="EV567" s="22"/>
      <c r="EW567" s="22"/>
      <c r="EX567" s="22"/>
      <c r="EY567" s="22"/>
      <c r="EZ567" s="22"/>
      <c r="FA567" s="22"/>
      <c r="FB567" s="22"/>
      <c r="FC567" s="22"/>
      <c r="FD567" s="22"/>
      <c r="FE567" s="22"/>
      <c r="FF567" s="22"/>
      <c r="FG567" s="22"/>
      <c r="FH567" s="22"/>
      <c r="FI567" s="22"/>
      <c r="FJ567" s="22"/>
      <c r="FK567" s="22"/>
      <c r="FL567" s="22"/>
      <c r="FM567" s="22"/>
      <c r="FN567" s="22"/>
      <c r="FO567" s="22"/>
      <c r="FP567" s="22"/>
      <c r="FQ567" s="22"/>
      <c r="FR567" s="22"/>
      <c r="FS567" s="22"/>
      <c r="FT567" s="22"/>
      <c r="FU567" s="22"/>
      <c r="FV567" s="22"/>
      <c r="FW567" s="22"/>
      <c r="FX567" s="22"/>
      <c r="FY567" s="22"/>
      <c r="FZ567" s="22"/>
      <c r="GA567" s="22"/>
      <c r="GB567" s="22"/>
      <c r="GC567" s="22"/>
      <c r="GD567" s="22"/>
      <c r="GE567" s="22"/>
      <c r="GF567" s="22"/>
      <c r="GG567" s="22"/>
      <c r="GH567" s="22"/>
      <c r="GI567" s="22"/>
      <c r="GJ567" s="22"/>
      <c r="GK567" s="22"/>
      <c r="GL567" s="22"/>
      <c r="GM567" s="22"/>
      <c r="GN567" s="22"/>
      <c r="GO567" s="22"/>
      <c r="GP567" s="22"/>
      <c r="GQ567" s="22"/>
      <c r="GR567" s="22"/>
      <c r="GS567" s="22"/>
      <c r="GT567" s="22"/>
      <c r="GU567" s="22"/>
      <c r="GV567" s="22"/>
      <c r="GW567" s="22"/>
      <c r="GX567" s="22"/>
      <c r="GY567" s="22"/>
      <c r="GZ567" s="22"/>
      <c r="HA567" s="22"/>
      <c r="HB567" s="22"/>
      <c r="HC567" s="22"/>
      <c r="HD567" s="22"/>
      <c r="HE567" s="22"/>
      <c r="HF567" s="22"/>
      <c r="HG567" s="22"/>
      <c r="HH567" s="22"/>
      <c r="HI567" s="22"/>
      <c r="HJ567" s="22"/>
      <c r="HK567" s="22"/>
      <c r="HL567" s="22"/>
      <c r="HM567" s="22"/>
      <c r="HN567" s="22"/>
      <c r="HO567" s="22"/>
      <c r="HP567" s="22"/>
      <c r="HQ567" s="22"/>
      <c r="HR567" s="22"/>
      <c r="HS567" s="22"/>
      <c r="HT567" s="22"/>
      <c r="HU567" s="22"/>
      <c r="HV567" s="22"/>
      <c r="HW567" s="22"/>
      <c r="HX567" s="22"/>
      <c r="HY567" s="22"/>
      <c r="HZ567" s="22"/>
      <c r="IA567" s="22"/>
      <c r="IB567" s="22"/>
      <c r="IC567" s="22"/>
      <c r="ID567" s="22"/>
      <c r="IE567" s="22"/>
      <c r="IF567" s="22"/>
      <c r="IG567" s="22"/>
      <c r="IH567" s="22"/>
      <c r="II567" s="22"/>
      <c r="IJ567" s="22"/>
      <c r="IK567" s="22"/>
      <c r="IL567" s="22"/>
      <c r="IM567" s="22"/>
      <c r="IN567" s="22"/>
      <c r="IO567" s="22"/>
      <c r="IP567" s="22"/>
      <c r="IQ567" s="22"/>
      <c r="IR567" s="22"/>
      <c r="IS567" s="22"/>
      <c r="IT567" s="22"/>
      <c r="IU567" s="22"/>
      <c r="IV567" s="22"/>
      <c r="IW567" s="22"/>
      <c r="IX567" s="22"/>
      <c r="IY567" s="26">
        <f t="shared" si="29"/>
        <v>30</v>
      </c>
      <c r="IZ567" s="56" t="s">
        <v>37</v>
      </c>
      <c r="JA567" s="80">
        <v>968.76</v>
      </c>
      <c r="JB567" s="81">
        <f>JE567+JF567+JG567+JH567+JI567+JJ567</f>
        <v>968.76</v>
      </c>
      <c r="JC567" s="81">
        <v>522.6</v>
      </c>
      <c r="JD567" s="82">
        <f t="shared" si="30"/>
        <v>0</v>
      </c>
      <c r="JE567" s="83"/>
      <c r="JF567" s="83"/>
      <c r="JG567" s="83"/>
      <c r="JH567" s="83"/>
      <c r="JI567" s="83"/>
      <c r="JJ567" s="83">
        <v>968.76</v>
      </c>
      <c r="JK567" s="83"/>
      <c r="JL567" s="83"/>
      <c r="JM567" s="83"/>
      <c r="JN567" s="83"/>
      <c r="JO567" s="83"/>
      <c r="JP567" s="83"/>
      <c r="JQ567" s="40">
        <f t="shared" si="31"/>
        <v>1.853731343283582</v>
      </c>
      <c r="JR567" s="5" t="s">
        <v>381</v>
      </c>
    </row>
    <row r="568" spans="1:278" s="5" customFormat="1" ht="12.75" customHeight="1" x14ac:dyDescent="0.25">
      <c r="A568" s="64">
        <v>43234</v>
      </c>
      <c r="B568" s="108" t="s">
        <v>199</v>
      </c>
      <c r="C568" s="52"/>
      <c r="D568" s="52"/>
      <c r="E568" s="53"/>
      <c r="F568" s="53"/>
      <c r="G568" s="53"/>
      <c r="H568" s="53"/>
      <c r="I568" s="53"/>
      <c r="J568" s="53"/>
      <c r="K568" s="53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>
        <v>10</v>
      </c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  <c r="AU568" s="22"/>
      <c r="AV568" s="22"/>
      <c r="AW568" s="22"/>
      <c r="AX568" s="22"/>
      <c r="AY568" s="22"/>
      <c r="AZ568" s="22"/>
      <c r="BA568" s="22"/>
      <c r="BB568" s="22"/>
      <c r="BC568" s="22"/>
      <c r="BD568" s="22"/>
      <c r="BE568" s="22"/>
      <c r="BF568" s="22"/>
      <c r="BG568" s="22"/>
      <c r="BH568" s="22"/>
      <c r="BI568" s="22"/>
      <c r="BJ568" s="22"/>
      <c r="BK568" s="22"/>
      <c r="BL568" s="22"/>
      <c r="BM568" s="22"/>
      <c r="BN568" s="22"/>
      <c r="BO568" s="22"/>
      <c r="BP568" s="22"/>
      <c r="BQ568" s="22"/>
      <c r="BR568" s="22"/>
      <c r="BS568" s="22"/>
      <c r="BT568" s="22"/>
      <c r="BU568" s="22"/>
      <c r="BV568" s="22"/>
      <c r="BW568" s="22"/>
      <c r="BX568" s="22"/>
      <c r="BY568" s="22"/>
      <c r="BZ568" s="22"/>
      <c r="CA568" s="22"/>
      <c r="CB568" s="22"/>
      <c r="CC568" s="22"/>
      <c r="CD568" s="22"/>
      <c r="CE568" s="22"/>
      <c r="CF568" s="22"/>
      <c r="CG568" s="22"/>
      <c r="CH568" s="22"/>
      <c r="CI568" s="22"/>
      <c r="CJ568" s="22"/>
      <c r="CK568" s="22"/>
      <c r="CL568" s="22"/>
      <c r="CM568" s="22"/>
      <c r="CN568" s="22"/>
      <c r="CO568" s="22"/>
      <c r="CP568" s="22"/>
      <c r="CQ568" s="22"/>
      <c r="CR568" s="22"/>
      <c r="CS568" s="22"/>
      <c r="CT568" s="22"/>
      <c r="CU568" s="22"/>
      <c r="CV568" s="22"/>
      <c r="CW568" s="22"/>
      <c r="CX568" s="22"/>
      <c r="CY568" s="22"/>
      <c r="CZ568" s="22"/>
      <c r="DA568" s="22"/>
      <c r="DB568" s="22"/>
      <c r="DC568" s="22"/>
      <c r="DD568" s="22"/>
      <c r="DE568" s="22"/>
      <c r="DF568" s="22"/>
      <c r="DG568" s="22"/>
      <c r="DH568" s="22"/>
      <c r="DI568" s="22"/>
      <c r="DJ568" s="22"/>
      <c r="DK568" s="22"/>
      <c r="DL568" s="22"/>
      <c r="DM568" s="22"/>
      <c r="DN568" s="22"/>
      <c r="DO568" s="22"/>
      <c r="DP568" s="22"/>
      <c r="DQ568" s="22"/>
      <c r="DR568" s="22"/>
      <c r="DS568" s="22"/>
      <c r="DT568" s="22"/>
      <c r="DU568" s="22"/>
      <c r="DV568" s="22"/>
      <c r="DW568" s="22"/>
      <c r="DX568" s="22"/>
      <c r="DY568" s="22"/>
      <c r="DZ568" s="22"/>
      <c r="EA568" s="22"/>
      <c r="EB568" s="22"/>
      <c r="EC568" s="22"/>
      <c r="ED568" s="22"/>
      <c r="EE568" s="22"/>
      <c r="EF568" s="22"/>
      <c r="EG568" s="22"/>
      <c r="EH568" s="22"/>
      <c r="EI568" s="22"/>
      <c r="EJ568" s="22"/>
      <c r="EK568" s="22"/>
      <c r="EL568" s="22"/>
      <c r="EM568" s="22"/>
      <c r="EN568" s="22"/>
      <c r="EO568" s="22"/>
      <c r="EP568" s="22"/>
      <c r="EQ568" s="22"/>
      <c r="ER568" s="22"/>
      <c r="ES568" s="22"/>
      <c r="ET568" s="22"/>
      <c r="EU568" s="22"/>
      <c r="EV568" s="22"/>
      <c r="EW568" s="22"/>
      <c r="EX568" s="22"/>
      <c r="EY568" s="22"/>
      <c r="EZ568" s="22"/>
      <c r="FA568" s="22"/>
      <c r="FB568" s="22"/>
      <c r="FC568" s="22"/>
      <c r="FD568" s="22"/>
      <c r="FE568" s="22"/>
      <c r="FF568" s="22"/>
      <c r="FG568" s="22"/>
      <c r="FH568" s="22"/>
      <c r="FI568" s="22"/>
      <c r="FJ568" s="22"/>
      <c r="FK568" s="22"/>
      <c r="FL568" s="22"/>
      <c r="FM568" s="22"/>
      <c r="FN568" s="22"/>
      <c r="FO568" s="22"/>
      <c r="FP568" s="22"/>
      <c r="FQ568" s="22"/>
      <c r="FR568" s="22"/>
      <c r="FS568" s="22"/>
      <c r="FT568" s="22"/>
      <c r="FU568" s="22"/>
      <c r="FV568" s="22"/>
      <c r="FW568" s="22"/>
      <c r="FX568" s="22"/>
      <c r="FY568" s="22"/>
      <c r="FZ568" s="22"/>
      <c r="GA568" s="22"/>
      <c r="GB568" s="22"/>
      <c r="GC568" s="22"/>
      <c r="GD568" s="22"/>
      <c r="GE568" s="22"/>
      <c r="GF568" s="22"/>
      <c r="GG568" s="22"/>
      <c r="GH568" s="22"/>
      <c r="GI568" s="22"/>
      <c r="GJ568" s="22"/>
      <c r="GK568" s="22"/>
      <c r="GL568" s="22"/>
      <c r="GM568" s="22"/>
      <c r="GN568" s="22"/>
      <c r="GO568" s="22"/>
      <c r="GP568" s="22"/>
      <c r="GQ568" s="22"/>
      <c r="GR568" s="22"/>
      <c r="GS568" s="22"/>
      <c r="GT568" s="22"/>
      <c r="GU568" s="22"/>
      <c r="GV568" s="22"/>
      <c r="GW568" s="22"/>
      <c r="GX568" s="22"/>
      <c r="GY568" s="22"/>
      <c r="GZ568" s="22"/>
      <c r="HA568" s="22"/>
      <c r="HB568" s="22"/>
      <c r="HC568" s="22"/>
      <c r="HD568" s="22"/>
      <c r="HE568" s="22"/>
      <c r="HF568" s="22"/>
      <c r="HG568" s="22"/>
      <c r="HH568" s="22"/>
      <c r="HI568" s="22"/>
      <c r="HJ568" s="22"/>
      <c r="HK568" s="22"/>
      <c r="HL568" s="22"/>
      <c r="HM568" s="22"/>
      <c r="HN568" s="22"/>
      <c r="HO568" s="22"/>
      <c r="HP568" s="22"/>
      <c r="HQ568" s="22"/>
      <c r="HR568" s="22"/>
      <c r="HS568" s="22"/>
      <c r="HT568" s="22"/>
      <c r="HU568" s="22"/>
      <c r="HV568" s="22"/>
      <c r="HW568" s="22"/>
      <c r="HX568" s="22"/>
      <c r="HY568" s="22"/>
      <c r="HZ568" s="22"/>
      <c r="IA568" s="22"/>
      <c r="IB568" s="22"/>
      <c r="IC568" s="22"/>
      <c r="ID568" s="22"/>
      <c r="IE568" s="22"/>
      <c r="IF568" s="22"/>
      <c r="IG568" s="22"/>
      <c r="IH568" s="22"/>
      <c r="II568" s="22"/>
      <c r="IJ568" s="22"/>
      <c r="IK568" s="22"/>
      <c r="IL568" s="22"/>
      <c r="IM568" s="22"/>
      <c r="IN568" s="22"/>
      <c r="IO568" s="22"/>
      <c r="IP568" s="22"/>
      <c r="IQ568" s="22"/>
      <c r="IR568" s="22"/>
      <c r="IS568" s="22"/>
      <c r="IT568" s="22"/>
      <c r="IU568" s="22"/>
      <c r="IV568" s="22"/>
      <c r="IW568" s="22"/>
      <c r="IX568" s="22"/>
      <c r="IY568" s="26">
        <f t="shared" si="29"/>
        <v>10</v>
      </c>
      <c r="IZ568" s="56" t="s">
        <v>37</v>
      </c>
      <c r="JA568" s="80">
        <v>322.92</v>
      </c>
      <c r="JB568" s="81">
        <f>JE568+JF568+JG568+JH568+JI568+JJ568</f>
        <v>322.92</v>
      </c>
      <c r="JC568" s="81">
        <v>175.2</v>
      </c>
      <c r="JD568" s="82">
        <f t="shared" si="30"/>
        <v>0</v>
      </c>
      <c r="JE568" s="83"/>
      <c r="JF568" s="83"/>
      <c r="JG568" s="83"/>
      <c r="JH568" s="83"/>
      <c r="JI568" s="83"/>
      <c r="JJ568" s="83">
        <v>322.92</v>
      </c>
      <c r="JK568" s="83"/>
      <c r="JL568" s="83"/>
      <c r="JM568" s="83"/>
      <c r="JN568" s="83"/>
      <c r="JO568" s="83"/>
      <c r="JP568" s="83"/>
      <c r="JQ568" s="40">
        <f t="shared" si="31"/>
        <v>1.8431506849315071</v>
      </c>
      <c r="JR568" s="5" t="s">
        <v>405</v>
      </c>
    </row>
    <row r="569" spans="1:278" s="5" customFormat="1" ht="12.75" customHeight="1" x14ac:dyDescent="0.25">
      <c r="A569" s="64">
        <v>43311</v>
      </c>
      <c r="B569" s="108" t="s">
        <v>199</v>
      </c>
      <c r="C569" s="52"/>
      <c r="D569" s="52"/>
      <c r="E569" s="53"/>
      <c r="F569" s="53"/>
      <c r="G569" s="53"/>
      <c r="H569" s="53"/>
      <c r="I569" s="53"/>
      <c r="J569" s="53"/>
      <c r="K569" s="53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>
        <v>20</v>
      </c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  <c r="AU569" s="22"/>
      <c r="AV569" s="22"/>
      <c r="AW569" s="22"/>
      <c r="AX569" s="22"/>
      <c r="AY569" s="22"/>
      <c r="AZ569" s="22"/>
      <c r="BA569" s="22"/>
      <c r="BB569" s="22"/>
      <c r="BC569" s="22"/>
      <c r="BD569" s="22"/>
      <c r="BE569" s="22"/>
      <c r="BF569" s="22"/>
      <c r="BG569" s="22"/>
      <c r="BH569" s="22"/>
      <c r="BI569" s="22"/>
      <c r="BJ569" s="22"/>
      <c r="BK569" s="22"/>
      <c r="BL569" s="22"/>
      <c r="BM569" s="22"/>
      <c r="BN569" s="22"/>
      <c r="BO569" s="22"/>
      <c r="BP569" s="22"/>
      <c r="BQ569" s="22"/>
      <c r="BR569" s="22"/>
      <c r="BS569" s="22"/>
      <c r="BT569" s="22"/>
      <c r="BU569" s="22"/>
      <c r="BV569" s="22"/>
      <c r="BW569" s="22"/>
      <c r="BX569" s="22"/>
      <c r="BY569" s="22"/>
      <c r="BZ569" s="22"/>
      <c r="CA569" s="22"/>
      <c r="CB569" s="22"/>
      <c r="CC569" s="22"/>
      <c r="CD569" s="22"/>
      <c r="CE569" s="22"/>
      <c r="CF569" s="22"/>
      <c r="CG569" s="22"/>
      <c r="CH569" s="22"/>
      <c r="CI569" s="22"/>
      <c r="CJ569" s="22"/>
      <c r="CK569" s="22"/>
      <c r="CL569" s="22"/>
      <c r="CM569" s="22"/>
      <c r="CN569" s="22"/>
      <c r="CO569" s="22"/>
      <c r="CP569" s="22"/>
      <c r="CQ569" s="22"/>
      <c r="CR569" s="22"/>
      <c r="CS569" s="22"/>
      <c r="CT569" s="22"/>
      <c r="CU569" s="22"/>
      <c r="CV569" s="22"/>
      <c r="CW569" s="22"/>
      <c r="CX569" s="22"/>
      <c r="CY569" s="22"/>
      <c r="CZ569" s="22"/>
      <c r="DA569" s="22"/>
      <c r="DB569" s="22"/>
      <c r="DC569" s="22"/>
      <c r="DD569" s="22"/>
      <c r="DE569" s="22"/>
      <c r="DF569" s="22"/>
      <c r="DG569" s="22"/>
      <c r="DH569" s="22"/>
      <c r="DI569" s="22"/>
      <c r="DJ569" s="22"/>
      <c r="DK569" s="22"/>
      <c r="DL569" s="22"/>
      <c r="DM569" s="22"/>
      <c r="DN569" s="22"/>
      <c r="DO569" s="22"/>
      <c r="DP569" s="22"/>
      <c r="DQ569" s="22"/>
      <c r="DR569" s="22"/>
      <c r="DS569" s="22"/>
      <c r="DT569" s="22"/>
      <c r="DU569" s="22"/>
      <c r="DV569" s="22"/>
      <c r="DW569" s="22"/>
      <c r="DX569" s="22"/>
      <c r="DY569" s="22"/>
      <c r="DZ569" s="22"/>
      <c r="EA569" s="22"/>
      <c r="EB569" s="22"/>
      <c r="EC569" s="22"/>
      <c r="ED569" s="22"/>
      <c r="EE569" s="22"/>
      <c r="EF569" s="22"/>
      <c r="EG569" s="22"/>
      <c r="EH569" s="22"/>
      <c r="EI569" s="22"/>
      <c r="EJ569" s="22"/>
      <c r="EK569" s="22"/>
      <c r="EL569" s="22"/>
      <c r="EM569" s="22"/>
      <c r="EN569" s="22"/>
      <c r="EO569" s="22"/>
      <c r="EP569" s="22"/>
      <c r="EQ569" s="22"/>
      <c r="ER569" s="22"/>
      <c r="ES569" s="22"/>
      <c r="ET569" s="22"/>
      <c r="EU569" s="22"/>
      <c r="EV569" s="22"/>
      <c r="EW569" s="22"/>
      <c r="EX569" s="22"/>
      <c r="EY569" s="22"/>
      <c r="EZ569" s="22"/>
      <c r="FA569" s="22"/>
      <c r="FB569" s="22"/>
      <c r="FC569" s="22"/>
      <c r="FD569" s="22"/>
      <c r="FE569" s="22"/>
      <c r="FF569" s="22"/>
      <c r="FG569" s="22"/>
      <c r="FH569" s="22"/>
      <c r="FI569" s="22"/>
      <c r="FJ569" s="22"/>
      <c r="FK569" s="22"/>
      <c r="FL569" s="22"/>
      <c r="FM569" s="22"/>
      <c r="FN569" s="22"/>
      <c r="FO569" s="22"/>
      <c r="FP569" s="22"/>
      <c r="FQ569" s="22"/>
      <c r="FR569" s="22"/>
      <c r="FS569" s="22"/>
      <c r="FT569" s="22"/>
      <c r="FU569" s="22"/>
      <c r="FV569" s="22"/>
      <c r="FW569" s="22"/>
      <c r="FX569" s="22"/>
      <c r="FY569" s="22"/>
      <c r="FZ569" s="22"/>
      <c r="GA569" s="22"/>
      <c r="GB569" s="22"/>
      <c r="GC569" s="22"/>
      <c r="GD569" s="22"/>
      <c r="GE569" s="22"/>
      <c r="GF569" s="22"/>
      <c r="GG569" s="22"/>
      <c r="GH569" s="22"/>
      <c r="GI569" s="22"/>
      <c r="GJ569" s="22"/>
      <c r="GK569" s="22"/>
      <c r="GL569" s="22"/>
      <c r="GM569" s="22"/>
      <c r="GN569" s="22"/>
      <c r="GO569" s="22"/>
      <c r="GP569" s="22"/>
      <c r="GQ569" s="22"/>
      <c r="GR569" s="22"/>
      <c r="GS569" s="22"/>
      <c r="GT569" s="22"/>
      <c r="GU569" s="22"/>
      <c r="GV569" s="22"/>
      <c r="GW569" s="22"/>
      <c r="GX569" s="22"/>
      <c r="GY569" s="22"/>
      <c r="GZ569" s="22"/>
      <c r="HA569" s="22"/>
      <c r="HB569" s="22"/>
      <c r="HC569" s="22"/>
      <c r="HD569" s="22"/>
      <c r="HE569" s="22"/>
      <c r="HF569" s="22"/>
      <c r="HG569" s="22"/>
      <c r="HH569" s="22"/>
      <c r="HI569" s="22"/>
      <c r="HJ569" s="22"/>
      <c r="HK569" s="22"/>
      <c r="HL569" s="22"/>
      <c r="HM569" s="22"/>
      <c r="HN569" s="22"/>
      <c r="HO569" s="22"/>
      <c r="HP569" s="22"/>
      <c r="HQ569" s="22"/>
      <c r="HR569" s="22"/>
      <c r="HS569" s="22"/>
      <c r="HT569" s="22"/>
      <c r="HU569" s="22"/>
      <c r="HV569" s="22"/>
      <c r="HW569" s="22"/>
      <c r="HX569" s="22"/>
      <c r="HY569" s="22"/>
      <c r="HZ569" s="22"/>
      <c r="IA569" s="22"/>
      <c r="IB569" s="22"/>
      <c r="IC569" s="22"/>
      <c r="ID569" s="22"/>
      <c r="IE569" s="22"/>
      <c r="IF569" s="22"/>
      <c r="IG569" s="22"/>
      <c r="IH569" s="22"/>
      <c r="II569" s="22"/>
      <c r="IJ569" s="22"/>
      <c r="IK569" s="22"/>
      <c r="IL569" s="22"/>
      <c r="IM569" s="22"/>
      <c r="IN569" s="22"/>
      <c r="IO569" s="22"/>
      <c r="IP569" s="22"/>
      <c r="IQ569" s="22"/>
      <c r="IR569" s="22"/>
      <c r="IS569" s="22"/>
      <c r="IT569" s="22"/>
      <c r="IU569" s="22"/>
      <c r="IV569" s="22"/>
      <c r="IW569" s="22"/>
      <c r="IX569" s="22"/>
      <c r="IY569" s="26">
        <f t="shared" si="29"/>
        <v>20</v>
      </c>
      <c r="IZ569" s="56" t="s">
        <v>37</v>
      </c>
      <c r="JA569" s="80">
        <v>636</v>
      </c>
      <c r="JB569" s="81">
        <f>JE569+JF569+JG569+JH569+JI569+JJ569+JK569+JL569</f>
        <v>636</v>
      </c>
      <c r="JC569" s="81">
        <v>346</v>
      </c>
      <c r="JD569" s="82">
        <f t="shared" si="30"/>
        <v>0</v>
      </c>
      <c r="JE569" s="83"/>
      <c r="JF569" s="83"/>
      <c r="JG569" s="83"/>
      <c r="JH569" s="83"/>
      <c r="JI569" s="83"/>
      <c r="JJ569" s="83"/>
      <c r="JK569" s="83"/>
      <c r="JL569" s="83">
        <v>636</v>
      </c>
      <c r="JM569" s="83"/>
      <c r="JN569" s="83"/>
      <c r="JO569" s="83"/>
      <c r="JP569" s="83"/>
      <c r="JQ569" s="40">
        <f t="shared" si="31"/>
        <v>1.8381502890173411</v>
      </c>
      <c r="JR569" s="5" t="s">
        <v>557</v>
      </c>
    </row>
    <row r="570" spans="1:278" s="5" customFormat="1" ht="12.75" customHeight="1" x14ac:dyDescent="0.25">
      <c r="A570" s="64">
        <v>43334</v>
      </c>
      <c r="B570" s="108" t="s">
        <v>199</v>
      </c>
      <c r="C570" s="52"/>
      <c r="D570" s="52"/>
      <c r="E570" s="53"/>
      <c r="F570" s="53"/>
      <c r="G570" s="53"/>
      <c r="H570" s="53"/>
      <c r="I570" s="53"/>
      <c r="J570" s="53"/>
      <c r="K570" s="53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>
        <v>10</v>
      </c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  <c r="AU570" s="22"/>
      <c r="AV570" s="22"/>
      <c r="AW570" s="22"/>
      <c r="AX570" s="22"/>
      <c r="AY570" s="22"/>
      <c r="AZ570" s="22"/>
      <c r="BA570" s="22"/>
      <c r="BB570" s="22"/>
      <c r="BC570" s="22"/>
      <c r="BD570" s="22"/>
      <c r="BE570" s="22"/>
      <c r="BF570" s="22"/>
      <c r="BG570" s="22"/>
      <c r="BH570" s="22"/>
      <c r="BI570" s="22"/>
      <c r="BJ570" s="22"/>
      <c r="BK570" s="22"/>
      <c r="BL570" s="22"/>
      <c r="BM570" s="22"/>
      <c r="BN570" s="22"/>
      <c r="BO570" s="22"/>
      <c r="BP570" s="22"/>
      <c r="BQ570" s="22"/>
      <c r="BR570" s="22"/>
      <c r="BS570" s="22"/>
      <c r="BT570" s="22"/>
      <c r="BU570" s="22"/>
      <c r="BV570" s="22"/>
      <c r="BW570" s="22"/>
      <c r="BX570" s="22"/>
      <c r="BY570" s="22"/>
      <c r="BZ570" s="22"/>
      <c r="CA570" s="22"/>
      <c r="CB570" s="22"/>
      <c r="CC570" s="22"/>
      <c r="CD570" s="22"/>
      <c r="CE570" s="22"/>
      <c r="CF570" s="22"/>
      <c r="CG570" s="22"/>
      <c r="CH570" s="22"/>
      <c r="CI570" s="22"/>
      <c r="CJ570" s="22"/>
      <c r="CK570" s="22"/>
      <c r="CL570" s="22"/>
      <c r="CM570" s="22"/>
      <c r="CN570" s="22"/>
      <c r="CO570" s="22"/>
      <c r="CP570" s="22"/>
      <c r="CQ570" s="22"/>
      <c r="CR570" s="22"/>
      <c r="CS570" s="22"/>
      <c r="CT570" s="22"/>
      <c r="CU570" s="22"/>
      <c r="CV570" s="22"/>
      <c r="CW570" s="22"/>
      <c r="CX570" s="22"/>
      <c r="CY570" s="22"/>
      <c r="CZ570" s="22"/>
      <c r="DA570" s="22"/>
      <c r="DB570" s="22"/>
      <c r="DC570" s="22"/>
      <c r="DD570" s="22"/>
      <c r="DE570" s="22"/>
      <c r="DF570" s="22"/>
      <c r="DG570" s="22"/>
      <c r="DH570" s="22"/>
      <c r="DI570" s="22"/>
      <c r="DJ570" s="22"/>
      <c r="DK570" s="22"/>
      <c r="DL570" s="22"/>
      <c r="DM570" s="22"/>
      <c r="DN570" s="22"/>
      <c r="DO570" s="22"/>
      <c r="DP570" s="22"/>
      <c r="DQ570" s="22"/>
      <c r="DR570" s="22"/>
      <c r="DS570" s="22"/>
      <c r="DT570" s="22"/>
      <c r="DU570" s="22"/>
      <c r="DV570" s="22"/>
      <c r="DW570" s="22"/>
      <c r="DX570" s="22"/>
      <c r="DY570" s="22"/>
      <c r="DZ570" s="22"/>
      <c r="EA570" s="22"/>
      <c r="EB570" s="22"/>
      <c r="EC570" s="22"/>
      <c r="ED570" s="22"/>
      <c r="EE570" s="22"/>
      <c r="EF570" s="22"/>
      <c r="EG570" s="22"/>
      <c r="EH570" s="22"/>
      <c r="EI570" s="22"/>
      <c r="EJ570" s="22"/>
      <c r="EK570" s="22"/>
      <c r="EL570" s="22"/>
      <c r="EM570" s="22"/>
      <c r="EN570" s="22"/>
      <c r="EO570" s="22"/>
      <c r="EP570" s="22"/>
      <c r="EQ570" s="22"/>
      <c r="ER570" s="22"/>
      <c r="ES570" s="22"/>
      <c r="ET570" s="22"/>
      <c r="EU570" s="22"/>
      <c r="EV570" s="22"/>
      <c r="EW570" s="22"/>
      <c r="EX570" s="22"/>
      <c r="EY570" s="22"/>
      <c r="EZ570" s="22"/>
      <c r="FA570" s="22"/>
      <c r="FB570" s="22"/>
      <c r="FC570" s="22"/>
      <c r="FD570" s="22"/>
      <c r="FE570" s="22"/>
      <c r="FF570" s="22"/>
      <c r="FG570" s="22"/>
      <c r="FH570" s="22"/>
      <c r="FI570" s="22"/>
      <c r="FJ570" s="22"/>
      <c r="FK570" s="22"/>
      <c r="FL570" s="22"/>
      <c r="FM570" s="22"/>
      <c r="FN570" s="22"/>
      <c r="FO570" s="22"/>
      <c r="FP570" s="22"/>
      <c r="FQ570" s="22"/>
      <c r="FR570" s="22"/>
      <c r="FS570" s="22"/>
      <c r="FT570" s="22"/>
      <c r="FU570" s="22"/>
      <c r="FV570" s="22"/>
      <c r="FW570" s="22"/>
      <c r="FX570" s="22"/>
      <c r="FY570" s="22"/>
      <c r="FZ570" s="22"/>
      <c r="GA570" s="22"/>
      <c r="GB570" s="22"/>
      <c r="GC570" s="22"/>
      <c r="GD570" s="22"/>
      <c r="GE570" s="22"/>
      <c r="GF570" s="22"/>
      <c r="GG570" s="22"/>
      <c r="GH570" s="22"/>
      <c r="GI570" s="22"/>
      <c r="GJ570" s="22"/>
      <c r="GK570" s="22"/>
      <c r="GL570" s="22"/>
      <c r="GM570" s="22"/>
      <c r="GN570" s="22"/>
      <c r="GO570" s="22"/>
      <c r="GP570" s="22"/>
      <c r="GQ570" s="22"/>
      <c r="GR570" s="22"/>
      <c r="GS570" s="22"/>
      <c r="GT570" s="22"/>
      <c r="GU570" s="22"/>
      <c r="GV570" s="22"/>
      <c r="GW570" s="22"/>
      <c r="GX570" s="22"/>
      <c r="GY570" s="22"/>
      <c r="GZ570" s="22"/>
      <c r="HA570" s="22"/>
      <c r="HB570" s="22"/>
      <c r="HC570" s="22"/>
      <c r="HD570" s="22"/>
      <c r="HE570" s="22"/>
      <c r="HF570" s="22"/>
      <c r="HG570" s="22"/>
      <c r="HH570" s="22"/>
      <c r="HI570" s="22"/>
      <c r="HJ570" s="22"/>
      <c r="HK570" s="22"/>
      <c r="HL570" s="22"/>
      <c r="HM570" s="22"/>
      <c r="HN570" s="22"/>
      <c r="HO570" s="22"/>
      <c r="HP570" s="22"/>
      <c r="HQ570" s="22"/>
      <c r="HR570" s="22"/>
      <c r="HS570" s="22"/>
      <c r="HT570" s="22"/>
      <c r="HU570" s="22"/>
      <c r="HV570" s="22"/>
      <c r="HW570" s="22"/>
      <c r="HX570" s="22"/>
      <c r="HY570" s="22"/>
      <c r="HZ570" s="22"/>
      <c r="IA570" s="22"/>
      <c r="IB570" s="22"/>
      <c r="IC570" s="22"/>
      <c r="ID570" s="22"/>
      <c r="IE570" s="22"/>
      <c r="IF570" s="22"/>
      <c r="IG570" s="22"/>
      <c r="IH570" s="22"/>
      <c r="II570" s="22"/>
      <c r="IJ570" s="22"/>
      <c r="IK570" s="22"/>
      <c r="IL570" s="22"/>
      <c r="IM570" s="22"/>
      <c r="IN570" s="22"/>
      <c r="IO570" s="22"/>
      <c r="IP570" s="22"/>
      <c r="IQ570" s="22"/>
      <c r="IR570" s="22"/>
      <c r="IS570" s="22"/>
      <c r="IT570" s="22"/>
      <c r="IU570" s="22"/>
      <c r="IV570" s="22"/>
      <c r="IW570" s="22"/>
      <c r="IX570" s="22"/>
      <c r="IY570" s="26">
        <f t="shared" si="29"/>
        <v>10</v>
      </c>
      <c r="IZ570" s="56" t="s">
        <v>37</v>
      </c>
      <c r="JA570" s="80">
        <v>325.8</v>
      </c>
      <c r="JB570" s="81">
        <f>JE570+JF570+JG570+JH570+JI570+JJ570+JK570+JL570+JM570</f>
        <v>325.8</v>
      </c>
      <c r="JC570" s="81">
        <v>178</v>
      </c>
      <c r="JD570" s="82">
        <f t="shared" si="30"/>
        <v>0</v>
      </c>
      <c r="JE570" s="83"/>
      <c r="JF570" s="83"/>
      <c r="JG570" s="83"/>
      <c r="JH570" s="83"/>
      <c r="JI570" s="83"/>
      <c r="JJ570" s="83"/>
      <c r="JK570" s="83"/>
      <c r="JL570" s="83"/>
      <c r="JM570" s="83">
        <v>325.8</v>
      </c>
      <c r="JN570" s="83"/>
      <c r="JO570" s="83"/>
      <c r="JP570" s="83"/>
      <c r="JQ570" s="40">
        <f t="shared" si="31"/>
        <v>1.8303370786516855</v>
      </c>
      <c r="JR570" s="5" t="s">
        <v>549</v>
      </c>
    </row>
    <row r="571" spans="1:278" s="5" customFormat="1" ht="12.75" customHeight="1" x14ac:dyDescent="0.25">
      <c r="A571" s="64">
        <v>43348</v>
      </c>
      <c r="B571" s="108" t="s">
        <v>199</v>
      </c>
      <c r="C571" s="52"/>
      <c r="D571" s="52"/>
      <c r="E571" s="53"/>
      <c r="F571" s="53"/>
      <c r="G571" s="53"/>
      <c r="H571" s="53"/>
      <c r="I571" s="53"/>
      <c r="J571" s="53"/>
      <c r="K571" s="53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>
        <v>20</v>
      </c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  <c r="AU571" s="22"/>
      <c r="AV571" s="22"/>
      <c r="AW571" s="22"/>
      <c r="AX571" s="22"/>
      <c r="AY571" s="22"/>
      <c r="AZ571" s="22"/>
      <c r="BA571" s="22"/>
      <c r="BB571" s="22"/>
      <c r="BC571" s="22"/>
      <c r="BD571" s="22"/>
      <c r="BE571" s="22"/>
      <c r="BF571" s="22"/>
      <c r="BG571" s="22"/>
      <c r="BH571" s="22"/>
      <c r="BI571" s="22"/>
      <c r="BJ571" s="22"/>
      <c r="BK571" s="22"/>
      <c r="BL571" s="22"/>
      <c r="BM571" s="22"/>
      <c r="BN571" s="22"/>
      <c r="BO571" s="22"/>
      <c r="BP571" s="22"/>
      <c r="BQ571" s="22"/>
      <c r="BR571" s="22"/>
      <c r="BS571" s="22"/>
      <c r="BT571" s="22"/>
      <c r="BU571" s="22"/>
      <c r="BV571" s="22"/>
      <c r="BW571" s="22"/>
      <c r="BX571" s="22"/>
      <c r="BY571" s="22"/>
      <c r="BZ571" s="22"/>
      <c r="CA571" s="22"/>
      <c r="CB571" s="22"/>
      <c r="CC571" s="22"/>
      <c r="CD571" s="22"/>
      <c r="CE571" s="22"/>
      <c r="CF571" s="22"/>
      <c r="CG571" s="22"/>
      <c r="CH571" s="22"/>
      <c r="CI571" s="22"/>
      <c r="CJ571" s="22"/>
      <c r="CK571" s="22"/>
      <c r="CL571" s="22"/>
      <c r="CM571" s="22"/>
      <c r="CN571" s="22"/>
      <c r="CO571" s="22"/>
      <c r="CP571" s="22"/>
      <c r="CQ571" s="22"/>
      <c r="CR571" s="22"/>
      <c r="CS571" s="22"/>
      <c r="CT571" s="22"/>
      <c r="CU571" s="22"/>
      <c r="CV571" s="22"/>
      <c r="CW571" s="22"/>
      <c r="CX571" s="22"/>
      <c r="CY571" s="22"/>
      <c r="CZ571" s="22"/>
      <c r="DA571" s="22"/>
      <c r="DB571" s="22"/>
      <c r="DC571" s="22"/>
      <c r="DD571" s="22"/>
      <c r="DE571" s="22"/>
      <c r="DF571" s="22"/>
      <c r="DG571" s="22"/>
      <c r="DH571" s="22"/>
      <c r="DI571" s="22"/>
      <c r="DJ571" s="22"/>
      <c r="DK571" s="22"/>
      <c r="DL571" s="22"/>
      <c r="DM571" s="22"/>
      <c r="DN571" s="22"/>
      <c r="DO571" s="22"/>
      <c r="DP571" s="22"/>
      <c r="DQ571" s="22"/>
      <c r="DR571" s="22"/>
      <c r="DS571" s="22"/>
      <c r="DT571" s="22"/>
      <c r="DU571" s="22"/>
      <c r="DV571" s="22"/>
      <c r="DW571" s="22"/>
      <c r="DX571" s="22"/>
      <c r="DY571" s="22"/>
      <c r="DZ571" s="22"/>
      <c r="EA571" s="22"/>
      <c r="EB571" s="22"/>
      <c r="EC571" s="22"/>
      <c r="ED571" s="22"/>
      <c r="EE571" s="22"/>
      <c r="EF571" s="22"/>
      <c r="EG571" s="22"/>
      <c r="EH571" s="22"/>
      <c r="EI571" s="22"/>
      <c r="EJ571" s="22"/>
      <c r="EK571" s="22"/>
      <c r="EL571" s="22"/>
      <c r="EM571" s="22"/>
      <c r="EN571" s="22"/>
      <c r="EO571" s="22"/>
      <c r="EP571" s="22"/>
      <c r="EQ571" s="22"/>
      <c r="ER571" s="22"/>
      <c r="ES571" s="22"/>
      <c r="ET571" s="22"/>
      <c r="EU571" s="22"/>
      <c r="EV571" s="22"/>
      <c r="EW571" s="22"/>
      <c r="EX571" s="22"/>
      <c r="EY571" s="22"/>
      <c r="EZ571" s="22"/>
      <c r="FA571" s="22"/>
      <c r="FB571" s="22"/>
      <c r="FC571" s="22"/>
      <c r="FD571" s="22"/>
      <c r="FE571" s="22"/>
      <c r="FF571" s="22"/>
      <c r="FG571" s="22"/>
      <c r="FH571" s="22"/>
      <c r="FI571" s="22"/>
      <c r="FJ571" s="22"/>
      <c r="FK571" s="22"/>
      <c r="FL571" s="22"/>
      <c r="FM571" s="22"/>
      <c r="FN571" s="22"/>
      <c r="FO571" s="22"/>
      <c r="FP571" s="22"/>
      <c r="FQ571" s="22"/>
      <c r="FR571" s="22"/>
      <c r="FS571" s="22"/>
      <c r="FT571" s="22"/>
      <c r="FU571" s="22"/>
      <c r="FV571" s="22"/>
      <c r="FW571" s="22"/>
      <c r="FX571" s="22"/>
      <c r="FY571" s="22"/>
      <c r="FZ571" s="22"/>
      <c r="GA571" s="22"/>
      <c r="GB571" s="22"/>
      <c r="GC571" s="22"/>
      <c r="GD571" s="22"/>
      <c r="GE571" s="22"/>
      <c r="GF571" s="22"/>
      <c r="GG571" s="22"/>
      <c r="GH571" s="22"/>
      <c r="GI571" s="22"/>
      <c r="GJ571" s="22"/>
      <c r="GK571" s="22"/>
      <c r="GL571" s="22"/>
      <c r="GM571" s="22"/>
      <c r="GN571" s="22"/>
      <c r="GO571" s="22"/>
      <c r="GP571" s="22"/>
      <c r="GQ571" s="22"/>
      <c r="GR571" s="22"/>
      <c r="GS571" s="22"/>
      <c r="GT571" s="22"/>
      <c r="GU571" s="22"/>
      <c r="GV571" s="22"/>
      <c r="GW571" s="22"/>
      <c r="GX571" s="22"/>
      <c r="GY571" s="22"/>
      <c r="GZ571" s="22"/>
      <c r="HA571" s="22"/>
      <c r="HB571" s="22"/>
      <c r="HC571" s="22"/>
      <c r="HD571" s="22"/>
      <c r="HE571" s="22"/>
      <c r="HF571" s="22"/>
      <c r="HG571" s="22"/>
      <c r="HH571" s="22"/>
      <c r="HI571" s="22"/>
      <c r="HJ571" s="22"/>
      <c r="HK571" s="22"/>
      <c r="HL571" s="22"/>
      <c r="HM571" s="22"/>
      <c r="HN571" s="22"/>
      <c r="HO571" s="22"/>
      <c r="HP571" s="22"/>
      <c r="HQ571" s="22"/>
      <c r="HR571" s="22"/>
      <c r="HS571" s="22"/>
      <c r="HT571" s="22"/>
      <c r="HU571" s="22"/>
      <c r="HV571" s="22"/>
      <c r="HW571" s="22"/>
      <c r="HX571" s="22"/>
      <c r="HY571" s="22"/>
      <c r="HZ571" s="22"/>
      <c r="IA571" s="22"/>
      <c r="IB571" s="22"/>
      <c r="IC571" s="22"/>
      <c r="ID571" s="22"/>
      <c r="IE571" s="22"/>
      <c r="IF571" s="22"/>
      <c r="IG571" s="22"/>
      <c r="IH571" s="22"/>
      <c r="II571" s="22"/>
      <c r="IJ571" s="22"/>
      <c r="IK571" s="22"/>
      <c r="IL571" s="22"/>
      <c r="IM571" s="22"/>
      <c r="IN571" s="22"/>
      <c r="IO571" s="22"/>
      <c r="IP571" s="22"/>
      <c r="IQ571" s="22"/>
      <c r="IR571" s="22"/>
      <c r="IS571" s="22"/>
      <c r="IT571" s="22"/>
      <c r="IU571" s="22"/>
      <c r="IV571" s="22"/>
      <c r="IW571" s="22"/>
      <c r="IX571" s="22"/>
      <c r="IY571" s="26">
        <f t="shared" si="29"/>
        <v>20</v>
      </c>
      <c r="IZ571" s="56" t="s">
        <v>37</v>
      </c>
      <c r="JA571" s="80">
        <v>671.04</v>
      </c>
      <c r="JB571" s="81">
        <f>JE571+JF571+JG571+JH571+JI571+JJ571+JK571+JL571+JM571+JN571</f>
        <v>671.04</v>
      </c>
      <c r="JC571" s="81">
        <v>358</v>
      </c>
      <c r="JD571" s="82">
        <f t="shared" si="30"/>
        <v>0</v>
      </c>
      <c r="JE571" s="83"/>
      <c r="JF571" s="83"/>
      <c r="JG571" s="83"/>
      <c r="JH571" s="83"/>
      <c r="JI571" s="83"/>
      <c r="JJ571" s="83"/>
      <c r="JK571" s="83"/>
      <c r="JL571" s="83"/>
      <c r="JM571" s="83"/>
      <c r="JN571" s="83">
        <v>671.04</v>
      </c>
      <c r="JO571" s="83"/>
      <c r="JP571" s="83"/>
      <c r="JQ571" s="117">
        <f t="shared" si="31"/>
        <v>1.8744134078212289</v>
      </c>
      <c r="JR571" s="5" t="s">
        <v>627</v>
      </c>
    </row>
    <row r="572" spans="1:278" s="5" customFormat="1" ht="12.75" customHeight="1" x14ac:dyDescent="0.25">
      <c r="A572" s="64">
        <v>43368</v>
      </c>
      <c r="B572" s="108" t="s">
        <v>199</v>
      </c>
      <c r="C572" s="52"/>
      <c r="D572" s="52"/>
      <c r="E572" s="53"/>
      <c r="F572" s="53"/>
      <c r="G572" s="53"/>
      <c r="H572" s="53"/>
      <c r="I572" s="53"/>
      <c r="J572" s="53"/>
      <c r="K572" s="53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>
        <v>20</v>
      </c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  <c r="AU572" s="22"/>
      <c r="AV572" s="22"/>
      <c r="AW572" s="22"/>
      <c r="AX572" s="22"/>
      <c r="AY572" s="22"/>
      <c r="AZ572" s="22"/>
      <c r="BA572" s="22"/>
      <c r="BB572" s="22"/>
      <c r="BC572" s="22"/>
      <c r="BD572" s="22"/>
      <c r="BE572" s="22"/>
      <c r="BF572" s="22"/>
      <c r="BG572" s="22"/>
      <c r="BH572" s="22"/>
      <c r="BI572" s="22"/>
      <c r="BJ572" s="22"/>
      <c r="BK572" s="22"/>
      <c r="BL572" s="22"/>
      <c r="BM572" s="22"/>
      <c r="BN572" s="22"/>
      <c r="BO572" s="22"/>
      <c r="BP572" s="22"/>
      <c r="BQ572" s="22"/>
      <c r="BR572" s="22"/>
      <c r="BS572" s="22"/>
      <c r="BT572" s="22"/>
      <c r="BU572" s="22"/>
      <c r="BV572" s="22"/>
      <c r="BW572" s="22"/>
      <c r="BX572" s="22"/>
      <c r="BY572" s="22"/>
      <c r="BZ572" s="22"/>
      <c r="CA572" s="22"/>
      <c r="CB572" s="22"/>
      <c r="CC572" s="22"/>
      <c r="CD572" s="22"/>
      <c r="CE572" s="22"/>
      <c r="CF572" s="22"/>
      <c r="CG572" s="22"/>
      <c r="CH572" s="22"/>
      <c r="CI572" s="22"/>
      <c r="CJ572" s="22"/>
      <c r="CK572" s="22"/>
      <c r="CL572" s="22"/>
      <c r="CM572" s="22"/>
      <c r="CN572" s="22"/>
      <c r="CO572" s="22"/>
      <c r="CP572" s="22"/>
      <c r="CQ572" s="22"/>
      <c r="CR572" s="22"/>
      <c r="CS572" s="22"/>
      <c r="CT572" s="22"/>
      <c r="CU572" s="22"/>
      <c r="CV572" s="22"/>
      <c r="CW572" s="22"/>
      <c r="CX572" s="22"/>
      <c r="CY572" s="22"/>
      <c r="CZ572" s="22"/>
      <c r="DA572" s="22"/>
      <c r="DB572" s="22"/>
      <c r="DC572" s="22"/>
      <c r="DD572" s="22"/>
      <c r="DE572" s="22"/>
      <c r="DF572" s="22"/>
      <c r="DG572" s="22"/>
      <c r="DH572" s="22"/>
      <c r="DI572" s="22"/>
      <c r="DJ572" s="22"/>
      <c r="DK572" s="22"/>
      <c r="DL572" s="22"/>
      <c r="DM572" s="22"/>
      <c r="DN572" s="22"/>
      <c r="DO572" s="22"/>
      <c r="DP572" s="22"/>
      <c r="DQ572" s="22"/>
      <c r="DR572" s="22"/>
      <c r="DS572" s="22"/>
      <c r="DT572" s="22"/>
      <c r="DU572" s="22"/>
      <c r="DV572" s="22"/>
      <c r="DW572" s="22"/>
      <c r="DX572" s="22"/>
      <c r="DY572" s="22"/>
      <c r="DZ572" s="22"/>
      <c r="EA572" s="22"/>
      <c r="EB572" s="22"/>
      <c r="EC572" s="22"/>
      <c r="ED572" s="22"/>
      <c r="EE572" s="22"/>
      <c r="EF572" s="22"/>
      <c r="EG572" s="22"/>
      <c r="EH572" s="22"/>
      <c r="EI572" s="22"/>
      <c r="EJ572" s="22"/>
      <c r="EK572" s="22"/>
      <c r="EL572" s="22"/>
      <c r="EM572" s="22"/>
      <c r="EN572" s="22"/>
      <c r="EO572" s="22"/>
      <c r="EP572" s="22"/>
      <c r="EQ572" s="22"/>
      <c r="ER572" s="22"/>
      <c r="ES572" s="22"/>
      <c r="ET572" s="22"/>
      <c r="EU572" s="22"/>
      <c r="EV572" s="22"/>
      <c r="EW572" s="22"/>
      <c r="EX572" s="22"/>
      <c r="EY572" s="22"/>
      <c r="EZ572" s="22"/>
      <c r="FA572" s="22"/>
      <c r="FB572" s="22"/>
      <c r="FC572" s="22"/>
      <c r="FD572" s="22"/>
      <c r="FE572" s="22"/>
      <c r="FF572" s="22"/>
      <c r="FG572" s="22"/>
      <c r="FH572" s="22"/>
      <c r="FI572" s="22"/>
      <c r="FJ572" s="22"/>
      <c r="FK572" s="22"/>
      <c r="FL572" s="22"/>
      <c r="FM572" s="22"/>
      <c r="FN572" s="22"/>
      <c r="FO572" s="22"/>
      <c r="FP572" s="22"/>
      <c r="FQ572" s="22"/>
      <c r="FR572" s="22"/>
      <c r="FS572" s="22"/>
      <c r="FT572" s="22"/>
      <c r="FU572" s="22"/>
      <c r="FV572" s="22"/>
      <c r="FW572" s="22"/>
      <c r="FX572" s="22"/>
      <c r="FY572" s="22"/>
      <c r="FZ572" s="22"/>
      <c r="GA572" s="22"/>
      <c r="GB572" s="22"/>
      <c r="GC572" s="22"/>
      <c r="GD572" s="22"/>
      <c r="GE572" s="22"/>
      <c r="GF572" s="22"/>
      <c r="GG572" s="22"/>
      <c r="GH572" s="22"/>
      <c r="GI572" s="22"/>
      <c r="GJ572" s="22"/>
      <c r="GK572" s="22"/>
      <c r="GL572" s="22"/>
      <c r="GM572" s="22"/>
      <c r="GN572" s="22"/>
      <c r="GO572" s="22"/>
      <c r="GP572" s="22"/>
      <c r="GQ572" s="22"/>
      <c r="GR572" s="22"/>
      <c r="GS572" s="22"/>
      <c r="GT572" s="22"/>
      <c r="GU572" s="22"/>
      <c r="GV572" s="22"/>
      <c r="GW572" s="22"/>
      <c r="GX572" s="22"/>
      <c r="GY572" s="22"/>
      <c r="GZ572" s="22"/>
      <c r="HA572" s="22"/>
      <c r="HB572" s="22"/>
      <c r="HC572" s="22"/>
      <c r="HD572" s="22"/>
      <c r="HE572" s="22"/>
      <c r="HF572" s="22"/>
      <c r="HG572" s="22"/>
      <c r="HH572" s="22"/>
      <c r="HI572" s="22"/>
      <c r="HJ572" s="22"/>
      <c r="HK572" s="22"/>
      <c r="HL572" s="22"/>
      <c r="HM572" s="22"/>
      <c r="HN572" s="22"/>
      <c r="HO572" s="22"/>
      <c r="HP572" s="22"/>
      <c r="HQ572" s="22"/>
      <c r="HR572" s="22"/>
      <c r="HS572" s="22"/>
      <c r="HT572" s="22"/>
      <c r="HU572" s="22"/>
      <c r="HV572" s="22"/>
      <c r="HW572" s="22"/>
      <c r="HX572" s="22"/>
      <c r="HY572" s="22"/>
      <c r="HZ572" s="22"/>
      <c r="IA572" s="22"/>
      <c r="IB572" s="22"/>
      <c r="IC572" s="22"/>
      <c r="ID572" s="22"/>
      <c r="IE572" s="22"/>
      <c r="IF572" s="22"/>
      <c r="IG572" s="22"/>
      <c r="IH572" s="22"/>
      <c r="II572" s="22"/>
      <c r="IJ572" s="22"/>
      <c r="IK572" s="22"/>
      <c r="IL572" s="22"/>
      <c r="IM572" s="22"/>
      <c r="IN572" s="22"/>
      <c r="IO572" s="22"/>
      <c r="IP572" s="22"/>
      <c r="IQ572" s="22"/>
      <c r="IR572" s="22"/>
      <c r="IS572" s="22"/>
      <c r="IT572" s="22"/>
      <c r="IU572" s="22"/>
      <c r="IV572" s="22"/>
      <c r="IW572" s="22"/>
      <c r="IX572" s="22"/>
      <c r="IY572" s="26">
        <f t="shared" si="29"/>
        <v>20</v>
      </c>
      <c r="IZ572" s="56" t="s">
        <v>37</v>
      </c>
      <c r="JA572" s="80">
        <v>664.56</v>
      </c>
      <c r="JB572" s="81">
        <f>JE572+JF572+JG572+JH572+JI572+JJ572+JK572+JL572+JM572+JN572+JO572</f>
        <v>664.56</v>
      </c>
      <c r="JC572" s="81">
        <v>364.5</v>
      </c>
      <c r="JD572" s="82">
        <f t="shared" si="30"/>
        <v>0</v>
      </c>
      <c r="JE572" s="83"/>
      <c r="JF572" s="83"/>
      <c r="JG572" s="83"/>
      <c r="JH572" s="83"/>
      <c r="JI572" s="83"/>
      <c r="JJ572" s="83"/>
      <c r="JK572" s="83"/>
      <c r="JL572" s="83"/>
      <c r="JM572" s="83"/>
      <c r="JN572" s="83"/>
      <c r="JO572" s="83">
        <v>664.56</v>
      </c>
      <c r="JP572" s="83"/>
      <c r="JQ572" s="117">
        <f t="shared" si="31"/>
        <v>1.8232098765432097</v>
      </c>
      <c r="JR572" s="5" t="s">
        <v>671</v>
      </c>
    </row>
    <row r="573" spans="1:278" s="5" customFormat="1" ht="12.75" customHeight="1" x14ac:dyDescent="0.25">
      <c r="A573" s="64">
        <v>43395</v>
      </c>
      <c r="B573" s="108" t="s">
        <v>199</v>
      </c>
      <c r="C573" s="52"/>
      <c r="D573" s="52"/>
      <c r="E573" s="53"/>
      <c r="F573" s="53"/>
      <c r="G573" s="53"/>
      <c r="H573" s="53"/>
      <c r="I573" s="53"/>
      <c r="J573" s="53"/>
      <c r="K573" s="53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>
        <v>15</v>
      </c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  <c r="AU573" s="22"/>
      <c r="AV573" s="22"/>
      <c r="AW573" s="22"/>
      <c r="AX573" s="22"/>
      <c r="AY573" s="22"/>
      <c r="AZ573" s="22"/>
      <c r="BA573" s="22"/>
      <c r="BB573" s="22"/>
      <c r="BC573" s="22"/>
      <c r="BD573" s="22"/>
      <c r="BE573" s="22"/>
      <c r="BF573" s="22"/>
      <c r="BG573" s="22"/>
      <c r="BH573" s="22"/>
      <c r="BI573" s="22"/>
      <c r="BJ573" s="22"/>
      <c r="BK573" s="22"/>
      <c r="BL573" s="22"/>
      <c r="BM573" s="22"/>
      <c r="BN573" s="22"/>
      <c r="BO573" s="22"/>
      <c r="BP573" s="22"/>
      <c r="BQ573" s="22"/>
      <c r="BR573" s="22"/>
      <c r="BS573" s="22"/>
      <c r="BT573" s="22"/>
      <c r="BU573" s="22"/>
      <c r="BV573" s="22"/>
      <c r="BW573" s="22"/>
      <c r="BX573" s="22"/>
      <c r="BY573" s="22"/>
      <c r="BZ573" s="22"/>
      <c r="CA573" s="22"/>
      <c r="CB573" s="22"/>
      <c r="CC573" s="22"/>
      <c r="CD573" s="22"/>
      <c r="CE573" s="22"/>
      <c r="CF573" s="22"/>
      <c r="CG573" s="22"/>
      <c r="CH573" s="22"/>
      <c r="CI573" s="22"/>
      <c r="CJ573" s="22"/>
      <c r="CK573" s="22"/>
      <c r="CL573" s="22"/>
      <c r="CM573" s="22"/>
      <c r="CN573" s="22"/>
      <c r="CO573" s="22"/>
      <c r="CP573" s="22"/>
      <c r="CQ573" s="22"/>
      <c r="CR573" s="22"/>
      <c r="CS573" s="22"/>
      <c r="CT573" s="22"/>
      <c r="CU573" s="22"/>
      <c r="CV573" s="22"/>
      <c r="CW573" s="22"/>
      <c r="CX573" s="22"/>
      <c r="CY573" s="22"/>
      <c r="CZ573" s="22"/>
      <c r="DA573" s="22"/>
      <c r="DB573" s="22"/>
      <c r="DC573" s="22"/>
      <c r="DD573" s="22"/>
      <c r="DE573" s="22"/>
      <c r="DF573" s="22"/>
      <c r="DG573" s="22"/>
      <c r="DH573" s="22"/>
      <c r="DI573" s="22"/>
      <c r="DJ573" s="22"/>
      <c r="DK573" s="22"/>
      <c r="DL573" s="22"/>
      <c r="DM573" s="22"/>
      <c r="DN573" s="22"/>
      <c r="DO573" s="22"/>
      <c r="DP573" s="22"/>
      <c r="DQ573" s="22"/>
      <c r="DR573" s="22"/>
      <c r="DS573" s="22"/>
      <c r="DT573" s="22"/>
      <c r="DU573" s="22"/>
      <c r="DV573" s="22"/>
      <c r="DW573" s="22"/>
      <c r="DX573" s="22"/>
      <c r="DY573" s="22"/>
      <c r="DZ573" s="22"/>
      <c r="EA573" s="22"/>
      <c r="EB573" s="22"/>
      <c r="EC573" s="22"/>
      <c r="ED573" s="22"/>
      <c r="EE573" s="22"/>
      <c r="EF573" s="22"/>
      <c r="EG573" s="22"/>
      <c r="EH573" s="22"/>
      <c r="EI573" s="22"/>
      <c r="EJ573" s="22"/>
      <c r="EK573" s="22"/>
      <c r="EL573" s="22"/>
      <c r="EM573" s="22"/>
      <c r="EN573" s="22"/>
      <c r="EO573" s="22"/>
      <c r="EP573" s="22"/>
      <c r="EQ573" s="22"/>
      <c r="ER573" s="22"/>
      <c r="ES573" s="22"/>
      <c r="ET573" s="22"/>
      <c r="EU573" s="22"/>
      <c r="EV573" s="22"/>
      <c r="EW573" s="22"/>
      <c r="EX573" s="22"/>
      <c r="EY573" s="22"/>
      <c r="EZ573" s="22"/>
      <c r="FA573" s="22"/>
      <c r="FB573" s="22"/>
      <c r="FC573" s="22"/>
      <c r="FD573" s="22"/>
      <c r="FE573" s="22"/>
      <c r="FF573" s="22"/>
      <c r="FG573" s="22"/>
      <c r="FH573" s="22"/>
      <c r="FI573" s="22"/>
      <c r="FJ573" s="22"/>
      <c r="FK573" s="22"/>
      <c r="FL573" s="22"/>
      <c r="FM573" s="22"/>
      <c r="FN573" s="22"/>
      <c r="FO573" s="22"/>
      <c r="FP573" s="22"/>
      <c r="FQ573" s="22"/>
      <c r="FR573" s="22"/>
      <c r="FS573" s="22"/>
      <c r="FT573" s="22"/>
      <c r="FU573" s="22"/>
      <c r="FV573" s="22"/>
      <c r="FW573" s="22"/>
      <c r="FX573" s="22"/>
      <c r="FY573" s="22"/>
      <c r="FZ573" s="22"/>
      <c r="GA573" s="22"/>
      <c r="GB573" s="22"/>
      <c r="GC573" s="22"/>
      <c r="GD573" s="22"/>
      <c r="GE573" s="22"/>
      <c r="GF573" s="22"/>
      <c r="GG573" s="22"/>
      <c r="GH573" s="22"/>
      <c r="GI573" s="22"/>
      <c r="GJ573" s="22"/>
      <c r="GK573" s="22"/>
      <c r="GL573" s="22"/>
      <c r="GM573" s="22"/>
      <c r="GN573" s="22"/>
      <c r="GO573" s="22"/>
      <c r="GP573" s="22"/>
      <c r="GQ573" s="22"/>
      <c r="GR573" s="22"/>
      <c r="GS573" s="22"/>
      <c r="GT573" s="22"/>
      <c r="GU573" s="22"/>
      <c r="GV573" s="22"/>
      <c r="GW573" s="22"/>
      <c r="GX573" s="22"/>
      <c r="GY573" s="22"/>
      <c r="GZ573" s="22"/>
      <c r="HA573" s="22"/>
      <c r="HB573" s="22"/>
      <c r="HC573" s="22"/>
      <c r="HD573" s="22"/>
      <c r="HE573" s="22"/>
      <c r="HF573" s="22"/>
      <c r="HG573" s="22"/>
      <c r="HH573" s="22"/>
      <c r="HI573" s="22"/>
      <c r="HJ573" s="22"/>
      <c r="HK573" s="22"/>
      <c r="HL573" s="22"/>
      <c r="HM573" s="22"/>
      <c r="HN573" s="22"/>
      <c r="HO573" s="22"/>
      <c r="HP573" s="22"/>
      <c r="HQ573" s="22"/>
      <c r="HR573" s="22"/>
      <c r="HS573" s="22"/>
      <c r="HT573" s="22"/>
      <c r="HU573" s="22"/>
      <c r="HV573" s="22"/>
      <c r="HW573" s="22"/>
      <c r="HX573" s="22"/>
      <c r="HY573" s="22"/>
      <c r="HZ573" s="22"/>
      <c r="IA573" s="22"/>
      <c r="IB573" s="22"/>
      <c r="IC573" s="22"/>
      <c r="ID573" s="22"/>
      <c r="IE573" s="22"/>
      <c r="IF573" s="22"/>
      <c r="IG573" s="22"/>
      <c r="IH573" s="22"/>
      <c r="II573" s="22"/>
      <c r="IJ573" s="22"/>
      <c r="IK573" s="22"/>
      <c r="IL573" s="22"/>
      <c r="IM573" s="22"/>
      <c r="IN573" s="22"/>
      <c r="IO573" s="22"/>
      <c r="IP573" s="22"/>
      <c r="IQ573" s="22"/>
      <c r="IR573" s="22"/>
      <c r="IS573" s="22"/>
      <c r="IT573" s="22"/>
      <c r="IU573" s="22"/>
      <c r="IV573" s="22"/>
      <c r="IW573" s="22"/>
      <c r="IX573" s="22"/>
      <c r="IY573" s="26">
        <f t="shared" si="29"/>
        <v>15</v>
      </c>
      <c r="IZ573" s="56" t="s">
        <v>37</v>
      </c>
      <c r="JA573" s="80">
        <v>505.26</v>
      </c>
      <c r="JB573" s="81">
        <f>JE573+JF573+JG573+JH573+JI573+JJ573+JK573+JL573+JM573+JN573+JO573</f>
        <v>505.26</v>
      </c>
      <c r="JC573" s="81">
        <v>275.40000000000003</v>
      </c>
      <c r="JD573" s="82">
        <f t="shared" si="30"/>
        <v>0</v>
      </c>
      <c r="JE573" s="83"/>
      <c r="JF573" s="83"/>
      <c r="JG573" s="83"/>
      <c r="JH573" s="83"/>
      <c r="JI573" s="83"/>
      <c r="JJ573" s="83"/>
      <c r="JK573" s="83"/>
      <c r="JL573" s="83"/>
      <c r="JM573" s="83"/>
      <c r="JN573" s="83"/>
      <c r="JO573" s="83">
        <v>505.26</v>
      </c>
      <c r="JP573" s="83"/>
      <c r="JQ573" s="117">
        <f t="shared" si="31"/>
        <v>1.8346405228758167</v>
      </c>
      <c r="JR573" s="5" t="s">
        <v>633</v>
      </c>
    </row>
    <row r="574" spans="1:278" s="5" customFormat="1" ht="12.75" customHeight="1" x14ac:dyDescent="0.25">
      <c r="A574" s="64">
        <v>43396</v>
      </c>
      <c r="B574" s="108" t="s">
        <v>199</v>
      </c>
      <c r="C574" s="52"/>
      <c r="D574" s="52"/>
      <c r="E574" s="53"/>
      <c r="F574" s="53"/>
      <c r="G574" s="53"/>
      <c r="H574" s="53"/>
      <c r="I574" s="53"/>
      <c r="J574" s="53"/>
      <c r="K574" s="53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>
        <v>25</v>
      </c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  <c r="AU574" s="22"/>
      <c r="AV574" s="22"/>
      <c r="AW574" s="22"/>
      <c r="AX574" s="22"/>
      <c r="AY574" s="22"/>
      <c r="AZ574" s="22"/>
      <c r="BA574" s="22"/>
      <c r="BB574" s="22"/>
      <c r="BC574" s="22"/>
      <c r="BD574" s="22"/>
      <c r="BE574" s="22"/>
      <c r="BF574" s="22"/>
      <c r="BG574" s="22"/>
      <c r="BH574" s="22"/>
      <c r="BI574" s="22"/>
      <c r="BJ574" s="22"/>
      <c r="BK574" s="22"/>
      <c r="BL574" s="22"/>
      <c r="BM574" s="22"/>
      <c r="BN574" s="22"/>
      <c r="BO574" s="22"/>
      <c r="BP574" s="22"/>
      <c r="BQ574" s="22"/>
      <c r="BR574" s="22"/>
      <c r="BS574" s="22"/>
      <c r="BT574" s="22"/>
      <c r="BU574" s="22"/>
      <c r="BV574" s="22"/>
      <c r="BW574" s="22"/>
      <c r="BX574" s="22"/>
      <c r="BY574" s="22"/>
      <c r="BZ574" s="22"/>
      <c r="CA574" s="22"/>
      <c r="CB574" s="22"/>
      <c r="CC574" s="22"/>
      <c r="CD574" s="22"/>
      <c r="CE574" s="22"/>
      <c r="CF574" s="22"/>
      <c r="CG574" s="22"/>
      <c r="CH574" s="22"/>
      <c r="CI574" s="22"/>
      <c r="CJ574" s="22"/>
      <c r="CK574" s="22"/>
      <c r="CL574" s="22"/>
      <c r="CM574" s="22"/>
      <c r="CN574" s="22"/>
      <c r="CO574" s="22"/>
      <c r="CP574" s="22"/>
      <c r="CQ574" s="22"/>
      <c r="CR574" s="22"/>
      <c r="CS574" s="22"/>
      <c r="CT574" s="22"/>
      <c r="CU574" s="22"/>
      <c r="CV574" s="22"/>
      <c r="CW574" s="22"/>
      <c r="CX574" s="22"/>
      <c r="CY574" s="22"/>
      <c r="CZ574" s="22"/>
      <c r="DA574" s="22"/>
      <c r="DB574" s="22"/>
      <c r="DC574" s="22"/>
      <c r="DD574" s="22"/>
      <c r="DE574" s="22"/>
      <c r="DF574" s="22"/>
      <c r="DG574" s="22"/>
      <c r="DH574" s="22"/>
      <c r="DI574" s="22"/>
      <c r="DJ574" s="22"/>
      <c r="DK574" s="22"/>
      <c r="DL574" s="22"/>
      <c r="DM574" s="22"/>
      <c r="DN574" s="22"/>
      <c r="DO574" s="22"/>
      <c r="DP574" s="22"/>
      <c r="DQ574" s="22"/>
      <c r="DR574" s="22"/>
      <c r="DS574" s="22"/>
      <c r="DT574" s="22"/>
      <c r="DU574" s="22"/>
      <c r="DV574" s="22"/>
      <c r="DW574" s="22"/>
      <c r="DX574" s="22"/>
      <c r="DY574" s="22"/>
      <c r="DZ574" s="22"/>
      <c r="EA574" s="22"/>
      <c r="EB574" s="22"/>
      <c r="EC574" s="22"/>
      <c r="ED574" s="22"/>
      <c r="EE574" s="22"/>
      <c r="EF574" s="22"/>
      <c r="EG574" s="22"/>
      <c r="EH574" s="22"/>
      <c r="EI574" s="22"/>
      <c r="EJ574" s="22"/>
      <c r="EK574" s="22"/>
      <c r="EL574" s="22"/>
      <c r="EM574" s="22"/>
      <c r="EN574" s="22"/>
      <c r="EO574" s="22"/>
      <c r="EP574" s="22"/>
      <c r="EQ574" s="22"/>
      <c r="ER574" s="22"/>
      <c r="ES574" s="22"/>
      <c r="ET574" s="22"/>
      <c r="EU574" s="22"/>
      <c r="EV574" s="22"/>
      <c r="EW574" s="22"/>
      <c r="EX574" s="22"/>
      <c r="EY574" s="22"/>
      <c r="EZ574" s="22"/>
      <c r="FA574" s="22"/>
      <c r="FB574" s="22"/>
      <c r="FC574" s="22"/>
      <c r="FD574" s="22"/>
      <c r="FE574" s="22"/>
      <c r="FF574" s="22"/>
      <c r="FG574" s="22"/>
      <c r="FH574" s="22"/>
      <c r="FI574" s="22"/>
      <c r="FJ574" s="22"/>
      <c r="FK574" s="22"/>
      <c r="FL574" s="22"/>
      <c r="FM574" s="22"/>
      <c r="FN574" s="22"/>
      <c r="FO574" s="22"/>
      <c r="FP574" s="22"/>
      <c r="FQ574" s="22"/>
      <c r="FR574" s="22"/>
      <c r="FS574" s="22"/>
      <c r="FT574" s="22"/>
      <c r="FU574" s="22"/>
      <c r="FV574" s="22"/>
      <c r="FW574" s="22"/>
      <c r="FX574" s="22"/>
      <c r="FY574" s="22"/>
      <c r="FZ574" s="22"/>
      <c r="GA574" s="22"/>
      <c r="GB574" s="22"/>
      <c r="GC574" s="22"/>
      <c r="GD574" s="22"/>
      <c r="GE574" s="22"/>
      <c r="GF574" s="22"/>
      <c r="GG574" s="22"/>
      <c r="GH574" s="22"/>
      <c r="GI574" s="22"/>
      <c r="GJ574" s="22"/>
      <c r="GK574" s="22"/>
      <c r="GL574" s="22"/>
      <c r="GM574" s="22"/>
      <c r="GN574" s="22"/>
      <c r="GO574" s="22"/>
      <c r="GP574" s="22"/>
      <c r="GQ574" s="22"/>
      <c r="GR574" s="22"/>
      <c r="GS574" s="22"/>
      <c r="GT574" s="22"/>
      <c r="GU574" s="22"/>
      <c r="GV574" s="22"/>
      <c r="GW574" s="22"/>
      <c r="GX574" s="22"/>
      <c r="GY574" s="22"/>
      <c r="GZ574" s="22"/>
      <c r="HA574" s="22"/>
      <c r="HB574" s="22"/>
      <c r="HC574" s="22"/>
      <c r="HD574" s="22"/>
      <c r="HE574" s="22"/>
      <c r="HF574" s="22"/>
      <c r="HG574" s="22"/>
      <c r="HH574" s="22"/>
      <c r="HI574" s="22"/>
      <c r="HJ574" s="22"/>
      <c r="HK574" s="22"/>
      <c r="HL574" s="22"/>
      <c r="HM574" s="22"/>
      <c r="HN574" s="22"/>
      <c r="HO574" s="22"/>
      <c r="HP574" s="22"/>
      <c r="HQ574" s="22"/>
      <c r="HR574" s="22"/>
      <c r="HS574" s="22"/>
      <c r="HT574" s="22"/>
      <c r="HU574" s="22"/>
      <c r="HV574" s="22"/>
      <c r="HW574" s="22"/>
      <c r="HX574" s="22"/>
      <c r="HY574" s="22"/>
      <c r="HZ574" s="22"/>
      <c r="IA574" s="22"/>
      <c r="IB574" s="22"/>
      <c r="IC574" s="22"/>
      <c r="ID574" s="22"/>
      <c r="IE574" s="22"/>
      <c r="IF574" s="22"/>
      <c r="IG574" s="22"/>
      <c r="IH574" s="22"/>
      <c r="II574" s="22"/>
      <c r="IJ574" s="22"/>
      <c r="IK574" s="22"/>
      <c r="IL574" s="22"/>
      <c r="IM574" s="22"/>
      <c r="IN574" s="22"/>
      <c r="IO574" s="22"/>
      <c r="IP574" s="22"/>
      <c r="IQ574" s="22"/>
      <c r="IR574" s="22"/>
      <c r="IS574" s="22"/>
      <c r="IT574" s="22"/>
      <c r="IU574" s="22"/>
      <c r="IV574" s="22"/>
      <c r="IW574" s="22"/>
      <c r="IX574" s="22"/>
      <c r="IY574" s="26">
        <f t="shared" si="29"/>
        <v>25</v>
      </c>
      <c r="IZ574" s="56" t="s">
        <v>37</v>
      </c>
      <c r="JA574" s="80">
        <v>837</v>
      </c>
      <c r="JB574" s="81">
        <f>JE574+JF574+JG574+JH574+JI574+JJ574+JK574+JL574+JM574+JN574+JO574+JP574</f>
        <v>837</v>
      </c>
      <c r="JC574" s="81">
        <v>400</v>
      </c>
      <c r="JD574" s="82">
        <f t="shared" si="30"/>
        <v>0</v>
      </c>
      <c r="JE574" s="83"/>
      <c r="JF574" s="83"/>
      <c r="JG574" s="83"/>
      <c r="JH574" s="83"/>
      <c r="JI574" s="83"/>
      <c r="JJ574" s="83"/>
      <c r="JK574" s="83"/>
      <c r="JL574" s="83"/>
      <c r="JM574" s="83"/>
      <c r="JN574" s="83"/>
      <c r="JO574" s="83"/>
      <c r="JP574" s="83">
        <v>837</v>
      </c>
      <c r="JQ574" s="117">
        <f t="shared" si="31"/>
        <v>2.0924999999999998</v>
      </c>
      <c r="JR574" s="5" t="s">
        <v>691</v>
      </c>
    </row>
    <row r="575" spans="1:278" s="5" customFormat="1" ht="12.75" customHeight="1" x14ac:dyDescent="0.25">
      <c r="A575" s="64">
        <v>43423</v>
      </c>
      <c r="B575" s="108" t="s">
        <v>199</v>
      </c>
      <c r="C575" s="52"/>
      <c r="D575" s="52"/>
      <c r="E575" s="53"/>
      <c r="F575" s="53"/>
      <c r="G575" s="53"/>
      <c r="H575" s="53"/>
      <c r="I575" s="53"/>
      <c r="J575" s="53"/>
      <c r="K575" s="53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>
        <v>40</v>
      </c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  <c r="AU575" s="22"/>
      <c r="AV575" s="22"/>
      <c r="AW575" s="22"/>
      <c r="AX575" s="22"/>
      <c r="AY575" s="22"/>
      <c r="AZ575" s="22"/>
      <c r="BA575" s="22"/>
      <c r="BB575" s="22"/>
      <c r="BC575" s="22"/>
      <c r="BD575" s="22"/>
      <c r="BE575" s="22"/>
      <c r="BF575" s="22"/>
      <c r="BG575" s="22"/>
      <c r="BH575" s="22"/>
      <c r="BI575" s="22"/>
      <c r="BJ575" s="22"/>
      <c r="BK575" s="22"/>
      <c r="BL575" s="22"/>
      <c r="BM575" s="22"/>
      <c r="BN575" s="22"/>
      <c r="BO575" s="22"/>
      <c r="BP575" s="22"/>
      <c r="BQ575" s="22"/>
      <c r="BR575" s="22"/>
      <c r="BS575" s="22"/>
      <c r="BT575" s="22"/>
      <c r="BU575" s="22"/>
      <c r="BV575" s="22"/>
      <c r="BW575" s="22"/>
      <c r="BX575" s="22"/>
      <c r="BY575" s="22"/>
      <c r="BZ575" s="22"/>
      <c r="CA575" s="22"/>
      <c r="CB575" s="22"/>
      <c r="CC575" s="22"/>
      <c r="CD575" s="22"/>
      <c r="CE575" s="22"/>
      <c r="CF575" s="22"/>
      <c r="CG575" s="22"/>
      <c r="CH575" s="22"/>
      <c r="CI575" s="22"/>
      <c r="CJ575" s="22"/>
      <c r="CK575" s="22"/>
      <c r="CL575" s="22"/>
      <c r="CM575" s="22"/>
      <c r="CN575" s="22"/>
      <c r="CO575" s="22"/>
      <c r="CP575" s="22"/>
      <c r="CQ575" s="22"/>
      <c r="CR575" s="22"/>
      <c r="CS575" s="22"/>
      <c r="CT575" s="22"/>
      <c r="CU575" s="22"/>
      <c r="CV575" s="22"/>
      <c r="CW575" s="22"/>
      <c r="CX575" s="22"/>
      <c r="CY575" s="22"/>
      <c r="CZ575" s="22"/>
      <c r="DA575" s="22"/>
      <c r="DB575" s="22"/>
      <c r="DC575" s="22"/>
      <c r="DD575" s="22"/>
      <c r="DE575" s="22"/>
      <c r="DF575" s="22"/>
      <c r="DG575" s="22"/>
      <c r="DH575" s="22"/>
      <c r="DI575" s="22"/>
      <c r="DJ575" s="22"/>
      <c r="DK575" s="22"/>
      <c r="DL575" s="22"/>
      <c r="DM575" s="22"/>
      <c r="DN575" s="22"/>
      <c r="DO575" s="22"/>
      <c r="DP575" s="22"/>
      <c r="DQ575" s="22"/>
      <c r="DR575" s="22"/>
      <c r="DS575" s="22"/>
      <c r="DT575" s="22"/>
      <c r="DU575" s="22"/>
      <c r="DV575" s="22"/>
      <c r="DW575" s="22"/>
      <c r="DX575" s="22"/>
      <c r="DY575" s="22"/>
      <c r="DZ575" s="22"/>
      <c r="EA575" s="22"/>
      <c r="EB575" s="22"/>
      <c r="EC575" s="22"/>
      <c r="ED575" s="22"/>
      <c r="EE575" s="22"/>
      <c r="EF575" s="22"/>
      <c r="EG575" s="22"/>
      <c r="EH575" s="22"/>
      <c r="EI575" s="22"/>
      <c r="EJ575" s="22"/>
      <c r="EK575" s="22"/>
      <c r="EL575" s="22"/>
      <c r="EM575" s="22"/>
      <c r="EN575" s="22"/>
      <c r="EO575" s="22"/>
      <c r="EP575" s="22"/>
      <c r="EQ575" s="22"/>
      <c r="ER575" s="22"/>
      <c r="ES575" s="22"/>
      <c r="ET575" s="22"/>
      <c r="EU575" s="22"/>
      <c r="EV575" s="22"/>
      <c r="EW575" s="22"/>
      <c r="EX575" s="22"/>
      <c r="EY575" s="22"/>
      <c r="EZ575" s="22"/>
      <c r="FA575" s="22"/>
      <c r="FB575" s="22"/>
      <c r="FC575" s="22"/>
      <c r="FD575" s="22"/>
      <c r="FE575" s="22"/>
      <c r="FF575" s="22"/>
      <c r="FG575" s="22"/>
      <c r="FH575" s="22"/>
      <c r="FI575" s="22"/>
      <c r="FJ575" s="22"/>
      <c r="FK575" s="22"/>
      <c r="FL575" s="22"/>
      <c r="FM575" s="22"/>
      <c r="FN575" s="22"/>
      <c r="FO575" s="22"/>
      <c r="FP575" s="22"/>
      <c r="FQ575" s="22"/>
      <c r="FR575" s="22"/>
      <c r="FS575" s="22"/>
      <c r="FT575" s="22"/>
      <c r="FU575" s="22"/>
      <c r="FV575" s="22"/>
      <c r="FW575" s="22"/>
      <c r="FX575" s="22"/>
      <c r="FY575" s="22"/>
      <c r="FZ575" s="22"/>
      <c r="GA575" s="22"/>
      <c r="GB575" s="22"/>
      <c r="GC575" s="22"/>
      <c r="GD575" s="22"/>
      <c r="GE575" s="22"/>
      <c r="GF575" s="22"/>
      <c r="GG575" s="22"/>
      <c r="GH575" s="22"/>
      <c r="GI575" s="22"/>
      <c r="GJ575" s="22"/>
      <c r="GK575" s="22"/>
      <c r="GL575" s="22"/>
      <c r="GM575" s="22"/>
      <c r="GN575" s="22"/>
      <c r="GO575" s="22"/>
      <c r="GP575" s="22"/>
      <c r="GQ575" s="22"/>
      <c r="GR575" s="22"/>
      <c r="GS575" s="22"/>
      <c r="GT575" s="22"/>
      <c r="GU575" s="22"/>
      <c r="GV575" s="22"/>
      <c r="GW575" s="22"/>
      <c r="GX575" s="22"/>
      <c r="GY575" s="22"/>
      <c r="GZ575" s="22"/>
      <c r="HA575" s="22"/>
      <c r="HB575" s="22"/>
      <c r="HC575" s="22"/>
      <c r="HD575" s="22"/>
      <c r="HE575" s="22"/>
      <c r="HF575" s="22"/>
      <c r="HG575" s="22"/>
      <c r="HH575" s="22"/>
      <c r="HI575" s="22"/>
      <c r="HJ575" s="22"/>
      <c r="HK575" s="22"/>
      <c r="HL575" s="22"/>
      <c r="HM575" s="22"/>
      <c r="HN575" s="22"/>
      <c r="HO575" s="22"/>
      <c r="HP575" s="22"/>
      <c r="HQ575" s="22"/>
      <c r="HR575" s="22"/>
      <c r="HS575" s="22"/>
      <c r="HT575" s="22"/>
      <c r="HU575" s="22"/>
      <c r="HV575" s="22"/>
      <c r="HW575" s="22"/>
      <c r="HX575" s="22"/>
      <c r="HY575" s="22"/>
      <c r="HZ575" s="22"/>
      <c r="IA575" s="22"/>
      <c r="IB575" s="22"/>
      <c r="IC575" s="22"/>
      <c r="ID575" s="22"/>
      <c r="IE575" s="22"/>
      <c r="IF575" s="22"/>
      <c r="IG575" s="22"/>
      <c r="IH575" s="22"/>
      <c r="II575" s="22"/>
      <c r="IJ575" s="22"/>
      <c r="IK575" s="22"/>
      <c r="IL575" s="22"/>
      <c r="IM575" s="22"/>
      <c r="IN575" s="22"/>
      <c r="IO575" s="22"/>
      <c r="IP575" s="22"/>
      <c r="IQ575" s="22"/>
      <c r="IR575" s="22"/>
      <c r="IS575" s="22"/>
      <c r="IT575" s="22"/>
      <c r="IU575" s="22"/>
      <c r="IV575" s="22"/>
      <c r="IW575" s="22"/>
      <c r="IX575" s="22"/>
      <c r="IY575" s="26">
        <f t="shared" si="29"/>
        <v>40</v>
      </c>
      <c r="IZ575" s="56" t="s">
        <v>37</v>
      </c>
      <c r="JA575" s="80">
        <v>1346.88</v>
      </c>
      <c r="JB575" s="81">
        <f>JE575+JF575+JG575+JH575+JI575+JJ575+JK575+JL575+JM575+JN575+JO575+JP575</f>
        <v>0</v>
      </c>
      <c r="JC575" s="81">
        <v>641.59999999999991</v>
      </c>
      <c r="JD575" s="82">
        <f t="shared" si="30"/>
        <v>1346.88</v>
      </c>
      <c r="JE575" s="83"/>
      <c r="JF575" s="83"/>
      <c r="JG575" s="83"/>
      <c r="JH575" s="83"/>
      <c r="JI575" s="83"/>
      <c r="JJ575" s="83"/>
      <c r="JK575" s="83"/>
      <c r="JL575" s="83"/>
      <c r="JM575" s="83"/>
      <c r="JN575" s="83"/>
      <c r="JO575" s="83"/>
      <c r="JP575" s="83"/>
      <c r="JQ575" s="117">
        <f t="shared" si="31"/>
        <v>2.0992518703241898</v>
      </c>
      <c r="JR575" s="5" t="s">
        <v>730</v>
      </c>
    </row>
    <row r="576" spans="1:278" s="5" customFormat="1" ht="12.75" customHeight="1" x14ac:dyDescent="0.25">
      <c r="A576" s="64">
        <v>43451</v>
      </c>
      <c r="B576" s="108" t="s">
        <v>199</v>
      </c>
      <c r="C576" s="52"/>
      <c r="D576" s="52"/>
      <c r="E576" s="53"/>
      <c r="F576" s="53"/>
      <c r="G576" s="53"/>
      <c r="H576" s="53"/>
      <c r="I576" s="53"/>
      <c r="J576" s="53"/>
      <c r="K576" s="53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>
        <v>20</v>
      </c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  <c r="AU576" s="22"/>
      <c r="AV576" s="22"/>
      <c r="AW576" s="22"/>
      <c r="AX576" s="22"/>
      <c r="AY576" s="22"/>
      <c r="AZ576" s="22"/>
      <c r="BA576" s="22"/>
      <c r="BB576" s="22"/>
      <c r="BC576" s="22"/>
      <c r="BD576" s="22"/>
      <c r="BE576" s="22"/>
      <c r="BF576" s="22"/>
      <c r="BG576" s="22"/>
      <c r="BH576" s="22"/>
      <c r="BI576" s="22"/>
      <c r="BJ576" s="22"/>
      <c r="BK576" s="22"/>
      <c r="BL576" s="22"/>
      <c r="BM576" s="22"/>
      <c r="BN576" s="22"/>
      <c r="BO576" s="22"/>
      <c r="BP576" s="22"/>
      <c r="BQ576" s="22"/>
      <c r="BR576" s="22"/>
      <c r="BS576" s="22"/>
      <c r="BT576" s="22"/>
      <c r="BU576" s="22"/>
      <c r="BV576" s="22"/>
      <c r="BW576" s="22"/>
      <c r="BX576" s="22"/>
      <c r="BY576" s="22"/>
      <c r="BZ576" s="22"/>
      <c r="CA576" s="22"/>
      <c r="CB576" s="22"/>
      <c r="CC576" s="22"/>
      <c r="CD576" s="22"/>
      <c r="CE576" s="22"/>
      <c r="CF576" s="22"/>
      <c r="CG576" s="22"/>
      <c r="CH576" s="22"/>
      <c r="CI576" s="22"/>
      <c r="CJ576" s="22"/>
      <c r="CK576" s="22"/>
      <c r="CL576" s="22"/>
      <c r="CM576" s="22"/>
      <c r="CN576" s="22"/>
      <c r="CO576" s="22"/>
      <c r="CP576" s="22"/>
      <c r="CQ576" s="22"/>
      <c r="CR576" s="22"/>
      <c r="CS576" s="22"/>
      <c r="CT576" s="22"/>
      <c r="CU576" s="22"/>
      <c r="CV576" s="22"/>
      <c r="CW576" s="22"/>
      <c r="CX576" s="22"/>
      <c r="CY576" s="22">
        <v>0.8</v>
      </c>
      <c r="CZ576" s="22"/>
      <c r="DA576" s="22"/>
      <c r="DB576" s="22"/>
      <c r="DC576" s="22"/>
      <c r="DD576" s="22"/>
      <c r="DE576" s="22"/>
      <c r="DF576" s="22"/>
      <c r="DG576" s="22"/>
      <c r="DH576" s="22"/>
      <c r="DI576" s="22"/>
      <c r="DJ576" s="22"/>
      <c r="DK576" s="22"/>
      <c r="DL576" s="22"/>
      <c r="DM576" s="22"/>
      <c r="DN576" s="22"/>
      <c r="DO576" s="22"/>
      <c r="DP576" s="22"/>
      <c r="DQ576" s="22"/>
      <c r="DR576" s="22"/>
      <c r="DS576" s="22"/>
      <c r="DT576" s="22"/>
      <c r="DU576" s="22"/>
      <c r="DV576" s="22"/>
      <c r="DW576" s="22"/>
      <c r="DX576" s="22"/>
      <c r="DY576" s="22"/>
      <c r="DZ576" s="22"/>
      <c r="EA576" s="22"/>
      <c r="EB576" s="22"/>
      <c r="EC576" s="22"/>
      <c r="ED576" s="22"/>
      <c r="EE576" s="22"/>
      <c r="EF576" s="22"/>
      <c r="EG576" s="22"/>
      <c r="EH576" s="22"/>
      <c r="EI576" s="22"/>
      <c r="EJ576" s="22"/>
      <c r="EK576" s="22"/>
      <c r="EL576" s="22"/>
      <c r="EM576" s="22"/>
      <c r="EN576" s="22"/>
      <c r="EO576" s="22"/>
      <c r="EP576" s="22"/>
      <c r="EQ576" s="22"/>
      <c r="ER576" s="22"/>
      <c r="ES576" s="22"/>
      <c r="ET576" s="22"/>
      <c r="EU576" s="22"/>
      <c r="EV576" s="22"/>
      <c r="EW576" s="22"/>
      <c r="EX576" s="22"/>
      <c r="EY576" s="22"/>
      <c r="EZ576" s="22"/>
      <c r="FA576" s="22"/>
      <c r="FB576" s="22"/>
      <c r="FC576" s="22"/>
      <c r="FD576" s="22"/>
      <c r="FE576" s="22"/>
      <c r="FF576" s="22"/>
      <c r="FG576" s="22"/>
      <c r="FH576" s="22"/>
      <c r="FI576" s="22"/>
      <c r="FJ576" s="22"/>
      <c r="FK576" s="22"/>
      <c r="FL576" s="22"/>
      <c r="FM576" s="22"/>
      <c r="FN576" s="22"/>
      <c r="FO576" s="22"/>
      <c r="FP576" s="22"/>
      <c r="FQ576" s="22"/>
      <c r="FR576" s="22"/>
      <c r="FS576" s="22"/>
      <c r="FT576" s="22"/>
      <c r="FU576" s="22"/>
      <c r="FV576" s="22"/>
      <c r="FW576" s="22"/>
      <c r="FX576" s="22"/>
      <c r="FY576" s="22"/>
      <c r="FZ576" s="22"/>
      <c r="GA576" s="22"/>
      <c r="GB576" s="22"/>
      <c r="GC576" s="22"/>
      <c r="GD576" s="22"/>
      <c r="GE576" s="22"/>
      <c r="GF576" s="22"/>
      <c r="GG576" s="22"/>
      <c r="GH576" s="22"/>
      <c r="GI576" s="22"/>
      <c r="GJ576" s="22"/>
      <c r="GK576" s="22"/>
      <c r="GL576" s="22"/>
      <c r="GM576" s="22"/>
      <c r="GN576" s="22"/>
      <c r="GO576" s="22"/>
      <c r="GP576" s="22"/>
      <c r="GQ576" s="22"/>
      <c r="GR576" s="22"/>
      <c r="GS576" s="22"/>
      <c r="GT576" s="22"/>
      <c r="GU576" s="22"/>
      <c r="GV576" s="22"/>
      <c r="GW576" s="22"/>
      <c r="GX576" s="22"/>
      <c r="GY576" s="22"/>
      <c r="GZ576" s="22"/>
      <c r="HA576" s="22"/>
      <c r="HB576" s="22"/>
      <c r="HC576" s="22"/>
      <c r="HD576" s="22"/>
      <c r="HE576" s="22"/>
      <c r="HF576" s="22"/>
      <c r="HG576" s="22"/>
      <c r="HH576" s="22"/>
      <c r="HI576" s="22"/>
      <c r="HJ576" s="22"/>
      <c r="HK576" s="22"/>
      <c r="HL576" s="22"/>
      <c r="HM576" s="22"/>
      <c r="HN576" s="22"/>
      <c r="HO576" s="22"/>
      <c r="HP576" s="22"/>
      <c r="HQ576" s="22"/>
      <c r="HR576" s="22"/>
      <c r="HS576" s="22"/>
      <c r="HT576" s="22"/>
      <c r="HU576" s="22"/>
      <c r="HV576" s="22"/>
      <c r="HW576" s="22"/>
      <c r="HX576" s="22"/>
      <c r="HY576" s="22"/>
      <c r="HZ576" s="22"/>
      <c r="IA576" s="22"/>
      <c r="IB576" s="22"/>
      <c r="IC576" s="22"/>
      <c r="ID576" s="22"/>
      <c r="IE576" s="22"/>
      <c r="IF576" s="22"/>
      <c r="IG576" s="22"/>
      <c r="IH576" s="22"/>
      <c r="II576" s="22"/>
      <c r="IJ576" s="22"/>
      <c r="IK576" s="22"/>
      <c r="IL576" s="22"/>
      <c r="IM576" s="22"/>
      <c r="IN576" s="22"/>
      <c r="IO576" s="22"/>
      <c r="IP576" s="22"/>
      <c r="IQ576" s="22"/>
      <c r="IR576" s="22"/>
      <c r="IS576" s="22"/>
      <c r="IT576" s="22"/>
      <c r="IU576" s="22"/>
      <c r="IV576" s="22"/>
      <c r="IW576" s="22"/>
      <c r="IX576" s="22"/>
      <c r="IY576" s="26">
        <f t="shared" si="29"/>
        <v>20.8</v>
      </c>
      <c r="IZ576" s="56" t="s">
        <v>37</v>
      </c>
      <c r="JA576" s="80">
        <v>752.57</v>
      </c>
      <c r="JB576" s="81">
        <f>JE576+JF576+JG576+JH576+JI576+JJ576+JK576+JL576+JM576+JN576+JO576+JP576</f>
        <v>0</v>
      </c>
      <c r="JC576" s="81">
        <v>363.48400000000004</v>
      </c>
      <c r="JD576" s="82">
        <f t="shared" si="30"/>
        <v>752.57</v>
      </c>
      <c r="JE576" s="83"/>
      <c r="JF576" s="83"/>
      <c r="JG576" s="83"/>
      <c r="JH576" s="83"/>
      <c r="JI576" s="83"/>
      <c r="JJ576" s="83"/>
      <c r="JK576" s="83"/>
      <c r="JL576" s="83"/>
      <c r="JM576" s="83"/>
      <c r="JN576" s="83"/>
      <c r="JO576" s="83"/>
      <c r="JP576" s="83"/>
      <c r="JQ576" s="117">
        <f t="shared" si="31"/>
        <v>2.0704350122701412</v>
      </c>
      <c r="JR576" s="5" t="s">
        <v>737</v>
      </c>
    </row>
    <row r="577" spans="1:278" s="5" customFormat="1" ht="12.75" customHeight="1" x14ac:dyDescent="0.25">
      <c r="A577" s="64">
        <v>43201</v>
      </c>
      <c r="B577" s="109" t="s">
        <v>498</v>
      </c>
      <c r="C577" s="52"/>
      <c r="D577" s="52"/>
      <c r="E577" s="53"/>
      <c r="F577" s="53"/>
      <c r="G577" s="53"/>
      <c r="H577" s="53"/>
      <c r="I577" s="53"/>
      <c r="J577" s="53"/>
      <c r="K577" s="53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  <c r="AU577" s="22"/>
      <c r="AV577" s="22"/>
      <c r="AW577" s="22"/>
      <c r="AX577" s="22"/>
      <c r="AY577" s="22"/>
      <c r="AZ577" s="22"/>
      <c r="BA577" s="22"/>
      <c r="BB577" s="22"/>
      <c r="BC577" s="22"/>
      <c r="BD577" s="22"/>
      <c r="BE577" s="22"/>
      <c r="BF577" s="22"/>
      <c r="BG577" s="22"/>
      <c r="BH577" s="22"/>
      <c r="BI577" s="22"/>
      <c r="BJ577" s="22"/>
      <c r="BK577" s="22"/>
      <c r="BL577" s="22"/>
      <c r="BM577" s="22"/>
      <c r="BN577" s="22"/>
      <c r="BO577" s="22"/>
      <c r="BP577" s="22"/>
      <c r="BQ577" s="22"/>
      <c r="BR577" s="22"/>
      <c r="BS577" s="22"/>
      <c r="BT577" s="22"/>
      <c r="BU577" s="22"/>
      <c r="BV577" s="22"/>
      <c r="BW577" s="22"/>
      <c r="BX577" s="22"/>
      <c r="BY577" s="22"/>
      <c r="BZ577" s="22"/>
      <c r="CA577" s="22"/>
      <c r="CB577" s="22"/>
      <c r="CC577" s="22"/>
      <c r="CD577" s="22"/>
      <c r="CE577" s="22"/>
      <c r="CF577" s="22"/>
      <c r="CG577" s="22"/>
      <c r="CH577" s="22"/>
      <c r="CI577" s="22"/>
      <c r="CJ577" s="22"/>
      <c r="CK577" s="22"/>
      <c r="CL577" s="22"/>
      <c r="CM577" s="22"/>
      <c r="CN577" s="22"/>
      <c r="CO577" s="22"/>
      <c r="CP577" s="22"/>
      <c r="CQ577" s="22"/>
      <c r="CR577" s="22"/>
      <c r="CS577" s="22"/>
      <c r="CT577" s="22"/>
      <c r="CU577" s="22"/>
      <c r="CV577" s="22"/>
      <c r="CW577" s="22"/>
      <c r="CX577" s="22"/>
      <c r="CY577" s="22"/>
      <c r="CZ577" s="22"/>
      <c r="DA577" s="22"/>
      <c r="DB577" s="22"/>
      <c r="DC577" s="22"/>
      <c r="DD577" s="22"/>
      <c r="DE577" s="22"/>
      <c r="DF577" s="22"/>
      <c r="DG577" s="22"/>
      <c r="DH577" s="22"/>
      <c r="DI577" s="22"/>
      <c r="DJ577" s="22"/>
      <c r="DK577" s="22"/>
      <c r="DL577" s="22"/>
      <c r="DM577" s="22"/>
      <c r="DN577" s="22"/>
      <c r="DO577" s="22"/>
      <c r="DP577" s="22"/>
      <c r="DQ577" s="22"/>
      <c r="DR577" s="22"/>
      <c r="DS577" s="22"/>
      <c r="DT577" s="22"/>
      <c r="DU577" s="22"/>
      <c r="DV577" s="22"/>
      <c r="DW577" s="22"/>
      <c r="DX577" s="22"/>
      <c r="DY577" s="22"/>
      <c r="DZ577" s="22"/>
      <c r="EA577" s="22"/>
      <c r="EB577" s="22"/>
      <c r="EC577" s="22"/>
      <c r="ED577" s="22"/>
      <c r="EE577" s="22"/>
      <c r="EF577" s="22"/>
      <c r="EG577" s="22"/>
      <c r="EH577" s="22"/>
      <c r="EI577" s="22"/>
      <c r="EJ577" s="22"/>
      <c r="EK577" s="22"/>
      <c r="EL577" s="22"/>
      <c r="EM577" s="22"/>
      <c r="EN577" s="22"/>
      <c r="EO577" s="22"/>
      <c r="EP577" s="22"/>
      <c r="EQ577" s="22"/>
      <c r="ER577" s="22"/>
      <c r="ES577" s="22"/>
      <c r="ET577" s="22"/>
      <c r="EU577" s="22"/>
      <c r="EV577" s="22"/>
      <c r="EW577" s="22"/>
      <c r="EX577" s="22"/>
      <c r="EY577" s="22"/>
      <c r="EZ577" s="22"/>
      <c r="FA577" s="22"/>
      <c r="FB577" s="22"/>
      <c r="FC577" s="22"/>
      <c r="FD577" s="22"/>
      <c r="FE577" s="22"/>
      <c r="FF577" s="22"/>
      <c r="FG577" s="22"/>
      <c r="FH577" s="22"/>
      <c r="FI577" s="22"/>
      <c r="FJ577" s="22"/>
      <c r="FK577" s="22"/>
      <c r="FL577" s="22"/>
      <c r="FM577" s="22"/>
      <c r="FN577" s="22"/>
      <c r="FO577" s="22"/>
      <c r="FP577" s="22"/>
      <c r="FQ577" s="22"/>
      <c r="FR577" s="22"/>
      <c r="FS577" s="22"/>
      <c r="FT577" s="22"/>
      <c r="FU577" s="22"/>
      <c r="FV577" s="22"/>
      <c r="FW577" s="22"/>
      <c r="FX577" s="22"/>
      <c r="FY577" s="22"/>
      <c r="FZ577" s="22"/>
      <c r="GA577" s="22"/>
      <c r="GB577" s="22"/>
      <c r="GC577" s="22"/>
      <c r="GD577" s="22"/>
      <c r="GE577" s="22"/>
      <c r="GF577" s="22"/>
      <c r="GG577" s="22"/>
      <c r="GH577" s="22"/>
      <c r="GI577" s="22"/>
      <c r="GJ577" s="22"/>
      <c r="GK577" s="22"/>
      <c r="GL577" s="22"/>
      <c r="GM577" s="22"/>
      <c r="GN577" s="22"/>
      <c r="GO577" s="22"/>
      <c r="GP577" s="22"/>
      <c r="GQ577" s="22"/>
      <c r="GR577" s="22"/>
      <c r="GS577" s="22"/>
      <c r="GT577" s="22"/>
      <c r="GU577" s="22"/>
      <c r="GV577" s="22"/>
      <c r="GW577" s="22"/>
      <c r="GX577" s="22"/>
      <c r="GY577" s="22"/>
      <c r="GZ577" s="22"/>
      <c r="HA577" s="22"/>
      <c r="HB577" s="22"/>
      <c r="HC577" s="22"/>
      <c r="HD577" s="22"/>
      <c r="HE577" s="22"/>
      <c r="HF577" s="22"/>
      <c r="HG577" s="22"/>
      <c r="HH577" s="22"/>
      <c r="HI577" s="22"/>
      <c r="HJ577" s="22"/>
      <c r="HK577" s="22"/>
      <c r="HL577" s="22"/>
      <c r="HM577" s="22"/>
      <c r="HN577" s="22"/>
      <c r="HO577" s="22"/>
      <c r="HP577" s="22"/>
      <c r="HQ577" s="22"/>
      <c r="HR577" s="22"/>
      <c r="HS577" s="22"/>
      <c r="HT577" s="22"/>
      <c r="HU577" s="22"/>
      <c r="HV577" s="22"/>
      <c r="HW577" s="22"/>
      <c r="HX577" s="22"/>
      <c r="HY577" s="22"/>
      <c r="HZ577" s="22"/>
      <c r="IA577" s="22"/>
      <c r="IB577" s="22"/>
      <c r="IC577" s="22"/>
      <c r="ID577" s="22"/>
      <c r="IE577" s="22"/>
      <c r="IF577" s="22"/>
      <c r="IG577" s="22"/>
      <c r="IH577" s="22"/>
      <c r="II577" s="22"/>
      <c r="IJ577" s="22"/>
      <c r="IK577" s="22"/>
      <c r="IL577" s="22"/>
      <c r="IM577" s="22"/>
      <c r="IN577" s="22"/>
      <c r="IO577" s="22"/>
      <c r="IP577" s="22"/>
      <c r="IQ577" s="22"/>
      <c r="IR577" s="22"/>
      <c r="IS577" s="22"/>
      <c r="IT577" s="22"/>
      <c r="IU577" s="22">
        <v>25</v>
      </c>
      <c r="IV577" s="22"/>
      <c r="IW577" s="22"/>
      <c r="IX577" s="22"/>
      <c r="IY577" s="26">
        <f t="shared" si="29"/>
        <v>25</v>
      </c>
      <c r="IZ577" s="56" t="s">
        <v>105</v>
      </c>
      <c r="JA577" s="80">
        <v>555</v>
      </c>
      <c r="JB577" s="81">
        <f>JE577+JF577+JG577+JH577+JI577+JJ577</f>
        <v>555</v>
      </c>
      <c r="JC577" s="81">
        <v>460.75</v>
      </c>
      <c r="JD577" s="82">
        <f t="shared" si="30"/>
        <v>0</v>
      </c>
      <c r="JE577" s="83"/>
      <c r="JF577" s="83"/>
      <c r="JG577" s="83"/>
      <c r="JH577" s="83"/>
      <c r="JI577" s="83"/>
      <c r="JJ577" s="83">
        <v>555</v>
      </c>
      <c r="JK577" s="83"/>
      <c r="JL577" s="83"/>
      <c r="JM577" s="83"/>
      <c r="JN577" s="83"/>
      <c r="JO577" s="83"/>
      <c r="JP577" s="83"/>
      <c r="JQ577" s="40">
        <f t="shared" si="31"/>
        <v>1.2045577862181227</v>
      </c>
      <c r="JR577" s="5" t="s">
        <v>454</v>
      </c>
    </row>
    <row r="578" spans="1:278" s="5" customFormat="1" ht="12.75" customHeight="1" x14ac:dyDescent="0.25">
      <c r="A578" s="64">
        <v>43291</v>
      </c>
      <c r="B578" s="109" t="s">
        <v>498</v>
      </c>
      <c r="C578" s="52"/>
      <c r="D578" s="52"/>
      <c r="E578" s="53"/>
      <c r="F578" s="53"/>
      <c r="G578" s="53"/>
      <c r="H578" s="53"/>
      <c r="I578" s="53"/>
      <c r="J578" s="53"/>
      <c r="K578" s="53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  <c r="AU578" s="22"/>
      <c r="AV578" s="22"/>
      <c r="AW578" s="22"/>
      <c r="AX578" s="22"/>
      <c r="AY578" s="22"/>
      <c r="AZ578" s="22"/>
      <c r="BA578" s="22"/>
      <c r="BB578" s="22"/>
      <c r="BC578" s="22"/>
      <c r="BD578" s="22"/>
      <c r="BE578" s="22"/>
      <c r="BF578" s="22"/>
      <c r="BG578" s="22"/>
      <c r="BH578" s="22"/>
      <c r="BI578" s="22"/>
      <c r="BJ578" s="22"/>
      <c r="BK578" s="22"/>
      <c r="BL578" s="22"/>
      <c r="BM578" s="22"/>
      <c r="BN578" s="22"/>
      <c r="BO578" s="22"/>
      <c r="BP578" s="22"/>
      <c r="BQ578" s="22"/>
      <c r="BR578" s="22"/>
      <c r="BS578" s="22"/>
      <c r="BT578" s="22"/>
      <c r="BU578" s="22"/>
      <c r="BV578" s="22"/>
      <c r="BW578" s="22"/>
      <c r="BX578" s="22"/>
      <c r="BY578" s="22"/>
      <c r="BZ578" s="22"/>
      <c r="CA578" s="22"/>
      <c r="CB578" s="22"/>
      <c r="CC578" s="22"/>
      <c r="CD578" s="22"/>
      <c r="CE578" s="22"/>
      <c r="CF578" s="22"/>
      <c r="CG578" s="22"/>
      <c r="CH578" s="22"/>
      <c r="CI578" s="22"/>
      <c r="CJ578" s="22"/>
      <c r="CK578" s="22"/>
      <c r="CL578" s="22"/>
      <c r="CM578" s="22"/>
      <c r="CN578" s="22"/>
      <c r="CO578" s="22"/>
      <c r="CP578" s="22"/>
      <c r="CQ578" s="22"/>
      <c r="CR578" s="22"/>
      <c r="CS578" s="22"/>
      <c r="CT578" s="22"/>
      <c r="CU578" s="22"/>
      <c r="CV578" s="22"/>
      <c r="CW578" s="22"/>
      <c r="CX578" s="22"/>
      <c r="CY578" s="22"/>
      <c r="CZ578" s="22"/>
      <c r="DA578" s="22"/>
      <c r="DB578" s="22"/>
      <c r="DC578" s="22"/>
      <c r="DD578" s="22"/>
      <c r="DE578" s="22"/>
      <c r="DF578" s="22"/>
      <c r="DG578" s="22"/>
      <c r="DH578" s="22"/>
      <c r="DI578" s="22"/>
      <c r="DJ578" s="22"/>
      <c r="DK578" s="22"/>
      <c r="DL578" s="22"/>
      <c r="DM578" s="22"/>
      <c r="DN578" s="22"/>
      <c r="DO578" s="22"/>
      <c r="DP578" s="22"/>
      <c r="DQ578" s="22"/>
      <c r="DR578" s="22"/>
      <c r="DS578" s="22"/>
      <c r="DT578" s="22"/>
      <c r="DU578" s="22"/>
      <c r="DV578" s="22"/>
      <c r="DW578" s="22"/>
      <c r="DX578" s="22"/>
      <c r="DY578" s="22"/>
      <c r="DZ578" s="22"/>
      <c r="EA578" s="22"/>
      <c r="EB578" s="22"/>
      <c r="EC578" s="22"/>
      <c r="ED578" s="22"/>
      <c r="EE578" s="22"/>
      <c r="EF578" s="22"/>
      <c r="EG578" s="22"/>
      <c r="EH578" s="22"/>
      <c r="EI578" s="22"/>
      <c r="EJ578" s="22"/>
      <c r="EK578" s="22"/>
      <c r="EL578" s="22"/>
      <c r="EM578" s="22"/>
      <c r="EN578" s="22"/>
      <c r="EO578" s="22"/>
      <c r="EP578" s="22"/>
      <c r="EQ578" s="22"/>
      <c r="ER578" s="22"/>
      <c r="ES578" s="22"/>
      <c r="ET578" s="22"/>
      <c r="EU578" s="22"/>
      <c r="EV578" s="22"/>
      <c r="EW578" s="22"/>
      <c r="EX578" s="22"/>
      <c r="EY578" s="22"/>
      <c r="EZ578" s="22"/>
      <c r="FA578" s="22"/>
      <c r="FB578" s="22"/>
      <c r="FC578" s="22"/>
      <c r="FD578" s="22"/>
      <c r="FE578" s="22"/>
      <c r="FF578" s="22"/>
      <c r="FG578" s="22"/>
      <c r="FH578" s="22"/>
      <c r="FI578" s="22"/>
      <c r="FJ578" s="22"/>
      <c r="FK578" s="22"/>
      <c r="FL578" s="22"/>
      <c r="FM578" s="22"/>
      <c r="FN578" s="22"/>
      <c r="FO578" s="22"/>
      <c r="FP578" s="22"/>
      <c r="FQ578" s="22"/>
      <c r="FR578" s="22"/>
      <c r="FS578" s="22"/>
      <c r="FT578" s="22"/>
      <c r="FU578" s="22"/>
      <c r="FV578" s="22"/>
      <c r="FW578" s="22"/>
      <c r="FX578" s="22"/>
      <c r="FY578" s="22"/>
      <c r="FZ578" s="22"/>
      <c r="GA578" s="22"/>
      <c r="GB578" s="22"/>
      <c r="GC578" s="22"/>
      <c r="GD578" s="22"/>
      <c r="GE578" s="22"/>
      <c r="GF578" s="22"/>
      <c r="GG578" s="22"/>
      <c r="GH578" s="22"/>
      <c r="GI578" s="22"/>
      <c r="GJ578" s="22"/>
      <c r="GK578" s="22"/>
      <c r="GL578" s="22"/>
      <c r="GM578" s="22"/>
      <c r="GN578" s="22"/>
      <c r="GO578" s="22"/>
      <c r="GP578" s="22"/>
      <c r="GQ578" s="22"/>
      <c r="GR578" s="22"/>
      <c r="GS578" s="22"/>
      <c r="GT578" s="22"/>
      <c r="GU578" s="22"/>
      <c r="GV578" s="22"/>
      <c r="GW578" s="22"/>
      <c r="GX578" s="22"/>
      <c r="GY578" s="22"/>
      <c r="GZ578" s="22"/>
      <c r="HA578" s="22"/>
      <c r="HB578" s="22"/>
      <c r="HC578" s="22"/>
      <c r="HD578" s="22"/>
      <c r="HE578" s="22"/>
      <c r="HF578" s="22"/>
      <c r="HG578" s="22"/>
      <c r="HH578" s="22"/>
      <c r="HI578" s="22"/>
      <c r="HJ578" s="22"/>
      <c r="HK578" s="22"/>
      <c r="HL578" s="22"/>
      <c r="HM578" s="22"/>
      <c r="HN578" s="22"/>
      <c r="HO578" s="22"/>
      <c r="HP578" s="22"/>
      <c r="HQ578" s="22"/>
      <c r="HR578" s="22"/>
      <c r="HS578" s="22"/>
      <c r="HT578" s="22"/>
      <c r="HU578" s="22"/>
      <c r="HV578" s="22"/>
      <c r="HW578" s="22"/>
      <c r="HX578" s="22"/>
      <c r="HY578" s="22"/>
      <c r="HZ578" s="22"/>
      <c r="IA578" s="22"/>
      <c r="IB578" s="22"/>
      <c r="IC578" s="22"/>
      <c r="ID578" s="22"/>
      <c r="IE578" s="22"/>
      <c r="IF578" s="22"/>
      <c r="IG578" s="22"/>
      <c r="IH578" s="22"/>
      <c r="II578" s="22"/>
      <c r="IJ578" s="22"/>
      <c r="IK578" s="22"/>
      <c r="IL578" s="22"/>
      <c r="IM578" s="22"/>
      <c r="IN578" s="22"/>
      <c r="IO578" s="22"/>
      <c r="IP578" s="22"/>
      <c r="IQ578" s="22"/>
      <c r="IR578" s="22"/>
      <c r="IS578" s="22"/>
      <c r="IT578" s="22"/>
      <c r="IU578" s="22">
        <v>25</v>
      </c>
      <c r="IV578" s="22"/>
      <c r="IW578" s="22"/>
      <c r="IX578" s="22"/>
      <c r="IY578" s="26">
        <f t="shared" ref="IY578:IY609" si="32">SUBTOTAL(9,C578:IX578)</f>
        <v>25</v>
      </c>
      <c r="IZ578" s="56" t="s">
        <v>37</v>
      </c>
      <c r="JA578" s="80">
        <v>555</v>
      </c>
      <c r="JB578" s="81">
        <f>JE578+JF578+JG578+JH578+JI578+JJ578+JK578+JL578+JM578</f>
        <v>555</v>
      </c>
      <c r="JC578" s="81">
        <v>481.50000000000006</v>
      </c>
      <c r="JD578" s="82">
        <f t="shared" ref="JD578:JD609" si="33">JA578-JB578</f>
        <v>0</v>
      </c>
      <c r="JE578" s="83"/>
      <c r="JF578" s="83"/>
      <c r="JG578" s="83"/>
      <c r="JH578" s="83"/>
      <c r="JI578" s="83"/>
      <c r="JJ578" s="83"/>
      <c r="JK578" s="83"/>
      <c r="JL578" s="83"/>
      <c r="JM578" s="83">
        <v>555</v>
      </c>
      <c r="JN578" s="83"/>
      <c r="JO578" s="83"/>
      <c r="JP578" s="83"/>
      <c r="JQ578" s="40">
        <f t="shared" si="31"/>
        <v>1.1526479750778815</v>
      </c>
      <c r="JR578" s="5" t="s">
        <v>570</v>
      </c>
    </row>
    <row r="579" spans="1:278" s="5" customFormat="1" ht="12.75" customHeight="1" x14ac:dyDescent="0.25">
      <c r="A579" s="64">
        <v>43342</v>
      </c>
      <c r="B579" s="109" t="s">
        <v>498</v>
      </c>
      <c r="C579" s="52"/>
      <c r="D579" s="52"/>
      <c r="E579" s="53"/>
      <c r="F579" s="53"/>
      <c r="G579" s="53"/>
      <c r="H579" s="53"/>
      <c r="I579" s="53"/>
      <c r="J579" s="53"/>
      <c r="K579" s="53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  <c r="AU579" s="22"/>
      <c r="AV579" s="22"/>
      <c r="AW579" s="22"/>
      <c r="AX579" s="22"/>
      <c r="AY579" s="22"/>
      <c r="AZ579" s="22"/>
      <c r="BA579" s="22"/>
      <c r="BB579" s="22"/>
      <c r="BC579" s="22"/>
      <c r="BD579" s="22"/>
      <c r="BE579" s="22"/>
      <c r="BF579" s="22"/>
      <c r="BG579" s="22"/>
      <c r="BH579" s="22"/>
      <c r="BI579" s="22"/>
      <c r="BJ579" s="22"/>
      <c r="BK579" s="22"/>
      <c r="BL579" s="22"/>
      <c r="BM579" s="22"/>
      <c r="BN579" s="22"/>
      <c r="BO579" s="22"/>
      <c r="BP579" s="22"/>
      <c r="BQ579" s="22"/>
      <c r="BR579" s="22"/>
      <c r="BS579" s="22"/>
      <c r="BT579" s="22"/>
      <c r="BU579" s="22"/>
      <c r="BV579" s="22"/>
      <c r="BW579" s="22"/>
      <c r="BX579" s="22"/>
      <c r="BY579" s="22"/>
      <c r="BZ579" s="22"/>
      <c r="CA579" s="22"/>
      <c r="CB579" s="22"/>
      <c r="CC579" s="22"/>
      <c r="CD579" s="22"/>
      <c r="CE579" s="22"/>
      <c r="CF579" s="22"/>
      <c r="CG579" s="22"/>
      <c r="CH579" s="22"/>
      <c r="CI579" s="22"/>
      <c r="CJ579" s="22"/>
      <c r="CK579" s="22"/>
      <c r="CL579" s="22"/>
      <c r="CM579" s="22"/>
      <c r="CN579" s="22"/>
      <c r="CO579" s="22"/>
      <c r="CP579" s="22"/>
      <c r="CQ579" s="22"/>
      <c r="CR579" s="22"/>
      <c r="CS579" s="22"/>
      <c r="CT579" s="22"/>
      <c r="CU579" s="22"/>
      <c r="CV579" s="22"/>
      <c r="CW579" s="22"/>
      <c r="CX579" s="22"/>
      <c r="CY579" s="22"/>
      <c r="CZ579" s="22"/>
      <c r="DA579" s="22"/>
      <c r="DB579" s="22"/>
      <c r="DC579" s="22"/>
      <c r="DD579" s="22"/>
      <c r="DE579" s="22"/>
      <c r="DF579" s="22"/>
      <c r="DG579" s="22"/>
      <c r="DH579" s="22"/>
      <c r="DI579" s="22"/>
      <c r="DJ579" s="22"/>
      <c r="DK579" s="22"/>
      <c r="DL579" s="22"/>
      <c r="DM579" s="22"/>
      <c r="DN579" s="22"/>
      <c r="DO579" s="22"/>
      <c r="DP579" s="22"/>
      <c r="DQ579" s="22"/>
      <c r="DR579" s="22"/>
      <c r="DS579" s="22"/>
      <c r="DT579" s="22"/>
      <c r="DU579" s="22"/>
      <c r="DV579" s="22"/>
      <c r="DW579" s="22"/>
      <c r="DX579" s="22"/>
      <c r="DY579" s="22"/>
      <c r="DZ579" s="22"/>
      <c r="EA579" s="22"/>
      <c r="EB579" s="22"/>
      <c r="EC579" s="22"/>
      <c r="ED579" s="22"/>
      <c r="EE579" s="22"/>
      <c r="EF579" s="22"/>
      <c r="EG579" s="22"/>
      <c r="EH579" s="22"/>
      <c r="EI579" s="22"/>
      <c r="EJ579" s="22"/>
      <c r="EK579" s="22"/>
      <c r="EL579" s="22"/>
      <c r="EM579" s="22"/>
      <c r="EN579" s="22"/>
      <c r="EO579" s="22"/>
      <c r="EP579" s="22"/>
      <c r="EQ579" s="22"/>
      <c r="ER579" s="22"/>
      <c r="ES579" s="22"/>
      <c r="ET579" s="22"/>
      <c r="EU579" s="22"/>
      <c r="EV579" s="22"/>
      <c r="EW579" s="22"/>
      <c r="EX579" s="22"/>
      <c r="EY579" s="22"/>
      <c r="EZ579" s="22"/>
      <c r="FA579" s="22"/>
      <c r="FB579" s="22"/>
      <c r="FC579" s="22"/>
      <c r="FD579" s="22"/>
      <c r="FE579" s="22"/>
      <c r="FF579" s="22"/>
      <c r="FG579" s="22"/>
      <c r="FH579" s="22"/>
      <c r="FI579" s="22"/>
      <c r="FJ579" s="22"/>
      <c r="FK579" s="22"/>
      <c r="FL579" s="22"/>
      <c r="FM579" s="22"/>
      <c r="FN579" s="22"/>
      <c r="FO579" s="22"/>
      <c r="FP579" s="22"/>
      <c r="FQ579" s="22"/>
      <c r="FR579" s="22"/>
      <c r="FS579" s="22"/>
      <c r="FT579" s="22"/>
      <c r="FU579" s="22"/>
      <c r="FV579" s="22"/>
      <c r="FW579" s="22"/>
      <c r="FX579" s="22"/>
      <c r="FY579" s="22"/>
      <c r="FZ579" s="22"/>
      <c r="GA579" s="22"/>
      <c r="GB579" s="22"/>
      <c r="GC579" s="22"/>
      <c r="GD579" s="22"/>
      <c r="GE579" s="22"/>
      <c r="GF579" s="22"/>
      <c r="GG579" s="22"/>
      <c r="GH579" s="22"/>
      <c r="GI579" s="22"/>
      <c r="GJ579" s="22"/>
      <c r="GK579" s="22"/>
      <c r="GL579" s="22"/>
      <c r="GM579" s="22"/>
      <c r="GN579" s="22"/>
      <c r="GO579" s="22"/>
      <c r="GP579" s="22"/>
      <c r="GQ579" s="22"/>
      <c r="GR579" s="22"/>
      <c r="GS579" s="22"/>
      <c r="GT579" s="22"/>
      <c r="GU579" s="22"/>
      <c r="GV579" s="22"/>
      <c r="GW579" s="22"/>
      <c r="GX579" s="22"/>
      <c r="GY579" s="22"/>
      <c r="GZ579" s="22"/>
      <c r="HA579" s="22"/>
      <c r="HB579" s="22"/>
      <c r="HC579" s="22"/>
      <c r="HD579" s="22"/>
      <c r="HE579" s="22"/>
      <c r="HF579" s="22"/>
      <c r="HG579" s="22"/>
      <c r="HH579" s="22"/>
      <c r="HI579" s="22"/>
      <c r="HJ579" s="22"/>
      <c r="HK579" s="22"/>
      <c r="HL579" s="22"/>
      <c r="HM579" s="22"/>
      <c r="HN579" s="22"/>
      <c r="HO579" s="22"/>
      <c r="HP579" s="22"/>
      <c r="HQ579" s="22"/>
      <c r="HR579" s="22"/>
      <c r="HS579" s="22"/>
      <c r="HT579" s="22"/>
      <c r="HU579" s="22"/>
      <c r="HV579" s="22"/>
      <c r="HW579" s="22"/>
      <c r="HX579" s="22"/>
      <c r="HY579" s="22"/>
      <c r="HZ579" s="22"/>
      <c r="IA579" s="22"/>
      <c r="IB579" s="22"/>
      <c r="IC579" s="22"/>
      <c r="ID579" s="22"/>
      <c r="IE579" s="22"/>
      <c r="IF579" s="22"/>
      <c r="IG579" s="22"/>
      <c r="IH579" s="22"/>
      <c r="II579" s="22"/>
      <c r="IJ579" s="22"/>
      <c r="IK579" s="22"/>
      <c r="IL579" s="22"/>
      <c r="IM579" s="22"/>
      <c r="IN579" s="22"/>
      <c r="IO579" s="22"/>
      <c r="IP579" s="22"/>
      <c r="IQ579" s="22"/>
      <c r="IR579" s="22"/>
      <c r="IS579" s="22"/>
      <c r="IT579" s="22"/>
      <c r="IU579" s="22">
        <v>25</v>
      </c>
      <c r="IV579" s="22"/>
      <c r="IW579" s="22"/>
      <c r="IX579" s="22"/>
      <c r="IY579" s="26">
        <f t="shared" si="32"/>
        <v>25</v>
      </c>
      <c r="IZ579" s="56" t="s">
        <v>105</v>
      </c>
      <c r="JA579" s="80">
        <v>555</v>
      </c>
      <c r="JB579" s="81">
        <f>JE579+JF579+JG579+JH579+JI579+JJ579+JK579+JL579+JM579+JN579+JO579</f>
        <v>555</v>
      </c>
      <c r="JC579" s="81">
        <v>481.50000000000006</v>
      </c>
      <c r="JD579" s="82">
        <f t="shared" si="33"/>
        <v>0</v>
      </c>
      <c r="JE579" s="83"/>
      <c r="JF579" s="83"/>
      <c r="JG579" s="83"/>
      <c r="JH579" s="83"/>
      <c r="JI579" s="83"/>
      <c r="JJ579" s="83"/>
      <c r="JK579" s="83"/>
      <c r="JL579" s="83"/>
      <c r="JM579" s="83"/>
      <c r="JN579" s="83"/>
      <c r="JO579" s="83">
        <v>555</v>
      </c>
      <c r="JP579" s="83"/>
      <c r="JQ579" s="40">
        <f t="shared" si="31"/>
        <v>1.1526479750778815</v>
      </c>
      <c r="JR579" s="5" t="s">
        <v>657</v>
      </c>
    </row>
    <row r="580" spans="1:278" s="5" customFormat="1" ht="12.75" customHeight="1" x14ac:dyDescent="0.25">
      <c r="A580" s="64">
        <v>43108</v>
      </c>
      <c r="B580" s="110" t="s">
        <v>47</v>
      </c>
      <c r="C580" s="52"/>
      <c r="D580" s="52"/>
      <c r="E580" s="53"/>
      <c r="F580" s="53"/>
      <c r="G580" s="53"/>
      <c r="H580" s="53"/>
      <c r="I580" s="53"/>
      <c r="J580" s="53"/>
      <c r="K580" s="53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>
        <v>20</v>
      </c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>
        <v>9</v>
      </c>
      <c r="AS580" s="22"/>
      <c r="AT580" s="22"/>
      <c r="AU580" s="22"/>
      <c r="AV580" s="22"/>
      <c r="AW580" s="22"/>
      <c r="AX580" s="22"/>
      <c r="AY580" s="22"/>
      <c r="AZ580" s="22"/>
      <c r="BA580" s="22"/>
      <c r="BB580" s="22"/>
      <c r="BC580" s="22"/>
      <c r="BD580" s="22"/>
      <c r="BE580" s="22"/>
      <c r="BF580" s="22"/>
      <c r="BG580" s="22"/>
      <c r="BH580" s="22"/>
      <c r="BI580" s="22"/>
      <c r="BJ580" s="22"/>
      <c r="BK580" s="22"/>
      <c r="BL580" s="22"/>
      <c r="BM580" s="22"/>
      <c r="BN580" s="22"/>
      <c r="BO580" s="22"/>
      <c r="BP580" s="22"/>
      <c r="BQ580" s="22"/>
      <c r="BR580" s="22"/>
      <c r="BS580" s="22"/>
      <c r="BT580" s="22"/>
      <c r="BU580" s="22"/>
      <c r="BV580" s="22"/>
      <c r="BW580" s="22"/>
      <c r="BX580" s="22"/>
      <c r="BY580" s="22"/>
      <c r="BZ580" s="22"/>
      <c r="CA580" s="22"/>
      <c r="CB580" s="22"/>
      <c r="CC580" s="22"/>
      <c r="CD580" s="22"/>
      <c r="CE580" s="22"/>
      <c r="CF580" s="22"/>
      <c r="CG580" s="22"/>
      <c r="CH580" s="22"/>
      <c r="CI580" s="22"/>
      <c r="CJ580" s="22"/>
      <c r="CK580" s="22"/>
      <c r="CL580" s="22"/>
      <c r="CM580" s="22"/>
      <c r="CN580" s="22"/>
      <c r="CO580" s="22"/>
      <c r="CP580" s="22">
        <v>20</v>
      </c>
      <c r="CQ580" s="22"/>
      <c r="CR580" s="22"/>
      <c r="CS580" s="22"/>
      <c r="CT580" s="22"/>
      <c r="CU580" s="22"/>
      <c r="CV580" s="22"/>
      <c r="CW580" s="22"/>
      <c r="CX580" s="22"/>
      <c r="CY580" s="22"/>
      <c r="CZ580" s="22"/>
      <c r="DA580" s="22">
        <v>10</v>
      </c>
      <c r="DB580" s="22"/>
      <c r="DC580" s="22"/>
      <c r="DD580" s="22"/>
      <c r="DE580" s="22"/>
      <c r="DF580" s="22"/>
      <c r="DG580" s="22"/>
      <c r="DH580" s="22"/>
      <c r="DI580" s="22"/>
      <c r="DJ580" s="22"/>
      <c r="DK580" s="22"/>
      <c r="DL580" s="22"/>
      <c r="DM580" s="22"/>
      <c r="DN580" s="22"/>
      <c r="DO580" s="22"/>
      <c r="DP580" s="22"/>
      <c r="DQ580" s="22"/>
      <c r="DR580" s="22"/>
      <c r="DS580" s="22"/>
      <c r="DT580" s="22"/>
      <c r="DU580" s="22"/>
      <c r="DV580" s="22"/>
      <c r="DW580" s="22"/>
      <c r="DX580" s="22"/>
      <c r="DY580" s="22"/>
      <c r="DZ580" s="22"/>
      <c r="EA580" s="22"/>
      <c r="EB580" s="22"/>
      <c r="EC580" s="22"/>
      <c r="ED580" s="22"/>
      <c r="EE580" s="22"/>
      <c r="EF580" s="22"/>
      <c r="EG580" s="22"/>
      <c r="EH580" s="22"/>
      <c r="EI580" s="22"/>
      <c r="EJ580" s="22">
        <v>10</v>
      </c>
      <c r="EK580" s="22"/>
      <c r="EL580" s="22"/>
      <c r="EM580" s="22"/>
      <c r="EN580" s="22"/>
      <c r="EO580" s="22"/>
      <c r="EP580" s="22"/>
      <c r="EQ580" s="22"/>
      <c r="ER580" s="22"/>
      <c r="ES580" s="22"/>
      <c r="ET580" s="22"/>
      <c r="EU580" s="22"/>
      <c r="EV580" s="22"/>
      <c r="EW580" s="22"/>
      <c r="EX580" s="22"/>
      <c r="EY580" s="22"/>
      <c r="EZ580" s="22"/>
      <c r="FA580" s="22"/>
      <c r="FB580" s="22"/>
      <c r="FC580" s="22"/>
      <c r="FD580" s="22"/>
      <c r="FE580" s="22"/>
      <c r="FF580" s="22"/>
      <c r="FG580" s="22"/>
      <c r="FH580" s="22"/>
      <c r="FI580" s="22"/>
      <c r="FJ580" s="22"/>
      <c r="FK580" s="22"/>
      <c r="FL580" s="22"/>
      <c r="FM580" s="22"/>
      <c r="FN580" s="22"/>
      <c r="FO580" s="22"/>
      <c r="FP580" s="22"/>
      <c r="FQ580" s="22"/>
      <c r="FR580" s="22"/>
      <c r="FS580" s="22"/>
      <c r="FT580" s="22"/>
      <c r="FU580" s="22"/>
      <c r="FV580" s="22"/>
      <c r="FW580" s="22"/>
      <c r="FX580" s="22"/>
      <c r="FY580" s="22"/>
      <c r="FZ580" s="22"/>
      <c r="GA580" s="22"/>
      <c r="GB580" s="22"/>
      <c r="GC580" s="22"/>
      <c r="GD580" s="22"/>
      <c r="GE580" s="22"/>
      <c r="GF580" s="22"/>
      <c r="GG580" s="22"/>
      <c r="GH580" s="22"/>
      <c r="GI580" s="22"/>
      <c r="GJ580" s="22"/>
      <c r="GK580" s="22"/>
      <c r="GL580" s="22"/>
      <c r="GM580" s="22"/>
      <c r="GN580" s="22"/>
      <c r="GO580" s="22"/>
      <c r="GP580" s="22"/>
      <c r="GQ580" s="22"/>
      <c r="GR580" s="22"/>
      <c r="GS580" s="22"/>
      <c r="GT580" s="22"/>
      <c r="GU580" s="22"/>
      <c r="GV580" s="22"/>
      <c r="GW580" s="22"/>
      <c r="GX580" s="22"/>
      <c r="GY580" s="22"/>
      <c r="GZ580" s="22"/>
      <c r="HA580" s="22"/>
      <c r="HB580" s="22"/>
      <c r="HC580" s="22"/>
      <c r="HD580" s="22"/>
      <c r="HE580" s="22"/>
      <c r="HF580" s="22"/>
      <c r="HG580" s="22"/>
      <c r="HH580" s="22"/>
      <c r="HI580" s="22"/>
      <c r="HJ580" s="22"/>
      <c r="HK580" s="22"/>
      <c r="HL580" s="22"/>
      <c r="HM580" s="22"/>
      <c r="HN580" s="22"/>
      <c r="HO580" s="22"/>
      <c r="HP580" s="22"/>
      <c r="HQ580" s="22"/>
      <c r="HR580" s="22"/>
      <c r="HS580" s="22"/>
      <c r="HT580" s="22"/>
      <c r="HU580" s="22"/>
      <c r="HV580" s="22"/>
      <c r="HW580" s="22"/>
      <c r="HX580" s="22"/>
      <c r="HY580" s="22"/>
      <c r="HZ580" s="22"/>
      <c r="IA580" s="22"/>
      <c r="IB580" s="22"/>
      <c r="IC580" s="22"/>
      <c r="ID580" s="22"/>
      <c r="IE580" s="22"/>
      <c r="IF580" s="22"/>
      <c r="IG580" s="22"/>
      <c r="IH580" s="22"/>
      <c r="II580" s="22"/>
      <c r="IJ580" s="22"/>
      <c r="IK580" s="22"/>
      <c r="IL580" s="22"/>
      <c r="IM580" s="22"/>
      <c r="IN580" s="22"/>
      <c r="IO580" s="22"/>
      <c r="IP580" s="22"/>
      <c r="IQ580" s="22"/>
      <c r="IR580" s="22"/>
      <c r="IS580" s="22"/>
      <c r="IT580" s="22"/>
      <c r="IU580" s="22"/>
      <c r="IV580" s="22"/>
      <c r="IW580" s="22"/>
      <c r="IX580" s="22"/>
      <c r="IY580" s="26">
        <f t="shared" si="32"/>
        <v>69</v>
      </c>
      <c r="IZ580" s="56" t="s">
        <v>37</v>
      </c>
      <c r="JA580" s="80">
        <v>2046.18</v>
      </c>
      <c r="JB580" s="81">
        <f>JE580+JF580+JG580+JH580</f>
        <v>2046.18</v>
      </c>
      <c r="JC580" s="81">
        <v>1091.3600000000001</v>
      </c>
      <c r="JD580" s="82">
        <f t="shared" si="33"/>
        <v>0</v>
      </c>
      <c r="JE580" s="83"/>
      <c r="JF580" s="83"/>
      <c r="JG580" s="83"/>
      <c r="JH580" s="83">
        <v>2046.18</v>
      </c>
      <c r="JI580" s="83"/>
      <c r="JJ580" s="83"/>
      <c r="JK580" s="83"/>
      <c r="JL580" s="83"/>
      <c r="JM580" s="83"/>
      <c r="JN580" s="83"/>
      <c r="JO580" s="83"/>
      <c r="JP580" s="83"/>
      <c r="JQ580" s="40">
        <f t="shared" si="31"/>
        <v>1.8748900454478814</v>
      </c>
      <c r="JR580" s="114"/>
    </row>
    <row r="581" spans="1:278" s="5" customFormat="1" ht="12.75" customHeight="1" x14ac:dyDescent="0.25">
      <c r="A581" s="64">
        <v>43173</v>
      </c>
      <c r="B581" s="110" t="s">
        <v>47</v>
      </c>
      <c r="C581" s="52"/>
      <c r="D581" s="52"/>
      <c r="E581" s="53"/>
      <c r="F581" s="53"/>
      <c r="G581" s="53"/>
      <c r="H581" s="53"/>
      <c r="I581" s="53"/>
      <c r="J581" s="53"/>
      <c r="K581" s="53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>
        <v>9</v>
      </c>
      <c r="AS581" s="22">
        <v>9</v>
      </c>
      <c r="AT581" s="22"/>
      <c r="AU581" s="22"/>
      <c r="AV581" s="22"/>
      <c r="AW581" s="22"/>
      <c r="AX581" s="22"/>
      <c r="AY581" s="22"/>
      <c r="AZ581" s="22"/>
      <c r="BA581" s="22"/>
      <c r="BB581" s="22"/>
      <c r="BC581" s="22"/>
      <c r="BD581" s="22"/>
      <c r="BE581" s="22"/>
      <c r="BF581" s="22"/>
      <c r="BG581" s="22"/>
      <c r="BH581" s="22"/>
      <c r="BI581" s="22"/>
      <c r="BJ581" s="22"/>
      <c r="BK581" s="22"/>
      <c r="BL581" s="22"/>
      <c r="BM581" s="22"/>
      <c r="BN581" s="22"/>
      <c r="BO581" s="22"/>
      <c r="BP581" s="22"/>
      <c r="BQ581" s="22"/>
      <c r="BR581" s="22"/>
      <c r="BS581" s="22"/>
      <c r="BT581" s="22"/>
      <c r="BU581" s="22"/>
      <c r="BV581" s="22"/>
      <c r="BW581" s="22"/>
      <c r="BX581" s="22"/>
      <c r="BY581" s="22"/>
      <c r="BZ581" s="22"/>
      <c r="CA581" s="22"/>
      <c r="CB581" s="22"/>
      <c r="CC581" s="22"/>
      <c r="CD581" s="22"/>
      <c r="CE581" s="22"/>
      <c r="CF581" s="22"/>
      <c r="CG581" s="22"/>
      <c r="CH581" s="22"/>
      <c r="CI581" s="22"/>
      <c r="CJ581" s="22"/>
      <c r="CK581" s="22"/>
      <c r="CL581" s="22"/>
      <c r="CM581" s="22"/>
      <c r="CN581" s="22"/>
      <c r="CO581" s="22"/>
      <c r="CP581" s="22">
        <v>10</v>
      </c>
      <c r="CQ581" s="22"/>
      <c r="CR581" s="22"/>
      <c r="CS581" s="22"/>
      <c r="CT581" s="22"/>
      <c r="CU581" s="22"/>
      <c r="CV581" s="22"/>
      <c r="CW581" s="22"/>
      <c r="CX581" s="22"/>
      <c r="CY581" s="22"/>
      <c r="CZ581" s="22"/>
      <c r="DA581" s="22">
        <v>10</v>
      </c>
      <c r="DB581" s="22"/>
      <c r="DC581" s="22"/>
      <c r="DD581" s="22"/>
      <c r="DE581" s="22"/>
      <c r="DF581" s="22"/>
      <c r="DG581" s="22"/>
      <c r="DH581" s="22"/>
      <c r="DI581" s="22"/>
      <c r="DJ581" s="22"/>
      <c r="DK581" s="22"/>
      <c r="DL581" s="22"/>
      <c r="DM581" s="22"/>
      <c r="DN581" s="22"/>
      <c r="DO581" s="22"/>
      <c r="DP581" s="22"/>
      <c r="DQ581" s="22"/>
      <c r="DR581" s="22"/>
      <c r="DS581" s="22"/>
      <c r="DT581" s="22"/>
      <c r="DU581" s="22"/>
      <c r="DV581" s="22"/>
      <c r="DW581" s="22"/>
      <c r="DX581" s="22"/>
      <c r="DY581" s="22"/>
      <c r="DZ581" s="22"/>
      <c r="EA581" s="22"/>
      <c r="EB581" s="22"/>
      <c r="EC581" s="22"/>
      <c r="ED581" s="22"/>
      <c r="EE581" s="22"/>
      <c r="EF581" s="22"/>
      <c r="EG581" s="22"/>
      <c r="EH581" s="22"/>
      <c r="EI581" s="22"/>
      <c r="EJ581" s="22"/>
      <c r="EK581" s="22"/>
      <c r="EL581" s="22"/>
      <c r="EM581" s="22"/>
      <c r="EN581" s="22"/>
      <c r="EO581" s="22"/>
      <c r="EP581" s="22"/>
      <c r="EQ581" s="22"/>
      <c r="ER581" s="22"/>
      <c r="ES581" s="22"/>
      <c r="ET581" s="22"/>
      <c r="EU581" s="22"/>
      <c r="EV581" s="22"/>
      <c r="EW581" s="22"/>
      <c r="EX581" s="22"/>
      <c r="EY581" s="22"/>
      <c r="EZ581" s="22"/>
      <c r="FA581" s="22"/>
      <c r="FB581" s="22"/>
      <c r="FC581" s="22"/>
      <c r="FD581" s="22"/>
      <c r="FE581" s="22"/>
      <c r="FF581" s="22"/>
      <c r="FG581" s="22"/>
      <c r="FH581" s="22"/>
      <c r="FI581" s="22"/>
      <c r="FJ581" s="22"/>
      <c r="FK581" s="22"/>
      <c r="FL581" s="22"/>
      <c r="FM581" s="22"/>
      <c r="FN581" s="22"/>
      <c r="FO581" s="22"/>
      <c r="FP581" s="22"/>
      <c r="FQ581" s="22"/>
      <c r="FR581" s="22"/>
      <c r="FS581" s="22"/>
      <c r="FT581" s="22"/>
      <c r="FU581" s="22"/>
      <c r="FV581" s="22"/>
      <c r="FW581" s="22"/>
      <c r="FX581" s="22"/>
      <c r="FY581" s="22"/>
      <c r="FZ581" s="22"/>
      <c r="GA581" s="22"/>
      <c r="GB581" s="22"/>
      <c r="GC581" s="22"/>
      <c r="GD581" s="22"/>
      <c r="GE581" s="22"/>
      <c r="GF581" s="22"/>
      <c r="GG581" s="22"/>
      <c r="GH581" s="22"/>
      <c r="GI581" s="22"/>
      <c r="GJ581" s="22"/>
      <c r="GK581" s="22"/>
      <c r="GL581" s="22"/>
      <c r="GM581" s="22"/>
      <c r="GN581" s="22"/>
      <c r="GO581" s="22"/>
      <c r="GP581" s="22"/>
      <c r="GQ581" s="22"/>
      <c r="GR581" s="22"/>
      <c r="GS581" s="22"/>
      <c r="GT581" s="22"/>
      <c r="GU581" s="22"/>
      <c r="GV581" s="22"/>
      <c r="GW581" s="22"/>
      <c r="GX581" s="22"/>
      <c r="GY581" s="22"/>
      <c r="GZ581" s="22"/>
      <c r="HA581" s="22"/>
      <c r="HB581" s="22"/>
      <c r="HC581" s="22"/>
      <c r="HD581" s="22"/>
      <c r="HE581" s="22"/>
      <c r="HF581" s="22"/>
      <c r="HG581" s="22"/>
      <c r="HH581" s="22"/>
      <c r="HI581" s="22"/>
      <c r="HJ581" s="22"/>
      <c r="HK581" s="22"/>
      <c r="HL581" s="22"/>
      <c r="HM581" s="22"/>
      <c r="HN581" s="22"/>
      <c r="HO581" s="22"/>
      <c r="HP581" s="22"/>
      <c r="HQ581" s="22"/>
      <c r="HR581" s="22"/>
      <c r="HS581" s="22"/>
      <c r="HT581" s="22"/>
      <c r="HU581" s="22"/>
      <c r="HV581" s="22"/>
      <c r="HW581" s="22"/>
      <c r="HX581" s="22"/>
      <c r="HY581" s="22"/>
      <c r="HZ581" s="22"/>
      <c r="IA581" s="22"/>
      <c r="IB581" s="22"/>
      <c r="IC581" s="22"/>
      <c r="ID581" s="22"/>
      <c r="IE581" s="22"/>
      <c r="IF581" s="22"/>
      <c r="IG581" s="22"/>
      <c r="IH581" s="22"/>
      <c r="II581" s="22"/>
      <c r="IJ581" s="22"/>
      <c r="IK581" s="22"/>
      <c r="IL581" s="22"/>
      <c r="IM581" s="22"/>
      <c r="IN581" s="22"/>
      <c r="IO581" s="22"/>
      <c r="IP581" s="22"/>
      <c r="IQ581" s="22"/>
      <c r="IR581" s="22"/>
      <c r="IS581" s="22"/>
      <c r="IT581" s="22"/>
      <c r="IU581" s="22"/>
      <c r="IV581" s="22"/>
      <c r="IW581" s="22"/>
      <c r="IX581" s="22"/>
      <c r="IY581" s="26">
        <f t="shared" si="32"/>
        <v>38</v>
      </c>
      <c r="IZ581" s="56" t="s">
        <v>37</v>
      </c>
      <c r="JA581" s="80">
        <v>1092.3599999999999</v>
      </c>
      <c r="JB581" s="81">
        <f>JE581+JF581+JG581+JH581+JI581</f>
        <v>1092.3600000000001</v>
      </c>
      <c r="JC581" s="81">
        <v>569.58999999999992</v>
      </c>
      <c r="JD581" s="82">
        <f t="shared" si="33"/>
        <v>0</v>
      </c>
      <c r="JE581" s="83"/>
      <c r="JF581" s="83"/>
      <c r="JG581" s="83"/>
      <c r="JH581" s="83">
        <f>923.69</f>
        <v>923.69</v>
      </c>
      <c r="JI581" s="83">
        <v>168.67</v>
      </c>
      <c r="JJ581" s="83"/>
      <c r="JK581" s="83"/>
      <c r="JL581" s="83"/>
      <c r="JM581" s="83"/>
      <c r="JN581" s="83"/>
      <c r="JO581" s="83"/>
      <c r="JP581" s="83"/>
      <c r="JQ581" s="40">
        <f t="shared" si="31"/>
        <v>1.9178005231833426</v>
      </c>
      <c r="JR581" s="5" t="s">
        <v>324</v>
      </c>
    </row>
    <row r="582" spans="1:278" s="5" customFormat="1" ht="12.75" customHeight="1" x14ac:dyDescent="0.25">
      <c r="A582" s="64">
        <v>43210</v>
      </c>
      <c r="B582" s="110" t="s">
        <v>47</v>
      </c>
      <c r="C582" s="52"/>
      <c r="D582" s="52"/>
      <c r="E582" s="53"/>
      <c r="F582" s="53"/>
      <c r="G582" s="53"/>
      <c r="H582" s="53"/>
      <c r="I582" s="53"/>
      <c r="J582" s="53"/>
      <c r="K582" s="53"/>
      <c r="L582" s="22"/>
      <c r="M582" s="22"/>
      <c r="N582" s="22"/>
      <c r="O582" s="22"/>
      <c r="P582" s="22"/>
      <c r="Q582" s="22"/>
      <c r="R582" s="22"/>
      <c r="S582" s="22">
        <v>9</v>
      </c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  <c r="AU582" s="22"/>
      <c r="AV582" s="22"/>
      <c r="AW582" s="22"/>
      <c r="AX582" s="22"/>
      <c r="AY582" s="22"/>
      <c r="AZ582" s="22"/>
      <c r="BA582" s="22"/>
      <c r="BB582" s="22"/>
      <c r="BC582" s="22"/>
      <c r="BD582" s="22"/>
      <c r="BE582" s="22"/>
      <c r="BF582" s="22"/>
      <c r="BG582" s="22"/>
      <c r="BH582" s="22"/>
      <c r="BI582" s="22"/>
      <c r="BJ582" s="22"/>
      <c r="BK582" s="22"/>
      <c r="BL582" s="22"/>
      <c r="BM582" s="22"/>
      <c r="BN582" s="22"/>
      <c r="BO582" s="22"/>
      <c r="BP582" s="22"/>
      <c r="BQ582" s="22"/>
      <c r="BR582" s="22"/>
      <c r="BS582" s="22"/>
      <c r="BT582" s="22"/>
      <c r="BU582" s="22"/>
      <c r="BV582" s="22"/>
      <c r="BW582" s="22"/>
      <c r="BX582" s="22"/>
      <c r="BY582" s="22"/>
      <c r="BZ582" s="22"/>
      <c r="CA582" s="22"/>
      <c r="CB582" s="22"/>
      <c r="CC582" s="22"/>
      <c r="CD582" s="22"/>
      <c r="CE582" s="22"/>
      <c r="CF582" s="22"/>
      <c r="CG582" s="22"/>
      <c r="CH582" s="22"/>
      <c r="CI582" s="22"/>
      <c r="CJ582" s="22"/>
      <c r="CK582" s="22"/>
      <c r="CL582" s="22"/>
      <c r="CM582" s="22"/>
      <c r="CN582" s="22"/>
      <c r="CO582" s="22"/>
      <c r="CP582" s="22"/>
      <c r="CQ582" s="22"/>
      <c r="CR582" s="22"/>
      <c r="CS582" s="22"/>
      <c r="CT582" s="22"/>
      <c r="CU582" s="22"/>
      <c r="CV582" s="22"/>
      <c r="CW582" s="22"/>
      <c r="CX582" s="22"/>
      <c r="CY582" s="22"/>
      <c r="CZ582" s="22"/>
      <c r="DA582" s="22">
        <v>10</v>
      </c>
      <c r="DB582" s="22"/>
      <c r="DC582" s="22"/>
      <c r="DD582" s="22"/>
      <c r="DE582" s="22"/>
      <c r="DF582" s="22"/>
      <c r="DG582" s="22"/>
      <c r="DH582" s="22"/>
      <c r="DI582" s="22"/>
      <c r="DJ582" s="22"/>
      <c r="DK582" s="22"/>
      <c r="DL582" s="22"/>
      <c r="DM582" s="22"/>
      <c r="DN582" s="22"/>
      <c r="DO582" s="22"/>
      <c r="DP582" s="22"/>
      <c r="DQ582" s="22"/>
      <c r="DR582" s="22"/>
      <c r="DS582" s="22"/>
      <c r="DT582" s="22"/>
      <c r="DU582" s="22"/>
      <c r="DV582" s="22"/>
      <c r="DW582" s="22"/>
      <c r="DX582" s="22"/>
      <c r="DY582" s="22"/>
      <c r="DZ582" s="22"/>
      <c r="EA582" s="22"/>
      <c r="EB582" s="22"/>
      <c r="EC582" s="22"/>
      <c r="ED582" s="22"/>
      <c r="EE582" s="22"/>
      <c r="EF582" s="22"/>
      <c r="EG582" s="22"/>
      <c r="EH582" s="22"/>
      <c r="EI582" s="22"/>
      <c r="EJ582" s="22"/>
      <c r="EK582" s="22"/>
      <c r="EL582" s="22"/>
      <c r="EM582" s="22"/>
      <c r="EN582" s="22"/>
      <c r="EO582" s="22"/>
      <c r="EP582" s="22"/>
      <c r="EQ582" s="22"/>
      <c r="ER582" s="22"/>
      <c r="ES582" s="22"/>
      <c r="ET582" s="22"/>
      <c r="EU582" s="22"/>
      <c r="EV582" s="22"/>
      <c r="EW582" s="22"/>
      <c r="EX582" s="22"/>
      <c r="EY582" s="22"/>
      <c r="EZ582" s="22"/>
      <c r="FA582" s="22"/>
      <c r="FB582" s="22"/>
      <c r="FC582" s="22"/>
      <c r="FD582" s="22"/>
      <c r="FE582" s="22"/>
      <c r="FF582" s="22"/>
      <c r="FG582" s="22"/>
      <c r="FH582" s="22"/>
      <c r="FI582" s="22"/>
      <c r="FJ582" s="22"/>
      <c r="FK582" s="22"/>
      <c r="FL582" s="22"/>
      <c r="FM582" s="22"/>
      <c r="FN582" s="22"/>
      <c r="FO582" s="22"/>
      <c r="FP582" s="22"/>
      <c r="FQ582" s="22"/>
      <c r="FR582" s="22"/>
      <c r="FS582" s="22"/>
      <c r="FT582" s="22"/>
      <c r="FU582" s="22"/>
      <c r="FV582" s="22"/>
      <c r="FW582" s="22"/>
      <c r="FX582" s="22"/>
      <c r="FY582" s="22"/>
      <c r="FZ582" s="22"/>
      <c r="GA582" s="22"/>
      <c r="GB582" s="22"/>
      <c r="GC582" s="22"/>
      <c r="GD582" s="22"/>
      <c r="GE582" s="22"/>
      <c r="GF582" s="22"/>
      <c r="GG582" s="22"/>
      <c r="GH582" s="22"/>
      <c r="GI582" s="22"/>
      <c r="GJ582" s="22"/>
      <c r="GK582" s="22"/>
      <c r="GL582" s="22"/>
      <c r="GM582" s="22"/>
      <c r="GN582" s="22"/>
      <c r="GO582" s="22"/>
      <c r="GP582" s="22"/>
      <c r="GQ582" s="22"/>
      <c r="GR582" s="22"/>
      <c r="GS582" s="22"/>
      <c r="GT582" s="22"/>
      <c r="GU582" s="22"/>
      <c r="GV582" s="22"/>
      <c r="GW582" s="22"/>
      <c r="GX582" s="22"/>
      <c r="GY582" s="22"/>
      <c r="GZ582" s="22"/>
      <c r="HA582" s="22"/>
      <c r="HB582" s="22"/>
      <c r="HC582" s="22"/>
      <c r="HD582" s="22"/>
      <c r="HE582" s="22"/>
      <c r="HF582" s="22"/>
      <c r="HG582" s="22"/>
      <c r="HH582" s="22"/>
      <c r="HI582" s="22"/>
      <c r="HJ582" s="22"/>
      <c r="HK582" s="22"/>
      <c r="HL582" s="22"/>
      <c r="HM582" s="22"/>
      <c r="HN582" s="22"/>
      <c r="HO582" s="22"/>
      <c r="HP582" s="22"/>
      <c r="HQ582" s="22"/>
      <c r="HR582" s="22"/>
      <c r="HS582" s="22"/>
      <c r="HT582" s="22"/>
      <c r="HU582" s="22"/>
      <c r="HV582" s="22"/>
      <c r="HW582" s="22"/>
      <c r="HX582" s="22"/>
      <c r="HY582" s="22"/>
      <c r="HZ582" s="22"/>
      <c r="IA582" s="22"/>
      <c r="IB582" s="22"/>
      <c r="IC582" s="22"/>
      <c r="ID582" s="22"/>
      <c r="IE582" s="22"/>
      <c r="IF582" s="22"/>
      <c r="IG582" s="22"/>
      <c r="IH582" s="22"/>
      <c r="II582" s="22"/>
      <c r="IJ582" s="22"/>
      <c r="IK582" s="22"/>
      <c r="IL582" s="22"/>
      <c r="IM582" s="22"/>
      <c r="IN582" s="22"/>
      <c r="IO582" s="22"/>
      <c r="IP582" s="22"/>
      <c r="IQ582" s="22"/>
      <c r="IR582" s="22"/>
      <c r="IS582" s="22"/>
      <c r="IT582" s="22"/>
      <c r="IU582" s="22"/>
      <c r="IV582" s="22"/>
      <c r="IW582" s="22"/>
      <c r="IX582" s="22"/>
      <c r="IY582" s="26">
        <f t="shared" si="32"/>
        <v>19</v>
      </c>
      <c r="IZ582" s="56" t="s">
        <v>37</v>
      </c>
      <c r="JA582" s="80">
        <v>548.84</v>
      </c>
      <c r="JB582" s="81">
        <f>JE582+JF582+JG582+JH582+JI582</f>
        <v>548.84</v>
      </c>
      <c r="JC582" s="81">
        <v>244.75</v>
      </c>
      <c r="JD582" s="82">
        <f t="shared" si="33"/>
        <v>0</v>
      </c>
      <c r="JE582" s="83"/>
      <c r="JF582" s="83"/>
      <c r="JG582" s="83"/>
      <c r="JH582" s="83"/>
      <c r="JI582" s="83">
        <v>548.84</v>
      </c>
      <c r="JJ582" s="83"/>
      <c r="JK582" s="83"/>
      <c r="JL582" s="83"/>
      <c r="JM582" s="83"/>
      <c r="JN582" s="83"/>
      <c r="JO582" s="83"/>
      <c r="JP582" s="83"/>
      <c r="JQ582" s="40">
        <f t="shared" si="31"/>
        <v>2.2424514811031666</v>
      </c>
      <c r="JR582" s="5" t="s">
        <v>392</v>
      </c>
    </row>
    <row r="583" spans="1:278" s="5" customFormat="1" ht="12.75" customHeight="1" x14ac:dyDescent="0.25">
      <c r="A583" s="64">
        <v>43215</v>
      </c>
      <c r="B583" s="110" t="s">
        <v>47</v>
      </c>
      <c r="C583" s="52"/>
      <c r="D583" s="52"/>
      <c r="E583" s="53"/>
      <c r="F583" s="53"/>
      <c r="G583" s="53"/>
      <c r="H583" s="53"/>
      <c r="I583" s="53"/>
      <c r="J583" s="53"/>
      <c r="K583" s="53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  <c r="AU583" s="22"/>
      <c r="AV583" s="22"/>
      <c r="AW583" s="22"/>
      <c r="AX583" s="22"/>
      <c r="AY583" s="22"/>
      <c r="AZ583" s="22"/>
      <c r="BA583" s="22"/>
      <c r="BB583" s="22"/>
      <c r="BC583" s="22"/>
      <c r="BD583" s="22"/>
      <c r="BE583" s="22"/>
      <c r="BF583" s="22"/>
      <c r="BG583" s="22"/>
      <c r="BH583" s="22"/>
      <c r="BI583" s="22"/>
      <c r="BJ583" s="22"/>
      <c r="BK583" s="22"/>
      <c r="BL583" s="22"/>
      <c r="BM583" s="22"/>
      <c r="BN583" s="22"/>
      <c r="BO583" s="22"/>
      <c r="BP583" s="22"/>
      <c r="BQ583" s="22"/>
      <c r="BR583" s="22"/>
      <c r="BS583" s="22"/>
      <c r="BT583" s="22"/>
      <c r="BU583" s="22"/>
      <c r="BV583" s="22"/>
      <c r="BW583" s="22"/>
      <c r="BX583" s="22"/>
      <c r="BY583" s="22"/>
      <c r="BZ583" s="22"/>
      <c r="CA583" s="22"/>
      <c r="CB583" s="22"/>
      <c r="CC583" s="22"/>
      <c r="CD583" s="22"/>
      <c r="CE583" s="22"/>
      <c r="CF583" s="22"/>
      <c r="CG583" s="22"/>
      <c r="CH583" s="22"/>
      <c r="CI583" s="22"/>
      <c r="CJ583" s="22"/>
      <c r="CK583" s="22"/>
      <c r="CL583" s="22"/>
      <c r="CM583" s="22"/>
      <c r="CN583" s="22"/>
      <c r="CO583" s="22"/>
      <c r="CP583" s="22">
        <v>20</v>
      </c>
      <c r="CQ583" s="22"/>
      <c r="CR583" s="22"/>
      <c r="CS583" s="22"/>
      <c r="CT583" s="22"/>
      <c r="CU583" s="22"/>
      <c r="CV583" s="22"/>
      <c r="CW583" s="22"/>
      <c r="CX583" s="22"/>
      <c r="CY583" s="22"/>
      <c r="CZ583" s="22"/>
      <c r="DA583" s="22"/>
      <c r="DB583" s="22"/>
      <c r="DC583" s="22"/>
      <c r="DD583" s="22"/>
      <c r="DE583" s="22"/>
      <c r="DF583" s="22"/>
      <c r="DG583" s="22"/>
      <c r="DH583" s="22"/>
      <c r="DI583" s="22"/>
      <c r="DJ583" s="22"/>
      <c r="DK583" s="22"/>
      <c r="DL583" s="22"/>
      <c r="DM583" s="22"/>
      <c r="DN583" s="22"/>
      <c r="DO583" s="22"/>
      <c r="DP583" s="22"/>
      <c r="DQ583" s="22"/>
      <c r="DR583" s="22"/>
      <c r="DS583" s="22"/>
      <c r="DT583" s="22"/>
      <c r="DU583" s="22"/>
      <c r="DV583" s="22"/>
      <c r="DW583" s="22"/>
      <c r="DX583" s="22"/>
      <c r="DY583" s="22"/>
      <c r="DZ583" s="22"/>
      <c r="EA583" s="22"/>
      <c r="EB583" s="22"/>
      <c r="EC583" s="22"/>
      <c r="ED583" s="22"/>
      <c r="EE583" s="22"/>
      <c r="EF583" s="22"/>
      <c r="EG583" s="22"/>
      <c r="EH583" s="22"/>
      <c r="EI583" s="22"/>
      <c r="EJ583" s="22"/>
      <c r="EK583" s="22"/>
      <c r="EL583" s="22"/>
      <c r="EM583" s="22"/>
      <c r="EN583" s="22"/>
      <c r="EO583" s="22"/>
      <c r="EP583" s="22"/>
      <c r="EQ583" s="22"/>
      <c r="ER583" s="22"/>
      <c r="ES583" s="22"/>
      <c r="ET583" s="22"/>
      <c r="EU583" s="22"/>
      <c r="EV583" s="22"/>
      <c r="EW583" s="22"/>
      <c r="EX583" s="22"/>
      <c r="EY583" s="22"/>
      <c r="EZ583" s="22"/>
      <c r="FA583" s="22"/>
      <c r="FB583" s="22"/>
      <c r="FC583" s="22"/>
      <c r="FD583" s="22"/>
      <c r="FE583" s="22"/>
      <c r="FF583" s="22"/>
      <c r="FG583" s="22"/>
      <c r="FH583" s="22"/>
      <c r="FI583" s="22"/>
      <c r="FJ583" s="22"/>
      <c r="FK583" s="22"/>
      <c r="FL583" s="22"/>
      <c r="FM583" s="22"/>
      <c r="FN583" s="22"/>
      <c r="FO583" s="22"/>
      <c r="FP583" s="22"/>
      <c r="FQ583" s="22"/>
      <c r="FR583" s="22"/>
      <c r="FS583" s="22"/>
      <c r="FT583" s="22"/>
      <c r="FU583" s="22"/>
      <c r="FV583" s="22"/>
      <c r="FW583" s="22"/>
      <c r="FX583" s="22"/>
      <c r="FY583" s="22"/>
      <c r="FZ583" s="22"/>
      <c r="GA583" s="22"/>
      <c r="GB583" s="22"/>
      <c r="GC583" s="22"/>
      <c r="GD583" s="22"/>
      <c r="GE583" s="22"/>
      <c r="GF583" s="22"/>
      <c r="GG583" s="22"/>
      <c r="GH583" s="22"/>
      <c r="GI583" s="22"/>
      <c r="GJ583" s="22"/>
      <c r="GK583" s="22"/>
      <c r="GL583" s="22"/>
      <c r="GM583" s="22"/>
      <c r="GN583" s="22"/>
      <c r="GO583" s="22"/>
      <c r="GP583" s="22"/>
      <c r="GQ583" s="22"/>
      <c r="GR583" s="22"/>
      <c r="GS583" s="22"/>
      <c r="GT583" s="22"/>
      <c r="GU583" s="22"/>
      <c r="GV583" s="22"/>
      <c r="GW583" s="22"/>
      <c r="GX583" s="22"/>
      <c r="GY583" s="22"/>
      <c r="GZ583" s="22"/>
      <c r="HA583" s="22"/>
      <c r="HB583" s="22"/>
      <c r="HC583" s="22"/>
      <c r="HD583" s="22"/>
      <c r="HE583" s="22"/>
      <c r="HF583" s="22"/>
      <c r="HG583" s="22"/>
      <c r="HH583" s="22"/>
      <c r="HI583" s="22"/>
      <c r="HJ583" s="22"/>
      <c r="HK583" s="22"/>
      <c r="HL583" s="22"/>
      <c r="HM583" s="22"/>
      <c r="HN583" s="22"/>
      <c r="HO583" s="22"/>
      <c r="HP583" s="22"/>
      <c r="HQ583" s="22"/>
      <c r="HR583" s="22"/>
      <c r="HS583" s="22"/>
      <c r="HT583" s="22"/>
      <c r="HU583" s="22"/>
      <c r="HV583" s="22"/>
      <c r="HW583" s="22"/>
      <c r="HX583" s="22"/>
      <c r="HY583" s="22"/>
      <c r="HZ583" s="22"/>
      <c r="IA583" s="22"/>
      <c r="IB583" s="22"/>
      <c r="IC583" s="22"/>
      <c r="ID583" s="22"/>
      <c r="IE583" s="22"/>
      <c r="IF583" s="22"/>
      <c r="IG583" s="22"/>
      <c r="IH583" s="22"/>
      <c r="II583" s="22"/>
      <c r="IJ583" s="22"/>
      <c r="IK583" s="22"/>
      <c r="IL583" s="22"/>
      <c r="IM583" s="22"/>
      <c r="IN583" s="22"/>
      <c r="IO583" s="22"/>
      <c r="IP583" s="22"/>
      <c r="IQ583" s="22"/>
      <c r="IR583" s="22"/>
      <c r="IS583" s="22"/>
      <c r="IT583" s="22"/>
      <c r="IU583" s="22"/>
      <c r="IV583" s="22"/>
      <c r="IW583" s="22"/>
      <c r="IX583" s="22"/>
      <c r="IY583" s="26">
        <f t="shared" si="32"/>
        <v>20</v>
      </c>
      <c r="IZ583" s="56" t="s">
        <v>37</v>
      </c>
      <c r="JA583" s="80">
        <v>642.72</v>
      </c>
      <c r="JB583" s="81">
        <f>JE583+JF583+JG583+JH583+JI583+JJ583</f>
        <v>642.71999999999991</v>
      </c>
      <c r="JC583" s="81">
        <v>358.40000000000003</v>
      </c>
      <c r="JD583" s="82">
        <f t="shared" si="33"/>
        <v>0</v>
      </c>
      <c r="JE583" s="83"/>
      <c r="JF583" s="83"/>
      <c r="JG583" s="83"/>
      <c r="JH583" s="83"/>
      <c r="JI583" s="83">
        <f>550.92</f>
        <v>550.91999999999996</v>
      </c>
      <c r="JJ583" s="83">
        <v>91.8</v>
      </c>
      <c r="JK583" s="83"/>
      <c r="JL583" s="83"/>
      <c r="JM583" s="83"/>
      <c r="JN583" s="83"/>
      <c r="JO583" s="83"/>
      <c r="JP583" s="83"/>
      <c r="JQ583" s="40">
        <f t="shared" si="31"/>
        <v>1.7933035714285714</v>
      </c>
      <c r="JR583" s="5" t="s">
        <v>380</v>
      </c>
    </row>
    <row r="584" spans="1:278" s="5" customFormat="1" ht="12.75" customHeight="1" x14ac:dyDescent="0.25">
      <c r="A584" s="64">
        <v>43234</v>
      </c>
      <c r="B584" s="110" t="s">
        <v>47</v>
      </c>
      <c r="C584" s="52"/>
      <c r="D584" s="52"/>
      <c r="E584" s="53"/>
      <c r="F584" s="53"/>
      <c r="G584" s="53"/>
      <c r="H584" s="53"/>
      <c r="I584" s="53"/>
      <c r="J584" s="53"/>
      <c r="K584" s="53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  <c r="AU584" s="22"/>
      <c r="AV584" s="22"/>
      <c r="AW584" s="22"/>
      <c r="AX584" s="22"/>
      <c r="AY584" s="22"/>
      <c r="AZ584" s="22"/>
      <c r="BA584" s="22"/>
      <c r="BB584" s="22"/>
      <c r="BC584" s="22"/>
      <c r="BD584" s="22"/>
      <c r="BE584" s="22"/>
      <c r="BF584" s="22"/>
      <c r="BG584" s="22"/>
      <c r="BH584" s="22"/>
      <c r="BI584" s="22"/>
      <c r="BJ584" s="22"/>
      <c r="BK584" s="22"/>
      <c r="BL584" s="22"/>
      <c r="BM584" s="22"/>
      <c r="BN584" s="22"/>
      <c r="BO584" s="22"/>
      <c r="BP584" s="22"/>
      <c r="BQ584" s="22"/>
      <c r="BR584" s="22"/>
      <c r="BS584" s="22"/>
      <c r="BT584" s="22"/>
      <c r="BU584" s="22"/>
      <c r="BV584" s="22"/>
      <c r="BW584" s="22"/>
      <c r="BX584" s="22"/>
      <c r="BY584" s="22"/>
      <c r="BZ584" s="22"/>
      <c r="CA584" s="22"/>
      <c r="CB584" s="22"/>
      <c r="CC584" s="22"/>
      <c r="CD584" s="22"/>
      <c r="CE584" s="22"/>
      <c r="CF584" s="22"/>
      <c r="CG584" s="22"/>
      <c r="CH584" s="22"/>
      <c r="CI584" s="22"/>
      <c r="CJ584" s="22"/>
      <c r="CK584" s="22"/>
      <c r="CL584" s="22"/>
      <c r="CM584" s="22"/>
      <c r="CN584" s="22"/>
      <c r="CO584" s="22"/>
      <c r="CP584" s="22">
        <v>20</v>
      </c>
      <c r="CQ584" s="22"/>
      <c r="CR584" s="22"/>
      <c r="CS584" s="22"/>
      <c r="CT584" s="22"/>
      <c r="CU584" s="22"/>
      <c r="CV584" s="22"/>
      <c r="CW584" s="22"/>
      <c r="CX584" s="22"/>
      <c r="CY584" s="22"/>
      <c r="CZ584" s="22"/>
      <c r="DA584" s="22"/>
      <c r="DB584" s="22"/>
      <c r="DC584" s="22"/>
      <c r="DD584" s="22"/>
      <c r="DE584" s="22"/>
      <c r="DF584" s="22"/>
      <c r="DG584" s="22"/>
      <c r="DH584" s="22"/>
      <c r="DI584" s="22"/>
      <c r="DJ584" s="22"/>
      <c r="DK584" s="22"/>
      <c r="DL584" s="22"/>
      <c r="DM584" s="22"/>
      <c r="DN584" s="22"/>
      <c r="DO584" s="22"/>
      <c r="DP584" s="22"/>
      <c r="DQ584" s="22"/>
      <c r="DR584" s="22"/>
      <c r="DS584" s="22"/>
      <c r="DT584" s="22"/>
      <c r="DU584" s="22"/>
      <c r="DV584" s="22"/>
      <c r="DW584" s="22"/>
      <c r="DX584" s="22"/>
      <c r="DY584" s="22"/>
      <c r="DZ584" s="22"/>
      <c r="EA584" s="22"/>
      <c r="EB584" s="22"/>
      <c r="EC584" s="22"/>
      <c r="ED584" s="22"/>
      <c r="EE584" s="22"/>
      <c r="EF584" s="22"/>
      <c r="EG584" s="22"/>
      <c r="EH584" s="22"/>
      <c r="EI584" s="22"/>
      <c r="EJ584" s="22"/>
      <c r="EK584" s="22"/>
      <c r="EL584" s="22"/>
      <c r="EM584" s="22"/>
      <c r="EN584" s="22"/>
      <c r="EO584" s="22"/>
      <c r="EP584" s="22"/>
      <c r="EQ584" s="22"/>
      <c r="ER584" s="22"/>
      <c r="ES584" s="22"/>
      <c r="ET584" s="22"/>
      <c r="EU584" s="22"/>
      <c r="EV584" s="22"/>
      <c r="EW584" s="22"/>
      <c r="EX584" s="22"/>
      <c r="EY584" s="22"/>
      <c r="EZ584" s="22"/>
      <c r="FA584" s="22"/>
      <c r="FB584" s="22"/>
      <c r="FC584" s="22"/>
      <c r="FD584" s="22"/>
      <c r="FE584" s="22"/>
      <c r="FF584" s="22"/>
      <c r="FG584" s="22"/>
      <c r="FH584" s="22"/>
      <c r="FI584" s="22"/>
      <c r="FJ584" s="22"/>
      <c r="FK584" s="22"/>
      <c r="FL584" s="22"/>
      <c r="FM584" s="22"/>
      <c r="FN584" s="22"/>
      <c r="FO584" s="22"/>
      <c r="FP584" s="22"/>
      <c r="FQ584" s="22"/>
      <c r="FR584" s="22"/>
      <c r="FS584" s="22"/>
      <c r="FT584" s="22"/>
      <c r="FU584" s="22"/>
      <c r="FV584" s="22"/>
      <c r="FW584" s="22"/>
      <c r="FX584" s="22"/>
      <c r="FY584" s="22"/>
      <c r="FZ584" s="22"/>
      <c r="GA584" s="22"/>
      <c r="GB584" s="22"/>
      <c r="GC584" s="22"/>
      <c r="GD584" s="22"/>
      <c r="GE584" s="22"/>
      <c r="GF584" s="22"/>
      <c r="GG584" s="22"/>
      <c r="GH584" s="22"/>
      <c r="GI584" s="22"/>
      <c r="GJ584" s="22"/>
      <c r="GK584" s="22"/>
      <c r="GL584" s="22"/>
      <c r="GM584" s="22"/>
      <c r="GN584" s="22"/>
      <c r="GO584" s="22"/>
      <c r="GP584" s="22"/>
      <c r="GQ584" s="22"/>
      <c r="GR584" s="22"/>
      <c r="GS584" s="22"/>
      <c r="GT584" s="22"/>
      <c r="GU584" s="22"/>
      <c r="GV584" s="22"/>
      <c r="GW584" s="22"/>
      <c r="GX584" s="22"/>
      <c r="GY584" s="22"/>
      <c r="GZ584" s="22"/>
      <c r="HA584" s="22"/>
      <c r="HB584" s="22"/>
      <c r="HC584" s="22"/>
      <c r="HD584" s="22"/>
      <c r="HE584" s="22"/>
      <c r="HF584" s="22"/>
      <c r="HG584" s="22"/>
      <c r="HH584" s="22"/>
      <c r="HI584" s="22"/>
      <c r="HJ584" s="22"/>
      <c r="HK584" s="22"/>
      <c r="HL584" s="22"/>
      <c r="HM584" s="22"/>
      <c r="HN584" s="22"/>
      <c r="HO584" s="22"/>
      <c r="HP584" s="22"/>
      <c r="HQ584" s="22"/>
      <c r="HR584" s="22"/>
      <c r="HS584" s="22"/>
      <c r="HT584" s="22"/>
      <c r="HU584" s="22"/>
      <c r="HV584" s="22"/>
      <c r="HW584" s="22"/>
      <c r="HX584" s="22"/>
      <c r="HY584" s="22"/>
      <c r="HZ584" s="22"/>
      <c r="IA584" s="22"/>
      <c r="IB584" s="22"/>
      <c r="IC584" s="22"/>
      <c r="ID584" s="22"/>
      <c r="IE584" s="22"/>
      <c r="IF584" s="22"/>
      <c r="IG584" s="22"/>
      <c r="IH584" s="22"/>
      <c r="II584" s="22"/>
      <c r="IJ584" s="22"/>
      <c r="IK584" s="22"/>
      <c r="IL584" s="22"/>
      <c r="IM584" s="22"/>
      <c r="IN584" s="22"/>
      <c r="IO584" s="22"/>
      <c r="IP584" s="22"/>
      <c r="IQ584" s="22"/>
      <c r="IR584" s="22"/>
      <c r="IS584" s="22"/>
      <c r="IT584" s="22"/>
      <c r="IU584" s="22"/>
      <c r="IV584" s="22">
        <v>50</v>
      </c>
      <c r="IW584" s="22"/>
      <c r="IX584" s="22"/>
      <c r="IY584" s="26">
        <f t="shared" si="32"/>
        <v>70</v>
      </c>
      <c r="IZ584" s="56" t="s">
        <v>223</v>
      </c>
      <c r="JA584" s="80">
        <v>2265.96</v>
      </c>
      <c r="JB584" s="81">
        <f>JE584+JF584+JG584+JH584+JI584+JJ584+JK584</f>
        <v>2265.96</v>
      </c>
      <c r="JC584" s="81">
        <v>1599.4</v>
      </c>
      <c r="JD584" s="82">
        <f t="shared" si="33"/>
        <v>0</v>
      </c>
      <c r="JE584" s="83"/>
      <c r="JF584" s="83"/>
      <c r="JG584" s="83"/>
      <c r="JH584" s="83"/>
      <c r="JI584" s="83">
        <v>91.86</v>
      </c>
      <c r="JJ584" s="83">
        <v>1208.2</v>
      </c>
      <c r="JK584" s="83">
        <v>965.9</v>
      </c>
      <c r="JL584" s="83"/>
      <c r="JM584" s="83"/>
      <c r="JN584" s="83"/>
      <c r="JO584" s="83"/>
      <c r="JP584" s="83"/>
      <c r="JQ584" s="40">
        <f t="shared" si="31"/>
        <v>1.4167562836063523</v>
      </c>
    </row>
    <row r="585" spans="1:278" s="5" customFormat="1" ht="12.75" customHeight="1" x14ac:dyDescent="0.25">
      <c r="A585" s="64">
        <v>43243</v>
      </c>
      <c r="B585" s="110" t="s">
        <v>47</v>
      </c>
      <c r="C585" s="52"/>
      <c r="D585" s="52"/>
      <c r="E585" s="53"/>
      <c r="F585" s="53"/>
      <c r="G585" s="53"/>
      <c r="H585" s="53"/>
      <c r="I585" s="53"/>
      <c r="J585" s="53"/>
      <c r="K585" s="53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>
        <v>20</v>
      </c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  <c r="AU585" s="22"/>
      <c r="AV585" s="22"/>
      <c r="AW585" s="22"/>
      <c r="AX585" s="22"/>
      <c r="AY585" s="22"/>
      <c r="AZ585" s="22"/>
      <c r="BA585" s="22"/>
      <c r="BB585" s="22"/>
      <c r="BC585" s="22"/>
      <c r="BD585" s="22"/>
      <c r="BE585" s="22"/>
      <c r="BF585" s="22"/>
      <c r="BG585" s="22"/>
      <c r="BH585" s="22"/>
      <c r="BI585" s="22"/>
      <c r="BJ585" s="22"/>
      <c r="BK585" s="22"/>
      <c r="BL585" s="22"/>
      <c r="BM585" s="22"/>
      <c r="BN585" s="22"/>
      <c r="BO585" s="22"/>
      <c r="BP585" s="22"/>
      <c r="BQ585" s="22"/>
      <c r="BR585" s="22"/>
      <c r="BS585" s="22"/>
      <c r="BT585" s="22"/>
      <c r="BU585" s="22"/>
      <c r="BV585" s="22"/>
      <c r="BW585" s="22"/>
      <c r="BX585" s="22"/>
      <c r="BY585" s="22"/>
      <c r="BZ585" s="22"/>
      <c r="CA585" s="22"/>
      <c r="CB585" s="22"/>
      <c r="CC585" s="22"/>
      <c r="CD585" s="22"/>
      <c r="CE585" s="22"/>
      <c r="CF585" s="22"/>
      <c r="CG585" s="22"/>
      <c r="CH585" s="22"/>
      <c r="CI585" s="22"/>
      <c r="CJ585" s="22">
        <v>12</v>
      </c>
      <c r="CK585" s="22"/>
      <c r="CL585" s="22"/>
      <c r="CM585" s="22"/>
      <c r="CN585" s="22"/>
      <c r="CO585" s="22"/>
      <c r="CP585" s="22"/>
      <c r="CQ585" s="22"/>
      <c r="CR585" s="22"/>
      <c r="CS585" s="22"/>
      <c r="CT585" s="22"/>
      <c r="CU585" s="22"/>
      <c r="CV585" s="22"/>
      <c r="CW585" s="22"/>
      <c r="CX585" s="22"/>
      <c r="CY585" s="22"/>
      <c r="CZ585" s="22"/>
      <c r="DA585" s="22"/>
      <c r="DB585" s="22"/>
      <c r="DC585" s="22"/>
      <c r="DD585" s="22"/>
      <c r="DE585" s="22"/>
      <c r="DF585" s="22"/>
      <c r="DG585" s="22"/>
      <c r="DH585" s="22"/>
      <c r="DI585" s="22"/>
      <c r="DJ585" s="22"/>
      <c r="DK585" s="22"/>
      <c r="DL585" s="22"/>
      <c r="DM585" s="22"/>
      <c r="DN585" s="22"/>
      <c r="DO585" s="22"/>
      <c r="DP585" s="22"/>
      <c r="DQ585" s="22"/>
      <c r="DR585" s="22"/>
      <c r="DS585" s="22"/>
      <c r="DT585" s="22"/>
      <c r="DU585" s="22"/>
      <c r="DV585" s="22"/>
      <c r="DW585" s="22"/>
      <c r="DX585" s="22"/>
      <c r="DY585" s="22"/>
      <c r="DZ585" s="22"/>
      <c r="EA585" s="22"/>
      <c r="EB585" s="22"/>
      <c r="EC585" s="22"/>
      <c r="ED585" s="22"/>
      <c r="EE585" s="22"/>
      <c r="EF585" s="22"/>
      <c r="EG585" s="22"/>
      <c r="EH585" s="22"/>
      <c r="EI585" s="22"/>
      <c r="EJ585" s="22"/>
      <c r="EK585" s="22"/>
      <c r="EL585" s="22"/>
      <c r="EM585" s="22"/>
      <c r="EN585" s="22"/>
      <c r="EO585" s="22"/>
      <c r="EP585" s="22"/>
      <c r="EQ585" s="22"/>
      <c r="ER585" s="22"/>
      <c r="ES585" s="22"/>
      <c r="ET585" s="22"/>
      <c r="EU585" s="22"/>
      <c r="EV585" s="22"/>
      <c r="EW585" s="22"/>
      <c r="EX585" s="22"/>
      <c r="EY585" s="22"/>
      <c r="EZ585" s="22"/>
      <c r="FA585" s="22"/>
      <c r="FB585" s="22"/>
      <c r="FC585" s="22"/>
      <c r="FD585" s="22"/>
      <c r="FE585" s="22"/>
      <c r="FF585" s="22"/>
      <c r="FG585" s="22"/>
      <c r="FH585" s="22"/>
      <c r="FI585" s="22"/>
      <c r="FJ585" s="22"/>
      <c r="FK585" s="22"/>
      <c r="FL585" s="22"/>
      <c r="FM585" s="22"/>
      <c r="FN585" s="22"/>
      <c r="FO585" s="22"/>
      <c r="FP585" s="22"/>
      <c r="FQ585" s="22"/>
      <c r="FR585" s="22"/>
      <c r="FS585" s="22"/>
      <c r="FT585" s="22"/>
      <c r="FU585" s="22"/>
      <c r="FV585" s="22"/>
      <c r="FW585" s="22"/>
      <c r="FX585" s="22"/>
      <c r="FY585" s="22"/>
      <c r="FZ585" s="22"/>
      <c r="GA585" s="22"/>
      <c r="GB585" s="22"/>
      <c r="GC585" s="22"/>
      <c r="GD585" s="22"/>
      <c r="GE585" s="22"/>
      <c r="GF585" s="22"/>
      <c r="GG585" s="22"/>
      <c r="GH585" s="22"/>
      <c r="GI585" s="22"/>
      <c r="GJ585" s="22"/>
      <c r="GK585" s="22"/>
      <c r="GL585" s="22"/>
      <c r="GM585" s="22"/>
      <c r="GN585" s="22"/>
      <c r="GO585" s="22"/>
      <c r="GP585" s="22"/>
      <c r="GQ585" s="22"/>
      <c r="GR585" s="22"/>
      <c r="GS585" s="22"/>
      <c r="GT585" s="22"/>
      <c r="GU585" s="22"/>
      <c r="GV585" s="22"/>
      <c r="GW585" s="22"/>
      <c r="GX585" s="22"/>
      <c r="GY585" s="22"/>
      <c r="GZ585" s="22"/>
      <c r="HA585" s="22"/>
      <c r="HB585" s="22"/>
      <c r="HC585" s="22"/>
      <c r="HD585" s="22"/>
      <c r="HE585" s="22"/>
      <c r="HF585" s="22"/>
      <c r="HG585" s="22"/>
      <c r="HH585" s="22"/>
      <c r="HI585" s="22"/>
      <c r="HJ585" s="22"/>
      <c r="HK585" s="22"/>
      <c r="HL585" s="22"/>
      <c r="HM585" s="22"/>
      <c r="HN585" s="22"/>
      <c r="HO585" s="22"/>
      <c r="HP585" s="22"/>
      <c r="HQ585" s="22"/>
      <c r="HR585" s="22"/>
      <c r="HS585" s="22"/>
      <c r="HT585" s="22"/>
      <c r="HU585" s="22"/>
      <c r="HV585" s="22"/>
      <c r="HW585" s="22"/>
      <c r="HX585" s="22"/>
      <c r="HY585" s="22"/>
      <c r="HZ585" s="22"/>
      <c r="IA585" s="22"/>
      <c r="IB585" s="22"/>
      <c r="IC585" s="22"/>
      <c r="ID585" s="22"/>
      <c r="IE585" s="22"/>
      <c r="IF585" s="22"/>
      <c r="IG585" s="22"/>
      <c r="IH585" s="22"/>
      <c r="II585" s="22"/>
      <c r="IJ585" s="22"/>
      <c r="IK585" s="22"/>
      <c r="IL585" s="22"/>
      <c r="IM585" s="22"/>
      <c r="IN585" s="22"/>
      <c r="IO585" s="22"/>
      <c r="IP585" s="22"/>
      <c r="IQ585" s="22"/>
      <c r="IR585" s="22"/>
      <c r="IS585" s="22"/>
      <c r="IT585" s="22"/>
      <c r="IU585" s="22"/>
      <c r="IV585" s="22"/>
      <c r="IW585" s="22"/>
      <c r="IX585" s="22"/>
      <c r="IY585" s="26">
        <f t="shared" si="32"/>
        <v>32</v>
      </c>
      <c r="IZ585" s="56" t="s">
        <v>37</v>
      </c>
      <c r="JA585" s="80">
        <v>787.34</v>
      </c>
      <c r="JB585" s="81">
        <f>JE585+JF585+JG585+JH585+JI585+JJ585+JK585</f>
        <v>787.34</v>
      </c>
      <c r="JC585" s="81">
        <v>433.08</v>
      </c>
      <c r="JD585" s="82">
        <f t="shared" si="33"/>
        <v>0</v>
      </c>
      <c r="JE585" s="83"/>
      <c r="JF585" s="83"/>
      <c r="JG585" s="83"/>
      <c r="JH585" s="83"/>
      <c r="JI585" s="83"/>
      <c r="JJ585" s="83"/>
      <c r="JK585" s="83">
        <v>787.34</v>
      </c>
      <c r="JL585" s="83"/>
      <c r="JM585" s="83"/>
      <c r="JN585" s="83"/>
      <c r="JO585" s="83"/>
      <c r="JP585" s="83"/>
      <c r="JQ585" s="40">
        <f t="shared" si="31"/>
        <v>1.8180012930636373</v>
      </c>
    </row>
    <row r="586" spans="1:278" s="5" customFormat="1" ht="12.75" customHeight="1" x14ac:dyDescent="0.25">
      <c r="A586" s="64">
        <v>43257</v>
      </c>
      <c r="B586" s="110" t="s">
        <v>47</v>
      </c>
      <c r="C586" s="52"/>
      <c r="D586" s="52"/>
      <c r="E586" s="53"/>
      <c r="F586" s="53"/>
      <c r="G586" s="53"/>
      <c r="H586" s="53"/>
      <c r="I586" s="53"/>
      <c r="J586" s="53"/>
      <c r="K586" s="53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>
        <v>9</v>
      </c>
      <c r="AS586" s="22">
        <v>9</v>
      </c>
      <c r="AT586" s="22"/>
      <c r="AU586" s="22"/>
      <c r="AV586" s="22"/>
      <c r="AW586" s="22"/>
      <c r="AX586" s="22"/>
      <c r="AY586" s="22"/>
      <c r="AZ586" s="22"/>
      <c r="BA586" s="22"/>
      <c r="BB586" s="22"/>
      <c r="BC586" s="22"/>
      <c r="BD586" s="22"/>
      <c r="BE586" s="22"/>
      <c r="BF586" s="22"/>
      <c r="BG586" s="22"/>
      <c r="BH586" s="22"/>
      <c r="BI586" s="22"/>
      <c r="BJ586" s="22"/>
      <c r="BK586" s="22"/>
      <c r="BL586" s="22"/>
      <c r="BM586" s="22"/>
      <c r="BN586" s="22"/>
      <c r="BO586" s="22"/>
      <c r="BP586" s="22"/>
      <c r="BQ586" s="22"/>
      <c r="BR586" s="22"/>
      <c r="BS586" s="22"/>
      <c r="BT586" s="22"/>
      <c r="BU586" s="22"/>
      <c r="BV586" s="22"/>
      <c r="BW586" s="22"/>
      <c r="BX586" s="22"/>
      <c r="BY586" s="22"/>
      <c r="BZ586" s="22"/>
      <c r="CA586" s="22"/>
      <c r="CB586" s="22"/>
      <c r="CC586" s="22"/>
      <c r="CD586" s="22"/>
      <c r="CE586" s="22"/>
      <c r="CF586" s="22"/>
      <c r="CG586" s="22"/>
      <c r="CH586" s="22"/>
      <c r="CI586" s="22"/>
      <c r="CJ586" s="22"/>
      <c r="CK586" s="22"/>
      <c r="CL586" s="22"/>
      <c r="CM586" s="22"/>
      <c r="CN586" s="22"/>
      <c r="CO586" s="22"/>
      <c r="CP586" s="22">
        <v>20</v>
      </c>
      <c r="CQ586" s="22"/>
      <c r="CR586" s="22"/>
      <c r="CS586" s="22"/>
      <c r="CT586" s="22"/>
      <c r="CU586" s="22"/>
      <c r="CV586" s="22"/>
      <c r="CW586" s="22"/>
      <c r="CX586" s="22"/>
      <c r="CY586" s="22"/>
      <c r="CZ586" s="22"/>
      <c r="DA586" s="22"/>
      <c r="DB586" s="22"/>
      <c r="DC586" s="22"/>
      <c r="DD586" s="22"/>
      <c r="DE586" s="22"/>
      <c r="DF586" s="22"/>
      <c r="DG586" s="22"/>
      <c r="DH586" s="22"/>
      <c r="DI586" s="22"/>
      <c r="DJ586" s="22"/>
      <c r="DK586" s="22"/>
      <c r="DL586" s="22"/>
      <c r="DM586" s="22"/>
      <c r="DN586" s="22"/>
      <c r="DO586" s="22"/>
      <c r="DP586" s="22"/>
      <c r="DQ586" s="22"/>
      <c r="DR586" s="22"/>
      <c r="DS586" s="22"/>
      <c r="DT586" s="22"/>
      <c r="DU586" s="22"/>
      <c r="DV586" s="22"/>
      <c r="DW586" s="22"/>
      <c r="DX586" s="22"/>
      <c r="DY586" s="22"/>
      <c r="DZ586" s="22"/>
      <c r="EA586" s="22"/>
      <c r="EB586" s="22"/>
      <c r="EC586" s="22"/>
      <c r="ED586" s="22"/>
      <c r="EE586" s="22"/>
      <c r="EF586" s="22"/>
      <c r="EG586" s="22"/>
      <c r="EH586" s="22"/>
      <c r="EI586" s="22"/>
      <c r="EJ586" s="22"/>
      <c r="EK586" s="22"/>
      <c r="EL586" s="22"/>
      <c r="EM586" s="22"/>
      <c r="EN586" s="22"/>
      <c r="EO586" s="22"/>
      <c r="EP586" s="22"/>
      <c r="EQ586" s="22"/>
      <c r="ER586" s="22"/>
      <c r="ES586" s="22"/>
      <c r="ET586" s="22"/>
      <c r="EU586" s="22"/>
      <c r="EV586" s="22"/>
      <c r="EW586" s="22"/>
      <c r="EX586" s="22"/>
      <c r="EY586" s="22"/>
      <c r="EZ586" s="22"/>
      <c r="FA586" s="22"/>
      <c r="FB586" s="22"/>
      <c r="FC586" s="22"/>
      <c r="FD586" s="22"/>
      <c r="FE586" s="22"/>
      <c r="FF586" s="22"/>
      <c r="FG586" s="22"/>
      <c r="FH586" s="22"/>
      <c r="FI586" s="22"/>
      <c r="FJ586" s="22"/>
      <c r="FK586" s="22"/>
      <c r="FL586" s="22"/>
      <c r="FM586" s="22"/>
      <c r="FN586" s="22"/>
      <c r="FO586" s="22"/>
      <c r="FP586" s="22"/>
      <c r="FQ586" s="22"/>
      <c r="FR586" s="22"/>
      <c r="FS586" s="22"/>
      <c r="FT586" s="22"/>
      <c r="FU586" s="22"/>
      <c r="FV586" s="22"/>
      <c r="FW586" s="22"/>
      <c r="FX586" s="22"/>
      <c r="FY586" s="22"/>
      <c r="FZ586" s="22"/>
      <c r="GA586" s="22"/>
      <c r="GB586" s="22"/>
      <c r="GC586" s="22"/>
      <c r="GD586" s="22"/>
      <c r="GE586" s="22"/>
      <c r="GF586" s="22"/>
      <c r="GG586" s="22"/>
      <c r="GH586" s="22"/>
      <c r="GI586" s="22"/>
      <c r="GJ586" s="22"/>
      <c r="GK586" s="22"/>
      <c r="GL586" s="22"/>
      <c r="GM586" s="22"/>
      <c r="GN586" s="22"/>
      <c r="GO586" s="22"/>
      <c r="GP586" s="22"/>
      <c r="GQ586" s="22"/>
      <c r="GR586" s="22"/>
      <c r="GS586" s="22"/>
      <c r="GT586" s="22"/>
      <c r="GU586" s="22"/>
      <c r="GV586" s="22"/>
      <c r="GW586" s="22"/>
      <c r="GX586" s="22"/>
      <c r="GY586" s="22"/>
      <c r="GZ586" s="22"/>
      <c r="HA586" s="22"/>
      <c r="HB586" s="22"/>
      <c r="HC586" s="22"/>
      <c r="HD586" s="22"/>
      <c r="HE586" s="22"/>
      <c r="HF586" s="22"/>
      <c r="HG586" s="22"/>
      <c r="HH586" s="22"/>
      <c r="HI586" s="22"/>
      <c r="HJ586" s="22"/>
      <c r="HK586" s="22"/>
      <c r="HL586" s="22"/>
      <c r="HM586" s="22"/>
      <c r="HN586" s="22"/>
      <c r="HO586" s="22"/>
      <c r="HP586" s="22"/>
      <c r="HQ586" s="22"/>
      <c r="HR586" s="22"/>
      <c r="HS586" s="22"/>
      <c r="HT586" s="22"/>
      <c r="HU586" s="22"/>
      <c r="HV586" s="22"/>
      <c r="HW586" s="22"/>
      <c r="HX586" s="22"/>
      <c r="HY586" s="22"/>
      <c r="HZ586" s="22"/>
      <c r="IA586" s="22"/>
      <c r="IB586" s="22"/>
      <c r="IC586" s="22"/>
      <c r="ID586" s="22"/>
      <c r="IE586" s="22"/>
      <c r="IF586" s="22"/>
      <c r="IG586" s="22"/>
      <c r="IH586" s="22"/>
      <c r="II586" s="22"/>
      <c r="IJ586" s="22"/>
      <c r="IK586" s="22"/>
      <c r="IL586" s="22"/>
      <c r="IM586" s="22"/>
      <c r="IN586" s="22"/>
      <c r="IO586" s="22"/>
      <c r="IP586" s="22"/>
      <c r="IQ586" s="22"/>
      <c r="IR586" s="22"/>
      <c r="IS586" s="22"/>
      <c r="IT586" s="22"/>
      <c r="IU586" s="22"/>
      <c r="IV586" s="22"/>
      <c r="IW586" s="22"/>
      <c r="IX586" s="22"/>
      <c r="IY586" s="26">
        <f t="shared" si="32"/>
        <v>38</v>
      </c>
      <c r="IZ586" s="56" t="s">
        <v>37</v>
      </c>
      <c r="JA586" s="80">
        <v>1160.74</v>
      </c>
      <c r="JB586" s="81">
        <f>JE586+JF586+JG586+JH586+JI586+JJ586+JK586+JL586+JM586</f>
        <v>1160.74</v>
      </c>
      <c r="JC586" s="81">
        <v>622.74</v>
      </c>
      <c r="JD586" s="82">
        <f t="shared" si="33"/>
        <v>0</v>
      </c>
      <c r="JE586" s="83"/>
      <c r="JF586" s="83"/>
      <c r="JG586" s="83"/>
      <c r="JH586" s="83"/>
      <c r="JI586" s="83"/>
      <c r="JJ586" s="83"/>
      <c r="JK586" s="83">
        <v>246.76</v>
      </c>
      <c r="JL586" s="83"/>
      <c r="JM586" s="83">
        <v>913.98</v>
      </c>
      <c r="JN586" s="83"/>
      <c r="JO586" s="83"/>
      <c r="JP586" s="83"/>
      <c r="JQ586" s="40">
        <f t="shared" si="31"/>
        <v>1.8639239489995825</v>
      </c>
      <c r="JR586" s="5" t="s">
        <v>547</v>
      </c>
    </row>
    <row r="587" spans="1:278" s="5" customFormat="1" ht="12.75" customHeight="1" x14ac:dyDescent="0.25">
      <c r="A587" s="64">
        <v>43270</v>
      </c>
      <c r="B587" s="110" t="s">
        <v>47</v>
      </c>
      <c r="C587" s="52"/>
      <c r="D587" s="52"/>
      <c r="E587" s="53"/>
      <c r="F587" s="53"/>
      <c r="G587" s="53"/>
      <c r="H587" s="53"/>
      <c r="I587" s="53"/>
      <c r="J587" s="53"/>
      <c r="K587" s="53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  <c r="AU587" s="22"/>
      <c r="AV587" s="22"/>
      <c r="AW587" s="22"/>
      <c r="AX587" s="22"/>
      <c r="AY587" s="22"/>
      <c r="AZ587" s="22"/>
      <c r="BA587" s="22"/>
      <c r="BB587" s="22"/>
      <c r="BC587" s="22"/>
      <c r="BD587" s="22"/>
      <c r="BE587" s="22"/>
      <c r="BF587" s="22"/>
      <c r="BG587" s="22"/>
      <c r="BH587" s="22"/>
      <c r="BI587" s="22"/>
      <c r="BJ587" s="22"/>
      <c r="BK587" s="22"/>
      <c r="BL587" s="22"/>
      <c r="BM587" s="22"/>
      <c r="BN587" s="22"/>
      <c r="BO587" s="22"/>
      <c r="BP587" s="22"/>
      <c r="BQ587" s="22"/>
      <c r="BR587" s="22"/>
      <c r="BS587" s="22"/>
      <c r="BT587" s="22"/>
      <c r="BU587" s="22"/>
      <c r="BV587" s="22"/>
      <c r="BW587" s="22"/>
      <c r="BX587" s="22"/>
      <c r="BY587" s="22"/>
      <c r="BZ587" s="22"/>
      <c r="CA587" s="22"/>
      <c r="CB587" s="22"/>
      <c r="CC587" s="22"/>
      <c r="CD587" s="22"/>
      <c r="CE587" s="22"/>
      <c r="CF587" s="22"/>
      <c r="CG587" s="22"/>
      <c r="CH587" s="22"/>
      <c r="CI587" s="22"/>
      <c r="CJ587" s="22">
        <v>24</v>
      </c>
      <c r="CK587" s="22"/>
      <c r="CL587" s="22"/>
      <c r="CM587" s="22"/>
      <c r="CN587" s="22"/>
      <c r="CO587" s="22"/>
      <c r="CP587" s="22"/>
      <c r="CQ587" s="22"/>
      <c r="CR587" s="22"/>
      <c r="CS587" s="22"/>
      <c r="CT587" s="22"/>
      <c r="CU587" s="22"/>
      <c r="CV587" s="22"/>
      <c r="CW587" s="22"/>
      <c r="CX587" s="22"/>
      <c r="CY587" s="22"/>
      <c r="CZ587" s="22"/>
      <c r="DA587" s="22"/>
      <c r="DB587" s="22"/>
      <c r="DC587" s="22"/>
      <c r="DD587" s="22"/>
      <c r="DE587" s="22"/>
      <c r="DF587" s="22"/>
      <c r="DG587" s="22"/>
      <c r="DH587" s="22"/>
      <c r="DI587" s="22"/>
      <c r="DJ587" s="22"/>
      <c r="DK587" s="22"/>
      <c r="DL587" s="22"/>
      <c r="DM587" s="22"/>
      <c r="DN587" s="22"/>
      <c r="DO587" s="22"/>
      <c r="DP587" s="22"/>
      <c r="DQ587" s="22"/>
      <c r="DR587" s="22"/>
      <c r="DS587" s="22"/>
      <c r="DT587" s="22"/>
      <c r="DU587" s="22"/>
      <c r="DV587" s="22"/>
      <c r="DW587" s="22"/>
      <c r="DX587" s="22"/>
      <c r="DY587" s="22"/>
      <c r="DZ587" s="22"/>
      <c r="EA587" s="22"/>
      <c r="EB587" s="22"/>
      <c r="EC587" s="22"/>
      <c r="ED587" s="22"/>
      <c r="EE587" s="22"/>
      <c r="EF587" s="22"/>
      <c r="EG587" s="22"/>
      <c r="EH587" s="22"/>
      <c r="EI587" s="22"/>
      <c r="EJ587" s="22"/>
      <c r="EK587" s="22"/>
      <c r="EL587" s="22"/>
      <c r="EM587" s="22"/>
      <c r="EN587" s="22"/>
      <c r="EO587" s="22"/>
      <c r="EP587" s="22"/>
      <c r="EQ587" s="22"/>
      <c r="ER587" s="22"/>
      <c r="ES587" s="22"/>
      <c r="ET587" s="22"/>
      <c r="EU587" s="22"/>
      <c r="EV587" s="22"/>
      <c r="EW587" s="22"/>
      <c r="EX587" s="22"/>
      <c r="EY587" s="22"/>
      <c r="EZ587" s="22"/>
      <c r="FA587" s="22"/>
      <c r="FB587" s="22"/>
      <c r="FC587" s="22"/>
      <c r="FD587" s="22"/>
      <c r="FE587" s="22"/>
      <c r="FF587" s="22"/>
      <c r="FG587" s="22"/>
      <c r="FH587" s="22"/>
      <c r="FI587" s="22"/>
      <c r="FJ587" s="22">
        <v>3</v>
      </c>
      <c r="FK587" s="22"/>
      <c r="FL587" s="22"/>
      <c r="FM587" s="22"/>
      <c r="FN587" s="22"/>
      <c r="FO587" s="22"/>
      <c r="FP587" s="22"/>
      <c r="FQ587" s="22"/>
      <c r="FR587" s="22"/>
      <c r="FS587" s="22"/>
      <c r="FT587" s="22"/>
      <c r="FU587" s="22"/>
      <c r="FV587" s="22"/>
      <c r="FW587" s="22"/>
      <c r="FX587" s="22"/>
      <c r="FY587" s="22"/>
      <c r="FZ587" s="22"/>
      <c r="GA587" s="22"/>
      <c r="GB587" s="22"/>
      <c r="GC587" s="22"/>
      <c r="GD587" s="22"/>
      <c r="GE587" s="22"/>
      <c r="GF587" s="22"/>
      <c r="GG587" s="22"/>
      <c r="GH587" s="22"/>
      <c r="GI587" s="22"/>
      <c r="GJ587" s="22"/>
      <c r="GK587" s="22"/>
      <c r="GL587" s="22"/>
      <c r="GM587" s="22"/>
      <c r="GN587" s="22"/>
      <c r="GO587" s="22"/>
      <c r="GP587" s="22"/>
      <c r="GQ587" s="22"/>
      <c r="GR587" s="22"/>
      <c r="GS587" s="22"/>
      <c r="GT587" s="22">
        <v>10</v>
      </c>
      <c r="GU587" s="22"/>
      <c r="GV587" s="22"/>
      <c r="GW587" s="22"/>
      <c r="GX587" s="22"/>
      <c r="GY587" s="22"/>
      <c r="GZ587" s="22"/>
      <c r="HA587" s="22"/>
      <c r="HB587" s="22"/>
      <c r="HC587" s="22"/>
      <c r="HD587" s="22"/>
      <c r="HE587" s="22"/>
      <c r="HF587" s="22"/>
      <c r="HG587" s="22"/>
      <c r="HH587" s="22"/>
      <c r="HI587" s="22"/>
      <c r="HJ587" s="22"/>
      <c r="HK587" s="22"/>
      <c r="HL587" s="22"/>
      <c r="HM587" s="22"/>
      <c r="HN587" s="22"/>
      <c r="HO587" s="22"/>
      <c r="HP587" s="22"/>
      <c r="HQ587" s="22"/>
      <c r="HR587" s="22"/>
      <c r="HS587" s="22"/>
      <c r="HT587" s="22"/>
      <c r="HU587" s="22"/>
      <c r="HV587" s="22"/>
      <c r="HW587" s="22"/>
      <c r="HX587" s="22"/>
      <c r="HY587" s="22"/>
      <c r="HZ587" s="22"/>
      <c r="IA587" s="22"/>
      <c r="IB587" s="22"/>
      <c r="IC587" s="22"/>
      <c r="ID587" s="22"/>
      <c r="IE587" s="22"/>
      <c r="IF587" s="22"/>
      <c r="IG587" s="22"/>
      <c r="IH587" s="22"/>
      <c r="II587" s="22"/>
      <c r="IJ587" s="22"/>
      <c r="IK587" s="22"/>
      <c r="IL587" s="22"/>
      <c r="IM587" s="22"/>
      <c r="IN587" s="22"/>
      <c r="IO587" s="22"/>
      <c r="IP587" s="22"/>
      <c r="IQ587" s="22"/>
      <c r="IR587" s="22"/>
      <c r="IS587" s="22"/>
      <c r="IT587" s="22"/>
      <c r="IU587" s="22"/>
      <c r="IV587" s="22"/>
      <c r="IW587" s="22"/>
      <c r="IX587" s="22"/>
      <c r="IY587" s="26">
        <f t="shared" si="32"/>
        <v>37</v>
      </c>
      <c r="IZ587" s="56" t="s">
        <v>37</v>
      </c>
      <c r="JA587" s="80">
        <v>1081.21</v>
      </c>
      <c r="JB587" s="81">
        <f>JE587+JF587+JG587+JH587+JI587+JJ587+JK587+JL587+JM587</f>
        <v>1081.21</v>
      </c>
      <c r="JC587" s="81">
        <v>677.83999999999992</v>
      </c>
      <c r="JD587" s="82">
        <f t="shared" si="33"/>
        <v>0</v>
      </c>
      <c r="JE587" s="83"/>
      <c r="JF587" s="83"/>
      <c r="JG587" s="83"/>
      <c r="JH587" s="83"/>
      <c r="JI587" s="83"/>
      <c r="JJ587" s="83"/>
      <c r="JK587" s="83"/>
      <c r="JL587" s="83"/>
      <c r="JM587" s="83">
        <v>1081.21</v>
      </c>
      <c r="JN587" s="83"/>
      <c r="JO587" s="83"/>
      <c r="JP587" s="83"/>
      <c r="JQ587" s="40">
        <f t="shared" si="31"/>
        <v>1.5950814351469376</v>
      </c>
    </row>
    <row r="588" spans="1:278" s="5" customFormat="1" ht="12.75" customHeight="1" x14ac:dyDescent="0.25">
      <c r="A588" s="64">
        <v>43287</v>
      </c>
      <c r="B588" s="110" t="s">
        <v>47</v>
      </c>
      <c r="C588" s="52"/>
      <c r="D588" s="52"/>
      <c r="E588" s="53"/>
      <c r="F588" s="53"/>
      <c r="G588" s="53"/>
      <c r="H588" s="53"/>
      <c r="I588" s="53"/>
      <c r="J588" s="53"/>
      <c r="K588" s="53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  <c r="AU588" s="22"/>
      <c r="AV588" s="22"/>
      <c r="AW588" s="22"/>
      <c r="AX588" s="22"/>
      <c r="AY588" s="22"/>
      <c r="AZ588" s="22"/>
      <c r="BA588" s="22"/>
      <c r="BB588" s="22"/>
      <c r="BC588" s="22"/>
      <c r="BD588" s="22"/>
      <c r="BE588" s="22"/>
      <c r="BF588" s="22"/>
      <c r="BG588" s="22"/>
      <c r="BH588" s="22"/>
      <c r="BI588" s="22"/>
      <c r="BJ588" s="22"/>
      <c r="BK588" s="22"/>
      <c r="BL588" s="22"/>
      <c r="BM588" s="22"/>
      <c r="BN588" s="22"/>
      <c r="BO588" s="22"/>
      <c r="BP588" s="22"/>
      <c r="BQ588" s="22"/>
      <c r="BR588" s="22"/>
      <c r="BS588" s="22"/>
      <c r="BT588" s="22"/>
      <c r="BU588" s="22"/>
      <c r="BV588" s="22"/>
      <c r="BW588" s="22"/>
      <c r="BX588" s="22"/>
      <c r="BY588" s="22"/>
      <c r="BZ588" s="22"/>
      <c r="CA588" s="22"/>
      <c r="CB588" s="22"/>
      <c r="CC588" s="22"/>
      <c r="CD588" s="22"/>
      <c r="CE588" s="22"/>
      <c r="CF588" s="22"/>
      <c r="CG588" s="22"/>
      <c r="CH588" s="22"/>
      <c r="CI588" s="22"/>
      <c r="CJ588" s="22"/>
      <c r="CK588" s="22"/>
      <c r="CL588" s="22"/>
      <c r="CM588" s="22"/>
      <c r="CN588" s="22"/>
      <c r="CO588" s="22"/>
      <c r="CP588" s="22">
        <v>20</v>
      </c>
      <c r="CQ588" s="22"/>
      <c r="CR588" s="22"/>
      <c r="CS588" s="22"/>
      <c r="CT588" s="22"/>
      <c r="CU588" s="22"/>
      <c r="CV588" s="22"/>
      <c r="CW588" s="22"/>
      <c r="CX588" s="22"/>
      <c r="CY588" s="22"/>
      <c r="CZ588" s="22"/>
      <c r="DA588" s="22">
        <v>10</v>
      </c>
      <c r="DB588" s="22"/>
      <c r="DC588" s="22"/>
      <c r="DD588" s="22"/>
      <c r="DE588" s="22"/>
      <c r="DF588" s="22"/>
      <c r="DG588" s="22"/>
      <c r="DH588" s="22"/>
      <c r="DI588" s="22"/>
      <c r="DJ588" s="22"/>
      <c r="DK588" s="22"/>
      <c r="DL588" s="22"/>
      <c r="DM588" s="22"/>
      <c r="DN588" s="22"/>
      <c r="DO588" s="22"/>
      <c r="DP588" s="22"/>
      <c r="DQ588" s="22"/>
      <c r="DR588" s="22"/>
      <c r="DS588" s="22"/>
      <c r="DT588" s="22"/>
      <c r="DU588" s="22"/>
      <c r="DV588" s="22"/>
      <c r="DW588" s="22"/>
      <c r="DX588" s="22"/>
      <c r="DY588" s="22"/>
      <c r="DZ588" s="22"/>
      <c r="EA588" s="22"/>
      <c r="EB588" s="22"/>
      <c r="EC588" s="22"/>
      <c r="ED588" s="22"/>
      <c r="EE588" s="22"/>
      <c r="EF588" s="22"/>
      <c r="EG588" s="22"/>
      <c r="EH588" s="22"/>
      <c r="EI588" s="22"/>
      <c r="EJ588" s="22"/>
      <c r="EK588" s="22"/>
      <c r="EL588" s="22"/>
      <c r="EM588" s="22"/>
      <c r="EN588" s="22"/>
      <c r="EO588" s="22"/>
      <c r="EP588" s="22"/>
      <c r="EQ588" s="22"/>
      <c r="ER588" s="22"/>
      <c r="ES588" s="22"/>
      <c r="ET588" s="22"/>
      <c r="EU588" s="22"/>
      <c r="EV588" s="22"/>
      <c r="EW588" s="22"/>
      <c r="EX588" s="22"/>
      <c r="EY588" s="22"/>
      <c r="EZ588" s="22"/>
      <c r="FA588" s="22"/>
      <c r="FB588" s="22"/>
      <c r="FC588" s="22"/>
      <c r="FD588" s="22"/>
      <c r="FE588" s="22"/>
      <c r="FF588" s="22"/>
      <c r="FG588" s="22"/>
      <c r="FH588" s="22"/>
      <c r="FI588" s="22"/>
      <c r="FJ588" s="22"/>
      <c r="FK588" s="22"/>
      <c r="FL588" s="22"/>
      <c r="FM588" s="22"/>
      <c r="FN588" s="22"/>
      <c r="FO588" s="22"/>
      <c r="FP588" s="22"/>
      <c r="FQ588" s="22"/>
      <c r="FR588" s="22"/>
      <c r="FS588" s="22"/>
      <c r="FT588" s="22"/>
      <c r="FU588" s="22"/>
      <c r="FV588" s="22"/>
      <c r="FW588" s="22"/>
      <c r="FX588" s="22"/>
      <c r="FY588" s="22"/>
      <c r="FZ588" s="22"/>
      <c r="GA588" s="22"/>
      <c r="GB588" s="22"/>
      <c r="GC588" s="22"/>
      <c r="GD588" s="22"/>
      <c r="GE588" s="22"/>
      <c r="GF588" s="22"/>
      <c r="GG588" s="22"/>
      <c r="GH588" s="22"/>
      <c r="GI588" s="22"/>
      <c r="GJ588" s="22"/>
      <c r="GK588" s="22"/>
      <c r="GL588" s="22"/>
      <c r="GM588" s="22"/>
      <c r="GN588" s="22"/>
      <c r="GO588" s="22"/>
      <c r="GP588" s="22"/>
      <c r="GQ588" s="22"/>
      <c r="GR588" s="22"/>
      <c r="GS588" s="22"/>
      <c r="GT588" s="22"/>
      <c r="GU588" s="22"/>
      <c r="GV588" s="22"/>
      <c r="GW588" s="22"/>
      <c r="GX588" s="22"/>
      <c r="GY588" s="22"/>
      <c r="GZ588" s="22"/>
      <c r="HA588" s="22"/>
      <c r="HB588" s="22"/>
      <c r="HC588" s="22"/>
      <c r="HD588" s="22"/>
      <c r="HE588" s="22"/>
      <c r="HF588" s="22"/>
      <c r="HG588" s="22"/>
      <c r="HH588" s="22"/>
      <c r="HI588" s="22"/>
      <c r="HJ588" s="22"/>
      <c r="HK588" s="22"/>
      <c r="HL588" s="22"/>
      <c r="HM588" s="22"/>
      <c r="HN588" s="22"/>
      <c r="HO588" s="22"/>
      <c r="HP588" s="22"/>
      <c r="HQ588" s="22"/>
      <c r="HR588" s="22"/>
      <c r="HS588" s="22"/>
      <c r="HT588" s="22"/>
      <c r="HU588" s="22"/>
      <c r="HV588" s="22"/>
      <c r="HW588" s="22"/>
      <c r="HX588" s="22"/>
      <c r="HY588" s="22"/>
      <c r="HZ588" s="22"/>
      <c r="IA588" s="22"/>
      <c r="IB588" s="22"/>
      <c r="IC588" s="22"/>
      <c r="ID588" s="22"/>
      <c r="IE588" s="22"/>
      <c r="IF588" s="22"/>
      <c r="IG588" s="22"/>
      <c r="IH588" s="22"/>
      <c r="II588" s="22"/>
      <c r="IJ588" s="22"/>
      <c r="IK588" s="22"/>
      <c r="IL588" s="22"/>
      <c r="IM588" s="22"/>
      <c r="IN588" s="22"/>
      <c r="IO588" s="22"/>
      <c r="IP588" s="22"/>
      <c r="IQ588" s="22"/>
      <c r="IR588" s="22"/>
      <c r="IS588" s="22"/>
      <c r="IT588" s="22"/>
      <c r="IU588" s="22"/>
      <c r="IV588" s="22"/>
      <c r="IW588" s="22"/>
      <c r="IX588" s="22"/>
      <c r="IY588" s="26">
        <f t="shared" si="32"/>
        <v>30</v>
      </c>
      <c r="IZ588" s="56" t="s">
        <v>37</v>
      </c>
      <c r="JA588" s="80">
        <v>915.24</v>
      </c>
      <c r="JB588" s="81">
        <f>JE588+JF588+JG588+JH588+JI588+JJ588+JK588+JL588+JM588+JN588</f>
        <v>915.24</v>
      </c>
      <c r="JC588" s="81">
        <v>489.20000000000005</v>
      </c>
      <c r="JD588" s="82">
        <f t="shared" si="33"/>
        <v>0</v>
      </c>
      <c r="JE588" s="83"/>
      <c r="JF588" s="83"/>
      <c r="JG588" s="83"/>
      <c r="JH588" s="83"/>
      <c r="JI588" s="83"/>
      <c r="JJ588" s="83"/>
      <c r="JK588" s="83"/>
      <c r="JL588" s="83"/>
      <c r="JM588" s="83">
        <v>322.52</v>
      </c>
      <c r="JN588" s="83">
        <v>592.72</v>
      </c>
      <c r="JO588" s="83"/>
      <c r="JP588" s="83"/>
      <c r="JQ588" s="40">
        <f t="shared" si="31"/>
        <v>1.8708912510220768</v>
      </c>
      <c r="JR588" s="5" t="s">
        <v>600</v>
      </c>
    </row>
    <row r="589" spans="1:278" s="5" customFormat="1" ht="12.75" customHeight="1" x14ac:dyDescent="0.25">
      <c r="A589" s="64">
        <v>43294</v>
      </c>
      <c r="B589" s="110" t="s">
        <v>47</v>
      </c>
      <c r="C589" s="52"/>
      <c r="D589" s="52"/>
      <c r="E589" s="53"/>
      <c r="F589" s="53"/>
      <c r="G589" s="53"/>
      <c r="H589" s="53"/>
      <c r="I589" s="53"/>
      <c r="J589" s="53"/>
      <c r="K589" s="53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>
        <v>20</v>
      </c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>
        <v>9</v>
      </c>
      <c r="AT589" s="22"/>
      <c r="AU589" s="22"/>
      <c r="AV589" s="22"/>
      <c r="AW589" s="22"/>
      <c r="AX589" s="22"/>
      <c r="AY589" s="22"/>
      <c r="AZ589" s="22"/>
      <c r="BA589" s="22"/>
      <c r="BB589" s="22"/>
      <c r="BC589" s="22"/>
      <c r="BD589" s="22"/>
      <c r="BE589" s="22"/>
      <c r="BF589" s="22"/>
      <c r="BG589" s="22"/>
      <c r="BH589" s="22"/>
      <c r="BI589" s="22"/>
      <c r="BJ589" s="22"/>
      <c r="BK589" s="22"/>
      <c r="BL589" s="22"/>
      <c r="BM589" s="22"/>
      <c r="BN589" s="22"/>
      <c r="BO589" s="22"/>
      <c r="BP589" s="22"/>
      <c r="BQ589" s="22"/>
      <c r="BR589" s="22"/>
      <c r="BS589" s="22"/>
      <c r="BT589" s="22"/>
      <c r="BU589" s="22"/>
      <c r="BV589" s="22"/>
      <c r="BW589" s="22"/>
      <c r="BX589" s="22"/>
      <c r="BY589" s="22"/>
      <c r="BZ589" s="22"/>
      <c r="CA589" s="22"/>
      <c r="CB589" s="22"/>
      <c r="CC589" s="22"/>
      <c r="CD589" s="22"/>
      <c r="CE589" s="22"/>
      <c r="CF589" s="22"/>
      <c r="CG589" s="22"/>
      <c r="CH589" s="22"/>
      <c r="CI589" s="22"/>
      <c r="CJ589" s="22"/>
      <c r="CK589" s="22"/>
      <c r="CL589" s="22"/>
      <c r="CM589" s="22"/>
      <c r="CN589" s="22"/>
      <c r="CO589" s="22"/>
      <c r="CP589" s="22"/>
      <c r="CQ589" s="22"/>
      <c r="CR589" s="22"/>
      <c r="CS589" s="22"/>
      <c r="CT589" s="22"/>
      <c r="CU589" s="22"/>
      <c r="CV589" s="22"/>
      <c r="CW589" s="22"/>
      <c r="CX589" s="22"/>
      <c r="CY589" s="22"/>
      <c r="CZ589" s="22"/>
      <c r="DA589" s="22"/>
      <c r="DB589" s="22"/>
      <c r="DC589" s="22"/>
      <c r="DD589" s="22"/>
      <c r="DE589" s="22"/>
      <c r="DF589" s="22"/>
      <c r="DG589" s="22"/>
      <c r="DH589" s="22"/>
      <c r="DI589" s="22"/>
      <c r="DJ589" s="22"/>
      <c r="DK589" s="22"/>
      <c r="DL589" s="22"/>
      <c r="DM589" s="22"/>
      <c r="DN589" s="22"/>
      <c r="DO589" s="22"/>
      <c r="DP589" s="22"/>
      <c r="DQ589" s="22"/>
      <c r="DR589" s="22"/>
      <c r="DS589" s="22"/>
      <c r="DT589" s="22"/>
      <c r="DU589" s="22"/>
      <c r="DV589" s="22"/>
      <c r="DW589" s="22"/>
      <c r="DX589" s="22"/>
      <c r="DY589" s="22"/>
      <c r="DZ589" s="22"/>
      <c r="EA589" s="22"/>
      <c r="EB589" s="22"/>
      <c r="EC589" s="22"/>
      <c r="ED589" s="22"/>
      <c r="EE589" s="22"/>
      <c r="EF589" s="22"/>
      <c r="EG589" s="22"/>
      <c r="EH589" s="22"/>
      <c r="EI589" s="22"/>
      <c r="EJ589" s="22"/>
      <c r="EK589" s="22"/>
      <c r="EL589" s="22"/>
      <c r="EM589" s="22"/>
      <c r="EN589" s="22"/>
      <c r="EO589" s="22"/>
      <c r="EP589" s="22"/>
      <c r="EQ589" s="22"/>
      <c r="ER589" s="22"/>
      <c r="ES589" s="22"/>
      <c r="ET589" s="22"/>
      <c r="EU589" s="22"/>
      <c r="EV589" s="22"/>
      <c r="EW589" s="22"/>
      <c r="EX589" s="22"/>
      <c r="EY589" s="22"/>
      <c r="EZ589" s="22"/>
      <c r="FA589" s="22"/>
      <c r="FB589" s="22"/>
      <c r="FC589" s="22"/>
      <c r="FD589" s="22"/>
      <c r="FE589" s="22"/>
      <c r="FF589" s="22"/>
      <c r="FG589" s="22"/>
      <c r="FH589" s="22"/>
      <c r="FI589" s="22"/>
      <c r="FJ589" s="22"/>
      <c r="FK589" s="22"/>
      <c r="FL589" s="22"/>
      <c r="FM589" s="22"/>
      <c r="FN589" s="22"/>
      <c r="FO589" s="22"/>
      <c r="FP589" s="22"/>
      <c r="FQ589" s="22"/>
      <c r="FR589" s="22"/>
      <c r="FS589" s="22"/>
      <c r="FT589" s="22"/>
      <c r="FU589" s="22"/>
      <c r="FV589" s="22"/>
      <c r="FW589" s="22"/>
      <c r="FX589" s="22"/>
      <c r="FY589" s="22"/>
      <c r="FZ589" s="22"/>
      <c r="GA589" s="22"/>
      <c r="GB589" s="22"/>
      <c r="GC589" s="22"/>
      <c r="GD589" s="22"/>
      <c r="GE589" s="22"/>
      <c r="GF589" s="22"/>
      <c r="GG589" s="22"/>
      <c r="GH589" s="22"/>
      <c r="GI589" s="22"/>
      <c r="GJ589" s="22"/>
      <c r="GK589" s="22"/>
      <c r="GL589" s="22"/>
      <c r="GM589" s="22"/>
      <c r="GN589" s="22"/>
      <c r="GO589" s="22"/>
      <c r="GP589" s="22"/>
      <c r="GQ589" s="22"/>
      <c r="GR589" s="22"/>
      <c r="GS589" s="22"/>
      <c r="GT589" s="22"/>
      <c r="GU589" s="22"/>
      <c r="GV589" s="22"/>
      <c r="GW589" s="22"/>
      <c r="GX589" s="22"/>
      <c r="GY589" s="22"/>
      <c r="GZ589" s="22"/>
      <c r="HA589" s="22"/>
      <c r="HB589" s="22"/>
      <c r="HC589" s="22"/>
      <c r="HD589" s="22"/>
      <c r="HE589" s="22"/>
      <c r="HF589" s="22"/>
      <c r="HG589" s="22"/>
      <c r="HH589" s="22"/>
      <c r="HI589" s="22"/>
      <c r="HJ589" s="22"/>
      <c r="HK589" s="22"/>
      <c r="HL589" s="22"/>
      <c r="HM589" s="22"/>
      <c r="HN589" s="22"/>
      <c r="HO589" s="22"/>
      <c r="HP589" s="22"/>
      <c r="HQ589" s="22"/>
      <c r="HR589" s="22"/>
      <c r="HS589" s="22"/>
      <c r="HT589" s="22"/>
      <c r="HU589" s="22"/>
      <c r="HV589" s="22"/>
      <c r="HW589" s="22"/>
      <c r="HX589" s="22"/>
      <c r="HY589" s="22"/>
      <c r="HZ589" s="22"/>
      <c r="IA589" s="22"/>
      <c r="IB589" s="22"/>
      <c r="IC589" s="22"/>
      <c r="ID589" s="22"/>
      <c r="IE589" s="22"/>
      <c r="IF589" s="22"/>
      <c r="IG589" s="22"/>
      <c r="IH589" s="22"/>
      <c r="II589" s="22"/>
      <c r="IJ589" s="22"/>
      <c r="IK589" s="22"/>
      <c r="IL589" s="22"/>
      <c r="IM589" s="22"/>
      <c r="IN589" s="22"/>
      <c r="IO589" s="22"/>
      <c r="IP589" s="22"/>
      <c r="IQ589" s="22"/>
      <c r="IR589" s="22"/>
      <c r="IS589" s="22"/>
      <c r="IT589" s="22"/>
      <c r="IU589" s="22"/>
      <c r="IV589" s="22"/>
      <c r="IW589" s="22"/>
      <c r="IX589" s="22"/>
      <c r="IY589" s="26">
        <f t="shared" si="32"/>
        <v>29</v>
      </c>
      <c r="IZ589" s="56" t="s">
        <v>37</v>
      </c>
      <c r="JA589" s="80">
        <v>750.44</v>
      </c>
      <c r="JB589" s="81">
        <f>JE589+JF589+JG589+JH589+JI589+JJ589+JK589+JL589+JM589+JN589</f>
        <v>750.44</v>
      </c>
      <c r="JC589" s="81">
        <v>402.89000000000004</v>
      </c>
      <c r="JD589" s="82">
        <f t="shared" si="33"/>
        <v>0</v>
      </c>
      <c r="JE589" s="83"/>
      <c r="JF589" s="83"/>
      <c r="JG589" s="83"/>
      <c r="JH589" s="83"/>
      <c r="JI589" s="83"/>
      <c r="JJ589" s="83"/>
      <c r="JK589" s="83"/>
      <c r="JL589" s="83"/>
      <c r="JM589" s="83"/>
      <c r="JN589" s="83">
        <v>750.44</v>
      </c>
      <c r="JO589" s="83"/>
      <c r="JP589" s="83"/>
      <c r="JQ589" s="40">
        <f t="shared" si="31"/>
        <v>1.8626424085978803</v>
      </c>
    </row>
    <row r="590" spans="1:278" s="5" customFormat="1" ht="12.75" customHeight="1" x14ac:dyDescent="0.25">
      <c r="A590" s="64">
        <v>43354</v>
      </c>
      <c r="B590" s="110" t="s">
        <v>47</v>
      </c>
      <c r="C590" s="52"/>
      <c r="D590" s="52"/>
      <c r="E590" s="53"/>
      <c r="F590" s="53"/>
      <c r="G590" s="53"/>
      <c r="H590" s="53"/>
      <c r="I590" s="53"/>
      <c r="J590" s="53"/>
      <c r="K590" s="53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>
        <v>10</v>
      </c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>
        <v>9</v>
      </c>
      <c r="AS590" s="22">
        <v>9</v>
      </c>
      <c r="AT590" s="22"/>
      <c r="AU590" s="22"/>
      <c r="AV590" s="22"/>
      <c r="AW590" s="22"/>
      <c r="AX590" s="22"/>
      <c r="AY590" s="22"/>
      <c r="AZ590" s="22"/>
      <c r="BA590" s="22"/>
      <c r="BB590" s="22"/>
      <c r="BC590" s="22"/>
      <c r="BD590" s="22"/>
      <c r="BE590" s="22"/>
      <c r="BF590" s="22"/>
      <c r="BG590" s="22"/>
      <c r="BH590" s="22"/>
      <c r="BI590" s="22"/>
      <c r="BJ590" s="22"/>
      <c r="BK590" s="22"/>
      <c r="BL590" s="22"/>
      <c r="BM590" s="22"/>
      <c r="BN590" s="22"/>
      <c r="BO590" s="22"/>
      <c r="BP590" s="22"/>
      <c r="BQ590" s="22"/>
      <c r="BR590" s="22"/>
      <c r="BS590" s="22"/>
      <c r="BT590" s="22"/>
      <c r="BU590" s="22"/>
      <c r="BV590" s="22"/>
      <c r="BW590" s="22"/>
      <c r="BX590" s="22"/>
      <c r="BY590" s="22"/>
      <c r="BZ590" s="22"/>
      <c r="CA590" s="22"/>
      <c r="CB590" s="22"/>
      <c r="CC590" s="22"/>
      <c r="CD590" s="22"/>
      <c r="CE590" s="22"/>
      <c r="CF590" s="22"/>
      <c r="CG590" s="22"/>
      <c r="CH590" s="22"/>
      <c r="CI590" s="22"/>
      <c r="CJ590" s="22"/>
      <c r="CK590" s="22"/>
      <c r="CL590" s="22"/>
      <c r="CM590" s="22"/>
      <c r="CN590" s="22"/>
      <c r="CO590" s="22"/>
      <c r="CP590" s="22">
        <v>30</v>
      </c>
      <c r="CQ590" s="22"/>
      <c r="CR590" s="22"/>
      <c r="CS590" s="22"/>
      <c r="CT590" s="22"/>
      <c r="CU590" s="22"/>
      <c r="CV590" s="22"/>
      <c r="CW590" s="22"/>
      <c r="CX590" s="22"/>
      <c r="CY590" s="22"/>
      <c r="CZ590" s="22"/>
      <c r="DA590" s="22">
        <v>10</v>
      </c>
      <c r="DB590" s="22"/>
      <c r="DC590" s="22"/>
      <c r="DD590" s="22"/>
      <c r="DE590" s="22"/>
      <c r="DF590" s="22"/>
      <c r="DG590" s="22"/>
      <c r="DH590" s="22"/>
      <c r="DI590" s="22"/>
      <c r="DJ590" s="22"/>
      <c r="DK590" s="22"/>
      <c r="DL590" s="22"/>
      <c r="DM590" s="22"/>
      <c r="DN590" s="22"/>
      <c r="DO590" s="22"/>
      <c r="DP590" s="22"/>
      <c r="DQ590" s="22"/>
      <c r="DR590" s="22"/>
      <c r="DS590" s="22"/>
      <c r="DT590" s="22"/>
      <c r="DU590" s="22"/>
      <c r="DV590" s="22"/>
      <c r="DW590" s="22"/>
      <c r="DX590" s="22"/>
      <c r="DY590" s="22"/>
      <c r="DZ590" s="22"/>
      <c r="EA590" s="22"/>
      <c r="EB590" s="22"/>
      <c r="EC590" s="22"/>
      <c r="ED590" s="22"/>
      <c r="EE590" s="22"/>
      <c r="EF590" s="22"/>
      <c r="EG590" s="22"/>
      <c r="EH590" s="22"/>
      <c r="EI590" s="22"/>
      <c r="EJ590" s="22">
        <v>10</v>
      </c>
      <c r="EK590" s="22"/>
      <c r="EL590" s="22"/>
      <c r="EM590" s="22"/>
      <c r="EN590" s="22"/>
      <c r="EO590" s="22"/>
      <c r="EP590" s="22"/>
      <c r="EQ590" s="22"/>
      <c r="ER590" s="22"/>
      <c r="ES590" s="22"/>
      <c r="ET590" s="22"/>
      <c r="EU590" s="22"/>
      <c r="EV590" s="22"/>
      <c r="EW590" s="22"/>
      <c r="EX590" s="22"/>
      <c r="EY590" s="22"/>
      <c r="EZ590" s="22"/>
      <c r="FA590" s="22"/>
      <c r="FB590" s="22"/>
      <c r="FC590" s="22"/>
      <c r="FD590" s="22"/>
      <c r="FE590" s="22"/>
      <c r="FF590" s="22"/>
      <c r="FG590" s="22"/>
      <c r="FH590" s="22"/>
      <c r="FI590" s="22"/>
      <c r="FJ590" s="22"/>
      <c r="FK590" s="22"/>
      <c r="FL590" s="22"/>
      <c r="FM590" s="22"/>
      <c r="FN590" s="22"/>
      <c r="FO590" s="22"/>
      <c r="FP590" s="22"/>
      <c r="FQ590" s="22"/>
      <c r="FR590" s="22"/>
      <c r="FS590" s="22"/>
      <c r="FT590" s="22"/>
      <c r="FU590" s="22"/>
      <c r="FV590" s="22"/>
      <c r="FW590" s="22"/>
      <c r="FX590" s="22"/>
      <c r="FY590" s="22"/>
      <c r="FZ590" s="22"/>
      <c r="GA590" s="22"/>
      <c r="GB590" s="22"/>
      <c r="GC590" s="22"/>
      <c r="GD590" s="22"/>
      <c r="GE590" s="22"/>
      <c r="GF590" s="22"/>
      <c r="GG590" s="22"/>
      <c r="GH590" s="22"/>
      <c r="GI590" s="22"/>
      <c r="GJ590" s="22"/>
      <c r="GK590" s="22"/>
      <c r="GL590" s="22"/>
      <c r="GM590" s="22"/>
      <c r="GN590" s="22"/>
      <c r="GO590" s="22"/>
      <c r="GP590" s="22"/>
      <c r="GQ590" s="22"/>
      <c r="GR590" s="22"/>
      <c r="GS590" s="22"/>
      <c r="GT590" s="22"/>
      <c r="GU590" s="22"/>
      <c r="GV590" s="22"/>
      <c r="GW590" s="22"/>
      <c r="GX590" s="22"/>
      <c r="GY590" s="22"/>
      <c r="GZ590" s="22"/>
      <c r="HA590" s="22"/>
      <c r="HB590" s="22"/>
      <c r="HC590" s="22"/>
      <c r="HD590" s="22"/>
      <c r="HE590" s="22"/>
      <c r="HF590" s="22"/>
      <c r="HG590" s="22"/>
      <c r="HH590" s="22"/>
      <c r="HI590" s="22"/>
      <c r="HJ590" s="22"/>
      <c r="HK590" s="22"/>
      <c r="HL590" s="22"/>
      <c r="HM590" s="22"/>
      <c r="HN590" s="22"/>
      <c r="HO590" s="22"/>
      <c r="HP590" s="22"/>
      <c r="HQ590" s="22"/>
      <c r="HR590" s="22"/>
      <c r="HS590" s="22"/>
      <c r="HT590" s="22"/>
      <c r="HU590" s="22"/>
      <c r="HV590" s="22"/>
      <c r="HW590" s="22"/>
      <c r="HX590" s="22"/>
      <c r="HY590" s="22"/>
      <c r="HZ590" s="22"/>
      <c r="IA590" s="22"/>
      <c r="IB590" s="22"/>
      <c r="IC590" s="22"/>
      <c r="ID590" s="22"/>
      <c r="IE590" s="22"/>
      <c r="IF590" s="22"/>
      <c r="IG590" s="22"/>
      <c r="IH590" s="22"/>
      <c r="II590" s="22"/>
      <c r="IJ590" s="22"/>
      <c r="IK590" s="22"/>
      <c r="IL590" s="22"/>
      <c r="IM590" s="22"/>
      <c r="IN590" s="22"/>
      <c r="IO590" s="22"/>
      <c r="IP590" s="22"/>
      <c r="IQ590" s="22"/>
      <c r="IR590" s="22"/>
      <c r="IS590" s="22"/>
      <c r="IT590" s="22"/>
      <c r="IU590" s="22"/>
      <c r="IV590" s="22"/>
      <c r="IW590" s="22"/>
      <c r="IX590" s="22"/>
      <c r="IY590" s="26">
        <f t="shared" si="32"/>
        <v>78</v>
      </c>
      <c r="IZ590" s="56" t="s">
        <v>37</v>
      </c>
      <c r="JA590" s="80">
        <v>2619.6799999999998</v>
      </c>
      <c r="JB590" s="81">
        <f>JE590+JF590+JG590+JH590+JI590+JJ590+JK590+JL590+JM590+JN590+JO590+JP590</f>
        <v>656.84</v>
      </c>
      <c r="JC590" s="81">
        <v>1292.17</v>
      </c>
      <c r="JD590" s="82">
        <f t="shared" si="33"/>
        <v>1962.8399999999997</v>
      </c>
      <c r="JE590" s="83"/>
      <c r="JF590" s="83"/>
      <c r="JG590" s="83"/>
      <c r="JH590" s="83"/>
      <c r="JI590" s="83"/>
      <c r="JJ590" s="83"/>
      <c r="JK590" s="83"/>
      <c r="JL590" s="83"/>
      <c r="JM590" s="83"/>
      <c r="JN590" s="83">
        <v>656.84</v>
      </c>
      <c r="JO590" s="83"/>
      <c r="JP590" s="83"/>
      <c r="JQ590" s="117">
        <f t="shared" si="31"/>
        <v>2.0273493425787628</v>
      </c>
    </row>
    <row r="591" spans="1:278" s="5" customFormat="1" ht="12.75" customHeight="1" x14ac:dyDescent="0.25">
      <c r="A591" s="64">
        <v>43382</v>
      </c>
      <c r="B591" s="110" t="s">
        <v>47</v>
      </c>
      <c r="C591" s="52"/>
      <c r="D591" s="52"/>
      <c r="E591" s="53"/>
      <c r="F591" s="53"/>
      <c r="G591" s="53"/>
      <c r="H591" s="53"/>
      <c r="I591" s="53"/>
      <c r="J591" s="53"/>
      <c r="K591" s="53"/>
      <c r="L591" s="22"/>
      <c r="M591" s="22"/>
      <c r="N591" s="22"/>
      <c r="O591" s="22"/>
      <c r="P591" s="22"/>
      <c r="Q591" s="22"/>
      <c r="R591" s="22"/>
      <c r="S591" s="22">
        <v>9</v>
      </c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  <c r="AU591" s="22"/>
      <c r="AV591" s="22"/>
      <c r="AW591" s="22"/>
      <c r="AX591" s="22"/>
      <c r="AY591" s="22"/>
      <c r="AZ591" s="22"/>
      <c r="BA591" s="22"/>
      <c r="BB591" s="22"/>
      <c r="BC591" s="22"/>
      <c r="BD591" s="22"/>
      <c r="BE591" s="22"/>
      <c r="BF591" s="22"/>
      <c r="BG591" s="22"/>
      <c r="BH591" s="22"/>
      <c r="BI591" s="22"/>
      <c r="BJ591" s="22"/>
      <c r="BK591" s="22"/>
      <c r="BL591" s="22"/>
      <c r="BM591" s="22"/>
      <c r="BN591" s="22"/>
      <c r="BO591" s="22"/>
      <c r="BP591" s="22"/>
      <c r="BQ591" s="22"/>
      <c r="BR591" s="22"/>
      <c r="BS591" s="22"/>
      <c r="BT591" s="22"/>
      <c r="BU591" s="22"/>
      <c r="BV591" s="22"/>
      <c r="BW591" s="22"/>
      <c r="BX591" s="22"/>
      <c r="BY591" s="22"/>
      <c r="BZ591" s="22">
        <v>10</v>
      </c>
      <c r="CA591" s="22"/>
      <c r="CB591" s="22"/>
      <c r="CC591" s="22"/>
      <c r="CD591" s="22"/>
      <c r="CE591" s="22"/>
      <c r="CF591" s="22"/>
      <c r="CG591" s="22"/>
      <c r="CH591" s="22"/>
      <c r="CI591" s="22"/>
      <c r="CJ591" s="22"/>
      <c r="CK591" s="22"/>
      <c r="CL591" s="22"/>
      <c r="CM591" s="22"/>
      <c r="CN591" s="22"/>
      <c r="CO591" s="22"/>
      <c r="CP591" s="22"/>
      <c r="CQ591" s="22"/>
      <c r="CR591" s="22"/>
      <c r="CS591" s="22"/>
      <c r="CT591" s="22"/>
      <c r="CU591" s="22"/>
      <c r="CV591" s="22"/>
      <c r="CW591" s="22"/>
      <c r="CX591" s="22"/>
      <c r="CY591" s="22"/>
      <c r="CZ591" s="22"/>
      <c r="DA591" s="22"/>
      <c r="DB591" s="22"/>
      <c r="DC591" s="22"/>
      <c r="DD591" s="22"/>
      <c r="DE591" s="22"/>
      <c r="DF591" s="22"/>
      <c r="DG591" s="22"/>
      <c r="DH591" s="22"/>
      <c r="DI591" s="22"/>
      <c r="DJ591" s="22"/>
      <c r="DK591" s="22"/>
      <c r="DL591" s="22"/>
      <c r="DM591" s="22"/>
      <c r="DN591" s="22"/>
      <c r="DO591" s="22"/>
      <c r="DP591" s="22"/>
      <c r="DQ591" s="22"/>
      <c r="DR591" s="22"/>
      <c r="DS591" s="22"/>
      <c r="DT591" s="22"/>
      <c r="DU591" s="22"/>
      <c r="DV591" s="22"/>
      <c r="DW591" s="22"/>
      <c r="DX591" s="22"/>
      <c r="DY591" s="22"/>
      <c r="DZ591" s="22"/>
      <c r="EA591" s="22"/>
      <c r="EB591" s="22"/>
      <c r="EC591" s="22"/>
      <c r="ED591" s="22"/>
      <c r="EE591" s="22"/>
      <c r="EF591" s="22"/>
      <c r="EG591" s="22"/>
      <c r="EH591" s="22"/>
      <c r="EI591" s="22"/>
      <c r="EJ591" s="22"/>
      <c r="EK591" s="22"/>
      <c r="EL591" s="22"/>
      <c r="EM591" s="22"/>
      <c r="EN591" s="22"/>
      <c r="EO591" s="22"/>
      <c r="EP591" s="22"/>
      <c r="EQ591" s="22"/>
      <c r="ER591" s="22"/>
      <c r="ES591" s="22"/>
      <c r="ET591" s="22"/>
      <c r="EU591" s="22"/>
      <c r="EV591" s="22"/>
      <c r="EW591" s="22"/>
      <c r="EX591" s="22"/>
      <c r="EY591" s="22"/>
      <c r="EZ591" s="22"/>
      <c r="FA591" s="22"/>
      <c r="FB591" s="22"/>
      <c r="FC591" s="22"/>
      <c r="FD591" s="22"/>
      <c r="FE591" s="22"/>
      <c r="FF591" s="22"/>
      <c r="FG591" s="22"/>
      <c r="FH591" s="22"/>
      <c r="FI591" s="22"/>
      <c r="FJ591" s="22"/>
      <c r="FK591" s="22"/>
      <c r="FL591" s="22"/>
      <c r="FM591" s="22"/>
      <c r="FN591" s="22"/>
      <c r="FO591" s="22"/>
      <c r="FP591" s="22"/>
      <c r="FQ591" s="22"/>
      <c r="FR591" s="22"/>
      <c r="FS591" s="22"/>
      <c r="FT591" s="22"/>
      <c r="FU591" s="22"/>
      <c r="FV591" s="22"/>
      <c r="FW591" s="22"/>
      <c r="FX591" s="22"/>
      <c r="FY591" s="22"/>
      <c r="FZ591" s="22"/>
      <c r="GA591" s="22"/>
      <c r="GB591" s="22"/>
      <c r="GC591" s="22"/>
      <c r="GD591" s="22"/>
      <c r="GE591" s="22"/>
      <c r="GF591" s="22"/>
      <c r="GG591" s="22"/>
      <c r="GH591" s="22"/>
      <c r="GI591" s="22"/>
      <c r="GJ591" s="22"/>
      <c r="GK591" s="22"/>
      <c r="GL591" s="22"/>
      <c r="GM591" s="22"/>
      <c r="GN591" s="22"/>
      <c r="GO591" s="22"/>
      <c r="GP591" s="22"/>
      <c r="GQ591" s="22"/>
      <c r="GR591" s="22"/>
      <c r="GS591" s="22"/>
      <c r="GT591" s="22"/>
      <c r="GU591" s="22"/>
      <c r="GV591" s="22"/>
      <c r="GW591" s="22"/>
      <c r="GX591" s="22"/>
      <c r="GY591" s="22"/>
      <c r="GZ591" s="22"/>
      <c r="HA591" s="22"/>
      <c r="HB591" s="22"/>
      <c r="HC591" s="22"/>
      <c r="HD591" s="22"/>
      <c r="HE591" s="22"/>
      <c r="HF591" s="22"/>
      <c r="HG591" s="22"/>
      <c r="HH591" s="22"/>
      <c r="HI591" s="22"/>
      <c r="HJ591" s="22"/>
      <c r="HK591" s="22"/>
      <c r="HL591" s="22"/>
      <c r="HM591" s="22"/>
      <c r="HN591" s="22"/>
      <c r="HO591" s="22"/>
      <c r="HP591" s="22"/>
      <c r="HQ591" s="22"/>
      <c r="HR591" s="22"/>
      <c r="HS591" s="22"/>
      <c r="HT591" s="22"/>
      <c r="HU591" s="22"/>
      <c r="HV591" s="22"/>
      <c r="HW591" s="22"/>
      <c r="HX591" s="22"/>
      <c r="HY591" s="22"/>
      <c r="HZ591" s="22"/>
      <c r="IA591" s="22"/>
      <c r="IB591" s="22"/>
      <c r="IC591" s="22"/>
      <c r="ID591" s="22"/>
      <c r="IE591" s="22"/>
      <c r="IF591" s="22"/>
      <c r="IG591" s="22"/>
      <c r="IH591" s="22"/>
      <c r="II591" s="22"/>
      <c r="IJ591" s="22"/>
      <c r="IK591" s="22"/>
      <c r="IL591" s="22"/>
      <c r="IM591" s="22"/>
      <c r="IN591" s="22"/>
      <c r="IO591" s="22"/>
      <c r="IP591" s="22"/>
      <c r="IQ591" s="22"/>
      <c r="IR591" s="22"/>
      <c r="IS591" s="22"/>
      <c r="IT591" s="22"/>
      <c r="IU591" s="22"/>
      <c r="IV591" s="22"/>
      <c r="IW591" s="22"/>
      <c r="IX591" s="22"/>
      <c r="IY591" s="26">
        <f t="shared" si="32"/>
        <v>19</v>
      </c>
      <c r="IZ591" s="56" t="s">
        <v>37</v>
      </c>
      <c r="JA591" s="80">
        <v>729.6</v>
      </c>
      <c r="JB591" s="81">
        <f>JE591+JF591+JG591+JH591+JI591+JJ591+JK591+JL591+JM591+JN591+JO591+JP591</f>
        <v>0</v>
      </c>
      <c r="JC591" s="81">
        <v>309.01</v>
      </c>
      <c r="JD591" s="82">
        <f t="shared" si="33"/>
        <v>729.6</v>
      </c>
      <c r="JE591" s="83"/>
      <c r="JF591" s="83"/>
      <c r="JG591" s="83"/>
      <c r="JH591" s="83"/>
      <c r="JI591" s="83"/>
      <c r="JJ591" s="83"/>
      <c r="JK591" s="83"/>
      <c r="JL591" s="83"/>
      <c r="JM591" s="83"/>
      <c r="JN591" s="83"/>
      <c r="JO591" s="83"/>
      <c r="JP591" s="83"/>
      <c r="JQ591" s="117">
        <f t="shared" si="31"/>
        <v>2.3610886379081584</v>
      </c>
    </row>
    <row r="592" spans="1:278" s="5" customFormat="1" ht="12.75" customHeight="1" x14ac:dyDescent="0.25">
      <c r="A592" s="64">
        <v>43405</v>
      </c>
      <c r="B592" s="110" t="s">
        <v>47</v>
      </c>
      <c r="C592" s="52"/>
      <c r="D592" s="52"/>
      <c r="E592" s="53"/>
      <c r="F592" s="53"/>
      <c r="G592" s="53"/>
      <c r="H592" s="53"/>
      <c r="I592" s="53"/>
      <c r="J592" s="53"/>
      <c r="K592" s="53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>
        <v>10</v>
      </c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>
        <v>9</v>
      </c>
      <c r="AS592" s="22">
        <v>9</v>
      </c>
      <c r="AT592" s="22"/>
      <c r="AU592" s="22"/>
      <c r="AV592" s="22"/>
      <c r="AW592" s="22"/>
      <c r="AX592" s="22"/>
      <c r="AY592" s="22"/>
      <c r="AZ592" s="22"/>
      <c r="BA592" s="22"/>
      <c r="BB592" s="22"/>
      <c r="BC592" s="22"/>
      <c r="BD592" s="22"/>
      <c r="BE592" s="22"/>
      <c r="BF592" s="22"/>
      <c r="BG592" s="22"/>
      <c r="BH592" s="22"/>
      <c r="BI592" s="22"/>
      <c r="BJ592" s="22"/>
      <c r="BK592" s="22"/>
      <c r="BL592" s="22"/>
      <c r="BM592" s="22"/>
      <c r="BN592" s="22"/>
      <c r="BO592" s="22"/>
      <c r="BP592" s="22"/>
      <c r="BQ592" s="22"/>
      <c r="BR592" s="22"/>
      <c r="BS592" s="22"/>
      <c r="BT592" s="22"/>
      <c r="BU592" s="22"/>
      <c r="BV592" s="22"/>
      <c r="BW592" s="22"/>
      <c r="BX592" s="22"/>
      <c r="BY592" s="22"/>
      <c r="BZ592" s="22"/>
      <c r="CA592" s="22"/>
      <c r="CB592" s="22"/>
      <c r="CC592" s="22"/>
      <c r="CD592" s="22"/>
      <c r="CE592" s="22"/>
      <c r="CF592" s="22"/>
      <c r="CG592" s="22"/>
      <c r="CH592" s="22"/>
      <c r="CI592" s="22"/>
      <c r="CJ592" s="22"/>
      <c r="CK592" s="22"/>
      <c r="CL592" s="22"/>
      <c r="CM592" s="22"/>
      <c r="CN592" s="22"/>
      <c r="CO592" s="22"/>
      <c r="CP592" s="22">
        <v>10</v>
      </c>
      <c r="CQ592" s="22"/>
      <c r="CR592" s="22"/>
      <c r="CS592" s="22"/>
      <c r="CT592" s="22"/>
      <c r="CU592" s="22"/>
      <c r="CV592" s="22"/>
      <c r="CW592" s="22"/>
      <c r="CX592" s="22"/>
      <c r="CY592" s="22"/>
      <c r="CZ592" s="22"/>
      <c r="DA592" s="22">
        <v>9</v>
      </c>
      <c r="DB592" s="22"/>
      <c r="DC592" s="22"/>
      <c r="DD592" s="22"/>
      <c r="DE592" s="22"/>
      <c r="DF592" s="22"/>
      <c r="DG592" s="22"/>
      <c r="DH592" s="22"/>
      <c r="DI592" s="22"/>
      <c r="DJ592" s="22"/>
      <c r="DK592" s="22"/>
      <c r="DL592" s="22"/>
      <c r="DM592" s="22"/>
      <c r="DN592" s="22"/>
      <c r="DO592" s="22"/>
      <c r="DP592" s="22"/>
      <c r="DQ592" s="22"/>
      <c r="DR592" s="22"/>
      <c r="DS592" s="22"/>
      <c r="DT592" s="22"/>
      <c r="DU592" s="22"/>
      <c r="DV592" s="22"/>
      <c r="DW592" s="22"/>
      <c r="DX592" s="22"/>
      <c r="DY592" s="22"/>
      <c r="DZ592" s="22"/>
      <c r="EA592" s="22"/>
      <c r="EB592" s="22"/>
      <c r="EC592" s="22"/>
      <c r="ED592" s="22"/>
      <c r="EE592" s="22"/>
      <c r="EF592" s="22"/>
      <c r="EG592" s="22"/>
      <c r="EH592" s="22"/>
      <c r="EI592" s="22"/>
      <c r="EJ592" s="22"/>
      <c r="EK592" s="22"/>
      <c r="EL592" s="22"/>
      <c r="EM592" s="22"/>
      <c r="EN592" s="22"/>
      <c r="EO592" s="22"/>
      <c r="EP592" s="22"/>
      <c r="EQ592" s="22"/>
      <c r="ER592" s="22"/>
      <c r="ES592" s="22"/>
      <c r="ET592" s="22"/>
      <c r="EU592" s="22"/>
      <c r="EV592" s="22"/>
      <c r="EW592" s="22"/>
      <c r="EX592" s="22"/>
      <c r="EY592" s="22"/>
      <c r="EZ592" s="22"/>
      <c r="FA592" s="22"/>
      <c r="FB592" s="22"/>
      <c r="FC592" s="22"/>
      <c r="FD592" s="22"/>
      <c r="FE592" s="22"/>
      <c r="FF592" s="22"/>
      <c r="FG592" s="22"/>
      <c r="FH592" s="22"/>
      <c r="FI592" s="22"/>
      <c r="FJ592" s="22"/>
      <c r="FK592" s="22"/>
      <c r="FL592" s="22"/>
      <c r="FM592" s="22"/>
      <c r="FN592" s="22"/>
      <c r="FO592" s="22"/>
      <c r="FP592" s="22"/>
      <c r="FQ592" s="22"/>
      <c r="FR592" s="22"/>
      <c r="FS592" s="22"/>
      <c r="FT592" s="22"/>
      <c r="FU592" s="22"/>
      <c r="FV592" s="22"/>
      <c r="FW592" s="22"/>
      <c r="FX592" s="22"/>
      <c r="FY592" s="22"/>
      <c r="FZ592" s="22"/>
      <c r="GA592" s="22"/>
      <c r="GB592" s="22"/>
      <c r="GC592" s="22"/>
      <c r="GD592" s="22"/>
      <c r="GE592" s="22"/>
      <c r="GF592" s="22"/>
      <c r="GG592" s="22"/>
      <c r="GH592" s="22"/>
      <c r="GI592" s="22"/>
      <c r="GJ592" s="22"/>
      <c r="GK592" s="22"/>
      <c r="GL592" s="22"/>
      <c r="GM592" s="22"/>
      <c r="GN592" s="22"/>
      <c r="GO592" s="22"/>
      <c r="GP592" s="22"/>
      <c r="GQ592" s="22"/>
      <c r="GR592" s="22"/>
      <c r="GS592" s="22"/>
      <c r="GT592" s="22"/>
      <c r="GU592" s="22"/>
      <c r="GV592" s="22"/>
      <c r="GW592" s="22"/>
      <c r="GX592" s="22"/>
      <c r="GY592" s="22"/>
      <c r="GZ592" s="22"/>
      <c r="HA592" s="22"/>
      <c r="HB592" s="22"/>
      <c r="HC592" s="22"/>
      <c r="HD592" s="22"/>
      <c r="HE592" s="22"/>
      <c r="HF592" s="22"/>
      <c r="HG592" s="22"/>
      <c r="HH592" s="22"/>
      <c r="HI592" s="22"/>
      <c r="HJ592" s="22"/>
      <c r="HK592" s="22"/>
      <c r="HL592" s="22"/>
      <c r="HM592" s="22"/>
      <c r="HN592" s="22"/>
      <c r="HO592" s="22"/>
      <c r="HP592" s="22"/>
      <c r="HQ592" s="22"/>
      <c r="HR592" s="22"/>
      <c r="HS592" s="22"/>
      <c r="HT592" s="22"/>
      <c r="HU592" s="22"/>
      <c r="HV592" s="22"/>
      <c r="HW592" s="22"/>
      <c r="HX592" s="22"/>
      <c r="HY592" s="22"/>
      <c r="HZ592" s="22"/>
      <c r="IA592" s="22"/>
      <c r="IB592" s="22"/>
      <c r="IC592" s="22"/>
      <c r="ID592" s="22"/>
      <c r="IE592" s="22"/>
      <c r="IF592" s="22"/>
      <c r="IG592" s="22"/>
      <c r="IH592" s="22"/>
      <c r="II592" s="22"/>
      <c r="IJ592" s="22"/>
      <c r="IK592" s="22"/>
      <c r="IL592" s="22"/>
      <c r="IM592" s="22"/>
      <c r="IN592" s="22"/>
      <c r="IO592" s="22"/>
      <c r="IP592" s="22"/>
      <c r="IQ592" s="22"/>
      <c r="IR592" s="22"/>
      <c r="IS592" s="22"/>
      <c r="IT592" s="22"/>
      <c r="IU592" s="22"/>
      <c r="IV592" s="22"/>
      <c r="IW592" s="22"/>
      <c r="IX592" s="22"/>
      <c r="IY592" s="26">
        <f t="shared" si="32"/>
        <v>47</v>
      </c>
      <c r="IZ592" s="56" t="s">
        <v>37</v>
      </c>
      <c r="JA592" s="80">
        <v>1417.38</v>
      </c>
      <c r="JB592" s="81">
        <f>JE592+JF592+JG592+JH592+JI592+JJ592+JK592+JL592+JM592+JN592+JO592+JP592</f>
        <v>0</v>
      </c>
      <c r="JC592" s="81">
        <v>669.41</v>
      </c>
      <c r="JD592" s="82">
        <f t="shared" si="33"/>
        <v>1417.38</v>
      </c>
      <c r="JE592" s="83"/>
      <c r="JF592" s="83"/>
      <c r="JG592" s="83"/>
      <c r="JH592" s="83"/>
      <c r="JI592" s="83"/>
      <c r="JJ592" s="83"/>
      <c r="JK592" s="83"/>
      <c r="JL592" s="83"/>
      <c r="JM592" s="83"/>
      <c r="JN592" s="83"/>
      <c r="JO592" s="83"/>
      <c r="JP592" s="83"/>
      <c r="JQ592" s="117">
        <f t="shared" si="31"/>
        <v>2.1173570756337674</v>
      </c>
    </row>
    <row r="593" spans="1:278" s="5" customFormat="1" ht="12.75" customHeight="1" x14ac:dyDescent="0.25">
      <c r="A593" s="64">
        <v>43185</v>
      </c>
      <c r="B593" s="108" t="s">
        <v>328</v>
      </c>
      <c r="C593" s="52"/>
      <c r="D593" s="52"/>
      <c r="E593" s="53"/>
      <c r="F593" s="53"/>
      <c r="G593" s="53"/>
      <c r="H593" s="53"/>
      <c r="I593" s="53"/>
      <c r="J593" s="53"/>
      <c r="K593" s="53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  <c r="AU593" s="22"/>
      <c r="AV593" s="22"/>
      <c r="AW593" s="22"/>
      <c r="AX593" s="22"/>
      <c r="AY593" s="22"/>
      <c r="AZ593" s="22"/>
      <c r="BA593" s="22"/>
      <c r="BB593" s="22"/>
      <c r="BC593" s="22"/>
      <c r="BD593" s="22"/>
      <c r="BE593" s="22"/>
      <c r="BF593" s="22"/>
      <c r="BG593" s="22"/>
      <c r="BH593" s="22"/>
      <c r="BI593" s="22"/>
      <c r="BJ593" s="22"/>
      <c r="BK593" s="22"/>
      <c r="BL593" s="22"/>
      <c r="BM593" s="22"/>
      <c r="BN593" s="22"/>
      <c r="BO593" s="22"/>
      <c r="BP593" s="22"/>
      <c r="BQ593" s="22"/>
      <c r="BR593" s="22"/>
      <c r="BS593" s="22"/>
      <c r="BT593" s="22"/>
      <c r="BU593" s="22"/>
      <c r="BV593" s="22"/>
      <c r="BW593" s="22"/>
      <c r="BX593" s="22"/>
      <c r="BY593" s="22"/>
      <c r="BZ593" s="22"/>
      <c r="CA593" s="22"/>
      <c r="CB593" s="22"/>
      <c r="CC593" s="22"/>
      <c r="CD593" s="22"/>
      <c r="CE593" s="22"/>
      <c r="CF593" s="22"/>
      <c r="CG593" s="22"/>
      <c r="CH593" s="22"/>
      <c r="CI593" s="22"/>
      <c r="CJ593" s="22"/>
      <c r="CK593" s="22"/>
      <c r="CL593" s="22"/>
      <c r="CM593" s="22"/>
      <c r="CN593" s="22"/>
      <c r="CO593" s="22"/>
      <c r="CP593" s="22"/>
      <c r="CQ593" s="22"/>
      <c r="CR593" s="22"/>
      <c r="CS593" s="22"/>
      <c r="CT593" s="22"/>
      <c r="CU593" s="22"/>
      <c r="CV593" s="22"/>
      <c r="CW593" s="22"/>
      <c r="CX593" s="22"/>
      <c r="CY593" s="22"/>
      <c r="CZ593" s="22"/>
      <c r="DA593" s="22"/>
      <c r="DB593" s="22"/>
      <c r="DC593" s="22"/>
      <c r="DD593" s="22"/>
      <c r="DE593" s="22"/>
      <c r="DF593" s="22"/>
      <c r="DG593" s="22"/>
      <c r="DH593" s="22"/>
      <c r="DI593" s="22"/>
      <c r="DJ593" s="22"/>
      <c r="DK593" s="22"/>
      <c r="DL593" s="22"/>
      <c r="DM593" s="22"/>
      <c r="DN593" s="22"/>
      <c r="DO593" s="22"/>
      <c r="DP593" s="22"/>
      <c r="DQ593" s="22"/>
      <c r="DR593" s="22"/>
      <c r="DS593" s="22"/>
      <c r="DT593" s="22"/>
      <c r="DU593" s="22"/>
      <c r="DV593" s="22"/>
      <c r="DW593" s="22"/>
      <c r="DX593" s="22"/>
      <c r="DY593" s="22"/>
      <c r="DZ593" s="22"/>
      <c r="EA593" s="22"/>
      <c r="EB593" s="22"/>
      <c r="EC593" s="22"/>
      <c r="ED593" s="22"/>
      <c r="EE593" s="22"/>
      <c r="EF593" s="22"/>
      <c r="EG593" s="22"/>
      <c r="EH593" s="22"/>
      <c r="EI593" s="22"/>
      <c r="EJ593" s="22"/>
      <c r="EK593" s="22"/>
      <c r="EL593" s="22"/>
      <c r="EM593" s="22"/>
      <c r="EN593" s="22"/>
      <c r="EO593" s="22"/>
      <c r="EP593" s="22"/>
      <c r="EQ593" s="22"/>
      <c r="ER593" s="22"/>
      <c r="ES593" s="22"/>
      <c r="ET593" s="22"/>
      <c r="EU593" s="22"/>
      <c r="EV593" s="22"/>
      <c r="EW593" s="22"/>
      <c r="EX593" s="22"/>
      <c r="EY593" s="22"/>
      <c r="EZ593" s="22"/>
      <c r="FA593" s="22"/>
      <c r="FB593" s="22"/>
      <c r="FC593" s="22"/>
      <c r="FD593" s="22"/>
      <c r="FE593" s="22"/>
      <c r="FF593" s="22"/>
      <c r="FG593" s="22"/>
      <c r="FH593" s="22"/>
      <c r="FI593" s="22"/>
      <c r="FJ593" s="22"/>
      <c r="FK593" s="22"/>
      <c r="FL593" s="22"/>
      <c r="FM593" s="22"/>
      <c r="FN593" s="22"/>
      <c r="FO593" s="22"/>
      <c r="FP593" s="22"/>
      <c r="FQ593" s="22"/>
      <c r="FR593" s="22"/>
      <c r="FS593" s="22"/>
      <c r="FT593" s="22"/>
      <c r="FU593" s="22"/>
      <c r="FV593" s="22"/>
      <c r="FW593" s="22"/>
      <c r="FX593" s="22"/>
      <c r="FY593" s="22"/>
      <c r="FZ593" s="22"/>
      <c r="GA593" s="22"/>
      <c r="GB593" s="22"/>
      <c r="GC593" s="22"/>
      <c r="GD593" s="22"/>
      <c r="GE593" s="22"/>
      <c r="GF593" s="22"/>
      <c r="GG593" s="22"/>
      <c r="GH593" s="22"/>
      <c r="GI593" s="22"/>
      <c r="GJ593" s="22"/>
      <c r="GK593" s="22"/>
      <c r="GL593" s="22"/>
      <c r="GM593" s="22"/>
      <c r="GN593" s="22"/>
      <c r="GO593" s="22"/>
      <c r="GP593" s="22"/>
      <c r="GQ593" s="22"/>
      <c r="GR593" s="22"/>
      <c r="GS593" s="22"/>
      <c r="GT593" s="22"/>
      <c r="GU593" s="22"/>
      <c r="GV593" s="22"/>
      <c r="GW593" s="22"/>
      <c r="GX593" s="22"/>
      <c r="GY593" s="22"/>
      <c r="GZ593" s="22"/>
      <c r="HA593" s="22"/>
      <c r="HB593" s="22"/>
      <c r="HC593" s="22"/>
      <c r="HD593" s="22"/>
      <c r="HE593" s="22"/>
      <c r="HF593" s="22"/>
      <c r="HG593" s="22"/>
      <c r="HH593" s="22"/>
      <c r="HI593" s="22"/>
      <c r="HJ593" s="22"/>
      <c r="HK593" s="22"/>
      <c r="HL593" s="22"/>
      <c r="HM593" s="22"/>
      <c r="HN593" s="22"/>
      <c r="HO593" s="22"/>
      <c r="HP593" s="22"/>
      <c r="HQ593" s="22"/>
      <c r="HR593" s="22"/>
      <c r="HS593" s="22"/>
      <c r="HT593" s="22"/>
      <c r="HU593" s="22"/>
      <c r="HV593" s="22"/>
      <c r="HW593" s="22"/>
      <c r="HX593" s="22"/>
      <c r="HY593" s="22"/>
      <c r="HZ593" s="22"/>
      <c r="IA593" s="22"/>
      <c r="IB593" s="22"/>
      <c r="IC593" s="22"/>
      <c r="ID593" s="22"/>
      <c r="IE593" s="22"/>
      <c r="IF593" s="22"/>
      <c r="IG593" s="22"/>
      <c r="IH593" s="22"/>
      <c r="II593" s="22"/>
      <c r="IJ593" s="22"/>
      <c r="IK593" s="22"/>
      <c r="IL593" s="22"/>
      <c r="IM593" s="22"/>
      <c r="IN593" s="22"/>
      <c r="IO593" s="22"/>
      <c r="IP593" s="22"/>
      <c r="IQ593" s="22"/>
      <c r="IR593" s="22"/>
      <c r="IS593" s="22"/>
      <c r="IT593" s="22"/>
      <c r="IU593" s="22">
        <v>15</v>
      </c>
      <c r="IV593" s="22"/>
      <c r="IW593" s="22"/>
      <c r="IX593" s="22"/>
      <c r="IY593" s="26">
        <f t="shared" si="32"/>
        <v>15</v>
      </c>
      <c r="IZ593" s="56" t="s">
        <v>105</v>
      </c>
      <c r="JA593" s="80">
        <v>412.02</v>
      </c>
      <c r="JB593" s="81">
        <f>JE593+JF593+JG593+JH593+JI593</f>
        <v>412.02</v>
      </c>
      <c r="JC593" s="81">
        <v>276.14999999999998</v>
      </c>
      <c r="JD593" s="82">
        <f t="shared" si="33"/>
        <v>0</v>
      </c>
      <c r="JE593" s="83"/>
      <c r="JF593" s="83"/>
      <c r="JG593" s="83"/>
      <c r="JH593" s="83">
        <v>100</v>
      </c>
      <c r="JI593" s="83">
        <f>212.02+100</f>
        <v>312.02</v>
      </c>
      <c r="JJ593" s="83"/>
      <c r="JK593" s="83"/>
      <c r="JL593" s="83"/>
      <c r="JM593" s="83"/>
      <c r="JN593" s="83"/>
      <c r="JO593" s="83"/>
      <c r="JP593" s="83"/>
      <c r="JQ593" s="40">
        <f t="shared" si="31"/>
        <v>1.4920152091254753</v>
      </c>
      <c r="JR593" s="5" t="s">
        <v>350</v>
      </c>
    </row>
    <row r="594" spans="1:278" s="5" customFormat="1" ht="12.75" customHeight="1" x14ac:dyDescent="0.25">
      <c r="A594" s="64">
        <v>43257</v>
      </c>
      <c r="B594" s="108" t="s">
        <v>328</v>
      </c>
      <c r="C594" s="52"/>
      <c r="D594" s="52"/>
      <c r="E594" s="53"/>
      <c r="F594" s="53"/>
      <c r="G594" s="53"/>
      <c r="H594" s="53"/>
      <c r="I594" s="53"/>
      <c r="J594" s="53"/>
      <c r="K594" s="53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  <c r="BA594" s="22"/>
      <c r="BB594" s="22"/>
      <c r="BC594" s="22"/>
      <c r="BD594" s="22"/>
      <c r="BE594" s="22"/>
      <c r="BF594" s="22"/>
      <c r="BG594" s="22"/>
      <c r="BH594" s="22"/>
      <c r="BI594" s="22"/>
      <c r="BJ594" s="22"/>
      <c r="BK594" s="22"/>
      <c r="BL594" s="22"/>
      <c r="BM594" s="22"/>
      <c r="BN594" s="22"/>
      <c r="BO594" s="22"/>
      <c r="BP594" s="22"/>
      <c r="BQ594" s="22"/>
      <c r="BR594" s="22"/>
      <c r="BS594" s="22"/>
      <c r="BT594" s="22"/>
      <c r="BU594" s="22"/>
      <c r="BV594" s="22"/>
      <c r="BW594" s="22"/>
      <c r="BX594" s="22"/>
      <c r="BY594" s="22"/>
      <c r="BZ594" s="22"/>
      <c r="CA594" s="22"/>
      <c r="CB594" s="22"/>
      <c r="CC594" s="22"/>
      <c r="CD594" s="22"/>
      <c r="CE594" s="22"/>
      <c r="CF594" s="22"/>
      <c r="CG594" s="22"/>
      <c r="CH594" s="22"/>
      <c r="CI594" s="22"/>
      <c r="CJ594" s="22"/>
      <c r="CK594" s="22"/>
      <c r="CL594" s="22"/>
      <c r="CM594" s="22"/>
      <c r="CN594" s="22"/>
      <c r="CO594" s="22"/>
      <c r="CP594" s="22"/>
      <c r="CQ594" s="22"/>
      <c r="CR594" s="22"/>
      <c r="CS594" s="22"/>
      <c r="CT594" s="22"/>
      <c r="CU594" s="22"/>
      <c r="CV594" s="22"/>
      <c r="CW594" s="22"/>
      <c r="CX594" s="22"/>
      <c r="CY594" s="22"/>
      <c r="CZ594" s="22"/>
      <c r="DA594" s="22"/>
      <c r="DB594" s="22"/>
      <c r="DC594" s="22"/>
      <c r="DD594" s="22"/>
      <c r="DE594" s="22"/>
      <c r="DF594" s="22"/>
      <c r="DG594" s="22"/>
      <c r="DH594" s="22"/>
      <c r="DI594" s="22"/>
      <c r="DJ594" s="22"/>
      <c r="DK594" s="22"/>
      <c r="DL594" s="22"/>
      <c r="DM594" s="22"/>
      <c r="DN594" s="22"/>
      <c r="DO594" s="22"/>
      <c r="DP594" s="22"/>
      <c r="DQ594" s="22"/>
      <c r="DR594" s="22"/>
      <c r="DS594" s="22"/>
      <c r="DT594" s="22"/>
      <c r="DU594" s="22"/>
      <c r="DV594" s="22"/>
      <c r="DW594" s="22"/>
      <c r="DX594" s="22"/>
      <c r="DY594" s="22"/>
      <c r="DZ594" s="22"/>
      <c r="EA594" s="22"/>
      <c r="EB594" s="22"/>
      <c r="EC594" s="22"/>
      <c r="ED594" s="22"/>
      <c r="EE594" s="22"/>
      <c r="EF594" s="22"/>
      <c r="EG594" s="22"/>
      <c r="EH594" s="22"/>
      <c r="EI594" s="22"/>
      <c r="EJ594" s="22"/>
      <c r="EK594" s="22"/>
      <c r="EL594" s="22"/>
      <c r="EM594" s="22"/>
      <c r="EN594" s="22"/>
      <c r="EO594" s="22"/>
      <c r="EP594" s="22"/>
      <c r="EQ594" s="22"/>
      <c r="ER594" s="22"/>
      <c r="ES594" s="22"/>
      <c r="ET594" s="22"/>
      <c r="EU594" s="22"/>
      <c r="EV594" s="22"/>
      <c r="EW594" s="22"/>
      <c r="EX594" s="22"/>
      <c r="EY594" s="22"/>
      <c r="EZ594" s="22"/>
      <c r="FA594" s="22"/>
      <c r="FB594" s="22"/>
      <c r="FC594" s="22"/>
      <c r="FD594" s="22"/>
      <c r="FE594" s="22"/>
      <c r="FF594" s="22"/>
      <c r="FG594" s="22"/>
      <c r="FH594" s="22"/>
      <c r="FI594" s="22"/>
      <c r="FJ594" s="22"/>
      <c r="FK594" s="22"/>
      <c r="FL594" s="22"/>
      <c r="FM594" s="22"/>
      <c r="FN594" s="22"/>
      <c r="FO594" s="22"/>
      <c r="FP594" s="22"/>
      <c r="FQ594" s="22"/>
      <c r="FR594" s="22"/>
      <c r="FS594" s="22"/>
      <c r="FT594" s="22"/>
      <c r="FU594" s="22"/>
      <c r="FV594" s="22"/>
      <c r="FW594" s="22"/>
      <c r="FX594" s="22"/>
      <c r="FY594" s="22"/>
      <c r="FZ594" s="22"/>
      <c r="GA594" s="22"/>
      <c r="GB594" s="22"/>
      <c r="GC594" s="22"/>
      <c r="GD594" s="22"/>
      <c r="GE594" s="22"/>
      <c r="GF594" s="22"/>
      <c r="GG594" s="22"/>
      <c r="GH594" s="22"/>
      <c r="GI594" s="22"/>
      <c r="GJ594" s="22"/>
      <c r="GK594" s="22"/>
      <c r="GL594" s="22"/>
      <c r="GM594" s="22"/>
      <c r="GN594" s="22"/>
      <c r="GO594" s="22"/>
      <c r="GP594" s="22"/>
      <c r="GQ594" s="22"/>
      <c r="GR594" s="22"/>
      <c r="GS594" s="22"/>
      <c r="GT594" s="22"/>
      <c r="GU594" s="22"/>
      <c r="GV594" s="22"/>
      <c r="GW594" s="22"/>
      <c r="GX594" s="22"/>
      <c r="GY594" s="22"/>
      <c r="GZ594" s="22"/>
      <c r="HA594" s="22"/>
      <c r="HB594" s="22"/>
      <c r="HC594" s="22"/>
      <c r="HD594" s="22"/>
      <c r="HE594" s="22"/>
      <c r="HF594" s="22"/>
      <c r="HG594" s="22"/>
      <c r="HH594" s="22"/>
      <c r="HI594" s="22"/>
      <c r="HJ594" s="22"/>
      <c r="HK594" s="22"/>
      <c r="HL594" s="22"/>
      <c r="HM594" s="22"/>
      <c r="HN594" s="22"/>
      <c r="HO594" s="22"/>
      <c r="HP594" s="22"/>
      <c r="HQ594" s="22"/>
      <c r="HR594" s="22"/>
      <c r="HS594" s="22"/>
      <c r="HT594" s="22"/>
      <c r="HU594" s="22"/>
      <c r="HV594" s="22"/>
      <c r="HW594" s="22"/>
      <c r="HX594" s="22"/>
      <c r="HY594" s="22"/>
      <c r="HZ594" s="22"/>
      <c r="IA594" s="22"/>
      <c r="IB594" s="22"/>
      <c r="IC594" s="22"/>
      <c r="ID594" s="22"/>
      <c r="IE594" s="22"/>
      <c r="IF594" s="22"/>
      <c r="IG594" s="22"/>
      <c r="IH594" s="22"/>
      <c r="II594" s="22"/>
      <c r="IJ594" s="22"/>
      <c r="IK594" s="22"/>
      <c r="IL594" s="22"/>
      <c r="IM594" s="22"/>
      <c r="IN594" s="22"/>
      <c r="IO594" s="22"/>
      <c r="IP594" s="22"/>
      <c r="IQ594" s="22"/>
      <c r="IR594" s="22"/>
      <c r="IS594" s="22"/>
      <c r="IT594" s="22"/>
      <c r="IU594" s="22">
        <v>15</v>
      </c>
      <c r="IV594" s="22"/>
      <c r="IW594" s="22"/>
      <c r="IX594" s="22"/>
      <c r="IY594" s="26">
        <f t="shared" si="32"/>
        <v>15</v>
      </c>
      <c r="IZ594" s="56" t="s">
        <v>105</v>
      </c>
      <c r="JA594" s="80">
        <v>403.74</v>
      </c>
      <c r="JB594" s="81">
        <f>JE594+JF594+JG594+JH594+JI594+JJ594</f>
        <v>403.74</v>
      </c>
      <c r="JC594" s="81">
        <v>288.90000000000003</v>
      </c>
      <c r="JD594" s="82">
        <f t="shared" si="33"/>
        <v>0</v>
      </c>
      <c r="JE594" s="83"/>
      <c r="JF594" s="83"/>
      <c r="JG594" s="83"/>
      <c r="JH594" s="83"/>
      <c r="JI594" s="83"/>
      <c r="JJ594" s="83">
        <f>103.74+150+150</f>
        <v>403.74</v>
      </c>
      <c r="JK594" s="83"/>
      <c r="JL594" s="83"/>
      <c r="JM594" s="83"/>
      <c r="JN594" s="83"/>
      <c r="JO594" s="83"/>
      <c r="JP594" s="83"/>
      <c r="JQ594" s="40">
        <f t="shared" si="31"/>
        <v>1.3975077881619937</v>
      </c>
      <c r="JR594" s="5" t="s">
        <v>403</v>
      </c>
    </row>
    <row r="595" spans="1:278" s="5" customFormat="1" ht="12.75" customHeight="1" x14ac:dyDescent="0.25">
      <c r="A595" s="64">
        <v>43452</v>
      </c>
      <c r="B595" s="108" t="s">
        <v>328</v>
      </c>
      <c r="C595" s="52"/>
      <c r="D595" s="52"/>
      <c r="E595" s="53"/>
      <c r="F595" s="53"/>
      <c r="G595" s="53"/>
      <c r="H595" s="53"/>
      <c r="I595" s="53"/>
      <c r="J595" s="53"/>
      <c r="K595" s="53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  <c r="AU595" s="22"/>
      <c r="AV595" s="22"/>
      <c r="AW595" s="22"/>
      <c r="AX595" s="22"/>
      <c r="AY595" s="22"/>
      <c r="AZ595" s="22"/>
      <c r="BA595" s="22"/>
      <c r="BB595" s="22"/>
      <c r="BC595" s="22"/>
      <c r="BD595" s="22"/>
      <c r="BE595" s="22"/>
      <c r="BF595" s="22"/>
      <c r="BG595" s="22"/>
      <c r="BH595" s="22"/>
      <c r="BI595" s="22"/>
      <c r="BJ595" s="22"/>
      <c r="BK595" s="22"/>
      <c r="BL595" s="22"/>
      <c r="BM595" s="22"/>
      <c r="BN595" s="22"/>
      <c r="BO595" s="22"/>
      <c r="BP595" s="22"/>
      <c r="BQ595" s="22"/>
      <c r="BR595" s="22"/>
      <c r="BS595" s="22"/>
      <c r="BT595" s="22"/>
      <c r="BU595" s="22"/>
      <c r="BV595" s="22"/>
      <c r="BW595" s="22"/>
      <c r="BX595" s="22"/>
      <c r="BY595" s="22"/>
      <c r="BZ595" s="22"/>
      <c r="CA595" s="22"/>
      <c r="CB595" s="22"/>
      <c r="CC595" s="22"/>
      <c r="CD595" s="22"/>
      <c r="CE595" s="22"/>
      <c r="CF595" s="22"/>
      <c r="CG595" s="22"/>
      <c r="CH595" s="22"/>
      <c r="CI595" s="22"/>
      <c r="CJ595" s="22"/>
      <c r="CK595" s="22"/>
      <c r="CL595" s="22"/>
      <c r="CM595" s="22"/>
      <c r="CN595" s="22"/>
      <c r="CO595" s="22"/>
      <c r="CP595" s="22"/>
      <c r="CQ595" s="22"/>
      <c r="CR595" s="22"/>
      <c r="CS595" s="22"/>
      <c r="CT595" s="22"/>
      <c r="CU595" s="22"/>
      <c r="CV595" s="22"/>
      <c r="CW595" s="22"/>
      <c r="CX595" s="22"/>
      <c r="CY595" s="22"/>
      <c r="CZ595" s="22"/>
      <c r="DA595" s="22"/>
      <c r="DB595" s="22"/>
      <c r="DC595" s="22"/>
      <c r="DD595" s="22"/>
      <c r="DE595" s="22"/>
      <c r="DF595" s="22"/>
      <c r="DG595" s="22"/>
      <c r="DH595" s="22"/>
      <c r="DI595" s="22"/>
      <c r="DJ595" s="22"/>
      <c r="DK595" s="22"/>
      <c r="DL595" s="22"/>
      <c r="DM595" s="22"/>
      <c r="DN595" s="22"/>
      <c r="DO595" s="22"/>
      <c r="DP595" s="22"/>
      <c r="DQ595" s="22"/>
      <c r="DR595" s="22"/>
      <c r="DS595" s="22"/>
      <c r="DT595" s="22"/>
      <c r="DU595" s="22"/>
      <c r="DV595" s="22"/>
      <c r="DW595" s="22"/>
      <c r="DX595" s="22"/>
      <c r="DY595" s="22"/>
      <c r="DZ595" s="22"/>
      <c r="EA595" s="22"/>
      <c r="EB595" s="22"/>
      <c r="EC595" s="22"/>
      <c r="ED595" s="22"/>
      <c r="EE595" s="22"/>
      <c r="EF595" s="22"/>
      <c r="EG595" s="22"/>
      <c r="EH595" s="22"/>
      <c r="EI595" s="22"/>
      <c r="EJ595" s="22"/>
      <c r="EK595" s="22"/>
      <c r="EL595" s="22"/>
      <c r="EM595" s="22"/>
      <c r="EN595" s="22"/>
      <c r="EO595" s="22"/>
      <c r="EP595" s="22"/>
      <c r="EQ595" s="22"/>
      <c r="ER595" s="22"/>
      <c r="ES595" s="22"/>
      <c r="ET595" s="22"/>
      <c r="EU595" s="22"/>
      <c r="EV595" s="22"/>
      <c r="EW595" s="22"/>
      <c r="EX595" s="22"/>
      <c r="EY595" s="22"/>
      <c r="EZ595" s="22"/>
      <c r="FA595" s="22"/>
      <c r="FB595" s="22"/>
      <c r="FC595" s="22"/>
      <c r="FD595" s="22"/>
      <c r="FE595" s="22"/>
      <c r="FF595" s="22"/>
      <c r="FG595" s="22"/>
      <c r="FH595" s="22"/>
      <c r="FI595" s="22"/>
      <c r="FJ595" s="22"/>
      <c r="FK595" s="22"/>
      <c r="FL595" s="22"/>
      <c r="FM595" s="22"/>
      <c r="FN595" s="22"/>
      <c r="FO595" s="22"/>
      <c r="FP595" s="22"/>
      <c r="FQ595" s="22"/>
      <c r="FR595" s="22"/>
      <c r="FS595" s="22"/>
      <c r="FT595" s="22"/>
      <c r="FU595" s="22"/>
      <c r="FV595" s="22"/>
      <c r="FW595" s="22"/>
      <c r="FX595" s="22"/>
      <c r="FY595" s="22"/>
      <c r="FZ595" s="22"/>
      <c r="GA595" s="22"/>
      <c r="GB595" s="22"/>
      <c r="GC595" s="22"/>
      <c r="GD595" s="22"/>
      <c r="GE595" s="22"/>
      <c r="GF595" s="22"/>
      <c r="GG595" s="22"/>
      <c r="GH595" s="22"/>
      <c r="GI595" s="22"/>
      <c r="GJ595" s="22"/>
      <c r="GK595" s="22"/>
      <c r="GL595" s="22"/>
      <c r="GM595" s="22"/>
      <c r="GN595" s="22"/>
      <c r="GO595" s="22"/>
      <c r="GP595" s="22"/>
      <c r="GQ595" s="22"/>
      <c r="GR595" s="22"/>
      <c r="GS595" s="22"/>
      <c r="GT595" s="22"/>
      <c r="GU595" s="22"/>
      <c r="GV595" s="22"/>
      <c r="GW595" s="22"/>
      <c r="GX595" s="22"/>
      <c r="GY595" s="22"/>
      <c r="GZ595" s="22"/>
      <c r="HA595" s="22"/>
      <c r="HB595" s="22"/>
      <c r="HC595" s="22"/>
      <c r="HD595" s="22"/>
      <c r="HE595" s="22"/>
      <c r="HF595" s="22"/>
      <c r="HG595" s="22"/>
      <c r="HH595" s="22"/>
      <c r="HI595" s="22"/>
      <c r="HJ595" s="22"/>
      <c r="HK595" s="22"/>
      <c r="HL595" s="22"/>
      <c r="HM595" s="22"/>
      <c r="HN595" s="22"/>
      <c r="HO595" s="22"/>
      <c r="HP595" s="22"/>
      <c r="HQ595" s="22"/>
      <c r="HR595" s="22"/>
      <c r="HS595" s="22"/>
      <c r="HT595" s="22"/>
      <c r="HU595" s="22"/>
      <c r="HV595" s="22"/>
      <c r="HW595" s="22"/>
      <c r="HX595" s="22"/>
      <c r="HY595" s="22"/>
      <c r="HZ595" s="22"/>
      <c r="IA595" s="22"/>
      <c r="IB595" s="22"/>
      <c r="IC595" s="22"/>
      <c r="ID595" s="22"/>
      <c r="IE595" s="22"/>
      <c r="IF595" s="22"/>
      <c r="IG595" s="22"/>
      <c r="IH595" s="22"/>
      <c r="II595" s="22"/>
      <c r="IJ595" s="22"/>
      <c r="IK595" s="22"/>
      <c r="IL595" s="22"/>
      <c r="IM595" s="22"/>
      <c r="IN595" s="22"/>
      <c r="IO595" s="22"/>
      <c r="IP595" s="22"/>
      <c r="IQ595" s="22"/>
      <c r="IR595" s="22"/>
      <c r="IS595" s="22"/>
      <c r="IT595" s="22"/>
      <c r="IU595" s="22">
        <v>17</v>
      </c>
      <c r="IV595" s="22"/>
      <c r="IW595" s="22"/>
      <c r="IX595" s="22"/>
      <c r="IY595" s="26">
        <f t="shared" si="32"/>
        <v>17</v>
      </c>
      <c r="IZ595" s="56" t="s">
        <v>105</v>
      </c>
      <c r="JA595" s="80">
        <v>485.32</v>
      </c>
      <c r="JB595" s="81">
        <f>JE595+JF595+JG595+JH595+JI595+JJ595+JK595+JL595+JM595+JN595+JO595+JP595</f>
        <v>0</v>
      </c>
      <c r="JC595" s="81">
        <v>330.31</v>
      </c>
      <c r="JD595" s="82">
        <f t="shared" si="33"/>
        <v>485.32</v>
      </c>
      <c r="JE595" s="83"/>
      <c r="JF595" s="83"/>
      <c r="JG595" s="83"/>
      <c r="JH595" s="83"/>
      <c r="JI595" s="83"/>
      <c r="JJ595" s="83"/>
      <c r="JK595" s="83"/>
      <c r="JL595" s="83"/>
      <c r="JM595" s="83"/>
      <c r="JN595" s="83"/>
      <c r="JO595" s="83"/>
      <c r="JP595" s="83"/>
      <c r="JQ595" s="117">
        <f t="shared" si="31"/>
        <v>1.4692864279010627</v>
      </c>
      <c r="JR595" s="5" t="s">
        <v>741</v>
      </c>
    </row>
    <row r="596" spans="1:278" s="5" customFormat="1" ht="12.75" customHeight="1" x14ac:dyDescent="0.25">
      <c r="A596" s="64">
        <v>43286</v>
      </c>
      <c r="B596" s="109" t="s">
        <v>463</v>
      </c>
      <c r="C596" s="52"/>
      <c r="D596" s="52"/>
      <c r="E596" s="53"/>
      <c r="F596" s="53"/>
      <c r="G596" s="53"/>
      <c r="H596" s="53"/>
      <c r="I596" s="53"/>
      <c r="J596" s="53"/>
      <c r="K596" s="53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  <c r="AU596" s="22"/>
      <c r="AV596" s="22"/>
      <c r="AW596" s="22"/>
      <c r="AX596" s="22"/>
      <c r="AY596" s="22"/>
      <c r="AZ596" s="22"/>
      <c r="BA596" s="22"/>
      <c r="BB596" s="22"/>
      <c r="BC596" s="22"/>
      <c r="BD596" s="22"/>
      <c r="BE596" s="22"/>
      <c r="BF596" s="22"/>
      <c r="BG596" s="22"/>
      <c r="BH596" s="22"/>
      <c r="BI596" s="22"/>
      <c r="BJ596" s="22"/>
      <c r="BK596" s="22"/>
      <c r="BL596" s="22"/>
      <c r="BM596" s="22"/>
      <c r="BN596" s="22"/>
      <c r="BO596" s="22"/>
      <c r="BP596" s="22"/>
      <c r="BQ596" s="22"/>
      <c r="BR596" s="22"/>
      <c r="BS596" s="22"/>
      <c r="BT596" s="22"/>
      <c r="BU596" s="22"/>
      <c r="BV596" s="22"/>
      <c r="BW596" s="22"/>
      <c r="BX596" s="22"/>
      <c r="BY596" s="22"/>
      <c r="BZ596" s="22"/>
      <c r="CA596" s="22"/>
      <c r="CB596" s="22"/>
      <c r="CC596" s="22"/>
      <c r="CD596" s="22"/>
      <c r="CE596" s="22">
        <v>1</v>
      </c>
      <c r="CF596" s="22"/>
      <c r="CG596" s="22"/>
      <c r="CH596" s="22"/>
      <c r="CI596" s="22"/>
      <c r="CJ596" s="22"/>
      <c r="CK596" s="22"/>
      <c r="CL596" s="22"/>
      <c r="CM596" s="22"/>
      <c r="CN596" s="22"/>
      <c r="CO596" s="22"/>
      <c r="CP596" s="22"/>
      <c r="CQ596" s="22"/>
      <c r="CR596" s="22"/>
      <c r="CS596" s="22"/>
      <c r="CT596" s="22"/>
      <c r="CU596" s="22"/>
      <c r="CV596" s="22"/>
      <c r="CW596" s="22"/>
      <c r="CX596" s="22"/>
      <c r="CY596" s="22"/>
      <c r="CZ596" s="22"/>
      <c r="DA596" s="22"/>
      <c r="DB596" s="22"/>
      <c r="DC596" s="22"/>
      <c r="DD596" s="22"/>
      <c r="DE596" s="22"/>
      <c r="DF596" s="22"/>
      <c r="DG596" s="22"/>
      <c r="DH596" s="22"/>
      <c r="DI596" s="22"/>
      <c r="DJ596" s="22"/>
      <c r="DK596" s="22"/>
      <c r="DL596" s="22"/>
      <c r="DM596" s="22"/>
      <c r="DN596" s="22"/>
      <c r="DO596" s="22"/>
      <c r="DP596" s="22"/>
      <c r="DQ596" s="22"/>
      <c r="DR596" s="22"/>
      <c r="DS596" s="22"/>
      <c r="DT596" s="22"/>
      <c r="DU596" s="22"/>
      <c r="DV596" s="22"/>
      <c r="DW596" s="22"/>
      <c r="DX596" s="22"/>
      <c r="DY596" s="22"/>
      <c r="DZ596" s="22"/>
      <c r="EA596" s="22"/>
      <c r="EB596" s="22"/>
      <c r="EC596" s="22"/>
      <c r="ED596" s="22"/>
      <c r="EE596" s="22"/>
      <c r="EF596" s="22">
        <v>0.9</v>
      </c>
      <c r="EG596" s="22"/>
      <c r="EH596" s="22"/>
      <c r="EI596" s="22"/>
      <c r="EJ596" s="22"/>
      <c r="EK596" s="22"/>
      <c r="EL596" s="22"/>
      <c r="EM596" s="22"/>
      <c r="EN596" s="22"/>
      <c r="EO596" s="22"/>
      <c r="EP596" s="22"/>
      <c r="EQ596" s="22"/>
      <c r="ER596" s="22"/>
      <c r="ES596" s="22"/>
      <c r="ET596" s="22"/>
      <c r="EU596" s="22"/>
      <c r="EV596" s="22"/>
      <c r="EW596" s="22"/>
      <c r="EX596" s="22"/>
      <c r="EY596" s="22"/>
      <c r="EZ596" s="22"/>
      <c r="FA596" s="22"/>
      <c r="FB596" s="22"/>
      <c r="FC596" s="22"/>
      <c r="FD596" s="22"/>
      <c r="FE596" s="22"/>
      <c r="FF596" s="22"/>
      <c r="FG596" s="22"/>
      <c r="FH596" s="22"/>
      <c r="FI596" s="22"/>
      <c r="FJ596" s="22"/>
      <c r="FK596" s="22"/>
      <c r="FL596" s="22"/>
      <c r="FM596" s="22"/>
      <c r="FN596" s="22"/>
      <c r="FO596" s="22"/>
      <c r="FP596" s="22"/>
      <c r="FQ596" s="22"/>
      <c r="FR596" s="22"/>
      <c r="FS596" s="22"/>
      <c r="FT596" s="22"/>
      <c r="FU596" s="22"/>
      <c r="FV596" s="22"/>
      <c r="FW596" s="22"/>
      <c r="FX596" s="22"/>
      <c r="FY596" s="22"/>
      <c r="FZ596" s="22"/>
      <c r="GA596" s="22"/>
      <c r="GB596" s="22"/>
      <c r="GC596" s="22"/>
      <c r="GD596" s="22"/>
      <c r="GE596" s="22"/>
      <c r="GF596" s="22"/>
      <c r="GG596" s="22"/>
      <c r="GH596" s="22"/>
      <c r="GI596" s="22"/>
      <c r="GJ596" s="22"/>
      <c r="GK596" s="22"/>
      <c r="GL596" s="22"/>
      <c r="GM596" s="22"/>
      <c r="GN596" s="22"/>
      <c r="GO596" s="22"/>
      <c r="GP596" s="22"/>
      <c r="GQ596" s="22"/>
      <c r="GR596" s="22"/>
      <c r="GS596" s="22"/>
      <c r="GT596" s="22"/>
      <c r="GU596" s="22"/>
      <c r="GV596" s="22"/>
      <c r="GW596" s="22"/>
      <c r="GX596" s="22"/>
      <c r="GY596" s="22"/>
      <c r="GZ596" s="22"/>
      <c r="HA596" s="22"/>
      <c r="HB596" s="22"/>
      <c r="HC596" s="22"/>
      <c r="HD596" s="22"/>
      <c r="HE596" s="22"/>
      <c r="HF596" s="22"/>
      <c r="HG596" s="22"/>
      <c r="HH596" s="22"/>
      <c r="HI596" s="22"/>
      <c r="HJ596" s="22"/>
      <c r="HK596" s="22"/>
      <c r="HL596" s="22"/>
      <c r="HM596" s="22"/>
      <c r="HN596" s="22"/>
      <c r="HO596" s="22"/>
      <c r="HP596" s="22"/>
      <c r="HQ596" s="22"/>
      <c r="HR596" s="22"/>
      <c r="HS596" s="22"/>
      <c r="HT596" s="22"/>
      <c r="HU596" s="22"/>
      <c r="HV596" s="22"/>
      <c r="HW596" s="22"/>
      <c r="HX596" s="22"/>
      <c r="HY596" s="22"/>
      <c r="HZ596" s="22"/>
      <c r="IA596" s="22"/>
      <c r="IB596" s="22"/>
      <c r="IC596" s="22"/>
      <c r="ID596" s="22"/>
      <c r="IE596" s="22"/>
      <c r="IF596" s="22"/>
      <c r="IG596" s="22"/>
      <c r="IH596" s="22"/>
      <c r="II596" s="22"/>
      <c r="IJ596" s="22"/>
      <c r="IK596" s="22"/>
      <c r="IL596" s="22"/>
      <c r="IM596" s="22"/>
      <c r="IN596" s="22"/>
      <c r="IO596" s="22"/>
      <c r="IP596" s="22"/>
      <c r="IQ596" s="22"/>
      <c r="IR596" s="22"/>
      <c r="IS596" s="22"/>
      <c r="IT596" s="22"/>
      <c r="IU596" s="22"/>
      <c r="IV596" s="22"/>
      <c r="IW596" s="22"/>
      <c r="IX596" s="22"/>
      <c r="IY596" s="26">
        <f t="shared" si="32"/>
        <v>1.9</v>
      </c>
      <c r="IZ596" s="56" t="s">
        <v>37</v>
      </c>
      <c r="JA596" s="80">
        <v>143.16</v>
      </c>
      <c r="JB596" s="81">
        <f>JE596+JF596+JG596+JH596+JI596+JJ596+JK596</f>
        <v>143.16</v>
      </c>
      <c r="JC596" s="81">
        <v>91.896000000000015</v>
      </c>
      <c r="JD596" s="82">
        <f t="shared" si="33"/>
        <v>0</v>
      </c>
      <c r="JE596" s="83"/>
      <c r="JF596" s="83"/>
      <c r="JG596" s="83"/>
      <c r="JH596" s="83"/>
      <c r="JI596" s="83"/>
      <c r="JJ596" s="83">
        <v>143.16</v>
      </c>
      <c r="JK596" s="83"/>
      <c r="JL596" s="83"/>
      <c r="JM596" s="83"/>
      <c r="JN596" s="83"/>
      <c r="JO596" s="83"/>
      <c r="JP596" s="83"/>
      <c r="JQ596" s="40">
        <f t="shared" si="31"/>
        <v>1.5578480020893182</v>
      </c>
    </row>
    <row r="597" spans="1:278" s="5" customFormat="1" ht="12.75" customHeight="1" x14ac:dyDescent="0.25">
      <c r="A597" s="64">
        <v>43463</v>
      </c>
      <c r="B597" s="109" t="s">
        <v>463</v>
      </c>
      <c r="C597" s="52"/>
      <c r="D597" s="52"/>
      <c r="E597" s="53"/>
      <c r="F597" s="53"/>
      <c r="G597" s="53"/>
      <c r="H597" s="53"/>
      <c r="I597" s="53"/>
      <c r="J597" s="53"/>
      <c r="K597" s="53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  <c r="AU597" s="22"/>
      <c r="AV597" s="22"/>
      <c r="AW597" s="22"/>
      <c r="AX597" s="22"/>
      <c r="AY597" s="22"/>
      <c r="AZ597" s="22"/>
      <c r="BA597" s="22"/>
      <c r="BB597" s="22"/>
      <c r="BC597" s="22"/>
      <c r="BD597" s="22"/>
      <c r="BE597" s="22"/>
      <c r="BF597" s="22"/>
      <c r="BG597" s="22"/>
      <c r="BH597" s="22"/>
      <c r="BI597" s="22"/>
      <c r="BJ597" s="22"/>
      <c r="BK597" s="22"/>
      <c r="BL597" s="22"/>
      <c r="BM597" s="22"/>
      <c r="BN597" s="22"/>
      <c r="BO597" s="22"/>
      <c r="BP597" s="22"/>
      <c r="BQ597" s="22"/>
      <c r="BR597" s="22"/>
      <c r="BS597" s="22"/>
      <c r="BT597" s="22"/>
      <c r="BU597" s="22"/>
      <c r="BV597" s="22"/>
      <c r="BW597" s="22"/>
      <c r="BX597" s="22"/>
      <c r="BY597" s="22"/>
      <c r="BZ597" s="22"/>
      <c r="CA597" s="22"/>
      <c r="CB597" s="22"/>
      <c r="CC597" s="22"/>
      <c r="CD597" s="22"/>
      <c r="CE597" s="22">
        <v>1</v>
      </c>
      <c r="CF597" s="22"/>
      <c r="CG597" s="22"/>
      <c r="CH597" s="22"/>
      <c r="CI597" s="22"/>
      <c r="CJ597" s="22"/>
      <c r="CK597" s="22"/>
      <c r="CL597" s="22"/>
      <c r="CM597" s="22"/>
      <c r="CN597" s="22"/>
      <c r="CO597" s="22"/>
      <c r="CP597" s="22"/>
      <c r="CQ597" s="22"/>
      <c r="CR597" s="22"/>
      <c r="CS597" s="22"/>
      <c r="CT597" s="22"/>
      <c r="CU597" s="22"/>
      <c r="CV597" s="22"/>
      <c r="CW597" s="22"/>
      <c r="CX597" s="22"/>
      <c r="CY597" s="22"/>
      <c r="CZ597" s="22"/>
      <c r="DA597" s="22"/>
      <c r="DB597" s="22"/>
      <c r="DC597" s="22"/>
      <c r="DD597" s="22"/>
      <c r="DE597" s="22"/>
      <c r="DF597" s="22"/>
      <c r="DG597" s="22"/>
      <c r="DH597" s="22"/>
      <c r="DI597" s="22"/>
      <c r="DJ597" s="22"/>
      <c r="DK597" s="22"/>
      <c r="DL597" s="22"/>
      <c r="DM597" s="22"/>
      <c r="DN597" s="22"/>
      <c r="DO597" s="22"/>
      <c r="DP597" s="22"/>
      <c r="DQ597" s="22"/>
      <c r="DR597" s="22"/>
      <c r="DS597" s="22"/>
      <c r="DT597" s="22"/>
      <c r="DU597" s="22"/>
      <c r="DV597" s="22"/>
      <c r="DW597" s="22"/>
      <c r="DX597" s="22"/>
      <c r="DY597" s="22"/>
      <c r="DZ597" s="22"/>
      <c r="EA597" s="22"/>
      <c r="EB597" s="22"/>
      <c r="EC597" s="22"/>
      <c r="ED597" s="22"/>
      <c r="EE597" s="22"/>
      <c r="EF597" s="22"/>
      <c r="EG597" s="22"/>
      <c r="EH597" s="22">
        <v>1.1000000000000001</v>
      </c>
      <c r="EI597" s="22"/>
      <c r="EJ597" s="22"/>
      <c r="EK597" s="22"/>
      <c r="EL597" s="22"/>
      <c r="EM597" s="22"/>
      <c r="EN597" s="22"/>
      <c r="EO597" s="22"/>
      <c r="EP597" s="22"/>
      <c r="EQ597" s="22"/>
      <c r="ER597" s="22"/>
      <c r="ES597" s="22"/>
      <c r="ET597" s="22"/>
      <c r="EU597" s="22"/>
      <c r="EV597" s="22"/>
      <c r="EW597" s="22"/>
      <c r="EX597" s="22"/>
      <c r="EY597" s="22"/>
      <c r="EZ597" s="22"/>
      <c r="FA597" s="22"/>
      <c r="FB597" s="22"/>
      <c r="FC597" s="22"/>
      <c r="FD597" s="22"/>
      <c r="FE597" s="22"/>
      <c r="FF597" s="22"/>
      <c r="FG597" s="22"/>
      <c r="FH597" s="22"/>
      <c r="FI597" s="22"/>
      <c r="FJ597" s="22"/>
      <c r="FK597" s="22"/>
      <c r="FL597" s="22"/>
      <c r="FM597" s="22"/>
      <c r="FN597" s="22"/>
      <c r="FO597" s="22"/>
      <c r="FP597" s="22"/>
      <c r="FQ597" s="22"/>
      <c r="FR597" s="22"/>
      <c r="FS597" s="22"/>
      <c r="FT597" s="22"/>
      <c r="FU597" s="22"/>
      <c r="FV597" s="22"/>
      <c r="FW597" s="22"/>
      <c r="FX597" s="22"/>
      <c r="FY597" s="22"/>
      <c r="FZ597" s="22"/>
      <c r="GA597" s="22"/>
      <c r="GB597" s="22"/>
      <c r="GC597" s="22"/>
      <c r="GD597" s="22"/>
      <c r="GE597" s="22"/>
      <c r="GF597" s="22"/>
      <c r="GG597" s="22"/>
      <c r="GH597" s="22"/>
      <c r="GI597" s="22"/>
      <c r="GJ597" s="22"/>
      <c r="GK597" s="22"/>
      <c r="GL597" s="22"/>
      <c r="GM597" s="22"/>
      <c r="GN597" s="22"/>
      <c r="GO597" s="22"/>
      <c r="GP597" s="22"/>
      <c r="GQ597" s="22"/>
      <c r="GR597" s="22"/>
      <c r="GS597" s="22"/>
      <c r="GT597" s="22"/>
      <c r="GU597" s="22"/>
      <c r="GV597" s="22"/>
      <c r="GW597" s="22"/>
      <c r="GX597" s="22"/>
      <c r="GY597" s="22"/>
      <c r="GZ597" s="22"/>
      <c r="HA597" s="22"/>
      <c r="HB597" s="22"/>
      <c r="HC597" s="22"/>
      <c r="HD597" s="22"/>
      <c r="HE597" s="22"/>
      <c r="HF597" s="22"/>
      <c r="HG597" s="22"/>
      <c r="HH597" s="22"/>
      <c r="HI597" s="22"/>
      <c r="HJ597" s="22"/>
      <c r="HK597" s="22"/>
      <c r="HL597" s="22"/>
      <c r="HM597" s="22"/>
      <c r="HN597" s="22"/>
      <c r="HO597" s="22"/>
      <c r="HP597" s="22"/>
      <c r="HQ597" s="22"/>
      <c r="HR597" s="22"/>
      <c r="HS597" s="22"/>
      <c r="HT597" s="22"/>
      <c r="HU597" s="22"/>
      <c r="HV597" s="22"/>
      <c r="HW597" s="22"/>
      <c r="HX597" s="22"/>
      <c r="HY597" s="22"/>
      <c r="HZ597" s="22"/>
      <c r="IA597" s="22"/>
      <c r="IB597" s="22"/>
      <c r="IC597" s="22"/>
      <c r="ID597" s="22"/>
      <c r="IE597" s="22"/>
      <c r="IF597" s="22"/>
      <c r="IG597" s="22"/>
      <c r="IH597" s="22"/>
      <c r="II597" s="22"/>
      <c r="IJ597" s="22"/>
      <c r="IK597" s="22"/>
      <c r="IL597" s="22"/>
      <c r="IM597" s="22"/>
      <c r="IN597" s="22"/>
      <c r="IO597" s="22"/>
      <c r="IP597" s="22"/>
      <c r="IQ597" s="22"/>
      <c r="IR597" s="22"/>
      <c r="IS597" s="22"/>
      <c r="IT597" s="22"/>
      <c r="IU597" s="22"/>
      <c r="IV597" s="22"/>
      <c r="IW597" s="22"/>
      <c r="IX597" s="22"/>
      <c r="IY597" s="26">
        <f t="shared" si="32"/>
        <v>2.1</v>
      </c>
      <c r="IZ597" s="56" t="s">
        <v>37</v>
      </c>
      <c r="JA597" s="80">
        <v>102.28</v>
      </c>
      <c r="JB597" s="81">
        <f>JE597+JF597+JG597+JH597+JI597+JJ597+JK597+JL597+JM597+JN597+JO597+JP597</f>
        <v>102.28</v>
      </c>
      <c r="JC597" s="81">
        <v>58.613</v>
      </c>
      <c r="JD597" s="82">
        <f t="shared" si="33"/>
        <v>0</v>
      </c>
      <c r="JE597" s="83"/>
      <c r="JF597" s="83"/>
      <c r="JG597" s="83"/>
      <c r="JH597" s="83"/>
      <c r="JI597" s="83"/>
      <c r="JJ597" s="83"/>
      <c r="JK597" s="83"/>
      <c r="JL597" s="83"/>
      <c r="JM597" s="83"/>
      <c r="JN597" s="83"/>
      <c r="JO597" s="83"/>
      <c r="JP597" s="83">
        <v>102.28</v>
      </c>
      <c r="JQ597" s="117">
        <f t="shared" si="31"/>
        <v>1.745005374234385</v>
      </c>
    </row>
    <row r="598" spans="1:278" s="5" customFormat="1" ht="12.75" customHeight="1" x14ac:dyDescent="0.25">
      <c r="A598" s="64">
        <v>43150</v>
      </c>
      <c r="B598" s="108" t="s">
        <v>206</v>
      </c>
      <c r="C598" s="52"/>
      <c r="D598" s="52"/>
      <c r="E598" s="53"/>
      <c r="F598" s="53"/>
      <c r="G598" s="53"/>
      <c r="H598" s="53"/>
      <c r="I598" s="53"/>
      <c r="J598" s="53"/>
      <c r="K598" s="53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  <c r="AU598" s="22"/>
      <c r="AV598" s="22"/>
      <c r="AW598" s="22"/>
      <c r="AX598" s="22"/>
      <c r="AY598" s="22"/>
      <c r="AZ598" s="22"/>
      <c r="BA598" s="22"/>
      <c r="BB598" s="22"/>
      <c r="BC598" s="22"/>
      <c r="BD598" s="22"/>
      <c r="BE598" s="22"/>
      <c r="BF598" s="22"/>
      <c r="BG598" s="22"/>
      <c r="BH598" s="22"/>
      <c r="BI598" s="22"/>
      <c r="BJ598" s="22"/>
      <c r="BK598" s="22"/>
      <c r="BL598" s="22"/>
      <c r="BM598" s="22"/>
      <c r="BN598" s="22"/>
      <c r="BO598" s="22"/>
      <c r="BP598" s="22"/>
      <c r="BQ598" s="22"/>
      <c r="BR598" s="22"/>
      <c r="BS598" s="22"/>
      <c r="BT598" s="22"/>
      <c r="BU598" s="22"/>
      <c r="BV598" s="22"/>
      <c r="BW598" s="22"/>
      <c r="BX598" s="22"/>
      <c r="BY598" s="22"/>
      <c r="BZ598" s="22"/>
      <c r="CA598" s="22"/>
      <c r="CB598" s="22"/>
      <c r="CC598" s="22"/>
      <c r="CD598" s="22"/>
      <c r="CE598" s="22"/>
      <c r="CF598" s="22"/>
      <c r="CG598" s="22"/>
      <c r="CH598" s="22"/>
      <c r="CI598" s="22"/>
      <c r="CJ598" s="22"/>
      <c r="CK598" s="22"/>
      <c r="CL598" s="22"/>
      <c r="CM598" s="22"/>
      <c r="CN598" s="22"/>
      <c r="CO598" s="22"/>
      <c r="CP598" s="22"/>
      <c r="CQ598" s="22"/>
      <c r="CR598" s="22"/>
      <c r="CS598" s="22"/>
      <c r="CT598" s="22"/>
      <c r="CU598" s="22"/>
      <c r="CV598" s="22"/>
      <c r="CW598" s="22"/>
      <c r="CX598" s="22"/>
      <c r="CY598" s="22"/>
      <c r="CZ598" s="22"/>
      <c r="DA598" s="22"/>
      <c r="DB598" s="22"/>
      <c r="DC598" s="22"/>
      <c r="DD598" s="22"/>
      <c r="DE598" s="22"/>
      <c r="DF598" s="22"/>
      <c r="DG598" s="22"/>
      <c r="DH598" s="22"/>
      <c r="DI598" s="22"/>
      <c r="DJ598" s="22"/>
      <c r="DK598" s="22"/>
      <c r="DL598" s="22"/>
      <c r="DM598" s="22"/>
      <c r="DN598" s="22"/>
      <c r="DO598" s="22"/>
      <c r="DP598" s="22"/>
      <c r="DQ598" s="22"/>
      <c r="DR598" s="22"/>
      <c r="DS598" s="22"/>
      <c r="DT598" s="22"/>
      <c r="DU598" s="22"/>
      <c r="DV598" s="22"/>
      <c r="DW598" s="22"/>
      <c r="DX598" s="22"/>
      <c r="DY598" s="22"/>
      <c r="DZ598" s="22"/>
      <c r="EA598" s="22"/>
      <c r="EB598" s="22"/>
      <c r="EC598" s="22"/>
      <c r="ED598" s="22"/>
      <c r="EE598" s="22"/>
      <c r="EF598" s="22"/>
      <c r="EG598" s="22"/>
      <c r="EH598" s="22"/>
      <c r="EI598" s="22"/>
      <c r="EJ598" s="22"/>
      <c r="EK598" s="22"/>
      <c r="EL598" s="22"/>
      <c r="EM598" s="22"/>
      <c r="EN598" s="22"/>
      <c r="EO598" s="22"/>
      <c r="EP598" s="22"/>
      <c r="EQ598" s="22"/>
      <c r="ER598" s="22"/>
      <c r="ES598" s="22"/>
      <c r="ET598" s="22"/>
      <c r="EU598" s="22"/>
      <c r="EV598" s="22"/>
      <c r="EW598" s="22"/>
      <c r="EX598" s="22"/>
      <c r="EY598" s="22"/>
      <c r="EZ598" s="22"/>
      <c r="FA598" s="22"/>
      <c r="FB598" s="22"/>
      <c r="FC598" s="22"/>
      <c r="FD598" s="22"/>
      <c r="FE598" s="22"/>
      <c r="FF598" s="22"/>
      <c r="FG598" s="22"/>
      <c r="FH598" s="22"/>
      <c r="FI598" s="22"/>
      <c r="FJ598" s="22"/>
      <c r="FK598" s="22"/>
      <c r="FL598" s="22"/>
      <c r="FM598" s="22"/>
      <c r="FN598" s="22"/>
      <c r="FO598" s="22"/>
      <c r="FP598" s="22"/>
      <c r="FQ598" s="22"/>
      <c r="FR598" s="22"/>
      <c r="FS598" s="22"/>
      <c r="FT598" s="22"/>
      <c r="FU598" s="22"/>
      <c r="FV598" s="22"/>
      <c r="FW598" s="22"/>
      <c r="FX598" s="22"/>
      <c r="FY598" s="22"/>
      <c r="FZ598" s="22"/>
      <c r="GA598" s="22"/>
      <c r="GB598" s="22">
        <v>8</v>
      </c>
      <c r="GC598" s="22"/>
      <c r="GD598" s="22"/>
      <c r="GE598" s="22"/>
      <c r="GF598" s="22"/>
      <c r="GG598" s="22"/>
      <c r="GH598" s="22"/>
      <c r="GI598" s="22"/>
      <c r="GJ598" s="22"/>
      <c r="GK598" s="22"/>
      <c r="GL598" s="22"/>
      <c r="GM598" s="22"/>
      <c r="GN598" s="22"/>
      <c r="GO598" s="22"/>
      <c r="GP598" s="22"/>
      <c r="GQ598" s="22"/>
      <c r="GR598" s="22"/>
      <c r="GS598" s="22"/>
      <c r="GT598" s="22"/>
      <c r="GU598" s="22"/>
      <c r="GV598" s="22"/>
      <c r="GW598" s="22"/>
      <c r="GX598" s="22"/>
      <c r="GY598" s="22"/>
      <c r="GZ598" s="22"/>
      <c r="HA598" s="22"/>
      <c r="HB598" s="22"/>
      <c r="HC598" s="22"/>
      <c r="HD598" s="22"/>
      <c r="HE598" s="22"/>
      <c r="HF598" s="22"/>
      <c r="HG598" s="22"/>
      <c r="HH598" s="22"/>
      <c r="HI598" s="22"/>
      <c r="HJ598" s="22"/>
      <c r="HK598" s="22"/>
      <c r="HL598" s="22"/>
      <c r="HM598" s="22"/>
      <c r="HN598" s="22"/>
      <c r="HO598" s="22"/>
      <c r="HP598" s="22"/>
      <c r="HQ598" s="22"/>
      <c r="HR598" s="22"/>
      <c r="HS598" s="22"/>
      <c r="HT598" s="22"/>
      <c r="HU598" s="22"/>
      <c r="HV598" s="22"/>
      <c r="HW598" s="22"/>
      <c r="HX598" s="22"/>
      <c r="HY598" s="22"/>
      <c r="HZ598" s="22"/>
      <c r="IA598" s="22"/>
      <c r="IB598" s="22"/>
      <c r="IC598" s="22"/>
      <c r="ID598" s="22"/>
      <c r="IE598" s="22"/>
      <c r="IF598" s="22"/>
      <c r="IG598" s="22"/>
      <c r="IH598" s="22"/>
      <c r="II598" s="22"/>
      <c r="IJ598" s="22"/>
      <c r="IK598" s="22"/>
      <c r="IL598" s="22"/>
      <c r="IM598" s="22"/>
      <c r="IN598" s="22"/>
      <c r="IO598" s="22"/>
      <c r="IP598" s="22"/>
      <c r="IQ598" s="22"/>
      <c r="IR598" s="22"/>
      <c r="IS598" s="22"/>
      <c r="IT598" s="22"/>
      <c r="IU598" s="22"/>
      <c r="IV598" s="22"/>
      <c r="IW598" s="22"/>
      <c r="IX598" s="22"/>
      <c r="IY598" s="26">
        <f t="shared" si="32"/>
        <v>8</v>
      </c>
      <c r="IZ598" s="56" t="s">
        <v>37</v>
      </c>
      <c r="JA598" s="80">
        <v>310.45999999999998</v>
      </c>
      <c r="JB598" s="81">
        <f>JE598+JF598</f>
        <v>310.45999999999998</v>
      </c>
      <c r="JC598" s="81">
        <v>118</v>
      </c>
      <c r="JD598" s="82">
        <f t="shared" si="33"/>
        <v>0</v>
      </c>
      <c r="JE598" s="83"/>
      <c r="JF598" s="83">
        <v>310.45999999999998</v>
      </c>
      <c r="JG598" s="83"/>
      <c r="JH598" s="83"/>
      <c r="JI598" s="83"/>
      <c r="JJ598" s="83"/>
      <c r="JK598" s="83"/>
      <c r="JL598" s="83"/>
      <c r="JM598" s="83"/>
      <c r="JN598" s="83"/>
      <c r="JO598" s="83"/>
      <c r="JP598" s="83"/>
      <c r="JQ598" s="40">
        <f t="shared" si="31"/>
        <v>2.6310169491525421</v>
      </c>
    </row>
    <row r="599" spans="1:278" s="5" customFormat="1" ht="12.75" customHeight="1" x14ac:dyDescent="0.25">
      <c r="A599" s="64">
        <v>43173</v>
      </c>
      <c r="B599" s="108" t="s">
        <v>206</v>
      </c>
      <c r="C599" s="52"/>
      <c r="D599" s="52"/>
      <c r="E599" s="53"/>
      <c r="F599" s="53"/>
      <c r="G599" s="53"/>
      <c r="H599" s="53"/>
      <c r="I599" s="53"/>
      <c r="J599" s="53"/>
      <c r="K599" s="53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>
        <v>10</v>
      </c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  <c r="AU599" s="22"/>
      <c r="AV599" s="22"/>
      <c r="AW599" s="22"/>
      <c r="AX599" s="22"/>
      <c r="AY599" s="22"/>
      <c r="AZ599" s="22"/>
      <c r="BA599" s="22"/>
      <c r="BB599" s="22"/>
      <c r="BC599" s="22"/>
      <c r="BD599" s="22"/>
      <c r="BE599" s="22"/>
      <c r="BF599" s="22"/>
      <c r="BG599" s="22"/>
      <c r="BH599" s="22"/>
      <c r="BI599" s="22"/>
      <c r="BJ599" s="22"/>
      <c r="BK599" s="22"/>
      <c r="BL599" s="22"/>
      <c r="BM599" s="22"/>
      <c r="BN599" s="22"/>
      <c r="BO599" s="22"/>
      <c r="BP599" s="22"/>
      <c r="BQ599" s="22"/>
      <c r="BR599" s="22"/>
      <c r="BS599" s="22"/>
      <c r="BT599" s="22"/>
      <c r="BU599" s="22"/>
      <c r="BV599" s="22"/>
      <c r="BW599" s="22"/>
      <c r="BX599" s="22"/>
      <c r="BY599" s="22"/>
      <c r="BZ599" s="22"/>
      <c r="CA599" s="22"/>
      <c r="CB599" s="22"/>
      <c r="CC599" s="22"/>
      <c r="CD599" s="22"/>
      <c r="CE599" s="22"/>
      <c r="CF599" s="22"/>
      <c r="CG599" s="22"/>
      <c r="CH599" s="22"/>
      <c r="CI599" s="22"/>
      <c r="CJ599" s="22"/>
      <c r="CK599" s="22"/>
      <c r="CL599" s="22"/>
      <c r="CM599" s="22"/>
      <c r="CN599" s="22"/>
      <c r="CO599" s="22"/>
      <c r="CP599" s="22"/>
      <c r="CQ599" s="22"/>
      <c r="CR599" s="22"/>
      <c r="CS599" s="22"/>
      <c r="CT599" s="22"/>
      <c r="CU599" s="22"/>
      <c r="CV599" s="22"/>
      <c r="CW599" s="22"/>
      <c r="CX599" s="22"/>
      <c r="CY599" s="22"/>
      <c r="CZ599" s="22"/>
      <c r="DA599" s="22"/>
      <c r="DB599" s="22"/>
      <c r="DC599" s="22"/>
      <c r="DD599" s="22"/>
      <c r="DE599" s="22"/>
      <c r="DF599" s="22"/>
      <c r="DG599" s="22"/>
      <c r="DH599" s="22"/>
      <c r="DI599" s="22"/>
      <c r="DJ599" s="22"/>
      <c r="DK599" s="22"/>
      <c r="DL599" s="22"/>
      <c r="DM599" s="22"/>
      <c r="DN599" s="22"/>
      <c r="DO599" s="22"/>
      <c r="DP599" s="22"/>
      <c r="DQ599" s="22"/>
      <c r="DR599" s="22"/>
      <c r="DS599" s="22"/>
      <c r="DT599" s="22"/>
      <c r="DU599" s="22"/>
      <c r="DV599" s="22"/>
      <c r="DW599" s="22"/>
      <c r="DX599" s="22"/>
      <c r="DY599" s="22"/>
      <c r="DZ599" s="22"/>
      <c r="EA599" s="22"/>
      <c r="EB599" s="22"/>
      <c r="EC599" s="22"/>
      <c r="ED599" s="22"/>
      <c r="EE599" s="22"/>
      <c r="EF599" s="22"/>
      <c r="EG599" s="22"/>
      <c r="EH599" s="22"/>
      <c r="EI599" s="22"/>
      <c r="EJ599" s="22"/>
      <c r="EK599" s="22"/>
      <c r="EL599" s="22"/>
      <c r="EM599" s="22"/>
      <c r="EN599" s="22"/>
      <c r="EO599" s="22"/>
      <c r="EP599" s="22"/>
      <c r="EQ599" s="22"/>
      <c r="ER599" s="22">
        <v>9</v>
      </c>
      <c r="ES599" s="22"/>
      <c r="ET599" s="22"/>
      <c r="EU599" s="22"/>
      <c r="EV599" s="22"/>
      <c r="EW599" s="22"/>
      <c r="EX599" s="22"/>
      <c r="EY599" s="22"/>
      <c r="EZ599" s="22"/>
      <c r="FA599" s="22"/>
      <c r="FB599" s="22"/>
      <c r="FC599" s="22"/>
      <c r="FD599" s="22"/>
      <c r="FE599" s="22"/>
      <c r="FF599" s="22"/>
      <c r="FG599" s="22"/>
      <c r="FH599" s="22"/>
      <c r="FI599" s="22"/>
      <c r="FJ599" s="22"/>
      <c r="FK599" s="22"/>
      <c r="FL599" s="22"/>
      <c r="FM599" s="22"/>
      <c r="FN599" s="22"/>
      <c r="FO599" s="22"/>
      <c r="FP599" s="22"/>
      <c r="FQ599" s="22"/>
      <c r="FR599" s="22"/>
      <c r="FS599" s="22"/>
      <c r="FT599" s="22"/>
      <c r="FU599" s="22"/>
      <c r="FV599" s="22"/>
      <c r="FW599" s="22"/>
      <c r="FX599" s="22"/>
      <c r="FY599" s="22"/>
      <c r="FZ599" s="22"/>
      <c r="GA599" s="22"/>
      <c r="GB599" s="22"/>
      <c r="GC599" s="22"/>
      <c r="GD599" s="22"/>
      <c r="GE599" s="22"/>
      <c r="GF599" s="22"/>
      <c r="GG599" s="22"/>
      <c r="GH599" s="22"/>
      <c r="GI599" s="22"/>
      <c r="GJ599" s="22"/>
      <c r="GK599" s="22"/>
      <c r="GL599" s="22"/>
      <c r="GM599" s="22"/>
      <c r="GN599" s="22"/>
      <c r="GO599" s="22"/>
      <c r="GP599" s="22"/>
      <c r="GQ599" s="22"/>
      <c r="GR599" s="22"/>
      <c r="GS599" s="22"/>
      <c r="GT599" s="22"/>
      <c r="GU599" s="22"/>
      <c r="GV599" s="22"/>
      <c r="GW599" s="22"/>
      <c r="GX599" s="22"/>
      <c r="GY599" s="22"/>
      <c r="GZ599" s="22"/>
      <c r="HA599" s="22"/>
      <c r="HB599" s="22"/>
      <c r="HC599" s="22"/>
      <c r="HD599" s="22"/>
      <c r="HE599" s="22"/>
      <c r="HF599" s="22"/>
      <c r="HG599" s="22"/>
      <c r="HH599" s="22"/>
      <c r="HI599" s="22"/>
      <c r="HJ599" s="22">
        <v>1</v>
      </c>
      <c r="HK599" s="22"/>
      <c r="HL599" s="22"/>
      <c r="HM599" s="22"/>
      <c r="HN599" s="22"/>
      <c r="HO599" s="22"/>
      <c r="HP599" s="22"/>
      <c r="HQ599" s="22"/>
      <c r="HR599" s="22"/>
      <c r="HS599" s="22"/>
      <c r="HT599" s="22"/>
      <c r="HU599" s="22"/>
      <c r="HV599" s="22"/>
      <c r="HW599" s="22"/>
      <c r="HX599" s="22"/>
      <c r="HY599" s="22"/>
      <c r="HZ599" s="22"/>
      <c r="IA599" s="22"/>
      <c r="IB599" s="22"/>
      <c r="IC599" s="22"/>
      <c r="ID599" s="22"/>
      <c r="IE599" s="22"/>
      <c r="IF599" s="22"/>
      <c r="IG599" s="22"/>
      <c r="IH599" s="22"/>
      <c r="II599" s="22"/>
      <c r="IJ599" s="22"/>
      <c r="IK599" s="22"/>
      <c r="IL599" s="22"/>
      <c r="IM599" s="22"/>
      <c r="IN599" s="22"/>
      <c r="IO599" s="22"/>
      <c r="IP599" s="22"/>
      <c r="IQ599" s="22"/>
      <c r="IR599" s="22"/>
      <c r="IS599" s="22"/>
      <c r="IT599" s="22"/>
      <c r="IU599" s="22"/>
      <c r="IV599" s="22"/>
      <c r="IW599" s="22"/>
      <c r="IX599" s="22"/>
      <c r="IY599" s="26">
        <f t="shared" si="32"/>
        <v>20</v>
      </c>
      <c r="IZ599" s="56" t="s">
        <v>37</v>
      </c>
      <c r="JA599" s="80">
        <v>574.85</v>
      </c>
      <c r="JB599" s="81">
        <f>JE599+JF599+JG599</f>
        <v>574.85</v>
      </c>
      <c r="JC599" s="81">
        <v>282.06</v>
      </c>
      <c r="JD599" s="82">
        <f t="shared" si="33"/>
        <v>0</v>
      </c>
      <c r="JE599" s="83"/>
      <c r="JF599" s="83"/>
      <c r="JG599" s="83">
        <v>574.85</v>
      </c>
      <c r="JH599" s="83"/>
      <c r="JI599" s="83"/>
      <c r="JJ599" s="83"/>
      <c r="JK599" s="83"/>
      <c r="JL599" s="83"/>
      <c r="JM599" s="83"/>
      <c r="JN599" s="83"/>
      <c r="JO599" s="83"/>
      <c r="JP599" s="83"/>
      <c r="JQ599" s="40">
        <f t="shared" si="31"/>
        <v>2.0380415514429555</v>
      </c>
    </row>
    <row r="600" spans="1:278" s="5" customFormat="1" ht="12.75" customHeight="1" x14ac:dyDescent="0.25">
      <c r="A600" s="64">
        <v>43227</v>
      </c>
      <c r="B600" s="108" t="s">
        <v>206</v>
      </c>
      <c r="C600" s="52"/>
      <c r="D600" s="52"/>
      <c r="E600" s="53"/>
      <c r="F600" s="53"/>
      <c r="G600" s="53"/>
      <c r="H600" s="53"/>
      <c r="I600" s="53"/>
      <c r="J600" s="53"/>
      <c r="K600" s="53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  <c r="AU600" s="22"/>
      <c r="AV600" s="22"/>
      <c r="AW600" s="22"/>
      <c r="AX600" s="22"/>
      <c r="AY600" s="22"/>
      <c r="AZ600" s="22"/>
      <c r="BA600" s="22"/>
      <c r="BB600" s="22"/>
      <c r="BC600" s="22"/>
      <c r="BD600" s="22"/>
      <c r="BE600" s="22"/>
      <c r="BF600" s="22"/>
      <c r="BG600" s="22"/>
      <c r="BH600" s="22"/>
      <c r="BI600" s="22"/>
      <c r="BJ600" s="22"/>
      <c r="BK600" s="22"/>
      <c r="BL600" s="22"/>
      <c r="BM600" s="22"/>
      <c r="BN600" s="22"/>
      <c r="BO600" s="22"/>
      <c r="BP600" s="22"/>
      <c r="BQ600" s="22"/>
      <c r="BR600" s="22"/>
      <c r="BS600" s="22"/>
      <c r="BT600" s="22"/>
      <c r="BU600" s="22"/>
      <c r="BV600" s="22"/>
      <c r="BW600" s="22"/>
      <c r="BX600" s="22"/>
      <c r="BY600" s="22"/>
      <c r="BZ600" s="22"/>
      <c r="CA600" s="22"/>
      <c r="CB600" s="22"/>
      <c r="CC600" s="22"/>
      <c r="CD600" s="22"/>
      <c r="CE600" s="22"/>
      <c r="CF600" s="22"/>
      <c r="CG600" s="22"/>
      <c r="CH600" s="22"/>
      <c r="CI600" s="22"/>
      <c r="CJ600" s="22"/>
      <c r="CK600" s="22"/>
      <c r="CL600" s="22"/>
      <c r="CM600" s="22"/>
      <c r="CN600" s="22"/>
      <c r="CO600" s="22"/>
      <c r="CP600" s="22"/>
      <c r="CQ600" s="22"/>
      <c r="CR600" s="22"/>
      <c r="CS600" s="22"/>
      <c r="CT600" s="22"/>
      <c r="CU600" s="22"/>
      <c r="CV600" s="22"/>
      <c r="CW600" s="22"/>
      <c r="CX600" s="22"/>
      <c r="CY600" s="22"/>
      <c r="CZ600" s="22"/>
      <c r="DA600" s="22"/>
      <c r="DB600" s="22"/>
      <c r="DC600" s="22"/>
      <c r="DD600" s="22"/>
      <c r="DE600" s="22"/>
      <c r="DF600" s="22"/>
      <c r="DG600" s="22"/>
      <c r="DH600" s="22"/>
      <c r="DI600" s="22"/>
      <c r="DJ600" s="22"/>
      <c r="DK600" s="22"/>
      <c r="DL600" s="22"/>
      <c r="DM600" s="22"/>
      <c r="DN600" s="22"/>
      <c r="DO600" s="22"/>
      <c r="DP600" s="22"/>
      <c r="DQ600" s="22"/>
      <c r="DR600" s="22"/>
      <c r="DS600" s="22"/>
      <c r="DT600" s="22"/>
      <c r="DU600" s="22"/>
      <c r="DV600" s="22"/>
      <c r="DW600" s="22"/>
      <c r="DX600" s="22"/>
      <c r="DY600" s="22"/>
      <c r="DZ600" s="22"/>
      <c r="EA600" s="22"/>
      <c r="EB600" s="22"/>
      <c r="EC600" s="22"/>
      <c r="ED600" s="22"/>
      <c r="EE600" s="22"/>
      <c r="EF600" s="22"/>
      <c r="EG600" s="22"/>
      <c r="EH600" s="22"/>
      <c r="EI600" s="22"/>
      <c r="EJ600" s="22"/>
      <c r="EK600" s="22"/>
      <c r="EL600" s="22"/>
      <c r="EM600" s="22"/>
      <c r="EN600" s="22"/>
      <c r="EO600" s="22"/>
      <c r="EP600" s="22"/>
      <c r="EQ600" s="22"/>
      <c r="ER600" s="22"/>
      <c r="ES600" s="22"/>
      <c r="ET600" s="22"/>
      <c r="EU600" s="22"/>
      <c r="EV600" s="22"/>
      <c r="EW600" s="22"/>
      <c r="EX600" s="22"/>
      <c r="EY600" s="22"/>
      <c r="EZ600" s="22"/>
      <c r="FA600" s="22"/>
      <c r="FB600" s="22"/>
      <c r="FC600" s="22"/>
      <c r="FD600" s="22"/>
      <c r="FE600" s="22"/>
      <c r="FF600" s="22"/>
      <c r="FG600" s="22"/>
      <c r="FH600" s="22"/>
      <c r="FI600" s="22"/>
      <c r="FJ600" s="22"/>
      <c r="FK600" s="22"/>
      <c r="FL600" s="22"/>
      <c r="FM600" s="22"/>
      <c r="FN600" s="22"/>
      <c r="FO600" s="22"/>
      <c r="FP600" s="22"/>
      <c r="FQ600" s="22"/>
      <c r="FR600" s="22"/>
      <c r="FS600" s="22"/>
      <c r="FT600" s="22"/>
      <c r="FU600" s="22"/>
      <c r="FV600" s="22"/>
      <c r="FW600" s="22"/>
      <c r="FX600" s="22"/>
      <c r="FY600" s="22"/>
      <c r="FZ600" s="22"/>
      <c r="GA600" s="22"/>
      <c r="GB600" s="22"/>
      <c r="GC600" s="22"/>
      <c r="GD600" s="22"/>
      <c r="GE600" s="22"/>
      <c r="GF600" s="22"/>
      <c r="GG600" s="22"/>
      <c r="GH600" s="22"/>
      <c r="GI600" s="22"/>
      <c r="GJ600" s="22"/>
      <c r="GK600" s="22"/>
      <c r="GL600" s="22"/>
      <c r="GM600" s="22"/>
      <c r="GN600" s="22"/>
      <c r="GO600" s="22"/>
      <c r="GP600" s="22"/>
      <c r="GQ600" s="22"/>
      <c r="GR600" s="22"/>
      <c r="GS600" s="22"/>
      <c r="GT600" s="22"/>
      <c r="GU600" s="22"/>
      <c r="GV600" s="22"/>
      <c r="GW600" s="22"/>
      <c r="GX600" s="22"/>
      <c r="GY600" s="22"/>
      <c r="GZ600" s="22"/>
      <c r="HA600" s="22"/>
      <c r="HB600" s="22"/>
      <c r="HC600" s="22"/>
      <c r="HD600" s="22"/>
      <c r="HE600" s="22"/>
      <c r="HF600" s="22"/>
      <c r="HG600" s="22"/>
      <c r="HH600" s="22"/>
      <c r="HI600" s="22"/>
      <c r="HJ600" s="22">
        <v>1</v>
      </c>
      <c r="HK600" s="22"/>
      <c r="HL600" s="22"/>
      <c r="HM600" s="22"/>
      <c r="HN600" s="22"/>
      <c r="HO600" s="22"/>
      <c r="HP600" s="22"/>
      <c r="HQ600" s="22"/>
      <c r="HR600" s="22"/>
      <c r="HS600" s="22"/>
      <c r="HT600" s="22"/>
      <c r="HU600" s="22"/>
      <c r="HV600" s="22"/>
      <c r="HW600" s="22"/>
      <c r="HX600" s="22"/>
      <c r="HY600" s="22"/>
      <c r="HZ600" s="22"/>
      <c r="IA600" s="22"/>
      <c r="IB600" s="22"/>
      <c r="IC600" s="22"/>
      <c r="ID600" s="22"/>
      <c r="IE600" s="22"/>
      <c r="IF600" s="22"/>
      <c r="IG600" s="22"/>
      <c r="IH600" s="22"/>
      <c r="II600" s="22"/>
      <c r="IJ600" s="22"/>
      <c r="IK600" s="22"/>
      <c r="IL600" s="22"/>
      <c r="IM600" s="22"/>
      <c r="IN600" s="22"/>
      <c r="IO600" s="22"/>
      <c r="IP600" s="22"/>
      <c r="IQ600" s="22"/>
      <c r="IR600" s="22"/>
      <c r="IS600" s="22"/>
      <c r="IT600" s="22"/>
      <c r="IU600" s="22"/>
      <c r="IV600" s="22"/>
      <c r="IW600" s="22"/>
      <c r="IX600" s="22"/>
      <c r="IY600" s="26">
        <f t="shared" si="32"/>
        <v>1</v>
      </c>
      <c r="IZ600" s="56" t="s">
        <v>78</v>
      </c>
      <c r="JA600" s="80">
        <v>34</v>
      </c>
      <c r="JB600" s="81">
        <f>JE600+JF600+JG600+JH600+JI600</f>
        <v>34</v>
      </c>
      <c r="JC600" s="81">
        <v>24.58</v>
      </c>
      <c r="JD600" s="82">
        <f t="shared" si="33"/>
        <v>0</v>
      </c>
      <c r="JE600" s="83"/>
      <c r="JF600" s="83"/>
      <c r="JG600" s="83"/>
      <c r="JH600" s="83"/>
      <c r="JI600" s="83">
        <v>34</v>
      </c>
      <c r="JJ600" s="83"/>
      <c r="JK600" s="83"/>
      <c r="JL600" s="83"/>
      <c r="JM600" s="83"/>
      <c r="JN600" s="83"/>
      <c r="JO600" s="83"/>
      <c r="JP600" s="83"/>
      <c r="JQ600" s="40">
        <f t="shared" si="31"/>
        <v>1.3832384052074858</v>
      </c>
    </row>
    <row r="601" spans="1:278" s="5" customFormat="1" ht="12.75" customHeight="1" x14ac:dyDescent="0.25">
      <c r="A601" s="64">
        <v>43245</v>
      </c>
      <c r="B601" s="108" t="s">
        <v>206</v>
      </c>
      <c r="C601" s="52"/>
      <c r="D601" s="52"/>
      <c r="E601" s="53"/>
      <c r="F601" s="53"/>
      <c r="G601" s="53"/>
      <c r="H601" s="53"/>
      <c r="I601" s="53"/>
      <c r="J601" s="53"/>
      <c r="K601" s="53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  <c r="AU601" s="22"/>
      <c r="AV601" s="22"/>
      <c r="AW601" s="22"/>
      <c r="AX601" s="22"/>
      <c r="AY601" s="22"/>
      <c r="AZ601" s="22"/>
      <c r="BA601" s="22"/>
      <c r="BB601" s="22"/>
      <c r="BC601" s="22"/>
      <c r="BD601" s="22"/>
      <c r="BE601" s="22"/>
      <c r="BF601" s="22"/>
      <c r="BG601" s="22"/>
      <c r="BH601" s="22"/>
      <c r="BI601" s="22"/>
      <c r="BJ601" s="22"/>
      <c r="BK601" s="22"/>
      <c r="BL601" s="22"/>
      <c r="BM601" s="22"/>
      <c r="BN601" s="22"/>
      <c r="BO601" s="22"/>
      <c r="BP601" s="22"/>
      <c r="BQ601" s="22"/>
      <c r="BR601" s="22"/>
      <c r="BS601" s="22"/>
      <c r="BT601" s="22"/>
      <c r="BU601" s="22"/>
      <c r="BV601" s="22"/>
      <c r="BW601" s="22"/>
      <c r="BX601" s="22"/>
      <c r="BY601" s="22"/>
      <c r="BZ601" s="22"/>
      <c r="CA601" s="22"/>
      <c r="CB601" s="22"/>
      <c r="CC601" s="22"/>
      <c r="CD601" s="22"/>
      <c r="CE601" s="22"/>
      <c r="CF601" s="22"/>
      <c r="CG601" s="22"/>
      <c r="CH601" s="22"/>
      <c r="CI601" s="22"/>
      <c r="CJ601" s="22"/>
      <c r="CK601" s="22"/>
      <c r="CL601" s="22"/>
      <c r="CM601" s="22"/>
      <c r="CN601" s="22"/>
      <c r="CO601" s="22"/>
      <c r="CP601" s="22"/>
      <c r="CQ601" s="22"/>
      <c r="CR601" s="22"/>
      <c r="CS601" s="22"/>
      <c r="CT601" s="22"/>
      <c r="CU601" s="22"/>
      <c r="CV601" s="22"/>
      <c r="CW601" s="22"/>
      <c r="CX601" s="22"/>
      <c r="CY601" s="22"/>
      <c r="CZ601" s="22"/>
      <c r="DA601" s="22"/>
      <c r="DB601" s="22"/>
      <c r="DC601" s="22"/>
      <c r="DD601" s="22"/>
      <c r="DE601" s="22"/>
      <c r="DF601" s="22"/>
      <c r="DG601" s="22"/>
      <c r="DH601" s="22"/>
      <c r="DI601" s="22"/>
      <c r="DJ601" s="22"/>
      <c r="DK601" s="22"/>
      <c r="DL601" s="22"/>
      <c r="DM601" s="22"/>
      <c r="DN601" s="22"/>
      <c r="DO601" s="22"/>
      <c r="DP601" s="22"/>
      <c r="DQ601" s="22"/>
      <c r="DR601" s="22"/>
      <c r="DS601" s="22"/>
      <c r="DT601" s="22"/>
      <c r="DU601" s="22"/>
      <c r="DV601" s="22"/>
      <c r="DW601" s="22"/>
      <c r="DX601" s="22"/>
      <c r="DY601" s="22"/>
      <c r="DZ601" s="22"/>
      <c r="EA601" s="22"/>
      <c r="EB601" s="22"/>
      <c r="EC601" s="22"/>
      <c r="ED601" s="22"/>
      <c r="EE601" s="22"/>
      <c r="EF601" s="22"/>
      <c r="EG601" s="22"/>
      <c r="EH601" s="22"/>
      <c r="EI601" s="22"/>
      <c r="EJ601" s="22"/>
      <c r="EK601" s="22"/>
      <c r="EL601" s="22"/>
      <c r="EM601" s="22"/>
      <c r="EN601" s="22"/>
      <c r="EO601" s="22"/>
      <c r="EP601" s="22"/>
      <c r="EQ601" s="22"/>
      <c r="ER601" s="22"/>
      <c r="ES601" s="22"/>
      <c r="ET601" s="22"/>
      <c r="EU601" s="22"/>
      <c r="EV601" s="22"/>
      <c r="EW601" s="22"/>
      <c r="EX601" s="22"/>
      <c r="EY601" s="22"/>
      <c r="EZ601" s="22"/>
      <c r="FA601" s="22"/>
      <c r="FB601" s="22"/>
      <c r="FC601" s="22"/>
      <c r="FD601" s="22"/>
      <c r="FE601" s="22"/>
      <c r="FF601" s="22"/>
      <c r="FG601" s="22"/>
      <c r="FH601" s="22"/>
      <c r="FI601" s="22"/>
      <c r="FJ601" s="22"/>
      <c r="FK601" s="22"/>
      <c r="FL601" s="22"/>
      <c r="FM601" s="22"/>
      <c r="FN601" s="22"/>
      <c r="FO601" s="22"/>
      <c r="FP601" s="22"/>
      <c r="FQ601" s="22"/>
      <c r="FR601" s="22"/>
      <c r="FS601" s="22"/>
      <c r="FT601" s="22"/>
      <c r="FU601" s="22"/>
      <c r="FV601" s="22"/>
      <c r="FW601" s="22"/>
      <c r="FX601" s="22"/>
      <c r="FY601" s="22"/>
      <c r="FZ601" s="22"/>
      <c r="GA601" s="22"/>
      <c r="GB601" s="22"/>
      <c r="GC601" s="22"/>
      <c r="GD601" s="22"/>
      <c r="GE601" s="22"/>
      <c r="GF601" s="22"/>
      <c r="GG601" s="22"/>
      <c r="GH601" s="22"/>
      <c r="GI601" s="22"/>
      <c r="GJ601" s="22"/>
      <c r="GK601" s="22"/>
      <c r="GL601" s="22"/>
      <c r="GM601" s="22"/>
      <c r="GN601" s="22"/>
      <c r="GO601" s="22"/>
      <c r="GP601" s="22"/>
      <c r="GQ601" s="22"/>
      <c r="GR601" s="22"/>
      <c r="GS601" s="22"/>
      <c r="GT601" s="22"/>
      <c r="GU601" s="22"/>
      <c r="GV601" s="22"/>
      <c r="GW601" s="22"/>
      <c r="GX601" s="22"/>
      <c r="GY601" s="22"/>
      <c r="GZ601" s="22"/>
      <c r="HA601" s="22"/>
      <c r="HB601" s="22"/>
      <c r="HC601" s="22"/>
      <c r="HD601" s="22"/>
      <c r="HE601" s="22"/>
      <c r="HF601" s="22"/>
      <c r="HG601" s="22"/>
      <c r="HH601" s="22"/>
      <c r="HI601" s="22"/>
      <c r="HJ601" s="22"/>
      <c r="HK601" s="22"/>
      <c r="HL601" s="22"/>
      <c r="HM601" s="22"/>
      <c r="HN601" s="22"/>
      <c r="HO601" s="22">
        <v>1</v>
      </c>
      <c r="HP601" s="22"/>
      <c r="HQ601" s="22"/>
      <c r="HR601" s="22"/>
      <c r="HS601" s="22"/>
      <c r="HT601" s="22"/>
      <c r="HU601" s="22"/>
      <c r="HV601" s="22"/>
      <c r="HW601" s="22"/>
      <c r="HX601" s="22"/>
      <c r="HY601" s="22"/>
      <c r="HZ601" s="22"/>
      <c r="IA601" s="22"/>
      <c r="IB601" s="22"/>
      <c r="IC601" s="22"/>
      <c r="ID601" s="22"/>
      <c r="IE601" s="22"/>
      <c r="IF601" s="22"/>
      <c r="IG601" s="22"/>
      <c r="IH601" s="22"/>
      <c r="II601" s="22"/>
      <c r="IJ601" s="22"/>
      <c r="IK601" s="22"/>
      <c r="IL601" s="22"/>
      <c r="IM601" s="22"/>
      <c r="IN601" s="22"/>
      <c r="IO601" s="22"/>
      <c r="IP601" s="22"/>
      <c r="IQ601" s="22"/>
      <c r="IR601" s="22"/>
      <c r="IS601" s="22"/>
      <c r="IT601" s="22"/>
      <c r="IU601" s="22"/>
      <c r="IV601" s="22"/>
      <c r="IW601" s="22"/>
      <c r="IX601" s="22"/>
      <c r="IY601" s="26">
        <f t="shared" si="32"/>
        <v>1</v>
      </c>
      <c r="IZ601" s="56" t="s">
        <v>78</v>
      </c>
      <c r="JA601" s="80">
        <v>22.3</v>
      </c>
      <c r="JB601" s="81">
        <f>JE601+JF601+JG601+JH601+JI601</f>
        <v>22.3</v>
      </c>
      <c r="JC601" s="81">
        <v>14.81</v>
      </c>
      <c r="JD601" s="82">
        <f t="shared" si="33"/>
        <v>0</v>
      </c>
      <c r="JE601" s="83"/>
      <c r="JF601" s="83"/>
      <c r="JG601" s="83"/>
      <c r="JH601" s="83"/>
      <c r="JI601" s="83">
        <v>22.3</v>
      </c>
      <c r="JJ601" s="83"/>
      <c r="JK601" s="83"/>
      <c r="JL601" s="83"/>
      <c r="JM601" s="83"/>
      <c r="JN601" s="83"/>
      <c r="JO601" s="83"/>
      <c r="JP601" s="83"/>
      <c r="JQ601" s="40">
        <f t="shared" si="31"/>
        <v>1.5057393652937205</v>
      </c>
    </row>
    <row r="602" spans="1:278" s="5" customFormat="1" ht="12.75" customHeight="1" x14ac:dyDescent="0.25">
      <c r="A602" s="64">
        <v>43279</v>
      </c>
      <c r="B602" s="108" t="s">
        <v>206</v>
      </c>
      <c r="C602" s="52"/>
      <c r="D602" s="52"/>
      <c r="E602" s="53"/>
      <c r="F602" s="53"/>
      <c r="G602" s="53"/>
      <c r="H602" s="53"/>
      <c r="I602" s="53"/>
      <c r="J602" s="53"/>
      <c r="K602" s="53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  <c r="AU602" s="22"/>
      <c r="AV602" s="22"/>
      <c r="AW602" s="22"/>
      <c r="AX602" s="22"/>
      <c r="AY602" s="22"/>
      <c r="AZ602" s="22"/>
      <c r="BA602" s="22"/>
      <c r="BB602" s="22"/>
      <c r="BC602" s="22"/>
      <c r="BD602" s="22"/>
      <c r="BE602" s="22"/>
      <c r="BF602" s="22"/>
      <c r="BG602" s="22"/>
      <c r="BH602" s="22"/>
      <c r="BI602" s="22"/>
      <c r="BJ602" s="22"/>
      <c r="BK602" s="22"/>
      <c r="BL602" s="22"/>
      <c r="BM602" s="22"/>
      <c r="BN602" s="22"/>
      <c r="BO602" s="22"/>
      <c r="BP602" s="22"/>
      <c r="BQ602" s="22"/>
      <c r="BR602" s="22"/>
      <c r="BS602" s="22"/>
      <c r="BT602" s="22"/>
      <c r="BU602" s="22"/>
      <c r="BV602" s="22"/>
      <c r="BW602" s="22"/>
      <c r="BX602" s="22"/>
      <c r="BY602" s="22"/>
      <c r="BZ602" s="22"/>
      <c r="CA602" s="22"/>
      <c r="CB602" s="22"/>
      <c r="CC602" s="22"/>
      <c r="CD602" s="22"/>
      <c r="CE602" s="22"/>
      <c r="CF602" s="22"/>
      <c r="CG602" s="22"/>
      <c r="CH602" s="22"/>
      <c r="CI602" s="22"/>
      <c r="CJ602" s="22"/>
      <c r="CK602" s="22"/>
      <c r="CL602" s="22"/>
      <c r="CM602" s="22"/>
      <c r="CN602" s="22"/>
      <c r="CO602" s="22"/>
      <c r="CP602" s="22"/>
      <c r="CQ602" s="22"/>
      <c r="CR602" s="22"/>
      <c r="CS602" s="22"/>
      <c r="CT602" s="22"/>
      <c r="CU602" s="22"/>
      <c r="CV602" s="22"/>
      <c r="CW602" s="22"/>
      <c r="CX602" s="22"/>
      <c r="CY602" s="22"/>
      <c r="CZ602" s="22"/>
      <c r="DA602" s="22"/>
      <c r="DB602" s="22"/>
      <c r="DC602" s="22"/>
      <c r="DD602" s="22"/>
      <c r="DE602" s="22"/>
      <c r="DF602" s="22"/>
      <c r="DG602" s="22"/>
      <c r="DH602" s="22"/>
      <c r="DI602" s="22"/>
      <c r="DJ602" s="22"/>
      <c r="DK602" s="22"/>
      <c r="DL602" s="22"/>
      <c r="DM602" s="22"/>
      <c r="DN602" s="22"/>
      <c r="DO602" s="22"/>
      <c r="DP602" s="22"/>
      <c r="DQ602" s="22"/>
      <c r="DR602" s="22"/>
      <c r="DS602" s="22"/>
      <c r="DT602" s="22"/>
      <c r="DU602" s="22"/>
      <c r="DV602" s="22"/>
      <c r="DW602" s="22"/>
      <c r="DX602" s="22"/>
      <c r="DY602" s="22"/>
      <c r="DZ602" s="22"/>
      <c r="EA602" s="22"/>
      <c r="EB602" s="22"/>
      <c r="EC602" s="22"/>
      <c r="ED602" s="22"/>
      <c r="EE602" s="22"/>
      <c r="EF602" s="22"/>
      <c r="EG602" s="22"/>
      <c r="EH602" s="22"/>
      <c r="EI602" s="22"/>
      <c r="EJ602" s="22"/>
      <c r="EK602" s="22"/>
      <c r="EL602" s="22"/>
      <c r="EM602" s="22"/>
      <c r="EN602" s="22"/>
      <c r="EO602" s="22"/>
      <c r="EP602" s="22"/>
      <c r="EQ602" s="22"/>
      <c r="ER602" s="22"/>
      <c r="ES602" s="22"/>
      <c r="ET602" s="22"/>
      <c r="EU602" s="22"/>
      <c r="EV602" s="22"/>
      <c r="EW602" s="22"/>
      <c r="EX602" s="22"/>
      <c r="EY602" s="22"/>
      <c r="EZ602" s="22"/>
      <c r="FA602" s="22"/>
      <c r="FB602" s="22"/>
      <c r="FC602" s="22"/>
      <c r="FD602" s="22"/>
      <c r="FE602" s="22"/>
      <c r="FF602" s="22"/>
      <c r="FG602" s="22"/>
      <c r="FH602" s="22"/>
      <c r="FI602" s="22"/>
      <c r="FJ602" s="22"/>
      <c r="FK602" s="22"/>
      <c r="FL602" s="22"/>
      <c r="FM602" s="22"/>
      <c r="FN602" s="22"/>
      <c r="FO602" s="22"/>
      <c r="FP602" s="22"/>
      <c r="FQ602" s="22"/>
      <c r="FR602" s="22"/>
      <c r="FS602" s="22"/>
      <c r="FT602" s="22"/>
      <c r="FU602" s="22"/>
      <c r="FV602" s="22"/>
      <c r="FW602" s="22"/>
      <c r="FX602" s="22"/>
      <c r="FY602" s="22"/>
      <c r="FZ602" s="22"/>
      <c r="GA602" s="22"/>
      <c r="GB602" s="22">
        <v>8</v>
      </c>
      <c r="GC602" s="22"/>
      <c r="GD602" s="22"/>
      <c r="GE602" s="22"/>
      <c r="GF602" s="22"/>
      <c r="GG602" s="22"/>
      <c r="GH602" s="22"/>
      <c r="GI602" s="22"/>
      <c r="GJ602" s="22"/>
      <c r="GK602" s="22"/>
      <c r="GL602" s="22"/>
      <c r="GM602" s="22"/>
      <c r="GN602" s="22"/>
      <c r="GO602" s="22"/>
      <c r="GP602" s="22"/>
      <c r="GQ602" s="22"/>
      <c r="GR602" s="22"/>
      <c r="GS602" s="22"/>
      <c r="GT602" s="22"/>
      <c r="GU602" s="22"/>
      <c r="GV602" s="22"/>
      <c r="GW602" s="22"/>
      <c r="GX602" s="22"/>
      <c r="GY602" s="22"/>
      <c r="GZ602" s="22"/>
      <c r="HA602" s="22"/>
      <c r="HB602" s="22"/>
      <c r="HC602" s="22"/>
      <c r="HD602" s="22"/>
      <c r="HE602" s="22"/>
      <c r="HF602" s="22"/>
      <c r="HG602" s="22"/>
      <c r="HH602" s="22"/>
      <c r="HI602" s="22"/>
      <c r="HJ602" s="22"/>
      <c r="HK602" s="22"/>
      <c r="HL602" s="22"/>
      <c r="HM602" s="22"/>
      <c r="HN602" s="22"/>
      <c r="HO602" s="22"/>
      <c r="HP602" s="22"/>
      <c r="HQ602" s="22"/>
      <c r="HR602" s="22"/>
      <c r="HS602" s="22"/>
      <c r="HT602" s="22"/>
      <c r="HU602" s="22"/>
      <c r="HV602" s="22"/>
      <c r="HW602" s="22"/>
      <c r="HX602" s="22"/>
      <c r="HY602" s="22"/>
      <c r="HZ602" s="22"/>
      <c r="IA602" s="22"/>
      <c r="IB602" s="22"/>
      <c r="IC602" s="22"/>
      <c r="ID602" s="22"/>
      <c r="IE602" s="22"/>
      <c r="IF602" s="22"/>
      <c r="IG602" s="22"/>
      <c r="IH602" s="22"/>
      <c r="II602" s="22"/>
      <c r="IJ602" s="22"/>
      <c r="IK602" s="22"/>
      <c r="IL602" s="22"/>
      <c r="IM602" s="22"/>
      <c r="IN602" s="22"/>
      <c r="IO602" s="22"/>
      <c r="IP602" s="22"/>
      <c r="IQ602" s="22"/>
      <c r="IR602" s="22"/>
      <c r="IS602" s="22"/>
      <c r="IT602" s="22"/>
      <c r="IU602" s="22"/>
      <c r="IV602" s="22"/>
      <c r="IW602" s="22"/>
      <c r="IX602" s="22"/>
      <c r="IY602" s="26">
        <f t="shared" si="32"/>
        <v>8</v>
      </c>
      <c r="IZ602" s="56" t="s">
        <v>37</v>
      </c>
      <c r="JA602" s="80">
        <v>287.70999999999998</v>
      </c>
      <c r="JB602" s="81">
        <f>JE602+JF602+JG602+JH602+JI602+JJ602+JK602</f>
        <v>287.70999999999998</v>
      </c>
      <c r="JC602" s="81">
        <v>119.44</v>
      </c>
      <c r="JD602" s="82">
        <f t="shared" si="33"/>
        <v>0</v>
      </c>
      <c r="JE602" s="83"/>
      <c r="JF602" s="83"/>
      <c r="JG602" s="83"/>
      <c r="JH602" s="83"/>
      <c r="JI602" s="83"/>
      <c r="JJ602" s="83"/>
      <c r="JK602" s="83">
        <v>287.70999999999998</v>
      </c>
      <c r="JL602" s="83"/>
      <c r="JM602" s="83"/>
      <c r="JN602" s="83"/>
      <c r="JO602" s="83"/>
      <c r="JP602" s="83"/>
      <c r="JQ602" s="40">
        <f t="shared" si="31"/>
        <v>2.4088245144005356</v>
      </c>
    </row>
    <row r="603" spans="1:278" s="5" customFormat="1" ht="12.75" customHeight="1" x14ac:dyDescent="0.25">
      <c r="A603" s="64">
        <v>43306</v>
      </c>
      <c r="B603" s="108" t="s">
        <v>206</v>
      </c>
      <c r="C603" s="52"/>
      <c r="D603" s="52"/>
      <c r="E603" s="53"/>
      <c r="F603" s="53"/>
      <c r="G603" s="53"/>
      <c r="H603" s="53"/>
      <c r="I603" s="53"/>
      <c r="J603" s="53"/>
      <c r="K603" s="53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  <c r="AU603" s="22"/>
      <c r="AV603" s="22"/>
      <c r="AW603" s="22"/>
      <c r="AX603" s="22"/>
      <c r="AY603" s="22"/>
      <c r="AZ603" s="22"/>
      <c r="BA603" s="22"/>
      <c r="BB603" s="22"/>
      <c r="BC603" s="22"/>
      <c r="BD603" s="22"/>
      <c r="BE603" s="22"/>
      <c r="BF603" s="22"/>
      <c r="BG603" s="22"/>
      <c r="BH603" s="22"/>
      <c r="BI603" s="22"/>
      <c r="BJ603" s="22"/>
      <c r="BK603" s="22"/>
      <c r="BL603" s="22"/>
      <c r="BM603" s="22"/>
      <c r="BN603" s="22"/>
      <c r="BO603" s="22"/>
      <c r="BP603" s="22"/>
      <c r="BQ603" s="22"/>
      <c r="BR603" s="22"/>
      <c r="BS603" s="22"/>
      <c r="BT603" s="22"/>
      <c r="BU603" s="22"/>
      <c r="BV603" s="22"/>
      <c r="BW603" s="22"/>
      <c r="BX603" s="22"/>
      <c r="BY603" s="22"/>
      <c r="BZ603" s="22"/>
      <c r="CA603" s="22"/>
      <c r="CB603" s="22"/>
      <c r="CC603" s="22"/>
      <c r="CD603" s="22"/>
      <c r="CE603" s="22"/>
      <c r="CF603" s="22"/>
      <c r="CG603" s="22"/>
      <c r="CH603" s="22"/>
      <c r="CI603" s="22"/>
      <c r="CJ603" s="22"/>
      <c r="CK603" s="22"/>
      <c r="CL603" s="22"/>
      <c r="CM603" s="22"/>
      <c r="CN603" s="22"/>
      <c r="CO603" s="22"/>
      <c r="CP603" s="22"/>
      <c r="CQ603" s="22"/>
      <c r="CR603" s="22"/>
      <c r="CS603" s="22"/>
      <c r="CT603" s="22"/>
      <c r="CU603" s="22"/>
      <c r="CV603" s="22"/>
      <c r="CW603" s="22"/>
      <c r="CX603" s="22"/>
      <c r="CY603" s="22"/>
      <c r="CZ603" s="22"/>
      <c r="DA603" s="22"/>
      <c r="DB603" s="22"/>
      <c r="DC603" s="22"/>
      <c r="DD603" s="22"/>
      <c r="DE603" s="22"/>
      <c r="DF603" s="22"/>
      <c r="DG603" s="22"/>
      <c r="DH603" s="22"/>
      <c r="DI603" s="22"/>
      <c r="DJ603" s="22"/>
      <c r="DK603" s="22"/>
      <c r="DL603" s="22"/>
      <c r="DM603" s="22"/>
      <c r="DN603" s="22"/>
      <c r="DO603" s="22"/>
      <c r="DP603" s="22"/>
      <c r="DQ603" s="22"/>
      <c r="DR603" s="22"/>
      <c r="DS603" s="22"/>
      <c r="DT603" s="22"/>
      <c r="DU603" s="22"/>
      <c r="DV603" s="22"/>
      <c r="DW603" s="22"/>
      <c r="DX603" s="22"/>
      <c r="DY603" s="22"/>
      <c r="DZ603" s="22"/>
      <c r="EA603" s="22"/>
      <c r="EB603" s="22"/>
      <c r="EC603" s="22"/>
      <c r="ED603" s="22"/>
      <c r="EE603" s="22"/>
      <c r="EF603" s="22"/>
      <c r="EG603" s="22"/>
      <c r="EH603" s="22"/>
      <c r="EI603" s="22"/>
      <c r="EJ603" s="22"/>
      <c r="EK603" s="22"/>
      <c r="EL603" s="22"/>
      <c r="EM603" s="22"/>
      <c r="EN603" s="22"/>
      <c r="EO603" s="22"/>
      <c r="EP603" s="22"/>
      <c r="EQ603" s="22"/>
      <c r="ER603" s="22"/>
      <c r="ES603" s="22"/>
      <c r="ET603" s="22"/>
      <c r="EU603" s="22"/>
      <c r="EV603" s="22"/>
      <c r="EW603" s="22"/>
      <c r="EX603" s="22"/>
      <c r="EY603" s="22"/>
      <c r="EZ603" s="22"/>
      <c r="FA603" s="22"/>
      <c r="FB603" s="22"/>
      <c r="FC603" s="22"/>
      <c r="FD603" s="22"/>
      <c r="FE603" s="22"/>
      <c r="FF603" s="22"/>
      <c r="FG603" s="22"/>
      <c r="FH603" s="22"/>
      <c r="FI603" s="22"/>
      <c r="FJ603" s="22"/>
      <c r="FK603" s="22"/>
      <c r="FL603" s="22"/>
      <c r="FM603" s="22"/>
      <c r="FN603" s="22"/>
      <c r="FO603" s="22"/>
      <c r="FP603" s="22"/>
      <c r="FQ603" s="22"/>
      <c r="FR603" s="22"/>
      <c r="FS603" s="22"/>
      <c r="FT603" s="22"/>
      <c r="FU603" s="22"/>
      <c r="FV603" s="22"/>
      <c r="FW603" s="22"/>
      <c r="FX603" s="22"/>
      <c r="FY603" s="22"/>
      <c r="FZ603" s="22"/>
      <c r="GA603" s="22"/>
      <c r="GB603" s="22">
        <v>5.6</v>
      </c>
      <c r="GC603" s="22"/>
      <c r="GD603" s="22"/>
      <c r="GE603" s="22"/>
      <c r="GF603" s="22"/>
      <c r="GG603" s="22"/>
      <c r="GH603" s="22"/>
      <c r="GI603" s="22"/>
      <c r="GJ603" s="22"/>
      <c r="GK603" s="22"/>
      <c r="GL603" s="22"/>
      <c r="GM603" s="22"/>
      <c r="GN603" s="22"/>
      <c r="GO603" s="22"/>
      <c r="GP603" s="22"/>
      <c r="GQ603" s="22"/>
      <c r="GR603" s="22"/>
      <c r="GS603" s="22"/>
      <c r="GT603" s="22"/>
      <c r="GU603" s="22"/>
      <c r="GV603" s="22"/>
      <c r="GW603" s="22"/>
      <c r="GX603" s="22"/>
      <c r="GY603" s="22"/>
      <c r="GZ603" s="22"/>
      <c r="HA603" s="22"/>
      <c r="HB603" s="22"/>
      <c r="HC603" s="22"/>
      <c r="HD603" s="22"/>
      <c r="HE603" s="22"/>
      <c r="HF603" s="22"/>
      <c r="HG603" s="22"/>
      <c r="HH603" s="22"/>
      <c r="HI603" s="22"/>
      <c r="HJ603" s="22"/>
      <c r="HK603" s="22"/>
      <c r="HL603" s="22"/>
      <c r="HM603" s="22"/>
      <c r="HN603" s="22"/>
      <c r="HO603" s="22"/>
      <c r="HP603" s="22"/>
      <c r="HQ603" s="22"/>
      <c r="HR603" s="22"/>
      <c r="HS603" s="22"/>
      <c r="HT603" s="22"/>
      <c r="HU603" s="22"/>
      <c r="HV603" s="22"/>
      <c r="HW603" s="22"/>
      <c r="HX603" s="22"/>
      <c r="HY603" s="22"/>
      <c r="HZ603" s="22"/>
      <c r="IA603" s="22"/>
      <c r="IB603" s="22"/>
      <c r="IC603" s="22"/>
      <c r="ID603" s="22"/>
      <c r="IE603" s="22"/>
      <c r="IF603" s="22"/>
      <c r="IG603" s="22"/>
      <c r="IH603" s="22"/>
      <c r="II603" s="22"/>
      <c r="IJ603" s="22"/>
      <c r="IK603" s="22"/>
      <c r="IL603" s="22"/>
      <c r="IM603" s="22"/>
      <c r="IN603" s="22"/>
      <c r="IO603" s="22"/>
      <c r="IP603" s="22"/>
      <c r="IQ603" s="22"/>
      <c r="IR603" s="22"/>
      <c r="IS603" s="22"/>
      <c r="IT603" s="22"/>
      <c r="IU603" s="22"/>
      <c r="IV603" s="22"/>
      <c r="IW603" s="22"/>
      <c r="IX603" s="22"/>
      <c r="IY603" s="26">
        <f t="shared" si="32"/>
        <v>5.6</v>
      </c>
      <c r="IZ603" s="56" t="s">
        <v>37</v>
      </c>
      <c r="JA603" s="80">
        <v>200.39</v>
      </c>
      <c r="JB603" s="81">
        <f>JE603+JF603+JG603+JH603+JI603+JJ603+JK603</f>
        <v>200.39</v>
      </c>
      <c r="JC603" s="81">
        <v>82.152000000000001</v>
      </c>
      <c r="JD603" s="82">
        <f t="shared" si="33"/>
        <v>0</v>
      </c>
      <c r="JE603" s="83"/>
      <c r="JF603" s="83"/>
      <c r="JG603" s="83"/>
      <c r="JH603" s="83"/>
      <c r="JI603" s="83"/>
      <c r="JJ603" s="83"/>
      <c r="JK603" s="83">
        <v>200.39</v>
      </c>
      <c r="JL603" s="83"/>
      <c r="JM603" s="83"/>
      <c r="JN603" s="83"/>
      <c r="JO603" s="83"/>
      <c r="JP603" s="83"/>
      <c r="JQ603" s="40">
        <f t="shared" si="31"/>
        <v>2.4392589346577074</v>
      </c>
    </row>
    <row r="604" spans="1:278" s="5" customFormat="1" ht="12.75" customHeight="1" x14ac:dyDescent="0.25">
      <c r="A604" s="64">
        <v>43334</v>
      </c>
      <c r="B604" s="108" t="s">
        <v>206</v>
      </c>
      <c r="C604" s="52"/>
      <c r="D604" s="52"/>
      <c r="E604" s="53"/>
      <c r="F604" s="53"/>
      <c r="G604" s="53"/>
      <c r="H604" s="53"/>
      <c r="I604" s="53"/>
      <c r="J604" s="53"/>
      <c r="K604" s="53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  <c r="AU604" s="22"/>
      <c r="AV604" s="22"/>
      <c r="AW604" s="22"/>
      <c r="AX604" s="22"/>
      <c r="AY604" s="22"/>
      <c r="AZ604" s="22"/>
      <c r="BA604" s="22"/>
      <c r="BB604" s="22"/>
      <c r="BC604" s="22"/>
      <c r="BD604" s="22"/>
      <c r="BE604" s="22"/>
      <c r="BF604" s="22"/>
      <c r="BG604" s="22"/>
      <c r="BH604" s="22"/>
      <c r="BI604" s="22"/>
      <c r="BJ604" s="22"/>
      <c r="BK604" s="22"/>
      <c r="BL604" s="22"/>
      <c r="BM604" s="22"/>
      <c r="BN604" s="22"/>
      <c r="BO604" s="22"/>
      <c r="BP604" s="22"/>
      <c r="BQ604" s="22"/>
      <c r="BR604" s="22"/>
      <c r="BS604" s="22"/>
      <c r="BT604" s="22"/>
      <c r="BU604" s="22"/>
      <c r="BV604" s="22"/>
      <c r="BW604" s="22"/>
      <c r="BX604" s="22"/>
      <c r="BY604" s="22"/>
      <c r="BZ604" s="22"/>
      <c r="CA604" s="22"/>
      <c r="CB604" s="22"/>
      <c r="CC604" s="22"/>
      <c r="CD604" s="22"/>
      <c r="CE604" s="22"/>
      <c r="CF604" s="22"/>
      <c r="CG604" s="22"/>
      <c r="CH604" s="22"/>
      <c r="CI604" s="22"/>
      <c r="CJ604" s="22"/>
      <c r="CK604" s="22"/>
      <c r="CL604" s="22"/>
      <c r="CM604" s="22"/>
      <c r="CN604" s="22"/>
      <c r="CO604" s="22"/>
      <c r="CP604" s="22"/>
      <c r="CQ604" s="22"/>
      <c r="CR604" s="22"/>
      <c r="CS604" s="22"/>
      <c r="CT604" s="22"/>
      <c r="CU604" s="22"/>
      <c r="CV604" s="22"/>
      <c r="CW604" s="22"/>
      <c r="CX604" s="22"/>
      <c r="CY604" s="22"/>
      <c r="CZ604" s="22"/>
      <c r="DA604" s="22"/>
      <c r="DB604" s="22"/>
      <c r="DC604" s="22"/>
      <c r="DD604" s="22"/>
      <c r="DE604" s="22"/>
      <c r="DF604" s="22"/>
      <c r="DG604" s="22"/>
      <c r="DH604" s="22"/>
      <c r="DI604" s="22"/>
      <c r="DJ604" s="22"/>
      <c r="DK604" s="22"/>
      <c r="DL604" s="22"/>
      <c r="DM604" s="22"/>
      <c r="DN604" s="22"/>
      <c r="DO604" s="22"/>
      <c r="DP604" s="22"/>
      <c r="DQ604" s="22"/>
      <c r="DR604" s="22"/>
      <c r="DS604" s="22"/>
      <c r="DT604" s="22"/>
      <c r="DU604" s="22"/>
      <c r="DV604" s="22"/>
      <c r="DW604" s="22"/>
      <c r="DX604" s="22"/>
      <c r="DY604" s="22"/>
      <c r="DZ604" s="22"/>
      <c r="EA604" s="22"/>
      <c r="EB604" s="22"/>
      <c r="EC604" s="22"/>
      <c r="ED604" s="22"/>
      <c r="EE604" s="22"/>
      <c r="EF604" s="22"/>
      <c r="EG604" s="22"/>
      <c r="EH604" s="22"/>
      <c r="EI604" s="22"/>
      <c r="EJ604" s="22"/>
      <c r="EK604" s="22"/>
      <c r="EL604" s="22"/>
      <c r="EM604" s="22"/>
      <c r="EN604" s="22"/>
      <c r="EO604" s="22"/>
      <c r="EP604" s="22"/>
      <c r="EQ604" s="22"/>
      <c r="ER604" s="22">
        <v>9</v>
      </c>
      <c r="ES604" s="22"/>
      <c r="ET604" s="22"/>
      <c r="EU604" s="22"/>
      <c r="EV604" s="22"/>
      <c r="EW604" s="22"/>
      <c r="EX604" s="22"/>
      <c r="EY604" s="22"/>
      <c r="EZ604" s="22"/>
      <c r="FA604" s="22"/>
      <c r="FB604" s="22"/>
      <c r="FC604" s="22"/>
      <c r="FD604" s="22"/>
      <c r="FE604" s="22"/>
      <c r="FF604" s="22"/>
      <c r="FG604" s="22"/>
      <c r="FH604" s="22"/>
      <c r="FI604" s="22"/>
      <c r="FJ604" s="22"/>
      <c r="FK604" s="22"/>
      <c r="FL604" s="22"/>
      <c r="FM604" s="22"/>
      <c r="FN604" s="22"/>
      <c r="FO604" s="22"/>
      <c r="FP604" s="22"/>
      <c r="FQ604" s="22"/>
      <c r="FR604" s="22"/>
      <c r="FS604" s="22"/>
      <c r="FT604" s="22"/>
      <c r="FU604" s="22"/>
      <c r="FV604" s="22"/>
      <c r="FW604" s="22"/>
      <c r="FX604" s="22"/>
      <c r="FY604" s="22"/>
      <c r="FZ604" s="22"/>
      <c r="GA604" s="22"/>
      <c r="GB604" s="22">
        <v>8</v>
      </c>
      <c r="GC604" s="22"/>
      <c r="GD604" s="22"/>
      <c r="GE604" s="22"/>
      <c r="GF604" s="22"/>
      <c r="GG604" s="22"/>
      <c r="GH604" s="22"/>
      <c r="GI604" s="22"/>
      <c r="GJ604" s="22"/>
      <c r="GK604" s="22"/>
      <c r="GL604" s="22"/>
      <c r="GM604" s="22"/>
      <c r="GN604" s="22"/>
      <c r="GO604" s="22"/>
      <c r="GP604" s="22"/>
      <c r="GQ604" s="22"/>
      <c r="GR604" s="22"/>
      <c r="GS604" s="22"/>
      <c r="GT604" s="22"/>
      <c r="GU604" s="22"/>
      <c r="GV604" s="22"/>
      <c r="GW604" s="22"/>
      <c r="GX604" s="22"/>
      <c r="GY604" s="22"/>
      <c r="GZ604" s="22"/>
      <c r="HA604" s="22"/>
      <c r="HB604" s="22"/>
      <c r="HC604" s="22"/>
      <c r="HD604" s="22"/>
      <c r="HE604" s="22"/>
      <c r="HF604" s="22"/>
      <c r="HG604" s="22"/>
      <c r="HH604" s="22"/>
      <c r="HI604" s="22"/>
      <c r="HJ604" s="22"/>
      <c r="HK604" s="22"/>
      <c r="HL604" s="22"/>
      <c r="HM604" s="22"/>
      <c r="HN604" s="22"/>
      <c r="HO604" s="22"/>
      <c r="HP604" s="22"/>
      <c r="HQ604" s="22"/>
      <c r="HR604" s="22"/>
      <c r="HS604" s="22"/>
      <c r="HT604" s="22"/>
      <c r="HU604" s="22"/>
      <c r="HV604" s="22"/>
      <c r="HW604" s="22"/>
      <c r="HX604" s="22"/>
      <c r="HY604" s="22"/>
      <c r="HZ604" s="22"/>
      <c r="IA604" s="22"/>
      <c r="IB604" s="22"/>
      <c r="IC604" s="22"/>
      <c r="ID604" s="22"/>
      <c r="IE604" s="22"/>
      <c r="IF604" s="22"/>
      <c r="IG604" s="22"/>
      <c r="IH604" s="22"/>
      <c r="II604" s="22"/>
      <c r="IJ604" s="22"/>
      <c r="IK604" s="22"/>
      <c r="IL604" s="22"/>
      <c r="IM604" s="22"/>
      <c r="IN604" s="22"/>
      <c r="IO604" s="22"/>
      <c r="IP604" s="22"/>
      <c r="IQ604" s="22"/>
      <c r="IR604" s="22"/>
      <c r="IS604" s="22"/>
      <c r="IT604" s="22"/>
      <c r="IU604" s="22"/>
      <c r="IV604" s="22"/>
      <c r="IW604" s="22"/>
      <c r="IX604" s="22"/>
      <c r="IY604" s="26">
        <f t="shared" si="32"/>
        <v>17</v>
      </c>
      <c r="IZ604" s="56" t="s">
        <v>37</v>
      </c>
      <c r="JA604" s="80">
        <v>580.58000000000004</v>
      </c>
      <c r="JB604" s="81">
        <f>JE604+JF604+JG604+JH604+JI604+JJ604+JK604+JL604+JM604</f>
        <v>580.58000000000004</v>
      </c>
      <c r="JC604" s="81">
        <v>430.38</v>
      </c>
      <c r="JD604" s="82">
        <f t="shared" si="33"/>
        <v>0</v>
      </c>
      <c r="JE604" s="83"/>
      <c r="JF604" s="83"/>
      <c r="JG604" s="83"/>
      <c r="JH604" s="83"/>
      <c r="JI604" s="83"/>
      <c r="JJ604" s="83"/>
      <c r="JK604" s="83"/>
      <c r="JL604" s="83"/>
      <c r="JM604" s="83">
        <v>580.58000000000004</v>
      </c>
      <c r="JN604" s="83"/>
      <c r="JO604" s="83"/>
      <c r="JP604" s="83"/>
      <c r="JQ604" s="40">
        <f t="shared" si="31"/>
        <v>1.3489939123565222</v>
      </c>
      <c r="JR604" s="5" t="s">
        <v>549</v>
      </c>
    </row>
    <row r="605" spans="1:278" s="5" customFormat="1" ht="12.75" customHeight="1" x14ac:dyDescent="0.25">
      <c r="A605" s="64">
        <v>43375</v>
      </c>
      <c r="B605" s="108" t="s">
        <v>206</v>
      </c>
      <c r="C605" s="52"/>
      <c r="D605" s="52"/>
      <c r="E605" s="53"/>
      <c r="F605" s="53"/>
      <c r="G605" s="53"/>
      <c r="H605" s="53"/>
      <c r="I605" s="53"/>
      <c r="J605" s="53"/>
      <c r="K605" s="53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  <c r="AU605" s="22"/>
      <c r="AV605" s="22"/>
      <c r="AW605" s="22"/>
      <c r="AX605" s="22"/>
      <c r="AY605" s="22"/>
      <c r="AZ605" s="22"/>
      <c r="BA605" s="22"/>
      <c r="BB605" s="22"/>
      <c r="BC605" s="22"/>
      <c r="BD605" s="22"/>
      <c r="BE605" s="22"/>
      <c r="BF605" s="22"/>
      <c r="BG605" s="22"/>
      <c r="BH605" s="22"/>
      <c r="BI605" s="22"/>
      <c r="BJ605" s="22"/>
      <c r="BK605" s="22"/>
      <c r="BL605" s="22"/>
      <c r="BM605" s="22"/>
      <c r="BN605" s="22"/>
      <c r="BO605" s="22"/>
      <c r="BP605" s="22"/>
      <c r="BQ605" s="22"/>
      <c r="BR605" s="22"/>
      <c r="BS605" s="22"/>
      <c r="BT605" s="22"/>
      <c r="BU605" s="22"/>
      <c r="BV605" s="22"/>
      <c r="BW605" s="22"/>
      <c r="BX605" s="22"/>
      <c r="BY605" s="22"/>
      <c r="BZ605" s="22"/>
      <c r="CA605" s="22"/>
      <c r="CB605" s="22"/>
      <c r="CC605" s="22"/>
      <c r="CD605" s="22"/>
      <c r="CE605" s="22"/>
      <c r="CF605" s="22"/>
      <c r="CG605" s="22"/>
      <c r="CH605" s="22"/>
      <c r="CI605" s="22"/>
      <c r="CJ605" s="22"/>
      <c r="CK605" s="22"/>
      <c r="CL605" s="22"/>
      <c r="CM605" s="22"/>
      <c r="CN605" s="22"/>
      <c r="CO605" s="22"/>
      <c r="CP605" s="22"/>
      <c r="CQ605" s="22"/>
      <c r="CR605" s="22"/>
      <c r="CS605" s="22"/>
      <c r="CT605" s="22"/>
      <c r="CU605" s="22"/>
      <c r="CV605" s="22"/>
      <c r="CW605" s="22"/>
      <c r="CX605" s="22"/>
      <c r="CY605" s="22"/>
      <c r="CZ605" s="22"/>
      <c r="DA605" s="22"/>
      <c r="DB605" s="22"/>
      <c r="DC605" s="22"/>
      <c r="DD605" s="22"/>
      <c r="DE605" s="22"/>
      <c r="DF605" s="22"/>
      <c r="DG605" s="22"/>
      <c r="DH605" s="22"/>
      <c r="DI605" s="22"/>
      <c r="DJ605" s="22"/>
      <c r="DK605" s="22"/>
      <c r="DL605" s="22"/>
      <c r="DM605" s="22"/>
      <c r="DN605" s="22"/>
      <c r="DO605" s="22"/>
      <c r="DP605" s="22"/>
      <c r="DQ605" s="22"/>
      <c r="DR605" s="22"/>
      <c r="DS605" s="22"/>
      <c r="DT605" s="22"/>
      <c r="DU605" s="22"/>
      <c r="DV605" s="22"/>
      <c r="DW605" s="22"/>
      <c r="DX605" s="22"/>
      <c r="DY605" s="22"/>
      <c r="DZ605" s="22"/>
      <c r="EA605" s="22"/>
      <c r="EB605" s="22"/>
      <c r="EC605" s="22"/>
      <c r="ED605" s="22"/>
      <c r="EE605" s="22"/>
      <c r="EF605" s="22"/>
      <c r="EG605" s="22"/>
      <c r="EH605" s="22"/>
      <c r="EI605" s="22"/>
      <c r="EJ605" s="22"/>
      <c r="EK605" s="22"/>
      <c r="EL605" s="22"/>
      <c r="EM605" s="22"/>
      <c r="EN605" s="22"/>
      <c r="EO605" s="22"/>
      <c r="EP605" s="22"/>
      <c r="EQ605" s="22"/>
      <c r="ER605" s="22"/>
      <c r="ES605" s="22"/>
      <c r="ET605" s="22"/>
      <c r="EU605" s="22"/>
      <c r="EV605" s="22"/>
      <c r="EW605" s="22"/>
      <c r="EX605" s="22"/>
      <c r="EY605" s="22"/>
      <c r="EZ605" s="22"/>
      <c r="FA605" s="22"/>
      <c r="FB605" s="22"/>
      <c r="FC605" s="22"/>
      <c r="FD605" s="22"/>
      <c r="FE605" s="22"/>
      <c r="FF605" s="22"/>
      <c r="FG605" s="22"/>
      <c r="FH605" s="22"/>
      <c r="FI605" s="22"/>
      <c r="FJ605" s="22"/>
      <c r="FK605" s="22"/>
      <c r="FL605" s="22"/>
      <c r="FM605" s="22"/>
      <c r="FN605" s="22"/>
      <c r="FO605" s="22"/>
      <c r="FP605" s="22"/>
      <c r="FQ605" s="22"/>
      <c r="FR605" s="22"/>
      <c r="FS605" s="22"/>
      <c r="FT605" s="22"/>
      <c r="FU605" s="22"/>
      <c r="FV605" s="22"/>
      <c r="FW605" s="22"/>
      <c r="FX605" s="22"/>
      <c r="FY605" s="22"/>
      <c r="FZ605" s="22"/>
      <c r="GA605" s="22"/>
      <c r="GB605" s="22"/>
      <c r="GC605" s="22"/>
      <c r="GD605" s="22"/>
      <c r="GE605" s="22"/>
      <c r="GF605" s="22"/>
      <c r="GG605" s="22"/>
      <c r="GH605" s="22"/>
      <c r="GI605" s="22"/>
      <c r="GJ605" s="22"/>
      <c r="GK605" s="22"/>
      <c r="GL605" s="22"/>
      <c r="GM605" s="22"/>
      <c r="GN605" s="22"/>
      <c r="GO605" s="22"/>
      <c r="GP605" s="22"/>
      <c r="GQ605" s="22"/>
      <c r="GR605" s="22"/>
      <c r="GS605" s="22"/>
      <c r="GT605" s="22"/>
      <c r="GU605" s="22"/>
      <c r="GV605" s="22"/>
      <c r="GW605" s="22"/>
      <c r="GX605" s="22"/>
      <c r="GY605" s="22"/>
      <c r="GZ605" s="22"/>
      <c r="HA605" s="22"/>
      <c r="HB605" s="22"/>
      <c r="HC605" s="22"/>
      <c r="HD605" s="22"/>
      <c r="HE605" s="22"/>
      <c r="HF605" s="22"/>
      <c r="HG605" s="22">
        <v>1</v>
      </c>
      <c r="HH605" s="22"/>
      <c r="HI605" s="22"/>
      <c r="HJ605" s="22"/>
      <c r="HK605" s="22"/>
      <c r="HL605" s="22"/>
      <c r="HM605" s="22"/>
      <c r="HN605" s="22"/>
      <c r="HO605" s="22">
        <v>1</v>
      </c>
      <c r="HP605" s="22"/>
      <c r="HQ605" s="22"/>
      <c r="HR605" s="22"/>
      <c r="HS605" s="22"/>
      <c r="HT605" s="22"/>
      <c r="HU605" s="22"/>
      <c r="HV605" s="22"/>
      <c r="HW605" s="22"/>
      <c r="HX605" s="22"/>
      <c r="HY605" s="22"/>
      <c r="HZ605" s="22"/>
      <c r="IA605" s="22"/>
      <c r="IB605" s="22"/>
      <c r="IC605" s="22"/>
      <c r="ID605" s="22"/>
      <c r="IE605" s="22"/>
      <c r="IF605" s="22"/>
      <c r="IG605" s="22"/>
      <c r="IH605" s="22"/>
      <c r="II605" s="22"/>
      <c r="IJ605" s="22"/>
      <c r="IK605" s="22"/>
      <c r="IL605" s="22"/>
      <c r="IM605" s="22"/>
      <c r="IN605" s="22"/>
      <c r="IO605" s="22"/>
      <c r="IP605" s="22"/>
      <c r="IQ605" s="22"/>
      <c r="IR605" s="22"/>
      <c r="IS605" s="22"/>
      <c r="IT605" s="22"/>
      <c r="IU605" s="22"/>
      <c r="IV605" s="22"/>
      <c r="IW605" s="22"/>
      <c r="IX605" s="22"/>
      <c r="IY605" s="26">
        <f t="shared" si="32"/>
        <v>2</v>
      </c>
      <c r="IZ605" s="56" t="s">
        <v>78</v>
      </c>
      <c r="JA605" s="80">
        <v>61.93</v>
      </c>
      <c r="JB605" s="81">
        <f>JE605+JF605+JG605+JH605+JI605+JJ605+JK605+JL605+JM605+JN605</f>
        <v>61.93</v>
      </c>
      <c r="JC605" s="81">
        <v>39.269999999999996</v>
      </c>
      <c r="JD605" s="82">
        <f t="shared" si="33"/>
        <v>0</v>
      </c>
      <c r="JE605" s="83"/>
      <c r="JF605" s="83"/>
      <c r="JG605" s="83"/>
      <c r="JH605" s="83"/>
      <c r="JI605" s="83"/>
      <c r="JJ605" s="83"/>
      <c r="JK605" s="83"/>
      <c r="JL605" s="83"/>
      <c r="JM605" s="83"/>
      <c r="JN605" s="83">
        <v>61.93</v>
      </c>
      <c r="JO605" s="83"/>
      <c r="JP605" s="83"/>
      <c r="JQ605" s="117">
        <f t="shared" si="31"/>
        <v>1.5770308123249301</v>
      </c>
      <c r="JR605" s="5" t="s">
        <v>618</v>
      </c>
    </row>
    <row r="606" spans="1:278" s="5" customFormat="1" ht="12.75" customHeight="1" x14ac:dyDescent="0.25">
      <c r="A606" s="64">
        <v>43395</v>
      </c>
      <c r="B606" s="108" t="s">
        <v>206</v>
      </c>
      <c r="C606" s="52"/>
      <c r="D606" s="52"/>
      <c r="E606" s="53"/>
      <c r="F606" s="53"/>
      <c r="G606" s="53"/>
      <c r="H606" s="53"/>
      <c r="I606" s="53"/>
      <c r="J606" s="53"/>
      <c r="K606" s="53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  <c r="AU606" s="22"/>
      <c r="AV606" s="22"/>
      <c r="AW606" s="22"/>
      <c r="AX606" s="22"/>
      <c r="AY606" s="22"/>
      <c r="AZ606" s="22"/>
      <c r="BA606" s="22"/>
      <c r="BB606" s="22"/>
      <c r="BC606" s="22"/>
      <c r="BD606" s="22"/>
      <c r="BE606" s="22"/>
      <c r="BF606" s="22"/>
      <c r="BG606" s="22"/>
      <c r="BH606" s="22"/>
      <c r="BI606" s="22"/>
      <c r="BJ606" s="22"/>
      <c r="BK606" s="22"/>
      <c r="BL606" s="22"/>
      <c r="BM606" s="22"/>
      <c r="BN606" s="22"/>
      <c r="BO606" s="22"/>
      <c r="BP606" s="22"/>
      <c r="BQ606" s="22"/>
      <c r="BR606" s="22"/>
      <c r="BS606" s="22"/>
      <c r="BT606" s="22"/>
      <c r="BU606" s="22"/>
      <c r="BV606" s="22"/>
      <c r="BW606" s="22"/>
      <c r="BX606" s="22"/>
      <c r="BY606" s="22"/>
      <c r="BZ606" s="22"/>
      <c r="CA606" s="22"/>
      <c r="CB606" s="22"/>
      <c r="CC606" s="22"/>
      <c r="CD606" s="22"/>
      <c r="CE606" s="22"/>
      <c r="CF606" s="22"/>
      <c r="CG606" s="22"/>
      <c r="CH606" s="22"/>
      <c r="CI606" s="22"/>
      <c r="CJ606" s="22"/>
      <c r="CK606" s="22"/>
      <c r="CL606" s="22"/>
      <c r="CM606" s="22"/>
      <c r="CN606" s="22"/>
      <c r="CO606" s="22"/>
      <c r="CP606" s="22"/>
      <c r="CQ606" s="22"/>
      <c r="CR606" s="22"/>
      <c r="CS606" s="22"/>
      <c r="CT606" s="22"/>
      <c r="CU606" s="22"/>
      <c r="CV606" s="22"/>
      <c r="CW606" s="22"/>
      <c r="CX606" s="22"/>
      <c r="CY606" s="22"/>
      <c r="CZ606" s="22"/>
      <c r="DA606" s="22"/>
      <c r="DB606" s="22"/>
      <c r="DC606" s="22"/>
      <c r="DD606" s="22"/>
      <c r="DE606" s="22"/>
      <c r="DF606" s="22"/>
      <c r="DG606" s="22"/>
      <c r="DH606" s="22"/>
      <c r="DI606" s="22"/>
      <c r="DJ606" s="22"/>
      <c r="DK606" s="22"/>
      <c r="DL606" s="22"/>
      <c r="DM606" s="22"/>
      <c r="DN606" s="22"/>
      <c r="DO606" s="22"/>
      <c r="DP606" s="22"/>
      <c r="DQ606" s="22"/>
      <c r="DR606" s="22"/>
      <c r="DS606" s="22"/>
      <c r="DT606" s="22"/>
      <c r="DU606" s="22"/>
      <c r="DV606" s="22"/>
      <c r="DW606" s="22"/>
      <c r="DX606" s="22"/>
      <c r="DY606" s="22"/>
      <c r="DZ606" s="22"/>
      <c r="EA606" s="22"/>
      <c r="EB606" s="22"/>
      <c r="EC606" s="22"/>
      <c r="ED606" s="22"/>
      <c r="EE606" s="22"/>
      <c r="EF606" s="22"/>
      <c r="EG606" s="22"/>
      <c r="EH606" s="22"/>
      <c r="EI606" s="22"/>
      <c r="EJ606" s="22"/>
      <c r="EK606" s="22"/>
      <c r="EL606" s="22"/>
      <c r="EM606" s="22"/>
      <c r="EN606" s="22"/>
      <c r="EO606" s="22"/>
      <c r="EP606" s="22"/>
      <c r="EQ606" s="22"/>
      <c r="ER606" s="22"/>
      <c r="ES606" s="22"/>
      <c r="ET606" s="22"/>
      <c r="EU606" s="22"/>
      <c r="EV606" s="22"/>
      <c r="EW606" s="22"/>
      <c r="EX606" s="22"/>
      <c r="EY606" s="22"/>
      <c r="EZ606" s="22"/>
      <c r="FA606" s="22"/>
      <c r="FB606" s="22"/>
      <c r="FC606" s="22"/>
      <c r="FD606" s="22"/>
      <c r="FE606" s="22"/>
      <c r="FF606" s="22"/>
      <c r="FG606" s="22"/>
      <c r="FH606" s="22"/>
      <c r="FI606" s="22"/>
      <c r="FJ606" s="22"/>
      <c r="FK606" s="22"/>
      <c r="FL606" s="22"/>
      <c r="FM606" s="22"/>
      <c r="FN606" s="22"/>
      <c r="FO606" s="22"/>
      <c r="FP606" s="22"/>
      <c r="FQ606" s="22"/>
      <c r="FR606" s="22"/>
      <c r="FS606" s="22"/>
      <c r="FT606" s="22"/>
      <c r="FU606" s="22"/>
      <c r="FV606" s="22"/>
      <c r="FW606" s="22"/>
      <c r="FX606" s="22"/>
      <c r="FY606" s="22"/>
      <c r="FZ606" s="22"/>
      <c r="GA606" s="22"/>
      <c r="GB606" s="22"/>
      <c r="GC606" s="22"/>
      <c r="GD606" s="22"/>
      <c r="GE606" s="22"/>
      <c r="GF606" s="22"/>
      <c r="GG606" s="22"/>
      <c r="GH606" s="22"/>
      <c r="GI606" s="22"/>
      <c r="GJ606" s="22"/>
      <c r="GK606" s="22"/>
      <c r="GL606" s="22"/>
      <c r="GM606" s="22"/>
      <c r="GN606" s="22"/>
      <c r="GO606" s="22"/>
      <c r="GP606" s="22"/>
      <c r="GQ606" s="22"/>
      <c r="GR606" s="22"/>
      <c r="GS606" s="22"/>
      <c r="GT606" s="22"/>
      <c r="GU606" s="22"/>
      <c r="GV606" s="22"/>
      <c r="GW606" s="22"/>
      <c r="GX606" s="22"/>
      <c r="GY606" s="22"/>
      <c r="GZ606" s="22"/>
      <c r="HA606" s="22"/>
      <c r="HB606" s="22"/>
      <c r="HC606" s="22"/>
      <c r="HD606" s="22"/>
      <c r="HE606" s="22"/>
      <c r="HF606" s="22"/>
      <c r="HG606" s="22"/>
      <c r="HH606" s="22"/>
      <c r="HI606" s="22"/>
      <c r="HJ606" s="22">
        <v>1</v>
      </c>
      <c r="HK606" s="22"/>
      <c r="HL606" s="22"/>
      <c r="HM606" s="22"/>
      <c r="HN606" s="22"/>
      <c r="HO606" s="22"/>
      <c r="HP606" s="22"/>
      <c r="HQ606" s="22"/>
      <c r="HR606" s="22"/>
      <c r="HS606" s="22"/>
      <c r="HT606" s="22"/>
      <c r="HU606" s="22"/>
      <c r="HV606" s="22"/>
      <c r="HW606" s="22"/>
      <c r="HX606" s="22"/>
      <c r="HY606" s="22"/>
      <c r="HZ606" s="22"/>
      <c r="IA606" s="22"/>
      <c r="IB606" s="22"/>
      <c r="IC606" s="22"/>
      <c r="ID606" s="22"/>
      <c r="IE606" s="22"/>
      <c r="IF606" s="22"/>
      <c r="IG606" s="22"/>
      <c r="IH606" s="22"/>
      <c r="II606" s="22"/>
      <c r="IJ606" s="22"/>
      <c r="IK606" s="22"/>
      <c r="IL606" s="22"/>
      <c r="IM606" s="22"/>
      <c r="IN606" s="22"/>
      <c r="IO606" s="22"/>
      <c r="IP606" s="22"/>
      <c r="IQ606" s="22"/>
      <c r="IR606" s="22"/>
      <c r="IS606" s="22"/>
      <c r="IT606" s="22"/>
      <c r="IU606" s="22"/>
      <c r="IV606" s="22"/>
      <c r="IW606" s="22"/>
      <c r="IX606" s="22"/>
      <c r="IY606" s="26">
        <f t="shared" si="32"/>
        <v>1</v>
      </c>
      <c r="IZ606" s="56" t="s">
        <v>78</v>
      </c>
      <c r="JA606" s="80">
        <v>35.47</v>
      </c>
      <c r="JB606" s="81">
        <f>JE606+JF606+JG606+JH606+JI606+JJ606+JK606+JL606+JM606+JN606</f>
        <v>35.47</v>
      </c>
      <c r="JC606" s="81">
        <v>21.47</v>
      </c>
      <c r="JD606" s="82">
        <f t="shared" si="33"/>
        <v>0</v>
      </c>
      <c r="JE606" s="83"/>
      <c r="JF606" s="83"/>
      <c r="JG606" s="83"/>
      <c r="JH606" s="83"/>
      <c r="JI606" s="83"/>
      <c r="JJ606" s="83"/>
      <c r="JK606" s="83"/>
      <c r="JL606" s="83"/>
      <c r="JM606" s="83"/>
      <c r="JN606" s="83">
        <v>35.47</v>
      </c>
      <c r="JO606" s="83"/>
      <c r="JP606" s="83"/>
      <c r="JQ606" s="117">
        <f t="shared" si="31"/>
        <v>1.6520726595249184</v>
      </c>
      <c r="JR606" s="5" t="s">
        <v>633</v>
      </c>
    </row>
    <row r="607" spans="1:278" s="5" customFormat="1" ht="12.75" customHeight="1" x14ac:dyDescent="0.25">
      <c r="A607" s="64">
        <v>43455</v>
      </c>
      <c r="B607" s="108" t="s">
        <v>206</v>
      </c>
      <c r="C607" s="52"/>
      <c r="D607" s="52"/>
      <c r="E607" s="53"/>
      <c r="F607" s="53"/>
      <c r="G607" s="53"/>
      <c r="H607" s="53"/>
      <c r="I607" s="53"/>
      <c r="J607" s="53"/>
      <c r="K607" s="53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  <c r="AU607" s="22"/>
      <c r="AV607" s="22"/>
      <c r="AW607" s="22"/>
      <c r="AX607" s="22"/>
      <c r="AY607" s="22"/>
      <c r="AZ607" s="22"/>
      <c r="BA607" s="22"/>
      <c r="BB607" s="22"/>
      <c r="BC607" s="22"/>
      <c r="BD607" s="22"/>
      <c r="BE607" s="22"/>
      <c r="BF607" s="22"/>
      <c r="BG607" s="22"/>
      <c r="BH607" s="22"/>
      <c r="BI607" s="22"/>
      <c r="BJ607" s="22"/>
      <c r="BK607" s="22"/>
      <c r="BL607" s="22"/>
      <c r="BM607" s="22"/>
      <c r="BN607" s="22"/>
      <c r="BO607" s="22"/>
      <c r="BP607" s="22"/>
      <c r="BQ607" s="22"/>
      <c r="BR607" s="22"/>
      <c r="BS607" s="22"/>
      <c r="BT607" s="22"/>
      <c r="BU607" s="22"/>
      <c r="BV607" s="22"/>
      <c r="BW607" s="22"/>
      <c r="BX607" s="22"/>
      <c r="BY607" s="22"/>
      <c r="BZ607" s="22"/>
      <c r="CA607" s="22"/>
      <c r="CB607" s="22"/>
      <c r="CC607" s="22"/>
      <c r="CD607" s="22"/>
      <c r="CE607" s="22"/>
      <c r="CF607" s="22"/>
      <c r="CG607" s="22"/>
      <c r="CH607" s="22"/>
      <c r="CI607" s="22"/>
      <c r="CJ607" s="22"/>
      <c r="CK607" s="22"/>
      <c r="CL607" s="22"/>
      <c r="CM607" s="22"/>
      <c r="CN607" s="22"/>
      <c r="CO607" s="22"/>
      <c r="CP607" s="22"/>
      <c r="CQ607" s="22"/>
      <c r="CR607" s="22"/>
      <c r="CS607" s="22"/>
      <c r="CT607" s="22"/>
      <c r="CU607" s="22"/>
      <c r="CV607" s="22"/>
      <c r="CW607" s="22"/>
      <c r="CX607" s="22"/>
      <c r="CY607" s="22"/>
      <c r="CZ607" s="22"/>
      <c r="DA607" s="22"/>
      <c r="DB607" s="22"/>
      <c r="DC607" s="22"/>
      <c r="DD607" s="22"/>
      <c r="DE607" s="22">
        <v>10</v>
      </c>
      <c r="DF607" s="22"/>
      <c r="DG607" s="22"/>
      <c r="DH607" s="22"/>
      <c r="DI607" s="22"/>
      <c r="DJ607" s="22"/>
      <c r="DK607" s="22"/>
      <c r="DL607" s="22"/>
      <c r="DM607" s="22"/>
      <c r="DN607" s="22"/>
      <c r="DO607" s="22"/>
      <c r="DP607" s="22"/>
      <c r="DQ607" s="22"/>
      <c r="DR607" s="22"/>
      <c r="DS607" s="22"/>
      <c r="DT607" s="22"/>
      <c r="DU607" s="22"/>
      <c r="DV607" s="22"/>
      <c r="DW607" s="22"/>
      <c r="DX607" s="22"/>
      <c r="DY607" s="22"/>
      <c r="DZ607" s="22"/>
      <c r="EA607" s="22"/>
      <c r="EB607" s="22"/>
      <c r="EC607" s="22"/>
      <c r="ED607" s="22"/>
      <c r="EE607" s="22"/>
      <c r="EF607" s="22"/>
      <c r="EG607" s="22"/>
      <c r="EH607" s="22"/>
      <c r="EI607" s="22"/>
      <c r="EJ607" s="22"/>
      <c r="EK607" s="22"/>
      <c r="EL607" s="22"/>
      <c r="EM607" s="22"/>
      <c r="EN607" s="22"/>
      <c r="EO607" s="22"/>
      <c r="EP607" s="22"/>
      <c r="EQ607" s="22"/>
      <c r="ER607" s="22">
        <v>9.9</v>
      </c>
      <c r="ES607" s="22"/>
      <c r="ET607" s="22"/>
      <c r="EU607" s="22"/>
      <c r="EV607" s="22"/>
      <c r="EW607" s="22"/>
      <c r="EX607" s="22"/>
      <c r="EY607" s="22"/>
      <c r="EZ607" s="22"/>
      <c r="FA607" s="22"/>
      <c r="FB607" s="22"/>
      <c r="FC607" s="22"/>
      <c r="FD607" s="22"/>
      <c r="FE607" s="22"/>
      <c r="FF607" s="22"/>
      <c r="FG607" s="22"/>
      <c r="FH607" s="22"/>
      <c r="FI607" s="22"/>
      <c r="FJ607" s="22"/>
      <c r="FK607" s="22"/>
      <c r="FL607" s="22"/>
      <c r="FM607" s="22"/>
      <c r="FN607" s="22"/>
      <c r="FO607" s="22"/>
      <c r="FP607" s="22"/>
      <c r="FQ607" s="22"/>
      <c r="FR607" s="22"/>
      <c r="FS607" s="22"/>
      <c r="FT607" s="22"/>
      <c r="FU607" s="22"/>
      <c r="FV607" s="22"/>
      <c r="FW607" s="22"/>
      <c r="FX607" s="22"/>
      <c r="FY607" s="22"/>
      <c r="FZ607" s="22"/>
      <c r="GA607" s="22"/>
      <c r="GB607" s="22"/>
      <c r="GC607" s="22"/>
      <c r="GD607" s="22"/>
      <c r="GE607" s="22"/>
      <c r="GF607" s="22"/>
      <c r="GG607" s="22"/>
      <c r="GH607" s="22"/>
      <c r="GI607" s="22"/>
      <c r="GJ607" s="22"/>
      <c r="GK607" s="22"/>
      <c r="GL607" s="22"/>
      <c r="GM607" s="22"/>
      <c r="GN607" s="22"/>
      <c r="GO607" s="22"/>
      <c r="GP607" s="22"/>
      <c r="GQ607" s="22"/>
      <c r="GR607" s="22"/>
      <c r="GS607" s="22"/>
      <c r="GT607" s="22"/>
      <c r="GU607" s="22"/>
      <c r="GV607" s="22"/>
      <c r="GW607" s="22"/>
      <c r="GX607" s="22"/>
      <c r="GY607" s="22"/>
      <c r="GZ607" s="22"/>
      <c r="HA607" s="22"/>
      <c r="HB607" s="22"/>
      <c r="HC607" s="22"/>
      <c r="HD607" s="22"/>
      <c r="HE607" s="22"/>
      <c r="HF607" s="22"/>
      <c r="HG607" s="22"/>
      <c r="HH607" s="22"/>
      <c r="HI607" s="22"/>
      <c r="HJ607" s="22"/>
      <c r="HK607" s="22"/>
      <c r="HL607" s="22"/>
      <c r="HM607" s="22"/>
      <c r="HN607" s="22"/>
      <c r="HO607" s="22"/>
      <c r="HP607" s="22"/>
      <c r="HQ607" s="22"/>
      <c r="HR607" s="22"/>
      <c r="HS607" s="22"/>
      <c r="HT607" s="22"/>
      <c r="HU607" s="22"/>
      <c r="HV607" s="22"/>
      <c r="HW607" s="22"/>
      <c r="HX607" s="22"/>
      <c r="HY607" s="22"/>
      <c r="HZ607" s="22"/>
      <c r="IA607" s="22"/>
      <c r="IB607" s="22"/>
      <c r="IC607" s="22"/>
      <c r="ID607" s="22"/>
      <c r="IE607" s="22"/>
      <c r="IF607" s="22"/>
      <c r="IG607" s="22"/>
      <c r="IH607" s="22"/>
      <c r="II607" s="22"/>
      <c r="IJ607" s="22"/>
      <c r="IK607" s="22"/>
      <c r="IL607" s="22"/>
      <c r="IM607" s="22"/>
      <c r="IN607" s="22"/>
      <c r="IO607" s="22"/>
      <c r="IP607" s="22"/>
      <c r="IQ607" s="22"/>
      <c r="IR607" s="22"/>
      <c r="IS607" s="22"/>
      <c r="IT607" s="22"/>
      <c r="IU607" s="22"/>
      <c r="IV607" s="22"/>
      <c r="IW607" s="22"/>
      <c r="IX607" s="22"/>
      <c r="IY607" s="26">
        <f t="shared" si="32"/>
        <v>19.899999999999999</v>
      </c>
      <c r="IZ607" s="56" t="s">
        <v>37</v>
      </c>
      <c r="JA607" s="80">
        <v>685.25</v>
      </c>
      <c r="JB607" s="81">
        <f>JE607+JF607+JG607+JH607+JI607+JJ607+JK607+JL607+JM607+JN607+JO607+JP607</f>
        <v>685.25</v>
      </c>
      <c r="JC607" s="81">
        <v>292.608</v>
      </c>
      <c r="JD607" s="82">
        <f t="shared" si="33"/>
        <v>0</v>
      </c>
      <c r="JE607" s="83"/>
      <c r="JF607" s="83"/>
      <c r="JG607" s="83"/>
      <c r="JH607" s="83"/>
      <c r="JI607" s="83"/>
      <c r="JJ607" s="83"/>
      <c r="JK607" s="83"/>
      <c r="JL607" s="83"/>
      <c r="JM607" s="83"/>
      <c r="JN607" s="83"/>
      <c r="JO607" s="83"/>
      <c r="JP607" s="83">
        <v>685.25</v>
      </c>
      <c r="JQ607" s="117">
        <f t="shared" si="31"/>
        <v>2.341870352143482</v>
      </c>
    </row>
    <row r="608" spans="1:278" s="5" customFormat="1" ht="12.75" customHeight="1" x14ac:dyDescent="0.25">
      <c r="A608" s="64">
        <v>43287</v>
      </c>
      <c r="B608" s="109" t="s">
        <v>495</v>
      </c>
      <c r="C608" s="52"/>
      <c r="D608" s="52"/>
      <c r="E608" s="53"/>
      <c r="F608" s="53"/>
      <c r="G608" s="53"/>
      <c r="H608" s="53"/>
      <c r="I608" s="53"/>
      <c r="J608" s="53"/>
      <c r="K608" s="53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  <c r="AU608" s="22"/>
      <c r="AV608" s="22"/>
      <c r="AW608" s="22"/>
      <c r="AX608" s="22"/>
      <c r="AY608" s="22"/>
      <c r="AZ608" s="22"/>
      <c r="BA608" s="22"/>
      <c r="BB608" s="22"/>
      <c r="BC608" s="22"/>
      <c r="BD608" s="22"/>
      <c r="BE608" s="22"/>
      <c r="BF608" s="22"/>
      <c r="BG608" s="22"/>
      <c r="BH608" s="22"/>
      <c r="BI608" s="22"/>
      <c r="BJ608" s="22"/>
      <c r="BK608" s="22"/>
      <c r="BL608" s="22"/>
      <c r="BM608" s="22"/>
      <c r="BN608" s="22"/>
      <c r="BO608" s="22"/>
      <c r="BP608" s="22"/>
      <c r="BQ608" s="22"/>
      <c r="BR608" s="22"/>
      <c r="BS608" s="22"/>
      <c r="BT608" s="22"/>
      <c r="BU608" s="22"/>
      <c r="BV608" s="22"/>
      <c r="BW608" s="22"/>
      <c r="BX608" s="22"/>
      <c r="BY608" s="22"/>
      <c r="BZ608" s="22"/>
      <c r="CA608" s="22"/>
      <c r="CB608" s="22"/>
      <c r="CC608" s="22"/>
      <c r="CD608" s="22"/>
      <c r="CE608" s="22"/>
      <c r="CF608" s="22"/>
      <c r="CG608" s="22"/>
      <c r="CH608" s="22"/>
      <c r="CI608" s="22"/>
      <c r="CJ608" s="22"/>
      <c r="CK608" s="22"/>
      <c r="CL608" s="22"/>
      <c r="CM608" s="22"/>
      <c r="CN608" s="22"/>
      <c r="CO608" s="22"/>
      <c r="CP608" s="22"/>
      <c r="CQ608" s="22"/>
      <c r="CR608" s="22"/>
      <c r="CS608" s="22"/>
      <c r="CT608" s="22"/>
      <c r="CU608" s="22"/>
      <c r="CV608" s="22"/>
      <c r="CW608" s="22"/>
      <c r="CX608" s="22"/>
      <c r="CY608" s="22"/>
      <c r="CZ608" s="22"/>
      <c r="DA608" s="22"/>
      <c r="DB608" s="22"/>
      <c r="DC608" s="22"/>
      <c r="DD608" s="22"/>
      <c r="DE608" s="22"/>
      <c r="DF608" s="22"/>
      <c r="DG608" s="22"/>
      <c r="DH608" s="22"/>
      <c r="DI608" s="22"/>
      <c r="DJ608" s="22"/>
      <c r="DK608" s="22"/>
      <c r="DL608" s="22"/>
      <c r="DM608" s="22"/>
      <c r="DN608" s="22"/>
      <c r="DO608" s="22"/>
      <c r="DP608" s="22"/>
      <c r="DQ608" s="22"/>
      <c r="DR608" s="22"/>
      <c r="DS608" s="22"/>
      <c r="DT608" s="22"/>
      <c r="DU608" s="22"/>
      <c r="DV608" s="22"/>
      <c r="DW608" s="22"/>
      <c r="DX608" s="22"/>
      <c r="DY608" s="22"/>
      <c r="DZ608" s="22"/>
      <c r="EA608" s="22"/>
      <c r="EB608" s="22"/>
      <c r="EC608" s="22"/>
      <c r="ED608" s="22"/>
      <c r="EE608" s="22"/>
      <c r="EF608" s="22"/>
      <c r="EG608" s="22"/>
      <c r="EH608" s="22"/>
      <c r="EI608" s="22"/>
      <c r="EJ608" s="22"/>
      <c r="EK608" s="22"/>
      <c r="EL608" s="22"/>
      <c r="EM608" s="22"/>
      <c r="EN608" s="22"/>
      <c r="EO608" s="22"/>
      <c r="EP608" s="22"/>
      <c r="EQ608" s="22"/>
      <c r="ER608" s="22"/>
      <c r="ES608" s="22"/>
      <c r="ET608" s="22"/>
      <c r="EU608" s="22"/>
      <c r="EV608" s="22"/>
      <c r="EW608" s="22"/>
      <c r="EX608" s="22"/>
      <c r="EY608" s="22"/>
      <c r="EZ608" s="22">
        <v>3</v>
      </c>
      <c r="FA608" s="22"/>
      <c r="FB608" s="22"/>
      <c r="FC608" s="22"/>
      <c r="FD608" s="22"/>
      <c r="FE608" s="22"/>
      <c r="FF608" s="22"/>
      <c r="FG608" s="22"/>
      <c r="FH608" s="22"/>
      <c r="FI608" s="22"/>
      <c r="FJ608" s="22"/>
      <c r="FK608" s="22"/>
      <c r="FL608" s="22"/>
      <c r="FM608" s="22"/>
      <c r="FN608" s="22"/>
      <c r="FO608" s="22"/>
      <c r="FP608" s="22"/>
      <c r="FQ608" s="22"/>
      <c r="FR608" s="22"/>
      <c r="FS608" s="22"/>
      <c r="FT608" s="22"/>
      <c r="FU608" s="22"/>
      <c r="FV608" s="22"/>
      <c r="FW608" s="22"/>
      <c r="FX608" s="22"/>
      <c r="FY608" s="22"/>
      <c r="FZ608" s="22"/>
      <c r="GA608" s="22"/>
      <c r="GB608" s="22"/>
      <c r="GC608" s="22"/>
      <c r="GD608" s="22"/>
      <c r="GE608" s="22"/>
      <c r="GF608" s="22"/>
      <c r="GG608" s="22"/>
      <c r="GH608" s="22"/>
      <c r="GI608" s="22"/>
      <c r="GJ608" s="22"/>
      <c r="GK608" s="22"/>
      <c r="GL608" s="22"/>
      <c r="GM608" s="22"/>
      <c r="GN608" s="22"/>
      <c r="GO608" s="22"/>
      <c r="GP608" s="22"/>
      <c r="GQ608" s="22"/>
      <c r="GR608" s="22"/>
      <c r="GS608" s="22"/>
      <c r="GT608" s="22"/>
      <c r="GU608" s="22"/>
      <c r="GV608" s="22"/>
      <c r="GW608" s="22"/>
      <c r="GX608" s="22"/>
      <c r="GY608" s="22"/>
      <c r="GZ608" s="22"/>
      <c r="HA608" s="22"/>
      <c r="HB608" s="22"/>
      <c r="HC608" s="22"/>
      <c r="HD608" s="22"/>
      <c r="HE608" s="22"/>
      <c r="HF608" s="22"/>
      <c r="HG608" s="22"/>
      <c r="HH608" s="22"/>
      <c r="HI608" s="22"/>
      <c r="HJ608" s="22"/>
      <c r="HK608" s="22"/>
      <c r="HL608" s="22"/>
      <c r="HM608" s="22"/>
      <c r="HN608" s="22"/>
      <c r="HO608" s="22"/>
      <c r="HP608" s="22"/>
      <c r="HQ608" s="22"/>
      <c r="HR608" s="22"/>
      <c r="HS608" s="22"/>
      <c r="HT608" s="22"/>
      <c r="HU608" s="22"/>
      <c r="HV608" s="22"/>
      <c r="HW608" s="22"/>
      <c r="HX608" s="22"/>
      <c r="HY608" s="22"/>
      <c r="HZ608" s="22"/>
      <c r="IA608" s="22"/>
      <c r="IB608" s="22"/>
      <c r="IC608" s="22"/>
      <c r="ID608" s="22">
        <v>11</v>
      </c>
      <c r="IE608" s="22"/>
      <c r="IF608" s="22"/>
      <c r="IG608" s="22"/>
      <c r="IH608" s="22"/>
      <c r="II608" s="22"/>
      <c r="IJ608" s="22"/>
      <c r="IK608" s="22"/>
      <c r="IL608" s="22"/>
      <c r="IM608" s="22"/>
      <c r="IN608" s="22"/>
      <c r="IO608" s="22"/>
      <c r="IP608" s="22"/>
      <c r="IQ608" s="22"/>
      <c r="IR608" s="22"/>
      <c r="IS608" s="22"/>
      <c r="IT608" s="22"/>
      <c r="IU608" s="22"/>
      <c r="IV608" s="22"/>
      <c r="IW608" s="22"/>
      <c r="IX608" s="22"/>
      <c r="IY608" s="26">
        <f t="shared" si="32"/>
        <v>14</v>
      </c>
      <c r="IZ608" s="56" t="s">
        <v>37</v>
      </c>
      <c r="JA608" s="80">
        <v>163.19999999999999</v>
      </c>
      <c r="JB608" s="81">
        <f>JE608+JF608+JG608+JH608+JI608+JJ608+JK608</f>
        <v>163.19999999999999</v>
      </c>
      <c r="JC608" s="81">
        <v>126.82</v>
      </c>
      <c r="JD608" s="82">
        <f t="shared" si="33"/>
        <v>0</v>
      </c>
      <c r="JE608" s="83"/>
      <c r="JF608" s="83"/>
      <c r="JG608" s="83"/>
      <c r="JH608" s="83"/>
      <c r="JI608" s="83"/>
      <c r="JJ608" s="83"/>
      <c r="JK608" s="83">
        <v>163.19999999999999</v>
      </c>
      <c r="JL608" s="83"/>
      <c r="JM608" s="83"/>
      <c r="JN608" s="83"/>
      <c r="JO608" s="83"/>
      <c r="JP608" s="83"/>
      <c r="JQ608" s="40">
        <f t="shared" si="31"/>
        <v>1.2868632707774799</v>
      </c>
    </row>
    <row r="609" spans="1:278" s="5" customFormat="1" ht="12.75" customHeight="1" x14ac:dyDescent="0.25">
      <c r="A609" s="64">
        <v>43374</v>
      </c>
      <c r="B609" s="109" t="s">
        <v>495</v>
      </c>
      <c r="C609" s="52"/>
      <c r="D609" s="52"/>
      <c r="E609" s="53"/>
      <c r="F609" s="53"/>
      <c r="G609" s="53"/>
      <c r="H609" s="53"/>
      <c r="I609" s="53"/>
      <c r="J609" s="53"/>
      <c r="K609" s="53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  <c r="AU609" s="22"/>
      <c r="AV609" s="22"/>
      <c r="AW609" s="22"/>
      <c r="AX609" s="22"/>
      <c r="AY609" s="22"/>
      <c r="AZ609" s="22"/>
      <c r="BA609" s="22"/>
      <c r="BB609" s="22"/>
      <c r="BC609" s="22"/>
      <c r="BD609" s="22"/>
      <c r="BE609" s="22"/>
      <c r="BF609" s="22"/>
      <c r="BG609" s="22"/>
      <c r="BH609" s="22"/>
      <c r="BI609" s="22"/>
      <c r="BJ609" s="22"/>
      <c r="BK609" s="22"/>
      <c r="BL609" s="22"/>
      <c r="BM609" s="22"/>
      <c r="BN609" s="22"/>
      <c r="BO609" s="22"/>
      <c r="BP609" s="22"/>
      <c r="BQ609" s="22"/>
      <c r="BR609" s="22"/>
      <c r="BS609" s="22"/>
      <c r="BT609" s="22"/>
      <c r="BU609" s="22"/>
      <c r="BV609" s="22"/>
      <c r="BW609" s="22"/>
      <c r="BX609" s="22"/>
      <c r="BY609" s="22"/>
      <c r="BZ609" s="22"/>
      <c r="CA609" s="22"/>
      <c r="CB609" s="22"/>
      <c r="CC609" s="22"/>
      <c r="CD609" s="22"/>
      <c r="CE609" s="22"/>
      <c r="CF609" s="22"/>
      <c r="CG609" s="22"/>
      <c r="CH609" s="22"/>
      <c r="CI609" s="22"/>
      <c r="CJ609" s="22"/>
      <c r="CK609" s="22"/>
      <c r="CL609" s="22"/>
      <c r="CM609" s="22"/>
      <c r="CN609" s="22">
        <v>3</v>
      </c>
      <c r="CO609" s="22"/>
      <c r="CP609" s="22"/>
      <c r="CQ609" s="22"/>
      <c r="CR609" s="22"/>
      <c r="CS609" s="22"/>
      <c r="CT609" s="22"/>
      <c r="CU609" s="22"/>
      <c r="CV609" s="22"/>
      <c r="CW609" s="22"/>
      <c r="CX609" s="22"/>
      <c r="CY609" s="22"/>
      <c r="CZ609" s="22"/>
      <c r="DA609" s="22"/>
      <c r="DB609" s="22"/>
      <c r="DC609" s="22"/>
      <c r="DD609" s="22"/>
      <c r="DE609" s="22"/>
      <c r="DF609" s="22"/>
      <c r="DG609" s="22"/>
      <c r="DH609" s="22"/>
      <c r="DI609" s="22"/>
      <c r="DJ609" s="22"/>
      <c r="DK609" s="22"/>
      <c r="DL609" s="22"/>
      <c r="DM609" s="22"/>
      <c r="DN609" s="22"/>
      <c r="DO609" s="22"/>
      <c r="DP609" s="22"/>
      <c r="DQ609" s="22"/>
      <c r="DR609" s="22"/>
      <c r="DS609" s="22"/>
      <c r="DT609" s="22"/>
      <c r="DU609" s="22"/>
      <c r="DV609" s="22"/>
      <c r="DW609" s="22"/>
      <c r="DX609" s="22"/>
      <c r="DY609" s="22"/>
      <c r="DZ609" s="22"/>
      <c r="EA609" s="22"/>
      <c r="EB609" s="22"/>
      <c r="EC609" s="22"/>
      <c r="ED609" s="22"/>
      <c r="EE609" s="22"/>
      <c r="EF609" s="22"/>
      <c r="EG609" s="22"/>
      <c r="EH609" s="22"/>
      <c r="EI609" s="22"/>
      <c r="EJ609" s="22"/>
      <c r="EK609" s="22"/>
      <c r="EL609" s="22"/>
      <c r="EM609" s="22"/>
      <c r="EN609" s="22"/>
      <c r="EO609" s="22"/>
      <c r="EP609" s="22"/>
      <c r="EQ609" s="22"/>
      <c r="ER609" s="22"/>
      <c r="ES609" s="22"/>
      <c r="ET609" s="22"/>
      <c r="EU609" s="22"/>
      <c r="EV609" s="22"/>
      <c r="EW609" s="22"/>
      <c r="EX609" s="22"/>
      <c r="EY609" s="22"/>
      <c r="EZ609" s="22"/>
      <c r="FA609" s="22"/>
      <c r="FB609" s="22"/>
      <c r="FC609" s="22"/>
      <c r="FD609" s="22"/>
      <c r="FE609" s="22"/>
      <c r="FF609" s="22"/>
      <c r="FG609" s="22"/>
      <c r="FH609" s="22"/>
      <c r="FI609" s="22"/>
      <c r="FJ609" s="22"/>
      <c r="FK609" s="22"/>
      <c r="FL609" s="22"/>
      <c r="FM609" s="22"/>
      <c r="FN609" s="22"/>
      <c r="FO609" s="22"/>
      <c r="FP609" s="22"/>
      <c r="FQ609" s="22"/>
      <c r="FR609" s="22"/>
      <c r="FS609" s="22"/>
      <c r="FT609" s="22"/>
      <c r="FU609" s="22"/>
      <c r="FV609" s="22"/>
      <c r="FW609" s="22"/>
      <c r="FX609" s="22"/>
      <c r="FY609" s="22"/>
      <c r="FZ609" s="22"/>
      <c r="GA609" s="22"/>
      <c r="GB609" s="22"/>
      <c r="GC609" s="22"/>
      <c r="GD609" s="22"/>
      <c r="GE609" s="22"/>
      <c r="GF609" s="22"/>
      <c r="GG609" s="22"/>
      <c r="GH609" s="22"/>
      <c r="GI609" s="22"/>
      <c r="GJ609" s="22"/>
      <c r="GK609" s="22"/>
      <c r="GL609" s="22"/>
      <c r="GM609" s="22"/>
      <c r="GN609" s="22"/>
      <c r="GO609" s="22"/>
      <c r="GP609" s="22"/>
      <c r="GQ609" s="22"/>
      <c r="GR609" s="22"/>
      <c r="GS609" s="22"/>
      <c r="GT609" s="22"/>
      <c r="GU609" s="22"/>
      <c r="GV609" s="22"/>
      <c r="GW609" s="22"/>
      <c r="GX609" s="22"/>
      <c r="GY609" s="22"/>
      <c r="GZ609" s="22"/>
      <c r="HA609" s="22"/>
      <c r="HB609" s="22"/>
      <c r="HC609" s="22"/>
      <c r="HD609" s="22"/>
      <c r="HE609" s="22">
        <v>7</v>
      </c>
      <c r="HF609" s="22"/>
      <c r="HG609" s="22"/>
      <c r="HH609" s="22"/>
      <c r="HI609" s="22"/>
      <c r="HJ609" s="22"/>
      <c r="HK609" s="22"/>
      <c r="HL609" s="22"/>
      <c r="HM609" s="22"/>
      <c r="HN609" s="22"/>
      <c r="HO609" s="22"/>
      <c r="HP609" s="22"/>
      <c r="HQ609" s="22"/>
      <c r="HR609" s="22"/>
      <c r="HS609" s="22"/>
      <c r="HT609" s="22"/>
      <c r="HU609" s="22"/>
      <c r="HV609" s="22"/>
      <c r="HW609" s="22"/>
      <c r="HX609" s="22"/>
      <c r="HY609" s="22"/>
      <c r="HZ609" s="22"/>
      <c r="IA609" s="22"/>
      <c r="IB609" s="22"/>
      <c r="IC609" s="22"/>
      <c r="ID609" s="22">
        <v>25</v>
      </c>
      <c r="IE609" s="22"/>
      <c r="IF609" s="22"/>
      <c r="IG609" s="22"/>
      <c r="IH609" s="22"/>
      <c r="II609" s="22"/>
      <c r="IJ609" s="22"/>
      <c r="IK609" s="22"/>
      <c r="IL609" s="22"/>
      <c r="IM609" s="22"/>
      <c r="IN609" s="22"/>
      <c r="IO609" s="22"/>
      <c r="IP609" s="22"/>
      <c r="IQ609" s="22"/>
      <c r="IR609" s="22"/>
      <c r="IS609" s="22"/>
      <c r="IT609" s="22"/>
      <c r="IU609" s="22"/>
      <c r="IV609" s="22"/>
      <c r="IW609" s="22"/>
      <c r="IX609" s="22"/>
      <c r="IY609" s="26">
        <f t="shared" si="32"/>
        <v>35</v>
      </c>
      <c r="IZ609" s="56" t="s">
        <v>78</v>
      </c>
      <c r="JA609" s="80">
        <v>840.95</v>
      </c>
      <c r="JB609" s="81">
        <f>JE609+JF609+JG609+JH609+JI609+JJ609+JK609+JL609+JM609+JN609</f>
        <v>840.95</v>
      </c>
      <c r="JC609" s="81">
        <v>611.30999999999995</v>
      </c>
      <c r="JD609" s="82">
        <f t="shared" si="33"/>
        <v>0</v>
      </c>
      <c r="JE609" s="83"/>
      <c r="JF609" s="83"/>
      <c r="JG609" s="83"/>
      <c r="JH609" s="83"/>
      <c r="JI609" s="83"/>
      <c r="JJ609" s="83"/>
      <c r="JK609" s="83"/>
      <c r="JL609" s="83"/>
      <c r="JM609" s="83">
        <v>840.95</v>
      </c>
      <c r="JN609" s="83"/>
      <c r="JO609" s="83"/>
      <c r="JP609" s="83"/>
      <c r="JQ609" s="117">
        <f t="shared" si="31"/>
        <v>1.3756522877100001</v>
      </c>
    </row>
    <row r="610" spans="1:278" s="33" customFormat="1" ht="12" customHeight="1" x14ac:dyDescent="0.25">
      <c r="A610" s="49" t="s">
        <v>164</v>
      </c>
      <c r="B610" s="30"/>
      <c r="C610" s="66">
        <f t="shared" ref="C610:BN610" si="34">SUBTOTAL(9,C2:C604)</f>
        <v>0</v>
      </c>
      <c r="D610" s="66">
        <f t="shared" si="34"/>
        <v>310</v>
      </c>
      <c r="E610" s="66">
        <f t="shared" si="34"/>
        <v>628</v>
      </c>
      <c r="F610" s="66">
        <f t="shared" si="34"/>
        <v>4</v>
      </c>
      <c r="G610" s="66">
        <f t="shared" si="34"/>
        <v>13.2</v>
      </c>
      <c r="H610" s="66">
        <f t="shared" si="34"/>
        <v>44</v>
      </c>
      <c r="I610" s="66">
        <f t="shared" si="34"/>
        <v>160.69999999999999</v>
      </c>
      <c r="J610" s="66">
        <f t="shared" si="34"/>
        <v>80</v>
      </c>
      <c r="K610" s="66">
        <f t="shared" si="34"/>
        <v>1710</v>
      </c>
      <c r="L610" s="66">
        <f t="shared" si="34"/>
        <v>126.4</v>
      </c>
      <c r="M610" s="66">
        <f t="shared" si="34"/>
        <v>166.5</v>
      </c>
      <c r="N610" s="66">
        <f t="shared" si="34"/>
        <v>74</v>
      </c>
      <c r="O610" s="66">
        <f t="shared" si="34"/>
        <v>20</v>
      </c>
      <c r="P610" s="66">
        <f t="shared" si="34"/>
        <v>8</v>
      </c>
      <c r="Q610" s="66">
        <f t="shared" si="34"/>
        <v>52.8</v>
      </c>
      <c r="R610" s="66">
        <f t="shared" si="34"/>
        <v>314</v>
      </c>
      <c r="S610" s="66">
        <f t="shared" si="34"/>
        <v>216</v>
      </c>
      <c r="T610" s="66">
        <f t="shared" si="34"/>
        <v>36</v>
      </c>
      <c r="U610" s="66">
        <f t="shared" si="34"/>
        <v>39.599999999999994</v>
      </c>
      <c r="V610" s="66">
        <f t="shared" si="34"/>
        <v>70</v>
      </c>
      <c r="W610" s="66">
        <f t="shared" si="34"/>
        <v>12</v>
      </c>
      <c r="X610" s="66">
        <f t="shared" si="34"/>
        <v>309</v>
      </c>
      <c r="Y610" s="66">
        <f t="shared" si="34"/>
        <v>125</v>
      </c>
      <c r="Z610" s="66">
        <f t="shared" si="34"/>
        <v>60</v>
      </c>
      <c r="AA610" s="66">
        <f t="shared" si="34"/>
        <v>1</v>
      </c>
      <c r="AB610" s="66">
        <f t="shared" si="34"/>
        <v>2</v>
      </c>
      <c r="AC610" s="66">
        <f t="shared" si="34"/>
        <v>5</v>
      </c>
      <c r="AD610" s="66">
        <f t="shared" si="34"/>
        <v>12</v>
      </c>
      <c r="AE610" s="66">
        <f t="shared" si="34"/>
        <v>1</v>
      </c>
      <c r="AF610" s="66">
        <f t="shared" si="34"/>
        <v>262</v>
      </c>
      <c r="AG610" s="66">
        <f t="shared" si="34"/>
        <v>380</v>
      </c>
      <c r="AH610" s="66">
        <f t="shared" si="34"/>
        <v>334</v>
      </c>
      <c r="AI610" s="66">
        <f t="shared" si="34"/>
        <v>1</v>
      </c>
      <c r="AJ610" s="66">
        <f t="shared" si="34"/>
        <v>11</v>
      </c>
      <c r="AK610" s="66">
        <f t="shared" si="34"/>
        <v>15</v>
      </c>
      <c r="AL610" s="66">
        <f t="shared" si="34"/>
        <v>0</v>
      </c>
      <c r="AM610" s="66">
        <f t="shared" si="34"/>
        <v>271</v>
      </c>
      <c r="AN610" s="66">
        <f t="shared" si="34"/>
        <v>40</v>
      </c>
      <c r="AO610" s="66">
        <f t="shared" si="34"/>
        <v>1</v>
      </c>
      <c r="AP610" s="66">
        <f t="shared" si="34"/>
        <v>10</v>
      </c>
      <c r="AQ610" s="66">
        <f t="shared" si="34"/>
        <v>1</v>
      </c>
      <c r="AR610" s="66">
        <f t="shared" si="34"/>
        <v>189.00000000000003</v>
      </c>
      <c r="AS610" s="66">
        <f t="shared" si="34"/>
        <v>45</v>
      </c>
      <c r="AT610" s="66">
        <f t="shared" si="34"/>
        <v>1532</v>
      </c>
      <c r="AU610" s="66">
        <f t="shared" si="34"/>
        <v>5</v>
      </c>
      <c r="AV610" s="66">
        <f t="shared" si="34"/>
        <v>297.89999999999998</v>
      </c>
      <c r="AW610" s="66">
        <f t="shared" si="34"/>
        <v>0.9</v>
      </c>
      <c r="AX610" s="66">
        <f t="shared" si="34"/>
        <v>19</v>
      </c>
      <c r="AY610" s="66">
        <f t="shared" si="34"/>
        <v>1</v>
      </c>
      <c r="AZ610" s="66">
        <f t="shared" si="34"/>
        <v>20</v>
      </c>
      <c r="BA610" s="66">
        <f t="shared" si="34"/>
        <v>1</v>
      </c>
      <c r="BB610" s="66">
        <f t="shared" si="34"/>
        <v>60</v>
      </c>
      <c r="BC610" s="66">
        <f t="shared" si="34"/>
        <v>30</v>
      </c>
      <c r="BD610" s="66">
        <f t="shared" si="34"/>
        <v>0</v>
      </c>
      <c r="BE610" s="66">
        <f t="shared" si="34"/>
        <v>24.300000000000004</v>
      </c>
      <c r="BF610" s="66">
        <f t="shared" si="34"/>
        <v>303</v>
      </c>
      <c r="BG610" s="66">
        <f t="shared" si="34"/>
        <v>11</v>
      </c>
      <c r="BH610" s="66">
        <f t="shared" si="34"/>
        <v>2</v>
      </c>
      <c r="BI610" s="66">
        <f t="shared" si="34"/>
        <v>3</v>
      </c>
      <c r="BJ610" s="66">
        <f t="shared" si="34"/>
        <v>18</v>
      </c>
      <c r="BK610" s="66">
        <f t="shared" si="34"/>
        <v>1</v>
      </c>
      <c r="BL610" s="66">
        <f t="shared" si="34"/>
        <v>50</v>
      </c>
      <c r="BM610" s="66">
        <f t="shared" si="34"/>
        <v>13</v>
      </c>
      <c r="BN610" s="66">
        <f t="shared" si="34"/>
        <v>96</v>
      </c>
      <c r="BO610" s="66">
        <f t="shared" ref="BO610:DZ610" si="35">SUBTOTAL(9,BO2:BO604)</f>
        <v>8</v>
      </c>
      <c r="BP610" s="66">
        <f t="shared" si="35"/>
        <v>0</v>
      </c>
      <c r="BQ610" s="66">
        <f t="shared" si="35"/>
        <v>141</v>
      </c>
      <c r="BR610" s="66">
        <f t="shared" si="35"/>
        <v>64</v>
      </c>
      <c r="BS610" s="66">
        <f t="shared" si="35"/>
        <v>1</v>
      </c>
      <c r="BT610" s="66">
        <f t="shared" si="35"/>
        <v>20</v>
      </c>
      <c r="BU610" s="66">
        <f t="shared" si="35"/>
        <v>111</v>
      </c>
      <c r="BV610" s="66">
        <f t="shared" si="35"/>
        <v>5</v>
      </c>
      <c r="BW610" s="66">
        <f t="shared" si="35"/>
        <v>70</v>
      </c>
      <c r="BX610" s="66">
        <f t="shared" si="35"/>
        <v>27</v>
      </c>
      <c r="BY610" s="66">
        <f t="shared" si="35"/>
        <v>280</v>
      </c>
      <c r="BZ610" s="66">
        <f t="shared" si="35"/>
        <v>1100</v>
      </c>
      <c r="CA610" s="66">
        <f t="shared" si="35"/>
        <v>2</v>
      </c>
      <c r="CB610" s="66">
        <f t="shared" si="35"/>
        <v>2</v>
      </c>
      <c r="CC610" s="66">
        <f t="shared" si="35"/>
        <v>1.1000000000000001</v>
      </c>
      <c r="CD610" s="66">
        <f t="shared" si="35"/>
        <v>3</v>
      </c>
      <c r="CE610" s="66">
        <f t="shared" si="35"/>
        <v>2</v>
      </c>
      <c r="CF610" s="66">
        <f t="shared" si="35"/>
        <v>2</v>
      </c>
      <c r="CG610" s="66">
        <f t="shared" si="35"/>
        <v>111</v>
      </c>
      <c r="CH610" s="66">
        <f t="shared" si="35"/>
        <v>10</v>
      </c>
      <c r="CI610" s="66">
        <f t="shared" si="35"/>
        <v>10</v>
      </c>
      <c r="CJ610" s="66">
        <f t="shared" si="35"/>
        <v>111.6</v>
      </c>
      <c r="CK610" s="66">
        <f t="shared" si="35"/>
        <v>0</v>
      </c>
      <c r="CL610" s="66">
        <f t="shared" si="35"/>
        <v>0.9</v>
      </c>
      <c r="CM610" s="66">
        <f t="shared" si="35"/>
        <v>2068</v>
      </c>
      <c r="CN610" s="66">
        <f t="shared" si="35"/>
        <v>0</v>
      </c>
      <c r="CO610" s="66">
        <f t="shared" si="35"/>
        <v>4</v>
      </c>
      <c r="CP610" s="66">
        <f t="shared" si="35"/>
        <v>3905</v>
      </c>
      <c r="CQ610" s="66">
        <f t="shared" si="35"/>
        <v>80</v>
      </c>
      <c r="CR610" s="66">
        <f t="shared" si="35"/>
        <v>9</v>
      </c>
      <c r="CS610" s="66">
        <f t="shared" si="35"/>
        <v>5</v>
      </c>
      <c r="CT610" s="66">
        <f t="shared" si="35"/>
        <v>2</v>
      </c>
      <c r="CU610" s="66">
        <f t="shared" si="35"/>
        <v>1</v>
      </c>
      <c r="CV610" s="66">
        <f t="shared" si="35"/>
        <v>11</v>
      </c>
      <c r="CW610" s="66">
        <f t="shared" si="35"/>
        <v>283</v>
      </c>
      <c r="CX610" s="66">
        <f t="shared" si="35"/>
        <v>234.9</v>
      </c>
      <c r="CY610" s="66">
        <f t="shared" si="35"/>
        <v>56.8</v>
      </c>
      <c r="CZ610" s="66">
        <f t="shared" si="35"/>
        <v>64</v>
      </c>
      <c r="DA610" s="66">
        <f t="shared" si="35"/>
        <v>59</v>
      </c>
      <c r="DB610" s="66">
        <f t="shared" si="35"/>
        <v>32</v>
      </c>
      <c r="DC610" s="66">
        <f t="shared" si="35"/>
        <v>0</v>
      </c>
      <c r="DD610" s="66">
        <f t="shared" si="35"/>
        <v>0</v>
      </c>
      <c r="DE610" s="66">
        <f t="shared" si="35"/>
        <v>51</v>
      </c>
      <c r="DF610" s="66">
        <f t="shared" si="35"/>
        <v>16</v>
      </c>
      <c r="DG610" s="66">
        <f t="shared" si="35"/>
        <v>105</v>
      </c>
      <c r="DH610" s="66">
        <f t="shared" si="35"/>
        <v>0.9</v>
      </c>
      <c r="DI610" s="66">
        <f t="shared" si="35"/>
        <v>30</v>
      </c>
      <c r="DJ610" s="66">
        <f t="shared" si="35"/>
        <v>70</v>
      </c>
      <c r="DK610" s="66">
        <f t="shared" si="35"/>
        <v>15</v>
      </c>
      <c r="DL610" s="66">
        <f t="shared" si="35"/>
        <v>50</v>
      </c>
      <c r="DM610" s="66">
        <f t="shared" si="35"/>
        <v>9</v>
      </c>
      <c r="DN610" s="66">
        <f t="shared" si="35"/>
        <v>4</v>
      </c>
      <c r="DO610" s="66">
        <f t="shared" si="35"/>
        <v>60</v>
      </c>
      <c r="DP610" s="66">
        <f t="shared" si="35"/>
        <v>261</v>
      </c>
      <c r="DQ610" s="66">
        <f t="shared" si="35"/>
        <v>108</v>
      </c>
      <c r="DR610" s="66">
        <f t="shared" si="35"/>
        <v>96</v>
      </c>
      <c r="DS610" s="66">
        <f t="shared" si="35"/>
        <v>60</v>
      </c>
      <c r="DT610" s="66">
        <f t="shared" si="35"/>
        <v>290</v>
      </c>
      <c r="DU610" s="66">
        <f t="shared" si="35"/>
        <v>5</v>
      </c>
      <c r="DV610" s="66">
        <f t="shared" si="35"/>
        <v>620</v>
      </c>
      <c r="DW610" s="66">
        <f t="shared" si="35"/>
        <v>79</v>
      </c>
      <c r="DX610" s="66">
        <f t="shared" si="35"/>
        <v>1</v>
      </c>
      <c r="DY610" s="66">
        <f t="shared" si="35"/>
        <v>8</v>
      </c>
      <c r="DZ610" s="66">
        <f t="shared" si="35"/>
        <v>101</v>
      </c>
      <c r="EA610" s="66">
        <f t="shared" ref="EA610:GL610" si="36">SUBTOTAL(9,EA2:EA604)</f>
        <v>2863</v>
      </c>
      <c r="EB610" s="66">
        <f t="shared" si="36"/>
        <v>5</v>
      </c>
      <c r="EC610" s="66">
        <f t="shared" si="36"/>
        <v>5</v>
      </c>
      <c r="ED610" s="66">
        <f t="shared" si="36"/>
        <v>0</v>
      </c>
      <c r="EE610" s="66">
        <f t="shared" si="36"/>
        <v>5.4</v>
      </c>
      <c r="EF610" s="66">
        <f t="shared" si="36"/>
        <v>0.9</v>
      </c>
      <c r="EG610" s="66">
        <f t="shared" si="36"/>
        <v>0</v>
      </c>
      <c r="EH610" s="66">
        <f t="shared" si="36"/>
        <v>1.1000000000000001</v>
      </c>
      <c r="EI610" s="66">
        <f t="shared" si="36"/>
        <v>22.5</v>
      </c>
      <c r="EJ610" s="66">
        <f t="shared" si="36"/>
        <v>51</v>
      </c>
      <c r="EK610" s="66">
        <f t="shared" si="36"/>
        <v>1</v>
      </c>
      <c r="EL610" s="66">
        <f t="shared" si="36"/>
        <v>1</v>
      </c>
      <c r="EM610" s="66">
        <f t="shared" si="36"/>
        <v>4</v>
      </c>
      <c r="EN610" s="66">
        <f t="shared" si="36"/>
        <v>12</v>
      </c>
      <c r="EO610" s="66">
        <f t="shared" si="36"/>
        <v>53</v>
      </c>
      <c r="EP610" s="66">
        <f t="shared" si="36"/>
        <v>8</v>
      </c>
      <c r="EQ610" s="66">
        <f t="shared" si="36"/>
        <v>270</v>
      </c>
      <c r="ER610" s="66">
        <f t="shared" si="36"/>
        <v>294.3</v>
      </c>
      <c r="ES610" s="66">
        <f t="shared" si="36"/>
        <v>0.9</v>
      </c>
      <c r="ET610" s="66">
        <f t="shared" si="36"/>
        <v>2</v>
      </c>
      <c r="EU610" s="66">
        <f t="shared" si="36"/>
        <v>180</v>
      </c>
      <c r="EV610" s="66">
        <f t="shared" si="36"/>
        <v>0</v>
      </c>
      <c r="EW610" s="66">
        <f t="shared" si="36"/>
        <v>14</v>
      </c>
      <c r="EX610" s="66">
        <f t="shared" si="36"/>
        <v>1</v>
      </c>
      <c r="EY610" s="66">
        <f t="shared" si="36"/>
        <v>117</v>
      </c>
      <c r="EZ610" s="66">
        <f t="shared" si="36"/>
        <v>233</v>
      </c>
      <c r="FA610" s="66">
        <f t="shared" si="36"/>
        <v>231</v>
      </c>
      <c r="FB610" s="66">
        <f t="shared" si="36"/>
        <v>41.8</v>
      </c>
      <c r="FC610" s="66">
        <f t="shared" si="36"/>
        <v>30</v>
      </c>
      <c r="FD610" s="66">
        <f t="shared" si="36"/>
        <v>0</v>
      </c>
      <c r="FE610" s="66">
        <f t="shared" si="36"/>
        <v>3.3</v>
      </c>
      <c r="FF610" s="66">
        <f t="shared" si="36"/>
        <v>16</v>
      </c>
      <c r="FG610" s="66">
        <f t="shared" si="36"/>
        <v>9.8999999999999986</v>
      </c>
      <c r="FH610" s="66">
        <f t="shared" si="36"/>
        <v>150</v>
      </c>
      <c r="FI610" s="66">
        <f t="shared" si="36"/>
        <v>40</v>
      </c>
      <c r="FJ610" s="66">
        <f t="shared" si="36"/>
        <v>42</v>
      </c>
      <c r="FK610" s="66">
        <f t="shared" si="36"/>
        <v>19</v>
      </c>
      <c r="FL610" s="66">
        <f t="shared" si="36"/>
        <v>976</v>
      </c>
      <c r="FM610" s="66">
        <f t="shared" si="36"/>
        <v>13</v>
      </c>
      <c r="FN610" s="66">
        <f t="shared" si="36"/>
        <v>1</v>
      </c>
      <c r="FO610" s="66">
        <f t="shared" si="36"/>
        <v>1</v>
      </c>
      <c r="FP610" s="66">
        <f t="shared" si="36"/>
        <v>3.2</v>
      </c>
      <c r="FQ610" s="66">
        <f t="shared" si="36"/>
        <v>1</v>
      </c>
      <c r="FR610" s="66">
        <f t="shared" si="36"/>
        <v>50</v>
      </c>
      <c r="FS610" s="66">
        <f t="shared" si="36"/>
        <v>243</v>
      </c>
      <c r="FT610" s="66">
        <f t="shared" si="36"/>
        <v>197</v>
      </c>
      <c r="FU610" s="66">
        <f t="shared" si="36"/>
        <v>40</v>
      </c>
      <c r="FV610" s="66">
        <f t="shared" si="36"/>
        <v>28.6</v>
      </c>
      <c r="FW610" s="66">
        <f t="shared" si="36"/>
        <v>220</v>
      </c>
      <c r="FX610" s="66">
        <f t="shared" si="36"/>
        <v>1.1000000000000001</v>
      </c>
      <c r="FY610" s="66">
        <f t="shared" si="36"/>
        <v>100</v>
      </c>
      <c r="FZ610" s="66">
        <f t="shared" si="36"/>
        <v>0</v>
      </c>
      <c r="GA610" s="66">
        <f t="shared" si="36"/>
        <v>4</v>
      </c>
      <c r="GB610" s="66">
        <f t="shared" si="36"/>
        <v>29.6</v>
      </c>
      <c r="GC610" s="66">
        <f t="shared" si="36"/>
        <v>11</v>
      </c>
      <c r="GD610" s="66">
        <f t="shared" si="36"/>
        <v>20</v>
      </c>
      <c r="GE610" s="66">
        <f t="shared" si="36"/>
        <v>33</v>
      </c>
      <c r="GF610" s="66">
        <f t="shared" si="36"/>
        <v>49</v>
      </c>
      <c r="GG610" s="66">
        <f t="shared" si="36"/>
        <v>1</v>
      </c>
      <c r="GH610" s="66">
        <f t="shared" si="36"/>
        <v>19.800000000000004</v>
      </c>
      <c r="GI610" s="66">
        <f t="shared" si="36"/>
        <v>0</v>
      </c>
      <c r="GJ610" s="66">
        <f t="shared" si="36"/>
        <v>1</v>
      </c>
      <c r="GK610" s="66">
        <f t="shared" si="36"/>
        <v>0</v>
      </c>
      <c r="GL610" s="66">
        <f t="shared" si="36"/>
        <v>0</v>
      </c>
      <c r="GM610" s="66">
        <f t="shared" ref="GM610:IX610" si="37">SUBTOTAL(9,GM2:GM604)</f>
        <v>5</v>
      </c>
      <c r="GN610" s="66">
        <f t="shared" si="37"/>
        <v>0</v>
      </c>
      <c r="GO610" s="66">
        <f t="shared" si="37"/>
        <v>175</v>
      </c>
      <c r="GP610" s="66">
        <f t="shared" si="37"/>
        <v>1</v>
      </c>
      <c r="GQ610" s="66">
        <f t="shared" si="37"/>
        <v>659</v>
      </c>
      <c r="GR610" s="66">
        <f t="shared" si="37"/>
        <v>75</v>
      </c>
      <c r="GS610" s="66">
        <f t="shared" si="37"/>
        <v>1</v>
      </c>
      <c r="GT610" s="66">
        <f t="shared" si="37"/>
        <v>740</v>
      </c>
      <c r="GU610" s="66">
        <f t="shared" si="37"/>
        <v>96</v>
      </c>
      <c r="GV610" s="66">
        <f t="shared" si="37"/>
        <v>3</v>
      </c>
      <c r="GW610" s="66">
        <f t="shared" si="37"/>
        <v>79.2</v>
      </c>
      <c r="GX610" s="66">
        <f t="shared" si="37"/>
        <v>40</v>
      </c>
      <c r="GY610" s="66">
        <f t="shared" si="37"/>
        <v>0</v>
      </c>
      <c r="GZ610" s="66">
        <f t="shared" si="37"/>
        <v>22</v>
      </c>
      <c r="HA610" s="66">
        <f t="shared" si="37"/>
        <v>2</v>
      </c>
      <c r="HB610" s="66">
        <f t="shared" si="37"/>
        <v>0</v>
      </c>
      <c r="HC610" s="66">
        <f t="shared" si="37"/>
        <v>1</v>
      </c>
      <c r="HD610" s="66">
        <f t="shared" si="37"/>
        <v>5</v>
      </c>
      <c r="HE610" s="66">
        <f t="shared" si="37"/>
        <v>0</v>
      </c>
      <c r="HF610" s="66">
        <f t="shared" si="37"/>
        <v>2</v>
      </c>
      <c r="HG610" s="66">
        <f t="shared" si="37"/>
        <v>3</v>
      </c>
      <c r="HH610" s="66">
        <f t="shared" si="37"/>
        <v>1</v>
      </c>
      <c r="HI610" s="66">
        <f t="shared" si="37"/>
        <v>0</v>
      </c>
      <c r="HJ610" s="66">
        <f t="shared" si="37"/>
        <v>3</v>
      </c>
      <c r="HK610" s="66">
        <f t="shared" si="37"/>
        <v>1</v>
      </c>
      <c r="HL610" s="66">
        <f t="shared" si="37"/>
        <v>1</v>
      </c>
      <c r="HM610" s="66">
        <f t="shared" si="37"/>
        <v>7</v>
      </c>
      <c r="HN610" s="66">
        <f t="shared" si="37"/>
        <v>2</v>
      </c>
      <c r="HO610" s="66">
        <f t="shared" si="37"/>
        <v>27</v>
      </c>
      <c r="HP610" s="66">
        <f t="shared" si="37"/>
        <v>1</v>
      </c>
      <c r="HQ610" s="66">
        <f t="shared" si="37"/>
        <v>26</v>
      </c>
      <c r="HR610" s="66">
        <f t="shared" si="37"/>
        <v>1</v>
      </c>
      <c r="HS610" s="66">
        <f t="shared" si="37"/>
        <v>18</v>
      </c>
      <c r="HT610" s="66">
        <f t="shared" si="37"/>
        <v>1</v>
      </c>
      <c r="HU610" s="66">
        <f t="shared" si="37"/>
        <v>1</v>
      </c>
      <c r="HV610" s="66">
        <f t="shared" si="37"/>
        <v>0</v>
      </c>
      <c r="HW610" s="66">
        <f t="shared" si="37"/>
        <v>0</v>
      </c>
      <c r="HX610" s="66">
        <f t="shared" si="37"/>
        <v>1</v>
      </c>
      <c r="HY610" s="66">
        <f t="shared" si="37"/>
        <v>3</v>
      </c>
      <c r="HZ610" s="66">
        <f t="shared" si="37"/>
        <v>1</v>
      </c>
      <c r="IA610" s="66">
        <f t="shared" si="37"/>
        <v>0</v>
      </c>
      <c r="IB610" s="66">
        <f t="shared" si="37"/>
        <v>1</v>
      </c>
      <c r="IC610" s="66">
        <f t="shared" si="37"/>
        <v>1</v>
      </c>
      <c r="ID610" s="66">
        <f t="shared" si="37"/>
        <v>235.3</v>
      </c>
      <c r="IE610" s="66">
        <f t="shared" si="37"/>
        <v>25</v>
      </c>
      <c r="IF610" s="66">
        <f t="shared" si="37"/>
        <v>285</v>
      </c>
      <c r="IG610" s="66">
        <f t="shared" si="37"/>
        <v>1</v>
      </c>
      <c r="IH610" s="66">
        <f t="shared" si="37"/>
        <v>24</v>
      </c>
      <c r="II610" s="66">
        <f t="shared" si="37"/>
        <v>29</v>
      </c>
      <c r="IJ610" s="66">
        <f t="shared" si="37"/>
        <v>6</v>
      </c>
      <c r="IK610" s="66">
        <f t="shared" si="37"/>
        <v>5</v>
      </c>
      <c r="IL610" s="66">
        <f t="shared" si="37"/>
        <v>60</v>
      </c>
      <c r="IM610" s="66">
        <f t="shared" si="37"/>
        <v>158.30000000000001</v>
      </c>
      <c r="IN610" s="66">
        <f t="shared" si="37"/>
        <v>2</v>
      </c>
      <c r="IO610" s="66">
        <f t="shared" si="37"/>
        <v>3</v>
      </c>
      <c r="IP610" s="66">
        <f t="shared" si="37"/>
        <v>9</v>
      </c>
      <c r="IQ610" s="66">
        <f t="shared" si="37"/>
        <v>35</v>
      </c>
      <c r="IR610" s="66">
        <f t="shared" si="37"/>
        <v>125</v>
      </c>
      <c r="IS610" s="66">
        <f t="shared" si="37"/>
        <v>220</v>
      </c>
      <c r="IT610" s="66">
        <f t="shared" si="37"/>
        <v>1425</v>
      </c>
      <c r="IU610" s="66">
        <f t="shared" si="37"/>
        <v>300</v>
      </c>
      <c r="IV610" s="66">
        <f t="shared" si="37"/>
        <v>850</v>
      </c>
      <c r="IW610" s="66">
        <f t="shared" si="37"/>
        <v>40</v>
      </c>
      <c r="IX610" s="66">
        <f t="shared" si="37"/>
        <v>3</v>
      </c>
      <c r="IY610" s="50"/>
      <c r="IZ610" s="51"/>
      <c r="JA610" s="112">
        <f>SUBTOTAL(9,JA2:JA609)</f>
        <v>1078672.5199999996</v>
      </c>
      <c r="JB610" s="112"/>
      <c r="JC610" s="112"/>
      <c r="JD610" s="112">
        <f>SUBTOTAL(9,JD2:JD609)</f>
        <v>192156.82000000004</v>
      </c>
      <c r="JE610" s="112">
        <f>SUM(JE2:JE369)</f>
        <v>4754.9799999999996</v>
      </c>
      <c r="JF610" s="112">
        <f>SUM(JF2:JF369)</f>
        <v>15086.179999999998</v>
      </c>
      <c r="JG610" s="112">
        <f>SUM(JG2:JG369)</f>
        <v>40390.740000000013</v>
      </c>
      <c r="JH610" s="112">
        <f>SUM(JH2:JH369)</f>
        <v>48643.729999999996</v>
      </c>
      <c r="JI610" s="112">
        <f>SUM(JI2:JI378)</f>
        <v>71074.399999999994</v>
      </c>
      <c r="JJ610" s="112">
        <f>SUM(JJ2:JJ527)</f>
        <v>85411.620000000039</v>
      </c>
      <c r="JK610" s="112">
        <f>SUM(JK2:JK532)</f>
        <v>104877.63999999997</v>
      </c>
      <c r="JL610" s="112">
        <f>SUM(JL2:JL546)</f>
        <v>135157.96000000002</v>
      </c>
      <c r="JM610" s="112">
        <f>SUM(JM2:JM567)</f>
        <v>57768.799999999988</v>
      </c>
      <c r="JN610" s="112">
        <f>SUM(JN2:JN607)</f>
        <v>74232.329999999973</v>
      </c>
      <c r="JO610" s="112">
        <f>SUM(JO2:JO607)</f>
        <v>83738.19</v>
      </c>
      <c r="JP610" s="112">
        <f>SUM(JP2:JP609)</f>
        <v>78421.489999999976</v>
      </c>
      <c r="JQ610" s="40"/>
      <c r="JR610" s="5"/>
    </row>
    <row r="611" spans="1:278" ht="12.75" customHeight="1" x14ac:dyDescent="0.25">
      <c r="A611" s="47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IY611" s="6"/>
      <c r="IZ611" s="6"/>
      <c r="JA611" s="39"/>
      <c r="JD611" s="45"/>
      <c r="JE611" s="44"/>
      <c r="JF611" s="44"/>
      <c r="JG611" s="44"/>
      <c r="JH611" s="44"/>
      <c r="JI611" s="44"/>
      <c r="JJ611" s="44"/>
      <c r="JK611" s="44"/>
      <c r="JL611" s="44"/>
      <c r="JM611" s="44"/>
      <c r="JN611" s="44"/>
      <c r="JO611" s="44"/>
      <c r="JP611" s="44"/>
      <c r="JQ611" s="6"/>
    </row>
    <row r="612" spans="1:278" ht="12.75" customHeight="1" x14ac:dyDescent="0.25">
      <c r="A612" s="47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IY612" s="6"/>
      <c r="IZ612" s="6"/>
      <c r="JA612" s="39"/>
      <c r="JD612" s="45"/>
      <c r="JE612" s="44"/>
      <c r="JF612" s="44"/>
      <c r="JG612" s="44"/>
      <c r="JH612" s="44"/>
      <c r="JI612" s="44"/>
      <c r="JJ612" s="44"/>
      <c r="JK612" s="44"/>
      <c r="JL612" s="44"/>
      <c r="JM612" s="44"/>
      <c r="JN612" s="44"/>
      <c r="JO612" s="44"/>
      <c r="JP612" s="44"/>
      <c r="JQ612" s="6"/>
    </row>
    <row r="613" spans="1:278" ht="12.75" customHeight="1" x14ac:dyDescent="0.25">
      <c r="A613" s="47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IY613" s="6"/>
      <c r="IZ613" s="6"/>
      <c r="JA613" s="39"/>
      <c r="JD613" s="45"/>
      <c r="JE613" s="44"/>
      <c r="JF613" s="6"/>
      <c r="JG613" s="6"/>
      <c r="JH613" s="6"/>
      <c r="JI613" s="6"/>
      <c r="JJ613" s="6"/>
      <c r="JK613" s="6"/>
      <c r="JL613" s="6"/>
      <c r="JM613" s="6"/>
      <c r="JN613" s="6"/>
      <c r="JO613" s="6"/>
      <c r="JP613" s="6"/>
      <c r="JQ613" s="6"/>
    </row>
    <row r="614" spans="1:278" x14ac:dyDescent="0.25">
      <c r="A614" s="47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IY614" s="6"/>
      <c r="IZ614" s="6"/>
      <c r="JA614" s="6"/>
      <c r="JB614" s="54"/>
      <c r="JC614" s="54"/>
      <c r="JD614" s="104"/>
      <c r="JE614" s="44"/>
      <c r="JF614" s="6"/>
      <c r="JG614" s="6"/>
      <c r="JH614" s="6"/>
      <c r="JI614" s="6"/>
      <c r="JJ614" s="6"/>
      <c r="JK614" s="6"/>
      <c r="JL614" s="6"/>
      <c r="JM614" s="6"/>
      <c r="JN614" s="6"/>
      <c r="JO614" s="6"/>
      <c r="JP614" s="6"/>
      <c r="JQ614" s="6"/>
    </row>
    <row r="615" spans="1:278" x14ac:dyDescent="0.25">
      <c r="A615" s="47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IY615" s="6"/>
      <c r="IZ615" s="6"/>
      <c r="JA615" s="61"/>
      <c r="JB615" s="54"/>
      <c r="JC615" s="54"/>
      <c r="JD615" s="55"/>
      <c r="JE615" s="5"/>
      <c r="JF615" s="107"/>
      <c r="JG615" s="5"/>
      <c r="JH615" s="94"/>
      <c r="JI615" s="5"/>
      <c r="JJ615" s="5"/>
      <c r="JK615" s="5"/>
      <c r="JL615" s="5"/>
      <c r="JM615" s="5"/>
      <c r="JN615" s="5"/>
      <c r="JO615" s="5"/>
      <c r="JP615" s="5"/>
      <c r="JQ615" s="6"/>
    </row>
    <row r="616" spans="1:278" x14ac:dyDescent="0.25">
      <c r="A616" s="47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IY616" s="6"/>
      <c r="IZ616" s="6"/>
      <c r="JA616" s="61"/>
      <c r="JB616" s="54"/>
      <c r="JC616" s="54"/>
      <c r="JD616" s="55"/>
      <c r="JE616" s="5"/>
      <c r="JF616" s="5"/>
      <c r="JG616" s="5"/>
      <c r="JH616" s="5"/>
      <c r="JI616" s="94"/>
      <c r="JJ616" s="5"/>
      <c r="JK616" s="5"/>
      <c r="JL616" s="5"/>
      <c r="JM616" s="5"/>
      <c r="JN616" s="5"/>
      <c r="JO616" s="5"/>
      <c r="JP616" s="5"/>
      <c r="JQ616" s="6"/>
    </row>
    <row r="617" spans="1:278" x14ac:dyDescent="0.25">
      <c r="A617" s="47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IY617" s="6"/>
      <c r="IZ617" s="6"/>
      <c r="JA617" s="4"/>
      <c r="JB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6"/>
    </row>
    <row r="618" spans="1:278" x14ac:dyDescent="0.25">
      <c r="A618" s="47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IY618" s="6"/>
      <c r="IZ618" s="6"/>
      <c r="JA618" s="6"/>
      <c r="JB618" s="6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6"/>
    </row>
    <row r="619" spans="1:278" x14ac:dyDescent="0.25">
      <c r="A619" s="47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IY619" s="6"/>
      <c r="IZ619" s="6"/>
      <c r="JC619" s="6"/>
      <c r="JD619" s="46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6"/>
    </row>
    <row r="620" spans="1:278" x14ac:dyDescent="0.25">
      <c r="A620" s="47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IY620" s="6"/>
      <c r="IZ620" s="6"/>
      <c r="JC620" s="6"/>
      <c r="JD620" s="46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6"/>
    </row>
    <row r="621" spans="1:278" x14ac:dyDescent="0.25">
      <c r="A621" s="47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IY621" s="6"/>
      <c r="IZ621" s="6"/>
      <c r="JC621" s="6"/>
      <c r="JD621" s="46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6"/>
    </row>
    <row r="622" spans="1:278" x14ac:dyDescent="0.25">
      <c r="A622" s="47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IY622" s="6"/>
      <c r="IZ622" s="6"/>
      <c r="JC622" s="6"/>
      <c r="JD622" s="46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6"/>
    </row>
    <row r="623" spans="1:278" x14ac:dyDescent="0.25">
      <c r="A623" s="47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IY623" s="6"/>
      <c r="IZ623" s="6"/>
      <c r="JC623" s="6"/>
      <c r="JD623" s="46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6"/>
    </row>
    <row r="624" spans="1:278" x14ac:dyDescent="0.25">
      <c r="A624" s="47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IY624" s="6"/>
      <c r="IZ624" s="6"/>
      <c r="JC624" s="6"/>
      <c r="JD624" s="46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6"/>
    </row>
    <row r="625" spans="1:277" x14ac:dyDescent="0.25">
      <c r="A625" s="47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IY625" s="6"/>
      <c r="IZ625" s="6"/>
      <c r="JA625" s="6"/>
      <c r="JB625" s="6"/>
      <c r="JC625" s="6"/>
      <c r="JD625" s="46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6"/>
    </row>
    <row r="626" spans="1:277" x14ac:dyDescent="0.25">
      <c r="A626" s="47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IY626" s="6"/>
      <c r="IZ626" s="6"/>
      <c r="JA626" s="6"/>
      <c r="JB626" s="6"/>
      <c r="JC626" s="6"/>
      <c r="JD626" s="46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6"/>
    </row>
    <row r="627" spans="1:277" x14ac:dyDescent="0.25">
      <c r="A627" s="47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IY627" s="6"/>
      <c r="IZ627" s="6"/>
      <c r="JA627" s="6"/>
      <c r="JB627" s="6"/>
      <c r="JC627" s="6"/>
      <c r="JD627" s="46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6"/>
    </row>
    <row r="628" spans="1:277" x14ac:dyDescent="0.25">
      <c r="A628" s="47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IY628" s="6"/>
      <c r="IZ628" s="6"/>
      <c r="JA628" s="6"/>
      <c r="JB628" s="6"/>
      <c r="JC628" s="6"/>
      <c r="JD628" s="46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6"/>
    </row>
    <row r="629" spans="1:277" x14ac:dyDescent="0.25">
      <c r="A629" s="47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IY629" s="6"/>
      <c r="IZ629" s="6"/>
      <c r="JA629" s="6"/>
      <c r="JB629" s="6"/>
      <c r="JC629" s="6"/>
      <c r="JD629" s="46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6"/>
    </row>
    <row r="630" spans="1:277" x14ac:dyDescent="0.25">
      <c r="A630" s="47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IY630" s="6"/>
      <c r="IZ630" s="6"/>
      <c r="JA630" s="6"/>
      <c r="JB630" s="6"/>
      <c r="JC630" s="6"/>
      <c r="JD630" s="46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6"/>
    </row>
    <row r="631" spans="1:277" x14ac:dyDescent="0.25">
      <c r="A631" s="47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IY631" s="6"/>
      <c r="IZ631" s="6"/>
      <c r="JA631" s="6"/>
      <c r="JB631" s="6"/>
      <c r="JC631" s="6"/>
      <c r="JD631" s="46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6"/>
    </row>
    <row r="632" spans="1:277" x14ac:dyDescent="0.25">
      <c r="A632" s="47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IY632" s="6"/>
      <c r="IZ632" s="6"/>
      <c r="JA632" s="6"/>
      <c r="JB632" s="6"/>
      <c r="JC632" s="6"/>
      <c r="JD632" s="46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6"/>
    </row>
    <row r="633" spans="1:277" x14ac:dyDescent="0.25">
      <c r="A633" s="47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IY633" s="6"/>
      <c r="IZ633" s="6"/>
      <c r="JA633" s="6"/>
      <c r="JB633" s="6"/>
      <c r="JC633" s="6"/>
      <c r="JD633" s="46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6"/>
    </row>
    <row r="634" spans="1:277" x14ac:dyDescent="0.25">
      <c r="A634" s="47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IY634" s="6"/>
      <c r="IZ634" s="6"/>
      <c r="JA634" s="6"/>
      <c r="JB634" s="6"/>
      <c r="JC634" s="6"/>
      <c r="JD634" s="46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6"/>
    </row>
    <row r="635" spans="1:277" x14ac:dyDescent="0.25">
      <c r="A635" s="47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IY635" s="6"/>
      <c r="IZ635" s="6"/>
      <c r="JA635" s="6"/>
      <c r="JB635" s="6"/>
      <c r="JC635" s="6"/>
      <c r="JD635" s="46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6"/>
    </row>
    <row r="636" spans="1:277" x14ac:dyDescent="0.25">
      <c r="A636" s="47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IY636" s="6"/>
      <c r="IZ636" s="6"/>
      <c r="JA636" s="6"/>
      <c r="JB636" s="6"/>
      <c r="JC636" s="6"/>
      <c r="JD636" s="46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6"/>
    </row>
    <row r="637" spans="1:277" x14ac:dyDescent="0.25">
      <c r="A637" s="47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IY637" s="6"/>
      <c r="IZ637" s="6"/>
      <c r="JA637" s="6"/>
      <c r="JB637" s="6"/>
      <c r="JC637" s="6"/>
      <c r="JD637" s="46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6"/>
    </row>
    <row r="638" spans="1:277" x14ac:dyDescent="0.25">
      <c r="A638" s="47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IY638" s="6"/>
      <c r="IZ638" s="6"/>
      <c r="JA638" s="6"/>
      <c r="JB638" s="6"/>
      <c r="JC638" s="6"/>
      <c r="JD638" s="46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6"/>
    </row>
    <row r="639" spans="1:277" x14ac:dyDescent="0.25">
      <c r="A639" s="47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IY639" s="6"/>
      <c r="IZ639" s="6"/>
      <c r="JA639" s="6"/>
      <c r="JB639" s="6"/>
      <c r="JC639" s="6"/>
      <c r="JD639" s="46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6"/>
    </row>
    <row r="640" spans="1:277" x14ac:dyDescent="0.25">
      <c r="A640" s="47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IY640" s="6"/>
      <c r="IZ640" s="6"/>
      <c r="JA640" s="6"/>
      <c r="JB640" s="6"/>
      <c r="JC640" s="6"/>
      <c r="JD640" s="46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6"/>
    </row>
    <row r="641" spans="1:277" x14ac:dyDescent="0.25">
      <c r="A641" s="47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IY641" s="6"/>
      <c r="IZ641" s="6"/>
      <c r="JA641" s="6"/>
      <c r="JB641" s="6"/>
      <c r="JC641" s="6"/>
      <c r="JD641" s="46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6"/>
    </row>
    <row r="642" spans="1:277" x14ac:dyDescent="0.25">
      <c r="A642" s="47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IY642" s="6"/>
      <c r="IZ642" s="6"/>
      <c r="JA642" s="6"/>
      <c r="JB642" s="6"/>
      <c r="JC642" s="6"/>
      <c r="JD642" s="46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6"/>
    </row>
    <row r="643" spans="1:277" x14ac:dyDescent="0.25">
      <c r="A643" s="47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IY643" s="6"/>
      <c r="IZ643" s="6"/>
      <c r="JA643" s="6"/>
      <c r="JB643" s="6"/>
      <c r="JC643" s="6"/>
      <c r="JD643" s="46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6"/>
    </row>
    <row r="644" spans="1:277" x14ac:dyDescent="0.25">
      <c r="A644" s="47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IY644" s="6"/>
      <c r="IZ644" s="6"/>
      <c r="JA644" s="6"/>
      <c r="JB644" s="6"/>
      <c r="JC644" s="6"/>
      <c r="JD644" s="46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6"/>
    </row>
    <row r="645" spans="1:277" x14ac:dyDescent="0.25">
      <c r="A645" s="47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IY645" s="6"/>
      <c r="IZ645" s="6"/>
      <c r="JA645" s="6"/>
      <c r="JB645" s="6"/>
      <c r="JC645" s="6"/>
      <c r="JD645" s="46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6"/>
    </row>
    <row r="646" spans="1:277" x14ac:dyDescent="0.25">
      <c r="A646" s="47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IY646" s="6"/>
      <c r="IZ646" s="6"/>
      <c r="JA646" s="6"/>
      <c r="JB646" s="6"/>
      <c r="JC646" s="6"/>
      <c r="JD646" s="46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6"/>
    </row>
    <row r="647" spans="1:277" x14ac:dyDescent="0.25">
      <c r="A647" s="47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IY647" s="6"/>
      <c r="IZ647" s="6"/>
      <c r="JA647" s="6"/>
      <c r="JB647" s="6"/>
      <c r="JC647" s="6"/>
      <c r="JD647" s="46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6"/>
    </row>
    <row r="648" spans="1:277" x14ac:dyDescent="0.25">
      <c r="A648" s="47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IY648" s="6"/>
      <c r="IZ648" s="6"/>
      <c r="JA648" s="6"/>
      <c r="JB648" s="6"/>
      <c r="JC648" s="6"/>
      <c r="JD648" s="46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6"/>
    </row>
    <row r="649" spans="1:277" x14ac:dyDescent="0.25">
      <c r="A649" s="47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IY649" s="6"/>
      <c r="IZ649" s="6"/>
      <c r="JA649" s="6"/>
      <c r="JB649" s="6"/>
      <c r="JC649" s="6"/>
      <c r="JD649" s="46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6"/>
    </row>
    <row r="650" spans="1:277" x14ac:dyDescent="0.25">
      <c r="A650" s="47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IY650" s="6"/>
      <c r="IZ650" s="6"/>
      <c r="JA650" s="6"/>
      <c r="JB650" s="6"/>
      <c r="JC650" s="6"/>
      <c r="JD650" s="46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6"/>
    </row>
    <row r="651" spans="1:277" x14ac:dyDescent="0.25">
      <c r="A651" s="47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IY651" s="6"/>
      <c r="IZ651" s="6"/>
      <c r="JA651" s="6"/>
      <c r="JB651" s="6"/>
      <c r="JC651" s="6"/>
      <c r="JD651" s="46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6"/>
    </row>
    <row r="652" spans="1:277" x14ac:dyDescent="0.25">
      <c r="A652" s="47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IY652" s="6"/>
      <c r="IZ652" s="6"/>
      <c r="JA652" s="6"/>
      <c r="JB652" s="6"/>
      <c r="JC652" s="6"/>
      <c r="JD652" s="46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6"/>
    </row>
    <row r="653" spans="1:277" x14ac:dyDescent="0.25">
      <c r="A653" s="47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IY653" s="6"/>
      <c r="IZ653" s="6"/>
      <c r="JA653" s="6"/>
      <c r="JB653" s="6"/>
      <c r="JC653" s="6"/>
      <c r="JD653" s="46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6"/>
    </row>
    <row r="654" spans="1:277" x14ac:dyDescent="0.25">
      <c r="A654" s="47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IY654" s="6"/>
      <c r="IZ654" s="6"/>
      <c r="JA654" s="6"/>
      <c r="JB654" s="6"/>
      <c r="JC654" s="6"/>
      <c r="JD654" s="46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6"/>
    </row>
    <row r="655" spans="1:277" x14ac:dyDescent="0.25">
      <c r="A655" s="47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IY655" s="6"/>
      <c r="IZ655" s="6"/>
      <c r="JA655" s="6"/>
      <c r="JB655" s="6"/>
      <c r="JC655" s="6"/>
      <c r="JD655" s="46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6"/>
    </row>
    <row r="656" spans="1:277" x14ac:dyDescent="0.25">
      <c r="A656" s="47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IY656" s="6"/>
      <c r="IZ656" s="6"/>
      <c r="JA656" s="6"/>
      <c r="JB656" s="6"/>
      <c r="JC656" s="6"/>
      <c r="JD656" s="46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6"/>
    </row>
    <row r="657" spans="1:277" x14ac:dyDescent="0.25">
      <c r="A657" s="47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IY657" s="6"/>
      <c r="IZ657" s="6"/>
      <c r="JA657" s="6"/>
      <c r="JB657" s="6"/>
      <c r="JC657" s="6"/>
      <c r="JD657" s="46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6"/>
    </row>
    <row r="658" spans="1:277" x14ac:dyDescent="0.25">
      <c r="A658" s="47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IY658" s="6"/>
      <c r="IZ658" s="6"/>
      <c r="JA658" s="6"/>
      <c r="JB658" s="6"/>
      <c r="JC658" s="6"/>
      <c r="JD658" s="46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6"/>
    </row>
    <row r="659" spans="1:277" x14ac:dyDescent="0.25">
      <c r="A659" s="47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IY659" s="6"/>
      <c r="IZ659" s="6"/>
      <c r="JA659" s="6"/>
      <c r="JB659" s="6"/>
      <c r="JC659" s="6"/>
      <c r="JD659" s="46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6"/>
    </row>
    <row r="660" spans="1:277" x14ac:dyDescent="0.25">
      <c r="A660" s="47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IY660" s="6"/>
      <c r="IZ660" s="6"/>
      <c r="JA660" s="6"/>
      <c r="JB660" s="6"/>
      <c r="JC660" s="6"/>
      <c r="JD660" s="46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6"/>
    </row>
    <row r="661" spans="1:277" x14ac:dyDescent="0.25">
      <c r="A661" s="47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IY661" s="6"/>
      <c r="IZ661" s="6"/>
      <c r="JA661" s="6"/>
      <c r="JB661" s="6"/>
      <c r="JC661" s="6"/>
      <c r="JD661" s="46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6"/>
    </row>
    <row r="662" spans="1:277" x14ac:dyDescent="0.25">
      <c r="A662" s="47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IY662" s="6"/>
      <c r="IZ662" s="6"/>
      <c r="JA662" s="6"/>
      <c r="JB662" s="6"/>
      <c r="JC662" s="6"/>
      <c r="JD662" s="46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6"/>
    </row>
    <row r="663" spans="1:277" x14ac:dyDescent="0.25">
      <c r="A663" s="47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IY663" s="6"/>
      <c r="IZ663" s="6"/>
      <c r="JA663" s="6"/>
      <c r="JB663" s="6"/>
      <c r="JC663" s="6"/>
      <c r="JD663" s="46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6"/>
    </row>
    <row r="664" spans="1:277" x14ac:dyDescent="0.25">
      <c r="A664" s="47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IY664" s="6"/>
      <c r="IZ664" s="6"/>
      <c r="JA664" s="6"/>
      <c r="JB664" s="6"/>
      <c r="JC664" s="6"/>
      <c r="JD664" s="46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6"/>
    </row>
    <row r="665" spans="1:277" x14ac:dyDescent="0.25">
      <c r="A665" s="47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IY665" s="6"/>
      <c r="IZ665" s="6"/>
      <c r="JA665" s="6"/>
      <c r="JB665" s="6"/>
      <c r="JC665" s="6"/>
      <c r="JD665" s="46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6"/>
    </row>
    <row r="666" spans="1:277" x14ac:dyDescent="0.25">
      <c r="A666" s="47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IY666" s="6"/>
      <c r="IZ666" s="6"/>
      <c r="JA666" s="6"/>
      <c r="JB666" s="6"/>
      <c r="JC666" s="6"/>
      <c r="JD666" s="46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6"/>
    </row>
    <row r="667" spans="1:277" x14ac:dyDescent="0.25">
      <c r="A667" s="47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IY667" s="6"/>
      <c r="IZ667" s="6"/>
      <c r="JA667" s="6"/>
      <c r="JB667" s="6"/>
      <c r="JC667" s="6"/>
      <c r="JD667" s="46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6"/>
    </row>
    <row r="668" spans="1:277" x14ac:dyDescent="0.25">
      <c r="A668" s="47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IY668" s="6"/>
      <c r="IZ668" s="6"/>
      <c r="JA668" s="6"/>
      <c r="JB668" s="6"/>
      <c r="JC668" s="6"/>
      <c r="JD668" s="46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6"/>
    </row>
    <row r="669" spans="1:277" x14ac:dyDescent="0.25">
      <c r="A669" s="47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IY669" s="6"/>
      <c r="IZ669" s="6"/>
      <c r="JA669" s="6"/>
      <c r="JB669" s="6"/>
      <c r="JC669" s="6"/>
      <c r="JD669" s="46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6"/>
    </row>
    <row r="670" spans="1:277" x14ac:dyDescent="0.25">
      <c r="A670" s="47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IY670" s="6"/>
      <c r="IZ670" s="6"/>
      <c r="JA670" s="6"/>
      <c r="JB670" s="6"/>
      <c r="JC670" s="6"/>
      <c r="JD670" s="46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6"/>
    </row>
    <row r="671" spans="1:277" x14ac:dyDescent="0.25">
      <c r="A671" s="47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IY671" s="6"/>
      <c r="IZ671" s="6"/>
      <c r="JA671" s="6"/>
      <c r="JB671" s="6"/>
      <c r="JC671" s="6"/>
      <c r="JD671" s="46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6"/>
    </row>
    <row r="672" spans="1:277" x14ac:dyDescent="0.25">
      <c r="A672" s="47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IY672" s="6"/>
      <c r="IZ672" s="6"/>
      <c r="JA672" s="6"/>
      <c r="JB672" s="6"/>
      <c r="JC672" s="6"/>
      <c r="JD672" s="46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6"/>
    </row>
    <row r="673" spans="1:277" x14ac:dyDescent="0.25">
      <c r="A673" s="47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IY673" s="6"/>
      <c r="IZ673" s="6"/>
      <c r="JA673" s="6"/>
      <c r="JB673" s="6"/>
      <c r="JC673" s="6"/>
      <c r="JD673" s="46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6"/>
    </row>
    <row r="674" spans="1:277" x14ac:dyDescent="0.25">
      <c r="A674" s="47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IY674" s="6"/>
      <c r="IZ674" s="6"/>
      <c r="JA674" s="6"/>
      <c r="JB674" s="6"/>
      <c r="JC674" s="6"/>
      <c r="JD674" s="46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6"/>
    </row>
    <row r="675" spans="1:277" x14ac:dyDescent="0.25">
      <c r="A675" s="47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IY675" s="6"/>
      <c r="IZ675" s="6"/>
      <c r="JA675" s="6"/>
      <c r="JB675" s="6"/>
      <c r="JC675" s="6"/>
      <c r="JD675" s="46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6"/>
    </row>
    <row r="676" spans="1:277" x14ac:dyDescent="0.25">
      <c r="A676" s="47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IY676" s="6"/>
      <c r="IZ676" s="6"/>
      <c r="JA676" s="6"/>
      <c r="JB676" s="6"/>
      <c r="JC676" s="6"/>
      <c r="JD676" s="46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6"/>
    </row>
    <row r="677" spans="1:277" x14ac:dyDescent="0.25">
      <c r="A677" s="47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IY677" s="6"/>
      <c r="IZ677" s="6"/>
      <c r="JA677" s="6"/>
      <c r="JB677" s="6"/>
      <c r="JC677" s="6"/>
      <c r="JD677" s="46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6"/>
    </row>
    <row r="678" spans="1:277" x14ac:dyDescent="0.25">
      <c r="A678" s="47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IY678" s="6"/>
      <c r="IZ678" s="6"/>
      <c r="JA678" s="6"/>
      <c r="JB678" s="6"/>
      <c r="JC678" s="6"/>
      <c r="JD678" s="46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6"/>
    </row>
    <row r="679" spans="1:277" x14ac:dyDescent="0.25">
      <c r="A679" s="47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IY679" s="6"/>
      <c r="IZ679" s="6"/>
      <c r="JA679" s="6"/>
      <c r="JB679" s="6"/>
      <c r="JC679" s="6"/>
      <c r="JD679" s="46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6"/>
    </row>
    <row r="680" spans="1:277" x14ac:dyDescent="0.25">
      <c r="A680" s="47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IY680" s="6"/>
      <c r="IZ680" s="6"/>
      <c r="JA680" s="6"/>
      <c r="JB680" s="6"/>
      <c r="JC680" s="6"/>
      <c r="JD680" s="46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6"/>
    </row>
    <row r="681" spans="1:277" x14ac:dyDescent="0.25">
      <c r="A681" s="47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IY681" s="6"/>
      <c r="IZ681" s="6"/>
      <c r="JA681" s="6"/>
      <c r="JB681" s="6"/>
      <c r="JC681" s="6"/>
      <c r="JD681" s="46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6"/>
    </row>
    <row r="682" spans="1:277" x14ac:dyDescent="0.25">
      <c r="A682" s="47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IY682" s="6"/>
      <c r="IZ682" s="6"/>
      <c r="JA682" s="6"/>
      <c r="JB682" s="6"/>
      <c r="JC682" s="6"/>
      <c r="JD682" s="46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6"/>
    </row>
    <row r="683" spans="1:277" x14ac:dyDescent="0.25">
      <c r="A683" s="47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IY683" s="6"/>
      <c r="IZ683" s="6"/>
      <c r="JA683" s="6"/>
      <c r="JB683" s="6"/>
      <c r="JC683" s="6"/>
      <c r="JD683" s="46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6"/>
    </row>
    <row r="684" spans="1:277" x14ac:dyDescent="0.25">
      <c r="A684" s="47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IY684" s="6"/>
      <c r="IZ684" s="6"/>
      <c r="JA684" s="6"/>
      <c r="JB684" s="6"/>
      <c r="JC684" s="6"/>
      <c r="JD684" s="46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6"/>
    </row>
    <row r="685" spans="1:277" x14ac:dyDescent="0.25">
      <c r="A685" s="47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IY685" s="6"/>
      <c r="IZ685" s="6"/>
      <c r="JA685" s="6"/>
      <c r="JB685" s="6"/>
      <c r="JC685" s="6"/>
      <c r="JD685" s="46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6"/>
    </row>
    <row r="686" spans="1:277" x14ac:dyDescent="0.25">
      <c r="A686" s="47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IY686" s="6"/>
      <c r="IZ686" s="6"/>
      <c r="JA686" s="6"/>
      <c r="JB686" s="6"/>
      <c r="JC686" s="6"/>
      <c r="JD686" s="46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6"/>
    </row>
    <row r="687" spans="1:277" x14ac:dyDescent="0.25">
      <c r="A687" s="47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IY687" s="6"/>
      <c r="IZ687" s="6"/>
      <c r="JA687" s="6"/>
      <c r="JB687" s="6"/>
      <c r="JC687" s="6"/>
      <c r="JD687" s="46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6"/>
    </row>
    <row r="688" spans="1:277" x14ac:dyDescent="0.25">
      <c r="A688" s="47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IY688" s="6"/>
      <c r="IZ688" s="6"/>
      <c r="JA688" s="6"/>
      <c r="JB688" s="6"/>
      <c r="JC688" s="6"/>
      <c r="JD688" s="46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6"/>
    </row>
    <row r="689" spans="1:277" x14ac:dyDescent="0.25">
      <c r="A689" s="47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IY689" s="6"/>
      <c r="IZ689" s="6"/>
      <c r="JA689" s="6"/>
      <c r="JB689" s="6"/>
      <c r="JC689" s="6"/>
      <c r="JD689" s="46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6"/>
    </row>
    <row r="690" spans="1:277" x14ac:dyDescent="0.25">
      <c r="A690" s="47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IY690" s="6"/>
      <c r="IZ690" s="6"/>
      <c r="JA690" s="6"/>
      <c r="JB690" s="6"/>
      <c r="JC690" s="6"/>
      <c r="JD690" s="46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6"/>
    </row>
    <row r="691" spans="1:277" x14ac:dyDescent="0.25">
      <c r="A691" s="47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IY691" s="6"/>
      <c r="IZ691" s="6"/>
      <c r="JA691" s="6"/>
      <c r="JB691" s="6"/>
      <c r="JC691" s="6"/>
      <c r="JD691" s="46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6"/>
    </row>
    <row r="692" spans="1:277" x14ac:dyDescent="0.25">
      <c r="A692" s="47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IY692" s="6"/>
      <c r="IZ692" s="6"/>
      <c r="JA692" s="6"/>
      <c r="JB692" s="6"/>
      <c r="JC692" s="6"/>
      <c r="JD692" s="46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6"/>
    </row>
    <row r="693" spans="1:277" x14ac:dyDescent="0.25">
      <c r="A693" s="47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IY693" s="6"/>
      <c r="IZ693" s="6"/>
      <c r="JA693" s="6"/>
      <c r="JB693" s="6"/>
      <c r="JC693" s="6"/>
      <c r="JD693" s="46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6"/>
    </row>
    <row r="694" spans="1:277" x14ac:dyDescent="0.25">
      <c r="A694" s="47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IY694" s="6"/>
      <c r="IZ694" s="6"/>
      <c r="JA694" s="6"/>
      <c r="JB694" s="6"/>
      <c r="JC694" s="6"/>
      <c r="JD694" s="46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6"/>
    </row>
    <row r="695" spans="1:277" x14ac:dyDescent="0.25">
      <c r="A695" s="47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IY695" s="6"/>
      <c r="IZ695" s="6"/>
      <c r="JA695" s="6"/>
      <c r="JB695" s="6"/>
      <c r="JC695" s="6"/>
      <c r="JD695" s="46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6"/>
    </row>
    <row r="696" spans="1:277" x14ac:dyDescent="0.25">
      <c r="A696" s="47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IY696" s="6"/>
      <c r="IZ696" s="6"/>
      <c r="JA696" s="6"/>
      <c r="JB696" s="6"/>
      <c r="JC696" s="6"/>
      <c r="JD696" s="46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6"/>
    </row>
    <row r="697" spans="1:277" x14ac:dyDescent="0.25">
      <c r="A697" s="47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IY697" s="6"/>
      <c r="IZ697" s="6"/>
      <c r="JA697" s="6"/>
      <c r="JB697" s="6"/>
      <c r="JC697" s="6"/>
      <c r="JD697" s="46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6"/>
    </row>
    <row r="698" spans="1:277" x14ac:dyDescent="0.25">
      <c r="A698" s="47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IY698" s="6"/>
      <c r="IZ698" s="6"/>
      <c r="JA698" s="6"/>
      <c r="JB698" s="6"/>
      <c r="JC698" s="6"/>
      <c r="JD698" s="46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6"/>
    </row>
    <row r="699" spans="1:277" x14ac:dyDescent="0.25">
      <c r="A699" s="47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IY699" s="6"/>
      <c r="IZ699" s="6"/>
      <c r="JA699" s="6"/>
      <c r="JB699" s="6"/>
      <c r="JC699" s="6"/>
      <c r="JD699" s="46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6"/>
    </row>
    <row r="700" spans="1:277" x14ac:dyDescent="0.25">
      <c r="A700" s="47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IY700" s="6"/>
      <c r="IZ700" s="6"/>
      <c r="JA700" s="6"/>
      <c r="JB700" s="6"/>
      <c r="JC700" s="6"/>
      <c r="JD700" s="46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6"/>
    </row>
    <row r="701" spans="1:277" x14ac:dyDescent="0.25">
      <c r="A701" s="47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IY701" s="6"/>
      <c r="IZ701" s="6"/>
      <c r="JA701" s="6"/>
      <c r="JB701" s="6"/>
      <c r="JC701" s="6"/>
      <c r="JD701" s="46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6"/>
    </row>
    <row r="702" spans="1:277" x14ac:dyDescent="0.25">
      <c r="A702" s="47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IY702" s="6"/>
      <c r="IZ702" s="6"/>
      <c r="JA702" s="6"/>
      <c r="JB702" s="6"/>
      <c r="JC702" s="6"/>
      <c r="JD702" s="46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6"/>
    </row>
    <row r="703" spans="1:277" x14ac:dyDescent="0.25">
      <c r="A703" s="47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IY703" s="6"/>
      <c r="IZ703" s="6"/>
      <c r="JA703" s="6"/>
      <c r="JB703" s="6"/>
      <c r="JC703" s="6"/>
      <c r="JD703" s="46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6"/>
    </row>
    <row r="704" spans="1:277" x14ac:dyDescent="0.25">
      <c r="A704" s="47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IY704" s="6"/>
      <c r="IZ704" s="6"/>
      <c r="JA704" s="6"/>
      <c r="JB704" s="6"/>
      <c r="JC704" s="6"/>
      <c r="JD704" s="46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6"/>
    </row>
    <row r="705" spans="1:277" x14ac:dyDescent="0.25">
      <c r="A705" s="47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IY705" s="6"/>
      <c r="IZ705" s="6"/>
      <c r="JA705" s="6"/>
      <c r="JB705" s="6"/>
      <c r="JC705" s="6"/>
      <c r="JD705" s="46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6"/>
    </row>
    <row r="706" spans="1:277" x14ac:dyDescent="0.25">
      <c r="A706" s="47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IY706" s="6"/>
      <c r="IZ706" s="6"/>
      <c r="JA706" s="6"/>
      <c r="JB706" s="6"/>
      <c r="JC706" s="6"/>
      <c r="JD706" s="46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6"/>
    </row>
    <row r="707" spans="1:277" x14ac:dyDescent="0.25">
      <c r="A707" s="47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IY707" s="6"/>
      <c r="IZ707" s="6"/>
      <c r="JA707" s="6"/>
      <c r="JB707" s="6"/>
      <c r="JC707" s="6"/>
      <c r="JD707" s="46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6"/>
    </row>
    <row r="708" spans="1:277" x14ac:dyDescent="0.25">
      <c r="A708" s="47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IY708" s="6"/>
      <c r="IZ708" s="6"/>
      <c r="JA708" s="6"/>
      <c r="JB708" s="6"/>
      <c r="JC708" s="6"/>
      <c r="JD708" s="46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6"/>
    </row>
    <row r="709" spans="1:277" x14ac:dyDescent="0.25">
      <c r="A709" s="47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IY709" s="6"/>
      <c r="IZ709" s="6"/>
      <c r="JA709" s="6"/>
      <c r="JB709" s="6"/>
      <c r="JC709" s="6"/>
      <c r="JD709" s="46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6"/>
    </row>
    <row r="710" spans="1:277" x14ac:dyDescent="0.25">
      <c r="A710" s="47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IY710" s="6"/>
      <c r="IZ710" s="6"/>
      <c r="JA710" s="6"/>
      <c r="JB710" s="6"/>
      <c r="JC710" s="6"/>
      <c r="JD710" s="46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6"/>
    </row>
    <row r="711" spans="1:277" x14ac:dyDescent="0.25">
      <c r="A711" s="47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IY711" s="6"/>
      <c r="IZ711" s="6"/>
      <c r="JA711" s="6"/>
      <c r="JB711" s="6"/>
      <c r="JC711" s="6"/>
      <c r="JD711" s="46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6"/>
    </row>
    <row r="712" spans="1:277" x14ac:dyDescent="0.25">
      <c r="A712" s="47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IY712" s="6"/>
      <c r="IZ712" s="6"/>
      <c r="JA712" s="6"/>
      <c r="JB712" s="6"/>
      <c r="JC712" s="6"/>
      <c r="JD712" s="46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6"/>
    </row>
    <row r="713" spans="1:277" x14ac:dyDescent="0.25">
      <c r="A713" s="47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IY713" s="6"/>
      <c r="IZ713" s="6"/>
      <c r="JA713" s="6"/>
      <c r="JB713" s="6"/>
      <c r="JC713" s="6"/>
      <c r="JD713" s="46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6"/>
    </row>
    <row r="714" spans="1:277" x14ac:dyDescent="0.25">
      <c r="A714" s="47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IY714" s="6"/>
      <c r="IZ714" s="6"/>
      <c r="JA714" s="6"/>
      <c r="JB714" s="6"/>
      <c r="JC714" s="6"/>
      <c r="JD714" s="46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6"/>
    </row>
    <row r="715" spans="1:277" x14ac:dyDescent="0.25">
      <c r="A715" s="47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IY715" s="6"/>
      <c r="IZ715" s="6"/>
      <c r="JA715" s="6"/>
      <c r="JB715" s="6"/>
      <c r="JC715" s="6"/>
      <c r="JD715" s="46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6"/>
    </row>
    <row r="716" spans="1:277" x14ac:dyDescent="0.25">
      <c r="A716" s="47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IY716" s="6"/>
      <c r="IZ716" s="6"/>
      <c r="JA716" s="6"/>
      <c r="JB716" s="6"/>
      <c r="JC716" s="6"/>
      <c r="JD716" s="46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6"/>
    </row>
    <row r="717" spans="1:277" x14ac:dyDescent="0.25">
      <c r="A717" s="47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IY717" s="6"/>
      <c r="IZ717" s="6"/>
      <c r="JA717" s="6"/>
      <c r="JB717" s="6"/>
      <c r="JC717" s="6"/>
      <c r="JD717" s="46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6"/>
    </row>
    <row r="718" spans="1:277" x14ac:dyDescent="0.25">
      <c r="A718" s="47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IY718" s="6"/>
      <c r="IZ718" s="6"/>
      <c r="JA718" s="6"/>
      <c r="JB718" s="6"/>
      <c r="JC718" s="6"/>
      <c r="JD718" s="46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6"/>
    </row>
    <row r="719" spans="1:277" x14ac:dyDescent="0.25">
      <c r="A719" s="47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IY719" s="6"/>
      <c r="IZ719" s="6"/>
      <c r="JA719" s="6"/>
      <c r="JB719" s="6"/>
      <c r="JC719" s="6"/>
      <c r="JD719" s="46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6"/>
    </row>
    <row r="720" spans="1:277" x14ac:dyDescent="0.25">
      <c r="A720" s="47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IY720" s="6"/>
      <c r="IZ720" s="6"/>
      <c r="JA720" s="6"/>
      <c r="JB720" s="6"/>
      <c r="JC720" s="6"/>
      <c r="JD720" s="46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6"/>
    </row>
    <row r="721" spans="1:277" x14ac:dyDescent="0.25">
      <c r="A721" s="47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IY721" s="6"/>
      <c r="IZ721" s="6"/>
      <c r="JA721" s="6"/>
      <c r="JB721" s="6"/>
      <c r="JC721" s="6"/>
      <c r="JD721" s="46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6"/>
    </row>
    <row r="722" spans="1:277" x14ac:dyDescent="0.25">
      <c r="A722" s="47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IY722" s="6"/>
      <c r="IZ722" s="6"/>
      <c r="JA722" s="6"/>
      <c r="JB722" s="6"/>
      <c r="JC722" s="6"/>
      <c r="JD722" s="46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6"/>
    </row>
    <row r="723" spans="1:277" x14ac:dyDescent="0.25">
      <c r="A723" s="47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IY723" s="6"/>
      <c r="IZ723" s="6"/>
      <c r="JA723" s="6"/>
      <c r="JB723" s="6"/>
      <c r="JC723" s="6"/>
      <c r="JD723" s="46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6"/>
    </row>
    <row r="724" spans="1:277" x14ac:dyDescent="0.25">
      <c r="A724" s="47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IY724" s="6"/>
      <c r="IZ724" s="6"/>
      <c r="JA724" s="6"/>
      <c r="JB724" s="6"/>
      <c r="JC724" s="6"/>
      <c r="JD724" s="46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6"/>
    </row>
    <row r="725" spans="1:277" x14ac:dyDescent="0.25">
      <c r="A725" s="47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IY725" s="6"/>
      <c r="IZ725" s="6"/>
      <c r="JA725" s="6"/>
      <c r="JB725" s="6"/>
      <c r="JC725" s="6"/>
      <c r="JD725" s="46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6"/>
    </row>
    <row r="726" spans="1:277" x14ac:dyDescent="0.25">
      <c r="A726" s="47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IY726" s="6"/>
      <c r="IZ726" s="6"/>
      <c r="JA726" s="6"/>
      <c r="JB726" s="6"/>
      <c r="JC726" s="6"/>
      <c r="JD726" s="46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6"/>
    </row>
    <row r="727" spans="1:277" x14ac:dyDescent="0.25">
      <c r="A727" s="47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IY727" s="6"/>
      <c r="IZ727" s="6"/>
      <c r="JA727" s="6"/>
      <c r="JB727" s="6"/>
      <c r="JC727" s="6"/>
      <c r="JD727" s="46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6"/>
    </row>
    <row r="728" spans="1:277" x14ac:dyDescent="0.25">
      <c r="A728" s="47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IY728" s="6"/>
      <c r="IZ728" s="6"/>
      <c r="JA728" s="6"/>
      <c r="JB728" s="6"/>
      <c r="JC728" s="6"/>
      <c r="JD728" s="46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6"/>
    </row>
    <row r="729" spans="1:277" x14ac:dyDescent="0.25">
      <c r="A729" s="47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IY729" s="6"/>
      <c r="IZ729" s="6"/>
      <c r="JA729" s="6"/>
      <c r="JB729" s="6"/>
      <c r="JC729" s="6"/>
      <c r="JD729" s="46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6"/>
    </row>
    <row r="730" spans="1:277" x14ac:dyDescent="0.25">
      <c r="A730" s="47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IY730" s="6"/>
      <c r="IZ730" s="6"/>
      <c r="JA730" s="6"/>
      <c r="JB730" s="6"/>
      <c r="JC730" s="6"/>
      <c r="JD730" s="46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6"/>
    </row>
    <row r="731" spans="1:277" x14ac:dyDescent="0.25">
      <c r="A731" s="47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IY731" s="6"/>
      <c r="IZ731" s="6"/>
      <c r="JA731" s="6"/>
      <c r="JB731" s="6"/>
      <c r="JC731" s="6"/>
      <c r="JD731" s="46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6"/>
    </row>
    <row r="732" spans="1:277" x14ac:dyDescent="0.25">
      <c r="A732" s="47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IY732" s="6"/>
      <c r="IZ732" s="6"/>
      <c r="JA732" s="6"/>
      <c r="JB732" s="6"/>
      <c r="JC732" s="6"/>
      <c r="JD732" s="46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6"/>
    </row>
    <row r="733" spans="1:277" x14ac:dyDescent="0.25">
      <c r="A733" s="47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IY733" s="6"/>
      <c r="IZ733" s="6"/>
      <c r="JA733" s="6"/>
      <c r="JB733" s="6"/>
      <c r="JC733" s="6"/>
      <c r="JD733" s="46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6"/>
    </row>
    <row r="734" spans="1:277" x14ac:dyDescent="0.25">
      <c r="A734" s="47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IY734" s="6"/>
      <c r="IZ734" s="6"/>
      <c r="JA734" s="6"/>
      <c r="JB734" s="6"/>
      <c r="JC734" s="6"/>
      <c r="JD734" s="46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6"/>
    </row>
    <row r="735" spans="1:277" x14ac:dyDescent="0.25">
      <c r="A735" s="47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IY735" s="6"/>
      <c r="IZ735" s="6"/>
      <c r="JA735" s="6"/>
      <c r="JB735" s="6"/>
      <c r="JC735" s="6"/>
      <c r="JD735" s="46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6"/>
    </row>
    <row r="736" spans="1:277" x14ac:dyDescent="0.25">
      <c r="A736" s="47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IY736" s="6"/>
      <c r="IZ736" s="6"/>
      <c r="JA736" s="6"/>
      <c r="JB736" s="6"/>
      <c r="JC736" s="6"/>
      <c r="JD736" s="46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6"/>
    </row>
    <row r="737" spans="1:277" x14ac:dyDescent="0.25">
      <c r="A737" s="47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IY737" s="6"/>
      <c r="IZ737" s="6"/>
      <c r="JA737" s="6"/>
      <c r="JB737" s="6"/>
      <c r="JC737" s="6"/>
      <c r="JD737" s="46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6"/>
    </row>
    <row r="738" spans="1:277" x14ac:dyDescent="0.25">
      <c r="A738" s="47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IY738" s="6"/>
      <c r="IZ738" s="6"/>
      <c r="JA738" s="6"/>
      <c r="JB738" s="6"/>
      <c r="JC738" s="6"/>
      <c r="JD738" s="46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6"/>
    </row>
    <row r="739" spans="1:277" x14ac:dyDescent="0.25">
      <c r="A739" s="47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IY739" s="6"/>
      <c r="IZ739" s="6"/>
      <c r="JA739" s="6"/>
      <c r="JB739" s="6"/>
      <c r="JC739" s="6"/>
      <c r="JD739" s="46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6"/>
    </row>
    <row r="740" spans="1:277" x14ac:dyDescent="0.25">
      <c r="A740" s="47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IY740" s="6"/>
      <c r="IZ740" s="6"/>
      <c r="JA740" s="6"/>
      <c r="JB740" s="6"/>
      <c r="JC740" s="6"/>
      <c r="JD740" s="46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6"/>
    </row>
    <row r="741" spans="1:277" x14ac:dyDescent="0.25">
      <c r="A741" s="47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IY741" s="6"/>
      <c r="IZ741" s="6"/>
      <c r="JA741" s="6"/>
      <c r="JB741" s="6"/>
      <c r="JC741" s="6"/>
      <c r="JD741" s="46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6"/>
    </row>
    <row r="742" spans="1:277" x14ac:dyDescent="0.25">
      <c r="A742" s="47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IY742" s="6"/>
      <c r="IZ742" s="6"/>
      <c r="JA742" s="6"/>
      <c r="JB742" s="6"/>
      <c r="JC742" s="6"/>
      <c r="JD742" s="46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6"/>
    </row>
    <row r="743" spans="1:277" x14ac:dyDescent="0.25">
      <c r="A743" s="47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IY743" s="6"/>
      <c r="IZ743" s="6"/>
      <c r="JA743" s="6"/>
      <c r="JB743" s="6"/>
      <c r="JC743" s="6"/>
      <c r="JD743" s="46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6"/>
    </row>
    <row r="744" spans="1:277" x14ac:dyDescent="0.25">
      <c r="A744" s="47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IY744" s="6"/>
      <c r="IZ744" s="6"/>
      <c r="JA744" s="6"/>
      <c r="JB744" s="6"/>
      <c r="JC744" s="6"/>
      <c r="JD744" s="46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6"/>
    </row>
    <row r="745" spans="1:277" x14ac:dyDescent="0.25">
      <c r="A745" s="47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IY745" s="6"/>
      <c r="IZ745" s="6"/>
      <c r="JA745" s="6"/>
      <c r="JB745" s="6"/>
      <c r="JC745" s="6"/>
      <c r="JD745" s="46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6"/>
    </row>
    <row r="746" spans="1:277" x14ac:dyDescent="0.25">
      <c r="A746" s="47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IY746" s="6"/>
      <c r="IZ746" s="6"/>
      <c r="JA746" s="6"/>
      <c r="JB746" s="6"/>
      <c r="JC746" s="6"/>
      <c r="JD746" s="46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6"/>
    </row>
    <row r="747" spans="1:277" x14ac:dyDescent="0.25">
      <c r="A747" s="47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IY747" s="6"/>
      <c r="IZ747" s="6"/>
      <c r="JA747" s="6"/>
      <c r="JB747" s="6"/>
      <c r="JC747" s="6"/>
      <c r="JD747" s="46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6"/>
    </row>
    <row r="748" spans="1:277" x14ac:dyDescent="0.25">
      <c r="A748" s="47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IY748" s="6"/>
      <c r="IZ748" s="6"/>
      <c r="JA748" s="6"/>
      <c r="JB748" s="6"/>
      <c r="JC748" s="6"/>
      <c r="JD748" s="46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6"/>
    </row>
    <row r="749" spans="1:277" x14ac:dyDescent="0.25">
      <c r="A749" s="47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IY749" s="6"/>
      <c r="IZ749" s="6"/>
      <c r="JA749" s="6"/>
      <c r="JB749" s="6"/>
      <c r="JC749" s="6"/>
      <c r="JD749" s="46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6"/>
    </row>
    <row r="750" spans="1:277" x14ac:dyDescent="0.25">
      <c r="A750" s="47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IY750" s="6"/>
      <c r="IZ750" s="6"/>
      <c r="JA750" s="6"/>
      <c r="JB750" s="6"/>
      <c r="JC750" s="6"/>
      <c r="JD750" s="46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6"/>
    </row>
    <row r="751" spans="1:277" x14ac:dyDescent="0.25">
      <c r="A751" s="47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IY751" s="6"/>
      <c r="IZ751" s="6"/>
      <c r="JA751" s="6"/>
      <c r="JB751" s="6"/>
      <c r="JC751" s="6"/>
      <c r="JD751" s="46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6"/>
    </row>
    <row r="752" spans="1:277" x14ac:dyDescent="0.25">
      <c r="A752" s="47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IY752" s="6"/>
      <c r="IZ752" s="6"/>
      <c r="JA752" s="6"/>
      <c r="JB752" s="6"/>
      <c r="JC752" s="6"/>
      <c r="JD752" s="46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6"/>
    </row>
    <row r="753" spans="1:277" x14ac:dyDescent="0.25">
      <c r="A753" s="47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IY753" s="6"/>
      <c r="IZ753" s="6"/>
      <c r="JA753" s="6"/>
      <c r="JB753" s="6"/>
      <c r="JC753" s="6"/>
      <c r="JD753" s="46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6"/>
    </row>
    <row r="754" spans="1:277" x14ac:dyDescent="0.25">
      <c r="A754" s="47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IY754" s="6"/>
      <c r="IZ754" s="6"/>
      <c r="JA754" s="6"/>
      <c r="JB754" s="6"/>
      <c r="JC754" s="6"/>
      <c r="JD754" s="46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6"/>
    </row>
    <row r="755" spans="1:277" x14ac:dyDescent="0.25">
      <c r="A755" s="47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IY755" s="6"/>
      <c r="IZ755" s="6"/>
      <c r="JA755" s="6"/>
      <c r="JB755" s="6"/>
      <c r="JC755" s="6"/>
      <c r="JD755" s="46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6"/>
    </row>
    <row r="756" spans="1:277" x14ac:dyDescent="0.25">
      <c r="A756" s="47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IY756" s="6"/>
      <c r="IZ756" s="6"/>
      <c r="JA756" s="6"/>
      <c r="JB756" s="6"/>
      <c r="JC756" s="6"/>
      <c r="JD756" s="46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6"/>
    </row>
    <row r="757" spans="1:277" x14ac:dyDescent="0.25">
      <c r="A757" s="47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IY757" s="6"/>
      <c r="IZ757" s="6"/>
      <c r="JA757" s="6"/>
      <c r="JB757" s="6"/>
      <c r="JC757" s="6"/>
      <c r="JD757" s="46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6"/>
    </row>
    <row r="758" spans="1:277" x14ac:dyDescent="0.25">
      <c r="A758" s="47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IY758" s="6"/>
      <c r="IZ758" s="6"/>
      <c r="JA758" s="6"/>
      <c r="JB758" s="6"/>
      <c r="JC758" s="6"/>
      <c r="JD758" s="46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6"/>
    </row>
    <row r="759" spans="1:277" x14ac:dyDescent="0.25">
      <c r="A759" s="47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IY759" s="6"/>
      <c r="IZ759" s="6"/>
      <c r="JA759" s="6"/>
      <c r="JB759" s="6"/>
      <c r="JC759" s="6"/>
      <c r="JD759" s="46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6"/>
    </row>
    <row r="760" spans="1:277" x14ac:dyDescent="0.25">
      <c r="A760" s="47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IY760" s="6"/>
      <c r="IZ760" s="6"/>
      <c r="JA760" s="6"/>
      <c r="JB760" s="6"/>
      <c r="JC760" s="6"/>
      <c r="JD760" s="46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6"/>
    </row>
    <row r="761" spans="1:277" x14ac:dyDescent="0.25">
      <c r="A761" s="47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IY761" s="6"/>
      <c r="IZ761" s="6"/>
      <c r="JA761" s="6"/>
      <c r="JB761" s="6"/>
      <c r="JC761" s="6"/>
      <c r="JD761" s="46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6"/>
    </row>
    <row r="762" spans="1:277" x14ac:dyDescent="0.25">
      <c r="A762" s="47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IY762" s="6"/>
      <c r="IZ762" s="6"/>
      <c r="JA762" s="6"/>
      <c r="JB762" s="6"/>
      <c r="JC762" s="6"/>
      <c r="JD762" s="46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6"/>
    </row>
    <row r="763" spans="1:277" x14ac:dyDescent="0.25">
      <c r="A763" s="47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IY763" s="6"/>
      <c r="IZ763" s="6"/>
      <c r="JA763" s="6"/>
      <c r="JB763" s="6"/>
      <c r="JC763" s="6"/>
      <c r="JD763" s="46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6"/>
    </row>
    <row r="764" spans="1:277" x14ac:dyDescent="0.25">
      <c r="A764" s="47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IY764" s="6"/>
      <c r="IZ764" s="6"/>
      <c r="JA764" s="6"/>
      <c r="JB764" s="6"/>
      <c r="JC764" s="6"/>
      <c r="JD764" s="46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6"/>
    </row>
    <row r="765" spans="1:277" x14ac:dyDescent="0.25">
      <c r="A765" s="47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IY765" s="6"/>
      <c r="IZ765" s="6"/>
      <c r="JA765" s="6"/>
      <c r="JB765" s="6"/>
      <c r="JC765" s="6"/>
      <c r="JD765" s="46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6"/>
    </row>
    <row r="766" spans="1:277" x14ac:dyDescent="0.25">
      <c r="A766" s="47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IY766" s="6"/>
      <c r="IZ766" s="6"/>
      <c r="JA766" s="6"/>
      <c r="JB766" s="6"/>
      <c r="JC766" s="6"/>
      <c r="JD766" s="46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6"/>
    </row>
    <row r="767" spans="1:277" x14ac:dyDescent="0.25">
      <c r="A767" s="47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IY767" s="6"/>
      <c r="IZ767" s="6"/>
      <c r="JA767" s="6"/>
      <c r="JB767" s="6"/>
      <c r="JC767" s="6"/>
      <c r="JD767" s="46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6"/>
    </row>
    <row r="768" spans="1:277" x14ac:dyDescent="0.25">
      <c r="A768" s="47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IY768" s="6"/>
      <c r="IZ768" s="6"/>
      <c r="JA768" s="6"/>
      <c r="JB768" s="6"/>
      <c r="JC768" s="6"/>
      <c r="JD768" s="46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6"/>
    </row>
    <row r="769" spans="1:277" x14ac:dyDescent="0.25">
      <c r="A769" s="47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IY769" s="6"/>
      <c r="IZ769" s="6"/>
      <c r="JA769" s="6"/>
      <c r="JB769" s="6"/>
      <c r="JC769" s="6"/>
      <c r="JD769" s="46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6"/>
    </row>
    <row r="770" spans="1:277" x14ac:dyDescent="0.25">
      <c r="A770" s="47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IY770" s="6"/>
      <c r="IZ770" s="6"/>
      <c r="JA770" s="6"/>
      <c r="JB770" s="6"/>
      <c r="JC770" s="6"/>
      <c r="JD770" s="46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6"/>
    </row>
    <row r="771" spans="1:277" x14ac:dyDescent="0.25">
      <c r="A771" s="47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IY771" s="6"/>
      <c r="IZ771" s="6"/>
      <c r="JA771" s="6"/>
      <c r="JB771" s="6"/>
      <c r="JC771" s="6"/>
      <c r="JD771" s="46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6"/>
    </row>
    <row r="772" spans="1:277" x14ac:dyDescent="0.25">
      <c r="A772" s="47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IY772" s="6"/>
      <c r="IZ772" s="6"/>
      <c r="JA772" s="6"/>
      <c r="JB772" s="6"/>
      <c r="JC772" s="6"/>
      <c r="JD772" s="46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6"/>
    </row>
    <row r="773" spans="1:277" x14ac:dyDescent="0.25">
      <c r="A773" s="47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IY773" s="6"/>
      <c r="IZ773" s="6"/>
      <c r="JA773" s="6"/>
      <c r="JB773" s="6"/>
      <c r="JC773" s="6"/>
      <c r="JD773" s="46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6"/>
    </row>
    <row r="774" spans="1:277" x14ac:dyDescent="0.25">
      <c r="A774" s="47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IY774" s="6"/>
      <c r="IZ774" s="6"/>
      <c r="JA774" s="6"/>
      <c r="JB774" s="6"/>
      <c r="JC774" s="6"/>
      <c r="JD774" s="46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6"/>
    </row>
    <row r="775" spans="1:277" x14ac:dyDescent="0.25">
      <c r="A775" s="47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IY775" s="6"/>
      <c r="IZ775" s="6"/>
      <c r="JA775" s="6"/>
      <c r="JB775" s="6"/>
      <c r="JC775" s="6"/>
      <c r="JD775" s="46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6"/>
    </row>
    <row r="776" spans="1:277" x14ac:dyDescent="0.25">
      <c r="A776" s="47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IY776" s="6"/>
      <c r="IZ776" s="6"/>
      <c r="JA776" s="6"/>
      <c r="JB776" s="6"/>
      <c r="JC776" s="6"/>
      <c r="JD776" s="46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6"/>
    </row>
    <row r="777" spans="1:277" x14ac:dyDescent="0.25">
      <c r="A777" s="47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IY777" s="6"/>
      <c r="IZ777" s="6"/>
      <c r="JA777" s="6"/>
      <c r="JB777" s="6"/>
      <c r="JC777" s="6"/>
      <c r="JD777" s="46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6"/>
    </row>
    <row r="778" spans="1:277" x14ac:dyDescent="0.25">
      <c r="A778" s="47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IY778" s="6"/>
      <c r="IZ778" s="6"/>
      <c r="JA778" s="6"/>
      <c r="JB778" s="6"/>
      <c r="JC778" s="6"/>
      <c r="JD778" s="46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6"/>
    </row>
    <row r="779" spans="1:277" x14ac:dyDescent="0.25">
      <c r="A779" s="47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IY779" s="6"/>
      <c r="IZ779" s="6"/>
      <c r="JA779" s="6"/>
      <c r="JB779" s="6"/>
      <c r="JC779" s="6"/>
      <c r="JD779" s="46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6"/>
    </row>
    <row r="780" spans="1:277" x14ac:dyDescent="0.25">
      <c r="A780" s="47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IY780" s="6"/>
      <c r="IZ780" s="6"/>
      <c r="JA780" s="6"/>
      <c r="JB780" s="6"/>
      <c r="JC780" s="6"/>
      <c r="JD780" s="46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6"/>
    </row>
    <row r="781" spans="1:277" x14ac:dyDescent="0.25">
      <c r="A781" s="47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IY781" s="6"/>
      <c r="IZ781" s="6"/>
      <c r="JA781" s="6"/>
      <c r="JB781" s="6"/>
      <c r="JC781" s="6"/>
      <c r="JD781" s="46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6"/>
    </row>
    <row r="782" spans="1:277" x14ac:dyDescent="0.25">
      <c r="A782" s="47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IY782" s="6"/>
      <c r="IZ782" s="6"/>
      <c r="JA782" s="6"/>
      <c r="JB782" s="6"/>
      <c r="JC782" s="6"/>
      <c r="JD782" s="46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6"/>
    </row>
    <row r="783" spans="1:277" x14ac:dyDescent="0.25">
      <c r="A783" s="47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IY783" s="6"/>
      <c r="IZ783" s="6"/>
      <c r="JA783" s="6"/>
      <c r="JB783" s="6"/>
      <c r="JC783" s="6"/>
      <c r="JD783" s="46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6"/>
    </row>
    <row r="784" spans="1:277" x14ac:dyDescent="0.25">
      <c r="A784" s="47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IY784" s="6"/>
      <c r="IZ784" s="6"/>
      <c r="JA784" s="6"/>
      <c r="JB784" s="6"/>
      <c r="JC784" s="6"/>
      <c r="JD784" s="46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6"/>
    </row>
    <row r="785" spans="1:277" x14ac:dyDescent="0.25">
      <c r="A785" s="47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IY785" s="6"/>
      <c r="IZ785" s="6"/>
      <c r="JA785" s="6"/>
      <c r="JB785" s="6"/>
      <c r="JC785" s="6"/>
      <c r="JD785" s="46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6"/>
    </row>
    <row r="786" spans="1:277" x14ac:dyDescent="0.25">
      <c r="A786" s="47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IY786" s="6"/>
      <c r="IZ786" s="6"/>
      <c r="JA786" s="6"/>
      <c r="JB786" s="6"/>
      <c r="JC786" s="6"/>
      <c r="JD786" s="46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6"/>
    </row>
    <row r="787" spans="1:277" x14ac:dyDescent="0.25">
      <c r="A787" s="47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IY787" s="6"/>
      <c r="IZ787" s="6"/>
      <c r="JA787" s="6"/>
      <c r="JB787" s="6"/>
      <c r="JC787" s="6"/>
      <c r="JD787" s="46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6"/>
    </row>
    <row r="788" spans="1:277" x14ac:dyDescent="0.25">
      <c r="A788" s="47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IY788" s="6"/>
      <c r="IZ788" s="6"/>
      <c r="JA788" s="6"/>
      <c r="JB788" s="6"/>
      <c r="JC788" s="6"/>
      <c r="JD788" s="46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6"/>
    </row>
    <row r="789" spans="1:277" x14ac:dyDescent="0.25">
      <c r="A789" s="47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IY789" s="6"/>
      <c r="IZ789" s="6"/>
      <c r="JA789" s="6"/>
      <c r="JB789" s="6"/>
      <c r="JC789" s="6"/>
      <c r="JD789" s="46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6"/>
    </row>
    <row r="790" spans="1:277" x14ac:dyDescent="0.25">
      <c r="A790" s="47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IY790" s="6"/>
      <c r="IZ790" s="6"/>
      <c r="JA790" s="6"/>
      <c r="JB790" s="6"/>
      <c r="JC790" s="6"/>
      <c r="JD790" s="46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6"/>
    </row>
    <row r="791" spans="1:277" x14ac:dyDescent="0.25">
      <c r="A791" s="47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IY791" s="6"/>
      <c r="IZ791" s="6"/>
      <c r="JA791" s="6"/>
      <c r="JB791" s="6"/>
      <c r="JC791" s="6"/>
      <c r="JD791" s="46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6"/>
    </row>
    <row r="792" spans="1:277" x14ac:dyDescent="0.25">
      <c r="A792" s="47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IY792" s="6"/>
      <c r="IZ792" s="6"/>
      <c r="JA792" s="6"/>
      <c r="JB792" s="6"/>
      <c r="JC792" s="6"/>
      <c r="JD792" s="46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6"/>
    </row>
    <row r="793" spans="1:277" x14ac:dyDescent="0.25">
      <c r="A793" s="47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IY793" s="6"/>
      <c r="IZ793" s="6"/>
      <c r="JA793" s="6"/>
      <c r="JB793" s="6"/>
      <c r="JC793" s="6"/>
      <c r="JD793" s="46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6"/>
    </row>
    <row r="794" spans="1:277" x14ac:dyDescent="0.25">
      <c r="A794" s="47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IY794" s="6"/>
      <c r="IZ794" s="6"/>
      <c r="JA794" s="6"/>
      <c r="JB794" s="6"/>
      <c r="JC794" s="6"/>
      <c r="JD794" s="46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6"/>
    </row>
    <row r="795" spans="1:277" x14ac:dyDescent="0.25">
      <c r="A795" s="47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IY795" s="6"/>
      <c r="IZ795" s="6"/>
      <c r="JA795" s="6"/>
      <c r="JB795" s="6"/>
      <c r="JC795" s="6"/>
      <c r="JD795" s="46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6"/>
    </row>
    <row r="796" spans="1:277" x14ac:dyDescent="0.25">
      <c r="A796" s="47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IY796" s="6"/>
      <c r="IZ796" s="6"/>
      <c r="JA796" s="6"/>
      <c r="JB796" s="6"/>
      <c r="JC796" s="6"/>
      <c r="JD796" s="46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6"/>
    </row>
    <row r="797" spans="1:277" x14ac:dyDescent="0.25">
      <c r="A797" s="47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IY797" s="6"/>
      <c r="IZ797" s="6"/>
      <c r="JA797" s="6"/>
      <c r="JB797" s="6"/>
      <c r="JC797" s="6"/>
      <c r="JD797" s="46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6"/>
    </row>
    <row r="798" spans="1:277" x14ac:dyDescent="0.25">
      <c r="A798" s="47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IY798" s="6"/>
      <c r="IZ798" s="6"/>
      <c r="JA798" s="6"/>
      <c r="JB798" s="6"/>
      <c r="JC798" s="6"/>
      <c r="JD798" s="46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6"/>
    </row>
    <row r="799" spans="1:277" x14ac:dyDescent="0.25">
      <c r="A799" s="47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IY799" s="6"/>
      <c r="IZ799" s="6"/>
      <c r="JA799" s="6"/>
      <c r="JB799" s="6"/>
      <c r="JC799" s="6"/>
      <c r="JD799" s="46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6"/>
    </row>
    <row r="800" spans="1:277" x14ac:dyDescent="0.25">
      <c r="A800" s="47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IY800" s="6"/>
      <c r="IZ800" s="6"/>
      <c r="JA800" s="6"/>
      <c r="JB800" s="6"/>
      <c r="JC800" s="6"/>
      <c r="JD800" s="46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6"/>
    </row>
    <row r="801" spans="1:277" x14ac:dyDescent="0.25">
      <c r="A801" s="47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IY801" s="6"/>
      <c r="IZ801" s="6"/>
      <c r="JA801" s="6"/>
      <c r="JB801" s="6"/>
      <c r="JC801" s="6"/>
      <c r="JD801" s="46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6"/>
    </row>
    <row r="802" spans="1:277" x14ac:dyDescent="0.25">
      <c r="A802" s="47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IY802" s="6"/>
      <c r="IZ802" s="6"/>
      <c r="JA802" s="6"/>
      <c r="JB802" s="6"/>
      <c r="JC802" s="6"/>
      <c r="JD802" s="46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6"/>
    </row>
    <row r="803" spans="1:277" x14ac:dyDescent="0.25">
      <c r="A803" s="47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IY803" s="6"/>
      <c r="IZ803" s="6"/>
      <c r="JA803" s="6"/>
      <c r="JB803" s="6"/>
      <c r="JC803" s="6"/>
      <c r="JD803" s="46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6"/>
    </row>
    <row r="804" spans="1:277" x14ac:dyDescent="0.25">
      <c r="A804" s="47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IY804" s="6"/>
      <c r="IZ804" s="6"/>
      <c r="JA804" s="6"/>
      <c r="JB804" s="6"/>
      <c r="JC804" s="6"/>
      <c r="JD804" s="46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6"/>
    </row>
    <row r="805" spans="1:277" x14ac:dyDescent="0.25">
      <c r="A805" s="47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IY805" s="6"/>
      <c r="IZ805" s="6"/>
      <c r="JA805" s="6"/>
      <c r="JB805" s="6"/>
      <c r="JC805" s="6"/>
      <c r="JD805" s="46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6"/>
    </row>
    <row r="806" spans="1:277" x14ac:dyDescent="0.25">
      <c r="A806" s="47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IY806" s="6"/>
      <c r="IZ806" s="6"/>
      <c r="JA806" s="6"/>
      <c r="JB806" s="6"/>
      <c r="JC806" s="6"/>
      <c r="JD806" s="46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6"/>
    </row>
    <row r="807" spans="1:277" x14ac:dyDescent="0.25">
      <c r="A807" s="47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IY807" s="6"/>
      <c r="IZ807" s="6"/>
      <c r="JA807" s="6"/>
      <c r="JB807" s="6"/>
      <c r="JC807" s="6"/>
      <c r="JD807" s="46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6"/>
    </row>
    <row r="808" spans="1:277" x14ac:dyDescent="0.25">
      <c r="A808" s="47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IY808" s="6"/>
      <c r="IZ808" s="6"/>
      <c r="JA808" s="6"/>
      <c r="JB808" s="6"/>
      <c r="JC808" s="6"/>
      <c r="JD808" s="46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6"/>
    </row>
    <row r="809" spans="1:277" x14ac:dyDescent="0.25">
      <c r="A809" s="47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IY809" s="6"/>
      <c r="IZ809" s="6"/>
      <c r="JA809" s="6"/>
      <c r="JB809" s="6"/>
      <c r="JC809" s="6"/>
      <c r="JD809" s="46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6"/>
    </row>
    <row r="810" spans="1:277" x14ac:dyDescent="0.25">
      <c r="A810" s="47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IY810" s="6"/>
      <c r="IZ810" s="6"/>
      <c r="JA810" s="6"/>
      <c r="JB810" s="6"/>
      <c r="JC810" s="6"/>
      <c r="JD810" s="46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6"/>
    </row>
    <row r="811" spans="1:277" x14ac:dyDescent="0.25">
      <c r="A811" s="47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IY811" s="6"/>
      <c r="IZ811" s="6"/>
      <c r="JA811" s="6"/>
      <c r="JB811" s="6"/>
      <c r="JC811" s="6"/>
      <c r="JD811" s="46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6"/>
    </row>
    <row r="812" spans="1:277" x14ac:dyDescent="0.25">
      <c r="A812" s="47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IY812" s="6"/>
      <c r="IZ812" s="6"/>
      <c r="JA812" s="6"/>
      <c r="JB812" s="6"/>
      <c r="JC812" s="6"/>
      <c r="JD812" s="46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6"/>
    </row>
    <row r="813" spans="1:277" x14ac:dyDescent="0.25">
      <c r="A813" s="47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IY813" s="6"/>
      <c r="IZ813" s="6"/>
      <c r="JA813" s="6"/>
      <c r="JB813" s="6"/>
      <c r="JC813" s="6"/>
      <c r="JD813" s="46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6"/>
    </row>
    <row r="814" spans="1:277" x14ac:dyDescent="0.25">
      <c r="A814" s="47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IY814" s="6"/>
      <c r="IZ814" s="6"/>
      <c r="JA814" s="6"/>
      <c r="JB814" s="6"/>
      <c r="JC814" s="6"/>
      <c r="JD814" s="46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6"/>
    </row>
    <row r="815" spans="1:277" x14ac:dyDescent="0.25">
      <c r="A815" s="47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IY815" s="6"/>
      <c r="IZ815" s="6"/>
      <c r="JA815" s="6"/>
      <c r="JB815" s="6"/>
      <c r="JC815" s="6"/>
      <c r="JD815" s="46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6"/>
    </row>
    <row r="816" spans="1:277" x14ac:dyDescent="0.25">
      <c r="A816" s="47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IY816" s="6"/>
      <c r="IZ816" s="6"/>
      <c r="JA816" s="6"/>
      <c r="JB816" s="6"/>
      <c r="JC816" s="6"/>
      <c r="JD816" s="46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6"/>
    </row>
    <row r="817" spans="1:277" x14ac:dyDescent="0.25">
      <c r="A817" s="47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IY817" s="6"/>
      <c r="IZ817" s="6"/>
      <c r="JA817" s="6"/>
      <c r="JB817" s="6"/>
      <c r="JC817" s="6"/>
      <c r="JD817" s="46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6"/>
    </row>
    <row r="818" spans="1:277" x14ac:dyDescent="0.25">
      <c r="A818" s="47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IY818" s="6"/>
      <c r="IZ818" s="6"/>
      <c r="JA818" s="6"/>
      <c r="JB818" s="6"/>
      <c r="JC818" s="6"/>
      <c r="JD818" s="46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6"/>
    </row>
    <row r="819" spans="1:277" x14ac:dyDescent="0.25">
      <c r="A819" s="47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IY819" s="6"/>
      <c r="IZ819" s="6"/>
      <c r="JA819" s="6"/>
      <c r="JB819" s="6"/>
      <c r="JC819" s="6"/>
      <c r="JD819" s="46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6"/>
    </row>
    <row r="820" spans="1:277" x14ac:dyDescent="0.25">
      <c r="A820" s="47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IY820" s="6"/>
      <c r="IZ820" s="6"/>
      <c r="JA820" s="6"/>
      <c r="JB820" s="6"/>
      <c r="JC820" s="6"/>
      <c r="JD820" s="46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6"/>
    </row>
    <row r="821" spans="1:277" x14ac:dyDescent="0.25">
      <c r="A821" s="47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IY821" s="6"/>
      <c r="IZ821" s="6"/>
      <c r="JA821" s="6"/>
      <c r="JB821" s="6"/>
      <c r="JC821" s="6"/>
      <c r="JD821" s="46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6"/>
    </row>
    <row r="822" spans="1:277" x14ac:dyDescent="0.25">
      <c r="A822" s="47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IY822" s="6"/>
      <c r="IZ822" s="6"/>
      <c r="JA822" s="6"/>
      <c r="JB822" s="6"/>
      <c r="JC822" s="6"/>
      <c r="JD822" s="46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6"/>
    </row>
    <row r="823" spans="1:277" x14ac:dyDescent="0.25">
      <c r="A823" s="47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IY823" s="6"/>
      <c r="IZ823" s="6"/>
      <c r="JA823" s="6"/>
      <c r="JB823" s="6"/>
      <c r="JC823" s="6"/>
      <c r="JD823" s="46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6"/>
    </row>
    <row r="824" spans="1:277" x14ac:dyDescent="0.25">
      <c r="A824" s="47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IY824" s="6"/>
      <c r="IZ824" s="6"/>
      <c r="JA824" s="6"/>
      <c r="JB824" s="6"/>
      <c r="JC824" s="6"/>
      <c r="JD824" s="46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6"/>
    </row>
    <row r="825" spans="1:277" x14ac:dyDescent="0.25">
      <c r="A825" s="47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IY825" s="6"/>
      <c r="IZ825" s="6"/>
      <c r="JA825" s="6"/>
      <c r="JB825" s="6"/>
      <c r="JC825" s="6"/>
      <c r="JD825" s="46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6"/>
    </row>
    <row r="826" spans="1:277" x14ac:dyDescent="0.25">
      <c r="A826" s="47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IY826" s="6"/>
      <c r="IZ826" s="6"/>
      <c r="JA826" s="6"/>
      <c r="JB826" s="6"/>
      <c r="JC826" s="6"/>
      <c r="JD826" s="46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6"/>
    </row>
    <row r="827" spans="1:277" x14ac:dyDescent="0.25">
      <c r="A827" s="47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IY827" s="6"/>
      <c r="IZ827" s="6"/>
      <c r="JA827" s="6"/>
      <c r="JB827" s="6"/>
      <c r="JC827" s="6"/>
      <c r="JD827" s="46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6"/>
    </row>
    <row r="828" spans="1:277" x14ac:dyDescent="0.25">
      <c r="A828" s="47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IY828" s="6"/>
      <c r="IZ828" s="6"/>
      <c r="JA828" s="6"/>
      <c r="JB828" s="6"/>
      <c r="JC828" s="6"/>
      <c r="JD828" s="46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6"/>
    </row>
    <row r="829" spans="1:277" x14ac:dyDescent="0.25">
      <c r="A829" s="47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IY829" s="6"/>
      <c r="IZ829" s="6"/>
      <c r="JA829" s="6"/>
      <c r="JB829" s="6"/>
      <c r="JC829" s="6"/>
      <c r="JD829" s="46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6"/>
    </row>
    <row r="830" spans="1:277" x14ac:dyDescent="0.25">
      <c r="A830" s="47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IY830" s="6"/>
      <c r="IZ830" s="6"/>
      <c r="JA830" s="6"/>
      <c r="JB830" s="6"/>
      <c r="JC830" s="6"/>
      <c r="JD830" s="46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6"/>
    </row>
    <row r="831" spans="1:277" x14ac:dyDescent="0.25">
      <c r="A831" s="47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IY831" s="6"/>
      <c r="IZ831" s="6"/>
      <c r="JA831" s="6"/>
      <c r="JB831" s="6"/>
      <c r="JC831" s="6"/>
      <c r="JD831" s="46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6"/>
    </row>
    <row r="832" spans="1:277" x14ac:dyDescent="0.25">
      <c r="A832" s="47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IY832" s="6"/>
      <c r="IZ832" s="6"/>
      <c r="JA832" s="6"/>
      <c r="JB832" s="6"/>
      <c r="JC832" s="6"/>
      <c r="JD832" s="46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6"/>
    </row>
    <row r="833" spans="1:277" x14ac:dyDescent="0.25">
      <c r="A833" s="47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IY833" s="6"/>
      <c r="IZ833" s="6"/>
      <c r="JA833" s="6"/>
      <c r="JB833" s="6"/>
      <c r="JC833" s="6"/>
      <c r="JD833" s="46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6"/>
    </row>
    <row r="834" spans="1:277" x14ac:dyDescent="0.25">
      <c r="A834" s="47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IY834" s="6"/>
      <c r="IZ834" s="6"/>
      <c r="JA834" s="6"/>
      <c r="JB834" s="6"/>
      <c r="JC834" s="6"/>
      <c r="JD834" s="46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6"/>
    </row>
    <row r="835" spans="1:277" x14ac:dyDescent="0.25">
      <c r="A835" s="47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IY835" s="6"/>
      <c r="IZ835" s="6"/>
      <c r="JA835" s="6"/>
      <c r="JB835" s="6"/>
      <c r="JC835" s="6"/>
      <c r="JD835" s="46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6"/>
    </row>
    <row r="836" spans="1:277" x14ac:dyDescent="0.25">
      <c r="A836" s="47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IY836" s="6"/>
      <c r="IZ836" s="6"/>
      <c r="JA836" s="6"/>
      <c r="JB836" s="6"/>
      <c r="JC836" s="6"/>
      <c r="JD836" s="46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6"/>
    </row>
    <row r="837" spans="1:277" x14ac:dyDescent="0.25">
      <c r="A837" s="47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IY837" s="6"/>
      <c r="IZ837" s="6"/>
      <c r="JA837" s="6"/>
      <c r="JB837" s="6"/>
      <c r="JC837" s="6"/>
      <c r="JD837" s="46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6"/>
    </row>
    <row r="838" spans="1:277" x14ac:dyDescent="0.25">
      <c r="A838" s="47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IY838" s="6"/>
      <c r="IZ838" s="6"/>
      <c r="JA838" s="6"/>
      <c r="JB838" s="6"/>
      <c r="JC838" s="6"/>
      <c r="JD838" s="46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6"/>
    </row>
    <row r="839" spans="1:277" x14ac:dyDescent="0.25">
      <c r="A839" s="47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IY839" s="6"/>
      <c r="IZ839" s="6"/>
      <c r="JA839" s="6"/>
      <c r="JB839" s="6"/>
      <c r="JC839" s="6"/>
      <c r="JD839" s="46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6"/>
    </row>
    <row r="840" spans="1:277" x14ac:dyDescent="0.25">
      <c r="A840" s="47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IY840" s="6"/>
      <c r="IZ840" s="6"/>
      <c r="JA840" s="6"/>
      <c r="JB840" s="6"/>
      <c r="JC840" s="6"/>
      <c r="JD840" s="46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6"/>
    </row>
    <row r="841" spans="1:277" x14ac:dyDescent="0.25">
      <c r="A841" s="47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IY841" s="6"/>
      <c r="IZ841" s="6"/>
      <c r="JA841" s="6"/>
      <c r="JB841" s="6"/>
      <c r="JC841" s="6"/>
      <c r="JD841" s="46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6"/>
    </row>
    <row r="842" spans="1:277" x14ac:dyDescent="0.25">
      <c r="A842" s="47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IY842" s="6"/>
      <c r="IZ842" s="6"/>
      <c r="JA842" s="6"/>
      <c r="JB842" s="6"/>
      <c r="JC842" s="6"/>
      <c r="JD842" s="46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6"/>
    </row>
    <row r="843" spans="1:277" x14ac:dyDescent="0.25">
      <c r="A843" s="47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IY843" s="6"/>
      <c r="IZ843" s="6"/>
      <c r="JA843" s="6"/>
      <c r="JB843" s="6"/>
      <c r="JC843" s="6"/>
      <c r="JD843" s="46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6"/>
    </row>
    <row r="844" spans="1:277" x14ac:dyDescent="0.25">
      <c r="A844" s="47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IY844" s="6"/>
      <c r="IZ844" s="6"/>
      <c r="JA844" s="6"/>
      <c r="JB844" s="6"/>
      <c r="JC844" s="6"/>
      <c r="JD844" s="46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6"/>
    </row>
    <row r="845" spans="1:277" x14ac:dyDescent="0.25">
      <c r="A845" s="47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IY845" s="6"/>
      <c r="IZ845" s="6"/>
      <c r="JA845" s="6"/>
      <c r="JB845" s="6"/>
      <c r="JC845" s="6"/>
      <c r="JD845" s="46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6"/>
    </row>
    <row r="846" spans="1:277" x14ac:dyDescent="0.25">
      <c r="A846" s="47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IY846" s="6"/>
      <c r="IZ846" s="6"/>
      <c r="JA846" s="6"/>
      <c r="JB846" s="6"/>
      <c r="JC846" s="6"/>
      <c r="JD846" s="46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6"/>
    </row>
    <row r="847" spans="1:277" x14ac:dyDescent="0.25">
      <c r="A847" s="47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IY847" s="6"/>
      <c r="IZ847" s="6"/>
      <c r="JA847" s="6"/>
      <c r="JB847" s="6"/>
      <c r="JC847" s="6"/>
      <c r="JD847" s="46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6"/>
    </row>
    <row r="848" spans="1:277" x14ac:dyDescent="0.25">
      <c r="A848" s="47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IY848" s="6"/>
      <c r="IZ848" s="6"/>
      <c r="JA848" s="6"/>
      <c r="JB848" s="6"/>
      <c r="JC848" s="6"/>
      <c r="JD848" s="46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6"/>
    </row>
    <row r="849" spans="1:277" x14ac:dyDescent="0.25">
      <c r="A849" s="47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IY849" s="6"/>
      <c r="IZ849" s="6"/>
      <c r="JA849" s="6"/>
      <c r="JB849" s="6"/>
      <c r="JC849" s="6"/>
      <c r="JD849" s="46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6"/>
    </row>
    <row r="850" spans="1:277" x14ac:dyDescent="0.25">
      <c r="A850" s="47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IY850" s="6"/>
      <c r="IZ850" s="6"/>
      <c r="JA850" s="6"/>
      <c r="JB850" s="6"/>
      <c r="JC850" s="6"/>
      <c r="JD850" s="46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6"/>
    </row>
    <row r="851" spans="1:277" x14ac:dyDescent="0.25">
      <c r="A851" s="47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IY851" s="6"/>
      <c r="IZ851" s="6"/>
      <c r="JA851" s="6"/>
      <c r="JB851" s="6"/>
      <c r="JC851" s="6"/>
      <c r="JD851" s="46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6"/>
    </row>
    <row r="852" spans="1:277" x14ac:dyDescent="0.25">
      <c r="A852" s="47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IY852" s="6"/>
      <c r="IZ852" s="6"/>
      <c r="JA852" s="6"/>
      <c r="JB852" s="6"/>
      <c r="JC852" s="6"/>
      <c r="JD852" s="46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6"/>
    </row>
    <row r="853" spans="1:277" x14ac:dyDescent="0.25">
      <c r="A853" s="47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IY853" s="6"/>
      <c r="IZ853" s="6"/>
      <c r="JA853" s="6"/>
      <c r="JB853" s="6"/>
      <c r="JC853" s="6"/>
      <c r="JD853" s="46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6"/>
    </row>
    <row r="854" spans="1:277" x14ac:dyDescent="0.25">
      <c r="A854" s="47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IY854" s="6"/>
      <c r="IZ854" s="6"/>
      <c r="JA854" s="6"/>
      <c r="JB854" s="6"/>
      <c r="JC854" s="6"/>
      <c r="JD854" s="46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6"/>
    </row>
    <row r="855" spans="1:277" x14ac:dyDescent="0.25">
      <c r="A855" s="47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IY855" s="6"/>
      <c r="IZ855" s="6"/>
      <c r="JA855" s="6"/>
      <c r="JB855" s="6"/>
      <c r="JC855" s="6"/>
      <c r="JD855" s="46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6"/>
    </row>
    <row r="856" spans="1:277" x14ac:dyDescent="0.25">
      <c r="A856" s="47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IY856" s="6"/>
      <c r="IZ856" s="6"/>
      <c r="JA856" s="6"/>
      <c r="JB856" s="6"/>
      <c r="JC856" s="6"/>
      <c r="JD856" s="46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6"/>
    </row>
    <row r="857" spans="1:277" x14ac:dyDescent="0.25">
      <c r="A857" s="47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IY857" s="6"/>
      <c r="IZ857" s="6"/>
      <c r="JA857" s="6"/>
      <c r="JB857" s="6"/>
      <c r="JC857" s="6"/>
      <c r="JD857" s="46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6"/>
    </row>
    <row r="858" spans="1:277" x14ac:dyDescent="0.25">
      <c r="A858" s="47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IY858" s="6"/>
      <c r="IZ858" s="6"/>
      <c r="JA858" s="6"/>
      <c r="JB858" s="6"/>
      <c r="JC858" s="6"/>
      <c r="JD858" s="46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6"/>
    </row>
    <row r="859" spans="1:277" x14ac:dyDescent="0.25">
      <c r="A859" s="47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IY859" s="6"/>
      <c r="IZ859" s="6"/>
      <c r="JA859" s="6"/>
      <c r="JB859" s="6"/>
      <c r="JC859" s="6"/>
      <c r="JD859" s="46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6"/>
    </row>
    <row r="860" spans="1:277" x14ac:dyDescent="0.25">
      <c r="A860" s="47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IY860" s="6"/>
      <c r="IZ860" s="6"/>
      <c r="JA860" s="6"/>
      <c r="JB860" s="6"/>
      <c r="JC860" s="6"/>
      <c r="JD860" s="46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6"/>
    </row>
    <row r="861" spans="1:277" x14ac:dyDescent="0.25">
      <c r="A861" s="47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IY861" s="6"/>
      <c r="IZ861" s="6"/>
      <c r="JA861" s="6"/>
      <c r="JB861" s="6"/>
      <c r="JC861" s="6"/>
      <c r="JD861" s="46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6"/>
    </row>
    <row r="862" spans="1:277" x14ac:dyDescent="0.25">
      <c r="A862" s="47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IY862" s="6"/>
      <c r="IZ862" s="6"/>
      <c r="JA862" s="6"/>
      <c r="JB862" s="6"/>
      <c r="JC862" s="6"/>
      <c r="JD862" s="46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6"/>
    </row>
    <row r="863" spans="1:277" x14ac:dyDescent="0.25">
      <c r="A863" s="47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IY863" s="6"/>
      <c r="IZ863" s="6"/>
      <c r="JA863" s="6"/>
      <c r="JB863" s="6"/>
      <c r="JC863" s="6"/>
      <c r="JD863" s="46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6"/>
    </row>
    <row r="864" spans="1:277" x14ac:dyDescent="0.25">
      <c r="A864" s="47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IY864" s="6"/>
      <c r="IZ864" s="6"/>
      <c r="JA864" s="6"/>
      <c r="JB864" s="6"/>
      <c r="JC864" s="6"/>
      <c r="JD864" s="46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6"/>
    </row>
    <row r="865" spans="1:277" x14ac:dyDescent="0.25">
      <c r="A865" s="47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IY865" s="6"/>
      <c r="IZ865" s="6"/>
      <c r="JA865" s="6"/>
      <c r="JB865" s="6"/>
      <c r="JC865" s="6"/>
      <c r="JD865" s="46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6"/>
    </row>
    <row r="866" spans="1:277" x14ac:dyDescent="0.25">
      <c r="A866" s="47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IY866" s="6"/>
      <c r="IZ866" s="6"/>
      <c r="JA866" s="6"/>
      <c r="JB866" s="6"/>
      <c r="JC866" s="6"/>
      <c r="JD866" s="46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6"/>
    </row>
    <row r="867" spans="1:277" x14ac:dyDescent="0.25">
      <c r="A867" s="47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IY867" s="6"/>
      <c r="IZ867" s="6"/>
      <c r="JA867" s="6"/>
      <c r="JB867" s="6"/>
      <c r="JC867" s="6"/>
      <c r="JD867" s="46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6"/>
    </row>
    <row r="868" spans="1:277" x14ac:dyDescent="0.25">
      <c r="A868" s="47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IY868" s="6"/>
      <c r="IZ868" s="6"/>
      <c r="JA868" s="6"/>
      <c r="JB868" s="6"/>
      <c r="JC868" s="6"/>
      <c r="JD868" s="46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6"/>
    </row>
    <row r="869" spans="1:277" x14ac:dyDescent="0.25">
      <c r="A869" s="47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IY869" s="6"/>
      <c r="IZ869" s="6"/>
      <c r="JA869" s="6"/>
      <c r="JB869" s="6"/>
      <c r="JC869" s="6"/>
      <c r="JD869" s="46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6"/>
    </row>
    <row r="870" spans="1:277" x14ac:dyDescent="0.25">
      <c r="A870" s="47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IY870" s="6"/>
      <c r="IZ870" s="6"/>
      <c r="JA870" s="6"/>
      <c r="JB870" s="6"/>
      <c r="JC870" s="6"/>
      <c r="JD870" s="46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6"/>
    </row>
    <row r="871" spans="1:277" x14ac:dyDescent="0.25">
      <c r="A871" s="47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IY871" s="6"/>
      <c r="IZ871" s="6"/>
      <c r="JA871" s="6"/>
      <c r="JB871" s="6"/>
      <c r="JC871" s="6"/>
      <c r="JD871" s="46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6"/>
    </row>
    <row r="872" spans="1:277" x14ac:dyDescent="0.25">
      <c r="A872" s="47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IY872" s="6"/>
      <c r="IZ872" s="6"/>
      <c r="JA872" s="6"/>
      <c r="JB872" s="6"/>
      <c r="JC872" s="6"/>
      <c r="JD872" s="46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6"/>
    </row>
    <row r="873" spans="1:277" x14ac:dyDescent="0.25">
      <c r="A873" s="47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IY873" s="6"/>
      <c r="IZ873" s="6"/>
      <c r="JA873" s="6"/>
      <c r="JB873" s="6"/>
      <c r="JC873" s="6"/>
      <c r="JD873" s="46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6"/>
    </row>
    <row r="874" spans="1:277" x14ac:dyDescent="0.25">
      <c r="A874" s="47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IY874" s="6"/>
      <c r="IZ874" s="6"/>
      <c r="JA874" s="6"/>
      <c r="JB874" s="6"/>
      <c r="JC874" s="6"/>
      <c r="JD874" s="46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6"/>
    </row>
    <row r="875" spans="1:277" x14ac:dyDescent="0.25">
      <c r="A875" s="47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IY875" s="6"/>
      <c r="IZ875" s="6"/>
      <c r="JA875" s="6"/>
      <c r="JB875" s="6"/>
      <c r="JC875" s="6"/>
      <c r="JD875" s="46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6"/>
    </row>
    <row r="876" spans="1:277" x14ac:dyDescent="0.25">
      <c r="A876" s="47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IY876" s="6"/>
      <c r="IZ876" s="6"/>
      <c r="JA876" s="6"/>
      <c r="JB876" s="6"/>
      <c r="JC876" s="6"/>
      <c r="JD876" s="46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6"/>
    </row>
    <row r="877" spans="1:277" x14ac:dyDescent="0.25">
      <c r="A877" s="47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IY877" s="6"/>
      <c r="IZ877" s="6"/>
      <c r="JA877" s="6"/>
      <c r="JB877" s="6"/>
      <c r="JC877" s="6"/>
      <c r="JD877" s="46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6"/>
    </row>
    <row r="878" spans="1:277" x14ac:dyDescent="0.25">
      <c r="A878" s="47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IY878" s="6"/>
      <c r="IZ878" s="6"/>
      <c r="JA878" s="6"/>
      <c r="JB878" s="6"/>
      <c r="JC878" s="6"/>
      <c r="JD878" s="46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6"/>
    </row>
    <row r="879" spans="1:277" x14ac:dyDescent="0.25">
      <c r="A879" s="47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IY879" s="6"/>
      <c r="IZ879" s="6"/>
      <c r="JA879" s="6"/>
      <c r="JB879" s="6"/>
      <c r="JC879" s="6"/>
      <c r="JD879" s="46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6"/>
    </row>
    <row r="880" spans="1:277" x14ac:dyDescent="0.25">
      <c r="A880" s="47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IY880" s="6"/>
      <c r="IZ880" s="6"/>
      <c r="JA880" s="6"/>
      <c r="JB880" s="6"/>
      <c r="JC880" s="6"/>
      <c r="JD880" s="46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6"/>
    </row>
    <row r="881" spans="1:277" x14ac:dyDescent="0.25">
      <c r="A881" s="47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IY881" s="6"/>
      <c r="IZ881" s="6"/>
      <c r="JA881" s="6"/>
      <c r="JB881" s="6"/>
      <c r="JC881" s="6"/>
      <c r="JD881" s="46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6"/>
    </row>
    <row r="882" spans="1:277" x14ac:dyDescent="0.25">
      <c r="A882" s="47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IY882" s="6"/>
      <c r="IZ882" s="6"/>
      <c r="JA882" s="6"/>
      <c r="JB882" s="6"/>
      <c r="JC882" s="6"/>
      <c r="JD882" s="46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6"/>
    </row>
    <row r="883" spans="1:277" x14ac:dyDescent="0.25">
      <c r="A883" s="47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IY883" s="6"/>
      <c r="IZ883" s="6"/>
      <c r="JA883" s="6"/>
      <c r="JB883" s="6"/>
      <c r="JC883" s="6"/>
      <c r="JD883" s="46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6"/>
    </row>
    <row r="884" spans="1:277" x14ac:dyDescent="0.25">
      <c r="A884" s="47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IY884" s="6"/>
      <c r="IZ884" s="6"/>
      <c r="JA884" s="6"/>
      <c r="JB884" s="6"/>
      <c r="JC884" s="6"/>
      <c r="JD884" s="46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6"/>
    </row>
    <row r="885" spans="1:277" x14ac:dyDescent="0.25">
      <c r="A885" s="47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IY885" s="6"/>
      <c r="IZ885" s="6"/>
      <c r="JA885" s="6"/>
      <c r="JB885" s="6"/>
      <c r="JC885" s="6"/>
      <c r="JD885" s="46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6"/>
    </row>
    <row r="886" spans="1:277" x14ac:dyDescent="0.25">
      <c r="A886" s="47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IY886" s="6"/>
      <c r="IZ886" s="6"/>
      <c r="JA886" s="6"/>
      <c r="JB886" s="6"/>
      <c r="JC886" s="6"/>
      <c r="JD886" s="46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6"/>
    </row>
    <row r="887" spans="1:277" x14ac:dyDescent="0.25">
      <c r="A887" s="47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IY887" s="6"/>
      <c r="IZ887" s="6"/>
      <c r="JA887" s="6"/>
      <c r="JB887" s="6"/>
      <c r="JC887" s="6"/>
      <c r="JD887" s="46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6"/>
    </row>
    <row r="888" spans="1:277" x14ac:dyDescent="0.25">
      <c r="A888" s="47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IY888" s="6"/>
      <c r="IZ888" s="6"/>
      <c r="JA888" s="6"/>
      <c r="JB888" s="6"/>
      <c r="JC888" s="6"/>
      <c r="JD888" s="46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6"/>
    </row>
    <row r="889" spans="1:277" x14ac:dyDescent="0.25">
      <c r="A889" s="47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IY889" s="6"/>
      <c r="IZ889" s="6"/>
      <c r="JA889" s="6"/>
      <c r="JB889" s="6"/>
      <c r="JC889" s="6"/>
      <c r="JD889" s="46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6"/>
    </row>
    <row r="890" spans="1:277" x14ac:dyDescent="0.25">
      <c r="A890" s="47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IY890" s="6"/>
      <c r="IZ890" s="6"/>
      <c r="JA890" s="6"/>
      <c r="JB890" s="6"/>
      <c r="JC890" s="6"/>
      <c r="JD890" s="46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6"/>
    </row>
    <row r="891" spans="1:277" x14ac:dyDescent="0.25">
      <c r="A891" s="47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IY891" s="6"/>
      <c r="IZ891" s="6"/>
      <c r="JA891" s="6"/>
      <c r="JB891" s="6"/>
      <c r="JC891" s="6"/>
      <c r="JD891" s="46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6"/>
    </row>
    <row r="892" spans="1:277" x14ac:dyDescent="0.25">
      <c r="A892" s="47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IY892" s="6"/>
      <c r="IZ892" s="6"/>
      <c r="JA892" s="6"/>
      <c r="JB892" s="6"/>
      <c r="JC892" s="6"/>
      <c r="JD892" s="46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6"/>
    </row>
    <row r="893" spans="1:277" x14ac:dyDescent="0.25">
      <c r="A893" s="47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IY893" s="6"/>
      <c r="IZ893" s="6"/>
      <c r="JA893" s="6"/>
      <c r="JB893" s="6"/>
      <c r="JC893" s="6"/>
      <c r="JD893" s="46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6"/>
    </row>
    <row r="894" spans="1:277" x14ac:dyDescent="0.25">
      <c r="A894" s="47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IY894" s="6"/>
      <c r="IZ894" s="6"/>
      <c r="JA894" s="6"/>
      <c r="JB894" s="6"/>
      <c r="JC894" s="6"/>
      <c r="JD894" s="46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6"/>
    </row>
    <row r="895" spans="1:277" x14ac:dyDescent="0.25">
      <c r="A895" s="47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IY895" s="6"/>
      <c r="IZ895" s="6"/>
      <c r="JA895" s="6"/>
      <c r="JB895" s="6"/>
      <c r="JC895" s="6"/>
      <c r="JD895" s="46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6"/>
    </row>
    <row r="896" spans="1:277" x14ac:dyDescent="0.25">
      <c r="A896" s="47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IY896" s="6"/>
      <c r="IZ896" s="6"/>
      <c r="JA896" s="6"/>
      <c r="JB896" s="6"/>
      <c r="JC896" s="6"/>
      <c r="JD896" s="46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6"/>
    </row>
    <row r="897" spans="1:277" x14ac:dyDescent="0.25">
      <c r="A897" s="47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IY897" s="6"/>
      <c r="IZ897" s="6"/>
      <c r="JA897" s="6"/>
      <c r="JB897" s="6"/>
      <c r="JC897" s="6"/>
      <c r="JD897" s="46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6"/>
    </row>
    <row r="898" spans="1:277" x14ac:dyDescent="0.25">
      <c r="A898" s="47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IY898" s="6"/>
      <c r="IZ898" s="6"/>
      <c r="JA898" s="6"/>
      <c r="JB898" s="6"/>
      <c r="JC898" s="6"/>
      <c r="JD898" s="46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6"/>
    </row>
    <row r="899" spans="1:277" x14ac:dyDescent="0.25">
      <c r="A899" s="47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IY899" s="6"/>
      <c r="IZ899" s="6"/>
      <c r="JA899" s="6"/>
      <c r="JB899" s="6"/>
      <c r="JC899" s="6"/>
      <c r="JD899" s="46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6"/>
    </row>
    <row r="900" spans="1:277" x14ac:dyDescent="0.25">
      <c r="A900" s="47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IY900" s="6"/>
      <c r="IZ900" s="6"/>
      <c r="JA900" s="6"/>
      <c r="JB900" s="6"/>
      <c r="JC900" s="6"/>
      <c r="JD900" s="46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6"/>
    </row>
    <row r="901" spans="1:277" x14ac:dyDescent="0.25">
      <c r="A901" s="47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IY901" s="6"/>
      <c r="IZ901" s="6"/>
      <c r="JA901" s="6"/>
      <c r="JB901" s="6"/>
      <c r="JC901" s="6"/>
      <c r="JD901" s="46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6"/>
    </row>
    <row r="902" spans="1:277" x14ac:dyDescent="0.25">
      <c r="A902" s="47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IY902" s="6"/>
      <c r="IZ902" s="6"/>
      <c r="JA902" s="6"/>
      <c r="JB902" s="6"/>
      <c r="JC902" s="6"/>
      <c r="JD902" s="46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6"/>
    </row>
    <row r="903" spans="1:277" x14ac:dyDescent="0.25">
      <c r="A903" s="47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IY903" s="6"/>
      <c r="IZ903" s="6"/>
      <c r="JA903" s="6"/>
      <c r="JB903" s="6"/>
      <c r="JC903" s="6"/>
      <c r="JD903" s="46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6"/>
    </row>
    <row r="904" spans="1:277" x14ac:dyDescent="0.25">
      <c r="A904" s="47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IY904" s="6"/>
      <c r="IZ904" s="6"/>
      <c r="JA904" s="6"/>
      <c r="JB904" s="6"/>
      <c r="JC904" s="6"/>
      <c r="JD904" s="46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6"/>
    </row>
    <row r="905" spans="1:277" x14ac:dyDescent="0.25">
      <c r="A905" s="47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IY905" s="6"/>
      <c r="IZ905" s="6"/>
      <c r="JA905" s="6"/>
      <c r="JB905" s="6"/>
      <c r="JC905" s="6"/>
      <c r="JD905" s="46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6"/>
    </row>
    <row r="906" spans="1:277" x14ac:dyDescent="0.25">
      <c r="A906" s="47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IY906" s="6"/>
      <c r="IZ906" s="6"/>
      <c r="JA906" s="6"/>
      <c r="JB906" s="6"/>
      <c r="JC906" s="6"/>
      <c r="JD906" s="46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6"/>
    </row>
    <row r="907" spans="1:277" x14ac:dyDescent="0.25">
      <c r="A907" s="47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IY907" s="6"/>
      <c r="IZ907" s="6"/>
      <c r="JA907" s="6"/>
      <c r="JB907" s="6"/>
      <c r="JC907" s="6"/>
      <c r="JD907" s="46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6"/>
    </row>
    <row r="908" spans="1:277" x14ac:dyDescent="0.25">
      <c r="A908" s="47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IY908" s="6"/>
      <c r="IZ908" s="6"/>
      <c r="JA908" s="6"/>
      <c r="JB908" s="6"/>
      <c r="JC908" s="6"/>
      <c r="JD908" s="46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6"/>
    </row>
    <row r="909" spans="1:277" x14ac:dyDescent="0.25">
      <c r="A909" s="47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IY909" s="6"/>
      <c r="IZ909" s="6"/>
      <c r="JA909" s="6"/>
      <c r="JB909" s="6"/>
      <c r="JC909" s="6"/>
      <c r="JD909" s="46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6"/>
    </row>
    <row r="910" spans="1:277" x14ac:dyDescent="0.25">
      <c r="A910" s="47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IY910" s="6"/>
      <c r="IZ910" s="6"/>
      <c r="JA910" s="6"/>
      <c r="JB910" s="6"/>
      <c r="JC910" s="6"/>
      <c r="JD910" s="46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6"/>
    </row>
    <row r="911" spans="1:277" x14ac:dyDescent="0.25">
      <c r="A911" s="47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IY911" s="6"/>
      <c r="IZ911" s="6"/>
      <c r="JA911" s="6"/>
      <c r="JB911" s="6"/>
      <c r="JC911" s="6"/>
      <c r="JD911" s="46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6"/>
    </row>
    <row r="912" spans="1:277" x14ac:dyDescent="0.25">
      <c r="A912" s="47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IY912" s="6"/>
      <c r="IZ912" s="6"/>
      <c r="JA912" s="6"/>
      <c r="JB912" s="6"/>
      <c r="JC912" s="6"/>
      <c r="JD912" s="46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6"/>
    </row>
    <row r="913" spans="1:277" x14ac:dyDescent="0.25">
      <c r="A913" s="47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IY913" s="6"/>
      <c r="IZ913" s="6"/>
      <c r="JA913" s="6"/>
      <c r="JB913" s="6"/>
      <c r="JC913" s="6"/>
      <c r="JD913" s="46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6"/>
    </row>
    <row r="914" spans="1:277" x14ac:dyDescent="0.25">
      <c r="A914" s="47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IY914" s="6"/>
      <c r="IZ914" s="6"/>
      <c r="JA914" s="6"/>
      <c r="JB914" s="6"/>
      <c r="JC914" s="6"/>
      <c r="JD914" s="46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6"/>
    </row>
    <row r="915" spans="1:277" x14ac:dyDescent="0.25">
      <c r="A915" s="47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IY915" s="6"/>
      <c r="IZ915" s="6"/>
      <c r="JA915" s="6"/>
      <c r="JB915" s="6"/>
      <c r="JC915" s="6"/>
      <c r="JD915" s="46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6"/>
    </row>
    <row r="916" spans="1:277" x14ac:dyDescent="0.25">
      <c r="A916" s="47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IY916" s="6"/>
      <c r="IZ916" s="6"/>
      <c r="JA916" s="6"/>
      <c r="JB916" s="6"/>
      <c r="JC916" s="6"/>
      <c r="JD916" s="46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6"/>
    </row>
    <row r="917" spans="1:277" x14ac:dyDescent="0.25">
      <c r="A917" s="47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IY917" s="6"/>
      <c r="IZ917" s="6"/>
      <c r="JA917" s="6"/>
      <c r="JB917" s="6"/>
      <c r="JC917" s="6"/>
      <c r="JD917" s="46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6"/>
    </row>
    <row r="918" spans="1:277" x14ac:dyDescent="0.25">
      <c r="A918" s="47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IY918" s="6"/>
      <c r="IZ918" s="6"/>
      <c r="JA918" s="6"/>
      <c r="JB918" s="6"/>
      <c r="JC918" s="6"/>
      <c r="JD918" s="46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6"/>
    </row>
    <row r="919" spans="1:277" x14ac:dyDescent="0.25">
      <c r="A919" s="47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IY919" s="6"/>
      <c r="IZ919" s="6"/>
      <c r="JA919" s="6"/>
      <c r="JB919" s="6"/>
      <c r="JC919" s="6"/>
      <c r="JD919" s="46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6"/>
    </row>
    <row r="920" spans="1:277" x14ac:dyDescent="0.25">
      <c r="A920" s="47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IY920" s="6"/>
      <c r="IZ920" s="6"/>
      <c r="JA920" s="6"/>
      <c r="JB920" s="6"/>
      <c r="JC920" s="6"/>
      <c r="JD920" s="46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6"/>
    </row>
    <row r="921" spans="1:277" x14ac:dyDescent="0.25">
      <c r="A921" s="47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IY921" s="6"/>
      <c r="IZ921" s="6"/>
      <c r="JA921" s="6"/>
      <c r="JB921" s="6"/>
      <c r="JC921" s="6"/>
      <c r="JD921" s="46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6"/>
    </row>
    <row r="922" spans="1:277" x14ac:dyDescent="0.25">
      <c r="A922" s="47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IY922" s="6"/>
      <c r="IZ922" s="6"/>
      <c r="JA922" s="6"/>
      <c r="JB922" s="6"/>
      <c r="JC922" s="6"/>
      <c r="JD922" s="46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6"/>
    </row>
    <row r="923" spans="1:277" x14ac:dyDescent="0.25">
      <c r="A923" s="47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IY923" s="6"/>
      <c r="IZ923" s="6"/>
      <c r="JA923" s="6"/>
      <c r="JB923" s="6"/>
      <c r="JC923" s="6"/>
      <c r="JD923" s="46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6"/>
    </row>
    <row r="924" spans="1:277" x14ac:dyDescent="0.25">
      <c r="A924" s="47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IY924" s="6"/>
      <c r="IZ924" s="6"/>
      <c r="JA924" s="6"/>
      <c r="JB924" s="6"/>
      <c r="JC924" s="6"/>
      <c r="JD924" s="46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6"/>
    </row>
    <row r="925" spans="1:277" x14ac:dyDescent="0.25">
      <c r="A925" s="47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IY925" s="6"/>
      <c r="IZ925" s="6"/>
      <c r="JA925" s="6"/>
      <c r="JB925" s="6"/>
      <c r="JC925" s="6"/>
      <c r="JD925" s="46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6"/>
    </row>
    <row r="926" spans="1:277" x14ac:dyDescent="0.25">
      <c r="A926" s="47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IY926" s="6"/>
      <c r="IZ926" s="6"/>
      <c r="JA926" s="6"/>
      <c r="JB926" s="6"/>
      <c r="JC926" s="6"/>
      <c r="JD926" s="46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6"/>
    </row>
    <row r="927" spans="1:277" x14ac:dyDescent="0.25">
      <c r="A927" s="47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IY927" s="6"/>
      <c r="IZ927" s="6"/>
      <c r="JA927" s="6"/>
      <c r="JB927" s="6"/>
      <c r="JC927" s="6"/>
      <c r="JD927" s="46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6"/>
    </row>
    <row r="928" spans="1:277" x14ac:dyDescent="0.25">
      <c r="A928" s="47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IY928" s="6"/>
      <c r="IZ928" s="6"/>
      <c r="JA928" s="6"/>
      <c r="JB928" s="6"/>
      <c r="JC928" s="6"/>
      <c r="JD928" s="46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6"/>
    </row>
    <row r="929" spans="1:277" x14ac:dyDescent="0.25">
      <c r="A929" s="47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IY929" s="6"/>
      <c r="IZ929" s="6"/>
      <c r="JA929" s="6"/>
      <c r="JB929" s="6"/>
      <c r="JC929" s="6"/>
      <c r="JD929" s="46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6"/>
    </row>
    <row r="930" spans="1:277" x14ac:dyDescent="0.25">
      <c r="A930" s="47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IY930" s="6"/>
      <c r="IZ930" s="6"/>
      <c r="JA930" s="6"/>
      <c r="JB930" s="6"/>
      <c r="JC930" s="6"/>
      <c r="JD930" s="46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6"/>
    </row>
    <row r="931" spans="1:277" x14ac:dyDescent="0.25">
      <c r="A931" s="47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IY931" s="6"/>
      <c r="IZ931" s="6"/>
      <c r="JA931" s="6"/>
      <c r="JB931" s="6"/>
      <c r="JC931" s="6"/>
      <c r="JD931" s="46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6"/>
    </row>
    <row r="932" spans="1:277" x14ac:dyDescent="0.25">
      <c r="A932" s="47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IY932" s="6"/>
      <c r="IZ932" s="6"/>
      <c r="JA932" s="6"/>
      <c r="JB932" s="6"/>
      <c r="JC932" s="6"/>
      <c r="JD932" s="46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6"/>
    </row>
    <row r="933" spans="1:277" x14ac:dyDescent="0.25">
      <c r="A933" s="47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IY933" s="6"/>
      <c r="IZ933" s="6"/>
      <c r="JA933" s="6"/>
      <c r="JB933" s="6"/>
      <c r="JC933" s="6"/>
      <c r="JD933" s="46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6"/>
    </row>
    <row r="934" spans="1:277" x14ac:dyDescent="0.25">
      <c r="A934" s="47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IY934" s="6"/>
      <c r="IZ934" s="6"/>
      <c r="JA934" s="6"/>
      <c r="JB934" s="6"/>
      <c r="JC934" s="6"/>
      <c r="JD934" s="46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6"/>
    </row>
    <row r="935" spans="1:277" x14ac:dyDescent="0.25">
      <c r="A935" s="47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IY935" s="6"/>
      <c r="IZ935" s="6"/>
      <c r="JA935" s="6"/>
      <c r="JB935" s="6"/>
      <c r="JC935" s="6"/>
      <c r="JD935" s="46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6"/>
    </row>
    <row r="936" spans="1:277" x14ac:dyDescent="0.25">
      <c r="A936" s="47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IY936" s="6"/>
      <c r="IZ936" s="6"/>
      <c r="JA936" s="6"/>
      <c r="JB936" s="6"/>
      <c r="JC936" s="6"/>
      <c r="JD936" s="46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6"/>
    </row>
    <row r="937" spans="1:277" x14ac:dyDescent="0.25">
      <c r="A937" s="47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IY937" s="6"/>
      <c r="IZ937" s="6"/>
      <c r="JA937" s="6"/>
      <c r="JB937" s="6"/>
      <c r="JC937" s="6"/>
      <c r="JD937" s="46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6"/>
    </row>
    <row r="938" spans="1:277" x14ac:dyDescent="0.25">
      <c r="A938" s="47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IY938" s="6"/>
      <c r="IZ938" s="6"/>
      <c r="JA938" s="6"/>
      <c r="JB938" s="6"/>
      <c r="JC938" s="6"/>
      <c r="JD938" s="46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6"/>
    </row>
    <row r="939" spans="1:277" x14ac:dyDescent="0.25">
      <c r="A939" s="47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IY939" s="6"/>
      <c r="IZ939" s="6"/>
      <c r="JA939" s="6"/>
      <c r="JB939" s="6"/>
      <c r="JC939" s="6"/>
      <c r="JD939" s="46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6"/>
    </row>
    <row r="940" spans="1:277" x14ac:dyDescent="0.25">
      <c r="A940" s="47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IY940" s="6"/>
      <c r="IZ940" s="6"/>
      <c r="JA940" s="6"/>
      <c r="JB940" s="6"/>
      <c r="JC940" s="6"/>
      <c r="JD940" s="46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6"/>
    </row>
    <row r="941" spans="1:277" x14ac:dyDescent="0.25">
      <c r="A941" s="47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IY941" s="6"/>
      <c r="IZ941" s="6"/>
      <c r="JA941" s="6"/>
      <c r="JB941" s="6"/>
      <c r="JC941" s="6"/>
      <c r="JD941" s="46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6"/>
    </row>
    <row r="942" spans="1:277" x14ac:dyDescent="0.25">
      <c r="A942" s="47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IY942" s="6"/>
      <c r="IZ942" s="6"/>
      <c r="JA942" s="6"/>
      <c r="JB942" s="6"/>
      <c r="JC942" s="6"/>
      <c r="JD942" s="46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6"/>
    </row>
    <row r="943" spans="1:277" x14ac:dyDescent="0.25">
      <c r="A943" s="47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IY943" s="6"/>
      <c r="IZ943" s="6"/>
      <c r="JA943" s="6"/>
      <c r="JB943" s="6"/>
      <c r="JC943" s="6"/>
      <c r="JD943" s="46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6"/>
    </row>
    <row r="944" spans="1:277" x14ac:dyDescent="0.25">
      <c r="A944" s="47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IY944" s="6"/>
      <c r="IZ944" s="6"/>
      <c r="JA944" s="6"/>
      <c r="JB944" s="6"/>
      <c r="JC944" s="6"/>
      <c r="JD944" s="46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6"/>
    </row>
    <row r="945" spans="1:277" x14ac:dyDescent="0.25">
      <c r="A945" s="47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IY945" s="6"/>
      <c r="IZ945" s="6"/>
      <c r="JA945" s="6"/>
      <c r="JB945" s="6"/>
      <c r="JC945" s="6"/>
      <c r="JD945" s="46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6"/>
    </row>
    <row r="946" spans="1:277" x14ac:dyDescent="0.25">
      <c r="A946" s="47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IY946" s="6"/>
      <c r="IZ946" s="6"/>
      <c r="JA946" s="6"/>
      <c r="JB946" s="6"/>
      <c r="JC946" s="6"/>
      <c r="JD946" s="46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6"/>
    </row>
    <row r="947" spans="1:277" x14ac:dyDescent="0.25">
      <c r="A947" s="47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IY947" s="6"/>
      <c r="IZ947" s="6"/>
      <c r="JA947" s="6"/>
      <c r="JB947" s="6"/>
      <c r="JC947" s="6"/>
      <c r="JD947" s="46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6"/>
    </row>
    <row r="948" spans="1:277" x14ac:dyDescent="0.25">
      <c r="A948" s="47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IY948" s="6"/>
      <c r="IZ948" s="6"/>
      <c r="JA948" s="6"/>
      <c r="JB948" s="6"/>
      <c r="JC948" s="6"/>
      <c r="JD948" s="46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6"/>
    </row>
    <row r="949" spans="1:277" x14ac:dyDescent="0.25">
      <c r="A949" s="47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IY949" s="6"/>
      <c r="IZ949" s="6"/>
      <c r="JA949" s="6"/>
      <c r="JB949" s="6"/>
      <c r="JC949" s="6"/>
      <c r="JD949" s="46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6"/>
    </row>
    <row r="950" spans="1:277" x14ac:dyDescent="0.25">
      <c r="A950" s="47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IY950" s="6"/>
      <c r="IZ950" s="6"/>
      <c r="JA950" s="6"/>
      <c r="JB950" s="6"/>
      <c r="JC950" s="6"/>
      <c r="JD950" s="46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6"/>
    </row>
    <row r="951" spans="1:277" x14ac:dyDescent="0.25">
      <c r="A951" s="47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IY951" s="6"/>
      <c r="IZ951" s="6"/>
      <c r="JA951" s="6"/>
      <c r="JB951" s="6"/>
      <c r="JC951" s="6"/>
      <c r="JD951" s="46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6"/>
    </row>
    <row r="952" spans="1:277" x14ac:dyDescent="0.25">
      <c r="A952" s="47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IY952" s="6"/>
      <c r="IZ952" s="6"/>
      <c r="JA952" s="6"/>
      <c r="JB952" s="6"/>
      <c r="JC952" s="6"/>
      <c r="JD952" s="46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6"/>
    </row>
    <row r="953" spans="1:277" x14ac:dyDescent="0.25">
      <c r="A953" s="47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IY953" s="6"/>
      <c r="IZ953" s="6"/>
      <c r="JA953" s="6"/>
      <c r="JB953" s="6"/>
      <c r="JC953" s="6"/>
      <c r="JD953" s="46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6"/>
    </row>
    <row r="954" spans="1:277" x14ac:dyDescent="0.25">
      <c r="A954" s="47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IY954" s="6"/>
      <c r="IZ954" s="6"/>
      <c r="JA954" s="6"/>
      <c r="JB954" s="6"/>
      <c r="JC954" s="6"/>
      <c r="JD954" s="46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6"/>
    </row>
    <row r="955" spans="1:277" x14ac:dyDescent="0.25">
      <c r="A955" s="47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IY955" s="6"/>
      <c r="IZ955" s="6"/>
      <c r="JA955" s="6"/>
      <c r="JB955" s="6"/>
      <c r="JC955" s="6"/>
      <c r="JD955" s="46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6"/>
    </row>
    <row r="956" spans="1:277" x14ac:dyDescent="0.25">
      <c r="A956" s="47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IY956" s="6"/>
      <c r="IZ956" s="6"/>
      <c r="JA956" s="6"/>
      <c r="JB956" s="6"/>
      <c r="JC956" s="6"/>
      <c r="JD956" s="46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6"/>
    </row>
    <row r="957" spans="1:277" x14ac:dyDescent="0.25">
      <c r="A957" s="47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IY957" s="6"/>
      <c r="IZ957" s="6"/>
      <c r="JA957" s="6"/>
      <c r="JB957" s="6"/>
      <c r="JC957" s="6"/>
      <c r="JD957" s="46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6"/>
    </row>
    <row r="958" spans="1:277" x14ac:dyDescent="0.25">
      <c r="A958" s="47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IY958" s="6"/>
      <c r="IZ958" s="6"/>
      <c r="JA958" s="6"/>
      <c r="JB958" s="6"/>
      <c r="JC958" s="6"/>
      <c r="JD958" s="46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6"/>
    </row>
    <row r="959" spans="1:277" x14ac:dyDescent="0.25">
      <c r="A959" s="47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IY959" s="6"/>
      <c r="IZ959" s="6"/>
      <c r="JA959" s="6"/>
      <c r="JB959" s="6"/>
      <c r="JC959" s="6"/>
      <c r="JD959" s="46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6"/>
    </row>
    <row r="960" spans="1:277" x14ac:dyDescent="0.25">
      <c r="A960" s="47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IY960" s="6"/>
      <c r="IZ960" s="6"/>
      <c r="JA960" s="6"/>
      <c r="JB960" s="6"/>
      <c r="JC960" s="6"/>
      <c r="JD960" s="46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6"/>
    </row>
    <row r="961" spans="1:277" x14ac:dyDescent="0.25">
      <c r="A961" s="47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IY961" s="6"/>
      <c r="IZ961" s="6"/>
      <c r="JA961" s="6"/>
      <c r="JB961" s="6"/>
      <c r="JC961" s="6"/>
      <c r="JD961" s="46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6"/>
    </row>
    <row r="962" spans="1:277" x14ac:dyDescent="0.25">
      <c r="A962" s="47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IY962" s="6"/>
      <c r="IZ962" s="6"/>
      <c r="JA962" s="6"/>
      <c r="JB962" s="6"/>
      <c r="JC962" s="6"/>
      <c r="JD962" s="46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6"/>
    </row>
    <row r="963" spans="1:277" x14ac:dyDescent="0.25">
      <c r="A963" s="47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IY963" s="6"/>
      <c r="IZ963" s="6"/>
      <c r="JA963" s="6"/>
      <c r="JB963" s="6"/>
      <c r="JC963" s="6"/>
      <c r="JD963" s="46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6"/>
    </row>
    <row r="964" spans="1:277" x14ac:dyDescent="0.25">
      <c r="A964" s="47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IY964" s="6"/>
      <c r="IZ964" s="6"/>
      <c r="JA964" s="6"/>
      <c r="JB964" s="6"/>
      <c r="JC964" s="6"/>
      <c r="JD964" s="46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6"/>
    </row>
    <row r="965" spans="1:277" x14ac:dyDescent="0.25">
      <c r="A965" s="47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IY965" s="6"/>
      <c r="IZ965" s="6"/>
      <c r="JA965" s="6"/>
      <c r="JB965" s="6"/>
      <c r="JC965" s="6"/>
      <c r="JD965" s="46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6"/>
    </row>
    <row r="966" spans="1:277" x14ac:dyDescent="0.25">
      <c r="A966" s="47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IY966" s="6"/>
      <c r="IZ966" s="6"/>
      <c r="JA966" s="6"/>
      <c r="JB966" s="6"/>
      <c r="JC966" s="6"/>
      <c r="JD966" s="46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6"/>
    </row>
    <row r="967" spans="1:277" x14ac:dyDescent="0.25">
      <c r="A967" s="47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IY967" s="6"/>
      <c r="IZ967" s="6"/>
      <c r="JA967" s="6"/>
      <c r="JB967" s="6"/>
      <c r="JC967" s="6"/>
      <c r="JD967" s="46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6"/>
    </row>
    <row r="968" spans="1:277" x14ac:dyDescent="0.25">
      <c r="A968" s="47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IY968" s="6"/>
      <c r="IZ968" s="6"/>
      <c r="JA968" s="6"/>
      <c r="JB968" s="6"/>
      <c r="JC968" s="6"/>
      <c r="JD968" s="46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6"/>
    </row>
    <row r="969" spans="1:277" x14ac:dyDescent="0.25">
      <c r="A969" s="47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IY969" s="6"/>
      <c r="IZ969" s="6"/>
      <c r="JA969" s="6"/>
      <c r="JB969" s="6"/>
      <c r="JC969" s="6"/>
      <c r="JD969" s="46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6"/>
    </row>
    <row r="970" spans="1:277" x14ac:dyDescent="0.25">
      <c r="A970" s="47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IY970" s="6"/>
      <c r="IZ970" s="6"/>
      <c r="JA970" s="6"/>
      <c r="JB970" s="6"/>
      <c r="JC970" s="6"/>
      <c r="JD970" s="46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6"/>
    </row>
    <row r="971" spans="1:277" x14ac:dyDescent="0.25">
      <c r="A971" s="47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IY971" s="6"/>
      <c r="IZ971" s="6"/>
      <c r="JA971" s="6"/>
      <c r="JB971" s="6"/>
      <c r="JC971" s="6"/>
      <c r="JD971" s="46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6"/>
    </row>
    <row r="972" spans="1:277" x14ac:dyDescent="0.25">
      <c r="A972" s="47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IY972" s="6"/>
      <c r="IZ972" s="6"/>
      <c r="JA972" s="6"/>
      <c r="JB972" s="6"/>
      <c r="JC972" s="6"/>
      <c r="JD972" s="46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6"/>
    </row>
    <row r="973" spans="1:277" x14ac:dyDescent="0.25">
      <c r="A973" s="47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IY973" s="6"/>
      <c r="IZ973" s="6"/>
      <c r="JA973" s="6"/>
      <c r="JB973" s="6"/>
      <c r="JC973" s="6"/>
      <c r="JD973" s="46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6"/>
    </row>
    <row r="974" spans="1:277" x14ac:dyDescent="0.25">
      <c r="A974" s="47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IY974" s="6"/>
      <c r="IZ974" s="6"/>
      <c r="JA974" s="6"/>
      <c r="JB974" s="6"/>
      <c r="JC974" s="6"/>
      <c r="JD974" s="46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6"/>
    </row>
    <row r="975" spans="1:277" x14ac:dyDescent="0.25">
      <c r="A975" s="47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IY975" s="6"/>
      <c r="IZ975" s="6"/>
      <c r="JA975" s="6"/>
      <c r="JB975" s="6"/>
      <c r="JC975" s="6"/>
      <c r="JD975" s="46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6"/>
    </row>
    <row r="976" spans="1:277" x14ac:dyDescent="0.25">
      <c r="A976" s="47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IY976" s="6"/>
      <c r="IZ976" s="6"/>
      <c r="JA976" s="6"/>
      <c r="JB976" s="6"/>
      <c r="JC976" s="6"/>
      <c r="JD976" s="46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6"/>
    </row>
    <row r="977" spans="1:277" x14ac:dyDescent="0.25">
      <c r="A977" s="47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IY977" s="6"/>
      <c r="IZ977" s="6"/>
      <c r="JA977" s="6"/>
      <c r="JB977" s="6"/>
      <c r="JC977" s="6"/>
      <c r="JD977" s="46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6"/>
    </row>
    <row r="978" spans="1:277" x14ac:dyDescent="0.25">
      <c r="A978" s="47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IY978" s="6"/>
      <c r="IZ978" s="6"/>
      <c r="JA978" s="6"/>
      <c r="JB978" s="6"/>
      <c r="JC978" s="6"/>
      <c r="JD978" s="46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6"/>
    </row>
    <row r="979" spans="1:277" x14ac:dyDescent="0.25">
      <c r="A979" s="47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IY979" s="6"/>
      <c r="IZ979" s="6"/>
      <c r="JA979" s="6"/>
      <c r="JB979" s="6"/>
      <c r="JC979" s="6"/>
      <c r="JD979" s="46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6"/>
    </row>
    <row r="980" spans="1:277" x14ac:dyDescent="0.25">
      <c r="A980" s="47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IY980" s="6"/>
      <c r="IZ980" s="6"/>
      <c r="JA980" s="6"/>
      <c r="JB980" s="6"/>
      <c r="JC980" s="6"/>
      <c r="JD980" s="46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6"/>
    </row>
    <row r="981" spans="1:277" x14ac:dyDescent="0.25">
      <c r="A981" s="47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IY981" s="6"/>
      <c r="IZ981" s="6"/>
      <c r="JA981" s="6"/>
      <c r="JB981" s="6"/>
      <c r="JC981" s="6"/>
      <c r="JD981" s="46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6"/>
    </row>
    <row r="982" spans="1:277" x14ac:dyDescent="0.25">
      <c r="A982" s="47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IY982" s="6"/>
      <c r="IZ982" s="6"/>
      <c r="JA982" s="6"/>
      <c r="JB982" s="6"/>
      <c r="JC982" s="6"/>
      <c r="JD982" s="46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6"/>
    </row>
    <row r="983" spans="1:277" x14ac:dyDescent="0.25">
      <c r="A983" s="47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IY983" s="6"/>
      <c r="IZ983" s="6"/>
      <c r="JA983" s="6"/>
      <c r="JB983" s="6"/>
      <c r="JC983" s="6"/>
      <c r="JD983" s="46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6"/>
    </row>
    <row r="984" spans="1:277" x14ac:dyDescent="0.25">
      <c r="A984" s="47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IY984" s="6"/>
      <c r="IZ984" s="6"/>
      <c r="JA984" s="6"/>
      <c r="JB984" s="6"/>
      <c r="JC984" s="6"/>
      <c r="JD984" s="46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6"/>
    </row>
    <row r="985" spans="1:277" x14ac:dyDescent="0.25">
      <c r="A985" s="47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IY985" s="6"/>
      <c r="IZ985" s="6"/>
      <c r="JA985" s="6"/>
      <c r="JB985" s="6"/>
      <c r="JC985" s="6"/>
      <c r="JD985" s="46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6"/>
    </row>
    <row r="986" spans="1:277" x14ac:dyDescent="0.25">
      <c r="A986" s="47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IY986" s="6"/>
      <c r="IZ986" s="6"/>
      <c r="JA986" s="6"/>
      <c r="JB986" s="6"/>
      <c r="JC986" s="6"/>
      <c r="JD986" s="46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6"/>
    </row>
    <row r="987" spans="1:277" x14ac:dyDescent="0.25">
      <c r="A987" s="47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IY987" s="6"/>
      <c r="IZ987" s="6"/>
      <c r="JA987" s="6"/>
      <c r="JB987" s="6"/>
      <c r="JC987" s="6"/>
      <c r="JD987" s="46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6"/>
    </row>
    <row r="988" spans="1:277" x14ac:dyDescent="0.25">
      <c r="A988" s="47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IY988" s="6"/>
      <c r="IZ988" s="6"/>
      <c r="JA988" s="6"/>
      <c r="JB988" s="6"/>
      <c r="JC988" s="6"/>
      <c r="JD988" s="46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6"/>
    </row>
    <row r="989" spans="1:277" x14ac:dyDescent="0.25">
      <c r="A989" s="47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IY989" s="6"/>
      <c r="IZ989" s="6"/>
      <c r="JA989" s="6"/>
      <c r="JB989" s="6"/>
      <c r="JC989" s="6"/>
      <c r="JD989" s="46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6"/>
    </row>
    <row r="990" spans="1:277" x14ac:dyDescent="0.25">
      <c r="A990" s="47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IY990" s="6"/>
      <c r="IZ990" s="6"/>
      <c r="JA990" s="6"/>
      <c r="JB990" s="6"/>
      <c r="JC990" s="6"/>
      <c r="JD990" s="46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6"/>
    </row>
    <row r="991" spans="1:277" x14ac:dyDescent="0.25">
      <c r="A991" s="47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IY991" s="6"/>
      <c r="IZ991" s="6"/>
      <c r="JA991" s="6"/>
      <c r="JB991" s="6"/>
      <c r="JC991" s="6"/>
      <c r="JD991" s="46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6"/>
    </row>
    <row r="992" spans="1:277" x14ac:dyDescent="0.25">
      <c r="A992" s="47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IY992" s="6"/>
      <c r="IZ992" s="6"/>
      <c r="JA992" s="6"/>
      <c r="JB992" s="6"/>
      <c r="JC992" s="6"/>
      <c r="JD992" s="46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6"/>
    </row>
    <row r="993" spans="1:277" x14ac:dyDescent="0.25">
      <c r="A993" s="47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IY993" s="6"/>
      <c r="IZ993" s="6"/>
      <c r="JA993" s="6"/>
      <c r="JB993" s="6"/>
      <c r="JC993" s="6"/>
      <c r="JD993" s="46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6"/>
    </row>
    <row r="994" spans="1:277" x14ac:dyDescent="0.25">
      <c r="A994" s="47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IY994" s="6"/>
      <c r="IZ994" s="6"/>
      <c r="JA994" s="6"/>
      <c r="JB994" s="6"/>
      <c r="JC994" s="6"/>
      <c r="JD994" s="46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6"/>
    </row>
    <row r="995" spans="1:277" x14ac:dyDescent="0.25">
      <c r="A995" s="47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IY995" s="6"/>
      <c r="IZ995" s="6"/>
      <c r="JA995" s="6"/>
      <c r="JB995" s="6"/>
      <c r="JC995" s="6"/>
      <c r="JD995" s="46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6"/>
    </row>
    <row r="996" spans="1:277" x14ac:dyDescent="0.25">
      <c r="A996" s="47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IY996" s="6"/>
      <c r="IZ996" s="6"/>
      <c r="JA996" s="6"/>
      <c r="JB996" s="6"/>
      <c r="JC996" s="6"/>
      <c r="JD996" s="46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6"/>
    </row>
    <row r="997" spans="1:277" x14ac:dyDescent="0.25">
      <c r="A997" s="47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IY997" s="6"/>
      <c r="IZ997" s="6"/>
      <c r="JA997" s="6"/>
      <c r="JB997" s="6"/>
      <c r="JC997" s="6"/>
      <c r="JD997" s="46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6"/>
    </row>
    <row r="998" spans="1:277" x14ac:dyDescent="0.25">
      <c r="A998" s="47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IY998" s="6"/>
      <c r="IZ998" s="6"/>
      <c r="JA998" s="6"/>
      <c r="JB998" s="6"/>
      <c r="JC998" s="6"/>
      <c r="JD998" s="46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6"/>
    </row>
    <row r="999" spans="1:277" x14ac:dyDescent="0.25">
      <c r="A999" s="47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IY999" s="6"/>
      <c r="IZ999" s="6"/>
      <c r="JA999" s="6"/>
      <c r="JB999" s="6"/>
      <c r="JC999" s="6"/>
      <c r="JD999" s="46"/>
      <c r="JE999" s="4"/>
      <c r="JF999" s="4"/>
      <c r="JG999" s="4"/>
      <c r="JH999" s="4"/>
      <c r="JI999" s="4"/>
      <c r="JJ999" s="4"/>
      <c r="JK999" s="4"/>
      <c r="JL999" s="4"/>
      <c r="JM999" s="4"/>
      <c r="JN999" s="4"/>
      <c r="JO999" s="4"/>
      <c r="JP999" s="4"/>
      <c r="JQ999" s="6"/>
    </row>
    <row r="1000" spans="1:277" x14ac:dyDescent="0.25">
      <c r="A1000" s="47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IY1000" s="6"/>
      <c r="IZ1000" s="6"/>
      <c r="JA1000" s="6"/>
      <c r="JB1000" s="6"/>
      <c r="JC1000" s="6"/>
      <c r="JD1000" s="46"/>
      <c r="JE1000" s="4"/>
      <c r="JF1000" s="4"/>
      <c r="JG1000" s="4"/>
      <c r="JH1000" s="4"/>
      <c r="JI1000" s="4"/>
      <c r="JJ1000" s="4"/>
      <c r="JK1000" s="4"/>
      <c r="JL1000" s="4"/>
      <c r="JM1000" s="4"/>
      <c r="JN1000" s="4"/>
      <c r="JO1000" s="4"/>
      <c r="JP1000" s="4"/>
      <c r="JQ1000" s="6"/>
    </row>
    <row r="1001" spans="1:277" x14ac:dyDescent="0.25">
      <c r="A1001" s="47"/>
      <c r="B1001" s="48"/>
      <c r="C1001" s="48"/>
      <c r="D1001" s="48"/>
      <c r="E1001" s="48"/>
      <c r="F1001" s="48"/>
      <c r="G1001" s="48"/>
      <c r="H1001" s="48"/>
      <c r="I1001" s="48"/>
      <c r="J1001" s="48"/>
      <c r="K1001" s="48"/>
      <c r="IY1001" s="6"/>
      <c r="IZ1001" s="6"/>
      <c r="JA1001" s="6"/>
      <c r="JB1001" s="6"/>
      <c r="JC1001" s="6"/>
      <c r="JD1001" s="46"/>
      <c r="JE1001" s="4"/>
      <c r="JF1001" s="4"/>
      <c r="JG1001" s="4"/>
      <c r="JH1001" s="4"/>
      <c r="JI1001" s="4"/>
      <c r="JJ1001" s="4"/>
      <c r="JK1001" s="4"/>
      <c r="JL1001" s="4"/>
      <c r="JM1001" s="4"/>
      <c r="JN1001" s="4"/>
      <c r="JO1001" s="4"/>
      <c r="JP1001" s="4"/>
      <c r="JQ1001" s="6"/>
    </row>
    <row r="1002" spans="1:277" x14ac:dyDescent="0.25">
      <c r="A1002" s="47"/>
      <c r="B1002" s="48"/>
      <c r="C1002" s="48"/>
      <c r="D1002" s="48"/>
      <c r="E1002" s="48"/>
      <c r="F1002" s="48"/>
      <c r="G1002" s="48"/>
      <c r="H1002" s="48"/>
      <c r="I1002" s="48"/>
      <c r="J1002" s="48"/>
      <c r="K1002" s="48"/>
      <c r="IY1002" s="6"/>
      <c r="IZ1002" s="6"/>
      <c r="JA1002" s="6"/>
      <c r="JB1002" s="6"/>
      <c r="JC1002" s="6"/>
      <c r="JD1002" s="46"/>
      <c r="JE1002" s="4"/>
      <c r="JF1002" s="4"/>
      <c r="JG1002" s="4"/>
      <c r="JH1002" s="4"/>
      <c r="JI1002" s="4"/>
      <c r="JJ1002" s="4"/>
      <c r="JK1002" s="4"/>
      <c r="JL1002" s="4"/>
      <c r="JM1002" s="4"/>
      <c r="JN1002" s="4"/>
      <c r="JO1002" s="4"/>
      <c r="JP1002" s="4"/>
      <c r="JQ1002" s="6"/>
    </row>
    <row r="1003" spans="1:277" x14ac:dyDescent="0.25">
      <c r="A1003" s="47"/>
      <c r="B1003" s="48"/>
      <c r="C1003" s="48"/>
      <c r="D1003" s="48"/>
      <c r="E1003" s="48"/>
      <c r="F1003" s="48"/>
      <c r="G1003" s="48"/>
      <c r="H1003" s="48"/>
      <c r="I1003" s="48"/>
      <c r="J1003" s="48"/>
      <c r="K1003" s="48"/>
      <c r="IY1003" s="6"/>
      <c r="IZ1003" s="6"/>
      <c r="JA1003" s="6"/>
      <c r="JB1003" s="6"/>
      <c r="JC1003" s="6"/>
      <c r="JD1003" s="46"/>
      <c r="JE1003" s="4"/>
      <c r="JF1003" s="4"/>
      <c r="JG1003" s="4"/>
      <c r="JH1003" s="4"/>
      <c r="JI1003" s="4"/>
      <c r="JJ1003" s="4"/>
      <c r="JK1003" s="4"/>
      <c r="JL1003" s="4"/>
      <c r="JM1003" s="4"/>
      <c r="JN1003" s="4"/>
      <c r="JO1003" s="4"/>
      <c r="JP1003" s="4"/>
      <c r="JQ1003" s="6"/>
    </row>
    <row r="1004" spans="1:277" x14ac:dyDescent="0.25">
      <c r="A1004" s="47"/>
      <c r="B1004" s="48"/>
      <c r="C1004" s="48"/>
      <c r="D1004" s="48"/>
      <c r="E1004" s="48"/>
      <c r="F1004" s="48"/>
      <c r="G1004" s="48"/>
      <c r="H1004" s="48"/>
      <c r="I1004" s="48"/>
      <c r="J1004" s="48"/>
      <c r="K1004" s="48"/>
      <c r="IY1004" s="6"/>
      <c r="IZ1004" s="6"/>
      <c r="JA1004" s="6"/>
      <c r="JB1004" s="6"/>
      <c r="JC1004" s="6"/>
      <c r="JD1004" s="46"/>
      <c r="JE1004" s="4"/>
      <c r="JF1004" s="4"/>
      <c r="JG1004" s="4"/>
      <c r="JH1004" s="4"/>
      <c r="JI1004" s="4"/>
      <c r="JJ1004" s="4"/>
      <c r="JK1004" s="4"/>
      <c r="JL1004" s="4"/>
      <c r="JM1004" s="4"/>
      <c r="JN1004" s="4"/>
      <c r="JO1004" s="4"/>
      <c r="JP1004" s="4"/>
      <c r="JQ1004" s="6"/>
    </row>
    <row r="1005" spans="1:277" x14ac:dyDescent="0.25">
      <c r="A1005" s="47"/>
      <c r="B1005" s="48"/>
      <c r="C1005" s="48"/>
      <c r="D1005" s="48"/>
      <c r="E1005" s="48"/>
      <c r="F1005" s="48"/>
      <c r="G1005" s="48"/>
      <c r="H1005" s="48"/>
      <c r="I1005" s="48"/>
      <c r="J1005" s="48"/>
      <c r="K1005" s="48"/>
      <c r="IY1005" s="6"/>
      <c r="IZ1005" s="6"/>
      <c r="JA1005" s="6"/>
      <c r="JB1005" s="6"/>
      <c r="JC1005" s="6"/>
      <c r="JD1005" s="46"/>
      <c r="JE1005" s="4"/>
      <c r="JF1005" s="4"/>
      <c r="JG1005" s="4"/>
      <c r="JH1005" s="4"/>
      <c r="JI1005" s="4"/>
      <c r="JJ1005" s="4"/>
      <c r="JK1005" s="4"/>
      <c r="JL1005" s="4"/>
      <c r="JM1005" s="4"/>
      <c r="JN1005" s="4"/>
      <c r="JO1005" s="4"/>
      <c r="JP1005" s="4"/>
      <c r="JQ1005" s="6"/>
    </row>
    <row r="1006" spans="1:277" x14ac:dyDescent="0.25">
      <c r="A1006" s="47"/>
      <c r="B1006" s="48"/>
      <c r="C1006" s="48"/>
      <c r="D1006" s="48"/>
      <c r="E1006" s="48"/>
      <c r="F1006" s="48"/>
      <c r="G1006" s="48"/>
      <c r="H1006" s="48"/>
      <c r="I1006" s="48"/>
      <c r="J1006" s="48"/>
      <c r="K1006" s="48"/>
      <c r="IY1006" s="6"/>
      <c r="IZ1006" s="6"/>
      <c r="JA1006" s="6"/>
      <c r="JB1006" s="6"/>
      <c r="JC1006" s="6"/>
      <c r="JD1006" s="46"/>
      <c r="JE1006" s="4"/>
      <c r="JF1006" s="4"/>
      <c r="JG1006" s="4"/>
      <c r="JH1006" s="4"/>
      <c r="JI1006" s="4"/>
      <c r="JJ1006" s="4"/>
      <c r="JK1006" s="4"/>
      <c r="JL1006" s="4"/>
      <c r="JM1006" s="4"/>
      <c r="JN1006" s="4"/>
      <c r="JO1006" s="4"/>
      <c r="JP1006" s="4"/>
      <c r="JQ1006" s="6"/>
    </row>
    <row r="1007" spans="1:277" x14ac:dyDescent="0.25">
      <c r="A1007" s="47"/>
      <c r="B1007" s="48"/>
      <c r="C1007" s="48"/>
      <c r="D1007" s="48"/>
      <c r="E1007" s="48"/>
      <c r="F1007" s="48"/>
      <c r="G1007" s="48"/>
      <c r="H1007" s="48"/>
      <c r="I1007" s="48"/>
      <c r="J1007" s="48"/>
      <c r="K1007" s="48"/>
      <c r="IY1007" s="6"/>
      <c r="IZ1007" s="6"/>
      <c r="JA1007" s="6"/>
      <c r="JB1007" s="6"/>
      <c r="JC1007" s="6"/>
      <c r="JD1007" s="46"/>
      <c r="JE1007" s="4"/>
      <c r="JF1007" s="4"/>
      <c r="JG1007" s="4"/>
      <c r="JH1007" s="4"/>
      <c r="JI1007" s="4"/>
      <c r="JJ1007" s="4"/>
      <c r="JK1007" s="4"/>
      <c r="JL1007" s="4"/>
      <c r="JM1007" s="4"/>
      <c r="JN1007" s="4"/>
      <c r="JO1007" s="4"/>
      <c r="JP1007" s="4"/>
      <c r="JQ1007" s="6"/>
    </row>
    <row r="1008" spans="1:277" x14ac:dyDescent="0.25">
      <c r="A1008" s="47"/>
      <c r="B1008" s="48"/>
      <c r="C1008" s="48"/>
      <c r="D1008" s="48"/>
      <c r="E1008" s="48"/>
      <c r="F1008" s="48"/>
      <c r="G1008" s="48"/>
      <c r="H1008" s="48"/>
      <c r="I1008" s="48"/>
      <c r="J1008" s="48"/>
      <c r="K1008" s="48"/>
      <c r="IY1008" s="6"/>
      <c r="IZ1008" s="6"/>
      <c r="JA1008" s="6"/>
      <c r="JB1008" s="6"/>
      <c r="JC1008" s="6"/>
      <c r="JD1008" s="46"/>
      <c r="JE1008" s="4"/>
      <c r="JF1008" s="4"/>
      <c r="JG1008" s="4"/>
      <c r="JH1008" s="4"/>
      <c r="JI1008" s="4"/>
      <c r="JJ1008" s="4"/>
      <c r="JK1008" s="4"/>
      <c r="JL1008" s="4"/>
      <c r="JM1008" s="4"/>
      <c r="JN1008" s="4"/>
      <c r="JO1008" s="4"/>
      <c r="JP1008" s="4"/>
      <c r="JQ1008" s="6"/>
    </row>
    <row r="1009" spans="1:277" x14ac:dyDescent="0.25">
      <c r="A1009" s="47"/>
      <c r="B1009" s="48"/>
      <c r="C1009" s="48"/>
      <c r="D1009" s="48"/>
      <c r="E1009" s="48"/>
      <c r="F1009" s="48"/>
      <c r="G1009" s="48"/>
      <c r="H1009" s="48"/>
      <c r="I1009" s="48"/>
      <c r="J1009" s="48"/>
      <c r="K1009" s="48"/>
      <c r="IY1009" s="6"/>
      <c r="IZ1009" s="6"/>
      <c r="JA1009" s="6"/>
      <c r="JB1009" s="6"/>
      <c r="JC1009" s="6"/>
      <c r="JD1009" s="46"/>
      <c r="JE1009" s="4"/>
      <c r="JF1009" s="4"/>
      <c r="JG1009" s="4"/>
      <c r="JH1009" s="4"/>
      <c r="JI1009" s="4"/>
      <c r="JJ1009" s="4"/>
      <c r="JK1009" s="4"/>
      <c r="JL1009" s="4"/>
      <c r="JM1009" s="4"/>
      <c r="JN1009" s="4"/>
      <c r="JO1009" s="4"/>
      <c r="JP1009" s="4"/>
      <c r="JQ1009" s="6"/>
    </row>
    <row r="1010" spans="1:277" x14ac:dyDescent="0.25">
      <c r="A1010" s="47"/>
      <c r="B1010" s="48"/>
      <c r="C1010" s="48"/>
      <c r="D1010" s="48"/>
      <c r="E1010" s="48"/>
      <c r="F1010" s="48"/>
      <c r="G1010" s="48"/>
      <c r="H1010" s="48"/>
      <c r="I1010" s="48"/>
      <c r="J1010" s="48"/>
      <c r="K1010" s="48"/>
      <c r="IY1010" s="6"/>
      <c r="IZ1010" s="6"/>
      <c r="JA1010" s="6"/>
      <c r="JB1010" s="6"/>
      <c r="JC1010" s="6"/>
      <c r="JD1010" s="46"/>
      <c r="JE1010" s="4"/>
      <c r="JF1010" s="4"/>
      <c r="JG1010" s="4"/>
      <c r="JH1010" s="4"/>
      <c r="JI1010" s="4"/>
      <c r="JJ1010" s="4"/>
      <c r="JK1010" s="4"/>
      <c r="JL1010" s="4"/>
      <c r="JM1010" s="4"/>
      <c r="JN1010" s="4"/>
      <c r="JO1010" s="4"/>
      <c r="JP1010" s="4"/>
      <c r="JQ1010" s="6"/>
    </row>
    <row r="1011" spans="1:277" x14ac:dyDescent="0.25">
      <c r="A1011" s="47"/>
      <c r="B1011" s="48"/>
      <c r="C1011" s="48"/>
      <c r="D1011" s="48"/>
      <c r="E1011" s="48"/>
      <c r="F1011" s="48"/>
      <c r="G1011" s="48"/>
      <c r="H1011" s="48"/>
      <c r="I1011" s="48"/>
      <c r="J1011" s="48"/>
      <c r="K1011" s="48"/>
      <c r="IY1011" s="6"/>
      <c r="IZ1011" s="6"/>
      <c r="JA1011" s="6"/>
      <c r="JB1011" s="6"/>
      <c r="JC1011" s="6"/>
      <c r="JD1011" s="46"/>
      <c r="JE1011" s="4"/>
      <c r="JF1011" s="4"/>
      <c r="JG1011" s="4"/>
      <c r="JH1011" s="4"/>
      <c r="JI1011" s="4"/>
      <c r="JJ1011" s="4"/>
      <c r="JK1011" s="4"/>
      <c r="JL1011" s="4"/>
      <c r="JM1011" s="4"/>
      <c r="JN1011" s="4"/>
      <c r="JO1011" s="4"/>
      <c r="JP1011" s="4"/>
      <c r="JQ1011" s="6"/>
    </row>
    <row r="1012" spans="1:277" x14ac:dyDescent="0.25">
      <c r="A1012" s="47"/>
      <c r="B1012" s="48"/>
      <c r="C1012" s="48"/>
      <c r="D1012" s="48"/>
      <c r="E1012" s="48"/>
      <c r="F1012" s="48"/>
      <c r="G1012" s="48"/>
      <c r="H1012" s="48"/>
      <c r="I1012" s="48"/>
      <c r="J1012" s="48"/>
      <c r="K1012" s="48"/>
      <c r="IY1012" s="6"/>
      <c r="IZ1012" s="6"/>
      <c r="JA1012" s="6"/>
      <c r="JB1012" s="6"/>
      <c r="JC1012" s="6"/>
      <c r="JD1012" s="46"/>
      <c r="JE1012" s="4"/>
      <c r="JF1012" s="4"/>
      <c r="JG1012" s="4"/>
      <c r="JH1012" s="4"/>
      <c r="JI1012" s="4"/>
      <c r="JJ1012" s="4"/>
      <c r="JK1012" s="4"/>
      <c r="JL1012" s="4"/>
      <c r="JM1012" s="4"/>
      <c r="JN1012" s="4"/>
      <c r="JO1012" s="4"/>
      <c r="JP1012" s="4"/>
      <c r="JQ1012" s="6"/>
    </row>
    <row r="1013" spans="1:277" x14ac:dyDescent="0.25">
      <c r="A1013" s="47"/>
      <c r="B1013" s="48"/>
      <c r="C1013" s="48"/>
      <c r="D1013" s="48"/>
      <c r="E1013" s="48"/>
      <c r="F1013" s="48"/>
      <c r="G1013" s="48"/>
      <c r="H1013" s="48"/>
      <c r="I1013" s="48"/>
      <c r="J1013" s="48"/>
      <c r="K1013" s="48"/>
      <c r="IY1013" s="6"/>
      <c r="IZ1013" s="6"/>
      <c r="JA1013" s="6"/>
      <c r="JB1013" s="6"/>
      <c r="JC1013" s="6"/>
      <c r="JD1013" s="46"/>
      <c r="JE1013" s="4"/>
      <c r="JF1013" s="4"/>
      <c r="JG1013" s="4"/>
      <c r="JH1013" s="4"/>
      <c r="JI1013" s="4"/>
      <c r="JJ1013" s="4"/>
      <c r="JK1013" s="4"/>
      <c r="JL1013" s="4"/>
      <c r="JM1013" s="4"/>
      <c r="JN1013" s="4"/>
      <c r="JO1013" s="4"/>
      <c r="JP1013" s="4"/>
      <c r="JQ1013" s="6"/>
    </row>
    <row r="1014" spans="1:277" x14ac:dyDescent="0.25">
      <c r="A1014" s="47"/>
      <c r="B1014" s="48"/>
      <c r="C1014" s="48"/>
      <c r="D1014" s="48"/>
      <c r="E1014" s="48"/>
      <c r="F1014" s="48"/>
      <c r="G1014" s="48"/>
      <c r="H1014" s="48"/>
      <c r="I1014" s="48"/>
      <c r="J1014" s="48"/>
      <c r="K1014" s="48"/>
      <c r="IY1014" s="6"/>
      <c r="IZ1014" s="6"/>
      <c r="JA1014" s="6"/>
      <c r="JB1014" s="6"/>
      <c r="JC1014" s="6"/>
      <c r="JD1014" s="46"/>
      <c r="JE1014" s="4"/>
      <c r="JF1014" s="4"/>
      <c r="JG1014" s="4"/>
      <c r="JH1014" s="4"/>
      <c r="JI1014" s="4"/>
      <c r="JJ1014" s="4"/>
      <c r="JK1014" s="4"/>
      <c r="JL1014" s="4"/>
      <c r="JM1014" s="4"/>
      <c r="JN1014" s="4"/>
      <c r="JO1014" s="4"/>
      <c r="JP1014" s="4"/>
      <c r="JQ1014" s="6"/>
    </row>
    <row r="1015" spans="1:277" x14ac:dyDescent="0.25">
      <c r="A1015" s="47"/>
      <c r="B1015" s="48"/>
      <c r="C1015" s="48"/>
      <c r="D1015" s="48"/>
      <c r="E1015" s="48"/>
      <c r="F1015" s="48"/>
      <c r="G1015" s="48"/>
      <c r="H1015" s="48"/>
      <c r="I1015" s="48"/>
      <c r="J1015" s="48"/>
      <c r="K1015" s="48"/>
      <c r="IY1015" s="6"/>
      <c r="IZ1015" s="6"/>
      <c r="JA1015" s="6"/>
      <c r="JB1015" s="6"/>
      <c r="JC1015" s="6"/>
      <c r="JD1015" s="46"/>
      <c r="JE1015" s="4"/>
      <c r="JF1015" s="4"/>
      <c r="JG1015" s="4"/>
      <c r="JH1015" s="4"/>
      <c r="JI1015" s="4"/>
      <c r="JJ1015" s="4"/>
      <c r="JK1015" s="4"/>
      <c r="JL1015" s="4"/>
      <c r="JM1015" s="4"/>
      <c r="JN1015" s="4"/>
      <c r="JO1015" s="4"/>
      <c r="JP1015" s="4"/>
      <c r="JQ1015" s="6"/>
    </row>
    <row r="1016" spans="1:277" x14ac:dyDescent="0.25">
      <c r="A1016" s="47"/>
      <c r="B1016" s="48"/>
      <c r="C1016" s="48"/>
      <c r="D1016" s="48"/>
      <c r="E1016" s="48"/>
      <c r="F1016" s="48"/>
      <c r="G1016" s="48"/>
      <c r="H1016" s="48"/>
      <c r="I1016" s="48"/>
      <c r="J1016" s="48"/>
      <c r="K1016" s="48"/>
      <c r="IY1016" s="6"/>
      <c r="IZ1016" s="6"/>
      <c r="JA1016" s="6"/>
      <c r="JB1016" s="6"/>
      <c r="JC1016" s="6"/>
      <c r="JD1016" s="46"/>
      <c r="JE1016" s="4"/>
      <c r="JF1016" s="4"/>
      <c r="JG1016" s="4"/>
      <c r="JH1016" s="4"/>
      <c r="JI1016" s="4"/>
      <c r="JJ1016" s="4"/>
      <c r="JK1016" s="4"/>
      <c r="JL1016" s="4"/>
      <c r="JM1016" s="4"/>
      <c r="JN1016" s="4"/>
      <c r="JO1016" s="4"/>
      <c r="JP1016" s="4"/>
      <c r="JQ1016" s="6"/>
    </row>
    <row r="1017" spans="1:277" x14ac:dyDescent="0.25">
      <c r="A1017" s="47"/>
      <c r="B1017" s="48"/>
      <c r="C1017" s="48"/>
      <c r="D1017" s="48"/>
      <c r="E1017" s="48"/>
      <c r="F1017" s="48"/>
      <c r="G1017" s="48"/>
      <c r="H1017" s="48"/>
      <c r="I1017" s="48"/>
      <c r="J1017" s="48"/>
      <c r="K1017" s="48"/>
      <c r="IY1017" s="6"/>
      <c r="IZ1017" s="6"/>
      <c r="JA1017" s="6"/>
      <c r="JB1017" s="6"/>
      <c r="JC1017" s="6"/>
      <c r="JD1017" s="46"/>
      <c r="JE1017" s="4"/>
      <c r="JF1017" s="4"/>
      <c r="JG1017" s="4"/>
      <c r="JH1017" s="4"/>
      <c r="JI1017" s="4"/>
      <c r="JJ1017" s="4"/>
      <c r="JK1017" s="4"/>
      <c r="JL1017" s="4"/>
      <c r="JM1017" s="4"/>
      <c r="JN1017" s="4"/>
      <c r="JO1017" s="4"/>
      <c r="JP1017" s="4"/>
      <c r="JQ1017" s="6"/>
    </row>
    <row r="1018" spans="1:277" x14ac:dyDescent="0.25">
      <c r="A1018" s="47"/>
      <c r="B1018" s="48"/>
      <c r="C1018" s="48"/>
      <c r="D1018" s="48"/>
      <c r="E1018" s="48"/>
      <c r="F1018" s="48"/>
      <c r="G1018" s="48"/>
      <c r="H1018" s="48"/>
      <c r="I1018" s="48"/>
      <c r="J1018" s="48"/>
      <c r="K1018" s="48"/>
      <c r="IY1018" s="6"/>
      <c r="IZ1018" s="6"/>
      <c r="JA1018" s="6"/>
      <c r="JB1018" s="6"/>
      <c r="JC1018" s="6"/>
      <c r="JD1018" s="46"/>
      <c r="JE1018" s="4"/>
      <c r="JF1018" s="4"/>
      <c r="JG1018" s="4"/>
      <c r="JH1018" s="4"/>
      <c r="JI1018" s="4"/>
      <c r="JJ1018" s="4"/>
      <c r="JK1018" s="4"/>
      <c r="JL1018" s="4"/>
      <c r="JM1018" s="4"/>
      <c r="JN1018" s="4"/>
      <c r="JO1018" s="4"/>
      <c r="JP1018" s="4"/>
      <c r="JQ1018" s="6"/>
    </row>
    <row r="1019" spans="1:277" x14ac:dyDescent="0.25">
      <c r="A1019" s="47"/>
      <c r="B1019" s="48"/>
      <c r="C1019" s="48"/>
      <c r="D1019" s="48"/>
      <c r="E1019" s="48"/>
      <c r="F1019" s="48"/>
      <c r="G1019" s="48"/>
      <c r="H1019" s="48"/>
      <c r="I1019" s="48"/>
      <c r="J1019" s="48"/>
      <c r="K1019" s="48"/>
      <c r="IY1019" s="6"/>
      <c r="IZ1019" s="6"/>
      <c r="JA1019" s="6"/>
      <c r="JB1019" s="6"/>
      <c r="JC1019" s="6"/>
      <c r="JD1019" s="46"/>
      <c r="JE1019" s="4"/>
      <c r="JF1019" s="4"/>
      <c r="JG1019" s="4"/>
      <c r="JH1019" s="4"/>
      <c r="JI1019" s="4"/>
      <c r="JJ1019" s="4"/>
      <c r="JK1019" s="4"/>
      <c r="JL1019" s="4"/>
      <c r="JM1019" s="4"/>
      <c r="JN1019" s="4"/>
      <c r="JO1019" s="4"/>
      <c r="JP1019" s="4"/>
      <c r="JQ1019" s="6"/>
    </row>
    <row r="1020" spans="1:277" x14ac:dyDescent="0.25">
      <c r="A1020" s="47"/>
      <c r="B1020" s="48"/>
      <c r="C1020" s="48"/>
      <c r="D1020" s="48"/>
      <c r="E1020" s="48"/>
      <c r="F1020" s="48"/>
      <c r="G1020" s="48"/>
      <c r="H1020" s="48"/>
      <c r="I1020" s="48"/>
      <c r="J1020" s="48"/>
      <c r="K1020" s="48"/>
      <c r="IY1020" s="6"/>
      <c r="IZ1020" s="6"/>
      <c r="JA1020" s="6"/>
      <c r="JB1020" s="6"/>
      <c r="JC1020" s="6"/>
      <c r="JD1020" s="46"/>
      <c r="JE1020" s="4"/>
      <c r="JF1020" s="4"/>
      <c r="JG1020" s="4"/>
      <c r="JH1020" s="4"/>
      <c r="JI1020" s="4"/>
      <c r="JJ1020" s="4"/>
      <c r="JK1020" s="4"/>
      <c r="JL1020" s="4"/>
      <c r="JM1020" s="4"/>
      <c r="JN1020" s="4"/>
      <c r="JO1020" s="4"/>
      <c r="JP1020" s="4"/>
      <c r="JQ1020" s="6"/>
    </row>
    <row r="1021" spans="1:277" x14ac:dyDescent="0.25">
      <c r="A1021" s="47"/>
      <c r="B1021" s="48"/>
      <c r="C1021" s="48"/>
      <c r="D1021" s="48"/>
      <c r="E1021" s="48"/>
      <c r="F1021" s="48"/>
      <c r="G1021" s="48"/>
      <c r="H1021" s="48"/>
      <c r="I1021" s="48"/>
      <c r="J1021" s="48"/>
      <c r="K1021" s="48"/>
      <c r="IY1021" s="6"/>
      <c r="IZ1021" s="6"/>
      <c r="JA1021" s="6"/>
      <c r="JB1021" s="6"/>
      <c r="JC1021" s="6"/>
      <c r="JD1021" s="46"/>
      <c r="JE1021" s="4"/>
      <c r="JF1021" s="4"/>
      <c r="JG1021" s="4"/>
      <c r="JH1021" s="4"/>
      <c r="JI1021" s="4"/>
      <c r="JJ1021" s="4"/>
      <c r="JK1021" s="4"/>
      <c r="JL1021" s="4"/>
      <c r="JM1021" s="4"/>
      <c r="JN1021" s="4"/>
      <c r="JO1021" s="4"/>
      <c r="JP1021" s="4"/>
      <c r="JQ1021" s="6"/>
    </row>
    <row r="1022" spans="1:277" x14ac:dyDescent="0.25">
      <c r="A1022" s="47"/>
      <c r="B1022" s="48"/>
      <c r="C1022" s="48"/>
      <c r="D1022" s="48"/>
      <c r="E1022" s="48"/>
      <c r="F1022" s="48"/>
      <c r="G1022" s="48"/>
      <c r="H1022" s="48"/>
      <c r="I1022" s="48"/>
      <c r="J1022" s="48"/>
      <c r="K1022" s="48"/>
      <c r="IY1022" s="6"/>
      <c r="IZ1022" s="6"/>
      <c r="JA1022" s="6"/>
      <c r="JB1022" s="6"/>
      <c r="JC1022" s="6"/>
      <c r="JD1022" s="46"/>
      <c r="JE1022" s="4"/>
      <c r="JF1022" s="4"/>
      <c r="JG1022" s="4"/>
      <c r="JH1022" s="4"/>
      <c r="JI1022" s="4"/>
      <c r="JJ1022" s="4"/>
      <c r="JK1022" s="4"/>
      <c r="JL1022" s="4"/>
      <c r="JM1022" s="4"/>
      <c r="JN1022" s="4"/>
      <c r="JO1022" s="4"/>
      <c r="JP1022" s="4"/>
      <c r="JQ1022" s="6"/>
    </row>
    <row r="1023" spans="1:277" x14ac:dyDescent="0.25">
      <c r="A1023" s="47"/>
      <c r="B1023" s="48"/>
      <c r="C1023" s="48"/>
      <c r="D1023" s="48"/>
      <c r="E1023" s="48"/>
      <c r="F1023" s="48"/>
      <c r="G1023" s="48"/>
      <c r="H1023" s="48"/>
      <c r="I1023" s="48"/>
      <c r="J1023" s="48"/>
      <c r="K1023" s="48"/>
      <c r="IY1023" s="6"/>
      <c r="IZ1023" s="6"/>
      <c r="JA1023" s="6"/>
      <c r="JB1023" s="6"/>
      <c r="JC1023" s="6"/>
      <c r="JD1023" s="46"/>
      <c r="JE1023" s="4"/>
      <c r="JF1023" s="4"/>
      <c r="JG1023" s="4"/>
      <c r="JH1023" s="4"/>
      <c r="JI1023" s="4"/>
      <c r="JJ1023" s="4"/>
      <c r="JK1023" s="4"/>
      <c r="JL1023" s="4"/>
      <c r="JM1023" s="4"/>
      <c r="JN1023" s="4"/>
      <c r="JO1023" s="4"/>
      <c r="JP1023" s="4"/>
      <c r="JQ1023" s="6"/>
    </row>
    <row r="1024" spans="1:277" x14ac:dyDescent="0.25">
      <c r="A1024" s="47"/>
      <c r="B1024" s="48"/>
      <c r="C1024" s="48"/>
      <c r="D1024" s="48"/>
      <c r="E1024" s="48"/>
      <c r="F1024" s="48"/>
      <c r="G1024" s="48"/>
      <c r="H1024" s="48"/>
      <c r="I1024" s="48"/>
      <c r="J1024" s="48"/>
      <c r="K1024" s="48"/>
      <c r="IY1024" s="6"/>
      <c r="IZ1024" s="6"/>
      <c r="JA1024" s="6"/>
      <c r="JB1024" s="6"/>
      <c r="JC1024" s="6"/>
      <c r="JD1024" s="46"/>
      <c r="JE1024" s="4"/>
      <c r="JF1024" s="4"/>
      <c r="JG1024" s="4"/>
      <c r="JH1024" s="4"/>
      <c r="JI1024" s="4"/>
      <c r="JJ1024" s="4"/>
      <c r="JK1024" s="4"/>
      <c r="JL1024" s="4"/>
      <c r="JM1024" s="4"/>
      <c r="JN1024" s="4"/>
      <c r="JO1024" s="4"/>
      <c r="JP1024" s="4"/>
      <c r="JQ1024" s="6"/>
    </row>
    <row r="1025" spans="1:277" x14ac:dyDescent="0.25">
      <c r="A1025" s="47"/>
      <c r="B1025" s="48"/>
      <c r="C1025" s="48"/>
      <c r="D1025" s="48"/>
      <c r="E1025" s="48"/>
      <c r="F1025" s="48"/>
      <c r="G1025" s="48"/>
      <c r="H1025" s="48"/>
      <c r="I1025" s="48"/>
      <c r="J1025" s="48"/>
      <c r="K1025" s="48"/>
      <c r="IY1025" s="6"/>
      <c r="IZ1025" s="6"/>
      <c r="JA1025" s="6"/>
      <c r="JB1025" s="6"/>
      <c r="JC1025" s="6"/>
      <c r="JD1025" s="46"/>
      <c r="JE1025" s="4"/>
      <c r="JF1025" s="4"/>
      <c r="JG1025" s="4"/>
      <c r="JH1025" s="4"/>
      <c r="JI1025" s="4"/>
      <c r="JJ1025" s="4"/>
      <c r="JK1025" s="4"/>
      <c r="JL1025" s="4"/>
      <c r="JM1025" s="4"/>
      <c r="JN1025" s="4"/>
      <c r="JO1025" s="4"/>
      <c r="JP1025" s="4"/>
      <c r="JQ1025" s="6"/>
    </row>
    <row r="1026" spans="1:277" x14ac:dyDescent="0.25">
      <c r="A1026" s="47"/>
      <c r="B1026" s="48"/>
      <c r="C1026" s="48"/>
      <c r="D1026" s="48"/>
      <c r="E1026" s="48"/>
      <c r="F1026" s="48"/>
      <c r="G1026" s="48"/>
      <c r="H1026" s="48"/>
      <c r="I1026" s="48"/>
      <c r="J1026" s="48"/>
      <c r="K1026" s="48"/>
      <c r="IY1026" s="6"/>
      <c r="IZ1026" s="6"/>
      <c r="JA1026" s="6"/>
      <c r="JB1026" s="6"/>
      <c r="JC1026" s="6"/>
      <c r="JD1026" s="46"/>
      <c r="JE1026" s="4"/>
      <c r="JF1026" s="4"/>
      <c r="JG1026" s="4"/>
      <c r="JH1026" s="4"/>
      <c r="JI1026" s="4"/>
      <c r="JJ1026" s="4"/>
      <c r="JK1026" s="4"/>
      <c r="JL1026" s="4"/>
      <c r="JM1026" s="4"/>
      <c r="JN1026" s="4"/>
      <c r="JO1026" s="4"/>
      <c r="JP1026" s="4"/>
      <c r="JQ1026" s="6"/>
    </row>
    <row r="1027" spans="1:277" x14ac:dyDescent="0.25">
      <c r="A1027" s="47"/>
      <c r="B1027" s="48"/>
      <c r="C1027" s="48"/>
      <c r="D1027" s="48"/>
      <c r="E1027" s="48"/>
      <c r="F1027" s="48"/>
      <c r="G1027" s="48"/>
      <c r="H1027" s="48"/>
      <c r="I1027" s="48"/>
      <c r="J1027" s="48"/>
      <c r="K1027" s="48"/>
      <c r="IY1027" s="6"/>
      <c r="IZ1027" s="6"/>
      <c r="JA1027" s="6"/>
      <c r="JB1027" s="6"/>
      <c r="JC1027" s="6"/>
      <c r="JD1027" s="46"/>
      <c r="JE1027" s="4"/>
      <c r="JF1027" s="4"/>
      <c r="JG1027" s="4"/>
      <c r="JH1027" s="4"/>
      <c r="JI1027" s="4"/>
      <c r="JJ1027" s="4"/>
      <c r="JK1027" s="4"/>
      <c r="JL1027" s="4"/>
      <c r="JM1027" s="4"/>
      <c r="JN1027" s="4"/>
      <c r="JO1027" s="4"/>
      <c r="JP1027" s="4"/>
      <c r="JQ1027" s="6"/>
    </row>
    <row r="1028" spans="1:277" x14ac:dyDescent="0.25">
      <c r="A1028" s="47"/>
      <c r="B1028" s="48"/>
      <c r="C1028" s="48"/>
      <c r="D1028" s="48"/>
      <c r="E1028" s="48"/>
      <c r="F1028" s="48"/>
      <c r="G1028" s="48"/>
      <c r="H1028" s="48"/>
      <c r="I1028" s="48"/>
      <c r="J1028" s="48"/>
      <c r="K1028" s="48"/>
      <c r="IY1028" s="6"/>
      <c r="IZ1028" s="6"/>
      <c r="JA1028" s="6"/>
      <c r="JB1028" s="6"/>
      <c r="JC1028" s="6"/>
      <c r="JD1028" s="46"/>
      <c r="JE1028" s="4"/>
      <c r="JF1028" s="4"/>
      <c r="JG1028" s="4"/>
      <c r="JH1028" s="4"/>
      <c r="JI1028" s="4"/>
      <c r="JJ1028" s="4"/>
      <c r="JK1028" s="4"/>
      <c r="JL1028" s="4"/>
      <c r="JM1028" s="4"/>
      <c r="JN1028" s="4"/>
      <c r="JO1028" s="4"/>
      <c r="JP1028" s="4"/>
      <c r="JQ1028" s="6"/>
    </row>
    <row r="1029" spans="1:277" x14ac:dyDescent="0.25">
      <c r="A1029" s="47"/>
      <c r="B1029" s="48"/>
      <c r="C1029" s="48"/>
      <c r="D1029" s="48"/>
      <c r="E1029" s="48"/>
      <c r="F1029" s="48"/>
      <c r="G1029" s="48"/>
      <c r="H1029" s="48"/>
      <c r="I1029" s="48"/>
      <c r="J1029" s="48"/>
      <c r="K1029" s="48"/>
      <c r="IY1029" s="6"/>
      <c r="IZ1029" s="6"/>
      <c r="JA1029" s="6"/>
      <c r="JB1029" s="6"/>
      <c r="JC1029" s="6"/>
      <c r="JD1029" s="46"/>
      <c r="JE1029" s="4"/>
      <c r="JF1029" s="4"/>
      <c r="JG1029" s="4"/>
      <c r="JH1029" s="4"/>
      <c r="JI1029" s="4"/>
      <c r="JJ1029" s="4"/>
      <c r="JK1029" s="4"/>
      <c r="JL1029" s="4"/>
      <c r="JM1029" s="4"/>
      <c r="JN1029" s="4"/>
      <c r="JO1029" s="4"/>
      <c r="JP1029" s="4"/>
      <c r="JQ1029" s="6"/>
    </row>
    <row r="1030" spans="1:277" x14ac:dyDescent="0.25">
      <c r="A1030" s="47"/>
      <c r="B1030" s="48"/>
      <c r="C1030" s="48"/>
      <c r="D1030" s="48"/>
      <c r="E1030" s="48"/>
      <c r="F1030" s="48"/>
      <c r="G1030" s="48"/>
      <c r="H1030" s="48"/>
      <c r="I1030" s="48"/>
      <c r="J1030" s="48"/>
      <c r="K1030" s="48"/>
      <c r="IY1030" s="6"/>
      <c r="IZ1030" s="6"/>
      <c r="JA1030" s="6"/>
      <c r="JB1030" s="6"/>
      <c r="JC1030" s="6"/>
      <c r="JD1030" s="46"/>
      <c r="JE1030" s="4"/>
      <c r="JF1030" s="4"/>
      <c r="JG1030" s="4"/>
      <c r="JH1030" s="4"/>
      <c r="JI1030" s="4"/>
      <c r="JJ1030" s="4"/>
      <c r="JK1030" s="4"/>
      <c r="JL1030" s="4"/>
      <c r="JM1030" s="4"/>
      <c r="JN1030" s="4"/>
      <c r="JO1030" s="4"/>
      <c r="JP1030" s="4"/>
      <c r="JQ1030" s="6"/>
    </row>
    <row r="1031" spans="1:277" x14ac:dyDescent="0.25">
      <c r="A1031" s="47"/>
      <c r="B1031" s="48"/>
      <c r="C1031" s="48"/>
      <c r="D1031" s="48"/>
      <c r="E1031" s="48"/>
      <c r="F1031" s="48"/>
      <c r="G1031" s="48"/>
      <c r="H1031" s="48"/>
      <c r="I1031" s="48"/>
      <c r="J1031" s="48"/>
      <c r="K1031" s="48"/>
      <c r="IY1031" s="6"/>
      <c r="IZ1031" s="6"/>
      <c r="JA1031" s="6"/>
      <c r="JB1031" s="6"/>
      <c r="JC1031" s="6"/>
      <c r="JD1031" s="46"/>
      <c r="JE1031" s="4"/>
      <c r="JF1031" s="4"/>
      <c r="JG1031" s="4"/>
      <c r="JH1031" s="4"/>
      <c r="JI1031" s="4"/>
      <c r="JJ1031" s="4"/>
      <c r="JK1031" s="4"/>
      <c r="JL1031" s="4"/>
      <c r="JM1031" s="4"/>
      <c r="JN1031" s="4"/>
      <c r="JO1031" s="4"/>
      <c r="JP1031" s="4"/>
      <c r="JQ1031" s="6"/>
    </row>
    <row r="1032" spans="1:277" x14ac:dyDescent="0.25">
      <c r="A1032" s="47"/>
      <c r="B1032" s="48"/>
      <c r="C1032" s="48"/>
      <c r="D1032" s="48"/>
      <c r="E1032" s="48"/>
      <c r="F1032" s="48"/>
      <c r="G1032" s="48"/>
      <c r="H1032" s="48"/>
      <c r="I1032" s="48"/>
      <c r="J1032" s="48"/>
      <c r="K1032" s="48"/>
      <c r="IY1032" s="6"/>
      <c r="IZ1032" s="6"/>
      <c r="JA1032" s="6"/>
      <c r="JB1032" s="6"/>
      <c r="JC1032" s="6"/>
      <c r="JD1032" s="46"/>
      <c r="JE1032" s="4"/>
      <c r="JF1032" s="4"/>
      <c r="JG1032" s="4"/>
      <c r="JH1032" s="4"/>
      <c r="JI1032" s="4"/>
      <c r="JJ1032" s="4"/>
      <c r="JK1032" s="4"/>
      <c r="JL1032" s="4"/>
      <c r="JM1032" s="4"/>
      <c r="JN1032" s="4"/>
      <c r="JO1032" s="4"/>
      <c r="JP1032" s="4"/>
      <c r="JQ1032" s="6"/>
    </row>
    <row r="1033" spans="1:277" x14ac:dyDescent="0.25">
      <c r="A1033" s="47"/>
      <c r="B1033" s="48"/>
      <c r="C1033" s="48"/>
      <c r="D1033" s="48"/>
      <c r="E1033" s="48"/>
      <c r="F1033" s="48"/>
      <c r="G1033" s="48"/>
      <c r="H1033" s="48"/>
      <c r="I1033" s="48"/>
      <c r="J1033" s="48"/>
      <c r="K1033" s="48"/>
      <c r="IY1033" s="6"/>
      <c r="IZ1033" s="6"/>
      <c r="JA1033" s="6"/>
      <c r="JB1033" s="6"/>
      <c r="JC1033" s="6"/>
      <c r="JD1033" s="46"/>
      <c r="JE1033" s="4"/>
      <c r="JF1033" s="4"/>
      <c r="JG1033" s="4"/>
      <c r="JH1033" s="4"/>
      <c r="JI1033" s="4"/>
      <c r="JJ1033" s="4"/>
      <c r="JK1033" s="4"/>
      <c r="JL1033" s="4"/>
      <c r="JM1033" s="4"/>
      <c r="JN1033" s="4"/>
      <c r="JO1033" s="4"/>
      <c r="JP1033" s="4"/>
      <c r="JQ1033" s="6"/>
    </row>
    <row r="1034" spans="1:277" x14ac:dyDescent="0.25">
      <c r="A1034" s="47"/>
      <c r="B1034" s="48"/>
      <c r="C1034" s="48"/>
      <c r="D1034" s="48"/>
      <c r="E1034" s="48"/>
      <c r="F1034" s="48"/>
      <c r="G1034" s="48"/>
      <c r="H1034" s="48"/>
      <c r="I1034" s="48"/>
      <c r="J1034" s="48"/>
      <c r="K1034" s="48"/>
      <c r="IY1034" s="6"/>
      <c r="IZ1034" s="6"/>
      <c r="JA1034" s="6"/>
      <c r="JB1034" s="6"/>
      <c r="JC1034" s="6"/>
      <c r="JD1034" s="46"/>
      <c r="JE1034" s="4"/>
      <c r="JF1034" s="4"/>
      <c r="JG1034" s="4"/>
      <c r="JH1034" s="4"/>
      <c r="JI1034" s="4"/>
      <c r="JJ1034" s="4"/>
      <c r="JK1034" s="4"/>
      <c r="JL1034" s="4"/>
      <c r="JM1034" s="4"/>
      <c r="JN1034" s="4"/>
      <c r="JO1034" s="4"/>
      <c r="JP1034" s="4"/>
      <c r="JQ1034" s="6"/>
    </row>
    <row r="1035" spans="1:277" x14ac:dyDescent="0.25">
      <c r="A1035" s="47"/>
      <c r="B1035" s="48"/>
      <c r="C1035" s="48"/>
      <c r="D1035" s="48"/>
      <c r="E1035" s="48"/>
      <c r="F1035" s="48"/>
      <c r="G1035" s="48"/>
      <c r="H1035" s="48"/>
      <c r="I1035" s="48"/>
      <c r="J1035" s="48"/>
      <c r="K1035" s="48"/>
      <c r="IY1035" s="6"/>
      <c r="IZ1035" s="6"/>
      <c r="JA1035" s="6"/>
      <c r="JB1035" s="6"/>
      <c r="JC1035" s="6"/>
      <c r="JD1035" s="46"/>
      <c r="JE1035" s="4"/>
      <c r="JF1035" s="4"/>
      <c r="JG1035" s="4"/>
      <c r="JH1035" s="4"/>
      <c r="JI1035" s="4"/>
      <c r="JJ1035" s="4"/>
      <c r="JK1035" s="4"/>
      <c r="JL1035" s="4"/>
      <c r="JM1035" s="4"/>
      <c r="JN1035" s="4"/>
      <c r="JO1035" s="4"/>
      <c r="JP1035" s="4"/>
      <c r="JQ1035" s="6"/>
    </row>
    <row r="1036" spans="1:277" x14ac:dyDescent="0.25">
      <c r="A1036" s="47"/>
      <c r="B1036" s="48"/>
      <c r="C1036" s="48"/>
      <c r="D1036" s="48"/>
      <c r="E1036" s="48"/>
      <c r="F1036" s="48"/>
      <c r="G1036" s="48"/>
      <c r="H1036" s="48"/>
      <c r="I1036" s="48"/>
      <c r="J1036" s="48"/>
      <c r="K1036" s="48"/>
      <c r="IY1036" s="6"/>
      <c r="IZ1036" s="6"/>
      <c r="JA1036" s="6"/>
      <c r="JB1036" s="6"/>
      <c r="JC1036" s="6"/>
      <c r="JD1036" s="46"/>
      <c r="JE1036" s="4"/>
      <c r="JF1036" s="4"/>
      <c r="JG1036" s="4"/>
      <c r="JH1036" s="4"/>
      <c r="JI1036" s="4"/>
      <c r="JJ1036" s="4"/>
      <c r="JK1036" s="4"/>
      <c r="JL1036" s="4"/>
      <c r="JM1036" s="4"/>
      <c r="JN1036" s="4"/>
      <c r="JO1036" s="4"/>
      <c r="JP1036" s="4"/>
      <c r="JQ1036" s="6"/>
    </row>
    <row r="1037" spans="1:277" x14ac:dyDescent="0.25">
      <c r="A1037" s="47"/>
      <c r="B1037" s="48"/>
      <c r="C1037" s="48"/>
      <c r="D1037" s="48"/>
      <c r="E1037" s="48"/>
      <c r="F1037" s="48"/>
      <c r="G1037" s="48"/>
      <c r="H1037" s="48"/>
      <c r="I1037" s="48"/>
      <c r="J1037" s="48"/>
      <c r="K1037" s="48"/>
      <c r="IY1037" s="6"/>
      <c r="IZ1037" s="6"/>
      <c r="JA1037" s="6"/>
      <c r="JB1037" s="6"/>
      <c r="JC1037" s="6"/>
      <c r="JD1037" s="46"/>
      <c r="JE1037" s="4"/>
      <c r="JF1037" s="4"/>
      <c r="JG1037" s="4"/>
      <c r="JH1037" s="4"/>
      <c r="JI1037" s="4"/>
      <c r="JJ1037" s="4"/>
      <c r="JK1037" s="4"/>
      <c r="JL1037" s="4"/>
      <c r="JM1037" s="4"/>
      <c r="JN1037" s="4"/>
      <c r="JO1037" s="4"/>
      <c r="JP1037" s="4"/>
      <c r="JQ1037" s="6"/>
    </row>
    <row r="1038" spans="1:277" x14ac:dyDescent="0.25">
      <c r="A1038" s="47"/>
      <c r="B1038" s="48"/>
      <c r="C1038" s="48"/>
      <c r="D1038" s="48"/>
      <c r="E1038" s="48"/>
      <c r="F1038" s="48"/>
      <c r="G1038" s="48"/>
      <c r="H1038" s="48"/>
      <c r="I1038" s="48"/>
      <c r="J1038" s="48"/>
      <c r="K1038" s="48"/>
      <c r="IY1038" s="6"/>
      <c r="IZ1038" s="6"/>
      <c r="JA1038" s="6"/>
      <c r="JB1038" s="6"/>
      <c r="JC1038" s="6"/>
      <c r="JD1038" s="46"/>
      <c r="JE1038" s="4"/>
      <c r="JF1038" s="4"/>
      <c r="JG1038" s="4"/>
      <c r="JH1038" s="4"/>
      <c r="JI1038" s="4"/>
      <c r="JJ1038" s="4"/>
      <c r="JK1038" s="4"/>
      <c r="JL1038" s="4"/>
      <c r="JM1038" s="4"/>
      <c r="JN1038" s="4"/>
      <c r="JO1038" s="4"/>
      <c r="JP1038" s="4"/>
      <c r="JQ1038" s="6"/>
    </row>
    <row r="1039" spans="1:277" x14ac:dyDescent="0.25">
      <c r="A1039" s="47"/>
      <c r="B1039" s="48"/>
      <c r="C1039" s="48"/>
      <c r="D1039" s="48"/>
      <c r="E1039" s="48"/>
      <c r="F1039" s="48"/>
      <c r="G1039" s="48"/>
      <c r="H1039" s="48"/>
      <c r="I1039" s="48"/>
      <c r="J1039" s="48"/>
      <c r="K1039" s="48"/>
      <c r="IY1039" s="6"/>
      <c r="IZ1039" s="6"/>
      <c r="JA1039" s="6"/>
      <c r="JB1039" s="6"/>
      <c r="JC1039" s="6"/>
      <c r="JD1039" s="46"/>
      <c r="JE1039" s="4"/>
      <c r="JF1039" s="4"/>
      <c r="JG1039" s="4"/>
      <c r="JH1039" s="4"/>
      <c r="JI1039" s="4"/>
      <c r="JJ1039" s="4"/>
      <c r="JK1039" s="4"/>
      <c r="JL1039" s="4"/>
      <c r="JM1039" s="4"/>
      <c r="JN1039" s="4"/>
      <c r="JO1039" s="4"/>
      <c r="JP1039" s="4"/>
      <c r="JQ1039" s="6"/>
    </row>
    <row r="1040" spans="1:277" x14ac:dyDescent="0.25">
      <c r="A1040" s="47"/>
      <c r="B1040" s="48"/>
      <c r="C1040" s="48"/>
      <c r="D1040" s="48"/>
      <c r="E1040" s="48"/>
      <c r="F1040" s="48"/>
      <c r="G1040" s="48"/>
      <c r="H1040" s="48"/>
      <c r="I1040" s="48"/>
      <c r="J1040" s="48"/>
      <c r="K1040" s="48"/>
      <c r="IY1040" s="6"/>
      <c r="IZ1040" s="6"/>
      <c r="JA1040" s="6"/>
      <c r="JB1040" s="6"/>
      <c r="JC1040" s="6"/>
      <c r="JD1040" s="46"/>
      <c r="JE1040" s="4"/>
      <c r="JF1040" s="4"/>
      <c r="JG1040" s="4"/>
      <c r="JH1040" s="4"/>
      <c r="JI1040" s="4"/>
      <c r="JJ1040" s="4"/>
      <c r="JK1040" s="4"/>
      <c r="JL1040" s="4"/>
      <c r="JM1040" s="4"/>
      <c r="JN1040" s="4"/>
      <c r="JO1040" s="4"/>
      <c r="JP1040" s="4"/>
      <c r="JQ1040" s="6"/>
    </row>
    <row r="1041" spans="1:277" x14ac:dyDescent="0.25">
      <c r="A1041" s="47"/>
      <c r="B1041" s="48"/>
      <c r="C1041" s="48"/>
      <c r="D1041" s="48"/>
      <c r="E1041" s="48"/>
      <c r="F1041" s="48"/>
      <c r="G1041" s="48"/>
      <c r="H1041" s="48"/>
      <c r="I1041" s="48"/>
      <c r="J1041" s="48"/>
      <c r="K1041" s="48"/>
      <c r="IY1041" s="6"/>
      <c r="IZ1041" s="6"/>
      <c r="JA1041" s="6"/>
      <c r="JB1041" s="6"/>
      <c r="JC1041" s="6"/>
      <c r="JD1041" s="46"/>
      <c r="JE1041" s="4"/>
      <c r="JF1041" s="4"/>
      <c r="JG1041" s="4"/>
      <c r="JH1041" s="4"/>
      <c r="JI1041" s="4"/>
      <c r="JJ1041" s="4"/>
      <c r="JK1041" s="4"/>
      <c r="JL1041" s="4"/>
      <c r="JM1041" s="4"/>
      <c r="JN1041" s="4"/>
      <c r="JO1041" s="4"/>
      <c r="JP1041" s="4"/>
      <c r="JQ1041" s="6"/>
    </row>
    <row r="1042" spans="1:277" x14ac:dyDescent="0.25">
      <c r="A1042" s="47"/>
      <c r="B1042" s="48"/>
      <c r="C1042" s="48"/>
      <c r="D1042" s="48"/>
      <c r="E1042" s="48"/>
      <c r="F1042" s="48"/>
      <c r="G1042" s="48"/>
      <c r="H1042" s="48"/>
      <c r="I1042" s="48"/>
      <c r="J1042" s="48"/>
      <c r="K1042" s="48"/>
      <c r="IY1042" s="6"/>
      <c r="IZ1042" s="6"/>
      <c r="JA1042" s="6"/>
      <c r="JB1042" s="6"/>
      <c r="JC1042" s="6"/>
      <c r="JD1042" s="46"/>
      <c r="JE1042" s="4"/>
      <c r="JF1042" s="4"/>
      <c r="JG1042" s="4"/>
      <c r="JH1042" s="4"/>
      <c r="JI1042" s="4"/>
      <c r="JJ1042" s="4"/>
      <c r="JK1042" s="4"/>
      <c r="JL1042" s="4"/>
      <c r="JM1042" s="4"/>
      <c r="JN1042" s="4"/>
      <c r="JO1042" s="4"/>
      <c r="JP1042" s="4"/>
      <c r="JQ1042" s="6"/>
    </row>
    <row r="1043" spans="1:277" x14ac:dyDescent="0.25">
      <c r="A1043" s="47"/>
      <c r="B1043" s="48"/>
      <c r="C1043" s="48"/>
      <c r="D1043" s="48"/>
      <c r="E1043" s="48"/>
      <c r="F1043" s="48"/>
      <c r="G1043" s="48"/>
      <c r="H1043" s="48"/>
      <c r="I1043" s="48"/>
      <c r="J1043" s="48"/>
      <c r="K1043" s="48"/>
      <c r="IY1043" s="6"/>
      <c r="IZ1043" s="6"/>
      <c r="JA1043" s="6"/>
      <c r="JB1043" s="6"/>
      <c r="JC1043" s="6"/>
      <c r="JD1043" s="46"/>
      <c r="JE1043" s="4"/>
      <c r="JF1043" s="4"/>
      <c r="JG1043" s="4"/>
      <c r="JH1043" s="4"/>
      <c r="JI1043" s="4"/>
      <c r="JJ1043" s="4"/>
      <c r="JK1043" s="4"/>
      <c r="JL1043" s="4"/>
      <c r="JM1043" s="4"/>
      <c r="JN1043" s="4"/>
      <c r="JO1043" s="4"/>
      <c r="JP1043" s="4"/>
      <c r="JQ1043" s="6"/>
    </row>
    <row r="1044" spans="1:277" x14ac:dyDescent="0.25">
      <c r="A1044" s="47"/>
      <c r="B1044" s="48"/>
      <c r="C1044" s="48"/>
      <c r="D1044" s="48"/>
      <c r="E1044" s="48"/>
      <c r="F1044" s="48"/>
      <c r="G1044" s="48"/>
      <c r="H1044" s="48"/>
      <c r="I1044" s="48"/>
      <c r="J1044" s="48"/>
      <c r="K1044" s="48"/>
      <c r="IY1044" s="6"/>
      <c r="IZ1044" s="6"/>
      <c r="JA1044" s="6"/>
      <c r="JB1044" s="6"/>
      <c r="JC1044" s="6"/>
      <c r="JD1044" s="46"/>
      <c r="JE1044" s="4"/>
      <c r="JF1044" s="4"/>
      <c r="JG1044" s="4"/>
      <c r="JH1044" s="4"/>
      <c r="JI1044" s="4"/>
      <c r="JJ1044" s="4"/>
      <c r="JK1044" s="4"/>
      <c r="JL1044" s="4"/>
      <c r="JM1044" s="4"/>
      <c r="JN1044" s="4"/>
      <c r="JO1044" s="4"/>
      <c r="JP1044" s="4"/>
      <c r="JQ1044" s="6"/>
    </row>
    <row r="1045" spans="1:277" x14ac:dyDescent="0.25">
      <c r="A1045" s="47"/>
      <c r="B1045" s="48"/>
      <c r="C1045" s="48"/>
      <c r="D1045" s="48"/>
      <c r="E1045" s="48"/>
      <c r="F1045" s="48"/>
      <c r="G1045" s="48"/>
      <c r="H1045" s="48"/>
      <c r="I1045" s="48"/>
      <c r="J1045" s="48"/>
      <c r="K1045" s="48"/>
      <c r="IY1045" s="6"/>
      <c r="IZ1045" s="6"/>
      <c r="JA1045" s="6"/>
      <c r="JB1045" s="6"/>
      <c r="JC1045" s="6"/>
      <c r="JD1045" s="46"/>
      <c r="JE1045" s="4"/>
      <c r="JF1045" s="4"/>
      <c r="JG1045" s="4"/>
      <c r="JH1045" s="4"/>
      <c r="JI1045" s="4"/>
      <c r="JJ1045" s="4"/>
      <c r="JK1045" s="4"/>
      <c r="JL1045" s="4"/>
      <c r="JM1045" s="4"/>
      <c r="JN1045" s="4"/>
      <c r="JO1045" s="4"/>
      <c r="JP1045" s="4"/>
      <c r="JQ1045" s="6"/>
    </row>
    <row r="1046" spans="1:277" x14ac:dyDescent="0.25">
      <c r="A1046" s="47"/>
      <c r="B1046" s="48"/>
      <c r="C1046" s="48"/>
      <c r="D1046" s="48"/>
      <c r="E1046" s="48"/>
      <c r="F1046" s="48"/>
      <c r="G1046" s="48"/>
      <c r="H1046" s="48"/>
      <c r="I1046" s="48"/>
      <c r="J1046" s="48"/>
      <c r="K1046" s="48"/>
      <c r="IY1046" s="6"/>
      <c r="IZ1046" s="6"/>
      <c r="JA1046" s="6"/>
      <c r="JB1046" s="6"/>
      <c r="JC1046" s="6"/>
      <c r="JD1046" s="46"/>
      <c r="JE1046" s="4"/>
      <c r="JF1046" s="4"/>
      <c r="JG1046" s="4"/>
      <c r="JH1046" s="4"/>
      <c r="JI1046" s="4"/>
      <c r="JJ1046" s="4"/>
      <c r="JK1046" s="4"/>
      <c r="JL1046" s="4"/>
      <c r="JM1046" s="4"/>
      <c r="JN1046" s="4"/>
      <c r="JO1046" s="4"/>
      <c r="JP1046" s="4"/>
      <c r="JQ1046" s="6"/>
    </row>
    <row r="1047" spans="1:277" x14ac:dyDescent="0.25">
      <c r="A1047" s="47"/>
      <c r="B1047" s="48"/>
      <c r="C1047" s="48"/>
      <c r="D1047" s="48"/>
      <c r="E1047" s="48"/>
      <c r="F1047" s="48"/>
      <c r="G1047" s="48"/>
      <c r="H1047" s="48"/>
      <c r="I1047" s="48"/>
      <c r="J1047" s="48"/>
      <c r="K1047" s="48"/>
      <c r="IY1047" s="6"/>
      <c r="IZ1047" s="6"/>
      <c r="JA1047" s="6"/>
      <c r="JB1047" s="6"/>
      <c r="JC1047" s="6"/>
      <c r="JD1047" s="46"/>
      <c r="JE1047" s="4"/>
      <c r="JF1047" s="4"/>
      <c r="JG1047" s="4"/>
      <c r="JH1047" s="4"/>
      <c r="JI1047" s="4"/>
      <c r="JJ1047" s="4"/>
      <c r="JK1047" s="4"/>
      <c r="JL1047" s="4"/>
      <c r="JM1047" s="4"/>
      <c r="JN1047" s="4"/>
      <c r="JO1047" s="4"/>
      <c r="JP1047" s="4"/>
      <c r="JQ1047" s="6"/>
    </row>
    <row r="1048" spans="1:277" x14ac:dyDescent="0.25">
      <c r="A1048" s="47"/>
      <c r="B1048" s="48"/>
      <c r="C1048" s="48"/>
      <c r="D1048" s="48"/>
      <c r="E1048" s="48"/>
      <c r="F1048" s="48"/>
      <c r="G1048" s="48"/>
      <c r="H1048" s="48"/>
      <c r="I1048" s="48"/>
      <c r="J1048" s="48"/>
      <c r="K1048" s="48"/>
      <c r="IY1048" s="6"/>
      <c r="IZ1048" s="6"/>
      <c r="JA1048" s="6"/>
      <c r="JB1048" s="6"/>
      <c r="JC1048" s="6"/>
      <c r="JD1048" s="46"/>
      <c r="JE1048" s="4"/>
      <c r="JF1048" s="4"/>
      <c r="JG1048" s="4"/>
      <c r="JH1048" s="4"/>
      <c r="JI1048" s="4"/>
      <c r="JJ1048" s="4"/>
      <c r="JK1048" s="4"/>
      <c r="JL1048" s="4"/>
      <c r="JM1048" s="4"/>
      <c r="JN1048" s="4"/>
      <c r="JO1048" s="4"/>
      <c r="JP1048" s="4"/>
      <c r="JQ1048" s="6"/>
    </row>
    <row r="1049" spans="1:277" x14ac:dyDescent="0.25">
      <c r="A1049" s="47"/>
      <c r="B1049" s="48"/>
      <c r="C1049" s="48"/>
      <c r="D1049" s="48"/>
      <c r="E1049" s="48"/>
      <c r="F1049" s="48"/>
      <c r="G1049" s="48"/>
      <c r="H1049" s="48"/>
      <c r="I1049" s="48"/>
      <c r="J1049" s="48"/>
      <c r="K1049" s="48"/>
      <c r="IY1049" s="6"/>
      <c r="IZ1049" s="6"/>
      <c r="JA1049" s="6"/>
      <c r="JB1049" s="6"/>
      <c r="JC1049" s="6"/>
      <c r="JD1049" s="46"/>
      <c r="JE1049" s="4"/>
      <c r="JF1049" s="4"/>
      <c r="JG1049" s="4"/>
      <c r="JH1049" s="4"/>
      <c r="JI1049" s="4"/>
      <c r="JJ1049" s="4"/>
      <c r="JK1049" s="4"/>
      <c r="JL1049" s="4"/>
      <c r="JM1049" s="4"/>
      <c r="JN1049" s="4"/>
      <c r="JO1049" s="4"/>
      <c r="JP1049" s="4"/>
      <c r="JQ1049" s="6"/>
    </row>
    <row r="1050" spans="1:277" x14ac:dyDescent="0.25">
      <c r="A1050" s="47"/>
      <c r="B1050" s="48"/>
      <c r="C1050" s="48"/>
      <c r="D1050" s="48"/>
      <c r="E1050" s="48"/>
      <c r="F1050" s="48"/>
      <c r="G1050" s="48"/>
      <c r="H1050" s="48"/>
      <c r="I1050" s="48"/>
      <c r="J1050" s="48"/>
      <c r="K1050" s="48"/>
      <c r="IY1050" s="6"/>
      <c r="IZ1050" s="6"/>
      <c r="JA1050" s="6"/>
      <c r="JB1050" s="6"/>
      <c r="JC1050" s="6"/>
      <c r="JD1050" s="46"/>
      <c r="JE1050" s="4"/>
      <c r="JF1050" s="4"/>
      <c r="JG1050" s="4"/>
      <c r="JH1050" s="4"/>
      <c r="JI1050" s="4"/>
      <c r="JJ1050" s="4"/>
      <c r="JK1050" s="4"/>
      <c r="JL1050" s="4"/>
      <c r="JM1050" s="4"/>
      <c r="JN1050" s="4"/>
      <c r="JO1050" s="4"/>
      <c r="JP1050" s="4"/>
      <c r="JQ1050" s="6"/>
    </row>
    <row r="1051" spans="1:277" x14ac:dyDescent="0.25">
      <c r="A1051" s="47"/>
      <c r="B1051" s="48"/>
      <c r="C1051" s="48"/>
      <c r="D1051" s="48"/>
      <c r="E1051" s="48"/>
      <c r="F1051" s="48"/>
      <c r="G1051" s="48"/>
      <c r="H1051" s="48"/>
      <c r="I1051" s="48"/>
      <c r="J1051" s="48"/>
      <c r="K1051" s="48"/>
      <c r="IY1051" s="6"/>
      <c r="IZ1051" s="6"/>
      <c r="JA1051" s="6"/>
      <c r="JB1051" s="6"/>
      <c r="JC1051" s="6"/>
      <c r="JD1051" s="46"/>
      <c r="JE1051" s="4"/>
      <c r="JF1051" s="4"/>
      <c r="JG1051" s="4"/>
      <c r="JH1051" s="4"/>
      <c r="JI1051" s="4"/>
      <c r="JJ1051" s="4"/>
      <c r="JK1051" s="4"/>
      <c r="JL1051" s="4"/>
      <c r="JM1051" s="4"/>
      <c r="JN1051" s="4"/>
      <c r="JO1051" s="4"/>
      <c r="JP1051" s="4"/>
      <c r="JQ1051" s="6"/>
    </row>
    <row r="1052" spans="1:277" x14ac:dyDescent="0.25">
      <c r="A1052" s="47"/>
      <c r="B1052" s="48"/>
      <c r="C1052" s="48"/>
      <c r="D1052" s="48"/>
      <c r="E1052" s="48"/>
      <c r="F1052" s="48"/>
      <c r="G1052" s="48"/>
      <c r="H1052" s="48"/>
      <c r="I1052" s="48"/>
      <c r="J1052" s="48"/>
      <c r="K1052" s="48"/>
      <c r="IY1052" s="6"/>
      <c r="IZ1052" s="6"/>
      <c r="JA1052" s="6"/>
      <c r="JB1052" s="6"/>
      <c r="JC1052" s="6"/>
      <c r="JD1052" s="46"/>
      <c r="JE1052" s="4"/>
      <c r="JF1052" s="4"/>
      <c r="JG1052" s="4"/>
      <c r="JH1052" s="4"/>
      <c r="JI1052" s="4"/>
      <c r="JJ1052" s="4"/>
      <c r="JK1052" s="4"/>
      <c r="JL1052" s="4"/>
      <c r="JM1052" s="4"/>
      <c r="JN1052" s="4"/>
      <c r="JO1052" s="4"/>
      <c r="JP1052" s="4"/>
      <c r="JQ1052" s="6"/>
    </row>
    <row r="1053" spans="1:277" x14ac:dyDescent="0.25">
      <c r="A1053" s="47"/>
      <c r="B1053" s="48"/>
      <c r="C1053" s="48"/>
      <c r="D1053" s="48"/>
      <c r="E1053" s="48"/>
      <c r="F1053" s="48"/>
      <c r="G1053" s="48"/>
      <c r="H1053" s="48"/>
      <c r="I1053" s="48"/>
      <c r="J1053" s="48"/>
      <c r="K1053" s="48"/>
      <c r="IY1053" s="6"/>
      <c r="IZ1053" s="6"/>
      <c r="JA1053" s="6"/>
      <c r="JB1053" s="6"/>
      <c r="JC1053" s="6"/>
      <c r="JD1053" s="46"/>
      <c r="JE1053" s="4"/>
      <c r="JF1053" s="4"/>
      <c r="JG1053" s="4"/>
      <c r="JH1053" s="4"/>
      <c r="JI1053" s="4"/>
      <c r="JJ1053" s="4"/>
      <c r="JK1053" s="4"/>
      <c r="JL1053" s="4"/>
      <c r="JM1053" s="4"/>
      <c r="JN1053" s="4"/>
      <c r="JO1053" s="4"/>
      <c r="JP1053" s="4"/>
      <c r="JQ1053" s="6"/>
    </row>
    <row r="1054" spans="1:277" x14ac:dyDescent="0.25">
      <c r="A1054" s="47"/>
      <c r="B1054" s="48"/>
      <c r="C1054" s="48"/>
      <c r="D1054" s="48"/>
      <c r="E1054" s="48"/>
      <c r="F1054" s="48"/>
      <c r="G1054" s="48"/>
      <c r="H1054" s="48"/>
      <c r="I1054" s="48"/>
      <c r="J1054" s="48"/>
      <c r="K1054" s="48"/>
      <c r="IY1054" s="6"/>
      <c r="IZ1054" s="6"/>
      <c r="JA1054" s="6"/>
      <c r="JB1054" s="6"/>
      <c r="JC1054" s="6"/>
      <c r="JD1054" s="46"/>
      <c r="JE1054" s="4"/>
      <c r="JF1054" s="4"/>
      <c r="JG1054" s="4"/>
      <c r="JH1054" s="4"/>
      <c r="JI1054" s="4"/>
      <c r="JJ1054" s="4"/>
      <c r="JK1054" s="4"/>
      <c r="JL1054" s="4"/>
      <c r="JM1054" s="4"/>
      <c r="JN1054" s="4"/>
      <c r="JO1054" s="4"/>
      <c r="JP1054" s="4"/>
      <c r="JQ1054" s="6"/>
    </row>
    <row r="1055" spans="1:277" x14ac:dyDescent="0.25">
      <c r="A1055" s="47"/>
      <c r="B1055" s="48"/>
      <c r="C1055" s="48"/>
      <c r="D1055" s="48"/>
      <c r="E1055" s="48"/>
      <c r="F1055" s="48"/>
      <c r="G1055" s="48"/>
      <c r="H1055" s="48"/>
      <c r="I1055" s="48"/>
      <c r="J1055" s="48"/>
      <c r="K1055" s="48"/>
      <c r="IY1055" s="6"/>
      <c r="IZ1055" s="6"/>
      <c r="JA1055" s="6"/>
      <c r="JB1055" s="6"/>
      <c r="JC1055" s="6"/>
      <c r="JD1055" s="46"/>
      <c r="JE1055" s="4"/>
      <c r="JF1055" s="4"/>
      <c r="JG1055" s="4"/>
      <c r="JH1055" s="4"/>
      <c r="JI1055" s="4"/>
      <c r="JJ1055" s="4"/>
      <c r="JK1055" s="4"/>
      <c r="JL1055" s="4"/>
      <c r="JM1055" s="4"/>
      <c r="JN1055" s="4"/>
      <c r="JO1055" s="4"/>
      <c r="JP1055" s="4"/>
      <c r="JQ1055" s="6"/>
    </row>
    <row r="1056" spans="1:277" x14ac:dyDescent="0.25">
      <c r="A1056" s="47"/>
      <c r="B1056" s="48"/>
      <c r="C1056" s="48"/>
      <c r="D1056" s="48"/>
      <c r="E1056" s="48"/>
      <c r="F1056" s="48"/>
      <c r="G1056" s="48"/>
      <c r="H1056" s="48"/>
      <c r="I1056" s="48"/>
      <c r="J1056" s="48"/>
      <c r="K1056" s="48"/>
      <c r="IY1056" s="6"/>
      <c r="IZ1056" s="6"/>
      <c r="JA1056" s="6"/>
      <c r="JB1056" s="6"/>
      <c r="JC1056" s="6"/>
      <c r="JD1056" s="46"/>
      <c r="JE1056" s="4"/>
      <c r="JF1056" s="4"/>
      <c r="JG1056" s="4"/>
      <c r="JH1056" s="4"/>
      <c r="JI1056" s="4"/>
      <c r="JJ1056" s="4"/>
      <c r="JK1056" s="4"/>
      <c r="JL1056" s="4"/>
      <c r="JM1056" s="4"/>
      <c r="JN1056" s="4"/>
      <c r="JO1056" s="4"/>
      <c r="JP1056" s="4"/>
      <c r="JQ1056" s="6"/>
    </row>
    <row r="1057" spans="1:277" x14ac:dyDescent="0.25">
      <c r="A1057" s="47"/>
      <c r="B1057" s="48"/>
      <c r="C1057" s="48"/>
      <c r="D1057" s="48"/>
      <c r="E1057" s="48"/>
      <c r="F1057" s="48"/>
      <c r="G1057" s="48"/>
      <c r="H1057" s="48"/>
      <c r="I1057" s="48"/>
      <c r="J1057" s="48"/>
      <c r="K1057" s="48"/>
      <c r="IY1057" s="6"/>
      <c r="IZ1057" s="6"/>
      <c r="JA1057" s="6"/>
      <c r="JB1057" s="6"/>
      <c r="JC1057" s="6"/>
      <c r="JD1057" s="46"/>
      <c r="JE1057" s="4"/>
      <c r="JF1057" s="4"/>
      <c r="JG1057" s="4"/>
      <c r="JH1057" s="4"/>
      <c r="JI1057" s="4"/>
      <c r="JJ1057" s="4"/>
      <c r="JK1057" s="4"/>
      <c r="JL1057" s="4"/>
      <c r="JM1057" s="4"/>
      <c r="JN1057" s="4"/>
      <c r="JO1057" s="4"/>
      <c r="JP1057" s="4"/>
      <c r="JQ1057" s="6"/>
    </row>
    <row r="1058" spans="1:277" x14ac:dyDescent="0.25">
      <c r="A1058" s="47"/>
      <c r="B1058" s="48"/>
      <c r="C1058" s="48"/>
      <c r="D1058" s="48"/>
      <c r="E1058" s="48"/>
      <c r="F1058" s="48"/>
      <c r="G1058" s="48"/>
      <c r="H1058" s="48"/>
      <c r="I1058" s="48"/>
      <c r="J1058" s="48"/>
      <c r="K1058" s="48"/>
      <c r="IY1058" s="6"/>
      <c r="IZ1058" s="6"/>
      <c r="JA1058" s="6"/>
      <c r="JB1058" s="6"/>
      <c r="JC1058" s="6"/>
      <c r="JD1058" s="46"/>
      <c r="JE1058" s="4"/>
      <c r="JF1058" s="4"/>
      <c r="JG1058" s="4"/>
      <c r="JH1058" s="4"/>
      <c r="JI1058" s="4"/>
      <c r="JJ1058" s="4"/>
      <c r="JK1058" s="4"/>
      <c r="JL1058" s="4"/>
      <c r="JM1058" s="4"/>
      <c r="JN1058" s="4"/>
      <c r="JO1058" s="4"/>
      <c r="JP1058" s="4"/>
      <c r="JQ1058" s="6"/>
    </row>
    <row r="1059" spans="1:277" x14ac:dyDescent="0.25">
      <c r="A1059" s="47"/>
      <c r="B1059" s="48"/>
      <c r="C1059" s="48"/>
      <c r="D1059" s="48"/>
      <c r="E1059" s="48"/>
      <c r="F1059" s="48"/>
      <c r="G1059" s="48"/>
      <c r="H1059" s="48"/>
      <c r="I1059" s="48"/>
      <c r="J1059" s="48"/>
      <c r="K1059" s="48"/>
      <c r="IY1059" s="6"/>
      <c r="IZ1059" s="6"/>
      <c r="JA1059" s="6"/>
      <c r="JB1059" s="6"/>
      <c r="JC1059" s="6"/>
      <c r="JD1059" s="46"/>
      <c r="JE1059" s="4"/>
      <c r="JF1059" s="4"/>
      <c r="JG1059" s="4"/>
      <c r="JH1059" s="4"/>
      <c r="JI1059" s="4"/>
      <c r="JJ1059" s="4"/>
      <c r="JK1059" s="4"/>
      <c r="JL1059" s="4"/>
      <c r="JM1059" s="4"/>
      <c r="JN1059" s="4"/>
      <c r="JO1059" s="4"/>
      <c r="JP1059" s="4"/>
      <c r="JQ1059" s="6"/>
    </row>
    <row r="1060" spans="1:277" x14ac:dyDescent="0.25">
      <c r="A1060" s="47"/>
      <c r="B1060" s="48"/>
      <c r="C1060" s="48"/>
      <c r="D1060" s="48"/>
      <c r="E1060" s="48"/>
      <c r="F1060" s="48"/>
      <c r="G1060" s="48"/>
      <c r="H1060" s="48"/>
      <c r="I1060" s="48"/>
      <c r="J1060" s="48"/>
      <c r="K1060" s="48"/>
      <c r="IY1060" s="6"/>
      <c r="IZ1060" s="6"/>
      <c r="JA1060" s="6"/>
      <c r="JB1060" s="6"/>
      <c r="JC1060" s="6"/>
      <c r="JD1060" s="46"/>
      <c r="JE1060" s="4"/>
      <c r="JF1060" s="4"/>
      <c r="JG1060" s="4"/>
      <c r="JH1060" s="4"/>
      <c r="JI1060" s="4"/>
      <c r="JJ1060" s="4"/>
      <c r="JK1060" s="4"/>
      <c r="JL1060" s="4"/>
      <c r="JM1060" s="4"/>
      <c r="JN1060" s="4"/>
      <c r="JO1060" s="4"/>
      <c r="JP1060" s="4"/>
      <c r="JQ1060" s="6"/>
    </row>
    <row r="1061" spans="1:277" x14ac:dyDescent="0.25">
      <c r="A1061" s="47"/>
      <c r="B1061" s="48"/>
      <c r="C1061" s="48"/>
      <c r="D1061" s="48"/>
      <c r="E1061" s="48"/>
      <c r="F1061" s="48"/>
      <c r="G1061" s="48"/>
      <c r="H1061" s="48"/>
      <c r="I1061" s="48"/>
      <c r="J1061" s="48"/>
      <c r="K1061" s="48"/>
      <c r="IY1061" s="6"/>
      <c r="IZ1061" s="6"/>
      <c r="JA1061" s="6"/>
      <c r="JB1061" s="6"/>
      <c r="JC1061" s="6"/>
      <c r="JD1061" s="46"/>
      <c r="JE1061" s="4"/>
      <c r="JF1061" s="4"/>
      <c r="JG1061" s="4"/>
      <c r="JH1061" s="4"/>
      <c r="JI1061" s="4"/>
      <c r="JJ1061" s="4"/>
      <c r="JK1061" s="4"/>
      <c r="JL1061" s="4"/>
      <c r="JM1061" s="4"/>
      <c r="JN1061" s="4"/>
      <c r="JO1061" s="4"/>
      <c r="JP1061" s="4"/>
      <c r="JQ1061" s="6"/>
    </row>
    <row r="1062" spans="1:277" x14ac:dyDescent="0.25">
      <c r="A1062" s="47"/>
      <c r="B1062" s="48"/>
      <c r="C1062" s="48"/>
      <c r="D1062" s="48"/>
      <c r="E1062" s="48"/>
      <c r="F1062" s="48"/>
      <c r="G1062" s="48"/>
      <c r="H1062" s="48"/>
      <c r="I1062" s="48"/>
      <c r="J1062" s="48"/>
      <c r="K1062" s="48"/>
      <c r="IY1062" s="6"/>
      <c r="IZ1062" s="6"/>
      <c r="JA1062" s="6"/>
      <c r="JB1062" s="6"/>
      <c r="JC1062" s="6"/>
      <c r="JD1062" s="46"/>
      <c r="JE1062" s="4"/>
      <c r="JF1062" s="4"/>
      <c r="JG1062" s="4"/>
      <c r="JH1062" s="4"/>
      <c r="JI1062" s="4"/>
      <c r="JJ1062" s="4"/>
      <c r="JK1062" s="4"/>
      <c r="JL1062" s="4"/>
      <c r="JM1062" s="4"/>
      <c r="JN1062" s="4"/>
      <c r="JO1062" s="4"/>
      <c r="JP1062" s="4"/>
      <c r="JQ1062" s="6"/>
    </row>
    <row r="1063" spans="1:277" x14ac:dyDescent="0.25">
      <c r="A1063" s="47"/>
      <c r="B1063" s="48"/>
      <c r="C1063" s="48"/>
      <c r="D1063" s="48"/>
      <c r="E1063" s="48"/>
      <c r="F1063" s="48"/>
      <c r="G1063" s="48"/>
      <c r="H1063" s="48"/>
      <c r="I1063" s="48"/>
      <c r="J1063" s="48"/>
      <c r="K1063" s="48"/>
      <c r="IY1063" s="6"/>
      <c r="IZ1063" s="6"/>
      <c r="JA1063" s="6"/>
      <c r="JB1063" s="6"/>
      <c r="JC1063" s="6"/>
      <c r="JD1063" s="46"/>
      <c r="JE1063" s="4"/>
      <c r="JF1063" s="4"/>
      <c r="JG1063" s="4"/>
      <c r="JH1063" s="4"/>
      <c r="JI1063" s="4"/>
      <c r="JJ1063" s="4"/>
      <c r="JK1063" s="4"/>
      <c r="JL1063" s="4"/>
      <c r="JM1063" s="4"/>
      <c r="JN1063" s="4"/>
      <c r="JO1063" s="4"/>
      <c r="JP1063" s="4"/>
      <c r="JQ1063" s="6"/>
    </row>
    <row r="1064" spans="1:277" x14ac:dyDescent="0.25">
      <c r="A1064" s="47"/>
      <c r="B1064" s="48"/>
      <c r="C1064" s="48"/>
      <c r="D1064" s="48"/>
      <c r="E1064" s="48"/>
      <c r="F1064" s="48"/>
      <c r="G1064" s="48"/>
      <c r="H1064" s="48"/>
      <c r="I1064" s="48"/>
      <c r="J1064" s="48"/>
      <c r="K1064" s="48"/>
      <c r="IY1064" s="6"/>
      <c r="IZ1064" s="6"/>
      <c r="JA1064" s="6"/>
      <c r="JB1064" s="6"/>
      <c r="JC1064" s="6"/>
      <c r="JD1064" s="46"/>
      <c r="JE1064" s="4"/>
      <c r="JF1064" s="4"/>
      <c r="JG1064" s="4"/>
      <c r="JH1064" s="4"/>
      <c r="JI1064" s="4"/>
      <c r="JJ1064" s="4"/>
      <c r="JK1064" s="4"/>
      <c r="JL1064" s="4"/>
      <c r="JM1064" s="4"/>
      <c r="JN1064" s="4"/>
      <c r="JO1064" s="4"/>
      <c r="JP1064" s="4"/>
      <c r="JQ1064" s="6"/>
    </row>
    <row r="1065" spans="1:277" x14ac:dyDescent="0.25">
      <c r="A1065" s="47"/>
      <c r="B1065" s="48"/>
      <c r="C1065" s="48"/>
      <c r="D1065" s="48"/>
      <c r="E1065" s="48"/>
      <c r="F1065" s="48"/>
      <c r="G1065" s="48"/>
      <c r="H1065" s="48"/>
      <c r="I1065" s="48"/>
      <c r="J1065" s="48"/>
      <c r="K1065" s="48"/>
      <c r="IY1065" s="6"/>
      <c r="IZ1065" s="6"/>
      <c r="JA1065" s="6"/>
      <c r="JB1065" s="6"/>
      <c r="JC1065" s="6"/>
      <c r="JD1065" s="46"/>
      <c r="JE1065" s="4"/>
      <c r="JF1065" s="4"/>
      <c r="JG1065" s="4"/>
      <c r="JH1065" s="4"/>
      <c r="JI1065" s="4"/>
      <c r="JJ1065" s="4"/>
      <c r="JK1065" s="4"/>
      <c r="JL1065" s="4"/>
      <c r="JM1065" s="4"/>
      <c r="JN1065" s="4"/>
      <c r="JO1065" s="4"/>
      <c r="JP1065" s="4"/>
      <c r="JQ1065" s="6"/>
    </row>
    <row r="1066" spans="1:277" x14ac:dyDescent="0.25">
      <c r="A1066" s="47"/>
      <c r="B1066" s="48"/>
      <c r="C1066" s="48"/>
      <c r="D1066" s="48"/>
      <c r="E1066" s="48"/>
      <c r="F1066" s="48"/>
      <c r="G1066" s="48"/>
      <c r="H1066" s="48"/>
      <c r="I1066" s="48"/>
      <c r="J1066" s="48"/>
      <c r="K1066" s="48"/>
      <c r="IY1066" s="6"/>
      <c r="IZ1066" s="6"/>
      <c r="JA1066" s="6"/>
      <c r="JB1066" s="6"/>
      <c r="JC1066" s="6"/>
      <c r="JD1066" s="46"/>
      <c r="JE1066" s="4"/>
      <c r="JF1066" s="4"/>
      <c r="JG1066" s="4"/>
      <c r="JH1066" s="4"/>
      <c r="JI1066" s="4"/>
      <c r="JJ1066" s="4"/>
      <c r="JK1066" s="4"/>
      <c r="JL1066" s="4"/>
      <c r="JM1066" s="4"/>
      <c r="JN1066" s="4"/>
      <c r="JO1066" s="4"/>
      <c r="JP1066" s="4"/>
      <c r="JQ1066" s="6"/>
    </row>
    <row r="1067" spans="1:277" x14ac:dyDescent="0.25">
      <c r="A1067" s="47"/>
      <c r="B1067" s="48"/>
      <c r="C1067" s="48"/>
      <c r="D1067" s="48"/>
      <c r="E1067" s="48"/>
      <c r="F1067" s="48"/>
      <c r="G1067" s="48"/>
      <c r="H1067" s="48"/>
      <c r="I1067" s="48"/>
      <c r="J1067" s="48"/>
      <c r="K1067" s="48"/>
      <c r="IY1067" s="6"/>
      <c r="IZ1067" s="6"/>
      <c r="JA1067" s="6"/>
      <c r="JB1067" s="6"/>
      <c r="JC1067" s="6"/>
      <c r="JD1067" s="46"/>
      <c r="JE1067" s="4"/>
      <c r="JF1067" s="4"/>
      <c r="JG1067" s="4"/>
      <c r="JH1067" s="4"/>
      <c r="JI1067" s="4"/>
      <c r="JJ1067" s="4"/>
      <c r="JK1067" s="4"/>
      <c r="JL1067" s="4"/>
      <c r="JM1067" s="4"/>
      <c r="JN1067" s="4"/>
      <c r="JO1067" s="4"/>
      <c r="JP1067" s="4"/>
      <c r="JQ1067" s="6"/>
    </row>
    <row r="1068" spans="1:277" x14ac:dyDescent="0.25">
      <c r="A1068" s="47"/>
      <c r="B1068" s="48"/>
      <c r="C1068" s="48"/>
      <c r="D1068" s="48"/>
      <c r="E1068" s="48"/>
      <c r="F1068" s="48"/>
      <c r="G1068" s="48"/>
      <c r="H1068" s="48"/>
      <c r="I1068" s="48"/>
      <c r="J1068" s="48"/>
      <c r="K1068" s="48"/>
      <c r="IY1068" s="6"/>
      <c r="IZ1068" s="6"/>
      <c r="JA1068" s="6"/>
      <c r="JB1068" s="6"/>
      <c r="JC1068" s="6"/>
      <c r="JD1068" s="46"/>
      <c r="JE1068" s="4"/>
      <c r="JF1068" s="4"/>
      <c r="JG1068" s="4"/>
      <c r="JH1068" s="4"/>
      <c r="JI1068" s="4"/>
      <c r="JJ1068" s="4"/>
      <c r="JK1068" s="4"/>
      <c r="JL1068" s="4"/>
      <c r="JM1068" s="4"/>
      <c r="JN1068" s="4"/>
      <c r="JO1068" s="4"/>
      <c r="JP1068" s="4"/>
      <c r="JQ1068" s="6"/>
    </row>
    <row r="1069" spans="1:277" x14ac:dyDescent="0.25">
      <c r="A1069" s="47"/>
      <c r="B1069" s="48"/>
      <c r="C1069" s="48"/>
      <c r="D1069" s="48"/>
      <c r="E1069" s="48"/>
      <c r="F1069" s="48"/>
      <c r="G1069" s="48"/>
      <c r="H1069" s="48"/>
      <c r="I1069" s="48"/>
      <c r="J1069" s="48"/>
      <c r="K1069" s="48"/>
      <c r="IY1069" s="6"/>
      <c r="IZ1069" s="6"/>
      <c r="JA1069" s="6"/>
      <c r="JB1069" s="6"/>
      <c r="JC1069" s="6"/>
      <c r="JD1069" s="46"/>
      <c r="JE1069" s="4"/>
      <c r="JF1069" s="4"/>
      <c r="JG1069" s="4"/>
      <c r="JH1069" s="4"/>
      <c r="JI1069" s="4"/>
      <c r="JJ1069" s="4"/>
      <c r="JK1069" s="4"/>
      <c r="JL1069" s="4"/>
      <c r="JM1069" s="4"/>
      <c r="JN1069" s="4"/>
      <c r="JO1069" s="4"/>
      <c r="JP1069" s="4"/>
      <c r="JQ1069" s="6"/>
    </row>
    <row r="1070" spans="1:277" x14ac:dyDescent="0.25">
      <c r="A1070" s="47"/>
      <c r="B1070" s="48"/>
      <c r="C1070" s="48"/>
      <c r="D1070" s="48"/>
      <c r="E1070" s="48"/>
      <c r="F1070" s="48"/>
      <c r="G1070" s="48"/>
      <c r="H1070" s="48"/>
      <c r="I1070" s="48"/>
      <c r="J1070" s="48"/>
      <c r="K1070" s="48"/>
      <c r="IY1070" s="6"/>
      <c r="IZ1070" s="6"/>
      <c r="JA1070" s="6"/>
      <c r="JB1070" s="6"/>
      <c r="JC1070" s="6"/>
      <c r="JD1070" s="46"/>
      <c r="JE1070" s="4"/>
      <c r="JF1070" s="4"/>
      <c r="JG1070" s="4"/>
      <c r="JH1070" s="4"/>
      <c r="JI1070" s="4"/>
      <c r="JJ1070" s="4"/>
      <c r="JK1070" s="4"/>
      <c r="JL1070" s="4"/>
      <c r="JM1070" s="4"/>
      <c r="JN1070" s="4"/>
      <c r="JO1070" s="4"/>
      <c r="JP1070" s="4"/>
      <c r="JQ1070" s="6"/>
    </row>
    <row r="1071" spans="1:277" x14ac:dyDescent="0.25">
      <c r="A1071" s="47"/>
      <c r="B1071" s="48"/>
      <c r="C1071" s="48"/>
      <c r="D1071" s="48"/>
      <c r="E1071" s="48"/>
      <c r="F1071" s="48"/>
      <c r="G1071" s="48"/>
      <c r="H1071" s="48"/>
      <c r="I1071" s="48"/>
      <c r="J1071" s="48"/>
      <c r="K1071" s="48"/>
      <c r="IY1071" s="6"/>
      <c r="IZ1071" s="6"/>
      <c r="JA1071" s="6"/>
      <c r="JB1071" s="6"/>
      <c r="JC1071" s="6"/>
      <c r="JD1071" s="46"/>
      <c r="JE1071" s="4"/>
      <c r="JF1071" s="4"/>
      <c r="JG1071" s="4"/>
      <c r="JH1071" s="4"/>
      <c r="JI1071" s="4"/>
      <c r="JJ1071" s="4"/>
      <c r="JK1071" s="4"/>
      <c r="JL1071" s="4"/>
      <c r="JM1071" s="4"/>
      <c r="JN1071" s="4"/>
      <c r="JO1071" s="4"/>
      <c r="JP1071" s="4"/>
      <c r="JQ1071" s="6"/>
    </row>
    <row r="1072" spans="1:277" x14ac:dyDescent="0.25">
      <c r="A1072" s="47"/>
      <c r="B1072" s="48"/>
      <c r="C1072" s="48"/>
      <c r="D1072" s="48"/>
      <c r="E1072" s="48"/>
      <c r="F1072" s="48"/>
      <c r="G1072" s="48"/>
      <c r="H1072" s="48"/>
      <c r="I1072" s="48"/>
      <c r="J1072" s="48"/>
      <c r="K1072" s="48"/>
      <c r="IY1072" s="6"/>
      <c r="IZ1072" s="6"/>
      <c r="JA1072" s="6"/>
      <c r="JB1072" s="6"/>
      <c r="JC1072" s="6"/>
      <c r="JD1072" s="46"/>
      <c r="JE1072" s="4"/>
      <c r="JF1072" s="4"/>
      <c r="JG1072" s="4"/>
      <c r="JH1072" s="4"/>
      <c r="JI1072" s="4"/>
      <c r="JJ1072" s="4"/>
      <c r="JK1072" s="4"/>
      <c r="JL1072" s="4"/>
      <c r="JM1072" s="4"/>
      <c r="JN1072" s="4"/>
      <c r="JO1072" s="4"/>
      <c r="JP1072" s="4"/>
      <c r="JQ1072" s="6"/>
    </row>
    <row r="1073" spans="1:277" x14ac:dyDescent="0.25">
      <c r="A1073" s="47"/>
      <c r="B1073" s="48"/>
      <c r="C1073" s="48"/>
      <c r="D1073" s="48"/>
      <c r="E1073" s="48"/>
      <c r="F1073" s="48"/>
      <c r="G1073" s="48"/>
      <c r="H1073" s="48"/>
      <c r="I1073" s="48"/>
      <c r="J1073" s="48"/>
      <c r="K1073" s="48"/>
      <c r="IY1073" s="6"/>
      <c r="IZ1073" s="6"/>
      <c r="JA1073" s="6"/>
      <c r="JB1073" s="6"/>
      <c r="JC1073" s="6"/>
      <c r="JD1073" s="46"/>
      <c r="JE1073" s="4"/>
      <c r="JF1073" s="4"/>
      <c r="JG1073" s="4"/>
      <c r="JH1073" s="4"/>
      <c r="JI1073" s="4"/>
      <c r="JJ1073" s="4"/>
      <c r="JK1073" s="4"/>
      <c r="JL1073" s="4"/>
      <c r="JM1073" s="4"/>
      <c r="JN1073" s="4"/>
      <c r="JO1073" s="4"/>
      <c r="JP1073" s="4"/>
      <c r="JQ1073" s="6"/>
    </row>
    <row r="1074" spans="1:277" x14ac:dyDescent="0.25">
      <c r="A1074" s="47"/>
      <c r="B1074" s="48"/>
      <c r="C1074" s="48"/>
      <c r="D1074" s="48"/>
      <c r="E1074" s="48"/>
      <c r="F1074" s="48"/>
      <c r="G1074" s="48"/>
      <c r="H1074" s="48"/>
      <c r="I1074" s="48"/>
      <c r="J1074" s="48"/>
      <c r="K1074" s="48"/>
      <c r="IY1074" s="6"/>
      <c r="IZ1074" s="6"/>
      <c r="JA1074" s="6"/>
      <c r="JB1074" s="6"/>
      <c r="JC1074" s="6"/>
      <c r="JD1074" s="46"/>
      <c r="JE1074" s="4"/>
      <c r="JF1074" s="4"/>
      <c r="JG1074" s="4"/>
      <c r="JH1074" s="4"/>
      <c r="JI1074" s="4"/>
      <c r="JJ1074" s="4"/>
      <c r="JK1074" s="4"/>
      <c r="JL1074" s="4"/>
      <c r="JM1074" s="4"/>
      <c r="JN1074" s="4"/>
      <c r="JO1074" s="4"/>
      <c r="JP1074" s="4"/>
      <c r="JQ1074" s="6"/>
    </row>
    <row r="1075" spans="1:277" x14ac:dyDescent="0.25">
      <c r="A1075" s="47"/>
      <c r="B1075" s="48"/>
      <c r="C1075" s="48"/>
      <c r="D1075" s="48"/>
      <c r="E1075" s="48"/>
      <c r="F1075" s="48"/>
      <c r="G1075" s="48"/>
      <c r="H1075" s="48"/>
      <c r="I1075" s="48"/>
      <c r="J1075" s="48"/>
      <c r="K1075" s="48"/>
      <c r="IY1075" s="6"/>
      <c r="IZ1075" s="6"/>
      <c r="JA1075" s="6"/>
      <c r="JB1075" s="6"/>
      <c r="JC1075" s="6"/>
      <c r="JD1075" s="46"/>
      <c r="JE1075" s="4"/>
      <c r="JF1075" s="4"/>
      <c r="JG1075" s="4"/>
      <c r="JH1075" s="4"/>
      <c r="JI1075" s="4"/>
      <c r="JJ1075" s="4"/>
      <c r="JK1075" s="4"/>
      <c r="JL1075" s="4"/>
      <c r="JM1075" s="4"/>
      <c r="JN1075" s="4"/>
      <c r="JO1075" s="4"/>
      <c r="JP1075" s="4"/>
      <c r="JQ1075" s="6"/>
    </row>
    <row r="1076" spans="1:277" x14ac:dyDescent="0.25">
      <c r="A1076" s="47"/>
      <c r="B1076" s="48"/>
      <c r="C1076" s="48"/>
      <c r="D1076" s="48"/>
      <c r="E1076" s="48"/>
      <c r="F1076" s="48"/>
      <c r="G1076" s="48"/>
      <c r="H1076" s="48"/>
      <c r="I1076" s="48"/>
      <c r="J1076" s="48"/>
      <c r="K1076" s="48"/>
      <c r="IY1076" s="6"/>
      <c r="IZ1076" s="6"/>
      <c r="JA1076" s="6"/>
      <c r="JB1076" s="6"/>
      <c r="JC1076" s="6"/>
      <c r="JD1076" s="46"/>
      <c r="JE1076" s="4"/>
      <c r="JF1076" s="4"/>
      <c r="JG1076" s="4"/>
      <c r="JH1076" s="4"/>
      <c r="JI1076" s="4"/>
      <c r="JJ1076" s="4"/>
      <c r="JK1076" s="4"/>
      <c r="JL1076" s="4"/>
      <c r="JM1076" s="4"/>
      <c r="JN1076" s="4"/>
      <c r="JO1076" s="4"/>
      <c r="JP1076" s="4"/>
      <c r="JQ1076" s="6"/>
    </row>
    <row r="1077" spans="1:277" x14ac:dyDescent="0.25">
      <c r="A1077" s="47"/>
      <c r="B1077" s="48"/>
      <c r="C1077" s="48"/>
      <c r="D1077" s="48"/>
      <c r="E1077" s="48"/>
      <c r="F1077" s="48"/>
      <c r="G1077" s="48"/>
      <c r="H1077" s="48"/>
      <c r="I1077" s="48"/>
      <c r="J1077" s="48"/>
      <c r="K1077" s="48"/>
      <c r="IY1077" s="6"/>
      <c r="IZ1077" s="6"/>
      <c r="JA1077" s="6"/>
      <c r="JB1077" s="6"/>
      <c r="JC1077" s="6"/>
      <c r="JD1077" s="46"/>
      <c r="JE1077" s="4"/>
      <c r="JF1077" s="4"/>
      <c r="JG1077" s="4"/>
      <c r="JH1077" s="4"/>
      <c r="JI1077" s="4"/>
      <c r="JJ1077" s="4"/>
      <c r="JK1077" s="4"/>
      <c r="JL1077" s="4"/>
      <c r="JM1077" s="4"/>
      <c r="JN1077" s="4"/>
      <c r="JO1077" s="4"/>
      <c r="JP1077" s="4"/>
      <c r="JQ1077" s="6"/>
    </row>
    <row r="1078" spans="1:277" x14ac:dyDescent="0.25">
      <c r="A1078" s="47"/>
      <c r="B1078" s="48"/>
      <c r="C1078" s="48"/>
      <c r="D1078" s="48"/>
      <c r="E1078" s="48"/>
      <c r="F1078" s="48"/>
      <c r="G1078" s="48"/>
      <c r="H1078" s="48"/>
      <c r="I1078" s="48"/>
      <c r="J1078" s="48"/>
      <c r="K1078" s="48"/>
      <c r="IY1078" s="6"/>
      <c r="IZ1078" s="6"/>
      <c r="JA1078" s="6"/>
      <c r="JB1078" s="6"/>
      <c r="JC1078" s="6"/>
      <c r="JD1078" s="46"/>
      <c r="JE1078" s="4"/>
      <c r="JF1078" s="4"/>
      <c r="JG1078" s="4"/>
      <c r="JH1078" s="4"/>
      <c r="JI1078" s="4"/>
      <c r="JJ1078" s="4"/>
      <c r="JK1078" s="4"/>
      <c r="JL1078" s="4"/>
      <c r="JM1078" s="4"/>
      <c r="JN1078" s="4"/>
      <c r="JO1078" s="4"/>
      <c r="JP1078" s="4"/>
      <c r="JQ1078" s="6"/>
    </row>
    <row r="1079" spans="1:277" x14ac:dyDescent="0.25">
      <c r="A1079" s="47"/>
      <c r="B1079" s="48"/>
      <c r="C1079" s="48"/>
      <c r="D1079" s="48"/>
      <c r="E1079" s="48"/>
      <c r="F1079" s="48"/>
      <c r="G1079" s="48"/>
      <c r="H1079" s="48"/>
      <c r="I1079" s="48"/>
      <c r="J1079" s="48"/>
      <c r="K1079" s="48"/>
      <c r="IY1079" s="6"/>
      <c r="IZ1079" s="6"/>
      <c r="JA1079" s="6"/>
      <c r="JB1079" s="6"/>
      <c r="JC1079" s="6"/>
      <c r="JD1079" s="46"/>
      <c r="JE1079" s="4"/>
      <c r="JF1079" s="4"/>
      <c r="JG1079" s="4"/>
      <c r="JH1079" s="4"/>
      <c r="JI1079" s="4"/>
      <c r="JJ1079" s="4"/>
      <c r="JK1079" s="4"/>
      <c r="JL1079" s="4"/>
      <c r="JM1079" s="4"/>
      <c r="JN1079" s="4"/>
      <c r="JO1079" s="4"/>
      <c r="JP1079" s="4"/>
      <c r="JQ1079" s="6"/>
    </row>
    <row r="1080" spans="1:277" x14ac:dyDescent="0.25">
      <c r="A1080" s="47"/>
      <c r="B1080" s="48"/>
      <c r="C1080" s="48"/>
      <c r="D1080" s="48"/>
      <c r="E1080" s="48"/>
      <c r="F1080" s="48"/>
      <c r="G1080" s="48"/>
      <c r="H1080" s="48"/>
      <c r="I1080" s="48"/>
      <c r="J1080" s="48"/>
      <c r="K1080" s="48"/>
      <c r="IY1080" s="6"/>
      <c r="IZ1080" s="6"/>
      <c r="JA1080" s="6"/>
      <c r="JB1080" s="6"/>
      <c r="JC1080" s="6"/>
      <c r="JD1080" s="46"/>
      <c r="JE1080" s="4"/>
      <c r="JF1080" s="4"/>
      <c r="JG1080" s="4"/>
      <c r="JH1080" s="4"/>
      <c r="JI1080" s="4"/>
      <c r="JJ1080" s="4"/>
      <c r="JK1080" s="4"/>
      <c r="JL1080" s="4"/>
      <c r="JM1080" s="4"/>
      <c r="JN1080" s="4"/>
      <c r="JO1080" s="4"/>
      <c r="JP1080" s="4"/>
      <c r="JQ1080" s="6"/>
    </row>
    <row r="1081" spans="1:277" x14ac:dyDescent="0.25">
      <c r="A1081" s="47"/>
      <c r="B1081" s="48"/>
      <c r="C1081" s="48"/>
      <c r="D1081" s="48"/>
      <c r="E1081" s="48"/>
      <c r="F1081" s="48"/>
      <c r="G1081" s="48"/>
      <c r="H1081" s="48"/>
      <c r="I1081" s="48"/>
      <c r="J1081" s="48"/>
      <c r="K1081" s="48"/>
      <c r="IY1081" s="6"/>
      <c r="IZ1081" s="6"/>
      <c r="JA1081" s="6"/>
      <c r="JB1081" s="6"/>
      <c r="JC1081" s="6"/>
      <c r="JD1081" s="46"/>
      <c r="JE1081" s="4"/>
      <c r="JF1081" s="4"/>
      <c r="JG1081" s="4"/>
      <c r="JH1081" s="4"/>
      <c r="JI1081" s="4"/>
      <c r="JJ1081" s="4"/>
      <c r="JK1081" s="4"/>
      <c r="JL1081" s="4"/>
      <c r="JM1081" s="4"/>
      <c r="JN1081" s="4"/>
      <c r="JO1081" s="4"/>
      <c r="JP1081" s="4"/>
      <c r="JQ1081" s="6"/>
    </row>
    <row r="1082" spans="1:277" x14ac:dyDescent="0.25">
      <c r="A1082" s="47"/>
      <c r="B1082" s="48"/>
      <c r="C1082" s="48"/>
      <c r="D1082" s="48"/>
      <c r="E1082" s="48"/>
      <c r="F1082" s="48"/>
      <c r="G1082" s="48"/>
      <c r="H1082" s="48"/>
      <c r="I1082" s="48"/>
      <c r="J1082" s="48"/>
      <c r="K1082" s="48"/>
      <c r="IY1082" s="6"/>
      <c r="IZ1082" s="6"/>
      <c r="JA1082" s="6"/>
      <c r="JB1082" s="6"/>
      <c r="JC1082" s="6"/>
      <c r="JD1082" s="46"/>
      <c r="JE1082" s="4"/>
      <c r="JF1082" s="4"/>
      <c r="JG1082" s="4"/>
      <c r="JH1082" s="4"/>
      <c r="JI1082" s="4"/>
      <c r="JJ1082" s="4"/>
      <c r="JK1082" s="4"/>
      <c r="JL1082" s="4"/>
      <c r="JM1082" s="4"/>
      <c r="JN1082" s="4"/>
      <c r="JO1082" s="4"/>
      <c r="JP1082" s="4"/>
      <c r="JQ1082" s="6"/>
    </row>
    <row r="1083" spans="1:277" x14ac:dyDescent="0.25">
      <c r="A1083" s="47"/>
      <c r="B1083" s="48"/>
      <c r="C1083" s="48"/>
      <c r="D1083" s="48"/>
      <c r="E1083" s="48"/>
      <c r="F1083" s="48"/>
      <c r="G1083" s="48"/>
      <c r="H1083" s="48"/>
      <c r="I1083" s="48"/>
      <c r="J1083" s="48"/>
      <c r="K1083" s="48"/>
      <c r="IY1083" s="6"/>
      <c r="IZ1083" s="6"/>
      <c r="JA1083" s="6"/>
      <c r="JB1083" s="6"/>
      <c r="JC1083" s="6"/>
      <c r="JD1083" s="46"/>
      <c r="JE1083" s="4"/>
      <c r="JF1083" s="4"/>
      <c r="JG1083" s="4"/>
      <c r="JH1083" s="4"/>
      <c r="JI1083" s="4"/>
      <c r="JJ1083" s="4"/>
      <c r="JK1083" s="4"/>
      <c r="JL1083" s="4"/>
      <c r="JM1083" s="4"/>
      <c r="JN1083" s="4"/>
      <c r="JO1083" s="4"/>
      <c r="JP1083" s="4"/>
      <c r="JQ1083" s="6"/>
    </row>
    <row r="1084" spans="1:277" x14ac:dyDescent="0.25">
      <c r="A1084" s="47"/>
      <c r="B1084" s="48"/>
      <c r="C1084" s="48"/>
      <c r="D1084" s="48"/>
      <c r="E1084" s="48"/>
      <c r="F1084" s="48"/>
      <c r="G1084" s="48"/>
      <c r="H1084" s="48"/>
      <c r="I1084" s="48"/>
      <c r="J1084" s="48"/>
      <c r="K1084" s="48"/>
      <c r="IY1084" s="6"/>
      <c r="IZ1084" s="6"/>
      <c r="JA1084" s="6"/>
      <c r="JB1084" s="6"/>
      <c r="JC1084" s="6"/>
      <c r="JD1084" s="46"/>
      <c r="JE1084" s="4"/>
      <c r="JF1084" s="4"/>
      <c r="JG1084" s="4"/>
      <c r="JH1084" s="4"/>
      <c r="JI1084" s="4"/>
      <c r="JJ1084" s="4"/>
      <c r="JK1084" s="4"/>
      <c r="JL1084" s="4"/>
      <c r="JM1084" s="4"/>
      <c r="JN1084" s="4"/>
      <c r="JO1084" s="4"/>
      <c r="JP1084" s="4"/>
      <c r="JQ1084" s="6"/>
    </row>
    <row r="1085" spans="1:277" x14ac:dyDescent="0.25">
      <c r="A1085" s="47"/>
      <c r="B1085" s="48"/>
      <c r="C1085" s="48"/>
      <c r="D1085" s="48"/>
      <c r="E1085" s="48"/>
      <c r="F1085" s="48"/>
      <c r="G1085" s="48"/>
      <c r="H1085" s="48"/>
      <c r="I1085" s="48"/>
      <c r="J1085" s="48"/>
      <c r="K1085" s="48"/>
      <c r="IY1085" s="6"/>
      <c r="IZ1085" s="6"/>
      <c r="JA1085" s="6"/>
      <c r="JB1085" s="6"/>
      <c r="JC1085" s="6"/>
      <c r="JD1085" s="46"/>
      <c r="JE1085" s="4"/>
      <c r="JF1085" s="4"/>
      <c r="JG1085" s="4"/>
      <c r="JH1085" s="4"/>
      <c r="JI1085" s="4"/>
      <c r="JJ1085" s="4"/>
      <c r="JK1085" s="4"/>
      <c r="JL1085" s="4"/>
      <c r="JM1085" s="4"/>
      <c r="JN1085" s="4"/>
      <c r="JO1085" s="4"/>
      <c r="JP1085" s="4"/>
      <c r="JQ1085" s="6"/>
    </row>
    <row r="1086" spans="1:277" x14ac:dyDescent="0.25">
      <c r="A1086" s="47"/>
      <c r="B1086" s="48"/>
      <c r="C1086" s="48"/>
      <c r="D1086" s="48"/>
      <c r="E1086" s="48"/>
      <c r="F1086" s="48"/>
      <c r="G1086" s="48"/>
      <c r="H1086" s="48"/>
      <c r="I1086" s="48"/>
      <c r="J1086" s="48"/>
      <c r="K1086" s="48"/>
      <c r="IY1086" s="6"/>
      <c r="IZ1086" s="6"/>
      <c r="JA1086" s="6"/>
      <c r="JB1086" s="6"/>
      <c r="JC1086" s="6"/>
      <c r="JD1086" s="46"/>
      <c r="JE1086" s="4"/>
      <c r="JF1086" s="4"/>
      <c r="JG1086" s="4"/>
      <c r="JH1086" s="4"/>
      <c r="JI1086" s="4"/>
      <c r="JJ1086" s="4"/>
      <c r="JK1086" s="4"/>
      <c r="JL1086" s="4"/>
      <c r="JM1086" s="4"/>
      <c r="JN1086" s="4"/>
      <c r="JO1086" s="4"/>
      <c r="JP1086" s="4"/>
      <c r="JQ1086" s="6"/>
    </row>
    <row r="1087" spans="1:277" x14ac:dyDescent="0.25">
      <c r="A1087" s="47"/>
      <c r="B1087" s="48"/>
      <c r="C1087" s="48"/>
      <c r="D1087" s="48"/>
      <c r="E1087" s="48"/>
      <c r="F1087" s="48"/>
      <c r="G1087" s="48"/>
      <c r="H1087" s="48"/>
      <c r="I1087" s="48"/>
      <c r="J1087" s="48"/>
      <c r="K1087" s="48"/>
      <c r="IY1087" s="6"/>
      <c r="IZ1087" s="6"/>
      <c r="JA1087" s="6"/>
      <c r="JB1087" s="6"/>
      <c r="JC1087" s="6"/>
      <c r="JD1087" s="46"/>
      <c r="JE1087" s="4"/>
      <c r="JF1087" s="4"/>
      <c r="JG1087" s="4"/>
      <c r="JH1087" s="4"/>
      <c r="JI1087" s="4"/>
      <c r="JJ1087" s="4"/>
      <c r="JK1087" s="4"/>
      <c r="JL1087" s="4"/>
      <c r="JM1087" s="4"/>
      <c r="JN1087" s="4"/>
      <c r="JO1087" s="4"/>
      <c r="JP1087" s="4"/>
      <c r="JQ1087" s="6"/>
    </row>
    <row r="1088" spans="1:277" x14ac:dyDescent="0.25">
      <c r="A1088" s="47"/>
      <c r="B1088" s="48"/>
      <c r="C1088" s="48"/>
      <c r="D1088" s="48"/>
      <c r="E1088" s="48"/>
      <c r="F1088" s="48"/>
      <c r="G1088" s="48"/>
      <c r="H1088" s="48"/>
      <c r="I1088" s="48"/>
      <c r="J1088" s="48"/>
      <c r="K1088" s="48"/>
      <c r="IY1088" s="6"/>
      <c r="IZ1088" s="6"/>
      <c r="JA1088" s="6"/>
      <c r="JB1088" s="6"/>
      <c r="JC1088" s="6"/>
      <c r="JD1088" s="46"/>
      <c r="JE1088" s="4"/>
      <c r="JF1088" s="4"/>
      <c r="JG1088" s="4"/>
      <c r="JH1088" s="4"/>
      <c r="JI1088" s="4"/>
      <c r="JJ1088" s="4"/>
      <c r="JK1088" s="4"/>
      <c r="JL1088" s="4"/>
      <c r="JM1088" s="4"/>
      <c r="JN1088" s="4"/>
      <c r="JO1088" s="4"/>
      <c r="JP1088" s="4"/>
      <c r="JQ1088" s="6"/>
    </row>
    <row r="1089" spans="1:277" x14ac:dyDescent="0.25">
      <c r="A1089" s="47"/>
      <c r="B1089" s="48"/>
      <c r="C1089" s="48"/>
      <c r="D1089" s="48"/>
      <c r="E1089" s="48"/>
      <c r="F1089" s="48"/>
      <c r="G1089" s="48"/>
      <c r="H1089" s="48"/>
      <c r="I1089" s="48"/>
      <c r="J1089" s="48"/>
      <c r="K1089" s="48"/>
      <c r="IY1089" s="6"/>
      <c r="IZ1089" s="6"/>
      <c r="JA1089" s="6"/>
      <c r="JB1089" s="6"/>
      <c r="JC1089" s="6"/>
      <c r="JD1089" s="46"/>
      <c r="JE1089" s="4"/>
      <c r="JF1089" s="4"/>
      <c r="JG1089" s="4"/>
      <c r="JH1089" s="4"/>
      <c r="JI1089" s="4"/>
      <c r="JJ1089" s="4"/>
      <c r="JK1089" s="4"/>
      <c r="JL1089" s="4"/>
      <c r="JM1089" s="4"/>
      <c r="JN1089" s="4"/>
      <c r="JO1089" s="4"/>
      <c r="JP1089" s="4"/>
      <c r="JQ1089" s="6"/>
    </row>
    <row r="1090" spans="1:277" x14ac:dyDescent="0.25">
      <c r="A1090" s="47"/>
      <c r="B1090" s="48"/>
      <c r="C1090" s="48"/>
      <c r="D1090" s="48"/>
      <c r="E1090" s="48"/>
      <c r="F1090" s="48"/>
      <c r="G1090" s="48"/>
      <c r="H1090" s="48"/>
      <c r="I1090" s="48"/>
      <c r="J1090" s="48"/>
      <c r="K1090" s="48"/>
      <c r="IY1090" s="6"/>
      <c r="IZ1090" s="6"/>
      <c r="JA1090" s="6"/>
      <c r="JB1090" s="6"/>
      <c r="JC1090" s="6"/>
      <c r="JD1090" s="46"/>
      <c r="JE1090" s="4"/>
      <c r="JF1090" s="4"/>
      <c r="JG1090" s="4"/>
      <c r="JH1090" s="4"/>
      <c r="JI1090" s="4"/>
      <c r="JJ1090" s="4"/>
      <c r="JK1090" s="4"/>
      <c r="JL1090" s="4"/>
      <c r="JM1090" s="4"/>
      <c r="JN1090" s="4"/>
      <c r="JO1090" s="4"/>
      <c r="JP1090" s="4"/>
      <c r="JQ1090" s="6"/>
    </row>
    <row r="1091" spans="1:277" x14ac:dyDescent="0.25">
      <c r="A1091" s="47"/>
      <c r="B1091" s="48"/>
      <c r="C1091" s="48"/>
      <c r="D1091" s="48"/>
      <c r="E1091" s="48"/>
      <c r="F1091" s="48"/>
      <c r="G1091" s="48"/>
      <c r="H1091" s="48"/>
      <c r="I1091" s="48"/>
      <c r="J1091" s="48"/>
      <c r="K1091" s="48"/>
      <c r="IY1091" s="6"/>
      <c r="IZ1091" s="6"/>
      <c r="JA1091" s="6"/>
      <c r="JB1091" s="6"/>
      <c r="JC1091" s="6"/>
      <c r="JD1091" s="46"/>
      <c r="JE1091" s="4"/>
      <c r="JF1091" s="4"/>
      <c r="JG1091" s="4"/>
      <c r="JH1091" s="4"/>
      <c r="JI1091" s="4"/>
      <c r="JJ1091" s="4"/>
      <c r="JK1091" s="4"/>
      <c r="JL1091" s="4"/>
      <c r="JM1091" s="4"/>
      <c r="JN1091" s="4"/>
      <c r="JO1091" s="4"/>
      <c r="JP1091" s="4"/>
      <c r="JQ1091" s="6"/>
    </row>
    <row r="1092" spans="1:277" x14ac:dyDescent="0.25">
      <c r="A1092" s="47"/>
      <c r="B1092" s="48"/>
      <c r="C1092" s="48"/>
      <c r="D1092" s="48"/>
      <c r="E1092" s="48"/>
      <c r="F1092" s="48"/>
      <c r="G1092" s="48"/>
      <c r="H1092" s="48"/>
      <c r="I1092" s="48"/>
      <c r="J1092" s="48"/>
      <c r="K1092" s="48"/>
      <c r="IY1092" s="6"/>
      <c r="IZ1092" s="6"/>
      <c r="JA1092" s="6"/>
      <c r="JB1092" s="6"/>
      <c r="JC1092" s="6"/>
      <c r="JD1092" s="46"/>
      <c r="JE1092" s="4"/>
      <c r="JF1092" s="4"/>
      <c r="JG1092" s="4"/>
      <c r="JH1092" s="4"/>
      <c r="JI1092" s="4"/>
      <c r="JJ1092" s="4"/>
      <c r="JK1092" s="4"/>
      <c r="JL1092" s="4"/>
      <c r="JM1092" s="4"/>
      <c r="JN1092" s="4"/>
      <c r="JO1092" s="4"/>
      <c r="JP1092" s="4"/>
      <c r="JQ1092" s="6"/>
    </row>
    <row r="1093" spans="1:277" x14ac:dyDescent="0.25">
      <c r="A1093" s="47"/>
      <c r="B1093" s="48"/>
      <c r="C1093" s="48"/>
      <c r="D1093" s="48"/>
      <c r="E1093" s="48"/>
      <c r="F1093" s="48"/>
      <c r="G1093" s="48"/>
      <c r="H1093" s="48"/>
      <c r="I1093" s="48"/>
      <c r="J1093" s="48"/>
      <c r="K1093" s="48"/>
      <c r="IY1093" s="6"/>
      <c r="IZ1093" s="6"/>
      <c r="JA1093" s="6"/>
      <c r="JB1093" s="6"/>
      <c r="JC1093" s="6"/>
      <c r="JD1093" s="46"/>
      <c r="JE1093" s="4"/>
      <c r="JF1093" s="4"/>
      <c r="JG1093" s="4"/>
      <c r="JH1093" s="4"/>
      <c r="JI1093" s="4"/>
      <c r="JJ1093" s="4"/>
      <c r="JK1093" s="4"/>
      <c r="JL1093" s="4"/>
      <c r="JM1093" s="4"/>
      <c r="JN1093" s="4"/>
      <c r="JO1093" s="4"/>
      <c r="JP1093" s="4"/>
      <c r="JQ1093" s="6"/>
    </row>
    <row r="1094" spans="1:277" x14ac:dyDescent="0.25">
      <c r="A1094" s="47"/>
      <c r="B1094" s="48"/>
      <c r="C1094" s="48"/>
      <c r="D1094" s="48"/>
      <c r="E1094" s="48"/>
      <c r="F1094" s="48"/>
      <c r="G1094" s="48"/>
      <c r="H1094" s="48"/>
      <c r="I1094" s="48"/>
      <c r="J1094" s="48"/>
      <c r="K1094" s="48"/>
      <c r="IY1094" s="6"/>
      <c r="IZ1094" s="6"/>
      <c r="JA1094" s="6"/>
      <c r="JB1094" s="6"/>
      <c r="JC1094" s="6"/>
      <c r="JD1094" s="46"/>
      <c r="JE1094" s="4"/>
      <c r="JF1094" s="4"/>
      <c r="JG1094" s="4"/>
      <c r="JH1094" s="4"/>
      <c r="JI1094" s="4"/>
      <c r="JJ1094" s="4"/>
      <c r="JK1094" s="4"/>
      <c r="JL1094" s="4"/>
      <c r="JM1094" s="4"/>
      <c r="JN1094" s="4"/>
      <c r="JO1094" s="4"/>
      <c r="JP1094" s="4"/>
      <c r="JQ1094" s="6"/>
    </row>
    <row r="1095" spans="1:277" x14ac:dyDescent="0.25">
      <c r="A1095" s="47"/>
      <c r="B1095" s="48"/>
      <c r="C1095" s="48"/>
      <c r="D1095" s="48"/>
      <c r="E1095" s="48"/>
      <c r="F1095" s="48"/>
      <c r="G1095" s="48"/>
      <c r="H1095" s="48"/>
      <c r="I1095" s="48"/>
      <c r="J1095" s="48"/>
      <c r="K1095" s="48"/>
      <c r="IY1095" s="6"/>
      <c r="IZ1095" s="6"/>
      <c r="JA1095" s="6"/>
      <c r="JB1095" s="6"/>
      <c r="JC1095" s="6"/>
      <c r="JD1095" s="46"/>
      <c r="JE1095" s="4"/>
      <c r="JF1095" s="4"/>
      <c r="JG1095" s="4"/>
      <c r="JH1095" s="4"/>
      <c r="JI1095" s="4"/>
      <c r="JJ1095" s="4"/>
      <c r="JK1095" s="4"/>
      <c r="JL1095" s="4"/>
      <c r="JM1095" s="4"/>
      <c r="JN1095" s="4"/>
      <c r="JO1095" s="4"/>
      <c r="JP1095" s="4"/>
      <c r="JQ1095" s="6"/>
    </row>
    <row r="1096" spans="1:277" x14ac:dyDescent="0.25">
      <c r="A1096" s="47"/>
      <c r="B1096" s="48"/>
      <c r="C1096" s="48"/>
      <c r="D1096" s="48"/>
      <c r="E1096" s="48"/>
      <c r="F1096" s="48"/>
      <c r="G1096" s="48"/>
      <c r="H1096" s="48"/>
      <c r="I1096" s="48"/>
      <c r="J1096" s="48"/>
      <c r="K1096" s="48"/>
      <c r="IY1096" s="6"/>
      <c r="IZ1096" s="6"/>
      <c r="JA1096" s="6"/>
      <c r="JB1096" s="6"/>
      <c r="JC1096" s="6"/>
      <c r="JD1096" s="46"/>
      <c r="JE1096" s="4"/>
      <c r="JF1096" s="4"/>
      <c r="JG1096" s="4"/>
      <c r="JH1096" s="4"/>
      <c r="JI1096" s="4"/>
      <c r="JJ1096" s="4"/>
      <c r="JK1096" s="4"/>
      <c r="JL1096" s="4"/>
      <c r="JM1096" s="4"/>
      <c r="JN1096" s="4"/>
      <c r="JO1096" s="4"/>
      <c r="JP1096" s="4"/>
      <c r="JQ1096" s="6"/>
    </row>
    <row r="1097" spans="1:277" x14ac:dyDescent="0.25">
      <c r="A1097" s="47"/>
      <c r="B1097" s="48"/>
      <c r="C1097" s="48"/>
      <c r="D1097" s="48"/>
      <c r="E1097" s="48"/>
      <c r="F1097" s="48"/>
      <c r="G1097" s="48"/>
      <c r="H1097" s="48"/>
      <c r="I1097" s="48"/>
      <c r="J1097" s="48"/>
      <c r="K1097" s="48"/>
      <c r="IY1097" s="6"/>
      <c r="IZ1097" s="6"/>
      <c r="JA1097" s="6"/>
      <c r="JB1097" s="6"/>
      <c r="JC1097" s="6"/>
      <c r="JD1097" s="46"/>
      <c r="JE1097" s="4"/>
      <c r="JF1097" s="4"/>
      <c r="JG1097" s="4"/>
      <c r="JH1097" s="4"/>
      <c r="JI1097" s="4"/>
      <c r="JJ1097" s="4"/>
      <c r="JK1097" s="4"/>
      <c r="JL1097" s="4"/>
      <c r="JM1097" s="4"/>
      <c r="JN1097" s="4"/>
      <c r="JO1097" s="4"/>
      <c r="JP1097" s="4"/>
      <c r="JQ1097" s="6"/>
    </row>
    <row r="1098" spans="1:277" x14ac:dyDescent="0.25">
      <c r="A1098" s="47"/>
      <c r="B1098" s="48"/>
      <c r="C1098" s="48"/>
      <c r="D1098" s="48"/>
      <c r="E1098" s="48"/>
      <c r="F1098" s="48"/>
      <c r="G1098" s="48"/>
      <c r="H1098" s="48"/>
      <c r="I1098" s="48"/>
      <c r="J1098" s="48"/>
      <c r="K1098" s="48"/>
      <c r="IY1098" s="6"/>
      <c r="IZ1098" s="6"/>
      <c r="JA1098" s="6"/>
      <c r="JB1098" s="6"/>
      <c r="JC1098" s="6"/>
      <c r="JD1098" s="46"/>
      <c r="JE1098" s="4"/>
      <c r="JF1098" s="4"/>
      <c r="JG1098" s="4"/>
      <c r="JH1098" s="4"/>
      <c r="JI1098" s="4"/>
      <c r="JJ1098" s="4"/>
      <c r="JK1098" s="4"/>
      <c r="JL1098" s="4"/>
      <c r="JM1098" s="4"/>
      <c r="JN1098" s="4"/>
      <c r="JO1098" s="4"/>
      <c r="JP1098" s="4"/>
      <c r="JQ1098" s="6"/>
    </row>
    <row r="1099" spans="1:277" x14ac:dyDescent="0.25">
      <c r="A1099" s="47"/>
      <c r="B1099" s="48"/>
      <c r="C1099" s="48"/>
      <c r="D1099" s="48"/>
      <c r="E1099" s="48"/>
      <c r="F1099" s="48"/>
      <c r="G1099" s="48"/>
      <c r="H1099" s="48"/>
      <c r="I1099" s="48"/>
      <c r="J1099" s="48"/>
      <c r="K1099" s="48"/>
      <c r="IY1099" s="6"/>
      <c r="IZ1099" s="6"/>
      <c r="JA1099" s="6"/>
      <c r="JB1099" s="6"/>
      <c r="JC1099" s="6"/>
      <c r="JD1099" s="46"/>
      <c r="JE1099" s="4"/>
      <c r="JF1099" s="4"/>
      <c r="JG1099" s="4"/>
      <c r="JH1099" s="4"/>
      <c r="JI1099" s="4"/>
      <c r="JJ1099" s="4"/>
      <c r="JK1099" s="4"/>
      <c r="JL1099" s="4"/>
      <c r="JM1099" s="4"/>
      <c r="JN1099" s="4"/>
      <c r="JO1099" s="4"/>
      <c r="JP1099" s="4"/>
      <c r="JQ1099" s="6"/>
    </row>
    <row r="1100" spans="1:277" x14ac:dyDescent="0.25">
      <c r="A1100" s="47"/>
      <c r="B1100" s="48"/>
      <c r="C1100" s="48"/>
      <c r="D1100" s="48"/>
      <c r="E1100" s="48"/>
      <c r="F1100" s="48"/>
      <c r="G1100" s="48"/>
      <c r="H1100" s="48"/>
      <c r="I1100" s="48"/>
      <c r="J1100" s="48"/>
      <c r="K1100" s="48"/>
      <c r="IY1100" s="6"/>
      <c r="IZ1100" s="6"/>
      <c r="JA1100" s="6"/>
      <c r="JB1100" s="6"/>
      <c r="JC1100" s="6"/>
      <c r="JD1100" s="46"/>
      <c r="JE1100" s="4"/>
      <c r="JF1100" s="4"/>
      <c r="JG1100" s="4"/>
      <c r="JH1100" s="4"/>
      <c r="JI1100" s="4"/>
      <c r="JJ1100" s="4"/>
      <c r="JK1100" s="4"/>
      <c r="JL1100" s="4"/>
      <c r="JM1100" s="4"/>
      <c r="JN1100" s="4"/>
      <c r="JO1100" s="4"/>
      <c r="JP1100" s="4"/>
      <c r="JQ1100" s="6"/>
    </row>
    <row r="1101" spans="1:277" x14ac:dyDescent="0.25">
      <c r="A1101" s="47"/>
      <c r="B1101" s="48"/>
      <c r="C1101" s="48"/>
      <c r="D1101" s="48"/>
      <c r="E1101" s="48"/>
      <c r="F1101" s="48"/>
      <c r="G1101" s="48"/>
      <c r="H1101" s="48"/>
      <c r="I1101" s="48"/>
      <c r="J1101" s="48"/>
      <c r="K1101" s="48"/>
      <c r="IY1101" s="6"/>
      <c r="IZ1101" s="6"/>
      <c r="JA1101" s="6"/>
      <c r="JB1101" s="6"/>
      <c r="JC1101" s="6"/>
      <c r="JD1101" s="46"/>
      <c r="JE1101" s="4"/>
      <c r="JF1101" s="4"/>
      <c r="JG1101" s="4"/>
      <c r="JH1101" s="4"/>
      <c r="JI1101" s="4"/>
      <c r="JJ1101" s="4"/>
      <c r="JK1101" s="4"/>
      <c r="JL1101" s="4"/>
      <c r="JM1101" s="4"/>
      <c r="JN1101" s="4"/>
      <c r="JO1101" s="4"/>
      <c r="JP1101" s="4"/>
      <c r="JQ1101" s="6"/>
    </row>
    <row r="1102" spans="1:277" x14ac:dyDescent="0.25">
      <c r="A1102" s="47"/>
      <c r="B1102" s="48"/>
      <c r="C1102" s="48"/>
      <c r="D1102" s="48"/>
      <c r="E1102" s="48"/>
      <c r="F1102" s="48"/>
      <c r="G1102" s="48"/>
      <c r="H1102" s="48"/>
      <c r="I1102" s="48"/>
      <c r="J1102" s="48"/>
      <c r="K1102" s="48"/>
      <c r="IY1102" s="6"/>
      <c r="IZ1102" s="6"/>
      <c r="JA1102" s="6"/>
      <c r="JB1102" s="6"/>
      <c r="JC1102" s="6"/>
      <c r="JD1102" s="46"/>
      <c r="JE1102" s="4"/>
      <c r="JF1102" s="4"/>
      <c r="JG1102" s="4"/>
      <c r="JH1102" s="4"/>
      <c r="JI1102" s="4"/>
      <c r="JJ1102" s="4"/>
      <c r="JK1102" s="4"/>
      <c r="JL1102" s="4"/>
      <c r="JM1102" s="4"/>
      <c r="JN1102" s="4"/>
      <c r="JO1102" s="4"/>
      <c r="JP1102" s="4"/>
      <c r="JQ1102" s="6"/>
    </row>
    <row r="1103" spans="1:277" x14ac:dyDescent="0.25">
      <c r="A1103" s="47"/>
      <c r="B1103" s="48"/>
      <c r="C1103" s="48"/>
      <c r="D1103" s="48"/>
      <c r="E1103" s="48"/>
      <c r="F1103" s="48"/>
      <c r="G1103" s="48"/>
      <c r="H1103" s="48"/>
      <c r="I1103" s="48"/>
      <c r="J1103" s="48"/>
      <c r="K1103" s="48"/>
      <c r="IY1103" s="6"/>
      <c r="IZ1103" s="6"/>
      <c r="JA1103" s="6"/>
      <c r="JB1103" s="6"/>
      <c r="JC1103" s="6"/>
      <c r="JD1103" s="46"/>
      <c r="JE1103" s="4"/>
      <c r="JF1103" s="4"/>
      <c r="JG1103" s="4"/>
      <c r="JH1103" s="4"/>
      <c r="JI1103" s="4"/>
      <c r="JJ1103" s="4"/>
      <c r="JK1103" s="4"/>
      <c r="JL1103" s="4"/>
      <c r="JM1103" s="4"/>
      <c r="JN1103" s="4"/>
      <c r="JO1103" s="4"/>
      <c r="JP1103" s="4"/>
      <c r="JQ1103" s="6"/>
    </row>
    <row r="1104" spans="1:277" x14ac:dyDescent="0.25">
      <c r="A1104" s="47"/>
      <c r="B1104" s="48"/>
      <c r="C1104" s="48"/>
      <c r="D1104" s="48"/>
      <c r="E1104" s="48"/>
      <c r="F1104" s="48"/>
      <c r="G1104" s="48"/>
      <c r="H1104" s="48"/>
      <c r="I1104" s="48"/>
      <c r="J1104" s="48"/>
      <c r="K1104" s="48"/>
      <c r="IY1104" s="6"/>
      <c r="IZ1104" s="6"/>
      <c r="JA1104" s="6"/>
      <c r="JB1104" s="6"/>
      <c r="JC1104" s="6"/>
      <c r="JD1104" s="46"/>
      <c r="JE1104" s="4"/>
      <c r="JF1104" s="4"/>
      <c r="JG1104" s="4"/>
      <c r="JH1104" s="4"/>
      <c r="JI1104" s="4"/>
      <c r="JJ1104" s="4"/>
      <c r="JK1104" s="4"/>
      <c r="JL1104" s="4"/>
      <c r="JM1104" s="4"/>
      <c r="JN1104" s="4"/>
      <c r="JO1104" s="4"/>
      <c r="JP1104" s="4"/>
      <c r="JQ1104" s="6"/>
    </row>
    <row r="1105" spans="1:277" x14ac:dyDescent="0.25">
      <c r="A1105" s="47"/>
      <c r="B1105" s="48"/>
      <c r="C1105" s="48"/>
      <c r="D1105" s="48"/>
      <c r="E1105" s="48"/>
      <c r="F1105" s="48"/>
      <c r="G1105" s="48"/>
      <c r="H1105" s="48"/>
      <c r="I1105" s="48"/>
      <c r="J1105" s="48"/>
      <c r="K1105" s="48"/>
      <c r="IY1105" s="6"/>
      <c r="IZ1105" s="6"/>
      <c r="JA1105" s="6"/>
      <c r="JB1105" s="6"/>
      <c r="JC1105" s="6"/>
      <c r="JD1105" s="46"/>
      <c r="JE1105" s="4"/>
      <c r="JF1105" s="4"/>
      <c r="JG1105" s="4"/>
      <c r="JH1105" s="4"/>
      <c r="JI1105" s="4"/>
      <c r="JJ1105" s="4"/>
      <c r="JK1105" s="4"/>
      <c r="JL1105" s="4"/>
      <c r="JM1105" s="4"/>
      <c r="JN1105" s="4"/>
      <c r="JO1105" s="4"/>
      <c r="JP1105" s="4"/>
      <c r="JQ1105" s="6"/>
    </row>
    <row r="1106" spans="1:277" x14ac:dyDescent="0.25">
      <c r="A1106" s="47"/>
      <c r="B1106" s="48"/>
      <c r="C1106" s="48"/>
      <c r="D1106" s="48"/>
      <c r="E1106" s="48"/>
      <c r="F1106" s="48"/>
      <c r="G1106" s="48"/>
      <c r="H1106" s="48"/>
      <c r="I1106" s="48"/>
      <c r="J1106" s="48"/>
      <c r="K1106" s="48"/>
      <c r="IY1106" s="6"/>
      <c r="IZ1106" s="6"/>
      <c r="JA1106" s="6"/>
      <c r="JB1106" s="6"/>
      <c r="JC1106" s="6"/>
      <c r="JD1106" s="46"/>
      <c r="JE1106" s="4"/>
      <c r="JF1106" s="4"/>
      <c r="JG1106" s="4"/>
      <c r="JH1106" s="4"/>
      <c r="JI1106" s="4"/>
      <c r="JJ1106" s="4"/>
      <c r="JK1106" s="4"/>
      <c r="JL1106" s="4"/>
      <c r="JM1106" s="4"/>
      <c r="JN1106" s="4"/>
      <c r="JO1106" s="4"/>
      <c r="JP1106" s="4"/>
      <c r="JQ1106" s="6"/>
    </row>
    <row r="1107" spans="1:277" x14ac:dyDescent="0.25">
      <c r="A1107" s="47"/>
      <c r="B1107" s="48"/>
      <c r="C1107" s="48"/>
      <c r="D1107" s="48"/>
      <c r="E1107" s="48"/>
      <c r="F1107" s="48"/>
      <c r="G1107" s="48"/>
      <c r="H1107" s="48"/>
      <c r="I1107" s="48"/>
      <c r="J1107" s="48"/>
      <c r="K1107" s="48"/>
      <c r="IY1107" s="6"/>
      <c r="IZ1107" s="6"/>
      <c r="JA1107" s="6"/>
      <c r="JB1107" s="6"/>
      <c r="JC1107" s="6"/>
      <c r="JD1107" s="46"/>
      <c r="JE1107" s="4"/>
      <c r="JF1107" s="4"/>
      <c r="JG1107" s="4"/>
      <c r="JH1107" s="4"/>
      <c r="JI1107" s="4"/>
      <c r="JJ1107" s="4"/>
      <c r="JK1107" s="4"/>
      <c r="JL1107" s="4"/>
      <c r="JM1107" s="4"/>
      <c r="JN1107" s="4"/>
      <c r="JO1107" s="4"/>
      <c r="JP1107" s="4"/>
      <c r="JQ1107" s="6"/>
    </row>
    <row r="1108" spans="1:277" x14ac:dyDescent="0.25">
      <c r="A1108" s="47"/>
      <c r="B1108" s="48"/>
      <c r="C1108" s="48"/>
      <c r="D1108" s="48"/>
      <c r="E1108" s="48"/>
      <c r="F1108" s="48"/>
      <c r="G1108" s="48"/>
      <c r="H1108" s="48"/>
      <c r="I1108" s="48"/>
      <c r="J1108" s="48"/>
      <c r="K1108" s="48"/>
      <c r="IY1108" s="6"/>
      <c r="IZ1108" s="6"/>
      <c r="JA1108" s="6"/>
      <c r="JB1108" s="6"/>
      <c r="JC1108" s="6"/>
      <c r="JD1108" s="46"/>
      <c r="JE1108" s="4"/>
      <c r="JF1108" s="4"/>
      <c r="JG1108" s="4"/>
      <c r="JH1108" s="4"/>
      <c r="JI1108" s="4"/>
      <c r="JJ1108" s="4"/>
      <c r="JK1108" s="4"/>
      <c r="JL1108" s="4"/>
      <c r="JM1108" s="4"/>
      <c r="JN1108" s="4"/>
      <c r="JO1108" s="4"/>
      <c r="JP1108" s="4"/>
      <c r="JQ1108" s="6"/>
    </row>
    <row r="1109" spans="1:277" x14ac:dyDescent="0.25">
      <c r="A1109" s="47"/>
      <c r="B1109" s="48"/>
      <c r="C1109" s="48"/>
      <c r="D1109" s="48"/>
      <c r="E1109" s="48"/>
      <c r="F1109" s="48"/>
      <c r="G1109" s="48"/>
      <c r="H1109" s="48"/>
      <c r="I1109" s="48"/>
      <c r="J1109" s="48"/>
      <c r="K1109" s="48"/>
      <c r="IY1109" s="6"/>
      <c r="IZ1109" s="6"/>
      <c r="JA1109" s="6"/>
      <c r="JB1109" s="6"/>
      <c r="JC1109" s="6"/>
      <c r="JD1109" s="46"/>
      <c r="JE1109" s="4"/>
      <c r="JF1109" s="4"/>
      <c r="JG1109" s="4"/>
      <c r="JH1109" s="4"/>
      <c r="JI1109" s="4"/>
      <c r="JJ1109" s="4"/>
      <c r="JK1109" s="4"/>
      <c r="JL1109" s="4"/>
      <c r="JM1109" s="4"/>
      <c r="JN1109" s="4"/>
      <c r="JO1109" s="4"/>
      <c r="JP1109" s="4"/>
      <c r="JQ1109" s="6"/>
    </row>
    <row r="1110" spans="1:277" x14ac:dyDescent="0.25">
      <c r="A1110" s="47"/>
      <c r="B1110" s="48"/>
      <c r="C1110" s="48"/>
      <c r="D1110" s="48"/>
      <c r="E1110" s="48"/>
      <c r="F1110" s="48"/>
      <c r="G1110" s="48"/>
      <c r="H1110" s="48"/>
      <c r="I1110" s="48"/>
      <c r="J1110" s="48"/>
      <c r="K1110" s="48"/>
      <c r="IY1110" s="6"/>
      <c r="IZ1110" s="6"/>
      <c r="JA1110" s="6"/>
      <c r="JB1110" s="6"/>
      <c r="JC1110" s="6"/>
      <c r="JD1110" s="46"/>
      <c r="JE1110" s="4"/>
      <c r="JF1110" s="4"/>
      <c r="JG1110" s="4"/>
      <c r="JH1110" s="4"/>
      <c r="JI1110" s="4"/>
      <c r="JJ1110" s="4"/>
      <c r="JK1110" s="4"/>
      <c r="JL1110" s="4"/>
      <c r="JM1110" s="4"/>
      <c r="JN1110" s="4"/>
      <c r="JO1110" s="4"/>
      <c r="JP1110" s="4"/>
      <c r="JQ1110" s="6"/>
    </row>
    <row r="1111" spans="1:277" x14ac:dyDescent="0.25">
      <c r="A1111" s="47"/>
      <c r="B1111" s="48"/>
      <c r="C1111" s="48"/>
      <c r="D1111" s="48"/>
      <c r="E1111" s="48"/>
      <c r="F1111" s="48"/>
      <c r="G1111" s="48"/>
      <c r="H1111" s="48"/>
      <c r="I1111" s="48"/>
      <c r="J1111" s="48"/>
      <c r="K1111" s="48"/>
      <c r="IY1111" s="6"/>
      <c r="IZ1111" s="6"/>
      <c r="JA1111" s="6"/>
      <c r="JB1111" s="6"/>
      <c r="JC1111" s="6"/>
      <c r="JD1111" s="46"/>
      <c r="JE1111" s="4"/>
      <c r="JF1111" s="4"/>
      <c r="JG1111" s="4"/>
      <c r="JH1111" s="4"/>
      <c r="JI1111" s="4"/>
      <c r="JJ1111" s="4"/>
      <c r="JK1111" s="4"/>
      <c r="JL1111" s="4"/>
      <c r="JM1111" s="4"/>
      <c r="JN1111" s="4"/>
      <c r="JO1111" s="4"/>
      <c r="JP1111" s="4"/>
      <c r="JQ1111" s="6"/>
    </row>
    <row r="1112" spans="1:277" x14ac:dyDescent="0.25">
      <c r="A1112" s="47"/>
      <c r="B1112" s="48"/>
      <c r="C1112" s="48"/>
      <c r="D1112" s="48"/>
      <c r="E1112" s="48"/>
      <c r="F1112" s="48"/>
      <c r="G1112" s="48"/>
      <c r="H1112" s="48"/>
      <c r="I1112" s="48"/>
      <c r="J1112" s="48"/>
      <c r="K1112" s="48"/>
      <c r="IY1112" s="6"/>
      <c r="IZ1112" s="6"/>
      <c r="JA1112" s="6"/>
      <c r="JB1112" s="6"/>
      <c r="JC1112" s="6"/>
      <c r="JD1112" s="46"/>
      <c r="JE1112" s="4"/>
      <c r="JF1112" s="4"/>
      <c r="JG1112" s="4"/>
      <c r="JH1112" s="4"/>
      <c r="JI1112" s="4"/>
      <c r="JJ1112" s="4"/>
      <c r="JK1112" s="4"/>
      <c r="JL1112" s="4"/>
      <c r="JM1112" s="4"/>
      <c r="JN1112" s="4"/>
      <c r="JO1112" s="4"/>
      <c r="JP1112" s="4"/>
      <c r="JQ1112" s="6"/>
    </row>
    <row r="1113" spans="1:277" x14ac:dyDescent="0.25">
      <c r="A1113" s="47"/>
      <c r="B1113" s="48"/>
      <c r="C1113" s="48"/>
      <c r="D1113" s="48"/>
      <c r="E1113" s="48"/>
      <c r="F1113" s="48"/>
      <c r="G1113" s="48"/>
      <c r="H1113" s="48"/>
      <c r="I1113" s="48"/>
      <c r="J1113" s="48"/>
      <c r="K1113" s="48"/>
      <c r="IY1113" s="6"/>
      <c r="IZ1113" s="6"/>
      <c r="JA1113" s="6"/>
      <c r="JB1113" s="6"/>
      <c r="JC1113" s="6"/>
      <c r="JD1113" s="46"/>
      <c r="JE1113" s="4"/>
      <c r="JF1113" s="4"/>
      <c r="JG1113" s="4"/>
      <c r="JH1113" s="4"/>
      <c r="JI1113" s="4"/>
      <c r="JJ1113" s="4"/>
      <c r="JK1113" s="4"/>
      <c r="JL1113" s="4"/>
      <c r="JM1113" s="4"/>
      <c r="JN1113" s="4"/>
      <c r="JO1113" s="4"/>
      <c r="JP1113" s="4"/>
      <c r="JQ1113" s="6"/>
    </row>
    <row r="1114" spans="1:277" x14ac:dyDescent="0.25">
      <c r="A1114" s="47"/>
      <c r="B1114" s="48"/>
      <c r="C1114" s="48"/>
      <c r="D1114" s="48"/>
      <c r="E1114" s="48"/>
      <c r="F1114" s="48"/>
      <c r="G1114" s="48"/>
      <c r="H1114" s="48"/>
      <c r="I1114" s="48"/>
      <c r="J1114" s="48"/>
      <c r="K1114" s="48"/>
      <c r="IY1114" s="6"/>
      <c r="IZ1114" s="6"/>
      <c r="JA1114" s="6"/>
      <c r="JB1114" s="6"/>
      <c r="JC1114" s="6"/>
      <c r="JD1114" s="46"/>
      <c r="JE1114" s="4"/>
      <c r="JF1114" s="4"/>
      <c r="JG1114" s="4"/>
      <c r="JH1114" s="4"/>
      <c r="JI1114" s="4"/>
      <c r="JJ1114" s="4"/>
      <c r="JK1114" s="4"/>
      <c r="JL1114" s="4"/>
      <c r="JM1114" s="4"/>
      <c r="JN1114" s="4"/>
      <c r="JO1114" s="4"/>
      <c r="JP1114" s="4"/>
      <c r="JQ1114" s="6"/>
    </row>
    <row r="1115" spans="1:277" x14ac:dyDescent="0.25">
      <c r="A1115" s="47"/>
      <c r="B1115" s="48"/>
      <c r="C1115" s="48"/>
      <c r="D1115" s="48"/>
      <c r="E1115" s="48"/>
      <c r="F1115" s="48"/>
      <c r="G1115" s="48"/>
      <c r="H1115" s="48"/>
      <c r="I1115" s="48"/>
      <c r="J1115" s="48"/>
      <c r="K1115" s="48"/>
      <c r="IY1115" s="6"/>
      <c r="IZ1115" s="6"/>
      <c r="JA1115" s="6"/>
      <c r="JB1115" s="6"/>
      <c r="JC1115" s="6"/>
      <c r="JD1115" s="46"/>
      <c r="JE1115" s="4"/>
      <c r="JF1115" s="4"/>
      <c r="JG1115" s="4"/>
      <c r="JH1115" s="4"/>
      <c r="JI1115" s="4"/>
      <c r="JJ1115" s="4"/>
      <c r="JK1115" s="4"/>
      <c r="JL1115" s="4"/>
      <c r="JM1115" s="4"/>
      <c r="JN1115" s="4"/>
      <c r="JO1115" s="4"/>
      <c r="JP1115" s="4"/>
      <c r="JQ1115" s="6"/>
    </row>
    <row r="1116" spans="1:277" x14ac:dyDescent="0.25">
      <c r="A1116" s="47"/>
      <c r="B1116" s="48"/>
      <c r="C1116" s="48"/>
      <c r="D1116" s="48"/>
      <c r="E1116" s="48"/>
      <c r="F1116" s="48"/>
      <c r="G1116" s="48"/>
      <c r="H1116" s="48"/>
      <c r="I1116" s="48"/>
      <c r="J1116" s="48"/>
      <c r="K1116" s="48"/>
      <c r="IY1116" s="6"/>
      <c r="IZ1116" s="6"/>
      <c r="JA1116" s="6"/>
      <c r="JB1116" s="6"/>
      <c r="JC1116" s="6"/>
      <c r="JD1116" s="46"/>
      <c r="JE1116" s="4"/>
      <c r="JF1116" s="4"/>
      <c r="JG1116" s="4"/>
      <c r="JH1116" s="4"/>
      <c r="JI1116" s="4"/>
      <c r="JJ1116" s="4"/>
      <c r="JK1116" s="4"/>
      <c r="JL1116" s="4"/>
      <c r="JM1116" s="4"/>
      <c r="JN1116" s="4"/>
      <c r="JO1116" s="4"/>
      <c r="JP1116" s="4"/>
      <c r="JQ1116" s="6"/>
    </row>
    <row r="1117" spans="1:277" x14ac:dyDescent="0.25">
      <c r="A1117" s="47"/>
      <c r="B1117" s="48"/>
      <c r="C1117" s="48"/>
      <c r="D1117" s="48"/>
      <c r="E1117" s="48"/>
      <c r="F1117" s="48"/>
      <c r="G1117" s="48"/>
      <c r="H1117" s="48"/>
      <c r="I1117" s="48"/>
      <c r="J1117" s="48"/>
      <c r="K1117" s="48"/>
      <c r="IY1117" s="6"/>
      <c r="IZ1117" s="6"/>
      <c r="JA1117" s="6"/>
      <c r="JB1117" s="6"/>
      <c r="JC1117" s="6"/>
      <c r="JD1117" s="46"/>
      <c r="JE1117" s="4"/>
      <c r="JF1117" s="4"/>
      <c r="JG1117" s="4"/>
      <c r="JH1117" s="4"/>
      <c r="JI1117" s="4"/>
      <c r="JJ1117" s="4"/>
      <c r="JK1117" s="4"/>
      <c r="JL1117" s="4"/>
      <c r="JM1117" s="4"/>
      <c r="JN1117" s="4"/>
      <c r="JO1117" s="4"/>
      <c r="JP1117" s="4"/>
      <c r="JQ1117" s="6"/>
    </row>
    <row r="1118" spans="1:277" x14ac:dyDescent="0.25">
      <c r="A1118" s="47"/>
      <c r="B1118" s="48"/>
      <c r="C1118" s="48"/>
      <c r="D1118" s="48"/>
      <c r="E1118" s="48"/>
      <c r="F1118" s="48"/>
      <c r="G1118" s="48"/>
      <c r="H1118" s="48"/>
      <c r="I1118" s="48"/>
      <c r="J1118" s="48"/>
      <c r="K1118" s="48"/>
      <c r="IY1118" s="6"/>
      <c r="IZ1118" s="6"/>
      <c r="JA1118" s="6"/>
      <c r="JB1118" s="6"/>
      <c r="JC1118" s="6"/>
      <c r="JD1118" s="46"/>
      <c r="JE1118" s="4"/>
      <c r="JF1118" s="4"/>
      <c r="JG1118" s="4"/>
      <c r="JH1118" s="4"/>
      <c r="JI1118" s="4"/>
      <c r="JJ1118" s="4"/>
      <c r="JK1118" s="4"/>
      <c r="JL1118" s="4"/>
      <c r="JM1118" s="4"/>
      <c r="JN1118" s="4"/>
      <c r="JO1118" s="4"/>
      <c r="JP1118" s="4"/>
      <c r="JQ1118" s="6"/>
    </row>
    <row r="1119" spans="1:277" x14ac:dyDescent="0.25">
      <c r="A1119" s="47"/>
      <c r="B1119" s="48"/>
      <c r="C1119" s="48"/>
      <c r="D1119" s="48"/>
      <c r="E1119" s="48"/>
      <c r="F1119" s="48"/>
      <c r="G1119" s="48"/>
      <c r="H1119" s="48"/>
      <c r="I1119" s="48"/>
      <c r="J1119" s="48"/>
      <c r="K1119" s="48"/>
      <c r="IY1119" s="6"/>
      <c r="IZ1119" s="6"/>
      <c r="JA1119" s="6"/>
      <c r="JB1119" s="6"/>
      <c r="JC1119" s="6"/>
      <c r="JD1119" s="46"/>
      <c r="JE1119" s="4"/>
      <c r="JF1119" s="4"/>
      <c r="JG1119" s="4"/>
      <c r="JH1119" s="4"/>
      <c r="JI1119" s="4"/>
      <c r="JJ1119" s="4"/>
      <c r="JK1119" s="4"/>
      <c r="JL1119" s="4"/>
      <c r="JM1119" s="4"/>
      <c r="JN1119" s="4"/>
      <c r="JO1119" s="4"/>
      <c r="JP1119" s="4"/>
      <c r="JQ1119" s="6"/>
    </row>
    <row r="1120" spans="1:277" x14ac:dyDescent="0.25">
      <c r="A1120" s="47"/>
      <c r="B1120" s="48"/>
      <c r="C1120" s="48"/>
      <c r="D1120" s="48"/>
      <c r="E1120" s="48"/>
      <c r="F1120" s="48"/>
      <c r="G1120" s="48"/>
      <c r="H1120" s="48"/>
      <c r="I1120" s="48"/>
      <c r="J1120" s="48"/>
      <c r="K1120" s="48"/>
      <c r="IY1120" s="6"/>
      <c r="IZ1120" s="6"/>
      <c r="JA1120" s="6"/>
      <c r="JB1120" s="6"/>
      <c r="JC1120" s="6"/>
      <c r="JD1120" s="46"/>
      <c r="JE1120" s="4"/>
      <c r="JF1120" s="4"/>
      <c r="JG1120" s="4"/>
      <c r="JH1120" s="4"/>
      <c r="JI1120" s="4"/>
      <c r="JJ1120" s="4"/>
      <c r="JK1120" s="4"/>
      <c r="JL1120" s="4"/>
      <c r="JM1120" s="4"/>
      <c r="JN1120" s="4"/>
      <c r="JO1120" s="4"/>
      <c r="JP1120" s="4"/>
      <c r="JQ1120" s="6"/>
    </row>
    <row r="1121" spans="1:277" x14ac:dyDescent="0.25">
      <c r="A1121" s="47"/>
      <c r="B1121" s="48"/>
      <c r="C1121" s="48"/>
      <c r="D1121" s="48"/>
      <c r="E1121" s="48"/>
      <c r="F1121" s="48"/>
      <c r="G1121" s="48"/>
      <c r="H1121" s="48"/>
      <c r="I1121" s="48"/>
      <c r="J1121" s="48"/>
      <c r="K1121" s="48"/>
      <c r="IY1121" s="6"/>
      <c r="IZ1121" s="6"/>
      <c r="JA1121" s="6"/>
      <c r="JB1121" s="6"/>
      <c r="JC1121" s="6"/>
      <c r="JD1121" s="46"/>
      <c r="JE1121" s="4"/>
      <c r="JF1121" s="4"/>
      <c r="JG1121" s="4"/>
      <c r="JH1121" s="4"/>
      <c r="JI1121" s="4"/>
      <c r="JJ1121" s="4"/>
      <c r="JK1121" s="4"/>
      <c r="JL1121" s="4"/>
      <c r="JM1121" s="4"/>
      <c r="JN1121" s="4"/>
      <c r="JO1121" s="4"/>
      <c r="JP1121" s="4"/>
      <c r="JQ1121" s="6"/>
    </row>
    <row r="1122" spans="1:277" x14ac:dyDescent="0.25">
      <c r="A1122" s="47"/>
      <c r="B1122" s="48"/>
      <c r="C1122" s="48"/>
      <c r="D1122" s="48"/>
      <c r="E1122" s="48"/>
      <c r="F1122" s="48"/>
      <c r="G1122" s="48"/>
      <c r="H1122" s="48"/>
      <c r="I1122" s="48"/>
      <c r="J1122" s="48"/>
      <c r="K1122" s="48"/>
      <c r="IY1122" s="6"/>
      <c r="IZ1122" s="6"/>
      <c r="JA1122" s="6"/>
      <c r="JB1122" s="6"/>
      <c r="JC1122" s="6"/>
      <c r="JD1122" s="46"/>
      <c r="JE1122" s="4"/>
      <c r="JF1122" s="4"/>
      <c r="JG1122" s="4"/>
      <c r="JH1122" s="4"/>
      <c r="JI1122" s="4"/>
      <c r="JJ1122" s="4"/>
      <c r="JK1122" s="4"/>
      <c r="JL1122" s="4"/>
      <c r="JM1122" s="4"/>
      <c r="JN1122" s="4"/>
      <c r="JO1122" s="4"/>
      <c r="JP1122" s="4"/>
      <c r="JQ1122" s="6"/>
    </row>
    <row r="1123" spans="1:277" x14ac:dyDescent="0.25">
      <c r="A1123" s="47"/>
      <c r="B1123" s="48"/>
      <c r="C1123" s="48"/>
      <c r="D1123" s="48"/>
      <c r="E1123" s="48"/>
      <c r="F1123" s="48"/>
      <c r="G1123" s="48"/>
      <c r="H1123" s="48"/>
      <c r="I1123" s="48"/>
      <c r="J1123" s="48"/>
      <c r="K1123" s="48"/>
      <c r="IY1123" s="6"/>
      <c r="IZ1123" s="6"/>
      <c r="JA1123" s="6"/>
      <c r="JB1123" s="6"/>
      <c r="JC1123" s="6"/>
      <c r="JD1123" s="46"/>
      <c r="JE1123" s="4"/>
      <c r="JF1123" s="4"/>
      <c r="JG1123" s="4"/>
      <c r="JH1123" s="4"/>
      <c r="JI1123" s="4"/>
      <c r="JJ1123" s="4"/>
      <c r="JK1123" s="4"/>
      <c r="JL1123" s="4"/>
      <c r="JM1123" s="4"/>
      <c r="JN1123" s="4"/>
      <c r="JO1123" s="4"/>
      <c r="JP1123" s="4"/>
      <c r="JQ1123" s="6"/>
    </row>
    <row r="1124" spans="1:277" x14ac:dyDescent="0.25">
      <c r="A1124" s="47"/>
      <c r="B1124" s="48"/>
      <c r="C1124" s="48"/>
      <c r="D1124" s="48"/>
      <c r="E1124" s="48"/>
      <c r="F1124" s="48"/>
      <c r="G1124" s="48"/>
      <c r="H1124" s="48"/>
      <c r="I1124" s="48"/>
      <c r="J1124" s="48"/>
      <c r="K1124" s="48"/>
      <c r="IY1124" s="6"/>
      <c r="IZ1124" s="6"/>
      <c r="JA1124" s="6"/>
      <c r="JB1124" s="6"/>
      <c r="JC1124" s="6"/>
      <c r="JD1124" s="46"/>
      <c r="JE1124" s="4"/>
      <c r="JF1124" s="4"/>
      <c r="JG1124" s="4"/>
      <c r="JH1124" s="4"/>
      <c r="JI1124" s="4"/>
      <c r="JJ1124" s="4"/>
      <c r="JK1124" s="4"/>
      <c r="JL1124" s="4"/>
      <c r="JM1124" s="4"/>
      <c r="JN1124" s="4"/>
      <c r="JO1124" s="4"/>
      <c r="JP1124" s="4"/>
      <c r="JQ1124" s="6"/>
    </row>
    <row r="1125" spans="1:277" x14ac:dyDescent="0.25">
      <c r="A1125" s="47"/>
      <c r="B1125" s="48"/>
      <c r="C1125" s="48"/>
      <c r="D1125" s="48"/>
      <c r="E1125" s="48"/>
      <c r="F1125" s="48"/>
      <c r="G1125" s="48"/>
      <c r="H1125" s="48"/>
      <c r="I1125" s="48"/>
      <c r="J1125" s="48"/>
      <c r="K1125" s="48"/>
      <c r="IY1125" s="6"/>
      <c r="IZ1125" s="6"/>
      <c r="JA1125" s="6"/>
      <c r="JB1125" s="6"/>
      <c r="JC1125" s="6"/>
      <c r="JD1125" s="46"/>
      <c r="JE1125" s="4"/>
      <c r="JF1125" s="4"/>
      <c r="JG1125" s="4"/>
      <c r="JH1125" s="4"/>
      <c r="JI1125" s="4"/>
      <c r="JJ1125" s="4"/>
      <c r="JK1125" s="4"/>
      <c r="JL1125" s="4"/>
      <c r="JM1125" s="4"/>
      <c r="JN1125" s="4"/>
      <c r="JO1125" s="4"/>
      <c r="JP1125" s="4"/>
      <c r="JQ1125" s="6"/>
    </row>
    <row r="1126" spans="1:277" x14ac:dyDescent="0.25">
      <c r="A1126" s="47"/>
      <c r="B1126" s="48"/>
      <c r="C1126" s="48"/>
      <c r="D1126" s="48"/>
      <c r="E1126" s="48"/>
      <c r="F1126" s="48"/>
      <c r="G1126" s="48"/>
      <c r="H1126" s="48"/>
      <c r="I1126" s="48"/>
      <c r="J1126" s="48"/>
      <c r="K1126" s="48"/>
      <c r="IY1126" s="6"/>
      <c r="IZ1126" s="6"/>
      <c r="JA1126" s="6"/>
      <c r="JB1126" s="6"/>
      <c r="JC1126" s="6"/>
      <c r="JD1126" s="46"/>
      <c r="JE1126" s="4"/>
      <c r="JF1126" s="4"/>
      <c r="JG1126" s="4"/>
      <c r="JH1126" s="4"/>
      <c r="JI1126" s="4"/>
      <c r="JJ1126" s="4"/>
      <c r="JK1126" s="4"/>
      <c r="JL1126" s="4"/>
      <c r="JM1126" s="4"/>
      <c r="JN1126" s="4"/>
      <c r="JO1126" s="4"/>
      <c r="JP1126" s="4"/>
      <c r="JQ1126" s="6"/>
    </row>
    <row r="1127" spans="1:277" x14ac:dyDescent="0.25">
      <c r="A1127" s="47"/>
      <c r="B1127" s="48"/>
      <c r="C1127" s="48"/>
      <c r="D1127" s="48"/>
      <c r="E1127" s="48"/>
      <c r="F1127" s="48"/>
      <c r="G1127" s="48"/>
      <c r="H1127" s="48"/>
      <c r="I1127" s="48"/>
      <c r="J1127" s="48"/>
      <c r="K1127" s="48"/>
      <c r="IY1127" s="6"/>
      <c r="IZ1127" s="6"/>
      <c r="JA1127" s="6"/>
      <c r="JB1127" s="6"/>
      <c r="JC1127" s="6"/>
      <c r="JD1127" s="46"/>
      <c r="JE1127" s="4"/>
      <c r="JF1127" s="4"/>
      <c r="JG1127" s="4"/>
      <c r="JH1127" s="4"/>
      <c r="JI1127" s="4"/>
      <c r="JJ1127" s="4"/>
      <c r="JK1127" s="4"/>
      <c r="JL1127" s="4"/>
      <c r="JM1127" s="4"/>
      <c r="JN1127" s="4"/>
      <c r="JO1127" s="4"/>
      <c r="JP1127" s="4"/>
      <c r="JQ1127" s="6"/>
    </row>
    <row r="1128" spans="1:277" x14ac:dyDescent="0.25">
      <c r="A1128" s="47"/>
      <c r="B1128" s="48"/>
      <c r="C1128" s="48"/>
      <c r="D1128" s="48"/>
      <c r="E1128" s="48"/>
      <c r="F1128" s="48"/>
      <c r="G1128" s="48"/>
      <c r="H1128" s="48"/>
      <c r="I1128" s="48"/>
      <c r="J1128" s="48"/>
      <c r="K1128" s="48"/>
      <c r="IY1128" s="6"/>
      <c r="IZ1128" s="6"/>
      <c r="JA1128" s="6"/>
      <c r="JB1128" s="6"/>
      <c r="JC1128" s="6"/>
      <c r="JD1128" s="46"/>
      <c r="JE1128" s="4"/>
      <c r="JF1128" s="4"/>
      <c r="JG1128" s="4"/>
      <c r="JH1128" s="4"/>
      <c r="JI1128" s="4"/>
      <c r="JJ1128" s="4"/>
      <c r="JK1128" s="4"/>
      <c r="JL1128" s="4"/>
      <c r="JM1128" s="4"/>
      <c r="JN1128" s="4"/>
      <c r="JO1128" s="4"/>
      <c r="JP1128" s="4"/>
      <c r="JQ1128" s="6"/>
    </row>
    <row r="1129" spans="1:277" x14ac:dyDescent="0.25">
      <c r="A1129" s="47"/>
      <c r="B1129" s="48"/>
      <c r="C1129" s="48"/>
      <c r="D1129" s="48"/>
      <c r="E1129" s="48"/>
      <c r="F1129" s="48"/>
      <c r="G1129" s="48"/>
      <c r="H1129" s="48"/>
      <c r="I1129" s="48"/>
      <c r="J1129" s="48"/>
      <c r="K1129" s="48"/>
      <c r="IY1129" s="6"/>
      <c r="IZ1129" s="6"/>
      <c r="JA1129" s="6"/>
      <c r="JB1129" s="6"/>
      <c r="JC1129" s="6"/>
      <c r="JD1129" s="46"/>
      <c r="JE1129" s="4"/>
      <c r="JF1129" s="4"/>
      <c r="JG1129" s="4"/>
      <c r="JH1129" s="4"/>
      <c r="JI1129" s="4"/>
      <c r="JJ1129" s="4"/>
      <c r="JK1129" s="4"/>
      <c r="JL1129" s="4"/>
      <c r="JM1129" s="4"/>
      <c r="JN1129" s="4"/>
      <c r="JO1129" s="4"/>
      <c r="JP1129" s="4"/>
      <c r="JQ1129" s="6"/>
    </row>
    <row r="1130" spans="1:277" x14ac:dyDescent="0.25">
      <c r="A1130" s="47"/>
      <c r="B1130" s="48"/>
      <c r="C1130" s="48"/>
      <c r="D1130" s="48"/>
      <c r="E1130" s="48"/>
      <c r="F1130" s="48"/>
      <c r="G1130" s="48"/>
      <c r="H1130" s="48"/>
      <c r="I1130" s="48"/>
      <c r="J1130" s="48"/>
      <c r="K1130" s="48"/>
      <c r="IY1130" s="6"/>
      <c r="IZ1130" s="6"/>
      <c r="JA1130" s="6"/>
      <c r="JB1130" s="6"/>
      <c r="JC1130" s="6"/>
      <c r="JD1130" s="46"/>
      <c r="JE1130" s="4"/>
      <c r="JF1130" s="4"/>
      <c r="JG1130" s="4"/>
      <c r="JH1130" s="4"/>
      <c r="JI1130" s="4"/>
      <c r="JJ1130" s="4"/>
      <c r="JK1130" s="4"/>
      <c r="JL1130" s="4"/>
      <c r="JM1130" s="4"/>
      <c r="JN1130" s="4"/>
      <c r="JO1130" s="4"/>
      <c r="JP1130" s="4"/>
      <c r="JQ1130" s="6"/>
    </row>
    <row r="1131" spans="1:277" x14ac:dyDescent="0.25">
      <c r="A1131" s="47"/>
      <c r="B1131" s="48"/>
      <c r="C1131" s="48"/>
      <c r="D1131" s="48"/>
      <c r="E1131" s="48"/>
      <c r="F1131" s="48"/>
      <c r="G1131" s="48"/>
      <c r="H1131" s="48"/>
      <c r="I1131" s="48"/>
      <c r="J1131" s="48"/>
      <c r="K1131" s="48"/>
      <c r="IY1131" s="6"/>
      <c r="IZ1131" s="6"/>
      <c r="JA1131" s="6"/>
      <c r="JB1131" s="6"/>
      <c r="JC1131" s="6"/>
      <c r="JD1131" s="46"/>
      <c r="JE1131" s="4"/>
      <c r="JF1131" s="4"/>
      <c r="JG1131" s="4"/>
      <c r="JH1131" s="4"/>
      <c r="JI1131" s="4"/>
      <c r="JJ1131" s="4"/>
      <c r="JK1131" s="4"/>
      <c r="JL1131" s="4"/>
      <c r="JM1131" s="4"/>
      <c r="JN1131" s="4"/>
      <c r="JO1131" s="4"/>
      <c r="JP1131" s="4"/>
      <c r="JQ1131" s="6"/>
    </row>
    <row r="1132" spans="1:277" x14ac:dyDescent="0.25">
      <c r="A1132" s="47"/>
      <c r="B1132" s="48"/>
      <c r="C1132" s="48"/>
      <c r="D1132" s="48"/>
      <c r="E1132" s="48"/>
      <c r="F1132" s="48"/>
      <c r="G1132" s="48"/>
      <c r="H1132" s="48"/>
      <c r="I1132" s="48"/>
      <c r="J1132" s="48"/>
      <c r="K1132" s="48"/>
      <c r="IY1132" s="6"/>
      <c r="IZ1132" s="6"/>
      <c r="JA1132" s="6"/>
      <c r="JB1132" s="6"/>
      <c r="JC1132" s="6"/>
      <c r="JD1132" s="46"/>
      <c r="JE1132" s="4"/>
      <c r="JF1132" s="4"/>
      <c r="JG1132" s="4"/>
      <c r="JH1132" s="4"/>
      <c r="JI1132" s="4"/>
      <c r="JJ1132" s="4"/>
      <c r="JK1132" s="4"/>
      <c r="JL1132" s="4"/>
      <c r="JM1132" s="4"/>
      <c r="JN1132" s="4"/>
      <c r="JO1132" s="4"/>
      <c r="JP1132" s="4"/>
      <c r="JQ1132" s="6"/>
    </row>
    <row r="1133" spans="1:277" x14ac:dyDescent="0.25">
      <c r="A1133" s="47"/>
      <c r="B1133" s="48"/>
      <c r="C1133" s="48"/>
      <c r="D1133" s="48"/>
      <c r="E1133" s="48"/>
      <c r="F1133" s="48"/>
      <c r="G1133" s="48"/>
      <c r="H1133" s="48"/>
      <c r="I1133" s="48"/>
      <c r="J1133" s="48"/>
      <c r="K1133" s="48"/>
      <c r="IY1133" s="6"/>
      <c r="IZ1133" s="6"/>
      <c r="JA1133" s="6"/>
      <c r="JB1133" s="6"/>
      <c r="JC1133" s="6"/>
      <c r="JD1133" s="46"/>
      <c r="JE1133" s="4"/>
      <c r="JF1133" s="4"/>
      <c r="JG1133" s="4"/>
      <c r="JH1133" s="4"/>
      <c r="JI1133" s="4"/>
      <c r="JJ1133" s="4"/>
      <c r="JK1133" s="4"/>
      <c r="JL1133" s="4"/>
      <c r="JM1133" s="4"/>
      <c r="JN1133" s="4"/>
      <c r="JO1133" s="4"/>
      <c r="JP1133" s="4"/>
      <c r="JQ1133" s="6"/>
    </row>
    <row r="1134" spans="1:277" x14ac:dyDescent="0.25">
      <c r="A1134" s="47"/>
      <c r="B1134" s="48"/>
      <c r="C1134" s="48"/>
      <c r="D1134" s="48"/>
      <c r="E1134" s="48"/>
      <c r="F1134" s="48"/>
      <c r="G1134" s="48"/>
      <c r="H1134" s="48"/>
      <c r="I1134" s="48"/>
      <c r="J1134" s="48"/>
      <c r="K1134" s="48"/>
      <c r="IY1134" s="6"/>
      <c r="IZ1134" s="6"/>
      <c r="JA1134" s="6"/>
      <c r="JB1134" s="6"/>
      <c r="JC1134" s="6"/>
      <c r="JD1134" s="46"/>
      <c r="JE1134" s="4"/>
      <c r="JF1134" s="4"/>
      <c r="JG1134" s="4"/>
      <c r="JH1134" s="4"/>
      <c r="JI1134" s="4"/>
      <c r="JJ1134" s="4"/>
      <c r="JK1134" s="4"/>
      <c r="JL1134" s="4"/>
      <c r="JM1134" s="4"/>
      <c r="JN1134" s="4"/>
      <c r="JO1134" s="4"/>
      <c r="JP1134" s="4"/>
      <c r="JQ1134" s="6"/>
    </row>
    <row r="1135" spans="1:277" x14ac:dyDescent="0.25">
      <c r="A1135" s="47"/>
      <c r="B1135" s="48"/>
      <c r="C1135" s="48"/>
      <c r="D1135" s="48"/>
      <c r="E1135" s="48"/>
      <c r="F1135" s="48"/>
      <c r="G1135" s="48"/>
      <c r="H1135" s="48"/>
      <c r="I1135" s="48"/>
      <c r="J1135" s="48"/>
      <c r="K1135" s="48"/>
      <c r="IY1135" s="6"/>
      <c r="IZ1135" s="6"/>
      <c r="JA1135" s="6"/>
      <c r="JB1135" s="6"/>
      <c r="JC1135" s="6"/>
      <c r="JD1135" s="46"/>
      <c r="JE1135" s="4"/>
      <c r="JF1135" s="4"/>
      <c r="JG1135" s="4"/>
      <c r="JH1135" s="4"/>
      <c r="JI1135" s="4"/>
      <c r="JJ1135" s="4"/>
      <c r="JK1135" s="4"/>
      <c r="JL1135" s="4"/>
      <c r="JM1135" s="4"/>
      <c r="JN1135" s="4"/>
      <c r="JO1135" s="4"/>
      <c r="JP1135" s="4"/>
      <c r="JQ1135" s="6"/>
    </row>
    <row r="1136" spans="1:277" x14ac:dyDescent="0.25">
      <c r="A1136" s="47"/>
      <c r="B1136" s="48"/>
      <c r="C1136" s="48"/>
      <c r="D1136" s="48"/>
      <c r="E1136" s="48"/>
      <c r="F1136" s="48"/>
      <c r="G1136" s="48"/>
      <c r="H1136" s="48"/>
      <c r="I1136" s="48"/>
      <c r="J1136" s="48"/>
      <c r="K1136" s="48"/>
      <c r="IY1136" s="6"/>
      <c r="IZ1136" s="6"/>
      <c r="JA1136" s="6"/>
      <c r="JB1136" s="6"/>
      <c r="JC1136" s="6"/>
      <c r="JD1136" s="46"/>
      <c r="JE1136" s="4"/>
      <c r="JF1136" s="4"/>
      <c r="JG1136" s="4"/>
      <c r="JH1136" s="4"/>
      <c r="JI1136" s="4"/>
      <c r="JJ1136" s="4"/>
      <c r="JK1136" s="4"/>
      <c r="JL1136" s="4"/>
      <c r="JM1136" s="4"/>
      <c r="JN1136" s="4"/>
      <c r="JO1136" s="4"/>
      <c r="JP1136" s="4"/>
      <c r="JQ1136" s="6"/>
    </row>
    <row r="1137" spans="1:277" x14ac:dyDescent="0.25">
      <c r="A1137" s="47"/>
      <c r="B1137" s="48"/>
      <c r="C1137" s="48"/>
      <c r="D1137" s="48"/>
      <c r="E1137" s="48"/>
      <c r="F1137" s="48"/>
      <c r="G1137" s="48"/>
      <c r="H1137" s="48"/>
      <c r="I1137" s="48"/>
      <c r="J1137" s="48"/>
      <c r="K1137" s="48"/>
      <c r="IY1137" s="6"/>
      <c r="IZ1137" s="6"/>
      <c r="JA1137" s="6"/>
      <c r="JB1137" s="6"/>
      <c r="JC1137" s="6"/>
      <c r="JD1137" s="46"/>
      <c r="JE1137" s="4"/>
      <c r="JF1137" s="4"/>
      <c r="JG1137" s="4"/>
      <c r="JH1137" s="4"/>
      <c r="JI1137" s="4"/>
      <c r="JJ1137" s="4"/>
      <c r="JK1137" s="4"/>
      <c r="JL1137" s="4"/>
      <c r="JM1137" s="4"/>
      <c r="JN1137" s="4"/>
      <c r="JO1137" s="4"/>
      <c r="JP1137" s="4"/>
      <c r="JQ1137" s="6"/>
    </row>
    <row r="1138" spans="1:277" x14ac:dyDescent="0.25">
      <c r="A1138" s="47"/>
      <c r="B1138" s="48"/>
      <c r="C1138" s="48"/>
      <c r="D1138" s="48"/>
      <c r="E1138" s="48"/>
      <c r="F1138" s="48"/>
      <c r="G1138" s="48"/>
      <c r="H1138" s="48"/>
      <c r="I1138" s="48"/>
      <c r="J1138" s="48"/>
      <c r="K1138" s="48"/>
      <c r="IY1138" s="6"/>
      <c r="IZ1138" s="6"/>
      <c r="JA1138" s="6"/>
      <c r="JB1138" s="6"/>
      <c r="JC1138" s="6"/>
      <c r="JD1138" s="46"/>
      <c r="JE1138" s="4"/>
      <c r="JF1138" s="4"/>
      <c r="JG1138" s="4"/>
      <c r="JH1138" s="4"/>
      <c r="JI1138" s="4"/>
      <c r="JJ1138" s="4"/>
      <c r="JK1138" s="4"/>
      <c r="JL1138" s="4"/>
      <c r="JM1138" s="4"/>
      <c r="JN1138" s="4"/>
      <c r="JO1138" s="4"/>
      <c r="JP1138" s="4"/>
      <c r="JQ1138" s="6"/>
    </row>
    <row r="1139" spans="1:277" x14ac:dyDescent="0.25">
      <c r="A1139" s="47"/>
      <c r="B1139" s="48"/>
      <c r="C1139" s="48"/>
      <c r="D1139" s="48"/>
      <c r="E1139" s="48"/>
      <c r="F1139" s="48"/>
      <c r="G1139" s="48"/>
      <c r="H1139" s="48"/>
      <c r="I1139" s="48"/>
      <c r="J1139" s="48"/>
      <c r="K1139" s="48"/>
      <c r="IY1139" s="6"/>
      <c r="IZ1139" s="6"/>
      <c r="JA1139" s="6"/>
      <c r="JB1139" s="6"/>
      <c r="JC1139" s="6"/>
      <c r="JD1139" s="46"/>
      <c r="JE1139" s="4"/>
      <c r="JF1139" s="4"/>
      <c r="JG1139" s="4"/>
      <c r="JH1139" s="4"/>
      <c r="JI1139" s="4"/>
      <c r="JJ1139" s="4"/>
      <c r="JK1139" s="4"/>
      <c r="JL1139" s="4"/>
      <c r="JM1139" s="4"/>
      <c r="JN1139" s="4"/>
      <c r="JO1139" s="4"/>
      <c r="JP1139" s="4"/>
      <c r="JQ1139" s="6"/>
    </row>
    <row r="1140" spans="1:277" x14ac:dyDescent="0.25">
      <c r="A1140" s="47"/>
      <c r="B1140" s="48"/>
      <c r="C1140" s="48"/>
      <c r="D1140" s="48"/>
      <c r="E1140" s="48"/>
      <c r="F1140" s="48"/>
      <c r="G1140" s="48"/>
      <c r="H1140" s="48"/>
      <c r="I1140" s="48"/>
      <c r="J1140" s="48"/>
      <c r="K1140" s="48"/>
      <c r="IY1140" s="6"/>
      <c r="IZ1140" s="6"/>
      <c r="JA1140" s="6"/>
      <c r="JB1140" s="6"/>
      <c r="JC1140" s="6"/>
      <c r="JD1140" s="46"/>
      <c r="JE1140" s="4"/>
      <c r="JF1140" s="4"/>
      <c r="JG1140" s="4"/>
      <c r="JH1140" s="4"/>
      <c r="JI1140" s="4"/>
      <c r="JJ1140" s="4"/>
      <c r="JK1140" s="4"/>
      <c r="JL1140" s="4"/>
      <c r="JM1140" s="4"/>
      <c r="JN1140" s="4"/>
      <c r="JO1140" s="4"/>
      <c r="JP1140" s="4"/>
      <c r="JQ1140" s="6"/>
    </row>
    <row r="1141" spans="1:277" x14ac:dyDescent="0.25">
      <c r="A1141" s="47"/>
      <c r="B1141" s="48"/>
      <c r="C1141" s="48"/>
      <c r="D1141" s="48"/>
      <c r="E1141" s="48"/>
      <c r="F1141" s="48"/>
      <c r="G1141" s="48"/>
      <c r="H1141" s="48"/>
      <c r="I1141" s="48"/>
      <c r="J1141" s="48"/>
      <c r="K1141" s="48"/>
      <c r="IY1141" s="6"/>
      <c r="IZ1141" s="6"/>
      <c r="JA1141" s="6"/>
      <c r="JB1141" s="6"/>
      <c r="JC1141" s="6"/>
      <c r="JD1141" s="46"/>
      <c r="JE1141" s="4"/>
      <c r="JF1141" s="4"/>
      <c r="JG1141" s="4"/>
      <c r="JH1141" s="4"/>
      <c r="JI1141" s="4"/>
      <c r="JJ1141" s="4"/>
      <c r="JK1141" s="4"/>
      <c r="JL1141" s="4"/>
      <c r="JM1141" s="4"/>
      <c r="JN1141" s="4"/>
      <c r="JO1141" s="4"/>
      <c r="JP1141" s="4"/>
      <c r="JQ1141" s="6"/>
    </row>
    <row r="1142" spans="1:277" x14ac:dyDescent="0.25">
      <c r="A1142" s="47"/>
      <c r="B1142" s="48"/>
      <c r="C1142" s="48"/>
      <c r="D1142" s="48"/>
      <c r="E1142" s="48"/>
      <c r="F1142" s="48"/>
      <c r="G1142" s="48"/>
      <c r="H1142" s="48"/>
      <c r="I1142" s="48"/>
      <c r="J1142" s="48"/>
      <c r="K1142" s="48"/>
      <c r="IY1142" s="6"/>
      <c r="IZ1142" s="6"/>
      <c r="JA1142" s="6"/>
      <c r="JB1142" s="6"/>
      <c r="JC1142" s="6"/>
      <c r="JD1142" s="46"/>
      <c r="JE1142" s="4"/>
      <c r="JF1142" s="4"/>
      <c r="JG1142" s="4"/>
      <c r="JH1142" s="4"/>
      <c r="JI1142" s="4"/>
      <c r="JJ1142" s="4"/>
      <c r="JK1142" s="4"/>
      <c r="JL1142" s="4"/>
      <c r="JM1142" s="4"/>
      <c r="JN1142" s="4"/>
      <c r="JO1142" s="4"/>
      <c r="JP1142" s="4"/>
      <c r="JQ1142" s="6"/>
    </row>
    <row r="1143" spans="1:277" x14ac:dyDescent="0.25">
      <c r="A1143" s="47"/>
      <c r="B1143" s="48"/>
      <c r="C1143" s="48"/>
      <c r="D1143" s="48"/>
      <c r="E1143" s="48"/>
      <c r="F1143" s="48"/>
      <c r="G1143" s="48"/>
      <c r="H1143" s="48"/>
      <c r="I1143" s="48"/>
      <c r="J1143" s="48"/>
      <c r="K1143" s="48"/>
      <c r="IY1143" s="6"/>
      <c r="IZ1143" s="6"/>
      <c r="JA1143" s="6"/>
      <c r="JB1143" s="6"/>
      <c r="JC1143" s="6"/>
      <c r="JD1143" s="46"/>
      <c r="JE1143" s="4"/>
      <c r="JF1143" s="4"/>
      <c r="JG1143" s="4"/>
      <c r="JH1143" s="4"/>
      <c r="JI1143" s="4"/>
      <c r="JJ1143" s="4"/>
      <c r="JK1143" s="4"/>
      <c r="JL1143" s="4"/>
      <c r="JM1143" s="4"/>
      <c r="JN1143" s="4"/>
      <c r="JO1143" s="4"/>
      <c r="JP1143" s="4"/>
      <c r="JQ1143" s="6"/>
    </row>
    <row r="1144" spans="1:277" x14ac:dyDescent="0.25">
      <c r="A1144" s="47"/>
      <c r="B1144" s="48"/>
      <c r="C1144" s="48"/>
      <c r="D1144" s="48"/>
      <c r="E1144" s="48"/>
      <c r="F1144" s="48"/>
      <c r="G1144" s="48"/>
      <c r="H1144" s="48"/>
      <c r="I1144" s="48"/>
      <c r="J1144" s="48"/>
      <c r="K1144" s="48"/>
      <c r="IY1144" s="6"/>
      <c r="IZ1144" s="6"/>
      <c r="JA1144" s="6"/>
      <c r="JB1144" s="6"/>
      <c r="JC1144" s="6"/>
      <c r="JD1144" s="46"/>
      <c r="JE1144" s="4"/>
      <c r="JF1144" s="4"/>
      <c r="JG1144" s="4"/>
      <c r="JH1144" s="4"/>
      <c r="JI1144" s="4"/>
      <c r="JJ1144" s="4"/>
      <c r="JK1144" s="4"/>
      <c r="JL1144" s="4"/>
      <c r="JM1144" s="4"/>
      <c r="JN1144" s="4"/>
      <c r="JO1144" s="4"/>
      <c r="JP1144" s="4"/>
      <c r="JQ1144" s="6"/>
    </row>
    <row r="1145" spans="1:277" x14ac:dyDescent="0.25">
      <c r="A1145" s="47"/>
      <c r="B1145" s="48"/>
      <c r="C1145" s="48"/>
      <c r="D1145" s="48"/>
      <c r="E1145" s="48"/>
      <c r="F1145" s="48"/>
      <c r="G1145" s="48"/>
      <c r="H1145" s="48"/>
      <c r="I1145" s="48"/>
      <c r="J1145" s="48"/>
      <c r="K1145" s="48"/>
      <c r="IY1145" s="6"/>
      <c r="IZ1145" s="6"/>
      <c r="JA1145" s="6"/>
      <c r="JB1145" s="6"/>
      <c r="JC1145" s="6"/>
      <c r="JD1145" s="46"/>
      <c r="JE1145" s="4"/>
      <c r="JF1145" s="4"/>
      <c r="JG1145" s="4"/>
      <c r="JH1145" s="4"/>
      <c r="JI1145" s="4"/>
      <c r="JJ1145" s="4"/>
      <c r="JK1145" s="4"/>
      <c r="JL1145" s="4"/>
      <c r="JM1145" s="4"/>
      <c r="JN1145" s="4"/>
      <c r="JO1145" s="4"/>
      <c r="JP1145" s="4"/>
      <c r="JQ1145" s="6"/>
    </row>
    <row r="1146" spans="1:277" x14ac:dyDescent="0.25">
      <c r="A1146" s="47"/>
      <c r="B1146" s="48"/>
      <c r="C1146" s="48"/>
      <c r="D1146" s="48"/>
      <c r="E1146" s="48"/>
      <c r="F1146" s="48"/>
      <c r="G1146" s="48"/>
      <c r="H1146" s="48"/>
      <c r="I1146" s="48"/>
      <c r="J1146" s="48"/>
      <c r="K1146" s="48"/>
      <c r="IY1146" s="6"/>
      <c r="IZ1146" s="6"/>
      <c r="JA1146" s="6"/>
      <c r="JB1146" s="6"/>
      <c r="JC1146" s="6"/>
      <c r="JD1146" s="46"/>
      <c r="JE1146" s="4"/>
      <c r="JF1146" s="4"/>
      <c r="JG1146" s="4"/>
      <c r="JH1146" s="4"/>
      <c r="JI1146" s="4"/>
      <c r="JJ1146" s="4"/>
      <c r="JK1146" s="4"/>
      <c r="JL1146" s="4"/>
      <c r="JM1146" s="4"/>
      <c r="JN1146" s="4"/>
      <c r="JO1146" s="4"/>
      <c r="JP1146" s="4"/>
      <c r="JQ1146" s="6"/>
    </row>
    <row r="1147" spans="1:277" x14ac:dyDescent="0.25">
      <c r="A1147" s="47"/>
      <c r="B1147" s="48"/>
      <c r="C1147" s="48"/>
      <c r="D1147" s="48"/>
      <c r="E1147" s="48"/>
      <c r="F1147" s="48"/>
      <c r="G1147" s="48"/>
      <c r="H1147" s="48"/>
      <c r="I1147" s="48"/>
      <c r="J1147" s="48"/>
      <c r="K1147" s="48"/>
      <c r="IY1147" s="6"/>
      <c r="IZ1147" s="6"/>
      <c r="JA1147" s="6"/>
      <c r="JB1147" s="6"/>
      <c r="JC1147" s="6"/>
      <c r="JD1147" s="46"/>
      <c r="JE1147" s="4"/>
      <c r="JF1147" s="4"/>
      <c r="JG1147" s="4"/>
      <c r="JH1147" s="4"/>
      <c r="JI1147" s="4"/>
      <c r="JJ1147" s="4"/>
      <c r="JK1147" s="4"/>
      <c r="JL1147" s="4"/>
      <c r="JM1147" s="4"/>
      <c r="JN1147" s="4"/>
      <c r="JO1147" s="4"/>
      <c r="JP1147" s="4"/>
      <c r="JQ1147" s="6"/>
    </row>
    <row r="1148" spans="1:277" x14ac:dyDescent="0.25">
      <c r="A1148" s="47"/>
      <c r="B1148" s="48"/>
      <c r="C1148" s="48"/>
      <c r="D1148" s="48"/>
      <c r="E1148" s="48"/>
      <c r="F1148" s="48"/>
      <c r="G1148" s="48"/>
      <c r="H1148" s="48"/>
      <c r="I1148" s="48"/>
      <c r="J1148" s="48"/>
      <c r="K1148" s="48"/>
      <c r="IY1148" s="6"/>
      <c r="IZ1148" s="6"/>
      <c r="JA1148" s="6"/>
      <c r="JB1148" s="6"/>
      <c r="JC1148" s="6"/>
      <c r="JD1148" s="46"/>
      <c r="JE1148" s="4"/>
      <c r="JF1148" s="4"/>
      <c r="JG1148" s="4"/>
      <c r="JH1148" s="4"/>
      <c r="JI1148" s="4"/>
      <c r="JJ1148" s="4"/>
      <c r="JK1148" s="4"/>
      <c r="JL1148" s="4"/>
      <c r="JM1148" s="4"/>
      <c r="JN1148" s="4"/>
      <c r="JO1148" s="4"/>
      <c r="JP1148" s="4"/>
      <c r="JQ1148" s="6"/>
    </row>
    <row r="1149" spans="1:277" x14ac:dyDescent="0.25">
      <c r="A1149" s="47"/>
      <c r="B1149" s="48"/>
      <c r="C1149" s="48"/>
      <c r="D1149" s="48"/>
      <c r="E1149" s="48"/>
      <c r="F1149" s="48"/>
      <c r="G1149" s="48"/>
      <c r="H1149" s="48"/>
      <c r="I1149" s="48"/>
      <c r="J1149" s="48"/>
      <c r="K1149" s="48"/>
      <c r="IY1149" s="6"/>
      <c r="IZ1149" s="6"/>
      <c r="JA1149" s="6"/>
      <c r="JB1149" s="6"/>
      <c r="JC1149" s="6"/>
      <c r="JD1149" s="46"/>
      <c r="JE1149" s="4"/>
      <c r="JF1149" s="4"/>
      <c r="JG1149" s="4"/>
      <c r="JH1149" s="4"/>
      <c r="JI1149" s="4"/>
      <c r="JJ1149" s="4"/>
      <c r="JK1149" s="4"/>
      <c r="JL1149" s="4"/>
      <c r="JM1149" s="4"/>
      <c r="JN1149" s="4"/>
      <c r="JO1149" s="4"/>
      <c r="JP1149" s="4"/>
      <c r="JQ1149" s="6"/>
    </row>
    <row r="1150" spans="1:277" x14ac:dyDescent="0.25">
      <c r="A1150" s="47"/>
      <c r="B1150" s="48"/>
      <c r="C1150" s="48"/>
      <c r="D1150" s="48"/>
      <c r="E1150" s="48"/>
      <c r="F1150" s="48"/>
      <c r="G1150" s="48"/>
      <c r="H1150" s="48"/>
      <c r="I1150" s="48"/>
      <c r="J1150" s="48"/>
      <c r="K1150" s="48"/>
      <c r="IY1150" s="6"/>
      <c r="IZ1150" s="6"/>
      <c r="JA1150" s="6"/>
      <c r="JB1150" s="6"/>
      <c r="JC1150" s="6"/>
      <c r="JD1150" s="46"/>
      <c r="JE1150" s="4"/>
      <c r="JF1150" s="4"/>
      <c r="JG1150" s="4"/>
      <c r="JH1150" s="4"/>
      <c r="JI1150" s="4"/>
      <c r="JJ1150" s="4"/>
      <c r="JK1150" s="4"/>
      <c r="JL1150" s="4"/>
      <c r="JM1150" s="4"/>
      <c r="JN1150" s="4"/>
      <c r="JO1150" s="4"/>
      <c r="JP1150" s="4"/>
      <c r="JQ1150" s="6"/>
    </row>
    <row r="1151" spans="1:277" x14ac:dyDescent="0.25">
      <c r="A1151" s="47"/>
      <c r="B1151" s="48"/>
      <c r="C1151" s="48"/>
      <c r="D1151" s="48"/>
      <c r="E1151" s="48"/>
      <c r="F1151" s="48"/>
      <c r="G1151" s="48"/>
      <c r="H1151" s="48"/>
      <c r="I1151" s="48"/>
      <c r="J1151" s="48"/>
      <c r="K1151" s="48"/>
      <c r="IY1151" s="6"/>
      <c r="IZ1151" s="6"/>
      <c r="JA1151" s="6"/>
      <c r="JB1151" s="6"/>
      <c r="JC1151" s="6"/>
      <c r="JD1151" s="46"/>
      <c r="JE1151" s="4"/>
      <c r="JF1151" s="4"/>
      <c r="JG1151" s="4"/>
      <c r="JH1151" s="4"/>
      <c r="JI1151" s="4"/>
      <c r="JJ1151" s="4"/>
      <c r="JK1151" s="4"/>
      <c r="JL1151" s="4"/>
      <c r="JM1151" s="4"/>
      <c r="JN1151" s="4"/>
      <c r="JO1151" s="4"/>
      <c r="JP1151" s="4"/>
      <c r="JQ1151" s="6"/>
    </row>
    <row r="1152" spans="1:277" x14ac:dyDescent="0.25">
      <c r="A1152" s="47"/>
      <c r="B1152" s="48"/>
      <c r="C1152" s="48"/>
      <c r="D1152" s="48"/>
      <c r="E1152" s="48"/>
      <c r="F1152" s="48"/>
      <c r="G1152" s="48"/>
      <c r="H1152" s="48"/>
      <c r="I1152" s="48"/>
      <c r="J1152" s="48"/>
      <c r="K1152" s="48"/>
      <c r="IY1152" s="6"/>
      <c r="IZ1152" s="6"/>
      <c r="JA1152" s="6"/>
      <c r="JB1152" s="6"/>
      <c r="JC1152" s="6"/>
      <c r="JD1152" s="46"/>
      <c r="JE1152" s="4"/>
      <c r="JF1152" s="4"/>
      <c r="JG1152" s="4"/>
      <c r="JH1152" s="4"/>
      <c r="JI1152" s="4"/>
      <c r="JJ1152" s="4"/>
      <c r="JK1152" s="4"/>
      <c r="JL1152" s="4"/>
      <c r="JM1152" s="4"/>
      <c r="JN1152" s="4"/>
      <c r="JO1152" s="4"/>
      <c r="JP1152" s="4"/>
      <c r="JQ1152" s="6"/>
    </row>
    <row r="1153" spans="1:277" x14ac:dyDescent="0.25">
      <c r="A1153" s="47"/>
      <c r="B1153" s="48"/>
      <c r="C1153" s="48"/>
      <c r="D1153" s="48"/>
      <c r="E1153" s="48"/>
      <c r="F1153" s="48"/>
      <c r="G1153" s="48"/>
      <c r="H1153" s="48"/>
      <c r="I1153" s="48"/>
      <c r="J1153" s="48"/>
      <c r="K1153" s="48"/>
      <c r="IY1153" s="6"/>
      <c r="IZ1153" s="6"/>
      <c r="JA1153" s="6"/>
      <c r="JB1153" s="6"/>
      <c r="JC1153" s="6"/>
      <c r="JD1153" s="46"/>
      <c r="JE1153" s="4"/>
      <c r="JF1153" s="4"/>
      <c r="JG1153" s="4"/>
      <c r="JH1153" s="4"/>
      <c r="JI1153" s="4"/>
      <c r="JJ1153" s="4"/>
      <c r="JK1153" s="4"/>
      <c r="JL1153" s="4"/>
      <c r="JM1153" s="4"/>
      <c r="JN1153" s="4"/>
      <c r="JO1153" s="4"/>
      <c r="JP1153" s="4"/>
      <c r="JQ1153" s="6"/>
    </row>
    <row r="1154" spans="1:277" x14ac:dyDescent="0.25">
      <c r="A1154" s="47"/>
      <c r="B1154" s="48"/>
      <c r="C1154" s="48"/>
      <c r="D1154" s="48"/>
      <c r="E1154" s="48"/>
      <c r="F1154" s="48"/>
      <c r="G1154" s="48"/>
      <c r="H1154" s="48"/>
      <c r="I1154" s="48"/>
      <c r="J1154" s="48"/>
      <c r="K1154" s="48"/>
      <c r="IY1154" s="6"/>
      <c r="IZ1154" s="6"/>
      <c r="JA1154" s="6"/>
      <c r="JB1154" s="6"/>
      <c r="JC1154" s="6"/>
      <c r="JD1154" s="46"/>
      <c r="JE1154" s="4"/>
      <c r="JF1154" s="4"/>
      <c r="JG1154" s="4"/>
      <c r="JH1154" s="4"/>
      <c r="JI1154" s="4"/>
      <c r="JJ1154" s="4"/>
      <c r="JK1154" s="4"/>
      <c r="JL1154" s="4"/>
      <c r="JM1154" s="4"/>
      <c r="JN1154" s="4"/>
      <c r="JO1154" s="4"/>
      <c r="JP1154" s="4"/>
      <c r="JQ1154" s="6"/>
    </row>
    <row r="1155" spans="1:277" x14ac:dyDescent="0.25">
      <c r="A1155" s="47"/>
      <c r="B1155" s="48"/>
      <c r="C1155" s="48"/>
      <c r="D1155" s="48"/>
      <c r="E1155" s="48"/>
      <c r="F1155" s="48"/>
      <c r="G1155" s="48"/>
      <c r="H1155" s="48"/>
      <c r="I1155" s="48"/>
      <c r="J1155" s="48"/>
      <c r="K1155" s="48"/>
      <c r="IY1155" s="6"/>
      <c r="IZ1155" s="6"/>
      <c r="JA1155" s="6"/>
      <c r="JB1155" s="6"/>
      <c r="JC1155" s="6"/>
      <c r="JD1155" s="46"/>
      <c r="JE1155" s="4"/>
      <c r="JF1155" s="4"/>
      <c r="JG1155" s="4"/>
      <c r="JH1155" s="4"/>
      <c r="JI1155" s="4"/>
      <c r="JJ1155" s="4"/>
      <c r="JK1155" s="4"/>
      <c r="JL1155" s="4"/>
      <c r="JM1155" s="4"/>
      <c r="JN1155" s="4"/>
      <c r="JO1155" s="4"/>
      <c r="JP1155" s="4"/>
      <c r="JQ1155" s="6"/>
    </row>
    <row r="1156" spans="1:277" x14ac:dyDescent="0.25">
      <c r="A1156" s="47"/>
      <c r="B1156" s="48"/>
      <c r="C1156" s="48"/>
      <c r="D1156" s="48"/>
      <c r="E1156" s="48"/>
      <c r="F1156" s="48"/>
      <c r="G1156" s="48"/>
      <c r="H1156" s="48"/>
      <c r="I1156" s="48"/>
      <c r="J1156" s="48"/>
      <c r="K1156" s="48"/>
      <c r="IY1156" s="6"/>
      <c r="IZ1156" s="6"/>
      <c r="JA1156" s="6"/>
      <c r="JB1156" s="6"/>
      <c r="JC1156" s="6"/>
      <c r="JD1156" s="46"/>
      <c r="JE1156" s="4"/>
      <c r="JF1156" s="4"/>
      <c r="JG1156" s="4"/>
      <c r="JH1156" s="4"/>
      <c r="JI1156" s="4"/>
      <c r="JJ1156" s="4"/>
      <c r="JK1156" s="4"/>
      <c r="JL1156" s="4"/>
      <c r="JM1156" s="4"/>
      <c r="JN1156" s="4"/>
      <c r="JO1156" s="4"/>
      <c r="JP1156" s="4"/>
      <c r="JQ1156" s="6"/>
    </row>
    <row r="1157" spans="1:277" x14ac:dyDescent="0.25">
      <c r="A1157" s="47"/>
      <c r="B1157" s="48"/>
      <c r="C1157" s="48"/>
      <c r="D1157" s="48"/>
      <c r="E1157" s="48"/>
      <c r="F1157" s="48"/>
      <c r="G1157" s="48"/>
      <c r="H1157" s="48"/>
      <c r="I1157" s="48"/>
      <c r="J1157" s="48"/>
      <c r="K1157" s="48"/>
      <c r="IY1157" s="6"/>
      <c r="IZ1157" s="6"/>
      <c r="JA1157" s="6"/>
      <c r="JB1157" s="6"/>
      <c r="JC1157" s="6"/>
      <c r="JD1157" s="46"/>
      <c r="JE1157" s="4"/>
      <c r="JF1157" s="4"/>
      <c r="JG1157" s="4"/>
      <c r="JH1157" s="4"/>
      <c r="JI1157" s="4"/>
      <c r="JJ1157" s="4"/>
      <c r="JK1157" s="4"/>
      <c r="JL1157" s="4"/>
      <c r="JM1157" s="4"/>
      <c r="JN1157" s="4"/>
      <c r="JO1157" s="4"/>
      <c r="JP1157" s="4"/>
      <c r="JQ1157" s="6"/>
    </row>
    <row r="1158" spans="1:277" x14ac:dyDescent="0.25">
      <c r="A1158" s="47"/>
      <c r="B1158" s="48"/>
      <c r="C1158" s="48"/>
      <c r="D1158" s="48"/>
      <c r="E1158" s="48"/>
      <c r="F1158" s="48"/>
      <c r="G1158" s="48"/>
      <c r="H1158" s="48"/>
      <c r="I1158" s="48"/>
      <c r="J1158" s="48"/>
      <c r="K1158" s="48"/>
      <c r="IY1158" s="6"/>
      <c r="IZ1158" s="6"/>
      <c r="JA1158" s="6"/>
      <c r="JB1158" s="6"/>
      <c r="JC1158" s="6"/>
      <c r="JD1158" s="46"/>
      <c r="JE1158" s="4"/>
      <c r="JF1158" s="4"/>
      <c r="JG1158" s="4"/>
      <c r="JH1158" s="4"/>
      <c r="JI1158" s="4"/>
      <c r="JJ1158" s="4"/>
      <c r="JK1158" s="4"/>
      <c r="JL1158" s="4"/>
      <c r="JM1158" s="4"/>
      <c r="JN1158" s="4"/>
      <c r="JO1158" s="4"/>
      <c r="JP1158" s="4"/>
      <c r="JQ1158" s="6"/>
    </row>
    <row r="1159" spans="1:277" x14ac:dyDescent="0.25">
      <c r="A1159" s="47"/>
      <c r="B1159" s="48"/>
      <c r="C1159" s="48"/>
      <c r="D1159" s="48"/>
      <c r="E1159" s="48"/>
      <c r="F1159" s="48"/>
      <c r="G1159" s="48"/>
      <c r="H1159" s="48"/>
      <c r="I1159" s="48"/>
      <c r="J1159" s="48"/>
      <c r="K1159" s="48"/>
      <c r="IY1159" s="6"/>
      <c r="IZ1159" s="6"/>
      <c r="JA1159" s="6"/>
      <c r="JB1159" s="6"/>
      <c r="JC1159" s="6"/>
      <c r="JD1159" s="46"/>
      <c r="JE1159" s="4"/>
      <c r="JF1159" s="4"/>
      <c r="JG1159" s="4"/>
      <c r="JH1159" s="4"/>
      <c r="JI1159" s="4"/>
      <c r="JJ1159" s="4"/>
      <c r="JK1159" s="4"/>
      <c r="JL1159" s="4"/>
      <c r="JM1159" s="4"/>
      <c r="JN1159" s="4"/>
      <c r="JO1159" s="4"/>
      <c r="JP1159" s="4"/>
      <c r="JQ1159" s="6"/>
    </row>
    <row r="1160" spans="1:277" x14ac:dyDescent="0.25">
      <c r="A1160" s="47"/>
      <c r="B1160" s="48"/>
      <c r="C1160" s="48"/>
      <c r="D1160" s="48"/>
      <c r="E1160" s="48"/>
      <c r="F1160" s="48"/>
      <c r="G1160" s="48"/>
      <c r="H1160" s="48"/>
      <c r="I1160" s="48"/>
      <c r="J1160" s="48"/>
      <c r="K1160" s="48"/>
      <c r="IY1160" s="6"/>
      <c r="IZ1160" s="6"/>
      <c r="JA1160" s="6"/>
      <c r="JB1160" s="6"/>
      <c r="JC1160" s="6"/>
      <c r="JD1160" s="46"/>
      <c r="JE1160" s="4"/>
      <c r="JF1160" s="4"/>
      <c r="JG1160" s="4"/>
      <c r="JH1160" s="4"/>
      <c r="JI1160" s="4"/>
      <c r="JJ1160" s="4"/>
      <c r="JK1160" s="4"/>
      <c r="JL1160" s="4"/>
      <c r="JM1160" s="4"/>
      <c r="JN1160" s="4"/>
      <c r="JO1160" s="4"/>
      <c r="JP1160" s="4"/>
      <c r="JQ1160" s="6"/>
    </row>
    <row r="1161" spans="1:277" x14ac:dyDescent="0.25">
      <c r="A1161" s="47"/>
      <c r="B1161" s="48"/>
      <c r="C1161" s="48"/>
      <c r="D1161" s="48"/>
      <c r="E1161" s="48"/>
      <c r="F1161" s="48"/>
      <c r="G1161" s="48"/>
      <c r="H1161" s="48"/>
      <c r="I1161" s="48"/>
      <c r="J1161" s="48"/>
      <c r="K1161" s="48"/>
      <c r="IY1161" s="6"/>
      <c r="IZ1161" s="6"/>
      <c r="JA1161" s="6"/>
      <c r="JB1161" s="6"/>
      <c r="JC1161" s="6"/>
      <c r="JD1161" s="46"/>
      <c r="JE1161" s="4"/>
      <c r="JF1161" s="4"/>
      <c r="JG1161" s="4"/>
      <c r="JH1161" s="4"/>
      <c r="JI1161" s="4"/>
      <c r="JJ1161" s="4"/>
      <c r="JK1161" s="4"/>
      <c r="JL1161" s="4"/>
      <c r="JM1161" s="4"/>
      <c r="JN1161" s="4"/>
      <c r="JO1161" s="4"/>
      <c r="JP1161" s="4"/>
      <c r="JQ1161" s="6"/>
    </row>
    <row r="1162" spans="1:277" x14ac:dyDescent="0.25">
      <c r="A1162" s="47"/>
      <c r="B1162" s="48"/>
      <c r="C1162" s="48"/>
      <c r="D1162" s="48"/>
      <c r="E1162" s="48"/>
      <c r="F1162" s="48"/>
      <c r="G1162" s="48"/>
      <c r="H1162" s="48"/>
      <c r="I1162" s="48"/>
      <c r="J1162" s="48"/>
      <c r="K1162" s="48"/>
      <c r="IY1162" s="6"/>
      <c r="IZ1162" s="6"/>
      <c r="JA1162" s="6"/>
      <c r="JB1162" s="6"/>
      <c r="JC1162" s="6"/>
      <c r="JD1162" s="46"/>
      <c r="JE1162" s="4"/>
      <c r="JF1162" s="4"/>
      <c r="JG1162" s="4"/>
      <c r="JH1162" s="4"/>
      <c r="JI1162" s="4"/>
      <c r="JJ1162" s="4"/>
      <c r="JK1162" s="4"/>
      <c r="JL1162" s="4"/>
      <c r="JM1162" s="4"/>
      <c r="JN1162" s="4"/>
      <c r="JO1162" s="4"/>
      <c r="JP1162" s="4"/>
      <c r="JQ1162" s="6"/>
    </row>
    <row r="1163" spans="1:277" x14ac:dyDescent="0.25">
      <c r="A1163" s="47"/>
      <c r="B1163" s="48"/>
      <c r="C1163" s="48"/>
      <c r="D1163" s="48"/>
      <c r="E1163" s="48"/>
      <c r="F1163" s="48"/>
      <c r="G1163" s="48"/>
      <c r="H1163" s="48"/>
      <c r="I1163" s="48"/>
      <c r="J1163" s="48"/>
      <c r="K1163" s="48"/>
      <c r="IY1163" s="6"/>
      <c r="IZ1163" s="6"/>
      <c r="JA1163" s="6"/>
      <c r="JB1163" s="6"/>
      <c r="JC1163" s="6"/>
      <c r="JD1163" s="46"/>
      <c r="JE1163" s="4"/>
      <c r="JF1163" s="4"/>
      <c r="JG1163" s="4"/>
      <c r="JH1163" s="4"/>
      <c r="JI1163" s="4"/>
      <c r="JJ1163" s="4"/>
      <c r="JK1163" s="4"/>
      <c r="JL1163" s="4"/>
      <c r="JM1163" s="4"/>
      <c r="JN1163" s="4"/>
      <c r="JO1163" s="4"/>
      <c r="JP1163" s="4"/>
      <c r="JQ1163" s="6"/>
    </row>
    <row r="1164" spans="1:277" x14ac:dyDescent="0.25">
      <c r="A1164" s="47"/>
      <c r="B1164" s="48"/>
      <c r="C1164" s="48"/>
      <c r="D1164" s="48"/>
      <c r="E1164" s="48"/>
      <c r="F1164" s="48"/>
      <c r="G1164" s="48"/>
      <c r="H1164" s="48"/>
      <c r="I1164" s="48"/>
      <c r="J1164" s="48"/>
      <c r="K1164" s="48"/>
      <c r="IY1164" s="6"/>
      <c r="IZ1164" s="6"/>
      <c r="JA1164" s="6"/>
      <c r="JB1164" s="6"/>
      <c r="JC1164" s="6"/>
      <c r="JD1164" s="46"/>
      <c r="JE1164" s="4"/>
      <c r="JF1164" s="4"/>
      <c r="JG1164" s="4"/>
      <c r="JH1164" s="4"/>
      <c r="JI1164" s="4"/>
      <c r="JJ1164" s="4"/>
      <c r="JK1164" s="4"/>
      <c r="JL1164" s="4"/>
      <c r="JM1164" s="4"/>
      <c r="JN1164" s="4"/>
      <c r="JO1164" s="4"/>
      <c r="JP1164" s="4"/>
      <c r="JQ1164" s="6"/>
    </row>
    <row r="1165" spans="1:277" x14ac:dyDescent="0.25">
      <c r="A1165" s="47"/>
      <c r="B1165" s="48"/>
      <c r="C1165" s="48"/>
      <c r="D1165" s="48"/>
      <c r="E1165" s="48"/>
      <c r="F1165" s="48"/>
      <c r="G1165" s="48"/>
      <c r="H1165" s="48"/>
      <c r="I1165" s="48"/>
      <c r="J1165" s="48"/>
      <c r="K1165" s="48"/>
      <c r="IY1165" s="6"/>
      <c r="IZ1165" s="6"/>
      <c r="JA1165" s="6"/>
      <c r="JB1165" s="6"/>
      <c r="JC1165" s="6"/>
      <c r="JD1165" s="46"/>
      <c r="JE1165" s="4"/>
      <c r="JF1165" s="4"/>
      <c r="JG1165" s="4"/>
      <c r="JH1165" s="4"/>
      <c r="JI1165" s="4"/>
      <c r="JJ1165" s="4"/>
      <c r="JK1165" s="4"/>
      <c r="JL1165" s="4"/>
      <c r="JM1165" s="4"/>
      <c r="JN1165" s="4"/>
      <c r="JO1165" s="4"/>
      <c r="JP1165" s="4"/>
      <c r="JQ1165" s="6"/>
    </row>
    <row r="1166" spans="1:277" x14ac:dyDescent="0.25">
      <c r="A1166" s="47"/>
      <c r="B1166" s="48"/>
      <c r="C1166" s="48"/>
      <c r="D1166" s="48"/>
      <c r="E1166" s="48"/>
      <c r="F1166" s="48"/>
      <c r="G1166" s="48"/>
      <c r="H1166" s="48"/>
      <c r="I1166" s="48"/>
      <c r="J1166" s="48"/>
      <c r="K1166" s="48"/>
      <c r="IY1166" s="6"/>
      <c r="IZ1166" s="6"/>
      <c r="JA1166" s="6"/>
      <c r="JB1166" s="6"/>
      <c r="JC1166" s="6"/>
      <c r="JD1166" s="46"/>
      <c r="JE1166" s="4"/>
      <c r="JF1166" s="4"/>
      <c r="JG1166" s="4"/>
      <c r="JH1166" s="4"/>
      <c r="JI1166" s="4"/>
      <c r="JJ1166" s="4"/>
      <c r="JK1166" s="4"/>
      <c r="JL1166" s="4"/>
      <c r="JM1166" s="4"/>
      <c r="JN1166" s="4"/>
      <c r="JO1166" s="4"/>
      <c r="JP1166" s="4"/>
      <c r="JQ1166" s="6"/>
    </row>
    <row r="1167" spans="1:277" x14ac:dyDescent="0.25">
      <c r="A1167" s="47"/>
      <c r="B1167" s="48"/>
      <c r="C1167" s="48"/>
      <c r="D1167" s="48"/>
      <c r="E1167" s="48"/>
      <c r="F1167" s="48"/>
      <c r="G1167" s="48"/>
      <c r="H1167" s="48"/>
      <c r="I1167" s="48"/>
      <c r="J1167" s="48"/>
      <c r="K1167" s="48"/>
      <c r="IY1167" s="6"/>
      <c r="IZ1167" s="6"/>
      <c r="JA1167" s="6"/>
      <c r="JB1167" s="6"/>
      <c r="JC1167" s="6"/>
      <c r="JD1167" s="46"/>
      <c r="JE1167" s="4"/>
      <c r="JF1167" s="4"/>
      <c r="JG1167" s="4"/>
      <c r="JH1167" s="4"/>
      <c r="JI1167" s="4"/>
      <c r="JJ1167" s="4"/>
      <c r="JK1167" s="4"/>
      <c r="JL1167" s="4"/>
      <c r="JM1167" s="4"/>
      <c r="JN1167" s="4"/>
      <c r="JO1167" s="4"/>
      <c r="JP1167" s="4"/>
      <c r="JQ1167" s="6"/>
    </row>
    <row r="1168" spans="1:277" x14ac:dyDescent="0.25">
      <c r="A1168" s="47"/>
      <c r="B1168" s="48"/>
      <c r="C1168" s="48"/>
      <c r="D1168" s="48"/>
      <c r="E1168" s="48"/>
      <c r="F1168" s="48"/>
      <c r="G1168" s="48"/>
      <c r="H1168" s="48"/>
      <c r="I1168" s="48"/>
      <c r="J1168" s="48"/>
      <c r="K1168" s="48"/>
      <c r="IY1168" s="6"/>
      <c r="IZ1168" s="6"/>
      <c r="JA1168" s="6"/>
      <c r="JB1168" s="6"/>
      <c r="JC1168" s="6"/>
      <c r="JD1168" s="46"/>
      <c r="JE1168" s="4"/>
      <c r="JF1168" s="4"/>
      <c r="JG1168" s="4"/>
      <c r="JH1168" s="4"/>
      <c r="JI1168" s="4"/>
      <c r="JJ1168" s="4"/>
      <c r="JK1168" s="4"/>
      <c r="JL1168" s="4"/>
      <c r="JM1168" s="4"/>
      <c r="JN1168" s="4"/>
      <c r="JO1168" s="4"/>
      <c r="JP1168" s="4"/>
      <c r="JQ1168" s="6"/>
    </row>
    <row r="1169" spans="1:277" x14ac:dyDescent="0.25">
      <c r="A1169" s="47"/>
      <c r="B1169" s="48"/>
      <c r="C1169" s="48"/>
      <c r="D1169" s="48"/>
      <c r="E1169" s="48"/>
      <c r="F1169" s="48"/>
      <c r="G1169" s="48"/>
      <c r="H1169" s="48"/>
      <c r="I1169" s="48"/>
      <c r="J1169" s="48"/>
      <c r="K1169" s="48"/>
      <c r="IY1169" s="6"/>
      <c r="IZ1169" s="6"/>
      <c r="JA1169" s="6"/>
      <c r="JB1169" s="6"/>
      <c r="JC1169" s="6"/>
      <c r="JD1169" s="46"/>
      <c r="JE1169" s="4"/>
      <c r="JF1169" s="4"/>
      <c r="JG1169" s="4"/>
      <c r="JH1169" s="4"/>
      <c r="JI1169" s="4"/>
      <c r="JJ1169" s="4"/>
      <c r="JK1169" s="4"/>
      <c r="JL1169" s="4"/>
      <c r="JM1169" s="4"/>
      <c r="JN1169" s="4"/>
      <c r="JO1169" s="4"/>
      <c r="JP1169" s="4"/>
      <c r="JQ1169" s="6"/>
    </row>
    <row r="1170" spans="1:277" x14ac:dyDescent="0.25">
      <c r="A1170" s="47"/>
      <c r="B1170" s="48"/>
      <c r="C1170" s="48"/>
      <c r="D1170" s="48"/>
      <c r="E1170" s="48"/>
      <c r="F1170" s="48"/>
      <c r="G1170" s="48"/>
      <c r="H1170" s="48"/>
      <c r="I1170" s="48"/>
      <c r="J1170" s="48"/>
      <c r="K1170" s="48"/>
      <c r="IY1170" s="6"/>
      <c r="IZ1170" s="6"/>
      <c r="JA1170" s="6"/>
      <c r="JB1170" s="6"/>
      <c r="JC1170" s="6"/>
      <c r="JD1170" s="46"/>
      <c r="JE1170" s="4"/>
      <c r="JF1170" s="4"/>
      <c r="JG1170" s="4"/>
      <c r="JH1170" s="4"/>
      <c r="JI1170" s="4"/>
      <c r="JJ1170" s="4"/>
      <c r="JK1170" s="4"/>
      <c r="JL1170" s="4"/>
      <c r="JM1170" s="4"/>
      <c r="JN1170" s="4"/>
      <c r="JO1170" s="4"/>
      <c r="JP1170" s="4"/>
      <c r="JQ1170" s="6"/>
    </row>
    <row r="1171" spans="1:277" x14ac:dyDescent="0.25">
      <c r="A1171" s="47"/>
      <c r="B1171" s="48"/>
      <c r="C1171" s="48"/>
      <c r="D1171" s="48"/>
      <c r="E1171" s="48"/>
      <c r="F1171" s="48"/>
      <c r="G1171" s="48"/>
      <c r="H1171" s="48"/>
      <c r="I1171" s="48"/>
      <c r="J1171" s="48"/>
      <c r="K1171" s="48"/>
      <c r="IY1171" s="6"/>
      <c r="IZ1171" s="6"/>
      <c r="JA1171" s="6"/>
      <c r="JB1171" s="6"/>
      <c r="JC1171" s="6"/>
      <c r="JD1171" s="46"/>
      <c r="JE1171" s="4"/>
      <c r="JF1171" s="4"/>
      <c r="JG1171" s="4"/>
      <c r="JH1171" s="4"/>
      <c r="JI1171" s="4"/>
      <c r="JJ1171" s="4"/>
      <c r="JK1171" s="4"/>
      <c r="JL1171" s="4"/>
      <c r="JM1171" s="4"/>
      <c r="JN1171" s="4"/>
      <c r="JO1171" s="4"/>
      <c r="JP1171" s="4"/>
      <c r="JQ1171" s="6"/>
    </row>
    <row r="1172" spans="1:277" x14ac:dyDescent="0.25">
      <c r="A1172" s="47"/>
      <c r="B1172" s="48"/>
      <c r="C1172" s="48"/>
      <c r="D1172" s="48"/>
      <c r="E1172" s="48"/>
      <c r="F1172" s="48"/>
      <c r="G1172" s="48"/>
      <c r="H1172" s="48"/>
      <c r="I1172" s="48"/>
      <c r="J1172" s="48"/>
      <c r="K1172" s="48"/>
      <c r="IY1172" s="6"/>
      <c r="IZ1172" s="6"/>
      <c r="JA1172" s="6"/>
      <c r="JB1172" s="6"/>
      <c r="JC1172" s="6"/>
      <c r="JD1172" s="46"/>
      <c r="JE1172" s="4"/>
      <c r="JF1172" s="4"/>
      <c r="JG1172" s="4"/>
      <c r="JH1172" s="4"/>
      <c r="JI1172" s="4"/>
      <c r="JJ1172" s="4"/>
      <c r="JK1172" s="4"/>
      <c r="JL1172" s="4"/>
      <c r="JM1172" s="4"/>
      <c r="JN1172" s="4"/>
      <c r="JO1172" s="4"/>
      <c r="JP1172" s="4"/>
      <c r="JQ1172" s="6"/>
    </row>
    <row r="1173" spans="1:277" x14ac:dyDescent="0.25">
      <c r="A1173" s="47"/>
      <c r="B1173" s="48"/>
      <c r="C1173" s="48"/>
      <c r="D1173" s="48"/>
      <c r="E1173" s="48"/>
      <c r="F1173" s="48"/>
      <c r="G1173" s="48"/>
      <c r="H1173" s="48"/>
      <c r="I1173" s="48"/>
      <c r="J1173" s="48"/>
      <c r="K1173" s="48"/>
      <c r="IY1173" s="6"/>
      <c r="IZ1173" s="6"/>
      <c r="JA1173" s="6"/>
      <c r="JB1173" s="6"/>
      <c r="JC1173" s="6"/>
      <c r="JD1173" s="46"/>
      <c r="JE1173" s="4"/>
      <c r="JF1173" s="4"/>
      <c r="JG1173" s="4"/>
      <c r="JH1173" s="4"/>
      <c r="JI1173" s="4"/>
      <c r="JJ1173" s="4"/>
      <c r="JK1173" s="4"/>
      <c r="JL1173" s="4"/>
      <c r="JM1173" s="4"/>
      <c r="JN1173" s="4"/>
      <c r="JO1173" s="4"/>
      <c r="JP1173" s="4"/>
      <c r="JQ1173" s="6"/>
    </row>
    <row r="1174" spans="1:277" x14ac:dyDescent="0.25">
      <c r="A1174" s="47"/>
      <c r="B1174" s="48"/>
      <c r="C1174" s="48"/>
      <c r="D1174" s="48"/>
      <c r="E1174" s="48"/>
      <c r="F1174" s="48"/>
      <c r="G1174" s="48"/>
      <c r="H1174" s="48"/>
      <c r="I1174" s="48"/>
      <c r="J1174" s="48"/>
      <c r="K1174" s="48"/>
      <c r="IY1174" s="6"/>
      <c r="IZ1174" s="6"/>
      <c r="JA1174" s="6"/>
      <c r="JB1174" s="6"/>
      <c r="JC1174" s="6"/>
      <c r="JD1174" s="46"/>
      <c r="JE1174" s="4"/>
      <c r="JF1174" s="4"/>
      <c r="JG1174" s="4"/>
      <c r="JH1174" s="4"/>
      <c r="JI1174" s="4"/>
      <c r="JJ1174" s="4"/>
      <c r="JK1174" s="4"/>
      <c r="JL1174" s="4"/>
      <c r="JM1174" s="4"/>
      <c r="JN1174" s="4"/>
      <c r="JO1174" s="4"/>
      <c r="JP1174" s="4"/>
      <c r="JQ1174" s="6"/>
    </row>
    <row r="1175" spans="1:277" x14ac:dyDescent="0.25">
      <c r="A1175" s="47"/>
      <c r="B1175" s="48"/>
      <c r="C1175" s="48"/>
      <c r="D1175" s="48"/>
      <c r="E1175" s="48"/>
      <c r="F1175" s="48"/>
      <c r="G1175" s="48"/>
      <c r="H1175" s="48"/>
      <c r="I1175" s="48"/>
      <c r="J1175" s="48"/>
      <c r="K1175" s="48"/>
      <c r="IY1175" s="6"/>
      <c r="IZ1175" s="6"/>
      <c r="JA1175" s="6"/>
      <c r="JB1175" s="6"/>
      <c r="JC1175" s="6"/>
      <c r="JD1175" s="46"/>
      <c r="JE1175" s="4"/>
      <c r="JF1175" s="4"/>
      <c r="JG1175" s="4"/>
      <c r="JH1175" s="4"/>
      <c r="JI1175" s="4"/>
      <c r="JJ1175" s="4"/>
      <c r="JK1175" s="4"/>
      <c r="JL1175" s="4"/>
      <c r="JM1175" s="4"/>
      <c r="JN1175" s="4"/>
      <c r="JO1175" s="4"/>
      <c r="JP1175" s="4"/>
      <c r="JQ1175" s="6"/>
    </row>
    <row r="1176" spans="1:277" x14ac:dyDescent="0.25">
      <c r="A1176" s="47"/>
      <c r="B1176" s="48"/>
      <c r="C1176" s="48"/>
      <c r="D1176" s="48"/>
      <c r="E1176" s="48"/>
      <c r="F1176" s="48"/>
      <c r="G1176" s="48"/>
      <c r="H1176" s="48"/>
      <c r="I1176" s="48"/>
      <c r="J1176" s="48"/>
      <c r="K1176" s="48"/>
      <c r="IY1176" s="6"/>
      <c r="IZ1176" s="6"/>
      <c r="JA1176" s="6"/>
      <c r="JB1176" s="6"/>
      <c r="JC1176" s="6"/>
      <c r="JD1176" s="46"/>
      <c r="JE1176" s="4"/>
      <c r="JF1176" s="4"/>
      <c r="JG1176" s="4"/>
      <c r="JH1176" s="4"/>
      <c r="JI1176" s="4"/>
      <c r="JJ1176" s="4"/>
      <c r="JK1176" s="4"/>
      <c r="JL1176" s="4"/>
      <c r="JM1176" s="4"/>
      <c r="JN1176" s="4"/>
      <c r="JO1176" s="4"/>
      <c r="JP1176" s="4"/>
      <c r="JQ1176" s="6"/>
    </row>
    <row r="1177" spans="1:277" x14ac:dyDescent="0.25">
      <c r="A1177" s="47"/>
      <c r="B1177" s="48"/>
      <c r="C1177" s="48"/>
      <c r="D1177" s="48"/>
      <c r="E1177" s="48"/>
      <c r="F1177" s="48"/>
      <c r="G1177" s="48"/>
      <c r="H1177" s="48"/>
      <c r="I1177" s="48"/>
      <c r="J1177" s="48"/>
      <c r="K1177" s="48"/>
      <c r="IY1177" s="6"/>
      <c r="IZ1177" s="6"/>
      <c r="JA1177" s="6"/>
      <c r="JB1177" s="6"/>
      <c r="JC1177" s="6"/>
      <c r="JD1177" s="46"/>
      <c r="JE1177" s="4"/>
      <c r="JF1177" s="4"/>
      <c r="JG1177" s="4"/>
      <c r="JH1177" s="4"/>
      <c r="JI1177" s="4"/>
      <c r="JJ1177" s="4"/>
      <c r="JK1177" s="4"/>
      <c r="JL1177" s="4"/>
      <c r="JM1177" s="4"/>
      <c r="JN1177" s="4"/>
      <c r="JO1177" s="4"/>
      <c r="JP1177" s="4"/>
      <c r="JQ1177" s="6"/>
    </row>
    <row r="1178" spans="1:277" x14ac:dyDescent="0.25">
      <c r="A1178" s="47"/>
      <c r="B1178" s="48"/>
      <c r="C1178" s="48"/>
      <c r="D1178" s="48"/>
      <c r="E1178" s="48"/>
      <c r="F1178" s="48"/>
      <c r="G1178" s="48"/>
      <c r="H1178" s="48"/>
      <c r="I1178" s="48"/>
      <c r="J1178" s="48"/>
      <c r="K1178" s="48"/>
      <c r="IY1178" s="6"/>
      <c r="IZ1178" s="6"/>
      <c r="JA1178" s="6"/>
      <c r="JB1178" s="6"/>
      <c r="JC1178" s="6"/>
      <c r="JD1178" s="46"/>
      <c r="JE1178" s="4"/>
      <c r="JF1178" s="4"/>
      <c r="JG1178" s="4"/>
      <c r="JH1178" s="4"/>
      <c r="JI1178" s="4"/>
      <c r="JJ1178" s="4"/>
      <c r="JK1178" s="4"/>
      <c r="JL1178" s="4"/>
      <c r="JM1178" s="4"/>
      <c r="JN1178" s="4"/>
      <c r="JO1178" s="4"/>
      <c r="JP1178" s="4"/>
      <c r="JQ1178" s="6"/>
    </row>
    <row r="1179" spans="1:277" x14ac:dyDescent="0.25">
      <c r="A1179" s="47"/>
      <c r="B1179" s="48"/>
      <c r="C1179" s="48"/>
      <c r="D1179" s="48"/>
      <c r="E1179" s="48"/>
      <c r="F1179" s="48"/>
      <c r="G1179" s="48"/>
      <c r="H1179" s="48"/>
      <c r="I1179" s="48"/>
      <c r="J1179" s="48"/>
      <c r="K1179" s="48"/>
      <c r="IY1179" s="6"/>
      <c r="IZ1179" s="6"/>
      <c r="JA1179" s="6"/>
      <c r="JB1179" s="6"/>
      <c r="JC1179" s="6"/>
      <c r="JD1179" s="46"/>
      <c r="JE1179" s="4"/>
      <c r="JF1179" s="4"/>
      <c r="JG1179" s="4"/>
      <c r="JH1179" s="4"/>
      <c r="JI1179" s="4"/>
      <c r="JJ1179" s="4"/>
      <c r="JK1179" s="4"/>
      <c r="JL1179" s="4"/>
      <c r="JM1179" s="4"/>
      <c r="JN1179" s="4"/>
      <c r="JO1179" s="4"/>
      <c r="JP1179" s="4"/>
      <c r="JQ1179" s="6"/>
    </row>
    <row r="1180" spans="1:277" x14ac:dyDescent="0.25">
      <c r="A1180" s="47"/>
      <c r="B1180" s="48"/>
      <c r="C1180" s="48"/>
      <c r="D1180" s="48"/>
      <c r="E1180" s="48"/>
      <c r="F1180" s="48"/>
      <c r="G1180" s="48"/>
      <c r="H1180" s="48"/>
      <c r="I1180" s="48"/>
      <c r="J1180" s="48"/>
      <c r="K1180" s="48"/>
      <c r="IY1180" s="6"/>
      <c r="IZ1180" s="6"/>
      <c r="JA1180" s="6"/>
      <c r="JB1180" s="6"/>
      <c r="JC1180" s="6"/>
      <c r="JD1180" s="46"/>
      <c r="JE1180" s="4"/>
      <c r="JF1180" s="4"/>
      <c r="JG1180" s="4"/>
      <c r="JH1180" s="4"/>
      <c r="JI1180" s="4"/>
      <c r="JJ1180" s="4"/>
      <c r="JK1180" s="4"/>
      <c r="JL1180" s="4"/>
      <c r="JM1180" s="4"/>
      <c r="JN1180" s="4"/>
      <c r="JO1180" s="4"/>
      <c r="JP1180" s="4"/>
      <c r="JQ1180" s="6"/>
    </row>
    <row r="1181" spans="1:277" x14ac:dyDescent="0.25">
      <c r="A1181" s="47"/>
      <c r="B1181" s="48"/>
      <c r="C1181" s="48"/>
      <c r="D1181" s="48"/>
      <c r="E1181" s="48"/>
      <c r="F1181" s="48"/>
      <c r="G1181" s="48"/>
      <c r="H1181" s="48"/>
      <c r="I1181" s="48"/>
      <c r="J1181" s="48"/>
      <c r="K1181" s="48"/>
      <c r="IY1181" s="6"/>
      <c r="IZ1181" s="6"/>
      <c r="JA1181" s="6"/>
      <c r="JB1181" s="6"/>
      <c r="JC1181" s="6"/>
      <c r="JD1181" s="46"/>
      <c r="JE1181" s="4"/>
      <c r="JF1181" s="4"/>
      <c r="JG1181" s="4"/>
      <c r="JH1181" s="4"/>
      <c r="JI1181" s="4"/>
      <c r="JJ1181" s="4"/>
      <c r="JK1181" s="4"/>
      <c r="JL1181" s="4"/>
      <c r="JM1181" s="4"/>
      <c r="JN1181" s="4"/>
      <c r="JO1181" s="4"/>
      <c r="JP1181" s="4"/>
      <c r="JQ1181" s="6"/>
    </row>
    <row r="1182" spans="1:277" x14ac:dyDescent="0.25">
      <c r="A1182" s="47"/>
      <c r="B1182" s="48"/>
      <c r="C1182" s="48"/>
      <c r="D1182" s="48"/>
      <c r="E1182" s="48"/>
      <c r="F1182" s="48"/>
      <c r="G1182" s="48"/>
      <c r="H1182" s="48"/>
      <c r="I1182" s="48"/>
      <c r="J1182" s="48"/>
      <c r="K1182" s="48"/>
      <c r="IY1182" s="6"/>
      <c r="IZ1182" s="6"/>
      <c r="JA1182" s="6"/>
      <c r="JB1182" s="6"/>
      <c r="JC1182" s="6"/>
      <c r="JD1182" s="46"/>
      <c r="JE1182" s="4"/>
      <c r="JF1182" s="4"/>
      <c r="JG1182" s="4"/>
      <c r="JH1182" s="4"/>
      <c r="JI1182" s="4"/>
      <c r="JJ1182" s="4"/>
      <c r="JK1182" s="4"/>
      <c r="JL1182" s="4"/>
      <c r="JM1182" s="4"/>
      <c r="JN1182" s="4"/>
      <c r="JO1182" s="4"/>
      <c r="JP1182" s="4"/>
      <c r="JQ1182" s="6"/>
    </row>
    <row r="1183" spans="1:277" x14ac:dyDescent="0.25">
      <c r="A1183" s="47"/>
      <c r="B1183" s="48"/>
      <c r="C1183" s="48"/>
      <c r="D1183" s="48"/>
      <c r="E1183" s="48"/>
      <c r="F1183" s="48"/>
      <c r="G1183" s="48"/>
      <c r="H1183" s="48"/>
      <c r="I1183" s="48"/>
      <c r="J1183" s="48"/>
      <c r="K1183" s="48"/>
      <c r="IY1183" s="6"/>
      <c r="IZ1183" s="6"/>
      <c r="JA1183" s="6"/>
      <c r="JB1183" s="6"/>
      <c r="JC1183" s="6"/>
      <c r="JD1183" s="46"/>
      <c r="JE1183" s="4"/>
      <c r="JF1183" s="4"/>
      <c r="JG1183" s="4"/>
      <c r="JH1183" s="4"/>
      <c r="JI1183" s="4"/>
      <c r="JJ1183" s="4"/>
      <c r="JK1183" s="4"/>
      <c r="JL1183" s="4"/>
      <c r="JM1183" s="4"/>
      <c r="JN1183" s="4"/>
      <c r="JO1183" s="4"/>
      <c r="JP1183" s="4"/>
      <c r="JQ1183" s="6"/>
    </row>
    <row r="1184" spans="1:277" x14ac:dyDescent="0.25">
      <c r="A1184" s="47"/>
      <c r="B1184" s="48"/>
      <c r="C1184" s="48"/>
      <c r="D1184" s="48"/>
      <c r="E1184" s="48"/>
      <c r="F1184" s="48"/>
      <c r="G1184" s="48"/>
      <c r="H1184" s="48"/>
      <c r="I1184" s="48"/>
      <c r="J1184" s="48"/>
      <c r="K1184" s="48"/>
      <c r="IY1184" s="6"/>
      <c r="IZ1184" s="6"/>
      <c r="JA1184" s="6"/>
      <c r="JB1184" s="6"/>
      <c r="JC1184" s="6"/>
      <c r="JD1184" s="46"/>
      <c r="JE1184" s="4"/>
      <c r="JF1184" s="4"/>
      <c r="JG1184" s="4"/>
      <c r="JH1184" s="4"/>
      <c r="JI1184" s="4"/>
      <c r="JJ1184" s="4"/>
      <c r="JK1184" s="4"/>
      <c r="JL1184" s="4"/>
      <c r="JM1184" s="4"/>
      <c r="JN1184" s="4"/>
      <c r="JO1184" s="4"/>
      <c r="JP1184" s="4"/>
      <c r="JQ1184" s="6"/>
    </row>
    <row r="1185" spans="1:277" x14ac:dyDescent="0.25">
      <c r="A1185" s="47"/>
      <c r="B1185" s="48"/>
      <c r="C1185" s="48"/>
      <c r="D1185" s="48"/>
      <c r="E1185" s="48"/>
      <c r="F1185" s="48"/>
      <c r="G1185" s="48"/>
      <c r="H1185" s="48"/>
      <c r="I1185" s="48"/>
      <c r="J1185" s="48"/>
      <c r="K1185" s="48"/>
      <c r="IY1185" s="6"/>
      <c r="IZ1185" s="6"/>
      <c r="JA1185" s="6"/>
      <c r="JB1185" s="6"/>
      <c r="JC1185" s="6"/>
      <c r="JD1185" s="46"/>
      <c r="JE1185" s="4"/>
      <c r="JF1185" s="4"/>
      <c r="JG1185" s="4"/>
      <c r="JH1185" s="4"/>
      <c r="JI1185" s="4"/>
      <c r="JJ1185" s="4"/>
      <c r="JK1185" s="4"/>
      <c r="JL1185" s="4"/>
      <c r="JM1185" s="4"/>
      <c r="JN1185" s="4"/>
      <c r="JO1185" s="4"/>
      <c r="JP1185" s="4"/>
      <c r="JQ1185" s="6"/>
    </row>
    <row r="1186" spans="1:277" x14ac:dyDescent="0.25">
      <c r="A1186" s="47"/>
      <c r="B1186" s="48"/>
      <c r="C1186" s="48"/>
      <c r="D1186" s="48"/>
      <c r="E1186" s="48"/>
      <c r="F1186" s="48"/>
      <c r="G1186" s="48"/>
      <c r="H1186" s="48"/>
      <c r="I1186" s="48"/>
      <c r="J1186" s="48"/>
      <c r="K1186" s="48"/>
      <c r="IY1186" s="6"/>
      <c r="IZ1186" s="6"/>
      <c r="JA1186" s="6"/>
      <c r="JB1186" s="6"/>
      <c r="JC1186" s="6"/>
      <c r="JD1186" s="46"/>
      <c r="JE1186" s="4"/>
      <c r="JF1186" s="4"/>
      <c r="JG1186" s="4"/>
      <c r="JH1186" s="4"/>
      <c r="JI1186" s="4"/>
      <c r="JJ1186" s="4"/>
      <c r="JK1186" s="4"/>
      <c r="JL1186" s="4"/>
      <c r="JM1186" s="4"/>
      <c r="JN1186" s="4"/>
      <c r="JO1186" s="4"/>
      <c r="JP1186" s="4"/>
      <c r="JQ1186" s="6"/>
    </row>
    <row r="1187" spans="1:277" x14ac:dyDescent="0.25">
      <c r="A1187" s="47"/>
      <c r="B1187" s="48"/>
      <c r="C1187" s="48"/>
      <c r="D1187" s="48"/>
      <c r="E1187" s="48"/>
      <c r="F1187" s="48"/>
      <c r="G1187" s="48"/>
      <c r="H1187" s="48"/>
      <c r="I1187" s="48"/>
      <c r="J1187" s="48"/>
      <c r="K1187" s="48"/>
      <c r="IY1187" s="6"/>
      <c r="IZ1187" s="6"/>
      <c r="JA1187" s="6"/>
      <c r="JB1187" s="6"/>
      <c r="JC1187" s="6"/>
      <c r="JD1187" s="46"/>
      <c r="JE1187" s="4"/>
      <c r="JF1187" s="4"/>
      <c r="JG1187" s="4"/>
      <c r="JH1187" s="4"/>
      <c r="JI1187" s="4"/>
      <c r="JJ1187" s="4"/>
      <c r="JK1187" s="4"/>
      <c r="JL1187" s="4"/>
      <c r="JM1187" s="4"/>
      <c r="JN1187" s="4"/>
      <c r="JO1187" s="4"/>
      <c r="JP1187" s="4"/>
      <c r="JQ1187" s="6"/>
    </row>
    <row r="1188" spans="1:277" x14ac:dyDescent="0.25">
      <c r="A1188" s="47"/>
      <c r="B1188" s="48"/>
      <c r="C1188" s="48"/>
      <c r="D1188" s="48"/>
      <c r="E1188" s="48"/>
      <c r="F1188" s="48"/>
      <c r="G1188" s="48"/>
      <c r="H1188" s="48"/>
      <c r="I1188" s="48"/>
      <c r="J1188" s="48"/>
      <c r="K1188" s="48"/>
      <c r="IY1188" s="6"/>
      <c r="IZ1188" s="6"/>
      <c r="JA1188" s="6"/>
      <c r="JB1188" s="6"/>
      <c r="JC1188" s="6"/>
      <c r="JD1188" s="46"/>
      <c r="JE1188" s="4"/>
      <c r="JF1188" s="4"/>
      <c r="JG1188" s="4"/>
      <c r="JH1188" s="4"/>
      <c r="JI1188" s="4"/>
      <c r="JJ1188" s="4"/>
      <c r="JK1188" s="4"/>
      <c r="JL1188" s="4"/>
      <c r="JM1188" s="4"/>
      <c r="JN1188" s="4"/>
      <c r="JO1188" s="4"/>
      <c r="JP1188" s="4"/>
      <c r="JQ1188" s="6"/>
    </row>
    <row r="1189" spans="1:277" x14ac:dyDescent="0.25">
      <c r="A1189" s="47"/>
      <c r="B1189" s="48"/>
      <c r="C1189" s="48"/>
      <c r="D1189" s="48"/>
      <c r="E1189" s="48"/>
      <c r="F1189" s="48"/>
      <c r="G1189" s="48"/>
      <c r="H1189" s="48"/>
      <c r="I1189" s="48"/>
      <c r="J1189" s="48"/>
      <c r="K1189" s="48"/>
      <c r="IY1189" s="6"/>
      <c r="IZ1189" s="6"/>
      <c r="JA1189" s="6"/>
      <c r="JB1189" s="6"/>
      <c r="JC1189" s="6"/>
      <c r="JD1189" s="46"/>
      <c r="JE1189" s="4"/>
      <c r="JF1189" s="4"/>
      <c r="JG1189" s="4"/>
      <c r="JH1189" s="4"/>
      <c r="JI1189" s="4"/>
      <c r="JJ1189" s="4"/>
      <c r="JK1189" s="4"/>
      <c r="JL1189" s="4"/>
      <c r="JM1189" s="4"/>
      <c r="JN1189" s="4"/>
      <c r="JO1189" s="4"/>
      <c r="JP1189" s="4"/>
      <c r="JQ1189" s="6"/>
    </row>
    <row r="1190" spans="1:277" x14ac:dyDescent="0.25">
      <c r="A1190" s="47"/>
      <c r="B1190" s="48"/>
      <c r="C1190" s="48"/>
      <c r="D1190" s="48"/>
      <c r="E1190" s="48"/>
      <c r="F1190" s="48"/>
      <c r="G1190" s="48"/>
      <c r="H1190" s="48"/>
      <c r="I1190" s="48"/>
      <c r="J1190" s="48"/>
      <c r="K1190" s="48"/>
      <c r="IY1190" s="6"/>
      <c r="IZ1190" s="6"/>
      <c r="JA1190" s="6"/>
      <c r="JB1190" s="6"/>
      <c r="JC1190" s="6"/>
      <c r="JD1190" s="46"/>
      <c r="JE1190" s="4"/>
      <c r="JF1190" s="4"/>
      <c r="JG1190" s="4"/>
      <c r="JH1190" s="4"/>
      <c r="JI1190" s="4"/>
      <c r="JJ1190" s="4"/>
      <c r="JK1190" s="4"/>
      <c r="JL1190" s="4"/>
      <c r="JM1190" s="4"/>
      <c r="JN1190" s="4"/>
      <c r="JO1190" s="4"/>
      <c r="JP1190" s="4"/>
      <c r="JQ1190" s="6"/>
    </row>
    <row r="1191" spans="1:277" x14ac:dyDescent="0.25">
      <c r="A1191" s="47"/>
      <c r="B1191" s="48"/>
      <c r="C1191" s="48"/>
      <c r="D1191" s="48"/>
      <c r="E1191" s="48"/>
      <c r="F1191" s="48"/>
      <c r="G1191" s="48"/>
      <c r="H1191" s="48"/>
      <c r="I1191" s="48"/>
      <c r="J1191" s="48"/>
      <c r="K1191" s="48"/>
      <c r="IY1191" s="6"/>
      <c r="IZ1191" s="6"/>
      <c r="JA1191" s="6"/>
      <c r="JB1191" s="6"/>
      <c r="JC1191" s="6"/>
      <c r="JD1191" s="46"/>
      <c r="JE1191" s="4"/>
      <c r="JF1191" s="4"/>
      <c r="JG1191" s="4"/>
      <c r="JH1191" s="4"/>
      <c r="JI1191" s="4"/>
      <c r="JJ1191" s="4"/>
      <c r="JK1191" s="4"/>
      <c r="JL1191" s="4"/>
      <c r="JM1191" s="4"/>
      <c r="JN1191" s="4"/>
      <c r="JO1191" s="4"/>
      <c r="JP1191" s="4"/>
      <c r="JQ1191" s="6"/>
    </row>
    <row r="1192" spans="1:277" x14ac:dyDescent="0.25">
      <c r="A1192" s="47"/>
      <c r="B1192" s="48"/>
      <c r="C1192" s="48"/>
      <c r="D1192" s="48"/>
      <c r="E1192" s="48"/>
      <c r="F1192" s="48"/>
      <c r="G1192" s="48"/>
      <c r="H1192" s="48"/>
      <c r="I1192" s="48"/>
      <c r="J1192" s="48"/>
      <c r="K1192" s="48"/>
      <c r="IY1192" s="6"/>
      <c r="IZ1192" s="6"/>
      <c r="JA1192" s="6"/>
      <c r="JB1192" s="6"/>
      <c r="JC1192" s="6"/>
      <c r="JD1192" s="46"/>
      <c r="JE1192" s="4"/>
      <c r="JF1192" s="4"/>
      <c r="JG1192" s="4"/>
      <c r="JH1192" s="4"/>
      <c r="JI1192" s="4"/>
      <c r="JJ1192" s="4"/>
      <c r="JK1192" s="4"/>
      <c r="JL1192" s="4"/>
      <c r="JM1192" s="4"/>
      <c r="JN1192" s="4"/>
      <c r="JO1192" s="4"/>
      <c r="JP1192" s="4"/>
      <c r="JQ1192" s="6"/>
    </row>
    <row r="1193" spans="1:277" x14ac:dyDescent="0.25">
      <c r="A1193" s="47"/>
      <c r="B1193" s="48"/>
      <c r="C1193" s="48"/>
      <c r="D1193" s="48"/>
      <c r="E1193" s="48"/>
      <c r="F1193" s="48"/>
      <c r="G1193" s="48"/>
      <c r="H1193" s="48"/>
      <c r="I1193" s="48"/>
      <c r="J1193" s="48"/>
      <c r="K1193" s="48"/>
      <c r="IY1193" s="6"/>
      <c r="IZ1193" s="6"/>
      <c r="JA1193" s="6"/>
      <c r="JB1193" s="6"/>
      <c r="JC1193" s="6"/>
      <c r="JD1193" s="46"/>
      <c r="JE1193" s="4"/>
      <c r="JF1193" s="4"/>
      <c r="JG1193" s="4"/>
      <c r="JH1193" s="4"/>
      <c r="JI1193" s="4"/>
      <c r="JJ1193" s="4"/>
      <c r="JK1193" s="4"/>
      <c r="JL1193" s="4"/>
      <c r="JM1193" s="4"/>
      <c r="JN1193" s="4"/>
      <c r="JO1193" s="4"/>
      <c r="JP1193" s="4"/>
      <c r="JQ1193" s="6"/>
    </row>
    <row r="1194" spans="1:277" x14ac:dyDescent="0.25">
      <c r="A1194" s="47"/>
      <c r="B1194" s="48"/>
      <c r="C1194" s="48"/>
      <c r="D1194" s="48"/>
      <c r="E1194" s="48"/>
      <c r="F1194" s="48"/>
      <c r="G1194" s="48"/>
      <c r="H1194" s="48"/>
      <c r="I1194" s="48"/>
      <c r="J1194" s="48"/>
      <c r="K1194" s="48"/>
      <c r="IY1194" s="6"/>
      <c r="IZ1194" s="6"/>
      <c r="JA1194" s="6"/>
      <c r="JB1194" s="6"/>
      <c r="JC1194" s="6"/>
      <c r="JD1194" s="46"/>
      <c r="JE1194" s="4"/>
      <c r="JF1194" s="4"/>
      <c r="JG1194" s="4"/>
      <c r="JH1194" s="4"/>
      <c r="JI1194" s="4"/>
      <c r="JJ1194" s="4"/>
      <c r="JK1194" s="4"/>
      <c r="JL1194" s="4"/>
      <c r="JM1194" s="4"/>
      <c r="JN1194" s="4"/>
      <c r="JO1194" s="4"/>
      <c r="JP1194" s="4"/>
      <c r="JQ1194" s="6"/>
    </row>
    <row r="1195" spans="1:277" x14ac:dyDescent="0.25">
      <c r="A1195" s="47"/>
      <c r="B1195" s="48"/>
      <c r="C1195" s="48"/>
      <c r="D1195" s="48"/>
      <c r="E1195" s="48"/>
      <c r="F1195" s="48"/>
      <c r="G1195" s="48"/>
      <c r="H1195" s="48"/>
      <c r="I1195" s="48"/>
      <c r="J1195" s="48"/>
      <c r="K1195" s="48"/>
      <c r="IY1195" s="6"/>
      <c r="IZ1195" s="6"/>
      <c r="JA1195" s="6"/>
      <c r="JB1195" s="6"/>
      <c r="JC1195" s="6"/>
      <c r="JD1195" s="46"/>
      <c r="JE1195" s="4"/>
      <c r="JF1195" s="4"/>
      <c r="JG1195" s="4"/>
      <c r="JH1195" s="4"/>
      <c r="JI1195" s="4"/>
      <c r="JJ1195" s="4"/>
      <c r="JK1195" s="4"/>
      <c r="JL1195" s="4"/>
      <c r="JM1195" s="4"/>
      <c r="JN1195" s="4"/>
      <c r="JO1195" s="4"/>
      <c r="JP1195" s="4"/>
      <c r="JQ1195" s="6"/>
    </row>
    <row r="1196" spans="1:277" x14ac:dyDescent="0.25">
      <c r="A1196" s="47"/>
      <c r="B1196" s="48"/>
      <c r="C1196" s="48"/>
      <c r="D1196" s="48"/>
      <c r="E1196" s="48"/>
      <c r="F1196" s="48"/>
      <c r="G1196" s="48"/>
      <c r="H1196" s="48"/>
      <c r="I1196" s="48"/>
      <c r="J1196" s="48"/>
      <c r="K1196" s="48"/>
      <c r="IY1196" s="6"/>
      <c r="IZ1196" s="6"/>
      <c r="JA1196" s="6"/>
      <c r="JB1196" s="6"/>
      <c r="JC1196" s="6"/>
      <c r="JD1196" s="46"/>
      <c r="JE1196" s="4"/>
      <c r="JF1196" s="4"/>
      <c r="JG1196" s="4"/>
      <c r="JH1196" s="4"/>
      <c r="JI1196" s="4"/>
      <c r="JJ1196" s="4"/>
      <c r="JK1196" s="4"/>
      <c r="JL1196" s="4"/>
      <c r="JM1196" s="4"/>
      <c r="JN1196" s="4"/>
      <c r="JO1196" s="4"/>
      <c r="JP1196" s="4"/>
      <c r="JQ1196" s="6"/>
    </row>
    <row r="1197" spans="1:277" x14ac:dyDescent="0.25">
      <c r="A1197" s="47"/>
      <c r="B1197" s="48"/>
      <c r="C1197" s="48"/>
      <c r="D1197" s="48"/>
      <c r="E1197" s="48"/>
      <c r="F1197" s="48"/>
      <c r="G1197" s="48"/>
      <c r="H1197" s="48"/>
      <c r="I1197" s="48"/>
      <c r="J1197" s="48"/>
      <c r="K1197" s="48"/>
      <c r="IY1197" s="6"/>
      <c r="IZ1197" s="6"/>
      <c r="JA1197" s="6"/>
      <c r="JB1197" s="6"/>
      <c r="JC1197" s="6"/>
      <c r="JD1197" s="46"/>
      <c r="JE1197" s="4"/>
      <c r="JF1197" s="4"/>
      <c r="JG1197" s="4"/>
      <c r="JH1197" s="4"/>
      <c r="JI1197" s="4"/>
      <c r="JJ1197" s="4"/>
      <c r="JK1197" s="4"/>
      <c r="JL1197" s="4"/>
      <c r="JM1197" s="4"/>
      <c r="JN1197" s="4"/>
      <c r="JO1197" s="4"/>
      <c r="JP1197" s="4"/>
      <c r="JQ1197" s="6"/>
    </row>
    <row r="1198" spans="1:277" x14ac:dyDescent="0.25">
      <c r="A1198" s="47"/>
      <c r="B1198" s="48"/>
      <c r="C1198" s="48"/>
      <c r="D1198" s="48"/>
      <c r="E1198" s="48"/>
      <c r="F1198" s="48"/>
      <c r="G1198" s="48"/>
      <c r="H1198" s="48"/>
      <c r="I1198" s="48"/>
      <c r="J1198" s="48"/>
      <c r="K1198" s="48"/>
      <c r="IY1198" s="6"/>
      <c r="IZ1198" s="6"/>
      <c r="JA1198" s="6"/>
      <c r="JB1198" s="6"/>
      <c r="JC1198" s="6"/>
      <c r="JD1198" s="46"/>
      <c r="JE1198" s="4"/>
      <c r="JF1198" s="4"/>
      <c r="JG1198" s="4"/>
      <c r="JH1198" s="4"/>
      <c r="JI1198" s="4"/>
      <c r="JJ1198" s="4"/>
      <c r="JK1198" s="4"/>
      <c r="JL1198" s="4"/>
      <c r="JM1198" s="4"/>
      <c r="JN1198" s="4"/>
      <c r="JO1198" s="4"/>
      <c r="JP1198" s="4"/>
      <c r="JQ1198" s="6"/>
    </row>
    <row r="1199" spans="1:277" x14ac:dyDescent="0.25">
      <c r="A1199" s="47"/>
      <c r="B1199" s="48"/>
      <c r="C1199" s="48"/>
      <c r="D1199" s="48"/>
      <c r="E1199" s="48"/>
      <c r="F1199" s="48"/>
      <c r="G1199" s="48"/>
      <c r="H1199" s="48"/>
      <c r="I1199" s="48"/>
      <c r="J1199" s="48"/>
      <c r="K1199" s="48"/>
      <c r="IY1199" s="6"/>
      <c r="IZ1199" s="6"/>
      <c r="JA1199" s="6"/>
      <c r="JB1199" s="6"/>
      <c r="JC1199" s="6"/>
      <c r="JD1199" s="46"/>
      <c r="JE1199" s="4"/>
      <c r="JF1199" s="4"/>
      <c r="JG1199" s="4"/>
      <c r="JH1199" s="4"/>
      <c r="JI1199" s="4"/>
      <c r="JJ1199" s="4"/>
      <c r="JK1199" s="4"/>
      <c r="JL1199" s="4"/>
      <c r="JM1199" s="4"/>
      <c r="JN1199" s="4"/>
      <c r="JO1199" s="4"/>
      <c r="JP1199" s="4"/>
      <c r="JQ1199" s="6"/>
    </row>
    <row r="1200" spans="1:277" x14ac:dyDescent="0.25">
      <c r="A1200" s="47"/>
      <c r="B1200" s="48"/>
      <c r="C1200" s="48"/>
      <c r="D1200" s="48"/>
      <c r="E1200" s="48"/>
      <c r="F1200" s="48"/>
      <c r="G1200" s="48"/>
      <c r="H1200" s="48"/>
      <c r="I1200" s="48"/>
      <c r="J1200" s="48"/>
      <c r="K1200" s="48"/>
      <c r="IY1200" s="6"/>
      <c r="IZ1200" s="6"/>
      <c r="JA1200" s="6"/>
      <c r="JB1200" s="6"/>
      <c r="JC1200" s="6"/>
      <c r="JD1200" s="46"/>
      <c r="JE1200" s="4"/>
      <c r="JF1200" s="4"/>
      <c r="JG1200" s="4"/>
      <c r="JH1200" s="4"/>
      <c r="JI1200" s="4"/>
      <c r="JJ1200" s="4"/>
      <c r="JK1200" s="4"/>
      <c r="JL1200" s="4"/>
      <c r="JM1200" s="4"/>
      <c r="JN1200" s="4"/>
      <c r="JO1200" s="4"/>
      <c r="JP1200" s="4"/>
      <c r="JQ1200" s="6"/>
    </row>
    <row r="1201" spans="1:277" x14ac:dyDescent="0.25">
      <c r="A1201" s="47"/>
      <c r="B1201" s="48"/>
      <c r="C1201" s="48"/>
      <c r="D1201" s="48"/>
      <c r="E1201" s="48"/>
      <c r="F1201" s="48"/>
      <c r="G1201" s="48"/>
      <c r="H1201" s="48"/>
      <c r="I1201" s="48"/>
      <c r="J1201" s="48"/>
      <c r="K1201" s="48"/>
      <c r="IY1201" s="6"/>
      <c r="IZ1201" s="6"/>
      <c r="JA1201" s="6"/>
      <c r="JB1201" s="6"/>
      <c r="JC1201" s="6"/>
      <c r="JD1201" s="46"/>
      <c r="JE1201" s="4"/>
      <c r="JF1201" s="4"/>
      <c r="JG1201" s="4"/>
      <c r="JH1201" s="4"/>
      <c r="JI1201" s="4"/>
      <c r="JJ1201" s="4"/>
      <c r="JK1201" s="4"/>
      <c r="JL1201" s="4"/>
      <c r="JM1201" s="4"/>
      <c r="JN1201" s="4"/>
      <c r="JO1201" s="4"/>
      <c r="JP1201" s="4"/>
      <c r="JQ1201" s="6"/>
    </row>
    <row r="1202" spans="1:277" x14ac:dyDescent="0.25">
      <c r="A1202" s="47"/>
      <c r="B1202" s="48"/>
      <c r="C1202" s="48"/>
      <c r="D1202" s="48"/>
      <c r="E1202" s="48"/>
      <c r="F1202" s="48"/>
      <c r="G1202" s="48"/>
      <c r="H1202" s="48"/>
      <c r="I1202" s="48"/>
      <c r="J1202" s="48"/>
      <c r="K1202" s="48"/>
      <c r="IY1202" s="6"/>
      <c r="IZ1202" s="6"/>
      <c r="JA1202" s="6"/>
      <c r="JB1202" s="6"/>
      <c r="JC1202" s="6"/>
      <c r="JD1202" s="46"/>
      <c r="JE1202" s="4"/>
      <c r="JF1202" s="4"/>
      <c r="JG1202" s="4"/>
      <c r="JH1202" s="4"/>
      <c r="JI1202" s="4"/>
      <c r="JJ1202" s="4"/>
      <c r="JK1202" s="4"/>
      <c r="JL1202" s="4"/>
      <c r="JM1202" s="4"/>
      <c r="JN1202" s="4"/>
      <c r="JO1202" s="4"/>
      <c r="JP1202" s="4"/>
      <c r="JQ1202" s="6"/>
    </row>
    <row r="1203" spans="1:277" x14ac:dyDescent="0.25">
      <c r="A1203" s="47"/>
      <c r="B1203" s="48"/>
      <c r="C1203" s="48"/>
      <c r="D1203" s="48"/>
      <c r="E1203" s="48"/>
      <c r="F1203" s="48"/>
      <c r="G1203" s="48"/>
      <c r="H1203" s="48"/>
      <c r="I1203" s="48"/>
      <c r="J1203" s="48"/>
      <c r="K1203" s="48"/>
      <c r="IY1203" s="6"/>
      <c r="IZ1203" s="6"/>
      <c r="JA1203" s="6"/>
      <c r="JB1203" s="6"/>
      <c r="JC1203" s="6"/>
      <c r="JD1203" s="46"/>
      <c r="JE1203" s="4"/>
      <c r="JF1203" s="4"/>
      <c r="JG1203" s="4"/>
      <c r="JH1203" s="4"/>
      <c r="JI1203" s="4"/>
      <c r="JJ1203" s="4"/>
      <c r="JK1203" s="4"/>
      <c r="JL1203" s="4"/>
      <c r="JM1203" s="4"/>
      <c r="JN1203" s="4"/>
      <c r="JO1203" s="4"/>
      <c r="JP1203" s="4"/>
      <c r="JQ1203" s="6"/>
    </row>
    <row r="1204" spans="1:277" x14ac:dyDescent="0.25">
      <c r="A1204" s="47"/>
      <c r="B1204" s="48"/>
      <c r="C1204" s="48"/>
      <c r="D1204" s="48"/>
      <c r="E1204" s="48"/>
      <c r="F1204" s="48"/>
      <c r="G1204" s="48"/>
      <c r="H1204" s="48"/>
      <c r="I1204" s="48"/>
      <c r="J1204" s="48"/>
      <c r="K1204" s="48"/>
      <c r="IY1204" s="6"/>
      <c r="IZ1204" s="6"/>
      <c r="JA1204" s="6"/>
      <c r="JB1204" s="6"/>
      <c r="JC1204" s="6"/>
      <c r="JD1204" s="46"/>
      <c r="JE1204" s="4"/>
      <c r="JF1204" s="4"/>
      <c r="JG1204" s="4"/>
      <c r="JH1204" s="4"/>
      <c r="JI1204" s="4"/>
      <c r="JJ1204" s="4"/>
      <c r="JK1204" s="4"/>
      <c r="JL1204" s="4"/>
      <c r="JM1204" s="4"/>
      <c r="JN1204" s="4"/>
      <c r="JO1204" s="4"/>
      <c r="JP1204" s="4"/>
      <c r="JQ1204" s="6"/>
    </row>
    <row r="1205" spans="1:277" x14ac:dyDescent="0.25">
      <c r="A1205" s="47"/>
      <c r="B1205" s="48"/>
      <c r="C1205" s="48"/>
      <c r="D1205" s="48"/>
      <c r="E1205" s="48"/>
      <c r="F1205" s="48"/>
      <c r="G1205" s="48"/>
      <c r="H1205" s="48"/>
      <c r="I1205" s="48"/>
      <c r="J1205" s="48"/>
      <c r="K1205" s="48"/>
      <c r="IY1205" s="6"/>
      <c r="IZ1205" s="6"/>
      <c r="JA1205" s="6"/>
      <c r="JB1205" s="6"/>
      <c r="JC1205" s="6"/>
      <c r="JD1205" s="46"/>
      <c r="JE1205" s="4"/>
      <c r="JF1205" s="4"/>
      <c r="JG1205" s="4"/>
      <c r="JH1205" s="4"/>
      <c r="JI1205" s="4"/>
      <c r="JJ1205" s="4"/>
      <c r="JK1205" s="4"/>
      <c r="JL1205" s="4"/>
      <c r="JM1205" s="4"/>
      <c r="JN1205" s="4"/>
      <c r="JO1205" s="4"/>
      <c r="JP1205" s="4"/>
      <c r="JQ1205" s="6"/>
    </row>
    <row r="1206" spans="1:277" x14ac:dyDescent="0.25">
      <c r="A1206" s="47"/>
      <c r="B1206" s="48"/>
      <c r="C1206" s="48"/>
      <c r="D1206" s="48"/>
      <c r="E1206" s="48"/>
      <c r="F1206" s="48"/>
      <c r="G1206" s="48"/>
      <c r="H1206" s="48"/>
      <c r="I1206" s="48"/>
      <c r="J1206" s="48"/>
      <c r="K1206" s="48"/>
      <c r="IY1206" s="6"/>
      <c r="IZ1206" s="6"/>
      <c r="JA1206" s="6"/>
      <c r="JB1206" s="6"/>
      <c r="JC1206" s="6"/>
      <c r="JD1206" s="46"/>
      <c r="JE1206" s="4"/>
      <c r="JF1206" s="4"/>
      <c r="JG1206" s="4"/>
      <c r="JH1206" s="4"/>
      <c r="JI1206" s="4"/>
      <c r="JJ1206" s="4"/>
      <c r="JK1206" s="4"/>
      <c r="JL1206" s="4"/>
      <c r="JM1206" s="4"/>
      <c r="JN1206" s="4"/>
      <c r="JO1206" s="4"/>
      <c r="JP1206" s="4"/>
      <c r="JQ1206" s="6"/>
    </row>
    <row r="1207" spans="1:277" x14ac:dyDescent="0.25">
      <c r="A1207" s="47"/>
      <c r="B1207" s="48"/>
      <c r="C1207" s="48"/>
      <c r="D1207" s="48"/>
      <c r="E1207" s="48"/>
      <c r="F1207" s="48"/>
      <c r="G1207" s="48"/>
      <c r="H1207" s="48"/>
      <c r="I1207" s="48"/>
      <c r="J1207" s="48"/>
      <c r="K1207" s="48"/>
      <c r="IY1207" s="6"/>
      <c r="IZ1207" s="6"/>
      <c r="JA1207" s="6"/>
      <c r="JB1207" s="6"/>
      <c r="JC1207" s="6"/>
      <c r="JD1207" s="46"/>
      <c r="JE1207" s="4"/>
      <c r="JF1207" s="4"/>
      <c r="JG1207" s="4"/>
      <c r="JH1207" s="4"/>
      <c r="JI1207" s="4"/>
      <c r="JJ1207" s="4"/>
      <c r="JK1207" s="4"/>
      <c r="JL1207" s="4"/>
      <c r="JM1207" s="4"/>
      <c r="JN1207" s="4"/>
      <c r="JO1207" s="4"/>
      <c r="JP1207" s="4"/>
      <c r="JQ1207" s="6"/>
    </row>
    <row r="1208" spans="1:277" x14ac:dyDescent="0.25">
      <c r="A1208" s="47"/>
      <c r="B1208" s="48"/>
      <c r="C1208" s="48"/>
      <c r="D1208" s="48"/>
      <c r="E1208" s="48"/>
      <c r="F1208" s="48"/>
      <c r="G1208" s="48"/>
      <c r="H1208" s="48"/>
      <c r="I1208" s="48"/>
      <c r="J1208" s="48"/>
      <c r="K1208" s="48"/>
      <c r="IY1208" s="6"/>
      <c r="IZ1208" s="6"/>
      <c r="JA1208" s="6"/>
      <c r="JB1208" s="6"/>
      <c r="JC1208" s="6"/>
      <c r="JD1208" s="46"/>
      <c r="JE1208" s="4"/>
      <c r="JF1208" s="4"/>
      <c r="JG1208" s="4"/>
      <c r="JH1208" s="4"/>
      <c r="JI1208" s="4"/>
      <c r="JJ1208" s="4"/>
      <c r="JK1208" s="4"/>
      <c r="JL1208" s="4"/>
      <c r="JM1208" s="4"/>
      <c r="JN1208" s="4"/>
      <c r="JO1208" s="4"/>
      <c r="JP1208" s="4"/>
      <c r="JQ1208" s="6"/>
    </row>
    <row r="1209" spans="1:277" x14ac:dyDescent="0.25">
      <c r="A1209" s="47"/>
      <c r="B1209" s="48"/>
      <c r="C1209" s="48"/>
      <c r="D1209" s="48"/>
      <c r="E1209" s="48"/>
      <c r="F1209" s="48"/>
      <c r="G1209" s="48"/>
      <c r="H1209" s="48"/>
      <c r="I1209" s="48"/>
      <c r="J1209" s="48"/>
      <c r="K1209" s="48"/>
      <c r="IY1209" s="6"/>
      <c r="IZ1209" s="6"/>
      <c r="JA1209" s="6"/>
      <c r="JB1209" s="6"/>
      <c r="JC1209" s="6"/>
      <c r="JD1209" s="46"/>
      <c r="JE1209" s="4"/>
      <c r="JF1209" s="4"/>
      <c r="JG1209" s="4"/>
      <c r="JH1209" s="4"/>
      <c r="JI1209" s="4"/>
      <c r="JJ1209" s="4"/>
      <c r="JK1209" s="4"/>
      <c r="JL1209" s="4"/>
      <c r="JM1209" s="4"/>
      <c r="JN1209" s="4"/>
      <c r="JO1209" s="4"/>
      <c r="JP1209" s="4"/>
      <c r="JQ1209" s="6"/>
    </row>
    <row r="1210" spans="1:277" x14ac:dyDescent="0.25">
      <c r="A1210" s="47"/>
      <c r="B1210" s="48"/>
      <c r="C1210" s="48"/>
      <c r="D1210" s="48"/>
      <c r="E1210" s="48"/>
      <c r="F1210" s="48"/>
      <c r="G1210" s="48"/>
      <c r="H1210" s="48"/>
      <c r="I1210" s="48"/>
      <c r="J1210" s="48"/>
      <c r="K1210" s="48"/>
      <c r="IY1210" s="6"/>
      <c r="IZ1210" s="6"/>
      <c r="JA1210" s="6"/>
      <c r="JB1210" s="6"/>
      <c r="JC1210" s="6"/>
      <c r="JD1210" s="46"/>
      <c r="JE1210" s="4"/>
      <c r="JF1210" s="4"/>
      <c r="JG1210" s="4"/>
      <c r="JH1210" s="4"/>
      <c r="JI1210" s="4"/>
      <c r="JJ1210" s="4"/>
      <c r="JK1210" s="4"/>
      <c r="JL1210" s="4"/>
      <c r="JM1210" s="4"/>
      <c r="JN1210" s="4"/>
      <c r="JO1210" s="4"/>
      <c r="JP1210" s="4"/>
      <c r="JQ1210" s="6"/>
    </row>
    <row r="1211" spans="1:277" x14ac:dyDescent="0.25">
      <c r="A1211" s="47"/>
      <c r="B1211" s="48"/>
      <c r="C1211" s="48"/>
      <c r="D1211" s="48"/>
      <c r="E1211" s="48"/>
      <c r="F1211" s="48"/>
      <c r="G1211" s="48"/>
      <c r="H1211" s="48"/>
      <c r="I1211" s="48"/>
      <c r="J1211" s="48"/>
      <c r="K1211" s="48"/>
      <c r="IY1211" s="6"/>
      <c r="IZ1211" s="6"/>
      <c r="JA1211" s="6"/>
      <c r="JB1211" s="6"/>
      <c r="JC1211" s="6"/>
      <c r="JD1211" s="46"/>
      <c r="JE1211" s="4"/>
      <c r="JF1211" s="4"/>
      <c r="JG1211" s="4"/>
      <c r="JH1211" s="4"/>
      <c r="JI1211" s="4"/>
      <c r="JJ1211" s="4"/>
      <c r="JK1211" s="4"/>
      <c r="JL1211" s="4"/>
      <c r="JM1211" s="4"/>
      <c r="JN1211" s="4"/>
      <c r="JO1211" s="4"/>
      <c r="JP1211" s="4"/>
      <c r="JQ1211" s="6"/>
    </row>
    <row r="1212" spans="1:277" x14ac:dyDescent="0.25">
      <c r="A1212" s="47"/>
      <c r="B1212" s="48"/>
      <c r="C1212" s="48"/>
      <c r="D1212" s="48"/>
      <c r="E1212" s="48"/>
      <c r="F1212" s="48"/>
      <c r="G1212" s="48"/>
      <c r="H1212" s="48"/>
      <c r="I1212" s="48"/>
      <c r="J1212" s="48"/>
      <c r="K1212" s="48"/>
      <c r="IY1212" s="6"/>
      <c r="IZ1212" s="6"/>
      <c r="JA1212" s="6"/>
      <c r="JB1212" s="6"/>
      <c r="JC1212" s="6"/>
      <c r="JD1212" s="46"/>
      <c r="JE1212" s="4"/>
      <c r="JF1212" s="4"/>
      <c r="JG1212" s="4"/>
      <c r="JH1212" s="4"/>
      <c r="JI1212" s="4"/>
      <c r="JJ1212" s="4"/>
      <c r="JK1212" s="4"/>
      <c r="JL1212" s="4"/>
      <c r="JM1212" s="4"/>
      <c r="JN1212" s="4"/>
      <c r="JO1212" s="4"/>
      <c r="JP1212" s="4"/>
      <c r="JQ1212" s="6"/>
    </row>
    <row r="1213" spans="1:277" x14ac:dyDescent="0.25">
      <c r="A1213" s="47"/>
      <c r="B1213" s="48"/>
      <c r="C1213" s="48"/>
      <c r="D1213" s="48"/>
      <c r="E1213" s="48"/>
      <c r="F1213" s="48"/>
      <c r="G1213" s="48"/>
      <c r="H1213" s="48"/>
      <c r="I1213" s="48"/>
      <c r="J1213" s="48"/>
      <c r="K1213" s="48"/>
      <c r="IY1213" s="6"/>
      <c r="IZ1213" s="6"/>
      <c r="JA1213" s="6"/>
      <c r="JB1213" s="6"/>
      <c r="JC1213" s="6"/>
      <c r="JD1213" s="46"/>
      <c r="JE1213" s="4"/>
      <c r="JF1213" s="4"/>
      <c r="JG1213" s="4"/>
      <c r="JH1213" s="4"/>
      <c r="JI1213" s="4"/>
      <c r="JJ1213" s="4"/>
      <c r="JK1213" s="4"/>
      <c r="JL1213" s="4"/>
      <c r="JM1213" s="4"/>
      <c r="JN1213" s="4"/>
      <c r="JO1213" s="4"/>
      <c r="JP1213" s="4"/>
      <c r="JQ1213" s="6"/>
    </row>
    <row r="1214" spans="1:277" x14ac:dyDescent="0.25">
      <c r="A1214" s="47"/>
      <c r="B1214" s="48"/>
      <c r="C1214" s="48"/>
      <c r="D1214" s="48"/>
      <c r="E1214" s="48"/>
      <c r="F1214" s="48"/>
      <c r="G1214" s="48"/>
      <c r="H1214" s="48"/>
      <c r="I1214" s="48"/>
      <c r="J1214" s="48"/>
      <c r="K1214" s="48"/>
      <c r="IY1214" s="6"/>
      <c r="IZ1214" s="6"/>
      <c r="JA1214" s="6"/>
      <c r="JB1214" s="6"/>
      <c r="JC1214" s="6"/>
      <c r="JD1214" s="46"/>
      <c r="JE1214" s="4"/>
      <c r="JF1214" s="4"/>
      <c r="JG1214" s="4"/>
      <c r="JH1214" s="4"/>
      <c r="JI1214" s="4"/>
      <c r="JJ1214" s="4"/>
      <c r="JK1214" s="4"/>
      <c r="JL1214" s="4"/>
      <c r="JM1214" s="4"/>
      <c r="JN1214" s="4"/>
      <c r="JO1214" s="4"/>
      <c r="JP1214" s="4"/>
      <c r="JQ1214" s="6"/>
    </row>
    <row r="1215" spans="1:277" x14ac:dyDescent="0.25">
      <c r="A1215" s="47"/>
      <c r="B1215" s="48"/>
      <c r="C1215" s="48"/>
      <c r="D1215" s="48"/>
      <c r="E1215" s="48"/>
      <c r="F1215" s="48"/>
      <c r="G1215" s="48"/>
      <c r="H1215" s="48"/>
      <c r="I1215" s="48"/>
      <c r="J1215" s="48"/>
      <c r="K1215" s="48"/>
      <c r="IY1215" s="6"/>
      <c r="IZ1215" s="6"/>
      <c r="JA1215" s="6"/>
      <c r="JB1215" s="6"/>
      <c r="JC1215" s="6"/>
      <c r="JD1215" s="46"/>
      <c r="JE1215" s="4"/>
      <c r="JF1215" s="4"/>
      <c r="JG1215" s="4"/>
      <c r="JH1215" s="4"/>
      <c r="JI1215" s="4"/>
      <c r="JJ1215" s="4"/>
      <c r="JK1215" s="4"/>
      <c r="JL1215" s="4"/>
      <c r="JM1215" s="4"/>
      <c r="JN1215" s="4"/>
      <c r="JO1215" s="4"/>
      <c r="JP1215" s="4"/>
      <c r="JQ1215" s="6"/>
    </row>
    <row r="1216" spans="1:277" x14ac:dyDescent="0.25">
      <c r="A1216" s="47"/>
      <c r="B1216" s="48"/>
      <c r="C1216" s="48"/>
      <c r="D1216" s="48"/>
      <c r="E1216" s="48"/>
      <c r="F1216" s="48"/>
      <c r="G1216" s="48"/>
      <c r="H1216" s="48"/>
      <c r="I1216" s="48"/>
      <c r="J1216" s="48"/>
      <c r="K1216" s="48"/>
      <c r="IY1216" s="6"/>
      <c r="IZ1216" s="6"/>
      <c r="JA1216" s="6"/>
      <c r="JB1216" s="6"/>
      <c r="JC1216" s="6"/>
      <c r="JD1216" s="46"/>
      <c r="JE1216" s="4"/>
      <c r="JF1216" s="4"/>
      <c r="JG1216" s="4"/>
      <c r="JH1216" s="4"/>
      <c r="JI1216" s="4"/>
      <c r="JJ1216" s="4"/>
      <c r="JK1216" s="4"/>
      <c r="JL1216" s="4"/>
      <c r="JM1216" s="4"/>
      <c r="JN1216" s="4"/>
      <c r="JO1216" s="4"/>
      <c r="JP1216" s="4"/>
      <c r="JQ1216" s="6"/>
    </row>
    <row r="1217" spans="1:277" x14ac:dyDescent="0.25">
      <c r="A1217" s="47"/>
      <c r="B1217" s="48"/>
      <c r="C1217" s="48"/>
      <c r="D1217" s="48"/>
      <c r="E1217" s="48"/>
      <c r="F1217" s="48"/>
      <c r="G1217" s="48"/>
      <c r="H1217" s="48"/>
      <c r="I1217" s="48"/>
      <c r="J1217" s="48"/>
      <c r="K1217" s="48"/>
      <c r="IY1217" s="6"/>
      <c r="IZ1217" s="6"/>
      <c r="JA1217" s="6"/>
      <c r="JB1217" s="6"/>
      <c r="JC1217" s="6"/>
      <c r="JD1217" s="46"/>
      <c r="JE1217" s="4"/>
      <c r="JF1217" s="4"/>
      <c r="JG1217" s="4"/>
      <c r="JH1217" s="4"/>
      <c r="JI1217" s="4"/>
      <c r="JJ1217" s="4"/>
      <c r="JK1217" s="4"/>
      <c r="JL1217" s="4"/>
      <c r="JM1217" s="4"/>
      <c r="JN1217" s="4"/>
      <c r="JO1217" s="4"/>
      <c r="JP1217" s="4"/>
      <c r="JQ1217" s="6"/>
    </row>
    <row r="1218" spans="1:277" x14ac:dyDescent="0.25">
      <c r="A1218" s="47"/>
      <c r="B1218" s="48"/>
      <c r="C1218" s="48"/>
      <c r="D1218" s="48"/>
      <c r="E1218" s="48"/>
      <c r="F1218" s="48"/>
      <c r="G1218" s="48"/>
      <c r="H1218" s="48"/>
      <c r="I1218" s="48"/>
      <c r="J1218" s="48"/>
      <c r="K1218" s="48"/>
      <c r="IY1218" s="6"/>
      <c r="IZ1218" s="6"/>
      <c r="JA1218" s="6"/>
      <c r="JB1218" s="6"/>
      <c r="JC1218" s="6"/>
      <c r="JD1218" s="46"/>
      <c r="JE1218" s="4"/>
      <c r="JF1218" s="4"/>
      <c r="JG1218" s="4"/>
      <c r="JH1218" s="4"/>
      <c r="JI1218" s="4"/>
      <c r="JJ1218" s="4"/>
      <c r="JK1218" s="4"/>
      <c r="JL1218" s="4"/>
      <c r="JM1218" s="4"/>
      <c r="JN1218" s="4"/>
      <c r="JO1218" s="4"/>
      <c r="JP1218" s="4"/>
      <c r="JQ1218" s="6"/>
    </row>
    <row r="1219" spans="1:277" x14ac:dyDescent="0.25">
      <c r="A1219" s="47"/>
      <c r="B1219" s="48"/>
      <c r="C1219" s="48"/>
      <c r="D1219" s="48"/>
      <c r="E1219" s="48"/>
      <c r="F1219" s="48"/>
      <c r="G1219" s="48"/>
      <c r="H1219" s="48"/>
      <c r="I1219" s="48"/>
      <c r="J1219" s="48"/>
      <c r="K1219" s="48"/>
      <c r="IY1219" s="6"/>
      <c r="IZ1219" s="6"/>
      <c r="JA1219" s="6"/>
      <c r="JB1219" s="6"/>
      <c r="JC1219" s="6"/>
      <c r="JD1219" s="46"/>
      <c r="JE1219" s="4"/>
      <c r="JF1219" s="4"/>
      <c r="JG1219" s="4"/>
      <c r="JH1219" s="4"/>
      <c r="JI1219" s="4"/>
      <c r="JJ1219" s="4"/>
      <c r="JK1219" s="4"/>
      <c r="JL1219" s="4"/>
      <c r="JM1219" s="4"/>
      <c r="JN1219" s="4"/>
      <c r="JO1219" s="4"/>
      <c r="JP1219" s="4"/>
      <c r="JQ1219" s="6"/>
    </row>
    <row r="1220" spans="1:277" x14ac:dyDescent="0.25">
      <c r="A1220" s="47"/>
      <c r="B1220" s="48"/>
      <c r="C1220" s="48"/>
      <c r="D1220" s="48"/>
      <c r="E1220" s="48"/>
      <c r="F1220" s="48"/>
      <c r="G1220" s="48"/>
      <c r="H1220" s="48"/>
      <c r="I1220" s="48"/>
      <c r="J1220" s="48"/>
      <c r="K1220" s="48"/>
      <c r="IY1220" s="6"/>
      <c r="IZ1220" s="6"/>
      <c r="JA1220" s="6"/>
      <c r="JB1220" s="6"/>
      <c r="JC1220" s="6"/>
      <c r="JD1220" s="46"/>
      <c r="JE1220" s="4"/>
      <c r="JF1220" s="4"/>
      <c r="JG1220" s="4"/>
      <c r="JH1220" s="4"/>
      <c r="JI1220" s="4"/>
      <c r="JJ1220" s="4"/>
      <c r="JK1220" s="4"/>
      <c r="JL1220" s="4"/>
      <c r="JM1220" s="4"/>
      <c r="JN1220" s="4"/>
      <c r="JO1220" s="4"/>
      <c r="JP1220" s="4"/>
      <c r="JQ1220" s="6"/>
    </row>
    <row r="1221" spans="1:277" x14ac:dyDescent="0.25">
      <c r="A1221" s="47"/>
      <c r="B1221" s="48"/>
      <c r="C1221" s="48"/>
      <c r="D1221" s="48"/>
      <c r="E1221" s="48"/>
      <c r="F1221" s="48"/>
      <c r="G1221" s="48"/>
      <c r="H1221" s="48"/>
      <c r="I1221" s="48"/>
      <c r="J1221" s="48"/>
      <c r="K1221" s="48"/>
      <c r="IY1221" s="6"/>
      <c r="IZ1221" s="6"/>
      <c r="JA1221" s="6"/>
      <c r="JB1221" s="6"/>
      <c r="JC1221" s="6"/>
      <c r="JD1221" s="46"/>
      <c r="JE1221" s="4"/>
      <c r="JF1221" s="4"/>
      <c r="JG1221" s="4"/>
      <c r="JH1221" s="4"/>
      <c r="JI1221" s="4"/>
      <c r="JJ1221" s="4"/>
      <c r="JK1221" s="4"/>
      <c r="JL1221" s="4"/>
      <c r="JM1221" s="4"/>
      <c r="JN1221" s="4"/>
      <c r="JO1221" s="4"/>
      <c r="JP1221" s="4"/>
      <c r="JQ1221" s="6"/>
    </row>
    <row r="1222" spans="1:277" x14ac:dyDescent="0.25">
      <c r="A1222" s="47"/>
      <c r="B1222" s="48"/>
      <c r="C1222" s="48"/>
      <c r="D1222" s="48"/>
      <c r="E1222" s="48"/>
      <c r="F1222" s="48"/>
      <c r="G1222" s="48"/>
      <c r="H1222" s="48"/>
      <c r="I1222" s="48"/>
      <c r="J1222" s="48"/>
      <c r="K1222" s="48"/>
      <c r="IY1222" s="6"/>
      <c r="IZ1222" s="6"/>
      <c r="JA1222" s="6"/>
      <c r="JB1222" s="6"/>
      <c r="JC1222" s="6"/>
      <c r="JD1222" s="46"/>
      <c r="JE1222" s="4"/>
      <c r="JF1222" s="4"/>
      <c r="JG1222" s="4"/>
      <c r="JH1222" s="4"/>
      <c r="JI1222" s="4"/>
      <c r="JJ1222" s="4"/>
      <c r="JK1222" s="4"/>
      <c r="JL1222" s="4"/>
      <c r="JM1222" s="4"/>
      <c r="JN1222" s="4"/>
      <c r="JO1222" s="4"/>
      <c r="JP1222" s="4"/>
      <c r="JQ1222" s="6"/>
    </row>
    <row r="1223" spans="1:277" x14ac:dyDescent="0.25">
      <c r="A1223" s="47"/>
      <c r="B1223" s="48"/>
      <c r="C1223" s="48"/>
      <c r="D1223" s="48"/>
      <c r="E1223" s="48"/>
      <c r="F1223" s="48"/>
      <c r="G1223" s="48"/>
      <c r="H1223" s="48"/>
      <c r="I1223" s="48"/>
      <c r="J1223" s="48"/>
      <c r="K1223" s="48"/>
      <c r="IY1223" s="6"/>
      <c r="IZ1223" s="6"/>
      <c r="JA1223" s="6"/>
      <c r="JB1223" s="6"/>
      <c r="JC1223" s="6"/>
      <c r="JD1223" s="46"/>
      <c r="JE1223" s="4"/>
      <c r="JF1223" s="4"/>
      <c r="JG1223" s="4"/>
      <c r="JH1223" s="4"/>
      <c r="JI1223" s="4"/>
      <c r="JJ1223" s="4"/>
      <c r="JK1223" s="4"/>
      <c r="JL1223" s="4"/>
      <c r="JM1223" s="4"/>
      <c r="JN1223" s="4"/>
      <c r="JO1223" s="4"/>
      <c r="JP1223" s="4"/>
      <c r="JQ1223" s="6"/>
    </row>
    <row r="1224" spans="1:277" x14ac:dyDescent="0.25">
      <c r="A1224" s="47"/>
      <c r="B1224" s="48"/>
      <c r="C1224" s="48"/>
      <c r="D1224" s="48"/>
      <c r="E1224" s="48"/>
      <c r="F1224" s="48"/>
      <c r="G1224" s="48"/>
      <c r="H1224" s="48"/>
      <c r="I1224" s="48"/>
      <c r="J1224" s="48"/>
      <c r="K1224" s="48"/>
      <c r="IY1224" s="6"/>
      <c r="IZ1224" s="6"/>
      <c r="JA1224" s="6"/>
      <c r="JB1224" s="6"/>
      <c r="JC1224" s="6"/>
      <c r="JD1224" s="46"/>
      <c r="JE1224" s="4"/>
      <c r="JF1224" s="4"/>
      <c r="JG1224" s="4"/>
      <c r="JH1224" s="4"/>
      <c r="JI1224" s="4"/>
      <c r="JJ1224" s="4"/>
      <c r="JK1224" s="4"/>
      <c r="JL1224" s="4"/>
      <c r="JM1224" s="4"/>
      <c r="JN1224" s="4"/>
      <c r="JO1224" s="4"/>
      <c r="JP1224" s="4"/>
      <c r="JQ1224" s="6"/>
    </row>
    <row r="1225" spans="1:277" x14ac:dyDescent="0.25">
      <c r="A1225" s="47"/>
      <c r="B1225" s="48"/>
      <c r="C1225" s="48"/>
      <c r="D1225" s="48"/>
      <c r="E1225" s="48"/>
      <c r="F1225" s="48"/>
      <c r="G1225" s="48"/>
      <c r="H1225" s="48"/>
      <c r="I1225" s="48"/>
      <c r="J1225" s="48"/>
      <c r="K1225" s="48"/>
      <c r="IY1225" s="6"/>
      <c r="IZ1225" s="6"/>
      <c r="JA1225" s="6"/>
      <c r="JB1225" s="6"/>
      <c r="JC1225" s="6"/>
      <c r="JD1225" s="46"/>
      <c r="JE1225" s="4"/>
      <c r="JF1225" s="4"/>
      <c r="JG1225" s="4"/>
      <c r="JH1225" s="4"/>
      <c r="JI1225" s="4"/>
      <c r="JJ1225" s="4"/>
      <c r="JK1225" s="4"/>
      <c r="JL1225" s="4"/>
      <c r="JM1225" s="4"/>
      <c r="JN1225" s="4"/>
      <c r="JO1225" s="4"/>
      <c r="JP1225" s="4"/>
      <c r="JQ1225" s="6"/>
    </row>
    <row r="1226" spans="1:277" x14ac:dyDescent="0.25">
      <c r="A1226" s="47"/>
      <c r="B1226" s="48"/>
      <c r="C1226" s="48"/>
      <c r="D1226" s="48"/>
      <c r="E1226" s="48"/>
      <c r="F1226" s="48"/>
      <c r="G1226" s="48"/>
      <c r="H1226" s="48"/>
      <c r="I1226" s="48"/>
      <c r="J1226" s="48"/>
      <c r="K1226" s="48"/>
      <c r="IY1226" s="6"/>
      <c r="IZ1226" s="6"/>
      <c r="JA1226" s="6"/>
      <c r="JB1226" s="6"/>
      <c r="JC1226" s="6"/>
      <c r="JD1226" s="46"/>
      <c r="JE1226" s="4"/>
      <c r="JF1226" s="4"/>
      <c r="JG1226" s="4"/>
      <c r="JH1226" s="4"/>
      <c r="JI1226" s="4"/>
      <c r="JJ1226" s="4"/>
      <c r="JK1226" s="4"/>
      <c r="JL1226" s="4"/>
      <c r="JM1226" s="4"/>
      <c r="JN1226" s="4"/>
      <c r="JO1226" s="4"/>
      <c r="JP1226" s="4"/>
      <c r="JQ1226" s="6"/>
    </row>
    <row r="1227" spans="1:277" x14ac:dyDescent="0.25">
      <c r="A1227" s="47"/>
      <c r="B1227" s="48"/>
      <c r="C1227" s="48"/>
      <c r="D1227" s="48"/>
      <c r="E1227" s="48"/>
      <c r="F1227" s="48"/>
      <c r="G1227" s="48"/>
      <c r="H1227" s="48"/>
      <c r="I1227" s="48"/>
      <c r="J1227" s="48"/>
      <c r="K1227" s="48"/>
      <c r="IY1227" s="6"/>
      <c r="IZ1227" s="6"/>
      <c r="JA1227" s="6"/>
      <c r="JB1227" s="6"/>
      <c r="JC1227" s="6"/>
      <c r="JD1227" s="46"/>
      <c r="JE1227" s="4"/>
      <c r="JF1227" s="4"/>
      <c r="JG1227" s="4"/>
      <c r="JH1227" s="4"/>
      <c r="JI1227" s="4"/>
      <c r="JJ1227" s="4"/>
      <c r="JK1227" s="4"/>
      <c r="JL1227" s="4"/>
      <c r="JM1227" s="4"/>
      <c r="JN1227" s="4"/>
      <c r="JO1227" s="4"/>
      <c r="JP1227" s="4"/>
      <c r="JQ1227" s="6"/>
    </row>
    <row r="1228" spans="1:277" x14ac:dyDescent="0.25">
      <c r="A1228" s="47"/>
      <c r="B1228" s="48"/>
      <c r="C1228" s="48"/>
      <c r="D1228" s="48"/>
      <c r="E1228" s="48"/>
      <c r="F1228" s="48"/>
      <c r="G1228" s="48"/>
      <c r="H1228" s="48"/>
      <c r="I1228" s="48"/>
      <c r="J1228" s="48"/>
      <c r="K1228" s="48"/>
      <c r="IY1228" s="6"/>
      <c r="IZ1228" s="6"/>
      <c r="JA1228" s="6"/>
      <c r="JB1228" s="6"/>
      <c r="JC1228" s="6"/>
      <c r="JD1228" s="46"/>
      <c r="JE1228" s="4"/>
      <c r="JF1228" s="4"/>
      <c r="JG1228" s="4"/>
      <c r="JH1228" s="4"/>
      <c r="JI1228" s="4"/>
      <c r="JJ1228" s="4"/>
      <c r="JK1228" s="4"/>
      <c r="JL1228" s="4"/>
      <c r="JM1228" s="4"/>
      <c r="JN1228" s="4"/>
      <c r="JO1228" s="4"/>
      <c r="JP1228" s="4"/>
      <c r="JQ1228" s="6"/>
    </row>
    <row r="1229" spans="1:277" x14ac:dyDescent="0.25">
      <c r="A1229" s="47"/>
      <c r="B1229" s="48"/>
      <c r="C1229" s="48"/>
      <c r="D1229" s="48"/>
      <c r="E1229" s="48"/>
      <c r="F1229" s="48"/>
      <c r="G1229" s="48"/>
      <c r="H1229" s="48"/>
      <c r="I1229" s="48"/>
      <c r="J1229" s="48"/>
      <c r="K1229" s="48"/>
      <c r="IY1229" s="6"/>
      <c r="IZ1229" s="6"/>
      <c r="JA1229" s="6"/>
      <c r="JB1229" s="6"/>
      <c r="JC1229" s="6"/>
      <c r="JD1229" s="46"/>
      <c r="JE1229" s="4"/>
      <c r="JF1229" s="4"/>
      <c r="JG1229" s="4"/>
      <c r="JH1229" s="4"/>
      <c r="JI1229" s="4"/>
      <c r="JJ1229" s="4"/>
      <c r="JK1229" s="4"/>
      <c r="JL1229" s="4"/>
      <c r="JM1229" s="4"/>
      <c r="JN1229" s="4"/>
      <c r="JO1229" s="4"/>
      <c r="JP1229" s="4"/>
      <c r="JQ1229" s="6"/>
    </row>
    <row r="1230" spans="1:277" x14ac:dyDescent="0.25">
      <c r="A1230" s="47"/>
      <c r="B1230" s="48"/>
      <c r="C1230" s="48"/>
      <c r="D1230" s="48"/>
      <c r="E1230" s="48"/>
      <c r="F1230" s="48"/>
      <c r="G1230" s="48"/>
      <c r="H1230" s="48"/>
      <c r="I1230" s="48"/>
      <c r="J1230" s="48"/>
      <c r="K1230" s="48"/>
      <c r="IY1230" s="6"/>
      <c r="IZ1230" s="6"/>
      <c r="JA1230" s="6"/>
      <c r="JB1230" s="6"/>
      <c r="JC1230" s="6"/>
      <c r="JD1230" s="46"/>
      <c r="JE1230" s="4"/>
      <c r="JF1230" s="4"/>
      <c r="JG1230" s="4"/>
      <c r="JH1230" s="4"/>
      <c r="JI1230" s="4"/>
      <c r="JJ1230" s="4"/>
      <c r="JK1230" s="4"/>
      <c r="JL1230" s="4"/>
      <c r="JM1230" s="4"/>
      <c r="JN1230" s="4"/>
      <c r="JO1230" s="4"/>
      <c r="JP1230" s="4"/>
      <c r="JQ1230" s="6"/>
    </row>
    <row r="1231" spans="1:277" x14ac:dyDescent="0.25">
      <c r="A1231" s="47"/>
      <c r="B1231" s="48"/>
      <c r="C1231" s="48"/>
      <c r="D1231" s="48"/>
      <c r="E1231" s="48"/>
      <c r="F1231" s="48"/>
      <c r="G1231" s="48"/>
      <c r="H1231" s="48"/>
      <c r="I1231" s="48"/>
      <c r="J1231" s="48"/>
      <c r="K1231" s="48"/>
      <c r="IY1231" s="6"/>
      <c r="IZ1231" s="6"/>
      <c r="JA1231" s="6"/>
      <c r="JB1231" s="6"/>
      <c r="JC1231" s="6"/>
      <c r="JD1231" s="46"/>
      <c r="JE1231" s="4"/>
      <c r="JF1231" s="4"/>
      <c r="JG1231" s="4"/>
      <c r="JH1231" s="4"/>
      <c r="JI1231" s="4"/>
      <c r="JJ1231" s="4"/>
      <c r="JK1231" s="4"/>
      <c r="JL1231" s="4"/>
      <c r="JM1231" s="4"/>
      <c r="JN1231" s="4"/>
      <c r="JO1231" s="4"/>
      <c r="JP1231" s="4"/>
      <c r="JQ1231" s="6"/>
    </row>
    <row r="1232" spans="1:277" x14ac:dyDescent="0.25">
      <c r="A1232" s="47"/>
      <c r="B1232" s="48"/>
      <c r="C1232" s="48"/>
      <c r="D1232" s="48"/>
      <c r="E1232" s="48"/>
      <c r="F1232" s="48"/>
      <c r="G1232" s="48"/>
      <c r="H1232" s="48"/>
      <c r="I1232" s="48"/>
      <c r="J1232" s="48"/>
      <c r="K1232" s="48"/>
      <c r="IY1232" s="6"/>
      <c r="IZ1232" s="6"/>
      <c r="JA1232" s="6"/>
      <c r="JB1232" s="6"/>
      <c r="JC1232" s="6"/>
      <c r="JD1232" s="46"/>
      <c r="JE1232" s="4"/>
      <c r="JF1232" s="4"/>
      <c r="JG1232" s="4"/>
      <c r="JH1232" s="4"/>
      <c r="JI1232" s="4"/>
      <c r="JJ1232" s="4"/>
      <c r="JK1232" s="4"/>
      <c r="JL1232" s="4"/>
      <c r="JM1232" s="4"/>
      <c r="JN1232" s="4"/>
      <c r="JO1232" s="4"/>
      <c r="JP1232" s="4"/>
      <c r="JQ1232" s="6"/>
    </row>
    <row r="1233" spans="1:277" x14ac:dyDescent="0.25">
      <c r="A1233" s="47"/>
      <c r="B1233" s="48"/>
      <c r="C1233" s="48"/>
      <c r="D1233" s="48"/>
      <c r="E1233" s="48"/>
      <c r="F1233" s="48"/>
      <c r="G1233" s="48"/>
      <c r="H1233" s="48"/>
      <c r="I1233" s="48"/>
      <c r="J1233" s="48"/>
      <c r="K1233" s="48"/>
      <c r="IY1233" s="6"/>
      <c r="IZ1233" s="6"/>
      <c r="JA1233" s="6"/>
      <c r="JB1233" s="6"/>
      <c r="JC1233" s="6"/>
      <c r="JD1233" s="46"/>
      <c r="JE1233" s="4"/>
      <c r="JF1233" s="4"/>
      <c r="JG1233" s="4"/>
      <c r="JH1233" s="4"/>
      <c r="JI1233" s="4"/>
      <c r="JJ1233" s="4"/>
      <c r="JK1233" s="4"/>
      <c r="JL1233" s="4"/>
      <c r="JM1233" s="4"/>
      <c r="JN1233" s="4"/>
      <c r="JO1233" s="4"/>
      <c r="JP1233" s="4"/>
      <c r="JQ1233" s="6"/>
    </row>
    <row r="1234" spans="1:277" x14ac:dyDescent="0.25">
      <c r="A1234" s="47"/>
      <c r="B1234" s="48"/>
      <c r="C1234" s="48"/>
      <c r="D1234" s="48"/>
      <c r="E1234" s="48"/>
      <c r="F1234" s="48"/>
      <c r="G1234" s="48"/>
      <c r="H1234" s="48"/>
      <c r="I1234" s="48"/>
      <c r="J1234" s="48"/>
      <c r="K1234" s="48"/>
      <c r="IY1234" s="6"/>
      <c r="IZ1234" s="6"/>
      <c r="JA1234" s="6"/>
      <c r="JB1234" s="6"/>
      <c r="JC1234" s="6"/>
      <c r="JD1234" s="46"/>
      <c r="JE1234" s="4"/>
      <c r="JF1234" s="4"/>
      <c r="JG1234" s="4"/>
      <c r="JH1234" s="4"/>
      <c r="JI1234" s="4"/>
      <c r="JJ1234" s="4"/>
      <c r="JK1234" s="4"/>
      <c r="JL1234" s="4"/>
      <c r="JM1234" s="4"/>
      <c r="JN1234" s="4"/>
      <c r="JO1234" s="4"/>
      <c r="JP1234" s="4"/>
      <c r="JQ1234" s="6"/>
    </row>
    <row r="1235" spans="1:277" x14ac:dyDescent="0.25">
      <c r="A1235" s="47"/>
      <c r="B1235" s="48"/>
      <c r="C1235" s="48"/>
      <c r="D1235" s="48"/>
      <c r="E1235" s="48"/>
      <c r="F1235" s="48"/>
      <c r="G1235" s="48"/>
      <c r="H1235" s="48"/>
      <c r="I1235" s="48"/>
      <c r="J1235" s="48"/>
      <c r="K1235" s="48"/>
      <c r="IY1235" s="6"/>
      <c r="IZ1235" s="6"/>
      <c r="JA1235" s="6"/>
      <c r="JB1235" s="6"/>
      <c r="JC1235" s="6"/>
      <c r="JD1235" s="46"/>
      <c r="JE1235" s="4"/>
      <c r="JF1235" s="4"/>
      <c r="JG1235" s="4"/>
      <c r="JH1235" s="4"/>
      <c r="JI1235" s="4"/>
      <c r="JJ1235" s="4"/>
      <c r="JK1235" s="4"/>
      <c r="JL1235" s="4"/>
      <c r="JM1235" s="4"/>
      <c r="JN1235" s="4"/>
      <c r="JO1235" s="4"/>
      <c r="JP1235" s="4"/>
      <c r="JQ1235" s="6"/>
    </row>
    <row r="1236" spans="1:277" x14ac:dyDescent="0.25">
      <c r="A1236" s="47"/>
      <c r="B1236" s="48"/>
      <c r="C1236" s="48"/>
      <c r="D1236" s="48"/>
      <c r="E1236" s="48"/>
      <c r="F1236" s="48"/>
      <c r="G1236" s="48"/>
      <c r="H1236" s="48"/>
      <c r="I1236" s="48"/>
      <c r="J1236" s="48"/>
      <c r="K1236" s="48"/>
      <c r="IY1236" s="6"/>
      <c r="IZ1236" s="6"/>
      <c r="JA1236" s="6"/>
      <c r="JB1236" s="6"/>
      <c r="JC1236" s="6"/>
      <c r="JD1236" s="46"/>
      <c r="JE1236" s="4"/>
      <c r="JF1236" s="4"/>
      <c r="JG1236" s="4"/>
      <c r="JH1236" s="4"/>
      <c r="JI1236" s="4"/>
      <c r="JJ1236" s="4"/>
      <c r="JK1236" s="4"/>
      <c r="JL1236" s="4"/>
      <c r="JM1236" s="4"/>
      <c r="JN1236" s="4"/>
      <c r="JO1236" s="4"/>
      <c r="JP1236" s="4"/>
      <c r="JQ1236" s="6"/>
    </row>
    <row r="1237" spans="1:277" x14ac:dyDescent="0.25">
      <c r="A1237" s="47"/>
      <c r="B1237" s="48"/>
      <c r="C1237" s="48"/>
      <c r="D1237" s="48"/>
      <c r="E1237" s="48"/>
      <c r="F1237" s="48"/>
      <c r="G1237" s="48"/>
      <c r="H1237" s="48"/>
      <c r="I1237" s="48"/>
      <c r="J1237" s="48"/>
      <c r="K1237" s="48"/>
      <c r="IY1237" s="6"/>
      <c r="IZ1237" s="6"/>
      <c r="JA1237" s="6"/>
      <c r="JB1237" s="6"/>
      <c r="JC1237" s="6"/>
      <c r="JD1237" s="46"/>
      <c r="JE1237" s="4"/>
      <c r="JF1237" s="4"/>
      <c r="JG1237" s="4"/>
      <c r="JH1237" s="4"/>
      <c r="JI1237" s="4"/>
      <c r="JJ1237" s="4"/>
      <c r="JK1237" s="4"/>
      <c r="JL1237" s="4"/>
      <c r="JM1237" s="4"/>
      <c r="JN1237" s="4"/>
      <c r="JO1237" s="4"/>
      <c r="JP1237" s="4"/>
      <c r="JQ1237" s="6"/>
    </row>
    <row r="1238" spans="1:277" x14ac:dyDescent="0.25">
      <c r="A1238" s="47"/>
      <c r="B1238" s="48"/>
      <c r="C1238" s="48"/>
      <c r="D1238" s="48"/>
      <c r="E1238" s="48"/>
      <c r="F1238" s="48"/>
      <c r="G1238" s="48"/>
      <c r="H1238" s="48"/>
      <c r="I1238" s="48"/>
      <c r="J1238" s="48"/>
      <c r="K1238" s="48"/>
      <c r="IY1238" s="6"/>
      <c r="IZ1238" s="6"/>
      <c r="JA1238" s="6"/>
      <c r="JB1238" s="6"/>
      <c r="JC1238" s="6"/>
      <c r="JD1238" s="46"/>
      <c r="JE1238" s="4"/>
      <c r="JF1238" s="4"/>
      <c r="JG1238" s="4"/>
      <c r="JH1238" s="4"/>
      <c r="JI1238" s="4"/>
      <c r="JJ1238" s="4"/>
      <c r="JK1238" s="4"/>
      <c r="JL1238" s="4"/>
      <c r="JM1238" s="4"/>
      <c r="JN1238" s="4"/>
      <c r="JO1238" s="4"/>
      <c r="JP1238" s="4"/>
      <c r="JQ1238" s="6"/>
    </row>
    <row r="1239" spans="1:277" x14ac:dyDescent="0.25">
      <c r="A1239" s="47"/>
      <c r="B1239" s="48"/>
      <c r="C1239" s="48"/>
      <c r="D1239" s="48"/>
      <c r="E1239" s="48"/>
      <c r="F1239" s="48"/>
      <c r="G1239" s="48"/>
      <c r="H1239" s="48"/>
      <c r="I1239" s="48"/>
      <c r="J1239" s="48"/>
      <c r="K1239" s="48"/>
      <c r="IY1239" s="6"/>
      <c r="IZ1239" s="6"/>
      <c r="JA1239" s="6"/>
      <c r="JB1239" s="6"/>
      <c r="JC1239" s="6"/>
      <c r="JD1239" s="46"/>
      <c r="JE1239" s="4"/>
      <c r="JF1239" s="4"/>
      <c r="JG1239" s="4"/>
      <c r="JH1239" s="4"/>
      <c r="JI1239" s="4"/>
      <c r="JJ1239" s="4"/>
      <c r="JK1239" s="4"/>
      <c r="JL1239" s="4"/>
      <c r="JM1239" s="4"/>
      <c r="JN1239" s="4"/>
      <c r="JO1239" s="4"/>
      <c r="JP1239" s="4"/>
      <c r="JQ1239" s="6"/>
    </row>
    <row r="1240" spans="1:277" x14ac:dyDescent="0.25">
      <c r="A1240" s="47"/>
      <c r="B1240" s="48"/>
      <c r="C1240" s="48"/>
      <c r="D1240" s="48"/>
      <c r="E1240" s="48"/>
      <c r="F1240" s="48"/>
      <c r="G1240" s="48"/>
      <c r="H1240" s="48"/>
      <c r="I1240" s="48"/>
      <c r="J1240" s="48"/>
      <c r="K1240" s="48"/>
      <c r="IY1240" s="6"/>
      <c r="IZ1240" s="6"/>
      <c r="JA1240" s="6"/>
      <c r="JB1240" s="6"/>
      <c r="JC1240" s="6"/>
      <c r="JD1240" s="46"/>
      <c r="JE1240" s="4"/>
      <c r="JF1240" s="4"/>
      <c r="JG1240" s="4"/>
      <c r="JH1240" s="4"/>
      <c r="JI1240" s="4"/>
      <c r="JJ1240" s="4"/>
      <c r="JK1240" s="4"/>
      <c r="JL1240" s="4"/>
      <c r="JM1240" s="4"/>
      <c r="JN1240" s="4"/>
      <c r="JO1240" s="4"/>
      <c r="JP1240" s="4"/>
      <c r="JQ1240" s="6"/>
    </row>
    <row r="1241" spans="1:277" x14ac:dyDescent="0.25">
      <c r="A1241" s="47"/>
      <c r="B1241" s="48"/>
      <c r="C1241" s="48"/>
      <c r="D1241" s="48"/>
      <c r="E1241" s="48"/>
      <c r="F1241" s="48"/>
      <c r="G1241" s="48"/>
      <c r="H1241" s="48"/>
      <c r="I1241" s="48"/>
      <c r="J1241" s="48"/>
      <c r="K1241" s="48"/>
      <c r="IY1241" s="6"/>
      <c r="IZ1241" s="6"/>
      <c r="JA1241" s="6"/>
      <c r="JB1241" s="6"/>
      <c r="JC1241" s="6"/>
      <c r="JD1241" s="46"/>
      <c r="JE1241" s="4"/>
      <c r="JF1241" s="4"/>
      <c r="JG1241" s="4"/>
      <c r="JH1241" s="4"/>
      <c r="JI1241" s="4"/>
      <c r="JJ1241" s="4"/>
      <c r="JK1241" s="4"/>
      <c r="JL1241" s="4"/>
      <c r="JM1241" s="4"/>
      <c r="JN1241" s="4"/>
      <c r="JO1241" s="4"/>
      <c r="JP1241" s="4"/>
      <c r="JQ1241" s="6"/>
    </row>
    <row r="1242" spans="1:277" x14ac:dyDescent="0.25">
      <c r="A1242" s="47"/>
      <c r="B1242" s="48"/>
      <c r="C1242" s="48"/>
      <c r="D1242" s="48"/>
      <c r="E1242" s="48"/>
      <c r="F1242" s="48"/>
      <c r="G1242" s="48"/>
      <c r="H1242" s="48"/>
      <c r="I1242" s="48"/>
      <c r="J1242" s="48"/>
      <c r="K1242" s="48"/>
      <c r="IY1242" s="6"/>
      <c r="IZ1242" s="6"/>
      <c r="JA1242" s="6"/>
      <c r="JB1242" s="6"/>
      <c r="JC1242" s="6"/>
      <c r="JD1242" s="46"/>
      <c r="JE1242" s="4"/>
      <c r="JF1242" s="4"/>
      <c r="JG1242" s="4"/>
      <c r="JH1242" s="4"/>
      <c r="JI1242" s="4"/>
      <c r="JJ1242" s="4"/>
      <c r="JK1242" s="4"/>
      <c r="JL1242" s="4"/>
      <c r="JM1242" s="4"/>
      <c r="JN1242" s="4"/>
      <c r="JO1242" s="4"/>
      <c r="JP1242" s="4"/>
      <c r="JQ1242" s="6"/>
    </row>
    <row r="1243" spans="1:277" x14ac:dyDescent="0.25">
      <c r="A1243" s="47"/>
      <c r="B1243" s="48"/>
      <c r="C1243" s="48"/>
      <c r="D1243" s="48"/>
      <c r="E1243" s="48"/>
      <c r="F1243" s="48"/>
      <c r="G1243" s="48"/>
      <c r="H1243" s="48"/>
      <c r="I1243" s="48"/>
      <c r="J1243" s="48"/>
      <c r="K1243" s="48"/>
      <c r="IY1243" s="6"/>
      <c r="IZ1243" s="6"/>
      <c r="JA1243" s="6"/>
      <c r="JB1243" s="6"/>
      <c r="JC1243" s="6"/>
      <c r="JD1243" s="46"/>
      <c r="JE1243" s="4"/>
      <c r="JF1243" s="4"/>
      <c r="JG1243" s="4"/>
      <c r="JH1243" s="4"/>
      <c r="JI1243" s="4"/>
      <c r="JJ1243" s="4"/>
      <c r="JK1243" s="4"/>
      <c r="JL1243" s="4"/>
      <c r="JM1243" s="4"/>
      <c r="JN1243" s="4"/>
      <c r="JO1243" s="4"/>
      <c r="JP1243" s="4"/>
      <c r="JQ1243" s="6"/>
    </row>
    <row r="1244" spans="1:277" x14ac:dyDescent="0.25">
      <c r="A1244" s="47"/>
      <c r="B1244" s="48"/>
      <c r="C1244" s="48"/>
      <c r="D1244" s="48"/>
      <c r="E1244" s="48"/>
      <c r="F1244" s="48"/>
      <c r="G1244" s="48"/>
      <c r="H1244" s="48"/>
      <c r="I1244" s="48"/>
      <c r="J1244" s="48"/>
      <c r="K1244" s="48"/>
      <c r="IY1244" s="6"/>
      <c r="IZ1244" s="6"/>
      <c r="JA1244" s="6"/>
      <c r="JB1244" s="6"/>
      <c r="JC1244" s="6"/>
      <c r="JD1244" s="46"/>
      <c r="JE1244" s="4"/>
      <c r="JF1244" s="4"/>
      <c r="JG1244" s="4"/>
      <c r="JH1244" s="4"/>
      <c r="JI1244" s="4"/>
      <c r="JJ1244" s="4"/>
      <c r="JK1244" s="4"/>
      <c r="JL1244" s="4"/>
      <c r="JM1244" s="4"/>
      <c r="JN1244" s="4"/>
      <c r="JO1244" s="4"/>
      <c r="JP1244" s="4"/>
      <c r="JQ1244" s="6"/>
    </row>
    <row r="1245" spans="1:277" x14ac:dyDescent="0.25">
      <c r="A1245" s="47"/>
      <c r="B1245" s="48"/>
      <c r="C1245" s="48"/>
      <c r="D1245" s="48"/>
      <c r="E1245" s="48"/>
      <c r="F1245" s="48"/>
      <c r="G1245" s="48"/>
      <c r="H1245" s="48"/>
      <c r="I1245" s="48"/>
      <c r="J1245" s="48"/>
      <c r="K1245" s="48"/>
      <c r="IY1245" s="6"/>
      <c r="IZ1245" s="6"/>
      <c r="JA1245" s="6"/>
      <c r="JB1245" s="6"/>
      <c r="JC1245" s="6"/>
      <c r="JD1245" s="46"/>
      <c r="JE1245" s="4"/>
      <c r="JF1245" s="4"/>
      <c r="JG1245" s="4"/>
      <c r="JH1245" s="4"/>
      <c r="JI1245" s="4"/>
      <c r="JJ1245" s="4"/>
      <c r="JK1245" s="4"/>
      <c r="JL1245" s="4"/>
      <c r="JM1245" s="4"/>
      <c r="JN1245" s="4"/>
      <c r="JO1245" s="4"/>
      <c r="JP1245" s="4"/>
      <c r="JQ1245" s="6"/>
    </row>
    <row r="1246" spans="1:277" x14ac:dyDescent="0.25">
      <c r="A1246" s="47"/>
      <c r="B1246" s="48"/>
      <c r="C1246" s="48"/>
      <c r="D1246" s="48"/>
      <c r="E1246" s="48"/>
      <c r="F1246" s="48"/>
      <c r="G1246" s="48"/>
      <c r="H1246" s="48"/>
      <c r="I1246" s="48"/>
      <c r="J1246" s="48"/>
      <c r="K1246" s="48"/>
      <c r="IY1246" s="6"/>
      <c r="IZ1246" s="6"/>
      <c r="JA1246" s="6"/>
      <c r="JB1246" s="6"/>
      <c r="JC1246" s="6"/>
      <c r="JD1246" s="46"/>
      <c r="JE1246" s="4"/>
      <c r="JF1246" s="4"/>
      <c r="JG1246" s="4"/>
      <c r="JH1246" s="4"/>
      <c r="JI1246" s="4"/>
      <c r="JJ1246" s="4"/>
      <c r="JK1246" s="4"/>
      <c r="JL1246" s="4"/>
      <c r="JM1246" s="4"/>
      <c r="JN1246" s="4"/>
      <c r="JO1246" s="4"/>
      <c r="JP1246" s="4"/>
      <c r="JQ1246" s="6"/>
    </row>
    <row r="1247" spans="1:277" x14ac:dyDescent="0.25">
      <c r="A1247" s="47"/>
      <c r="B1247" s="48"/>
      <c r="C1247" s="48"/>
      <c r="D1247" s="48"/>
      <c r="E1247" s="48"/>
      <c r="F1247" s="48"/>
      <c r="G1247" s="48"/>
      <c r="H1247" s="48"/>
      <c r="I1247" s="48"/>
      <c r="J1247" s="48"/>
      <c r="K1247" s="48"/>
      <c r="IY1247" s="6"/>
      <c r="IZ1247" s="6"/>
      <c r="JA1247" s="6"/>
      <c r="JB1247" s="6"/>
      <c r="JC1247" s="6"/>
      <c r="JD1247" s="46"/>
      <c r="JE1247" s="4"/>
      <c r="JF1247" s="4"/>
      <c r="JG1247" s="4"/>
      <c r="JH1247" s="4"/>
      <c r="JI1247" s="4"/>
      <c r="JJ1247" s="4"/>
      <c r="JK1247" s="4"/>
      <c r="JL1247" s="4"/>
      <c r="JM1247" s="4"/>
      <c r="JN1247" s="4"/>
      <c r="JO1247" s="4"/>
      <c r="JP1247" s="4"/>
      <c r="JQ1247" s="6"/>
    </row>
    <row r="1248" spans="1:277" x14ac:dyDescent="0.25">
      <c r="A1248" s="47"/>
      <c r="B1248" s="48"/>
      <c r="C1248" s="48"/>
      <c r="D1248" s="48"/>
      <c r="E1248" s="48"/>
      <c r="F1248" s="48"/>
      <c r="G1248" s="48"/>
      <c r="H1248" s="48"/>
      <c r="I1248" s="48"/>
      <c r="J1248" s="48"/>
      <c r="K1248" s="48"/>
      <c r="IY1248" s="6"/>
      <c r="IZ1248" s="6"/>
      <c r="JA1248" s="6"/>
      <c r="JB1248" s="6"/>
      <c r="JC1248" s="6"/>
      <c r="JD1248" s="46"/>
      <c r="JE1248" s="4"/>
      <c r="JF1248" s="4"/>
      <c r="JG1248" s="4"/>
      <c r="JH1248" s="4"/>
      <c r="JI1248" s="4"/>
      <c r="JJ1248" s="4"/>
      <c r="JK1248" s="4"/>
      <c r="JL1248" s="4"/>
      <c r="JM1248" s="4"/>
      <c r="JN1248" s="4"/>
      <c r="JO1248" s="4"/>
      <c r="JP1248" s="4"/>
      <c r="JQ1248" s="6"/>
    </row>
    <row r="1249" spans="1:277" x14ac:dyDescent="0.25">
      <c r="A1249" s="47"/>
      <c r="B1249" s="48"/>
      <c r="C1249" s="48"/>
      <c r="D1249" s="48"/>
      <c r="E1249" s="48"/>
      <c r="F1249" s="48"/>
      <c r="G1249" s="48"/>
      <c r="H1249" s="48"/>
      <c r="I1249" s="48"/>
      <c r="J1249" s="48"/>
      <c r="K1249" s="48"/>
      <c r="IY1249" s="6"/>
      <c r="IZ1249" s="6"/>
      <c r="JA1249" s="6"/>
      <c r="JB1249" s="6"/>
      <c r="JC1249" s="6"/>
      <c r="JD1249" s="46"/>
      <c r="JE1249" s="4"/>
      <c r="JF1249" s="4"/>
      <c r="JG1249" s="4"/>
      <c r="JH1249" s="4"/>
      <c r="JI1249" s="4"/>
      <c r="JJ1249" s="4"/>
      <c r="JK1249" s="4"/>
      <c r="JL1249" s="4"/>
      <c r="JM1249" s="4"/>
      <c r="JN1249" s="4"/>
      <c r="JO1249" s="4"/>
      <c r="JP1249" s="4"/>
      <c r="JQ1249" s="6"/>
    </row>
    <row r="1250" spans="1:277" x14ac:dyDescent="0.25">
      <c r="A1250" s="47"/>
      <c r="B1250" s="48"/>
      <c r="C1250" s="48"/>
      <c r="D1250" s="48"/>
      <c r="E1250" s="48"/>
      <c r="F1250" s="48"/>
      <c r="G1250" s="48"/>
      <c r="H1250" s="48"/>
      <c r="I1250" s="48"/>
      <c r="J1250" s="48"/>
      <c r="K1250" s="48"/>
      <c r="IY1250" s="6"/>
      <c r="IZ1250" s="6"/>
      <c r="JA1250" s="6"/>
      <c r="JB1250" s="6"/>
      <c r="JC1250" s="6"/>
      <c r="JD1250" s="46"/>
      <c r="JE1250" s="4"/>
      <c r="JF1250" s="4"/>
      <c r="JG1250" s="4"/>
      <c r="JH1250" s="4"/>
      <c r="JI1250" s="4"/>
      <c r="JJ1250" s="4"/>
      <c r="JK1250" s="4"/>
      <c r="JL1250" s="4"/>
      <c r="JM1250" s="4"/>
      <c r="JN1250" s="4"/>
      <c r="JO1250" s="4"/>
      <c r="JP1250" s="4"/>
      <c r="JQ1250" s="6"/>
    </row>
    <row r="1251" spans="1:277" x14ac:dyDescent="0.25">
      <c r="A1251" s="47"/>
      <c r="B1251" s="48"/>
      <c r="C1251" s="48"/>
      <c r="D1251" s="48"/>
      <c r="E1251" s="48"/>
      <c r="F1251" s="48"/>
      <c r="G1251" s="48"/>
      <c r="H1251" s="48"/>
      <c r="I1251" s="48"/>
      <c r="J1251" s="48"/>
      <c r="K1251" s="48"/>
      <c r="IY1251" s="6"/>
      <c r="IZ1251" s="6"/>
      <c r="JA1251" s="6"/>
      <c r="JB1251" s="6"/>
      <c r="JC1251" s="6"/>
      <c r="JD1251" s="46"/>
      <c r="JE1251" s="4"/>
      <c r="JF1251" s="4"/>
      <c r="JG1251" s="4"/>
      <c r="JH1251" s="4"/>
      <c r="JI1251" s="4"/>
      <c r="JJ1251" s="4"/>
      <c r="JK1251" s="4"/>
      <c r="JL1251" s="4"/>
      <c r="JM1251" s="4"/>
      <c r="JN1251" s="4"/>
      <c r="JO1251" s="4"/>
      <c r="JP1251" s="4"/>
      <c r="JQ1251" s="6"/>
    </row>
    <row r="1252" spans="1:277" x14ac:dyDescent="0.25">
      <c r="A1252" s="47"/>
      <c r="B1252" s="48"/>
      <c r="C1252" s="48"/>
      <c r="D1252" s="48"/>
      <c r="E1252" s="48"/>
      <c r="F1252" s="48"/>
      <c r="G1252" s="48"/>
      <c r="H1252" s="48"/>
      <c r="I1252" s="48"/>
      <c r="J1252" s="48"/>
      <c r="K1252" s="48"/>
      <c r="IY1252" s="6"/>
      <c r="IZ1252" s="6"/>
      <c r="JA1252" s="6"/>
      <c r="JB1252" s="6"/>
      <c r="JC1252" s="6"/>
      <c r="JD1252" s="46"/>
      <c r="JE1252" s="4"/>
      <c r="JF1252" s="4"/>
      <c r="JG1252" s="4"/>
      <c r="JH1252" s="4"/>
      <c r="JI1252" s="4"/>
      <c r="JJ1252" s="4"/>
      <c r="JK1252" s="4"/>
      <c r="JL1252" s="4"/>
      <c r="JM1252" s="4"/>
      <c r="JN1252" s="4"/>
      <c r="JO1252" s="4"/>
      <c r="JP1252" s="4"/>
      <c r="JQ1252" s="6"/>
    </row>
    <row r="1253" spans="1:277" x14ac:dyDescent="0.25">
      <c r="A1253" s="47"/>
      <c r="B1253" s="48"/>
      <c r="C1253" s="48"/>
      <c r="D1253" s="48"/>
      <c r="E1253" s="48"/>
      <c r="F1253" s="48"/>
      <c r="G1253" s="48"/>
      <c r="H1253" s="48"/>
      <c r="I1253" s="48"/>
      <c r="J1253" s="48"/>
      <c r="K1253" s="48"/>
      <c r="IY1253" s="6"/>
      <c r="IZ1253" s="6"/>
      <c r="JA1253" s="6"/>
      <c r="JB1253" s="6"/>
      <c r="JC1253" s="6"/>
      <c r="JD1253" s="46"/>
      <c r="JE1253" s="4"/>
      <c r="JF1253" s="4"/>
      <c r="JG1253" s="4"/>
      <c r="JH1253" s="4"/>
      <c r="JI1253" s="4"/>
      <c r="JJ1253" s="4"/>
      <c r="JK1253" s="4"/>
      <c r="JL1253" s="4"/>
      <c r="JM1253" s="4"/>
      <c r="JN1253" s="4"/>
      <c r="JO1253" s="4"/>
      <c r="JP1253" s="4"/>
      <c r="JQ1253" s="6"/>
    </row>
    <row r="1254" spans="1:277" x14ac:dyDescent="0.25">
      <c r="A1254" s="47"/>
      <c r="B1254" s="48"/>
      <c r="C1254" s="48"/>
      <c r="D1254" s="48"/>
      <c r="E1254" s="48"/>
      <c r="F1254" s="48"/>
      <c r="G1254" s="48"/>
      <c r="H1254" s="48"/>
      <c r="I1254" s="48"/>
      <c r="J1254" s="48"/>
      <c r="K1254" s="48"/>
      <c r="IY1254" s="6"/>
      <c r="IZ1254" s="6"/>
      <c r="JA1254" s="6"/>
      <c r="JB1254" s="6"/>
      <c r="JC1254" s="6"/>
      <c r="JD1254" s="46"/>
      <c r="JE1254" s="4"/>
      <c r="JF1254" s="4"/>
      <c r="JG1254" s="4"/>
      <c r="JH1254" s="4"/>
      <c r="JI1254" s="4"/>
      <c r="JJ1254" s="4"/>
      <c r="JK1254" s="4"/>
      <c r="JL1254" s="4"/>
      <c r="JM1254" s="4"/>
      <c r="JN1254" s="4"/>
      <c r="JO1254" s="4"/>
      <c r="JP1254" s="4"/>
      <c r="JQ1254" s="6"/>
    </row>
    <row r="1255" spans="1:277" x14ac:dyDescent="0.25">
      <c r="A1255" s="47"/>
      <c r="B1255" s="48"/>
      <c r="C1255" s="48"/>
      <c r="D1255" s="48"/>
      <c r="E1255" s="48"/>
      <c r="F1255" s="48"/>
      <c r="G1255" s="48"/>
      <c r="H1255" s="48"/>
      <c r="I1255" s="48"/>
      <c r="J1255" s="48"/>
      <c r="K1255" s="48"/>
      <c r="IY1255" s="6"/>
      <c r="IZ1255" s="6"/>
      <c r="JA1255" s="6"/>
      <c r="JB1255" s="6"/>
      <c r="JC1255" s="6"/>
      <c r="JD1255" s="46"/>
      <c r="JE1255" s="4"/>
      <c r="JF1255" s="4"/>
      <c r="JG1255" s="4"/>
      <c r="JH1255" s="4"/>
      <c r="JI1255" s="4"/>
      <c r="JJ1255" s="4"/>
      <c r="JK1255" s="4"/>
      <c r="JL1255" s="4"/>
      <c r="JM1255" s="4"/>
      <c r="JN1255" s="4"/>
      <c r="JO1255" s="4"/>
      <c r="JP1255" s="4"/>
      <c r="JQ1255" s="6"/>
    </row>
    <row r="1256" spans="1:277" x14ac:dyDescent="0.25">
      <c r="A1256" s="47"/>
      <c r="B1256" s="48"/>
      <c r="C1256" s="48"/>
      <c r="D1256" s="48"/>
      <c r="E1256" s="48"/>
      <c r="F1256" s="48"/>
      <c r="G1256" s="48"/>
      <c r="H1256" s="48"/>
      <c r="I1256" s="48"/>
      <c r="J1256" s="48"/>
      <c r="K1256" s="48"/>
      <c r="IY1256" s="6"/>
      <c r="IZ1256" s="6"/>
      <c r="JA1256" s="6"/>
      <c r="JB1256" s="6"/>
      <c r="JC1256" s="6"/>
      <c r="JD1256" s="46"/>
      <c r="JE1256" s="4"/>
      <c r="JF1256" s="4"/>
      <c r="JG1256" s="4"/>
      <c r="JH1256" s="4"/>
      <c r="JI1256" s="4"/>
      <c r="JJ1256" s="4"/>
      <c r="JK1256" s="4"/>
      <c r="JL1256" s="4"/>
      <c r="JM1256" s="4"/>
      <c r="JN1256" s="4"/>
      <c r="JO1256" s="4"/>
      <c r="JP1256" s="4"/>
      <c r="JQ1256" s="6"/>
    </row>
    <row r="1257" spans="1:277" x14ac:dyDescent="0.25">
      <c r="A1257" s="47"/>
      <c r="B1257" s="48"/>
      <c r="C1257" s="48"/>
      <c r="D1257" s="48"/>
      <c r="E1257" s="48"/>
      <c r="F1257" s="48"/>
      <c r="G1257" s="48"/>
      <c r="H1257" s="48"/>
      <c r="I1257" s="48"/>
      <c r="J1257" s="48"/>
      <c r="K1257" s="48"/>
      <c r="IY1257" s="6"/>
      <c r="IZ1257" s="6"/>
      <c r="JA1257" s="6"/>
      <c r="JB1257" s="6"/>
      <c r="JC1257" s="6"/>
      <c r="JD1257" s="46"/>
      <c r="JE1257" s="4"/>
      <c r="JF1257" s="4"/>
      <c r="JG1257" s="4"/>
      <c r="JH1257" s="4"/>
      <c r="JI1257" s="4"/>
      <c r="JJ1257" s="4"/>
      <c r="JK1257" s="4"/>
      <c r="JL1257" s="4"/>
      <c r="JM1257" s="4"/>
      <c r="JN1257" s="4"/>
      <c r="JO1257" s="4"/>
      <c r="JP1257" s="4"/>
      <c r="JQ1257" s="6"/>
    </row>
    <row r="1258" spans="1:277" x14ac:dyDescent="0.25">
      <c r="A1258" s="47"/>
      <c r="B1258" s="48"/>
      <c r="C1258" s="48"/>
      <c r="D1258" s="48"/>
      <c r="E1258" s="48"/>
      <c r="F1258" s="48"/>
      <c r="G1258" s="48"/>
      <c r="H1258" s="48"/>
      <c r="I1258" s="48"/>
      <c r="J1258" s="48"/>
      <c r="K1258" s="48"/>
      <c r="IY1258" s="6"/>
      <c r="IZ1258" s="6"/>
      <c r="JA1258" s="6"/>
      <c r="JB1258" s="6"/>
      <c r="JC1258" s="6"/>
      <c r="JD1258" s="46"/>
      <c r="JE1258" s="4"/>
      <c r="JF1258" s="4"/>
      <c r="JG1258" s="4"/>
      <c r="JH1258" s="4"/>
      <c r="JI1258" s="4"/>
      <c r="JJ1258" s="4"/>
      <c r="JK1258" s="4"/>
      <c r="JL1258" s="4"/>
      <c r="JM1258" s="4"/>
      <c r="JN1258" s="4"/>
      <c r="JO1258" s="4"/>
      <c r="JP1258" s="4"/>
      <c r="JQ1258" s="6"/>
    </row>
    <row r="1259" spans="1:277" x14ac:dyDescent="0.25">
      <c r="A1259" s="47"/>
      <c r="B1259" s="48"/>
      <c r="C1259" s="48"/>
      <c r="D1259" s="48"/>
      <c r="E1259" s="48"/>
      <c r="F1259" s="48"/>
      <c r="G1259" s="48"/>
      <c r="H1259" s="48"/>
      <c r="I1259" s="48"/>
      <c r="J1259" s="48"/>
      <c r="K1259" s="48"/>
      <c r="IY1259" s="6"/>
      <c r="IZ1259" s="6"/>
      <c r="JA1259" s="6"/>
      <c r="JB1259" s="6"/>
      <c r="JC1259" s="6"/>
      <c r="JD1259" s="46"/>
      <c r="JE1259" s="4"/>
      <c r="JF1259" s="4"/>
      <c r="JG1259" s="4"/>
      <c r="JH1259" s="4"/>
      <c r="JI1259" s="4"/>
      <c r="JJ1259" s="4"/>
      <c r="JK1259" s="4"/>
      <c r="JL1259" s="4"/>
      <c r="JM1259" s="4"/>
      <c r="JN1259" s="4"/>
      <c r="JO1259" s="4"/>
      <c r="JP1259" s="4"/>
      <c r="JQ1259" s="6"/>
    </row>
    <row r="1260" spans="1:277" x14ac:dyDescent="0.25">
      <c r="A1260" s="47"/>
      <c r="B1260" s="48"/>
      <c r="C1260" s="48"/>
      <c r="D1260" s="48"/>
      <c r="E1260" s="48"/>
      <c r="F1260" s="48"/>
      <c r="G1260" s="48"/>
      <c r="H1260" s="48"/>
      <c r="I1260" s="48"/>
      <c r="J1260" s="48"/>
      <c r="K1260" s="48"/>
      <c r="IY1260" s="6"/>
      <c r="IZ1260" s="6"/>
      <c r="JA1260" s="6"/>
      <c r="JB1260" s="6"/>
      <c r="JC1260" s="6"/>
      <c r="JD1260" s="46"/>
      <c r="JE1260" s="4"/>
      <c r="JF1260" s="4"/>
      <c r="JG1260" s="4"/>
      <c r="JH1260" s="4"/>
      <c r="JI1260" s="4"/>
      <c r="JJ1260" s="4"/>
      <c r="JK1260" s="4"/>
      <c r="JL1260" s="4"/>
      <c r="JM1260" s="4"/>
      <c r="JN1260" s="4"/>
      <c r="JO1260" s="4"/>
      <c r="JP1260" s="4"/>
      <c r="JQ1260" s="6"/>
    </row>
    <row r="1261" spans="1:277" x14ac:dyDescent="0.25">
      <c r="A1261" s="47"/>
      <c r="B1261" s="48"/>
      <c r="C1261" s="48"/>
      <c r="D1261" s="48"/>
      <c r="E1261" s="48"/>
      <c r="F1261" s="48"/>
      <c r="G1261" s="48"/>
      <c r="H1261" s="48"/>
      <c r="I1261" s="48"/>
      <c r="J1261" s="48"/>
      <c r="K1261" s="48"/>
      <c r="IY1261" s="6"/>
      <c r="IZ1261" s="6"/>
      <c r="JA1261" s="6"/>
      <c r="JB1261" s="6"/>
      <c r="JC1261" s="6"/>
      <c r="JD1261" s="46"/>
      <c r="JE1261" s="4"/>
      <c r="JF1261" s="4"/>
      <c r="JG1261" s="4"/>
      <c r="JH1261" s="4"/>
      <c r="JI1261" s="4"/>
      <c r="JJ1261" s="4"/>
      <c r="JK1261" s="4"/>
      <c r="JL1261" s="4"/>
      <c r="JM1261" s="4"/>
      <c r="JN1261" s="4"/>
      <c r="JO1261" s="4"/>
      <c r="JP1261" s="4"/>
      <c r="JQ1261" s="6"/>
    </row>
    <row r="1262" spans="1:277" x14ac:dyDescent="0.25">
      <c r="A1262" s="47"/>
      <c r="B1262" s="48"/>
      <c r="C1262" s="48"/>
      <c r="D1262" s="48"/>
      <c r="E1262" s="48"/>
      <c r="F1262" s="48"/>
      <c r="G1262" s="48"/>
      <c r="H1262" s="48"/>
      <c r="I1262" s="48"/>
      <c r="J1262" s="48"/>
      <c r="K1262" s="48"/>
      <c r="IY1262" s="6"/>
      <c r="IZ1262" s="6"/>
      <c r="JA1262" s="6"/>
      <c r="JB1262" s="6"/>
      <c r="JC1262" s="6"/>
      <c r="JD1262" s="46"/>
      <c r="JE1262" s="4"/>
      <c r="JF1262" s="4"/>
      <c r="JG1262" s="4"/>
      <c r="JH1262" s="4"/>
      <c r="JI1262" s="4"/>
      <c r="JJ1262" s="4"/>
      <c r="JK1262" s="4"/>
      <c r="JL1262" s="4"/>
      <c r="JM1262" s="4"/>
      <c r="JN1262" s="4"/>
      <c r="JO1262" s="4"/>
      <c r="JP1262" s="4"/>
      <c r="JQ1262" s="6"/>
    </row>
    <row r="1263" spans="1:277" x14ac:dyDescent="0.25">
      <c r="A1263" s="47"/>
      <c r="B1263" s="48"/>
      <c r="C1263" s="48"/>
      <c r="D1263" s="48"/>
      <c r="E1263" s="48"/>
      <c r="F1263" s="48"/>
      <c r="G1263" s="48"/>
      <c r="H1263" s="48"/>
      <c r="I1263" s="48"/>
      <c r="J1263" s="48"/>
      <c r="K1263" s="48"/>
      <c r="IY1263" s="6"/>
      <c r="IZ1263" s="6"/>
      <c r="JA1263" s="6"/>
      <c r="JB1263" s="6"/>
      <c r="JC1263" s="6"/>
      <c r="JD1263" s="46"/>
      <c r="JE1263" s="4"/>
      <c r="JF1263" s="4"/>
      <c r="JG1263" s="4"/>
      <c r="JH1263" s="4"/>
      <c r="JI1263" s="4"/>
      <c r="JJ1263" s="4"/>
      <c r="JK1263" s="4"/>
      <c r="JL1263" s="4"/>
      <c r="JM1263" s="4"/>
      <c r="JN1263" s="4"/>
      <c r="JO1263" s="4"/>
      <c r="JP1263" s="4"/>
      <c r="JQ1263" s="6"/>
    </row>
    <row r="1264" spans="1:277" x14ac:dyDescent="0.25">
      <c r="A1264" s="47"/>
      <c r="B1264" s="48"/>
      <c r="C1264" s="48"/>
      <c r="D1264" s="48"/>
      <c r="E1264" s="48"/>
      <c r="F1264" s="48"/>
      <c r="G1264" s="48"/>
      <c r="H1264" s="48"/>
      <c r="I1264" s="48"/>
      <c r="J1264" s="48"/>
      <c r="K1264" s="48"/>
      <c r="IY1264" s="6"/>
      <c r="IZ1264" s="6"/>
      <c r="JA1264" s="6"/>
      <c r="JB1264" s="6"/>
      <c r="JC1264" s="6"/>
      <c r="JD1264" s="46"/>
      <c r="JE1264" s="4"/>
      <c r="JF1264" s="4"/>
      <c r="JG1264" s="4"/>
      <c r="JH1264" s="4"/>
      <c r="JI1264" s="4"/>
      <c r="JJ1264" s="4"/>
      <c r="JK1264" s="4"/>
      <c r="JL1264" s="4"/>
      <c r="JM1264" s="4"/>
      <c r="JN1264" s="4"/>
      <c r="JO1264" s="4"/>
      <c r="JP1264" s="4"/>
      <c r="JQ1264" s="6"/>
    </row>
    <row r="1265" spans="1:277" x14ac:dyDescent="0.25">
      <c r="A1265" s="47"/>
      <c r="B1265" s="48"/>
      <c r="C1265" s="48"/>
      <c r="D1265" s="48"/>
      <c r="E1265" s="48"/>
      <c r="F1265" s="48"/>
      <c r="G1265" s="48"/>
      <c r="H1265" s="48"/>
      <c r="I1265" s="48"/>
      <c r="J1265" s="48"/>
      <c r="K1265" s="48"/>
      <c r="IY1265" s="6"/>
      <c r="IZ1265" s="6"/>
      <c r="JA1265" s="6"/>
      <c r="JB1265" s="6"/>
      <c r="JC1265" s="6"/>
      <c r="JD1265" s="46"/>
      <c r="JE1265" s="4"/>
      <c r="JF1265" s="4"/>
      <c r="JG1265" s="4"/>
      <c r="JH1265" s="4"/>
      <c r="JI1265" s="4"/>
      <c r="JJ1265" s="4"/>
      <c r="JK1265" s="4"/>
      <c r="JL1265" s="4"/>
      <c r="JM1265" s="4"/>
      <c r="JN1265" s="4"/>
      <c r="JO1265" s="4"/>
      <c r="JP1265" s="4"/>
      <c r="JQ1265" s="6"/>
    </row>
    <row r="1266" spans="1:277" x14ac:dyDescent="0.25">
      <c r="A1266" s="47"/>
      <c r="B1266" s="48"/>
      <c r="C1266" s="48"/>
      <c r="D1266" s="48"/>
      <c r="E1266" s="48"/>
      <c r="F1266" s="48"/>
      <c r="G1266" s="48"/>
      <c r="H1266" s="48"/>
      <c r="I1266" s="48"/>
      <c r="J1266" s="48"/>
      <c r="K1266" s="48"/>
      <c r="IY1266" s="6"/>
      <c r="IZ1266" s="6"/>
      <c r="JA1266" s="6"/>
      <c r="JB1266" s="6"/>
      <c r="JC1266" s="6"/>
      <c r="JD1266" s="46"/>
      <c r="JE1266" s="4"/>
      <c r="JF1266" s="4"/>
      <c r="JG1266" s="4"/>
      <c r="JH1266" s="4"/>
      <c r="JI1266" s="4"/>
      <c r="JJ1266" s="4"/>
      <c r="JK1266" s="4"/>
      <c r="JL1266" s="4"/>
      <c r="JM1266" s="4"/>
      <c r="JN1266" s="4"/>
      <c r="JO1266" s="4"/>
      <c r="JP1266" s="4"/>
      <c r="JQ1266" s="6"/>
    </row>
    <row r="1267" spans="1:277" x14ac:dyDescent="0.25">
      <c r="A1267" s="47"/>
      <c r="B1267" s="48"/>
      <c r="C1267" s="48"/>
      <c r="D1267" s="48"/>
      <c r="E1267" s="48"/>
      <c r="F1267" s="48"/>
      <c r="G1267" s="48"/>
      <c r="H1267" s="48"/>
      <c r="I1267" s="48"/>
      <c r="J1267" s="48"/>
      <c r="K1267" s="48"/>
      <c r="IY1267" s="6"/>
      <c r="IZ1267" s="6"/>
      <c r="JA1267" s="6"/>
      <c r="JB1267" s="6"/>
      <c r="JC1267" s="6"/>
      <c r="JD1267" s="46"/>
      <c r="JE1267" s="4"/>
      <c r="JF1267" s="4"/>
      <c r="JG1267" s="4"/>
      <c r="JH1267" s="4"/>
      <c r="JI1267" s="4"/>
      <c r="JJ1267" s="4"/>
      <c r="JK1267" s="4"/>
      <c r="JL1267" s="4"/>
      <c r="JM1267" s="4"/>
      <c r="JN1267" s="4"/>
      <c r="JO1267" s="4"/>
      <c r="JP1267" s="4"/>
      <c r="JQ1267" s="6"/>
    </row>
    <row r="1268" spans="1:277" x14ac:dyDescent="0.25">
      <c r="A1268" s="47"/>
      <c r="B1268" s="48"/>
      <c r="C1268" s="48"/>
      <c r="D1268" s="48"/>
      <c r="E1268" s="48"/>
      <c r="F1268" s="48"/>
      <c r="G1268" s="48"/>
      <c r="H1268" s="48"/>
      <c r="I1268" s="48"/>
      <c r="J1268" s="48"/>
      <c r="K1268" s="48"/>
      <c r="IY1268" s="6"/>
      <c r="IZ1268" s="6"/>
      <c r="JA1268" s="6"/>
      <c r="JB1268" s="6"/>
      <c r="JC1268" s="6"/>
      <c r="JD1268" s="46"/>
      <c r="JE1268" s="4"/>
      <c r="JF1268" s="4"/>
      <c r="JG1268" s="4"/>
      <c r="JH1268" s="4"/>
      <c r="JI1268" s="4"/>
      <c r="JJ1268" s="4"/>
      <c r="JK1268" s="4"/>
      <c r="JL1268" s="4"/>
      <c r="JM1268" s="4"/>
      <c r="JN1268" s="4"/>
      <c r="JO1268" s="4"/>
      <c r="JP1268" s="4"/>
      <c r="JQ1268" s="6"/>
    </row>
    <row r="1269" spans="1:277" x14ac:dyDescent="0.25">
      <c r="A1269" s="47"/>
      <c r="B1269" s="48"/>
      <c r="C1269" s="48"/>
      <c r="D1269" s="48"/>
      <c r="E1269" s="48"/>
      <c r="F1269" s="48"/>
      <c r="G1269" s="48"/>
      <c r="H1269" s="48"/>
      <c r="I1269" s="48"/>
      <c r="J1269" s="48"/>
      <c r="K1269" s="48"/>
      <c r="IY1269" s="6"/>
      <c r="IZ1269" s="6"/>
      <c r="JA1269" s="6"/>
      <c r="JB1269" s="6"/>
      <c r="JC1269" s="6"/>
      <c r="JD1269" s="46"/>
      <c r="JE1269" s="4"/>
      <c r="JF1269" s="4"/>
      <c r="JG1269" s="4"/>
      <c r="JH1269" s="4"/>
      <c r="JI1269" s="4"/>
      <c r="JJ1269" s="4"/>
      <c r="JK1269" s="4"/>
      <c r="JL1269" s="4"/>
      <c r="JM1269" s="4"/>
      <c r="JN1269" s="4"/>
      <c r="JO1269" s="4"/>
      <c r="JP1269" s="4"/>
      <c r="JQ1269" s="6"/>
    </row>
    <row r="1270" spans="1:277" x14ac:dyDescent="0.25">
      <c r="A1270" s="47"/>
      <c r="B1270" s="48"/>
      <c r="C1270" s="48"/>
      <c r="D1270" s="48"/>
      <c r="E1270" s="48"/>
      <c r="F1270" s="48"/>
      <c r="G1270" s="48"/>
      <c r="H1270" s="48"/>
      <c r="I1270" s="48"/>
      <c r="J1270" s="48"/>
      <c r="K1270" s="48"/>
      <c r="IY1270" s="6"/>
      <c r="IZ1270" s="6"/>
      <c r="JA1270" s="6"/>
      <c r="JB1270" s="6"/>
      <c r="JC1270" s="6"/>
      <c r="JD1270" s="46"/>
      <c r="JE1270" s="4"/>
      <c r="JF1270" s="4"/>
      <c r="JG1270" s="4"/>
      <c r="JH1270" s="4"/>
      <c r="JI1270" s="4"/>
      <c r="JJ1270" s="4"/>
      <c r="JK1270" s="4"/>
      <c r="JL1270" s="4"/>
      <c r="JM1270" s="4"/>
      <c r="JN1270" s="4"/>
      <c r="JO1270" s="4"/>
      <c r="JP1270" s="4"/>
      <c r="JQ1270" s="6"/>
    </row>
    <row r="1271" spans="1:277" x14ac:dyDescent="0.25">
      <c r="A1271" s="47"/>
      <c r="B1271" s="48"/>
      <c r="C1271" s="48"/>
      <c r="D1271" s="48"/>
      <c r="E1271" s="48"/>
      <c r="F1271" s="48"/>
      <c r="G1271" s="48"/>
      <c r="H1271" s="48"/>
      <c r="I1271" s="48"/>
      <c r="J1271" s="48"/>
      <c r="K1271" s="48"/>
      <c r="IY1271" s="6"/>
      <c r="IZ1271" s="6"/>
      <c r="JA1271" s="6"/>
      <c r="JB1271" s="6"/>
      <c r="JC1271" s="6"/>
      <c r="JD1271" s="46"/>
      <c r="JE1271" s="4"/>
      <c r="JF1271" s="4"/>
      <c r="JG1271" s="4"/>
      <c r="JH1271" s="4"/>
      <c r="JI1271" s="4"/>
      <c r="JJ1271" s="4"/>
      <c r="JK1271" s="4"/>
      <c r="JL1271" s="4"/>
      <c r="JM1271" s="4"/>
      <c r="JN1271" s="4"/>
      <c r="JO1271" s="4"/>
      <c r="JP1271" s="4"/>
      <c r="JQ1271" s="6"/>
    </row>
    <row r="1272" spans="1:277" x14ac:dyDescent="0.25">
      <c r="A1272" s="47"/>
      <c r="B1272" s="48"/>
      <c r="C1272" s="48"/>
      <c r="D1272" s="48"/>
      <c r="E1272" s="48"/>
      <c r="F1272" s="48"/>
      <c r="G1272" s="48"/>
      <c r="H1272" s="48"/>
      <c r="I1272" s="48"/>
      <c r="J1272" s="48"/>
      <c r="K1272" s="48"/>
      <c r="IY1272" s="6"/>
      <c r="IZ1272" s="6"/>
      <c r="JA1272" s="6"/>
      <c r="JB1272" s="6"/>
      <c r="JC1272" s="6"/>
      <c r="JD1272" s="46"/>
      <c r="JE1272" s="4"/>
      <c r="JF1272" s="4"/>
      <c r="JG1272" s="4"/>
      <c r="JH1272" s="4"/>
      <c r="JI1272" s="4"/>
      <c r="JJ1272" s="4"/>
      <c r="JK1272" s="4"/>
      <c r="JL1272" s="4"/>
      <c r="JM1272" s="4"/>
      <c r="JN1272" s="4"/>
      <c r="JO1272" s="4"/>
      <c r="JP1272" s="4"/>
      <c r="JQ1272" s="6"/>
    </row>
    <row r="1273" spans="1:277" x14ac:dyDescent="0.25">
      <c r="A1273" s="47"/>
      <c r="B1273" s="48"/>
      <c r="C1273" s="48"/>
      <c r="D1273" s="48"/>
      <c r="E1273" s="48"/>
      <c r="F1273" s="48"/>
      <c r="G1273" s="48"/>
      <c r="H1273" s="48"/>
      <c r="I1273" s="48"/>
      <c r="J1273" s="48"/>
      <c r="K1273" s="48"/>
      <c r="IY1273" s="6"/>
      <c r="IZ1273" s="6"/>
      <c r="JA1273" s="6"/>
      <c r="JB1273" s="6"/>
      <c r="JC1273" s="6"/>
      <c r="JD1273" s="46"/>
      <c r="JE1273" s="4"/>
      <c r="JF1273" s="4"/>
      <c r="JG1273" s="4"/>
      <c r="JH1273" s="4"/>
      <c r="JI1273" s="4"/>
      <c r="JJ1273" s="4"/>
      <c r="JK1273" s="4"/>
      <c r="JL1273" s="4"/>
      <c r="JM1273" s="4"/>
      <c r="JN1273" s="4"/>
      <c r="JO1273" s="4"/>
      <c r="JP1273" s="4"/>
      <c r="JQ1273" s="6"/>
    </row>
    <row r="1274" spans="1:277" x14ac:dyDescent="0.25">
      <c r="A1274" s="47"/>
      <c r="B1274" s="48"/>
      <c r="C1274" s="48"/>
      <c r="D1274" s="48"/>
      <c r="E1274" s="48"/>
      <c r="F1274" s="48"/>
      <c r="G1274" s="48"/>
      <c r="H1274" s="48"/>
      <c r="I1274" s="48"/>
      <c r="J1274" s="48"/>
      <c r="K1274" s="48"/>
      <c r="IY1274" s="6"/>
      <c r="IZ1274" s="6"/>
      <c r="JA1274" s="6"/>
      <c r="JB1274" s="6"/>
      <c r="JC1274" s="6"/>
      <c r="JD1274" s="46"/>
      <c r="JE1274" s="4"/>
      <c r="JF1274" s="4"/>
      <c r="JG1274" s="4"/>
      <c r="JH1274" s="4"/>
      <c r="JI1274" s="4"/>
      <c r="JJ1274" s="4"/>
      <c r="JK1274" s="4"/>
      <c r="JL1274" s="4"/>
      <c r="JM1274" s="4"/>
      <c r="JN1274" s="4"/>
      <c r="JO1274" s="4"/>
      <c r="JP1274" s="4"/>
      <c r="JQ1274" s="6"/>
    </row>
    <row r="1275" spans="1:277" x14ac:dyDescent="0.25">
      <c r="A1275" s="47"/>
      <c r="B1275" s="48"/>
      <c r="C1275" s="48"/>
      <c r="D1275" s="48"/>
      <c r="E1275" s="48"/>
      <c r="F1275" s="48"/>
      <c r="G1275" s="48"/>
      <c r="H1275" s="48"/>
      <c r="I1275" s="48"/>
      <c r="J1275" s="48"/>
      <c r="K1275" s="48"/>
      <c r="IY1275" s="6"/>
      <c r="IZ1275" s="6"/>
      <c r="JA1275" s="6"/>
      <c r="JB1275" s="6"/>
      <c r="JC1275" s="6"/>
      <c r="JD1275" s="46"/>
      <c r="JE1275" s="4"/>
      <c r="JF1275" s="4"/>
      <c r="JG1275" s="4"/>
      <c r="JH1275" s="4"/>
      <c r="JI1275" s="4"/>
      <c r="JJ1275" s="4"/>
      <c r="JK1275" s="4"/>
      <c r="JL1275" s="4"/>
      <c r="JM1275" s="4"/>
      <c r="JN1275" s="4"/>
      <c r="JO1275" s="4"/>
      <c r="JP1275" s="4"/>
      <c r="JQ1275" s="6"/>
    </row>
    <row r="1276" spans="1:277" x14ac:dyDescent="0.25">
      <c r="A1276" s="47"/>
      <c r="B1276" s="48"/>
      <c r="C1276" s="48"/>
      <c r="D1276" s="48"/>
      <c r="E1276" s="48"/>
      <c r="F1276" s="48"/>
      <c r="G1276" s="48"/>
      <c r="H1276" s="48"/>
      <c r="I1276" s="48"/>
      <c r="J1276" s="48"/>
      <c r="K1276" s="48"/>
      <c r="IY1276" s="6"/>
      <c r="IZ1276" s="6"/>
      <c r="JA1276" s="6"/>
      <c r="JB1276" s="6"/>
      <c r="JC1276" s="6"/>
      <c r="JD1276" s="46"/>
      <c r="JE1276" s="4"/>
      <c r="JF1276" s="4"/>
      <c r="JG1276" s="4"/>
      <c r="JH1276" s="4"/>
      <c r="JI1276" s="4"/>
      <c r="JJ1276" s="4"/>
      <c r="JK1276" s="4"/>
      <c r="JL1276" s="4"/>
      <c r="JM1276" s="4"/>
      <c r="JN1276" s="4"/>
      <c r="JO1276" s="4"/>
      <c r="JP1276" s="4"/>
      <c r="JQ1276" s="6"/>
    </row>
    <row r="1277" spans="1:277" x14ac:dyDescent="0.25">
      <c r="A1277" s="47"/>
      <c r="B1277" s="48"/>
      <c r="C1277" s="48"/>
      <c r="D1277" s="48"/>
      <c r="E1277" s="48"/>
      <c r="F1277" s="48"/>
      <c r="G1277" s="48"/>
      <c r="H1277" s="48"/>
      <c r="I1277" s="48"/>
      <c r="J1277" s="48"/>
      <c r="K1277" s="48"/>
      <c r="IY1277" s="6"/>
      <c r="IZ1277" s="6"/>
      <c r="JA1277" s="6"/>
      <c r="JB1277" s="6"/>
      <c r="JC1277" s="6"/>
      <c r="JD1277" s="46"/>
      <c r="JE1277" s="4"/>
      <c r="JF1277" s="4"/>
      <c r="JG1277" s="4"/>
      <c r="JH1277" s="4"/>
      <c r="JI1277" s="4"/>
      <c r="JJ1277" s="4"/>
      <c r="JK1277" s="4"/>
      <c r="JL1277" s="4"/>
      <c r="JM1277" s="4"/>
      <c r="JN1277" s="4"/>
      <c r="JO1277" s="4"/>
      <c r="JP1277" s="4"/>
      <c r="JQ1277" s="6"/>
    </row>
    <row r="1278" spans="1:277" x14ac:dyDescent="0.25">
      <c r="A1278" s="47"/>
      <c r="B1278" s="48"/>
      <c r="C1278" s="48"/>
      <c r="D1278" s="48"/>
      <c r="E1278" s="48"/>
      <c r="F1278" s="48"/>
      <c r="G1278" s="48"/>
      <c r="H1278" s="48"/>
      <c r="I1278" s="48"/>
      <c r="J1278" s="48"/>
      <c r="K1278" s="48"/>
      <c r="IY1278" s="6"/>
      <c r="IZ1278" s="6"/>
      <c r="JA1278" s="6"/>
      <c r="JB1278" s="6"/>
      <c r="JC1278" s="6"/>
      <c r="JD1278" s="46"/>
      <c r="JE1278" s="4"/>
      <c r="JF1278" s="4"/>
      <c r="JG1278" s="4"/>
      <c r="JH1278" s="4"/>
      <c r="JI1278" s="4"/>
      <c r="JJ1278" s="4"/>
      <c r="JK1278" s="4"/>
      <c r="JL1278" s="4"/>
      <c r="JM1278" s="4"/>
      <c r="JN1278" s="4"/>
      <c r="JO1278" s="4"/>
      <c r="JP1278" s="4"/>
      <c r="JQ1278" s="6"/>
    </row>
    <row r="1279" spans="1:277" x14ac:dyDescent="0.25">
      <c r="A1279" s="47"/>
      <c r="B1279" s="48"/>
      <c r="C1279" s="48"/>
      <c r="D1279" s="48"/>
      <c r="E1279" s="48"/>
      <c r="F1279" s="48"/>
      <c r="G1279" s="48"/>
      <c r="H1279" s="48"/>
      <c r="I1279" s="48"/>
      <c r="J1279" s="48"/>
      <c r="K1279" s="48"/>
      <c r="IY1279" s="6"/>
      <c r="IZ1279" s="6"/>
      <c r="JA1279" s="6"/>
      <c r="JB1279" s="6"/>
      <c r="JC1279" s="6"/>
      <c r="JD1279" s="46"/>
      <c r="JE1279" s="4"/>
      <c r="JF1279" s="4"/>
      <c r="JG1279" s="4"/>
      <c r="JH1279" s="4"/>
      <c r="JI1279" s="4"/>
      <c r="JJ1279" s="4"/>
      <c r="JK1279" s="4"/>
      <c r="JL1279" s="4"/>
      <c r="JM1279" s="4"/>
      <c r="JN1279" s="4"/>
      <c r="JO1279" s="4"/>
      <c r="JP1279" s="4"/>
      <c r="JQ1279" s="6"/>
    </row>
    <row r="1280" spans="1:277" x14ac:dyDescent="0.25">
      <c r="A1280" s="47"/>
      <c r="B1280" s="48"/>
      <c r="C1280" s="48"/>
      <c r="D1280" s="48"/>
      <c r="E1280" s="48"/>
      <c r="F1280" s="48"/>
      <c r="G1280" s="48"/>
      <c r="H1280" s="48"/>
      <c r="I1280" s="48"/>
      <c r="J1280" s="48"/>
      <c r="K1280" s="48"/>
      <c r="IY1280" s="6"/>
      <c r="IZ1280" s="6"/>
      <c r="JA1280" s="6"/>
      <c r="JB1280" s="6"/>
      <c r="JC1280" s="6"/>
      <c r="JD1280" s="46"/>
      <c r="JE1280" s="4"/>
      <c r="JF1280" s="4"/>
      <c r="JG1280" s="4"/>
      <c r="JH1280" s="4"/>
      <c r="JI1280" s="4"/>
      <c r="JJ1280" s="4"/>
      <c r="JK1280" s="4"/>
      <c r="JL1280" s="4"/>
      <c r="JM1280" s="4"/>
      <c r="JN1280" s="4"/>
      <c r="JO1280" s="4"/>
      <c r="JP1280" s="4"/>
      <c r="JQ1280" s="6"/>
    </row>
    <row r="1281" spans="1:277" x14ac:dyDescent="0.25">
      <c r="A1281" s="47"/>
      <c r="B1281" s="48"/>
      <c r="C1281" s="48"/>
      <c r="D1281" s="48"/>
      <c r="E1281" s="48"/>
      <c r="F1281" s="48"/>
      <c r="G1281" s="48"/>
      <c r="H1281" s="48"/>
      <c r="I1281" s="48"/>
      <c r="J1281" s="48"/>
      <c r="K1281" s="48"/>
      <c r="IY1281" s="6"/>
      <c r="IZ1281" s="6"/>
      <c r="JA1281" s="6"/>
      <c r="JB1281" s="6"/>
      <c r="JC1281" s="6"/>
      <c r="JD1281" s="46"/>
      <c r="JE1281" s="4"/>
      <c r="JF1281" s="4"/>
      <c r="JG1281" s="4"/>
      <c r="JH1281" s="4"/>
      <c r="JI1281" s="4"/>
      <c r="JJ1281" s="4"/>
      <c r="JK1281" s="4"/>
      <c r="JL1281" s="4"/>
      <c r="JM1281" s="4"/>
      <c r="JN1281" s="4"/>
      <c r="JO1281" s="4"/>
      <c r="JP1281" s="4"/>
      <c r="JQ1281" s="6"/>
    </row>
    <row r="1282" spans="1:277" x14ac:dyDescent="0.25">
      <c r="A1282" s="47"/>
      <c r="B1282" s="48"/>
      <c r="C1282" s="48"/>
      <c r="D1282" s="48"/>
      <c r="E1282" s="48"/>
      <c r="F1282" s="48"/>
      <c r="G1282" s="48"/>
      <c r="H1282" s="48"/>
      <c r="I1282" s="48"/>
      <c r="J1282" s="48"/>
      <c r="K1282" s="48"/>
      <c r="IY1282" s="6"/>
      <c r="IZ1282" s="6"/>
      <c r="JA1282" s="6"/>
      <c r="JB1282" s="6"/>
      <c r="JC1282" s="6"/>
      <c r="JD1282" s="46"/>
      <c r="JE1282" s="4"/>
      <c r="JF1282" s="4"/>
      <c r="JG1282" s="4"/>
      <c r="JH1282" s="4"/>
      <c r="JI1282" s="4"/>
      <c r="JJ1282" s="4"/>
      <c r="JK1282" s="4"/>
      <c r="JL1282" s="4"/>
      <c r="JM1282" s="4"/>
      <c r="JN1282" s="4"/>
      <c r="JO1282" s="4"/>
      <c r="JP1282" s="4"/>
      <c r="JQ1282" s="6"/>
    </row>
    <row r="1283" spans="1:277" x14ac:dyDescent="0.25">
      <c r="A1283" s="47"/>
      <c r="B1283" s="48"/>
      <c r="C1283" s="48"/>
      <c r="D1283" s="48"/>
      <c r="E1283" s="48"/>
      <c r="F1283" s="48"/>
      <c r="G1283" s="48"/>
      <c r="H1283" s="48"/>
      <c r="I1283" s="48"/>
      <c r="J1283" s="48"/>
      <c r="K1283" s="48"/>
      <c r="IY1283" s="6"/>
      <c r="IZ1283" s="6"/>
      <c r="JA1283" s="6"/>
      <c r="JB1283" s="6"/>
      <c r="JC1283" s="6"/>
      <c r="JD1283" s="46"/>
      <c r="JE1283" s="4"/>
      <c r="JF1283" s="4"/>
      <c r="JG1283" s="4"/>
      <c r="JH1283" s="4"/>
      <c r="JI1283" s="4"/>
      <c r="JJ1283" s="4"/>
      <c r="JK1283" s="4"/>
      <c r="JL1283" s="4"/>
      <c r="JM1283" s="4"/>
      <c r="JN1283" s="4"/>
      <c r="JO1283" s="4"/>
      <c r="JP1283" s="4"/>
      <c r="JQ1283" s="6"/>
    </row>
    <row r="1284" spans="1:277" x14ac:dyDescent="0.25">
      <c r="A1284" s="47"/>
      <c r="B1284" s="48"/>
      <c r="C1284" s="48"/>
      <c r="D1284" s="48"/>
      <c r="E1284" s="48"/>
      <c r="F1284" s="48"/>
      <c r="G1284" s="48"/>
      <c r="H1284" s="48"/>
      <c r="I1284" s="48"/>
      <c r="J1284" s="48"/>
      <c r="K1284" s="48"/>
      <c r="IY1284" s="6"/>
      <c r="IZ1284" s="6"/>
      <c r="JA1284" s="6"/>
      <c r="JB1284" s="6"/>
      <c r="JC1284" s="6"/>
      <c r="JD1284" s="46"/>
      <c r="JE1284" s="4"/>
      <c r="JF1284" s="4"/>
      <c r="JG1284" s="4"/>
      <c r="JH1284" s="4"/>
      <c r="JI1284" s="4"/>
      <c r="JJ1284" s="4"/>
      <c r="JK1284" s="4"/>
      <c r="JL1284" s="4"/>
      <c r="JM1284" s="4"/>
      <c r="JN1284" s="4"/>
      <c r="JO1284" s="4"/>
      <c r="JP1284" s="4"/>
      <c r="JQ1284" s="6"/>
    </row>
    <row r="1285" spans="1:277" x14ac:dyDescent="0.25">
      <c r="A1285" s="47"/>
      <c r="B1285" s="48"/>
      <c r="C1285" s="48"/>
      <c r="D1285" s="48"/>
      <c r="E1285" s="48"/>
      <c r="F1285" s="48"/>
      <c r="G1285" s="48"/>
      <c r="H1285" s="48"/>
      <c r="I1285" s="48"/>
      <c r="J1285" s="48"/>
      <c r="K1285" s="48"/>
      <c r="IY1285" s="6"/>
      <c r="IZ1285" s="6"/>
      <c r="JA1285" s="6"/>
      <c r="JB1285" s="6"/>
      <c r="JC1285" s="6"/>
      <c r="JD1285" s="46"/>
      <c r="JE1285" s="4"/>
      <c r="JF1285" s="4"/>
      <c r="JG1285" s="4"/>
      <c r="JH1285" s="4"/>
      <c r="JI1285" s="4"/>
      <c r="JJ1285" s="4"/>
      <c r="JK1285" s="4"/>
      <c r="JL1285" s="4"/>
      <c r="JM1285" s="4"/>
      <c r="JN1285" s="4"/>
      <c r="JO1285" s="4"/>
      <c r="JP1285" s="4"/>
      <c r="JQ1285" s="6"/>
    </row>
    <row r="1286" spans="1:277" x14ac:dyDescent="0.25">
      <c r="A1286" s="47"/>
      <c r="B1286" s="48"/>
      <c r="C1286" s="48"/>
      <c r="D1286" s="48"/>
      <c r="E1286" s="48"/>
      <c r="F1286" s="48"/>
      <c r="G1286" s="48"/>
      <c r="H1286" s="48"/>
      <c r="I1286" s="48"/>
      <c r="J1286" s="48"/>
      <c r="K1286" s="48"/>
      <c r="IY1286" s="6"/>
      <c r="IZ1286" s="6"/>
      <c r="JA1286" s="6"/>
      <c r="JB1286" s="6"/>
      <c r="JC1286" s="6"/>
      <c r="JD1286" s="46"/>
      <c r="JE1286" s="4"/>
      <c r="JF1286" s="4"/>
      <c r="JG1286" s="4"/>
      <c r="JH1286" s="4"/>
      <c r="JI1286" s="4"/>
      <c r="JJ1286" s="4"/>
      <c r="JK1286" s="4"/>
      <c r="JL1286" s="4"/>
      <c r="JM1286" s="4"/>
      <c r="JN1286" s="4"/>
      <c r="JO1286" s="4"/>
      <c r="JP1286" s="4"/>
      <c r="JQ1286" s="6"/>
    </row>
    <row r="1287" spans="1:277" x14ac:dyDescent="0.25">
      <c r="A1287" s="47"/>
      <c r="B1287" s="48"/>
      <c r="C1287" s="48"/>
      <c r="D1287" s="48"/>
      <c r="E1287" s="48"/>
      <c r="F1287" s="48"/>
      <c r="G1287" s="48"/>
      <c r="H1287" s="48"/>
      <c r="I1287" s="48"/>
      <c r="J1287" s="48"/>
      <c r="K1287" s="48"/>
      <c r="IY1287" s="6"/>
      <c r="IZ1287" s="6"/>
      <c r="JA1287" s="6"/>
      <c r="JB1287" s="6"/>
      <c r="JC1287" s="6"/>
      <c r="JD1287" s="46"/>
      <c r="JE1287" s="4"/>
      <c r="JF1287" s="4"/>
      <c r="JG1287" s="4"/>
      <c r="JH1287" s="4"/>
      <c r="JI1287" s="4"/>
      <c r="JJ1287" s="4"/>
      <c r="JK1287" s="4"/>
      <c r="JL1287" s="4"/>
      <c r="JM1287" s="4"/>
      <c r="JN1287" s="4"/>
      <c r="JO1287" s="4"/>
      <c r="JP1287" s="4"/>
      <c r="JQ1287" s="6"/>
    </row>
    <row r="1288" spans="1:277" x14ac:dyDescent="0.25">
      <c r="A1288" s="47"/>
      <c r="B1288" s="48"/>
      <c r="C1288" s="48"/>
      <c r="D1288" s="48"/>
      <c r="E1288" s="48"/>
      <c r="F1288" s="48"/>
      <c r="G1288" s="48"/>
      <c r="H1288" s="48"/>
      <c r="I1288" s="48"/>
      <c r="J1288" s="48"/>
      <c r="K1288" s="48"/>
      <c r="IY1288" s="6"/>
      <c r="IZ1288" s="6"/>
      <c r="JA1288" s="6"/>
      <c r="JB1288" s="6"/>
      <c r="JC1288" s="6"/>
      <c r="JD1288" s="46"/>
      <c r="JE1288" s="4"/>
      <c r="JF1288" s="4"/>
      <c r="JG1288" s="4"/>
      <c r="JH1288" s="4"/>
      <c r="JI1288" s="4"/>
      <c r="JJ1288" s="4"/>
      <c r="JK1288" s="4"/>
      <c r="JL1288" s="4"/>
      <c r="JM1288" s="4"/>
      <c r="JN1288" s="4"/>
      <c r="JO1288" s="4"/>
      <c r="JP1288" s="4"/>
      <c r="JQ1288" s="6"/>
    </row>
    <row r="1289" spans="1:277" x14ac:dyDescent="0.25">
      <c r="A1289" s="47"/>
      <c r="B1289" s="48"/>
      <c r="C1289" s="48"/>
      <c r="D1289" s="48"/>
      <c r="E1289" s="48"/>
      <c r="F1289" s="48"/>
      <c r="G1289" s="48"/>
      <c r="H1289" s="48"/>
      <c r="I1289" s="48"/>
      <c r="J1289" s="48"/>
      <c r="K1289" s="48"/>
      <c r="IY1289" s="6"/>
      <c r="IZ1289" s="6"/>
      <c r="JA1289" s="6"/>
      <c r="JB1289" s="6"/>
      <c r="JC1289" s="6"/>
      <c r="JD1289" s="46"/>
      <c r="JE1289" s="4"/>
      <c r="JF1289" s="4"/>
      <c r="JG1289" s="4"/>
      <c r="JH1289" s="4"/>
      <c r="JI1289" s="4"/>
      <c r="JJ1289" s="4"/>
      <c r="JK1289" s="4"/>
      <c r="JL1289" s="4"/>
      <c r="JM1289" s="4"/>
      <c r="JN1289" s="4"/>
      <c r="JO1289" s="4"/>
      <c r="JP1289" s="4"/>
      <c r="JQ1289" s="6"/>
    </row>
    <row r="1290" spans="1:277" x14ac:dyDescent="0.25">
      <c r="A1290" s="47"/>
      <c r="B1290" s="48"/>
      <c r="C1290" s="48"/>
      <c r="D1290" s="48"/>
      <c r="E1290" s="48"/>
      <c r="F1290" s="48"/>
      <c r="G1290" s="48"/>
      <c r="H1290" s="48"/>
      <c r="I1290" s="48"/>
      <c r="J1290" s="48"/>
      <c r="K1290" s="48"/>
      <c r="IY1290" s="6"/>
      <c r="IZ1290" s="6"/>
      <c r="JA1290" s="6"/>
      <c r="JB1290" s="6"/>
      <c r="JC1290" s="6"/>
      <c r="JD1290" s="46"/>
      <c r="JE1290" s="4"/>
      <c r="JF1290" s="4"/>
      <c r="JG1290" s="4"/>
      <c r="JH1290" s="4"/>
      <c r="JI1290" s="4"/>
      <c r="JJ1290" s="4"/>
      <c r="JK1290" s="4"/>
      <c r="JL1290" s="4"/>
      <c r="JM1290" s="4"/>
      <c r="JN1290" s="4"/>
      <c r="JO1290" s="4"/>
      <c r="JP1290" s="4"/>
      <c r="JQ1290" s="6"/>
    </row>
    <row r="1291" spans="1:277" x14ac:dyDescent="0.25">
      <c r="A1291" s="47"/>
      <c r="B1291" s="48"/>
      <c r="C1291" s="48"/>
      <c r="D1291" s="48"/>
      <c r="E1291" s="48"/>
      <c r="F1291" s="48"/>
      <c r="G1291" s="48"/>
      <c r="H1291" s="48"/>
      <c r="I1291" s="48"/>
      <c r="J1291" s="48"/>
      <c r="K1291" s="48"/>
      <c r="IY1291" s="6"/>
      <c r="IZ1291" s="6"/>
      <c r="JA1291" s="6"/>
      <c r="JB1291" s="6"/>
      <c r="JC1291" s="6"/>
      <c r="JD1291" s="46"/>
      <c r="JE1291" s="4"/>
      <c r="JF1291" s="4"/>
      <c r="JG1291" s="4"/>
      <c r="JH1291" s="4"/>
      <c r="JI1291" s="4"/>
      <c r="JJ1291" s="4"/>
      <c r="JK1291" s="4"/>
      <c r="JL1291" s="4"/>
      <c r="JM1291" s="4"/>
      <c r="JN1291" s="4"/>
      <c r="JO1291" s="4"/>
      <c r="JP1291" s="4"/>
      <c r="JQ1291" s="6"/>
    </row>
    <row r="1292" spans="1:277" x14ac:dyDescent="0.25">
      <c r="A1292" s="47"/>
      <c r="B1292" s="48"/>
      <c r="C1292" s="48"/>
      <c r="D1292" s="48"/>
      <c r="E1292" s="48"/>
      <c r="F1292" s="48"/>
      <c r="G1292" s="48"/>
      <c r="H1292" s="48"/>
      <c r="I1292" s="48"/>
      <c r="J1292" s="48"/>
      <c r="K1292" s="48"/>
      <c r="IY1292" s="6"/>
      <c r="IZ1292" s="6"/>
      <c r="JA1292" s="6"/>
      <c r="JB1292" s="6"/>
      <c r="JC1292" s="6"/>
      <c r="JD1292" s="46"/>
      <c r="JE1292" s="4"/>
      <c r="JF1292" s="4"/>
      <c r="JG1292" s="4"/>
      <c r="JH1292" s="4"/>
      <c r="JI1292" s="4"/>
      <c r="JJ1292" s="4"/>
      <c r="JK1292" s="4"/>
      <c r="JL1292" s="4"/>
      <c r="JM1292" s="4"/>
      <c r="JN1292" s="4"/>
      <c r="JO1292" s="4"/>
      <c r="JP1292" s="4"/>
      <c r="JQ1292" s="6"/>
    </row>
    <row r="1293" spans="1:277" x14ac:dyDescent="0.25">
      <c r="A1293" s="47"/>
      <c r="B1293" s="48"/>
      <c r="C1293" s="48"/>
      <c r="D1293" s="48"/>
      <c r="E1293" s="48"/>
      <c r="F1293" s="48"/>
      <c r="G1293" s="48"/>
      <c r="H1293" s="48"/>
      <c r="I1293" s="48"/>
      <c r="J1293" s="48"/>
      <c r="K1293" s="48"/>
      <c r="IY1293" s="6"/>
      <c r="IZ1293" s="6"/>
      <c r="JA1293" s="6"/>
      <c r="JB1293" s="6"/>
      <c r="JC1293" s="6"/>
      <c r="JD1293" s="46"/>
      <c r="JE1293" s="4"/>
      <c r="JF1293" s="4"/>
      <c r="JG1293" s="4"/>
      <c r="JH1293" s="4"/>
      <c r="JI1293" s="4"/>
      <c r="JJ1293" s="4"/>
      <c r="JK1293" s="4"/>
      <c r="JL1293" s="4"/>
      <c r="JM1293" s="4"/>
      <c r="JN1293" s="4"/>
      <c r="JO1293" s="4"/>
      <c r="JP1293" s="4"/>
      <c r="JQ1293" s="6"/>
    </row>
    <row r="1294" spans="1:277" x14ac:dyDescent="0.25">
      <c r="A1294" s="47"/>
      <c r="B1294" s="48"/>
      <c r="C1294" s="48"/>
      <c r="D1294" s="48"/>
      <c r="E1294" s="48"/>
      <c r="F1294" s="48"/>
      <c r="G1294" s="48"/>
      <c r="H1294" s="48"/>
      <c r="I1294" s="48"/>
      <c r="J1294" s="48"/>
      <c r="K1294" s="48"/>
      <c r="IY1294" s="6"/>
      <c r="IZ1294" s="6"/>
      <c r="JA1294" s="6"/>
      <c r="JB1294" s="6"/>
      <c r="JC1294" s="6"/>
      <c r="JD1294" s="46"/>
      <c r="JE1294" s="4"/>
      <c r="JF1294" s="4"/>
      <c r="JG1294" s="4"/>
      <c r="JH1294" s="4"/>
      <c r="JI1294" s="4"/>
      <c r="JJ1294" s="4"/>
      <c r="JK1294" s="4"/>
      <c r="JL1294" s="4"/>
      <c r="JM1294" s="4"/>
      <c r="JN1294" s="4"/>
      <c r="JO1294" s="4"/>
      <c r="JP1294" s="4"/>
      <c r="JQ1294" s="6"/>
    </row>
    <row r="1295" spans="1:277" x14ac:dyDescent="0.25">
      <c r="A1295" s="47"/>
      <c r="B1295" s="48"/>
      <c r="C1295" s="48"/>
      <c r="D1295" s="48"/>
      <c r="E1295" s="48"/>
      <c r="F1295" s="48"/>
      <c r="G1295" s="48"/>
      <c r="H1295" s="48"/>
      <c r="I1295" s="48"/>
      <c r="J1295" s="48"/>
      <c r="K1295" s="48"/>
      <c r="IY1295" s="6"/>
      <c r="IZ1295" s="6"/>
      <c r="JA1295" s="6"/>
      <c r="JB1295" s="6"/>
      <c r="JC1295" s="6"/>
      <c r="JD1295" s="46"/>
      <c r="JE1295" s="4"/>
      <c r="JF1295" s="4"/>
      <c r="JG1295" s="4"/>
      <c r="JH1295" s="4"/>
      <c r="JI1295" s="4"/>
      <c r="JJ1295" s="4"/>
      <c r="JK1295" s="4"/>
      <c r="JL1295" s="4"/>
      <c r="JM1295" s="4"/>
      <c r="JN1295" s="4"/>
      <c r="JO1295" s="4"/>
      <c r="JP1295" s="4"/>
      <c r="JQ1295" s="6"/>
    </row>
    <row r="1296" spans="1:277" x14ac:dyDescent="0.25">
      <c r="A1296" s="47"/>
      <c r="B1296" s="48"/>
      <c r="C1296" s="48"/>
      <c r="D1296" s="48"/>
      <c r="E1296" s="48"/>
      <c r="F1296" s="48"/>
      <c r="G1296" s="48"/>
      <c r="H1296" s="48"/>
      <c r="I1296" s="48"/>
      <c r="J1296" s="48"/>
      <c r="K1296" s="48"/>
      <c r="IY1296" s="6"/>
      <c r="IZ1296" s="6"/>
      <c r="JA1296" s="6"/>
      <c r="JB1296" s="6"/>
      <c r="JC1296" s="6"/>
      <c r="JD1296" s="46"/>
      <c r="JE1296" s="4"/>
      <c r="JF1296" s="4"/>
      <c r="JG1296" s="4"/>
      <c r="JH1296" s="4"/>
      <c r="JI1296" s="4"/>
      <c r="JJ1296" s="4"/>
      <c r="JK1296" s="4"/>
      <c r="JL1296" s="4"/>
      <c r="JM1296" s="4"/>
      <c r="JN1296" s="4"/>
      <c r="JO1296" s="4"/>
      <c r="JP1296" s="4"/>
      <c r="JQ1296" s="6"/>
    </row>
    <row r="1297" spans="1:277" x14ac:dyDescent="0.25">
      <c r="A1297" s="47"/>
      <c r="B1297" s="48"/>
      <c r="C1297" s="48"/>
      <c r="D1297" s="48"/>
      <c r="E1297" s="48"/>
      <c r="F1297" s="48"/>
      <c r="G1297" s="48"/>
      <c r="H1297" s="48"/>
      <c r="I1297" s="48"/>
      <c r="J1297" s="48"/>
      <c r="K1297" s="48"/>
      <c r="IY1297" s="6"/>
      <c r="IZ1297" s="6"/>
      <c r="JA1297" s="6"/>
      <c r="JB1297" s="6"/>
      <c r="JC1297" s="6"/>
      <c r="JD1297" s="46"/>
      <c r="JE1297" s="4"/>
      <c r="JF1297" s="4"/>
      <c r="JG1297" s="4"/>
      <c r="JH1297" s="4"/>
      <c r="JI1297" s="4"/>
      <c r="JJ1297" s="4"/>
      <c r="JK1297" s="4"/>
      <c r="JL1297" s="4"/>
      <c r="JM1297" s="4"/>
      <c r="JN1297" s="4"/>
      <c r="JO1297" s="4"/>
      <c r="JP1297" s="4"/>
      <c r="JQ1297" s="6"/>
    </row>
    <row r="1298" spans="1:277" x14ac:dyDescent="0.25">
      <c r="A1298" s="47"/>
      <c r="B1298" s="48"/>
      <c r="C1298" s="48"/>
      <c r="D1298" s="48"/>
      <c r="E1298" s="48"/>
      <c r="F1298" s="48"/>
      <c r="G1298" s="48"/>
      <c r="H1298" s="48"/>
      <c r="I1298" s="48"/>
      <c r="J1298" s="48"/>
      <c r="K1298" s="48"/>
      <c r="IY1298" s="6"/>
      <c r="IZ1298" s="6"/>
      <c r="JA1298" s="6"/>
      <c r="JB1298" s="6"/>
      <c r="JC1298" s="6"/>
      <c r="JD1298" s="46"/>
      <c r="JE1298" s="4"/>
      <c r="JF1298" s="4"/>
      <c r="JG1298" s="4"/>
      <c r="JH1298" s="4"/>
      <c r="JI1298" s="4"/>
      <c r="JJ1298" s="4"/>
      <c r="JK1298" s="4"/>
      <c r="JL1298" s="4"/>
      <c r="JM1298" s="4"/>
      <c r="JN1298" s="4"/>
      <c r="JO1298" s="4"/>
      <c r="JP1298" s="4"/>
      <c r="JQ1298" s="6"/>
    </row>
    <row r="1299" spans="1:277" x14ac:dyDescent="0.25">
      <c r="A1299" s="47"/>
      <c r="B1299" s="48"/>
      <c r="C1299" s="48"/>
      <c r="D1299" s="48"/>
      <c r="E1299" s="48"/>
      <c r="F1299" s="48"/>
      <c r="G1299" s="48"/>
      <c r="H1299" s="48"/>
      <c r="I1299" s="48"/>
      <c r="J1299" s="48"/>
      <c r="K1299" s="48"/>
      <c r="IY1299" s="6"/>
      <c r="IZ1299" s="6"/>
      <c r="JA1299" s="6"/>
      <c r="JB1299" s="6"/>
      <c r="JC1299" s="6"/>
      <c r="JD1299" s="46"/>
      <c r="JE1299" s="4"/>
      <c r="JF1299" s="4"/>
      <c r="JG1299" s="4"/>
      <c r="JH1299" s="4"/>
      <c r="JI1299" s="4"/>
      <c r="JJ1299" s="4"/>
      <c r="JK1299" s="4"/>
      <c r="JL1299" s="4"/>
      <c r="JM1299" s="4"/>
      <c r="JN1299" s="4"/>
      <c r="JO1299" s="4"/>
      <c r="JP1299" s="4"/>
      <c r="JQ1299" s="6"/>
    </row>
    <row r="1300" spans="1:277" x14ac:dyDescent="0.25">
      <c r="A1300" s="47"/>
      <c r="B1300" s="48"/>
      <c r="C1300" s="48"/>
      <c r="D1300" s="48"/>
      <c r="E1300" s="48"/>
      <c r="F1300" s="48"/>
      <c r="G1300" s="48"/>
      <c r="H1300" s="48"/>
      <c r="I1300" s="48"/>
      <c r="J1300" s="48"/>
      <c r="K1300" s="48"/>
      <c r="IY1300" s="6"/>
      <c r="IZ1300" s="6"/>
      <c r="JA1300" s="6"/>
      <c r="JB1300" s="6"/>
      <c r="JC1300" s="6"/>
      <c r="JD1300" s="46"/>
      <c r="JE1300" s="4"/>
      <c r="JF1300" s="4"/>
      <c r="JG1300" s="4"/>
      <c r="JH1300" s="4"/>
      <c r="JI1300" s="4"/>
      <c r="JJ1300" s="4"/>
      <c r="JK1300" s="4"/>
      <c r="JL1300" s="4"/>
      <c r="JM1300" s="4"/>
      <c r="JN1300" s="4"/>
      <c r="JO1300" s="4"/>
      <c r="JP1300" s="4"/>
      <c r="JQ1300" s="6"/>
    </row>
    <row r="1301" spans="1:277" x14ac:dyDescent="0.25">
      <c r="A1301" s="47"/>
      <c r="B1301" s="48"/>
      <c r="C1301" s="48"/>
      <c r="D1301" s="48"/>
      <c r="E1301" s="48"/>
      <c r="F1301" s="48"/>
      <c r="G1301" s="48"/>
      <c r="H1301" s="48"/>
      <c r="I1301" s="48"/>
      <c r="J1301" s="48"/>
      <c r="K1301" s="48"/>
      <c r="IY1301" s="6"/>
      <c r="IZ1301" s="6"/>
      <c r="JA1301" s="6"/>
      <c r="JB1301" s="6"/>
      <c r="JC1301" s="6"/>
      <c r="JD1301" s="46"/>
      <c r="JE1301" s="4"/>
      <c r="JF1301" s="4"/>
      <c r="JG1301" s="4"/>
      <c r="JH1301" s="4"/>
      <c r="JI1301" s="4"/>
      <c r="JJ1301" s="4"/>
      <c r="JK1301" s="4"/>
      <c r="JL1301" s="4"/>
      <c r="JM1301" s="4"/>
      <c r="JN1301" s="4"/>
      <c r="JO1301" s="4"/>
      <c r="JP1301" s="4"/>
      <c r="JQ1301" s="6"/>
    </row>
    <row r="1302" spans="1:277" x14ac:dyDescent="0.25">
      <c r="A1302" s="47"/>
      <c r="B1302" s="48"/>
      <c r="C1302" s="48"/>
      <c r="D1302" s="48"/>
      <c r="E1302" s="48"/>
      <c r="F1302" s="48"/>
      <c r="G1302" s="48"/>
      <c r="H1302" s="48"/>
      <c r="I1302" s="48"/>
      <c r="J1302" s="48"/>
      <c r="K1302" s="48"/>
      <c r="IY1302" s="6"/>
      <c r="IZ1302" s="6"/>
      <c r="JA1302" s="6"/>
      <c r="JB1302" s="6"/>
      <c r="JC1302" s="6"/>
      <c r="JD1302" s="46"/>
      <c r="JE1302" s="4"/>
      <c r="JF1302" s="4"/>
      <c r="JG1302" s="4"/>
      <c r="JH1302" s="4"/>
      <c r="JI1302" s="4"/>
      <c r="JJ1302" s="4"/>
      <c r="JK1302" s="4"/>
      <c r="JL1302" s="4"/>
      <c r="JM1302" s="4"/>
      <c r="JN1302" s="4"/>
      <c r="JO1302" s="4"/>
      <c r="JP1302" s="4"/>
      <c r="JQ1302" s="6"/>
    </row>
    <row r="1303" spans="1:277" x14ac:dyDescent="0.25">
      <c r="A1303" s="47"/>
      <c r="B1303" s="48"/>
      <c r="C1303" s="48"/>
      <c r="D1303" s="48"/>
      <c r="E1303" s="48"/>
      <c r="F1303" s="48"/>
      <c r="G1303" s="48"/>
      <c r="H1303" s="48"/>
      <c r="I1303" s="48"/>
      <c r="J1303" s="48"/>
      <c r="K1303" s="48"/>
      <c r="IY1303" s="6"/>
      <c r="IZ1303" s="6"/>
      <c r="JA1303" s="6"/>
      <c r="JB1303" s="6"/>
      <c r="JC1303" s="6"/>
      <c r="JD1303" s="46"/>
      <c r="JE1303" s="4"/>
      <c r="JF1303" s="4"/>
      <c r="JG1303" s="4"/>
      <c r="JH1303" s="4"/>
      <c r="JI1303" s="4"/>
      <c r="JJ1303" s="4"/>
      <c r="JK1303" s="4"/>
      <c r="JL1303" s="4"/>
      <c r="JM1303" s="4"/>
      <c r="JN1303" s="4"/>
      <c r="JO1303" s="4"/>
      <c r="JP1303" s="4"/>
      <c r="JQ1303" s="6"/>
    </row>
    <row r="1304" spans="1:277" x14ac:dyDescent="0.25">
      <c r="A1304" s="47"/>
      <c r="B1304" s="48"/>
      <c r="C1304" s="48"/>
      <c r="D1304" s="48"/>
      <c r="E1304" s="48"/>
      <c r="F1304" s="48"/>
      <c r="G1304" s="48"/>
      <c r="H1304" s="48"/>
      <c r="I1304" s="48"/>
      <c r="J1304" s="48"/>
      <c r="K1304" s="48"/>
      <c r="IY1304" s="6"/>
      <c r="IZ1304" s="6"/>
      <c r="JA1304" s="6"/>
      <c r="JB1304" s="6"/>
      <c r="JC1304" s="6"/>
      <c r="JD1304" s="46"/>
      <c r="JE1304" s="4"/>
      <c r="JF1304" s="4"/>
      <c r="JG1304" s="4"/>
      <c r="JH1304" s="4"/>
      <c r="JI1304" s="4"/>
      <c r="JJ1304" s="4"/>
      <c r="JK1304" s="4"/>
      <c r="JL1304" s="4"/>
      <c r="JM1304" s="4"/>
      <c r="JN1304" s="4"/>
      <c r="JO1304" s="4"/>
      <c r="JP1304" s="4"/>
      <c r="JQ1304" s="6"/>
    </row>
    <row r="1305" spans="1:277" x14ac:dyDescent="0.25">
      <c r="A1305" s="47"/>
      <c r="B1305" s="48"/>
      <c r="C1305" s="48"/>
      <c r="D1305" s="48"/>
      <c r="E1305" s="48"/>
      <c r="F1305" s="48"/>
      <c r="G1305" s="48"/>
      <c r="H1305" s="48"/>
      <c r="I1305" s="48"/>
      <c r="J1305" s="48"/>
      <c r="K1305" s="48"/>
      <c r="IY1305" s="6"/>
      <c r="IZ1305" s="6"/>
      <c r="JA1305" s="6"/>
      <c r="JB1305" s="6"/>
      <c r="JC1305" s="6"/>
      <c r="JD1305" s="46"/>
      <c r="JE1305" s="4"/>
      <c r="JF1305" s="4"/>
      <c r="JG1305" s="4"/>
      <c r="JH1305" s="4"/>
      <c r="JI1305" s="4"/>
      <c r="JJ1305" s="4"/>
      <c r="JK1305" s="4"/>
      <c r="JL1305" s="4"/>
      <c r="JM1305" s="4"/>
      <c r="JN1305" s="4"/>
      <c r="JO1305" s="4"/>
      <c r="JP1305" s="4"/>
      <c r="JQ1305" s="6"/>
    </row>
    <row r="1306" spans="1:277" x14ac:dyDescent="0.25">
      <c r="A1306" s="47"/>
      <c r="B1306" s="48"/>
      <c r="C1306" s="48"/>
      <c r="D1306" s="48"/>
      <c r="E1306" s="48"/>
      <c r="F1306" s="48"/>
      <c r="G1306" s="48"/>
      <c r="H1306" s="48"/>
      <c r="I1306" s="48"/>
      <c r="J1306" s="48"/>
      <c r="K1306" s="48"/>
      <c r="IY1306" s="6"/>
      <c r="IZ1306" s="6"/>
      <c r="JA1306" s="6"/>
      <c r="JB1306" s="6"/>
      <c r="JC1306" s="6"/>
      <c r="JD1306" s="46"/>
      <c r="JE1306" s="4"/>
      <c r="JF1306" s="4"/>
      <c r="JG1306" s="4"/>
      <c r="JH1306" s="4"/>
      <c r="JI1306" s="4"/>
      <c r="JJ1306" s="4"/>
      <c r="JK1306" s="4"/>
      <c r="JL1306" s="4"/>
      <c r="JM1306" s="4"/>
      <c r="JN1306" s="4"/>
      <c r="JO1306" s="4"/>
      <c r="JP1306" s="4"/>
      <c r="JQ1306" s="6"/>
    </row>
    <row r="1307" spans="1:277" x14ac:dyDescent="0.25">
      <c r="A1307" s="47"/>
      <c r="B1307" s="48"/>
      <c r="C1307" s="48"/>
      <c r="D1307" s="48"/>
      <c r="E1307" s="48"/>
      <c r="F1307" s="48"/>
      <c r="G1307" s="48"/>
      <c r="H1307" s="48"/>
      <c r="I1307" s="48"/>
      <c r="J1307" s="48"/>
      <c r="K1307" s="48"/>
      <c r="IY1307" s="6"/>
      <c r="IZ1307" s="6"/>
      <c r="JA1307" s="6"/>
      <c r="JB1307" s="6"/>
      <c r="JC1307" s="6"/>
      <c r="JD1307" s="46"/>
      <c r="JE1307" s="4"/>
      <c r="JF1307" s="4"/>
      <c r="JG1307" s="4"/>
      <c r="JH1307" s="4"/>
      <c r="JI1307" s="4"/>
      <c r="JJ1307" s="4"/>
      <c r="JK1307" s="4"/>
      <c r="JL1307" s="4"/>
      <c r="JM1307" s="4"/>
      <c r="JN1307" s="4"/>
      <c r="JO1307" s="4"/>
      <c r="JP1307" s="4"/>
      <c r="JQ1307" s="6"/>
    </row>
    <row r="1308" spans="1:277" x14ac:dyDescent="0.25">
      <c r="A1308" s="47"/>
      <c r="B1308" s="48"/>
      <c r="C1308" s="48"/>
      <c r="D1308" s="48"/>
      <c r="E1308" s="48"/>
      <c r="F1308" s="48"/>
      <c r="G1308" s="48"/>
      <c r="H1308" s="48"/>
      <c r="I1308" s="48"/>
      <c r="J1308" s="48"/>
      <c r="K1308" s="48"/>
      <c r="IY1308" s="6"/>
      <c r="IZ1308" s="6"/>
      <c r="JA1308" s="6"/>
      <c r="JB1308" s="6"/>
      <c r="JC1308" s="6"/>
      <c r="JD1308" s="46"/>
      <c r="JE1308" s="4"/>
      <c r="JF1308" s="4"/>
      <c r="JG1308" s="4"/>
      <c r="JH1308" s="4"/>
      <c r="JI1308" s="4"/>
      <c r="JJ1308" s="4"/>
      <c r="JK1308" s="4"/>
      <c r="JL1308" s="4"/>
      <c r="JM1308" s="4"/>
      <c r="JN1308" s="4"/>
      <c r="JO1308" s="4"/>
      <c r="JP1308" s="4"/>
      <c r="JQ1308" s="6"/>
    </row>
    <row r="1309" spans="1:277" x14ac:dyDescent="0.25">
      <c r="A1309" s="47"/>
      <c r="B1309" s="48"/>
      <c r="C1309" s="48"/>
      <c r="D1309" s="48"/>
      <c r="E1309" s="48"/>
      <c r="F1309" s="48"/>
      <c r="G1309" s="48"/>
      <c r="H1309" s="48"/>
      <c r="I1309" s="48"/>
      <c r="J1309" s="48"/>
      <c r="K1309" s="48"/>
      <c r="IY1309" s="6"/>
      <c r="IZ1309" s="6"/>
      <c r="JA1309" s="6"/>
      <c r="JB1309" s="6"/>
      <c r="JC1309" s="6"/>
      <c r="JD1309" s="46"/>
      <c r="JE1309" s="4"/>
      <c r="JF1309" s="4"/>
      <c r="JG1309" s="4"/>
      <c r="JH1309" s="4"/>
      <c r="JI1309" s="4"/>
      <c r="JJ1309" s="4"/>
      <c r="JK1309" s="4"/>
      <c r="JL1309" s="4"/>
      <c r="JM1309" s="4"/>
      <c r="JN1309" s="4"/>
      <c r="JO1309" s="4"/>
      <c r="JP1309" s="4"/>
      <c r="JQ1309" s="6"/>
    </row>
    <row r="1310" spans="1:277" x14ac:dyDescent="0.25">
      <c r="A1310" s="47"/>
      <c r="B1310" s="48"/>
      <c r="C1310" s="48"/>
      <c r="D1310" s="48"/>
      <c r="E1310" s="48"/>
      <c r="F1310" s="48"/>
      <c r="G1310" s="48"/>
      <c r="H1310" s="48"/>
      <c r="I1310" s="48"/>
      <c r="J1310" s="48"/>
      <c r="K1310" s="48"/>
      <c r="IY1310" s="6"/>
      <c r="IZ1310" s="6"/>
      <c r="JA1310" s="6"/>
      <c r="JB1310" s="6"/>
      <c r="JC1310" s="6"/>
      <c r="JD1310" s="46"/>
      <c r="JE1310" s="4"/>
      <c r="JF1310" s="4"/>
      <c r="JG1310" s="4"/>
      <c r="JH1310" s="4"/>
      <c r="JI1310" s="4"/>
      <c r="JJ1310" s="4"/>
      <c r="JK1310" s="4"/>
      <c r="JL1310" s="4"/>
      <c r="JM1310" s="4"/>
      <c r="JN1310" s="4"/>
      <c r="JO1310" s="4"/>
      <c r="JP1310" s="4"/>
      <c r="JQ1310" s="6"/>
    </row>
    <row r="1311" spans="1:277" x14ac:dyDescent="0.25">
      <c r="A1311" s="47"/>
      <c r="B1311" s="48"/>
      <c r="C1311" s="48"/>
      <c r="D1311" s="48"/>
      <c r="E1311" s="48"/>
      <c r="F1311" s="48"/>
      <c r="G1311" s="48"/>
      <c r="H1311" s="48"/>
      <c r="I1311" s="48"/>
      <c r="J1311" s="48"/>
      <c r="K1311" s="48"/>
      <c r="IY1311" s="6"/>
      <c r="IZ1311" s="6"/>
      <c r="JA1311" s="6"/>
      <c r="JB1311" s="6"/>
      <c r="JC1311" s="6"/>
      <c r="JD1311" s="46"/>
      <c r="JE1311" s="4"/>
      <c r="JF1311" s="4"/>
      <c r="JG1311" s="4"/>
      <c r="JH1311" s="4"/>
      <c r="JI1311" s="4"/>
      <c r="JJ1311" s="4"/>
      <c r="JK1311" s="4"/>
      <c r="JL1311" s="4"/>
      <c r="JM1311" s="4"/>
      <c r="JN1311" s="4"/>
      <c r="JO1311" s="4"/>
      <c r="JP1311" s="4"/>
      <c r="JQ1311" s="6"/>
    </row>
    <row r="1312" spans="1:277" x14ac:dyDescent="0.25">
      <c r="A1312" s="47"/>
      <c r="B1312" s="48"/>
      <c r="C1312" s="48"/>
      <c r="D1312" s="48"/>
      <c r="E1312" s="48"/>
      <c r="F1312" s="48"/>
      <c r="G1312" s="48"/>
      <c r="H1312" s="48"/>
      <c r="I1312" s="48"/>
      <c r="J1312" s="48"/>
      <c r="K1312" s="48"/>
      <c r="IY1312" s="6"/>
      <c r="IZ1312" s="6"/>
      <c r="JA1312" s="6"/>
      <c r="JB1312" s="6"/>
      <c r="JC1312" s="6"/>
      <c r="JD1312" s="46"/>
      <c r="JE1312" s="4"/>
      <c r="JF1312" s="4"/>
      <c r="JG1312" s="4"/>
      <c r="JH1312" s="4"/>
      <c r="JI1312" s="4"/>
      <c r="JJ1312" s="4"/>
      <c r="JK1312" s="4"/>
      <c r="JL1312" s="4"/>
      <c r="JM1312" s="4"/>
      <c r="JN1312" s="4"/>
      <c r="JO1312" s="4"/>
      <c r="JP1312" s="4"/>
      <c r="JQ1312" s="6"/>
    </row>
    <row r="1313" spans="1:277" x14ac:dyDescent="0.25">
      <c r="A1313" s="47"/>
      <c r="B1313" s="48"/>
      <c r="C1313" s="48"/>
      <c r="D1313" s="48"/>
      <c r="E1313" s="48"/>
      <c r="F1313" s="48"/>
      <c r="G1313" s="48"/>
      <c r="H1313" s="48"/>
      <c r="I1313" s="48"/>
      <c r="J1313" s="48"/>
      <c r="K1313" s="48"/>
      <c r="IY1313" s="6"/>
      <c r="IZ1313" s="6"/>
      <c r="JA1313" s="6"/>
      <c r="JB1313" s="6"/>
      <c r="JC1313" s="6"/>
      <c r="JD1313" s="46"/>
      <c r="JE1313" s="4"/>
      <c r="JF1313" s="4"/>
      <c r="JG1313" s="4"/>
      <c r="JH1313" s="4"/>
      <c r="JI1313" s="4"/>
      <c r="JJ1313" s="4"/>
      <c r="JK1313" s="4"/>
      <c r="JL1313" s="4"/>
      <c r="JM1313" s="4"/>
      <c r="JN1313" s="4"/>
      <c r="JO1313" s="4"/>
      <c r="JP1313" s="4"/>
      <c r="JQ1313" s="6"/>
    </row>
    <row r="1314" spans="1:277" x14ac:dyDescent="0.25">
      <c r="A1314" s="47"/>
      <c r="B1314" s="48"/>
      <c r="C1314" s="48"/>
      <c r="D1314" s="48"/>
      <c r="E1314" s="48"/>
      <c r="F1314" s="48"/>
      <c r="G1314" s="48"/>
      <c r="H1314" s="48"/>
      <c r="I1314" s="48"/>
      <c r="J1314" s="48"/>
      <c r="K1314" s="48"/>
      <c r="IY1314" s="6"/>
      <c r="IZ1314" s="6"/>
      <c r="JA1314" s="6"/>
      <c r="JB1314" s="6"/>
      <c r="JC1314" s="6"/>
      <c r="JD1314" s="46"/>
      <c r="JE1314" s="4"/>
      <c r="JF1314" s="4"/>
      <c r="JG1314" s="4"/>
      <c r="JH1314" s="4"/>
      <c r="JI1314" s="4"/>
      <c r="JJ1314" s="4"/>
      <c r="JK1314" s="4"/>
      <c r="JL1314" s="4"/>
      <c r="JM1314" s="4"/>
      <c r="JN1314" s="4"/>
      <c r="JO1314" s="4"/>
      <c r="JP1314" s="4"/>
      <c r="JQ1314" s="6"/>
    </row>
    <row r="1315" spans="1:277" x14ac:dyDescent="0.25">
      <c r="A1315" s="47"/>
      <c r="B1315" s="48"/>
      <c r="C1315" s="48"/>
      <c r="D1315" s="48"/>
      <c r="E1315" s="48"/>
      <c r="F1315" s="48"/>
      <c r="G1315" s="48"/>
      <c r="H1315" s="48"/>
      <c r="I1315" s="48"/>
      <c r="J1315" s="48"/>
      <c r="K1315" s="48"/>
      <c r="IY1315" s="6"/>
      <c r="IZ1315" s="6"/>
      <c r="JA1315" s="6"/>
      <c r="JB1315" s="6"/>
      <c r="JC1315" s="6"/>
      <c r="JD1315" s="46"/>
      <c r="JE1315" s="4"/>
      <c r="JF1315" s="4"/>
      <c r="JG1315" s="4"/>
      <c r="JH1315" s="4"/>
      <c r="JI1315" s="4"/>
      <c r="JJ1315" s="4"/>
      <c r="JK1315" s="4"/>
      <c r="JL1315" s="4"/>
      <c r="JM1315" s="4"/>
      <c r="JN1315" s="4"/>
      <c r="JO1315" s="4"/>
      <c r="JP1315" s="4"/>
      <c r="JQ1315" s="6"/>
    </row>
    <row r="1316" spans="1:277" x14ac:dyDescent="0.25">
      <c r="A1316" s="47"/>
      <c r="B1316" s="48"/>
      <c r="C1316" s="48"/>
      <c r="D1316" s="48"/>
      <c r="E1316" s="48"/>
      <c r="F1316" s="48"/>
      <c r="G1316" s="48"/>
      <c r="H1316" s="48"/>
      <c r="I1316" s="48"/>
      <c r="J1316" s="48"/>
      <c r="K1316" s="48"/>
      <c r="IY1316" s="6"/>
      <c r="IZ1316" s="6"/>
      <c r="JA1316" s="6"/>
      <c r="JB1316" s="6"/>
      <c r="JC1316" s="6"/>
      <c r="JD1316" s="46"/>
      <c r="JE1316" s="4"/>
      <c r="JF1316" s="4"/>
      <c r="JG1316" s="4"/>
      <c r="JH1316" s="4"/>
      <c r="JI1316" s="4"/>
      <c r="JJ1316" s="4"/>
      <c r="JK1316" s="4"/>
      <c r="JL1316" s="4"/>
      <c r="JM1316" s="4"/>
      <c r="JN1316" s="4"/>
      <c r="JO1316" s="4"/>
      <c r="JP1316" s="4"/>
      <c r="JQ1316" s="6"/>
    </row>
    <row r="1317" spans="1:277" x14ac:dyDescent="0.25">
      <c r="A1317" s="47"/>
      <c r="B1317" s="48"/>
      <c r="C1317" s="48"/>
      <c r="D1317" s="48"/>
      <c r="E1317" s="48"/>
      <c r="F1317" s="48"/>
      <c r="G1317" s="48"/>
      <c r="H1317" s="48"/>
      <c r="I1317" s="48"/>
      <c r="J1317" s="48"/>
      <c r="K1317" s="48"/>
      <c r="IY1317" s="6"/>
      <c r="IZ1317" s="6"/>
      <c r="JA1317" s="6"/>
      <c r="JB1317" s="6"/>
      <c r="JC1317" s="6"/>
      <c r="JD1317" s="46"/>
      <c r="JE1317" s="4"/>
      <c r="JF1317" s="4"/>
      <c r="JG1317" s="4"/>
      <c r="JH1317" s="4"/>
      <c r="JI1317" s="4"/>
      <c r="JJ1317" s="4"/>
      <c r="JK1317" s="4"/>
      <c r="JL1317" s="4"/>
      <c r="JM1317" s="4"/>
      <c r="JN1317" s="4"/>
      <c r="JO1317" s="4"/>
      <c r="JP1317" s="4"/>
      <c r="JQ1317" s="6"/>
    </row>
    <row r="1318" spans="1:277" x14ac:dyDescent="0.25">
      <c r="A1318" s="47"/>
      <c r="B1318" s="48"/>
      <c r="C1318" s="48"/>
      <c r="D1318" s="48"/>
      <c r="E1318" s="48"/>
      <c r="F1318" s="48"/>
      <c r="G1318" s="48"/>
      <c r="H1318" s="48"/>
      <c r="I1318" s="48"/>
      <c r="J1318" s="48"/>
      <c r="K1318" s="48"/>
      <c r="IY1318" s="6"/>
      <c r="IZ1318" s="6"/>
      <c r="JA1318" s="6"/>
      <c r="JB1318" s="6"/>
      <c r="JC1318" s="6"/>
      <c r="JD1318" s="46"/>
      <c r="JE1318" s="4"/>
      <c r="JF1318" s="4"/>
      <c r="JG1318" s="4"/>
      <c r="JH1318" s="4"/>
      <c r="JI1318" s="4"/>
      <c r="JJ1318" s="4"/>
      <c r="JK1318" s="4"/>
      <c r="JL1318" s="4"/>
      <c r="JM1318" s="4"/>
      <c r="JN1318" s="4"/>
      <c r="JO1318" s="4"/>
      <c r="JP1318" s="4"/>
      <c r="JQ1318" s="6"/>
    </row>
    <row r="1319" spans="1:277" x14ac:dyDescent="0.25">
      <c r="A1319" s="47"/>
      <c r="B1319" s="48"/>
      <c r="C1319" s="48"/>
      <c r="D1319" s="48"/>
      <c r="E1319" s="48"/>
      <c r="F1319" s="48"/>
      <c r="G1319" s="48"/>
      <c r="H1319" s="48"/>
      <c r="I1319" s="48"/>
      <c r="J1319" s="48"/>
      <c r="K1319" s="48"/>
      <c r="IY1319" s="6"/>
      <c r="IZ1319" s="6"/>
      <c r="JA1319" s="6"/>
      <c r="JB1319" s="6"/>
      <c r="JC1319" s="6"/>
      <c r="JD1319" s="46"/>
      <c r="JE1319" s="4"/>
      <c r="JF1319" s="4"/>
      <c r="JG1319" s="4"/>
      <c r="JH1319" s="4"/>
      <c r="JI1319" s="4"/>
      <c r="JJ1319" s="4"/>
      <c r="JK1319" s="4"/>
      <c r="JL1319" s="4"/>
      <c r="JM1319" s="4"/>
      <c r="JN1319" s="4"/>
      <c r="JO1319" s="4"/>
      <c r="JP1319" s="4"/>
      <c r="JQ1319" s="6"/>
    </row>
    <row r="1320" spans="1:277" x14ac:dyDescent="0.25">
      <c r="A1320" s="47"/>
      <c r="B1320" s="48"/>
      <c r="C1320" s="48"/>
      <c r="D1320" s="48"/>
      <c r="E1320" s="48"/>
      <c r="F1320" s="48"/>
      <c r="G1320" s="48"/>
      <c r="H1320" s="48"/>
      <c r="I1320" s="48"/>
      <c r="J1320" s="48"/>
      <c r="K1320" s="48"/>
      <c r="IY1320" s="6"/>
      <c r="IZ1320" s="6"/>
      <c r="JA1320" s="6"/>
      <c r="JB1320" s="6"/>
      <c r="JC1320" s="6"/>
      <c r="JD1320" s="46"/>
      <c r="JE1320" s="4"/>
      <c r="JF1320" s="4"/>
      <c r="JG1320" s="4"/>
      <c r="JH1320" s="4"/>
      <c r="JI1320" s="4"/>
      <c r="JJ1320" s="4"/>
      <c r="JK1320" s="4"/>
      <c r="JL1320" s="4"/>
      <c r="JM1320" s="4"/>
      <c r="JN1320" s="4"/>
      <c r="JO1320" s="4"/>
      <c r="JP1320" s="4"/>
      <c r="JQ1320" s="6"/>
    </row>
    <row r="1321" spans="1:277" x14ac:dyDescent="0.25">
      <c r="A1321" s="47"/>
      <c r="B1321" s="48"/>
      <c r="C1321" s="48"/>
      <c r="D1321" s="48"/>
      <c r="E1321" s="48"/>
      <c r="F1321" s="48"/>
      <c r="G1321" s="48"/>
      <c r="H1321" s="48"/>
      <c r="I1321" s="48"/>
      <c r="J1321" s="48"/>
      <c r="K1321" s="48"/>
      <c r="IY1321" s="6"/>
      <c r="IZ1321" s="6"/>
      <c r="JA1321" s="6"/>
      <c r="JB1321" s="6"/>
      <c r="JC1321" s="6"/>
      <c r="JD1321" s="46"/>
      <c r="JE1321" s="4"/>
      <c r="JF1321" s="4"/>
      <c r="JG1321" s="4"/>
      <c r="JH1321" s="4"/>
      <c r="JI1321" s="4"/>
      <c r="JJ1321" s="4"/>
      <c r="JK1321" s="4"/>
      <c r="JL1321" s="4"/>
      <c r="JM1321" s="4"/>
      <c r="JN1321" s="4"/>
      <c r="JO1321" s="4"/>
      <c r="JP1321" s="4"/>
      <c r="JQ1321" s="6"/>
    </row>
    <row r="1322" spans="1:277" x14ac:dyDescent="0.25">
      <c r="A1322" s="47"/>
      <c r="B1322" s="48"/>
      <c r="C1322" s="48"/>
      <c r="D1322" s="48"/>
      <c r="E1322" s="48"/>
      <c r="F1322" s="48"/>
      <c r="G1322" s="48"/>
      <c r="H1322" s="48"/>
      <c r="I1322" s="48"/>
      <c r="J1322" s="48"/>
      <c r="K1322" s="48"/>
      <c r="IY1322" s="6"/>
      <c r="IZ1322" s="6"/>
      <c r="JA1322" s="6"/>
      <c r="JB1322" s="6"/>
      <c r="JC1322" s="6"/>
      <c r="JD1322" s="46"/>
      <c r="JE1322" s="4"/>
      <c r="JF1322" s="4"/>
      <c r="JG1322" s="4"/>
      <c r="JH1322" s="4"/>
      <c r="JI1322" s="4"/>
      <c r="JJ1322" s="4"/>
      <c r="JK1322" s="4"/>
      <c r="JL1322" s="4"/>
      <c r="JM1322" s="4"/>
      <c r="JN1322" s="4"/>
      <c r="JO1322" s="4"/>
      <c r="JP1322" s="4"/>
      <c r="JQ1322" s="6"/>
    </row>
    <row r="1323" spans="1:277" x14ac:dyDescent="0.25">
      <c r="A1323" s="47"/>
      <c r="B1323" s="48"/>
      <c r="C1323" s="48"/>
      <c r="D1323" s="48"/>
      <c r="E1323" s="48"/>
      <c r="F1323" s="48"/>
      <c r="G1323" s="48"/>
      <c r="H1323" s="48"/>
      <c r="I1323" s="48"/>
      <c r="J1323" s="48"/>
      <c r="K1323" s="48"/>
      <c r="IY1323" s="6"/>
      <c r="IZ1323" s="6"/>
      <c r="JA1323" s="6"/>
      <c r="JB1323" s="6"/>
      <c r="JC1323" s="6"/>
      <c r="JD1323" s="46"/>
      <c r="JE1323" s="4"/>
      <c r="JF1323" s="4"/>
      <c r="JG1323" s="4"/>
      <c r="JH1323" s="4"/>
      <c r="JI1323" s="4"/>
      <c r="JJ1323" s="4"/>
      <c r="JK1323" s="4"/>
      <c r="JL1323" s="4"/>
      <c r="JM1323" s="4"/>
      <c r="JN1323" s="4"/>
      <c r="JO1323" s="4"/>
      <c r="JP1323" s="4"/>
      <c r="JQ1323" s="6"/>
    </row>
    <row r="1324" spans="1:277" x14ac:dyDescent="0.25">
      <c r="A1324" s="47"/>
      <c r="B1324" s="48"/>
      <c r="C1324" s="48"/>
      <c r="D1324" s="48"/>
      <c r="E1324" s="48"/>
      <c r="F1324" s="48"/>
      <c r="G1324" s="48"/>
      <c r="H1324" s="48"/>
      <c r="I1324" s="48"/>
      <c r="J1324" s="48"/>
      <c r="K1324" s="48"/>
      <c r="IY1324" s="6"/>
      <c r="IZ1324" s="6"/>
      <c r="JA1324" s="6"/>
      <c r="JB1324" s="6"/>
      <c r="JC1324" s="6"/>
      <c r="JD1324" s="46"/>
      <c r="JE1324" s="4"/>
      <c r="JF1324" s="4"/>
      <c r="JG1324" s="4"/>
      <c r="JH1324" s="4"/>
      <c r="JI1324" s="4"/>
      <c r="JJ1324" s="4"/>
      <c r="JK1324" s="4"/>
      <c r="JL1324" s="4"/>
      <c r="JM1324" s="4"/>
      <c r="JN1324" s="4"/>
      <c r="JO1324" s="4"/>
      <c r="JP1324" s="4"/>
      <c r="JQ1324" s="6"/>
    </row>
    <row r="1325" spans="1:277" x14ac:dyDescent="0.25">
      <c r="A1325" s="47"/>
      <c r="B1325" s="48"/>
      <c r="C1325" s="48"/>
      <c r="D1325" s="48"/>
      <c r="E1325" s="48"/>
      <c r="F1325" s="48"/>
      <c r="G1325" s="48"/>
      <c r="H1325" s="48"/>
      <c r="I1325" s="48"/>
      <c r="J1325" s="48"/>
      <c r="K1325" s="48"/>
      <c r="IY1325" s="6"/>
      <c r="IZ1325" s="6"/>
      <c r="JA1325" s="6"/>
      <c r="JB1325" s="6"/>
      <c r="JC1325" s="6"/>
      <c r="JD1325" s="46"/>
      <c r="JE1325" s="4"/>
      <c r="JF1325" s="4"/>
      <c r="JG1325" s="4"/>
      <c r="JH1325" s="4"/>
      <c r="JI1325" s="4"/>
      <c r="JJ1325" s="4"/>
      <c r="JK1325" s="4"/>
      <c r="JL1325" s="4"/>
      <c r="JM1325" s="4"/>
      <c r="JN1325" s="4"/>
      <c r="JO1325" s="4"/>
      <c r="JP1325" s="4"/>
      <c r="JQ1325" s="6"/>
    </row>
    <row r="1326" spans="1:277" x14ac:dyDescent="0.25">
      <c r="A1326" s="47"/>
      <c r="B1326" s="48"/>
      <c r="C1326" s="48"/>
      <c r="D1326" s="48"/>
      <c r="E1326" s="48"/>
      <c r="F1326" s="48"/>
      <c r="G1326" s="48"/>
      <c r="H1326" s="48"/>
      <c r="I1326" s="48"/>
      <c r="J1326" s="48"/>
      <c r="K1326" s="48"/>
      <c r="IY1326" s="6"/>
      <c r="IZ1326" s="6"/>
      <c r="JA1326" s="6"/>
      <c r="JB1326" s="6"/>
      <c r="JC1326" s="6"/>
      <c r="JD1326" s="46"/>
      <c r="JE1326" s="4"/>
      <c r="JF1326" s="4"/>
      <c r="JG1326" s="4"/>
      <c r="JH1326" s="4"/>
      <c r="JI1326" s="4"/>
      <c r="JJ1326" s="4"/>
      <c r="JK1326" s="4"/>
      <c r="JL1326" s="4"/>
      <c r="JM1326" s="4"/>
      <c r="JN1326" s="4"/>
      <c r="JO1326" s="4"/>
      <c r="JP1326" s="4"/>
      <c r="JQ1326" s="6"/>
    </row>
    <row r="1327" spans="1:277" x14ac:dyDescent="0.25">
      <c r="A1327" s="47"/>
      <c r="B1327" s="48"/>
      <c r="C1327" s="48"/>
      <c r="D1327" s="48"/>
      <c r="E1327" s="48"/>
      <c r="F1327" s="48"/>
      <c r="G1327" s="48"/>
      <c r="H1327" s="48"/>
      <c r="I1327" s="48"/>
      <c r="J1327" s="48"/>
      <c r="K1327" s="48"/>
      <c r="IY1327" s="6"/>
      <c r="IZ1327" s="6"/>
      <c r="JA1327" s="6"/>
      <c r="JB1327" s="6"/>
      <c r="JC1327" s="6"/>
      <c r="JD1327" s="46"/>
      <c r="JE1327" s="4"/>
      <c r="JF1327" s="4"/>
      <c r="JG1327" s="4"/>
      <c r="JH1327" s="4"/>
      <c r="JI1327" s="4"/>
      <c r="JJ1327" s="4"/>
      <c r="JK1327" s="4"/>
      <c r="JL1327" s="4"/>
      <c r="JM1327" s="4"/>
      <c r="JN1327" s="4"/>
      <c r="JO1327" s="4"/>
      <c r="JP1327" s="4"/>
      <c r="JQ1327" s="6"/>
    </row>
    <row r="1328" spans="1:277" x14ac:dyDescent="0.25">
      <c r="A1328" s="47"/>
      <c r="B1328" s="48"/>
      <c r="C1328" s="48"/>
      <c r="D1328" s="48"/>
      <c r="E1328" s="48"/>
      <c r="F1328" s="48"/>
      <c r="G1328" s="48"/>
      <c r="H1328" s="48"/>
      <c r="I1328" s="48"/>
      <c r="J1328" s="48"/>
      <c r="K1328" s="48"/>
      <c r="IY1328" s="6"/>
      <c r="IZ1328" s="6"/>
      <c r="JA1328" s="6"/>
      <c r="JB1328" s="6"/>
      <c r="JC1328" s="6"/>
      <c r="JD1328" s="46"/>
      <c r="JE1328" s="4"/>
      <c r="JF1328" s="4"/>
      <c r="JG1328" s="4"/>
      <c r="JH1328" s="4"/>
      <c r="JI1328" s="4"/>
      <c r="JJ1328" s="4"/>
      <c r="JK1328" s="4"/>
      <c r="JL1328" s="4"/>
      <c r="JM1328" s="4"/>
      <c r="JN1328" s="4"/>
      <c r="JO1328" s="4"/>
      <c r="JP1328" s="4"/>
      <c r="JQ1328" s="6"/>
    </row>
    <row r="1329" spans="1:277" x14ac:dyDescent="0.25">
      <c r="A1329" s="47"/>
      <c r="B1329" s="48"/>
      <c r="C1329" s="48"/>
      <c r="D1329" s="48"/>
      <c r="E1329" s="48"/>
      <c r="F1329" s="48"/>
      <c r="G1329" s="48"/>
      <c r="H1329" s="48"/>
      <c r="I1329" s="48"/>
      <c r="J1329" s="48"/>
      <c r="K1329" s="48"/>
      <c r="IY1329" s="6"/>
      <c r="IZ1329" s="6"/>
      <c r="JA1329" s="6"/>
      <c r="JB1329" s="6"/>
      <c r="JC1329" s="6"/>
      <c r="JD1329" s="46"/>
      <c r="JE1329" s="4"/>
      <c r="JF1329" s="4"/>
      <c r="JG1329" s="4"/>
      <c r="JH1329" s="4"/>
      <c r="JI1329" s="4"/>
      <c r="JJ1329" s="4"/>
      <c r="JK1329" s="4"/>
      <c r="JL1329" s="4"/>
      <c r="JM1329" s="4"/>
      <c r="JN1329" s="4"/>
      <c r="JO1329" s="4"/>
      <c r="JP1329" s="4"/>
      <c r="JQ1329" s="6"/>
    </row>
    <row r="1330" spans="1:277" x14ac:dyDescent="0.25">
      <c r="A1330" s="47"/>
      <c r="B1330" s="48"/>
      <c r="C1330" s="48"/>
      <c r="D1330" s="48"/>
      <c r="E1330" s="48"/>
      <c r="F1330" s="48"/>
      <c r="G1330" s="48"/>
      <c r="H1330" s="48"/>
      <c r="I1330" s="48"/>
      <c r="J1330" s="48"/>
      <c r="K1330" s="48"/>
      <c r="IY1330" s="6"/>
      <c r="IZ1330" s="6"/>
      <c r="JA1330" s="6"/>
      <c r="JB1330" s="6"/>
      <c r="JC1330" s="6"/>
      <c r="JD1330" s="46"/>
      <c r="JE1330" s="4"/>
      <c r="JF1330" s="4"/>
      <c r="JG1330" s="4"/>
      <c r="JH1330" s="4"/>
      <c r="JI1330" s="4"/>
      <c r="JJ1330" s="4"/>
      <c r="JK1330" s="4"/>
      <c r="JL1330" s="4"/>
      <c r="JM1330" s="4"/>
      <c r="JN1330" s="4"/>
      <c r="JO1330" s="4"/>
      <c r="JP1330" s="4"/>
      <c r="JQ1330" s="6"/>
    </row>
    <row r="1331" spans="1:277" x14ac:dyDescent="0.25">
      <c r="A1331" s="47"/>
      <c r="B1331" s="48"/>
      <c r="C1331" s="48"/>
      <c r="D1331" s="48"/>
      <c r="E1331" s="48"/>
      <c r="F1331" s="48"/>
      <c r="G1331" s="48"/>
      <c r="H1331" s="48"/>
      <c r="I1331" s="48"/>
      <c r="J1331" s="48"/>
      <c r="K1331" s="48"/>
      <c r="IY1331" s="6"/>
      <c r="IZ1331" s="6"/>
      <c r="JA1331" s="6"/>
      <c r="JB1331" s="6"/>
      <c r="JC1331" s="6"/>
      <c r="JD1331" s="46"/>
      <c r="JE1331" s="4"/>
      <c r="JF1331" s="4"/>
      <c r="JG1331" s="4"/>
      <c r="JH1331" s="4"/>
      <c r="JI1331" s="4"/>
      <c r="JJ1331" s="4"/>
      <c r="JK1331" s="4"/>
      <c r="JL1331" s="4"/>
      <c r="JM1331" s="4"/>
      <c r="JN1331" s="4"/>
      <c r="JO1331" s="4"/>
      <c r="JP1331" s="4"/>
      <c r="JQ1331" s="6"/>
    </row>
    <row r="1332" spans="1:277" x14ac:dyDescent="0.25">
      <c r="A1332" s="47"/>
      <c r="B1332" s="48"/>
      <c r="C1332" s="48"/>
      <c r="D1332" s="48"/>
      <c r="E1332" s="48"/>
      <c r="F1332" s="48"/>
      <c r="G1332" s="48"/>
      <c r="H1332" s="48"/>
      <c r="I1332" s="48"/>
      <c r="J1332" s="48"/>
      <c r="K1332" s="48"/>
      <c r="IY1332" s="6"/>
      <c r="IZ1332" s="6"/>
      <c r="JA1332" s="6"/>
      <c r="JB1332" s="6"/>
      <c r="JC1332" s="6"/>
      <c r="JD1332" s="46"/>
      <c r="JE1332" s="4"/>
      <c r="JF1332" s="4"/>
      <c r="JG1332" s="4"/>
      <c r="JH1332" s="4"/>
      <c r="JI1332" s="4"/>
      <c r="JJ1332" s="4"/>
      <c r="JK1332" s="4"/>
      <c r="JL1332" s="4"/>
      <c r="JM1332" s="4"/>
      <c r="JN1332" s="4"/>
      <c r="JO1332" s="4"/>
      <c r="JP1332" s="4"/>
      <c r="JQ1332" s="6"/>
    </row>
    <row r="1333" spans="1:277" x14ac:dyDescent="0.25">
      <c r="A1333" s="47"/>
      <c r="B1333" s="48"/>
      <c r="C1333" s="48"/>
      <c r="D1333" s="48"/>
      <c r="E1333" s="48"/>
      <c r="F1333" s="48"/>
      <c r="G1333" s="48"/>
      <c r="H1333" s="48"/>
      <c r="I1333" s="48"/>
      <c r="J1333" s="48"/>
      <c r="K1333" s="48"/>
      <c r="IY1333" s="6"/>
      <c r="IZ1333" s="6"/>
      <c r="JA1333" s="6"/>
      <c r="JB1333" s="6"/>
      <c r="JC1333" s="6"/>
      <c r="JD1333" s="46"/>
      <c r="JE1333" s="4"/>
      <c r="JF1333" s="4"/>
      <c r="JG1333" s="4"/>
      <c r="JH1333" s="4"/>
      <c r="JI1333" s="4"/>
      <c r="JJ1333" s="4"/>
      <c r="JK1333" s="4"/>
      <c r="JL1333" s="4"/>
      <c r="JM1333" s="4"/>
      <c r="JN1333" s="4"/>
      <c r="JO1333" s="4"/>
      <c r="JP1333" s="4"/>
      <c r="JQ1333" s="6"/>
    </row>
    <row r="1334" spans="1:277" x14ac:dyDescent="0.25">
      <c r="A1334" s="47"/>
      <c r="B1334" s="48"/>
      <c r="C1334" s="48"/>
      <c r="D1334" s="48"/>
      <c r="E1334" s="48"/>
      <c r="F1334" s="48"/>
      <c r="G1334" s="48"/>
      <c r="H1334" s="48"/>
      <c r="I1334" s="48"/>
      <c r="J1334" s="48"/>
      <c r="K1334" s="48"/>
      <c r="IY1334" s="6"/>
      <c r="IZ1334" s="6"/>
      <c r="JA1334" s="6"/>
      <c r="JB1334" s="6"/>
      <c r="JC1334" s="6"/>
      <c r="JD1334" s="46"/>
      <c r="JE1334" s="4"/>
      <c r="JF1334" s="4"/>
      <c r="JG1334" s="4"/>
      <c r="JH1334" s="4"/>
      <c r="JI1334" s="4"/>
      <c r="JJ1334" s="4"/>
      <c r="JK1334" s="4"/>
      <c r="JL1334" s="4"/>
      <c r="JM1334" s="4"/>
      <c r="JN1334" s="4"/>
      <c r="JO1334" s="4"/>
      <c r="JP1334" s="4"/>
      <c r="JQ1334" s="6"/>
    </row>
    <row r="1335" spans="1:277" x14ac:dyDescent="0.25">
      <c r="A1335" s="47"/>
      <c r="B1335" s="48"/>
      <c r="C1335" s="48"/>
      <c r="D1335" s="48"/>
      <c r="E1335" s="48"/>
      <c r="F1335" s="48"/>
      <c r="G1335" s="48"/>
      <c r="H1335" s="48"/>
      <c r="I1335" s="48"/>
      <c r="J1335" s="48"/>
      <c r="K1335" s="48"/>
      <c r="IY1335" s="6"/>
      <c r="IZ1335" s="6"/>
      <c r="JA1335" s="6"/>
      <c r="JB1335" s="6"/>
      <c r="JC1335" s="6"/>
      <c r="JD1335" s="46"/>
      <c r="JE1335" s="4"/>
      <c r="JF1335" s="4"/>
      <c r="JG1335" s="4"/>
      <c r="JH1335" s="4"/>
      <c r="JI1335" s="4"/>
      <c r="JJ1335" s="4"/>
      <c r="JK1335" s="4"/>
      <c r="JL1335" s="4"/>
      <c r="JM1335" s="4"/>
      <c r="JN1335" s="4"/>
      <c r="JO1335" s="4"/>
      <c r="JP1335" s="4"/>
      <c r="JQ1335" s="6"/>
    </row>
    <row r="1336" spans="1:277" x14ac:dyDescent="0.25">
      <c r="A1336" s="47"/>
      <c r="B1336" s="48"/>
      <c r="C1336" s="48"/>
      <c r="D1336" s="48"/>
      <c r="E1336" s="48"/>
      <c r="F1336" s="48"/>
      <c r="G1336" s="48"/>
      <c r="H1336" s="48"/>
      <c r="I1336" s="48"/>
      <c r="J1336" s="48"/>
      <c r="K1336" s="48"/>
      <c r="IY1336" s="6"/>
      <c r="IZ1336" s="6"/>
      <c r="JA1336" s="6"/>
      <c r="JB1336" s="6"/>
      <c r="JC1336" s="6"/>
      <c r="JD1336" s="46"/>
      <c r="JE1336" s="4"/>
      <c r="JF1336" s="4"/>
      <c r="JG1336" s="4"/>
      <c r="JH1336" s="4"/>
      <c r="JI1336" s="4"/>
      <c r="JJ1336" s="4"/>
      <c r="JK1336" s="4"/>
      <c r="JL1336" s="4"/>
      <c r="JM1336" s="4"/>
      <c r="JN1336" s="4"/>
      <c r="JO1336" s="4"/>
      <c r="JP1336" s="4"/>
      <c r="JQ1336" s="6"/>
    </row>
    <row r="1337" spans="1:277" x14ac:dyDescent="0.25">
      <c r="A1337" s="47"/>
      <c r="B1337" s="48"/>
      <c r="C1337" s="48"/>
      <c r="D1337" s="48"/>
      <c r="E1337" s="48"/>
      <c r="F1337" s="48"/>
      <c r="G1337" s="48"/>
      <c r="H1337" s="48"/>
      <c r="I1337" s="48"/>
      <c r="J1337" s="48"/>
      <c r="K1337" s="48"/>
      <c r="IY1337" s="6"/>
      <c r="IZ1337" s="6"/>
      <c r="JA1337" s="6"/>
      <c r="JB1337" s="6"/>
      <c r="JC1337" s="6"/>
      <c r="JD1337" s="46"/>
      <c r="JE1337" s="4"/>
      <c r="JF1337" s="4"/>
      <c r="JG1337" s="4"/>
      <c r="JH1337" s="4"/>
      <c r="JI1337" s="4"/>
      <c r="JJ1337" s="4"/>
      <c r="JK1337" s="4"/>
      <c r="JL1337" s="4"/>
      <c r="JM1337" s="4"/>
      <c r="JN1337" s="4"/>
      <c r="JO1337" s="4"/>
      <c r="JP1337" s="4"/>
      <c r="JQ1337" s="6"/>
    </row>
    <row r="1338" spans="1:277" x14ac:dyDescent="0.25">
      <c r="A1338" s="47"/>
      <c r="B1338" s="48"/>
      <c r="C1338" s="48"/>
      <c r="D1338" s="48"/>
      <c r="E1338" s="48"/>
      <c r="F1338" s="48"/>
      <c r="G1338" s="48"/>
      <c r="H1338" s="48"/>
      <c r="I1338" s="48"/>
      <c r="J1338" s="48"/>
      <c r="K1338" s="48"/>
      <c r="IY1338" s="6"/>
      <c r="IZ1338" s="6"/>
      <c r="JA1338" s="6"/>
      <c r="JB1338" s="6"/>
      <c r="JC1338" s="6"/>
      <c r="JD1338" s="46"/>
      <c r="JE1338" s="4"/>
      <c r="JF1338" s="4"/>
      <c r="JG1338" s="4"/>
      <c r="JH1338" s="4"/>
      <c r="JI1338" s="4"/>
      <c r="JJ1338" s="4"/>
      <c r="JK1338" s="4"/>
      <c r="JL1338" s="4"/>
      <c r="JM1338" s="4"/>
      <c r="JN1338" s="4"/>
      <c r="JO1338" s="4"/>
      <c r="JP1338" s="4"/>
      <c r="JQ1338" s="6"/>
    </row>
    <row r="1339" spans="1:277" x14ac:dyDescent="0.25">
      <c r="A1339" s="47"/>
      <c r="B1339" s="48"/>
      <c r="C1339" s="48"/>
      <c r="D1339" s="48"/>
      <c r="E1339" s="48"/>
      <c r="F1339" s="48"/>
      <c r="G1339" s="48"/>
      <c r="H1339" s="48"/>
      <c r="I1339" s="48"/>
      <c r="J1339" s="48"/>
      <c r="K1339" s="48"/>
      <c r="IY1339" s="6"/>
      <c r="IZ1339" s="6"/>
      <c r="JA1339" s="6"/>
      <c r="JB1339" s="6"/>
      <c r="JC1339" s="6"/>
      <c r="JD1339" s="46"/>
      <c r="JE1339" s="4"/>
      <c r="JF1339" s="4"/>
      <c r="JG1339" s="4"/>
      <c r="JH1339" s="4"/>
      <c r="JI1339" s="4"/>
      <c r="JJ1339" s="4"/>
      <c r="JK1339" s="4"/>
      <c r="JL1339" s="4"/>
      <c r="JM1339" s="4"/>
      <c r="JN1339" s="4"/>
      <c r="JO1339" s="4"/>
      <c r="JP1339" s="4"/>
      <c r="JQ1339" s="6"/>
    </row>
    <row r="1340" spans="1:277" x14ac:dyDescent="0.25">
      <c r="A1340" s="47"/>
      <c r="B1340" s="48"/>
      <c r="C1340" s="48"/>
      <c r="D1340" s="48"/>
      <c r="E1340" s="48"/>
      <c r="F1340" s="48"/>
      <c r="G1340" s="48"/>
      <c r="H1340" s="48"/>
      <c r="I1340" s="48"/>
      <c r="J1340" s="48"/>
      <c r="K1340" s="48"/>
      <c r="IY1340" s="6"/>
      <c r="IZ1340" s="6"/>
      <c r="JA1340" s="6"/>
      <c r="JB1340" s="6"/>
      <c r="JC1340" s="6"/>
      <c r="JD1340" s="46"/>
      <c r="JE1340" s="4"/>
      <c r="JF1340" s="4"/>
      <c r="JG1340" s="4"/>
      <c r="JH1340" s="4"/>
      <c r="JI1340" s="4"/>
      <c r="JJ1340" s="4"/>
      <c r="JK1340" s="4"/>
      <c r="JL1340" s="4"/>
      <c r="JM1340" s="4"/>
      <c r="JN1340" s="4"/>
      <c r="JO1340" s="4"/>
      <c r="JP1340" s="4"/>
      <c r="JQ1340" s="6"/>
    </row>
    <row r="1341" spans="1:277" x14ac:dyDescent="0.25">
      <c r="A1341" s="47"/>
      <c r="B1341" s="48"/>
      <c r="C1341" s="48"/>
      <c r="D1341" s="48"/>
      <c r="E1341" s="48"/>
      <c r="F1341" s="48"/>
      <c r="G1341" s="48"/>
      <c r="H1341" s="48"/>
      <c r="I1341" s="48"/>
      <c r="J1341" s="48"/>
      <c r="K1341" s="48"/>
      <c r="IY1341" s="6"/>
      <c r="IZ1341" s="6"/>
      <c r="JA1341" s="6"/>
      <c r="JB1341" s="6"/>
      <c r="JC1341" s="6"/>
      <c r="JD1341" s="46"/>
      <c r="JE1341" s="4"/>
      <c r="JF1341" s="4"/>
      <c r="JG1341" s="4"/>
      <c r="JH1341" s="4"/>
      <c r="JI1341" s="4"/>
      <c r="JJ1341" s="4"/>
      <c r="JK1341" s="4"/>
      <c r="JL1341" s="4"/>
      <c r="JM1341" s="4"/>
      <c r="JN1341" s="4"/>
      <c r="JO1341" s="4"/>
      <c r="JP1341" s="4"/>
      <c r="JQ1341" s="6"/>
    </row>
    <row r="1342" spans="1:277" x14ac:dyDescent="0.25">
      <c r="A1342" s="47"/>
      <c r="B1342" s="48"/>
      <c r="C1342" s="48"/>
      <c r="D1342" s="48"/>
      <c r="E1342" s="48"/>
      <c r="F1342" s="48"/>
      <c r="G1342" s="48"/>
      <c r="H1342" s="48"/>
      <c r="I1342" s="48"/>
      <c r="J1342" s="48"/>
      <c r="K1342" s="48"/>
      <c r="IY1342" s="6"/>
      <c r="IZ1342" s="6"/>
      <c r="JA1342" s="6"/>
      <c r="JB1342" s="6"/>
      <c r="JC1342" s="6"/>
      <c r="JD1342" s="46"/>
      <c r="JE1342" s="4"/>
      <c r="JF1342" s="4"/>
      <c r="JG1342" s="4"/>
      <c r="JH1342" s="4"/>
      <c r="JI1342" s="4"/>
      <c r="JJ1342" s="4"/>
      <c r="JK1342" s="4"/>
      <c r="JL1342" s="4"/>
      <c r="JM1342" s="4"/>
      <c r="JN1342" s="4"/>
      <c r="JO1342" s="4"/>
      <c r="JP1342" s="4"/>
      <c r="JQ1342" s="6"/>
    </row>
    <row r="1343" spans="1:277" x14ac:dyDescent="0.25">
      <c r="A1343" s="47"/>
      <c r="B1343" s="48"/>
      <c r="C1343" s="48"/>
      <c r="D1343" s="48"/>
      <c r="E1343" s="48"/>
      <c r="F1343" s="48"/>
      <c r="G1343" s="48"/>
      <c r="H1343" s="48"/>
      <c r="I1343" s="48"/>
      <c r="J1343" s="48"/>
      <c r="K1343" s="48"/>
      <c r="IY1343" s="6"/>
      <c r="IZ1343" s="6"/>
      <c r="JA1343" s="6"/>
      <c r="JB1343" s="6"/>
      <c r="JC1343" s="6"/>
      <c r="JD1343" s="46"/>
      <c r="JE1343" s="4"/>
      <c r="JF1343" s="4"/>
      <c r="JG1343" s="4"/>
      <c r="JH1343" s="4"/>
      <c r="JI1343" s="4"/>
      <c r="JJ1343" s="4"/>
      <c r="JK1343" s="4"/>
      <c r="JL1343" s="4"/>
      <c r="JM1343" s="4"/>
      <c r="JN1343" s="4"/>
      <c r="JO1343" s="4"/>
      <c r="JP1343" s="4"/>
      <c r="JQ1343" s="6"/>
    </row>
    <row r="1344" spans="1:277" x14ac:dyDescent="0.25">
      <c r="A1344" s="47"/>
      <c r="B1344" s="48"/>
      <c r="C1344" s="48"/>
      <c r="D1344" s="48"/>
      <c r="E1344" s="48"/>
      <c r="F1344" s="48"/>
      <c r="G1344" s="48"/>
      <c r="H1344" s="48"/>
      <c r="I1344" s="48"/>
      <c r="J1344" s="48"/>
      <c r="K1344" s="48"/>
      <c r="IY1344" s="6"/>
      <c r="IZ1344" s="6"/>
      <c r="JA1344" s="6"/>
      <c r="JB1344" s="6"/>
      <c r="JC1344" s="6"/>
      <c r="JD1344" s="46"/>
      <c r="JE1344" s="4"/>
      <c r="JF1344" s="4"/>
      <c r="JG1344" s="4"/>
      <c r="JH1344" s="4"/>
      <c r="JI1344" s="4"/>
      <c r="JJ1344" s="4"/>
      <c r="JK1344" s="4"/>
      <c r="JL1344" s="4"/>
      <c r="JM1344" s="4"/>
      <c r="JN1344" s="4"/>
      <c r="JO1344" s="4"/>
      <c r="JP1344" s="4"/>
      <c r="JQ1344" s="6"/>
    </row>
    <row r="1345" spans="1:277" x14ac:dyDescent="0.25">
      <c r="A1345" s="47"/>
      <c r="B1345" s="48"/>
      <c r="C1345" s="48"/>
      <c r="D1345" s="48"/>
      <c r="E1345" s="48"/>
      <c r="F1345" s="48"/>
      <c r="G1345" s="48"/>
      <c r="H1345" s="48"/>
      <c r="I1345" s="48"/>
      <c r="J1345" s="48"/>
      <c r="K1345" s="48"/>
      <c r="IY1345" s="6"/>
      <c r="IZ1345" s="6"/>
      <c r="JA1345" s="6"/>
      <c r="JB1345" s="6"/>
      <c r="JC1345" s="6"/>
      <c r="JD1345" s="46"/>
      <c r="JE1345" s="4"/>
      <c r="JF1345" s="4"/>
      <c r="JG1345" s="4"/>
      <c r="JH1345" s="4"/>
      <c r="JI1345" s="4"/>
      <c r="JJ1345" s="4"/>
      <c r="JK1345" s="4"/>
      <c r="JL1345" s="4"/>
      <c r="JM1345" s="4"/>
      <c r="JN1345" s="4"/>
      <c r="JO1345" s="4"/>
      <c r="JP1345" s="4"/>
      <c r="JQ1345" s="6"/>
    </row>
    <row r="1346" spans="1:277" x14ac:dyDescent="0.25">
      <c r="A1346" s="47"/>
      <c r="B1346" s="48"/>
      <c r="C1346" s="48"/>
      <c r="D1346" s="48"/>
      <c r="E1346" s="48"/>
      <c r="F1346" s="48"/>
      <c r="G1346" s="48"/>
      <c r="H1346" s="48"/>
      <c r="I1346" s="48"/>
      <c r="J1346" s="48"/>
      <c r="K1346" s="48"/>
      <c r="IY1346" s="6"/>
      <c r="IZ1346" s="6"/>
      <c r="JA1346" s="6"/>
      <c r="JB1346" s="6"/>
      <c r="JC1346" s="6"/>
      <c r="JD1346" s="46"/>
      <c r="JE1346" s="4"/>
      <c r="JF1346" s="4"/>
      <c r="JG1346" s="4"/>
      <c r="JH1346" s="4"/>
      <c r="JI1346" s="4"/>
      <c r="JJ1346" s="4"/>
      <c r="JK1346" s="4"/>
      <c r="JL1346" s="4"/>
      <c r="JM1346" s="4"/>
      <c r="JN1346" s="4"/>
      <c r="JO1346" s="4"/>
      <c r="JP1346" s="4"/>
      <c r="JQ1346" s="6"/>
    </row>
    <row r="1347" spans="1:277" x14ac:dyDescent="0.25">
      <c r="A1347" s="47"/>
      <c r="B1347" s="48"/>
      <c r="C1347" s="48"/>
      <c r="D1347" s="48"/>
      <c r="E1347" s="48"/>
      <c r="F1347" s="48"/>
      <c r="G1347" s="48"/>
      <c r="H1347" s="48"/>
      <c r="I1347" s="48"/>
      <c r="J1347" s="48"/>
      <c r="K1347" s="48"/>
      <c r="IY1347" s="6"/>
      <c r="IZ1347" s="6"/>
      <c r="JA1347" s="6"/>
      <c r="JB1347" s="6"/>
      <c r="JC1347" s="6"/>
      <c r="JD1347" s="46"/>
      <c r="JE1347" s="4"/>
      <c r="JF1347" s="4"/>
      <c r="JG1347" s="4"/>
      <c r="JH1347" s="4"/>
      <c r="JI1347" s="4"/>
      <c r="JJ1347" s="4"/>
      <c r="JK1347" s="4"/>
      <c r="JL1347" s="4"/>
      <c r="JM1347" s="4"/>
      <c r="JN1347" s="4"/>
      <c r="JO1347" s="4"/>
      <c r="JP1347" s="4"/>
      <c r="JQ1347" s="6"/>
    </row>
    <row r="1348" spans="1:277" x14ac:dyDescent="0.25">
      <c r="A1348" s="47"/>
      <c r="B1348" s="48"/>
      <c r="C1348" s="48"/>
      <c r="D1348" s="48"/>
      <c r="E1348" s="48"/>
      <c r="F1348" s="48"/>
      <c r="G1348" s="48"/>
      <c r="H1348" s="48"/>
      <c r="I1348" s="48"/>
      <c r="J1348" s="48"/>
      <c r="K1348" s="48"/>
      <c r="IY1348" s="6"/>
      <c r="IZ1348" s="6"/>
      <c r="JA1348" s="6"/>
      <c r="JB1348" s="6"/>
      <c r="JC1348" s="6"/>
      <c r="JD1348" s="46"/>
      <c r="JE1348" s="4"/>
      <c r="JF1348" s="4"/>
      <c r="JG1348" s="4"/>
      <c r="JH1348" s="4"/>
      <c r="JI1348" s="4"/>
      <c r="JJ1348" s="4"/>
      <c r="JK1348" s="4"/>
      <c r="JL1348" s="4"/>
      <c r="JM1348" s="4"/>
      <c r="JN1348" s="4"/>
      <c r="JO1348" s="4"/>
      <c r="JP1348" s="4"/>
      <c r="JQ1348" s="6"/>
    </row>
    <row r="1349" spans="1:277" x14ac:dyDescent="0.25">
      <c r="A1349" s="47"/>
      <c r="B1349" s="48"/>
      <c r="C1349" s="48"/>
      <c r="D1349" s="48"/>
      <c r="E1349" s="48"/>
      <c r="F1349" s="48"/>
      <c r="G1349" s="48"/>
      <c r="H1349" s="48"/>
      <c r="I1349" s="48"/>
      <c r="J1349" s="48"/>
      <c r="K1349" s="48"/>
      <c r="IY1349" s="6"/>
      <c r="IZ1349" s="6"/>
      <c r="JA1349" s="6"/>
      <c r="JB1349" s="6"/>
      <c r="JC1349" s="6"/>
      <c r="JD1349" s="46"/>
      <c r="JE1349" s="4"/>
      <c r="JF1349" s="4"/>
      <c r="JG1349" s="4"/>
      <c r="JH1349" s="4"/>
      <c r="JI1349" s="4"/>
      <c r="JJ1349" s="4"/>
      <c r="JK1349" s="4"/>
      <c r="JL1349" s="4"/>
      <c r="JM1349" s="4"/>
      <c r="JN1349" s="4"/>
      <c r="JO1349" s="4"/>
      <c r="JP1349" s="4"/>
      <c r="JQ1349" s="6"/>
    </row>
    <row r="1350" spans="1:277" x14ac:dyDescent="0.25">
      <c r="A1350" s="47"/>
      <c r="B1350" s="48"/>
      <c r="C1350" s="48"/>
      <c r="D1350" s="48"/>
      <c r="E1350" s="48"/>
      <c r="F1350" s="48"/>
      <c r="G1350" s="48"/>
      <c r="H1350" s="48"/>
      <c r="I1350" s="48"/>
      <c r="J1350" s="48"/>
      <c r="K1350" s="48"/>
      <c r="IY1350" s="6"/>
      <c r="IZ1350" s="6"/>
      <c r="JA1350" s="6"/>
      <c r="JB1350" s="6"/>
      <c r="JC1350" s="6"/>
      <c r="JD1350" s="46"/>
      <c r="JE1350" s="4"/>
      <c r="JF1350" s="4"/>
      <c r="JG1350" s="4"/>
      <c r="JH1350" s="4"/>
      <c r="JI1350" s="4"/>
      <c r="JJ1350" s="4"/>
      <c r="JK1350" s="4"/>
      <c r="JL1350" s="4"/>
      <c r="JM1350" s="4"/>
      <c r="JN1350" s="4"/>
      <c r="JO1350" s="4"/>
      <c r="JP1350" s="4"/>
      <c r="JQ1350" s="6"/>
    </row>
    <row r="1351" spans="1:277" x14ac:dyDescent="0.25">
      <c r="A1351" s="47"/>
      <c r="B1351" s="48"/>
      <c r="C1351" s="48"/>
      <c r="D1351" s="48"/>
      <c r="E1351" s="48"/>
      <c r="F1351" s="48"/>
      <c r="G1351" s="48"/>
      <c r="H1351" s="48"/>
      <c r="I1351" s="48"/>
      <c r="J1351" s="48"/>
      <c r="K1351" s="48"/>
      <c r="IY1351" s="6"/>
      <c r="IZ1351" s="6"/>
      <c r="JA1351" s="6"/>
      <c r="JB1351" s="6"/>
      <c r="JC1351" s="6"/>
      <c r="JD1351" s="46"/>
      <c r="JE1351" s="4"/>
      <c r="JF1351" s="4"/>
      <c r="JG1351" s="4"/>
      <c r="JH1351" s="4"/>
      <c r="JI1351" s="4"/>
      <c r="JJ1351" s="4"/>
      <c r="JK1351" s="4"/>
      <c r="JL1351" s="4"/>
      <c r="JM1351" s="4"/>
      <c r="JN1351" s="4"/>
      <c r="JO1351" s="4"/>
      <c r="JP1351" s="4"/>
      <c r="JQ1351" s="6"/>
    </row>
    <row r="1352" spans="1:277" x14ac:dyDescent="0.25">
      <c r="A1352" s="47"/>
      <c r="B1352" s="48"/>
      <c r="C1352" s="48"/>
      <c r="D1352" s="48"/>
      <c r="E1352" s="48"/>
      <c r="F1352" s="48"/>
      <c r="G1352" s="48"/>
      <c r="H1352" s="48"/>
      <c r="I1352" s="48"/>
      <c r="J1352" s="48"/>
      <c r="K1352" s="48"/>
      <c r="IY1352" s="6"/>
      <c r="IZ1352" s="6"/>
      <c r="JA1352" s="6"/>
      <c r="JB1352" s="6"/>
      <c r="JC1352" s="6"/>
      <c r="JD1352" s="46"/>
      <c r="JE1352" s="4"/>
      <c r="JF1352" s="4"/>
      <c r="JG1352" s="4"/>
      <c r="JH1352" s="4"/>
      <c r="JI1352" s="4"/>
      <c r="JJ1352" s="4"/>
      <c r="JK1352" s="4"/>
      <c r="JL1352" s="4"/>
      <c r="JM1352" s="4"/>
      <c r="JN1352" s="4"/>
      <c r="JO1352" s="4"/>
      <c r="JP1352" s="4"/>
      <c r="JQ1352" s="6"/>
    </row>
    <row r="1353" spans="1:277" x14ac:dyDescent="0.25">
      <c r="A1353" s="47"/>
      <c r="B1353" s="48"/>
      <c r="C1353" s="48"/>
      <c r="D1353" s="48"/>
      <c r="E1353" s="48"/>
      <c r="F1353" s="48"/>
      <c r="G1353" s="48"/>
      <c r="H1353" s="48"/>
      <c r="I1353" s="48"/>
      <c r="J1353" s="48"/>
      <c r="K1353" s="48"/>
      <c r="IY1353" s="6"/>
      <c r="IZ1353" s="6"/>
      <c r="JA1353" s="6"/>
      <c r="JB1353" s="6"/>
      <c r="JC1353" s="6"/>
      <c r="JD1353" s="46"/>
      <c r="JE1353" s="4"/>
      <c r="JF1353" s="4"/>
      <c r="JG1353" s="4"/>
      <c r="JH1353" s="4"/>
      <c r="JI1353" s="4"/>
      <c r="JJ1353" s="4"/>
      <c r="JK1353" s="4"/>
      <c r="JL1353" s="4"/>
      <c r="JM1353" s="4"/>
      <c r="JN1353" s="4"/>
      <c r="JO1353" s="4"/>
      <c r="JP1353" s="4"/>
      <c r="JQ1353" s="6"/>
    </row>
    <row r="1354" spans="1:277" x14ac:dyDescent="0.25">
      <c r="A1354" s="47"/>
      <c r="B1354" s="48"/>
      <c r="C1354" s="48"/>
      <c r="D1354" s="48"/>
      <c r="E1354" s="48"/>
      <c r="F1354" s="48"/>
      <c r="G1354" s="48"/>
      <c r="H1354" s="48"/>
      <c r="I1354" s="48"/>
      <c r="J1354" s="48"/>
      <c r="K1354" s="48"/>
      <c r="IY1354" s="6"/>
      <c r="IZ1354" s="6"/>
      <c r="JA1354" s="6"/>
      <c r="JB1354" s="6"/>
      <c r="JC1354" s="6"/>
      <c r="JD1354" s="46"/>
      <c r="JE1354" s="4"/>
      <c r="JF1354" s="4"/>
      <c r="JG1354" s="4"/>
      <c r="JH1354" s="4"/>
      <c r="JI1354" s="4"/>
      <c r="JJ1354" s="4"/>
      <c r="JK1354" s="4"/>
      <c r="JL1354" s="4"/>
      <c r="JM1354" s="4"/>
      <c r="JN1354" s="4"/>
      <c r="JO1354" s="4"/>
      <c r="JP1354" s="4"/>
      <c r="JQ1354" s="6"/>
    </row>
    <row r="1355" spans="1:277" x14ac:dyDescent="0.25">
      <c r="A1355" s="47"/>
      <c r="B1355" s="48"/>
      <c r="C1355" s="48"/>
      <c r="D1355" s="48"/>
      <c r="E1355" s="48"/>
      <c r="F1355" s="48"/>
      <c r="G1355" s="48"/>
      <c r="H1355" s="48"/>
      <c r="I1355" s="48"/>
      <c r="J1355" s="48"/>
      <c r="K1355" s="48"/>
      <c r="IY1355" s="6"/>
      <c r="IZ1355" s="6"/>
      <c r="JA1355" s="6"/>
      <c r="JB1355" s="6"/>
      <c r="JC1355" s="6"/>
      <c r="JD1355" s="46"/>
      <c r="JE1355" s="4"/>
      <c r="JF1355" s="4"/>
      <c r="JG1355" s="4"/>
      <c r="JH1355" s="4"/>
      <c r="JI1355" s="4"/>
      <c r="JJ1355" s="4"/>
      <c r="JK1355" s="4"/>
      <c r="JL1355" s="4"/>
      <c r="JM1355" s="4"/>
      <c r="JN1355" s="4"/>
      <c r="JO1355" s="4"/>
      <c r="JP1355" s="4"/>
      <c r="JQ1355" s="6"/>
    </row>
    <row r="1356" spans="1:277" x14ac:dyDescent="0.25">
      <c r="A1356" s="47"/>
      <c r="B1356" s="48"/>
      <c r="C1356" s="48"/>
      <c r="D1356" s="48"/>
      <c r="E1356" s="48"/>
      <c r="F1356" s="48"/>
      <c r="G1356" s="48"/>
      <c r="H1356" s="48"/>
      <c r="I1356" s="48"/>
      <c r="J1356" s="48"/>
      <c r="K1356" s="48"/>
      <c r="IY1356" s="6"/>
      <c r="IZ1356" s="6"/>
      <c r="JA1356" s="6"/>
      <c r="JB1356" s="6"/>
      <c r="JC1356" s="6"/>
      <c r="JD1356" s="46"/>
      <c r="JE1356" s="4"/>
      <c r="JF1356" s="4"/>
      <c r="JG1356" s="4"/>
      <c r="JH1356" s="4"/>
      <c r="JI1356" s="4"/>
      <c r="JJ1356" s="4"/>
      <c r="JK1356" s="4"/>
      <c r="JL1356" s="4"/>
      <c r="JM1356" s="4"/>
      <c r="JN1356" s="4"/>
      <c r="JO1356" s="4"/>
      <c r="JP1356" s="4"/>
      <c r="JQ1356" s="6"/>
    </row>
    <row r="1357" spans="1:277" x14ac:dyDescent="0.25">
      <c r="A1357" s="47"/>
      <c r="B1357" s="48"/>
      <c r="C1357" s="48"/>
      <c r="D1357" s="48"/>
      <c r="E1357" s="48"/>
      <c r="F1357" s="48"/>
      <c r="G1357" s="48"/>
      <c r="H1357" s="48"/>
      <c r="I1357" s="48"/>
      <c r="J1357" s="48"/>
      <c r="K1357" s="48"/>
      <c r="IY1357" s="6"/>
      <c r="IZ1357" s="6"/>
      <c r="JA1357" s="6"/>
      <c r="JB1357" s="6"/>
      <c r="JC1357" s="6"/>
      <c r="JD1357" s="46"/>
      <c r="JE1357" s="4"/>
      <c r="JF1357" s="4"/>
      <c r="JG1357" s="4"/>
      <c r="JH1357" s="4"/>
      <c r="JI1357" s="4"/>
      <c r="JJ1357" s="4"/>
      <c r="JK1357" s="4"/>
      <c r="JL1357" s="4"/>
      <c r="JM1357" s="4"/>
      <c r="JN1357" s="4"/>
      <c r="JO1357" s="4"/>
      <c r="JP1357" s="4"/>
      <c r="JQ1357" s="6"/>
    </row>
    <row r="1358" spans="1:277" x14ac:dyDescent="0.25">
      <c r="A1358" s="47"/>
      <c r="B1358" s="48"/>
      <c r="C1358" s="48"/>
      <c r="D1358" s="48"/>
      <c r="E1358" s="48"/>
      <c r="F1358" s="48"/>
      <c r="G1358" s="48"/>
      <c r="H1358" s="48"/>
      <c r="I1358" s="48"/>
      <c r="J1358" s="48"/>
      <c r="K1358" s="48"/>
      <c r="IY1358" s="6"/>
      <c r="IZ1358" s="6"/>
      <c r="JA1358" s="6"/>
      <c r="JB1358" s="6"/>
      <c r="JC1358" s="6"/>
      <c r="JD1358" s="46"/>
      <c r="JE1358" s="4"/>
      <c r="JF1358" s="4"/>
      <c r="JG1358" s="4"/>
      <c r="JH1358" s="4"/>
      <c r="JI1358" s="4"/>
      <c r="JJ1358" s="4"/>
      <c r="JK1358" s="4"/>
      <c r="JL1358" s="4"/>
      <c r="JM1358" s="4"/>
      <c r="JN1358" s="4"/>
      <c r="JO1358" s="4"/>
      <c r="JP1358" s="4"/>
      <c r="JQ1358" s="6"/>
    </row>
    <row r="1359" spans="1:277" x14ac:dyDescent="0.25">
      <c r="A1359" s="47"/>
      <c r="B1359" s="48"/>
      <c r="C1359" s="48"/>
      <c r="D1359" s="48"/>
      <c r="E1359" s="48"/>
      <c r="F1359" s="48"/>
      <c r="G1359" s="48"/>
      <c r="H1359" s="48"/>
      <c r="I1359" s="48"/>
      <c r="J1359" s="48"/>
      <c r="K1359" s="48"/>
      <c r="IY1359" s="6"/>
      <c r="IZ1359" s="6"/>
      <c r="JA1359" s="6"/>
      <c r="JB1359" s="6"/>
      <c r="JC1359" s="6"/>
      <c r="JD1359" s="46"/>
      <c r="JE1359" s="4"/>
      <c r="JF1359" s="4"/>
      <c r="JG1359" s="4"/>
      <c r="JH1359" s="4"/>
      <c r="JI1359" s="4"/>
      <c r="JJ1359" s="4"/>
      <c r="JK1359" s="4"/>
      <c r="JL1359" s="4"/>
      <c r="JM1359" s="4"/>
      <c r="JN1359" s="4"/>
      <c r="JO1359" s="4"/>
      <c r="JP1359" s="4"/>
      <c r="JQ1359" s="6"/>
    </row>
    <row r="1360" spans="1:277" x14ac:dyDescent="0.25">
      <c r="A1360" s="47"/>
      <c r="B1360" s="48"/>
      <c r="C1360" s="48"/>
      <c r="D1360" s="48"/>
      <c r="E1360" s="48"/>
      <c r="F1360" s="48"/>
      <c r="G1360" s="48"/>
      <c r="H1360" s="48"/>
      <c r="I1360" s="48"/>
      <c r="J1360" s="48"/>
      <c r="K1360" s="48"/>
      <c r="IY1360" s="6"/>
      <c r="IZ1360" s="6"/>
      <c r="JA1360" s="6"/>
      <c r="JB1360" s="6"/>
      <c r="JC1360" s="6"/>
      <c r="JD1360" s="46"/>
      <c r="JE1360" s="4"/>
      <c r="JF1360" s="4"/>
      <c r="JG1360" s="4"/>
      <c r="JH1360" s="4"/>
      <c r="JI1360" s="4"/>
      <c r="JJ1360" s="4"/>
      <c r="JK1360" s="4"/>
      <c r="JL1360" s="4"/>
      <c r="JM1360" s="4"/>
      <c r="JN1360" s="4"/>
      <c r="JO1360" s="4"/>
      <c r="JP1360" s="4"/>
      <c r="JQ1360" s="6"/>
    </row>
    <row r="1361" spans="1:277" x14ac:dyDescent="0.25">
      <c r="A1361" s="47"/>
      <c r="B1361" s="48"/>
      <c r="C1361" s="48"/>
      <c r="D1361" s="48"/>
      <c r="E1361" s="48"/>
      <c r="F1361" s="48"/>
      <c r="G1361" s="48"/>
      <c r="H1361" s="48"/>
      <c r="I1361" s="48"/>
      <c r="J1361" s="48"/>
      <c r="K1361" s="48"/>
      <c r="IY1361" s="6"/>
      <c r="IZ1361" s="6"/>
      <c r="JA1361" s="6"/>
      <c r="JB1361" s="6"/>
      <c r="JC1361" s="6"/>
      <c r="JD1361" s="46"/>
      <c r="JE1361" s="4"/>
      <c r="JF1361" s="4"/>
      <c r="JG1361" s="4"/>
      <c r="JH1361" s="4"/>
      <c r="JI1361" s="4"/>
      <c r="JJ1361" s="4"/>
      <c r="JK1361" s="4"/>
      <c r="JL1361" s="4"/>
      <c r="JM1361" s="4"/>
      <c r="JN1361" s="4"/>
      <c r="JO1361" s="4"/>
      <c r="JP1361" s="4"/>
      <c r="JQ1361" s="6"/>
    </row>
    <row r="1362" spans="1:277" x14ac:dyDescent="0.25">
      <c r="A1362" s="47"/>
      <c r="B1362" s="48"/>
      <c r="C1362" s="48"/>
      <c r="D1362" s="48"/>
      <c r="E1362" s="48"/>
      <c r="F1362" s="48"/>
      <c r="G1362" s="48"/>
      <c r="H1362" s="48"/>
      <c r="I1362" s="48"/>
      <c r="J1362" s="48"/>
      <c r="K1362" s="48"/>
      <c r="IY1362" s="6"/>
      <c r="IZ1362" s="6"/>
      <c r="JA1362" s="6"/>
      <c r="JB1362" s="6"/>
      <c r="JC1362" s="6"/>
      <c r="JD1362" s="46"/>
      <c r="JE1362" s="4"/>
      <c r="JF1362" s="4"/>
      <c r="JG1362" s="4"/>
      <c r="JH1362" s="4"/>
      <c r="JI1362" s="4"/>
      <c r="JJ1362" s="4"/>
      <c r="JK1362" s="4"/>
      <c r="JL1362" s="4"/>
      <c r="JM1362" s="4"/>
      <c r="JN1362" s="4"/>
      <c r="JO1362" s="4"/>
      <c r="JP1362" s="4"/>
      <c r="JQ1362" s="6"/>
    </row>
    <row r="1363" spans="1:277" x14ac:dyDescent="0.25">
      <c r="A1363" s="47"/>
      <c r="B1363" s="48"/>
      <c r="C1363" s="48"/>
      <c r="D1363" s="48"/>
      <c r="E1363" s="48"/>
      <c r="F1363" s="48"/>
      <c r="G1363" s="48"/>
      <c r="H1363" s="48"/>
      <c r="I1363" s="48"/>
      <c r="J1363" s="48"/>
      <c r="K1363" s="48"/>
      <c r="IY1363" s="6"/>
      <c r="IZ1363" s="6"/>
      <c r="JA1363" s="6"/>
      <c r="JB1363" s="6"/>
      <c r="JC1363" s="6"/>
      <c r="JD1363" s="46"/>
      <c r="JE1363" s="4"/>
      <c r="JF1363" s="4"/>
      <c r="JG1363" s="4"/>
      <c r="JH1363" s="4"/>
      <c r="JI1363" s="4"/>
      <c r="JJ1363" s="4"/>
      <c r="JK1363" s="4"/>
      <c r="JL1363" s="4"/>
      <c r="JM1363" s="4"/>
      <c r="JN1363" s="4"/>
      <c r="JO1363" s="4"/>
      <c r="JP1363" s="4"/>
      <c r="JQ1363" s="6"/>
    </row>
    <row r="1364" spans="1:277" x14ac:dyDescent="0.25">
      <c r="A1364" s="47"/>
      <c r="B1364" s="48"/>
      <c r="C1364" s="48"/>
      <c r="D1364" s="48"/>
      <c r="E1364" s="48"/>
      <c r="F1364" s="48"/>
      <c r="G1364" s="48"/>
      <c r="H1364" s="48"/>
      <c r="I1364" s="48"/>
      <c r="J1364" s="48"/>
      <c r="K1364" s="48"/>
      <c r="IY1364" s="6"/>
      <c r="IZ1364" s="6"/>
      <c r="JA1364" s="6"/>
      <c r="JB1364" s="6"/>
      <c r="JC1364" s="6"/>
      <c r="JD1364" s="46"/>
      <c r="JE1364" s="4"/>
      <c r="JF1364" s="4"/>
      <c r="JG1364" s="4"/>
      <c r="JH1364" s="4"/>
      <c r="JI1364" s="4"/>
      <c r="JJ1364" s="4"/>
      <c r="JK1364" s="4"/>
      <c r="JL1364" s="4"/>
      <c r="JM1364" s="4"/>
      <c r="JN1364" s="4"/>
      <c r="JO1364" s="4"/>
      <c r="JP1364" s="4"/>
      <c r="JQ1364" s="6"/>
    </row>
    <row r="1365" spans="1:277" x14ac:dyDescent="0.25">
      <c r="A1365" s="47"/>
      <c r="B1365" s="48"/>
      <c r="C1365" s="48"/>
      <c r="D1365" s="48"/>
      <c r="E1365" s="48"/>
      <c r="F1365" s="48"/>
      <c r="G1365" s="48"/>
      <c r="H1365" s="48"/>
      <c r="I1365" s="48"/>
      <c r="J1365" s="48"/>
      <c r="K1365" s="48"/>
      <c r="IY1365" s="6"/>
      <c r="IZ1365" s="6"/>
      <c r="JA1365" s="6"/>
      <c r="JB1365" s="6"/>
      <c r="JC1365" s="6"/>
      <c r="JD1365" s="46"/>
      <c r="JE1365" s="4"/>
      <c r="JF1365" s="4"/>
      <c r="JG1365" s="4"/>
      <c r="JH1365" s="4"/>
      <c r="JI1365" s="4"/>
      <c r="JJ1365" s="4"/>
      <c r="JK1365" s="4"/>
      <c r="JL1365" s="4"/>
      <c r="JM1365" s="4"/>
      <c r="JN1365" s="4"/>
      <c r="JO1365" s="4"/>
      <c r="JP1365" s="4"/>
      <c r="JQ1365" s="6"/>
    </row>
    <row r="1366" spans="1:277" x14ac:dyDescent="0.25">
      <c r="A1366" s="47"/>
      <c r="B1366" s="48"/>
      <c r="C1366" s="48"/>
      <c r="D1366" s="48"/>
      <c r="E1366" s="48"/>
      <c r="F1366" s="48"/>
      <c r="G1366" s="48"/>
      <c r="H1366" s="48"/>
      <c r="I1366" s="48"/>
      <c r="J1366" s="48"/>
      <c r="K1366" s="48"/>
      <c r="IY1366" s="6"/>
      <c r="IZ1366" s="6"/>
      <c r="JA1366" s="6"/>
      <c r="JB1366" s="6"/>
      <c r="JC1366" s="6"/>
      <c r="JD1366" s="46"/>
      <c r="JE1366" s="4"/>
      <c r="JF1366" s="4"/>
      <c r="JG1366" s="4"/>
      <c r="JH1366" s="4"/>
      <c r="JI1366" s="4"/>
      <c r="JJ1366" s="4"/>
      <c r="JK1366" s="4"/>
      <c r="JL1366" s="4"/>
      <c r="JM1366" s="4"/>
      <c r="JN1366" s="4"/>
      <c r="JO1366" s="4"/>
      <c r="JP1366" s="4"/>
      <c r="JQ1366" s="6"/>
    </row>
    <row r="1367" spans="1:277" x14ac:dyDescent="0.25">
      <c r="A1367" s="47"/>
      <c r="B1367" s="48"/>
      <c r="C1367" s="48"/>
      <c r="D1367" s="48"/>
      <c r="E1367" s="48"/>
      <c r="F1367" s="48"/>
      <c r="G1367" s="48"/>
      <c r="H1367" s="48"/>
      <c r="I1367" s="48"/>
      <c r="J1367" s="48"/>
      <c r="K1367" s="48"/>
      <c r="IY1367" s="6"/>
      <c r="IZ1367" s="6"/>
      <c r="JA1367" s="6"/>
      <c r="JB1367" s="6"/>
      <c r="JC1367" s="6"/>
      <c r="JD1367" s="46"/>
      <c r="JE1367" s="4"/>
      <c r="JF1367" s="4"/>
      <c r="JG1367" s="4"/>
      <c r="JH1367" s="4"/>
      <c r="JI1367" s="4"/>
      <c r="JJ1367" s="4"/>
      <c r="JK1367" s="4"/>
      <c r="JL1367" s="4"/>
      <c r="JM1367" s="4"/>
      <c r="JN1367" s="4"/>
      <c r="JO1367" s="4"/>
      <c r="JP1367" s="4"/>
      <c r="JQ1367" s="6"/>
    </row>
    <row r="1368" spans="1:277" x14ac:dyDescent="0.25">
      <c r="A1368" s="47"/>
      <c r="B1368" s="48"/>
      <c r="C1368" s="48"/>
      <c r="D1368" s="48"/>
      <c r="E1368" s="48"/>
      <c r="F1368" s="48"/>
      <c r="G1368" s="48"/>
      <c r="H1368" s="48"/>
      <c r="I1368" s="48"/>
      <c r="J1368" s="48"/>
      <c r="K1368" s="48"/>
      <c r="IY1368" s="6"/>
      <c r="IZ1368" s="6"/>
      <c r="JA1368" s="6"/>
      <c r="JB1368" s="6"/>
      <c r="JC1368" s="6"/>
      <c r="JD1368" s="46"/>
      <c r="JE1368" s="4"/>
      <c r="JF1368" s="4"/>
      <c r="JG1368" s="4"/>
      <c r="JH1368" s="4"/>
      <c r="JI1368" s="4"/>
      <c r="JJ1368" s="4"/>
      <c r="JK1368" s="4"/>
      <c r="JL1368" s="4"/>
      <c r="JM1368" s="4"/>
      <c r="JN1368" s="4"/>
      <c r="JO1368" s="4"/>
      <c r="JP1368" s="4"/>
      <c r="JQ1368" s="6"/>
    </row>
    <row r="1369" spans="1:277" x14ac:dyDescent="0.25">
      <c r="A1369" s="47"/>
      <c r="B1369" s="48"/>
      <c r="C1369" s="48"/>
      <c r="D1369" s="48"/>
      <c r="E1369" s="48"/>
      <c r="F1369" s="48"/>
      <c r="G1369" s="48"/>
      <c r="H1369" s="48"/>
      <c r="I1369" s="48"/>
      <c r="J1369" s="48"/>
      <c r="K1369" s="48"/>
      <c r="IY1369" s="6"/>
      <c r="IZ1369" s="6"/>
      <c r="JA1369" s="6"/>
      <c r="JB1369" s="6"/>
      <c r="JC1369" s="6"/>
      <c r="JD1369" s="46"/>
      <c r="JE1369" s="4"/>
      <c r="JF1369" s="4"/>
      <c r="JG1369" s="4"/>
      <c r="JH1369" s="4"/>
      <c r="JI1369" s="4"/>
      <c r="JJ1369" s="4"/>
      <c r="JK1369" s="4"/>
      <c r="JL1369" s="4"/>
      <c r="JM1369" s="4"/>
      <c r="JN1369" s="4"/>
      <c r="JO1369" s="4"/>
      <c r="JP1369" s="4"/>
      <c r="JQ1369" s="6"/>
    </row>
    <row r="1370" spans="1:277" x14ac:dyDescent="0.25">
      <c r="A1370" s="47"/>
      <c r="B1370" s="48"/>
      <c r="C1370" s="48"/>
      <c r="D1370" s="48"/>
      <c r="E1370" s="48"/>
      <c r="F1370" s="48"/>
      <c r="G1370" s="48"/>
      <c r="H1370" s="48"/>
      <c r="I1370" s="48"/>
      <c r="J1370" s="48"/>
      <c r="K1370" s="48"/>
      <c r="IY1370" s="6"/>
      <c r="IZ1370" s="6"/>
      <c r="JA1370" s="6"/>
      <c r="JB1370" s="6"/>
      <c r="JC1370" s="6"/>
      <c r="JD1370" s="46"/>
      <c r="JE1370" s="4"/>
      <c r="JF1370" s="4"/>
      <c r="JG1370" s="4"/>
      <c r="JH1370" s="4"/>
      <c r="JI1370" s="4"/>
      <c r="JJ1370" s="4"/>
      <c r="JK1370" s="4"/>
      <c r="JL1370" s="4"/>
      <c r="JM1370" s="4"/>
      <c r="JN1370" s="4"/>
      <c r="JO1370" s="4"/>
      <c r="JP1370" s="4"/>
      <c r="JQ1370" s="6"/>
    </row>
    <row r="1371" spans="1:277" x14ac:dyDescent="0.25">
      <c r="A1371" s="47"/>
      <c r="B1371" s="48"/>
      <c r="C1371" s="48"/>
      <c r="D1371" s="48"/>
      <c r="E1371" s="48"/>
      <c r="F1371" s="48"/>
      <c r="G1371" s="48"/>
      <c r="H1371" s="48"/>
      <c r="I1371" s="48"/>
      <c r="J1371" s="48"/>
      <c r="K1371" s="48"/>
      <c r="IY1371" s="6"/>
      <c r="IZ1371" s="6"/>
      <c r="JA1371" s="6"/>
      <c r="JB1371" s="6"/>
      <c r="JC1371" s="6"/>
      <c r="JD1371" s="46"/>
      <c r="JE1371" s="4"/>
      <c r="JF1371" s="4"/>
      <c r="JG1371" s="4"/>
      <c r="JH1371" s="4"/>
      <c r="JI1371" s="4"/>
      <c r="JJ1371" s="4"/>
      <c r="JK1371" s="4"/>
      <c r="JL1371" s="4"/>
      <c r="JM1371" s="4"/>
      <c r="JN1371" s="4"/>
      <c r="JO1371" s="4"/>
      <c r="JP1371" s="4"/>
      <c r="JQ1371" s="6"/>
    </row>
    <row r="1372" spans="1:277" x14ac:dyDescent="0.25">
      <c r="A1372" s="47"/>
      <c r="B1372" s="48"/>
      <c r="C1372" s="48"/>
      <c r="D1372" s="48"/>
      <c r="E1372" s="48"/>
      <c r="F1372" s="48"/>
      <c r="G1372" s="48"/>
      <c r="H1372" s="48"/>
      <c r="I1372" s="48"/>
      <c r="J1372" s="48"/>
      <c r="K1372" s="48"/>
      <c r="IY1372" s="6"/>
      <c r="IZ1372" s="6"/>
      <c r="JA1372" s="6"/>
      <c r="JB1372" s="6"/>
      <c r="JC1372" s="6"/>
      <c r="JD1372" s="46"/>
      <c r="JE1372" s="4"/>
      <c r="JF1372" s="4"/>
      <c r="JG1372" s="4"/>
      <c r="JH1372" s="4"/>
      <c r="JI1372" s="4"/>
      <c r="JJ1372" s="4"/>
      <c r="JK1372" s="4"/>
      <c r="JL1372" s="4"/>
      <c r="JM1372" s="4"/>
      <c r="JN1372" s="4"/>
      <c r="JO1372" s="4"/>
      <c r="JP1372" s="4"/>
      <c r="JQ1372" s="6"/>
    </row>
    <row r="1373" spans="1:277" x14ac:dyDescent="0.25">
      <c r="A1373" s="47"/>
      <c r="B1373" s="48"/>
      <c r="C1373" s="48"/>
      <c r="D1373" s="48"/>
      <c r="E1373" s="48"/>
      <c r="F1373" s="48"/>
      <c r="G1373" s="48"/>
      <c r="H1373" s="48"/>
      <c r="I1373" s="48"/>
      <c r="J1373" s="48"/>
      <c r="K1373" s="48"/>
      <c r="IY1373" s="6"/>
      <c r="IZ1373" s="6"/>
      <c r="JA1373" s="6"/>
      <c r="JB1373" s="6"/>
      <c r="JC1373" s="6"/>
      <c r="JD1373" s="46"/>
      <c r="JE1373" s="4"/>
      <c r="JF1373" s="4"/>
      <c r="JG1373" s="4"/>
      <c r="JH1373" s="4"/>
      <c r="JI1373" s="4"/>
      <c r="JJ1373" s="4"/>
      <c r="JK1373" s="4"/>
      <c r="JL1373" s="4"/>
      <c r="JM1373" s="4"/>
      <c r="JN1373" s="4"/>
      <c r="JO1373" s="4"/>
      <c r="JP1373" s="4"/>
      <c r="JQ1373" s="6"/>
    </row>
    <row r="1374" spans="1:277" x14ac:dyDescent="0.25">
      <c r="A1374" s="47"/>
      <c r="B1374" s="48"/>
      <c r="C1374" s="48"/>
      <c r="D1374" s="48"/>
      <c r="E1374" s="48"/>
      <c r="F1374" s="48"/>
      <c r="G1374" s="48"/>
      <c r="H1374" s="48"/>
      <c r="I1374" s="48"/>
      <c r="J1374" s="48"/>
      <c r="K1374" s="48"/>
      <c r="IY1374" s="6"/>
      <c r="IZ1374" s="6"/>
      <c r="JA1374" s="6"/>
      <c r="JB1374" s="6"/>
      <c r="JC1374" s="6"/>
      <c r="JD1374" s="46"/>
      <c r="JE1374" s="4"/>
      <c r="JF1374" s="4"/>
      <c r="JG1374" s="4"/>
      <c r="JH1374" s="4"/>
      <c r="JI1374" s="4"/>
      <c r="JJ1374" s="4"/>
      <c r="JK1374" s="4"/>
      <c r="JL1374" s="4"/>
      <c r="JM1374" s="4"/>
      <c r="JN1374" s="4"/>
      <c r="JO1374" s="4"/>
      <c r="JP1374" s="4"/>
      <c r="JQ1374" s="6"/>
    </row>
    <row r="1375" spans="1:277" x14ac:dyDescent="0.25">
      <c r="A1375" s="47"/>
      <c r="B1375" s="48"/>
      <c r="C1375" s="48"/>
      <c r="D1375" s="48"/>
      <c r="E1375" s="48"/>
      <c r="F1375" s="48"/>
      <c r="G1375" s="48"/>
      <c r="H1375" s="48"/>
      <c r="I1375" s="48"/>
      <c r="J1375" s="48"/>
      <c r="K1375" s="48"/>
      <c r="IY1375" s="6"/>
      <c r="IZ1375" s="6"/>
      <c r="JA1375" s="6"/>
      <c r="JB1375" s="6"/>
      <c r="JC1375" s="6"/>
      <c r="JD1375" s="46"/>
      <c r="JE1375" s="4"/>
      <c r="JF1375" s="4"/>
      <c r="JG1375" s="4"/>
      <c r="JH1375" s="4"/>
      <c r="JI1375" s="4"/>
      <c r="JJ1375" s="4"/>
      <c r="JK1375" s="4"/>
      <c r="JL1375" s="4"/>
      <c r="JM1375" s="4"/>
      <c r="JN1375" s="4"/>
      <c r="JO1375" s="4"/>
      <c r="JP1375" s="4"/>
      <c r="JQ1375" s="6"/>
    </row>
    <row r="1376" spans="1:277" x14ac:dyDescent="0.25">
      <c r="A1376" s="47"/>
      <c r="B1376" s="48"/>
      <c r="C1376" s="48"/>
      <c r="D1376" s="48"/>
      <c r="E1376" s="48"/>
      <c r="F1376" s="48"/>
      <c r="G1376" s="48"/>
      <c r="H1376" s="48"/>
      <c r="I1376" s="48"/>
      <c r="J1376" s="48"/>
      <c r="K1376" s="48"/>
      <c r="IY1376" s="6"/>
      <c r="IZ1376" s="6"/>
      <c r="JA1376" s="6"/>
      <c r="JB1376" s="6"/>
      <c r="JC1376" s="6"/>
      <c r="JD1376" s="46"/>
      <c r="JE1376" s="4"/>
      <c r="JF1376" s="4"/>
      <c r="JG1376" s="4"/>
      <c r="JH1376" s="4"/>
      <c r="JI1376" s="4"/>
      <c r="JJ1376" s="4"/>
      <c r="JK1376" s="4"/>
      <c r="JL1376" s="4"/>
      <c r="JM1376" s="4"/>
      <c r="JN1376" s="4"/>
      <c r="JO1376" s="4"/>
      <c r="JP1376" s="4"/>
      <c r="JQ1376" s="6"/>
    </row>
    <row r="1377" spans="1:277" x14ac:dyDescent="0.25">
      <c r="A1377" s="47"/>
      <c r="B1377" s="48"/>
      <c r="C1377" s="48"/>
      <c r="D1377" s="48"/>
      <c r="E1377" s="48"/>
      <c r="F1377" s="48"/>
      <c r="G1377" s="48"/>
      <c r="H1377" s="48"/>
      <c r="I1377" s="48"/>
      <c r="J1377" s="48"/>
      <c r="K1377" s="48"/>
      <c r="IY1377" s="6"/>
      <c r="IZ1377" s="6"/>
      <c r="JA1377" s="6"/>
      <c r="JB1377" s="6"/>
      <c r="JC1377" s="6"/>
      <c r="JD1377" s="46"/>
      <c r="JE1377" s="4"/>
      <c r="JF1377" s="4"/>
      <c r="JG1377" s="4"/>
      <c r="JH1377" s="4"/>
      <c r="JI1377" s="4"/>
      <c r="JJ1377" s="4"/>
      <c r="JK1377" s="4"/>
      <c r="JL1377" s="4"/>
      <c r="JM1377" s="4"/>
      <c r="JN1377" s="4"/>
      <c r="JO1377" s="4"/>
      <c r="JP1377" s="4"/>
      <c r="JQ1377" s="6"/>
    </row>
    <row r="1378" spans="1:277" x14ac:dyDescent="0.25">
      <c r="A1378" s="47"/>
      <c r="B1378" s="48"/>
      <c r="C1378" s="48"/>
      <c r="D1378" s="48"/>
      <c r="E1378" s="48"/>
      <c r="F1378" s="48"/>
      <c r="G1378" s="48"/>
      <c r="H1378" s="48"/>
      <c r="I1378" s="48"/>
      <c r="J1378" s="48"/>
      <c r="K1378" s="48"/>
      <c r="IY1378" s="6"/>
      <c r="IZ1378" s="6"/>
      <c r="JA1378" s="6"/>
      <c r="JB1378" s="6"/>
      <c r="JC1378" s="6"/>
      <c r="JD1378" s="46"/>
      <c r="JE1378" s="4"/>
      <c r="JF1378" s="4"/>
      <c r="JG1378" s="4"/>
      <c r="JH1378" s="4"/>
      <c r="JI1378" s="4"/>
      <c r="JJ1378" s="4"/>
      <c r="JK1378" s="4"/>
      <c r="JL1378" s="4"/>
      <c r="JM1378" s="4"/>
      <c r="JN1378" s="4"/>
      <c r="JO1378" s="4"/>
      <c r="JP1378" s="4"/>
      <c r="JQ1378" s="6"/>
    </row>
    <row r="1379" spans="1:277" x14ac:dyDescent="0.25">
      <c r="A1379" s="47"/>
      <c r="B1379" s="48"/>
      <c r="C1379" s="48"/>
      <c r="D1379" s="48"/>
      <c r="E1379" s="48"/>
      <c r="F1379" s="48"/>
      <c r="G1379" s="48"/>
      <c r="H1379" s="48"/>
      <c r="I1379" s="48"/>
      <c r="J1379" s="48"/>
      <c r="K1379" s="48"/>
      <c r="IY1379" s="6"/>
      <c r="IZ1379" s="6"/>
      <c r="JA1379" s="6"/>
      <c r="JB1379" s="6"/>
      <c r="JC1379" s="6"/>
      <c r="JD1379" s="46"/>
      <c r="JE1379" s="4"/>
      <c r="JF1379" s="4"/>
      <c r="JG1379" s="4"/>
      <c r="JH1379" s="4"/>
      <c r="JI1379" s="4"/>
      <c r="JJ1379" s="4"/>
      <c r="JK1379" s="4"/>
      <c r="JL1379" s="4"/>
      <c r="JM1379" s="4"/>
      <c r="JN1379" s="4"/>
      <c r="JO1379" s="4"/>
      <c r="JP1379" s="4"/>
      <c r="JQ1379" s="6"/>
    </row>
    <row r="1380" spans="1:277" x14ac:dyDescent="0.25">
      <c r="A1380" s="47"/>
      <c r="B1380" s="48"/>
      <c r="C1380" s="48"/>
      <c r="D1380" s="48"/>
      <c r="E1380" s="48"/>
      <c r="F1380" s="48"/>
      <c r="G1380" s="48"/>
      <c r="H1380" s="48"/>
      <c r="I1380" s="48"/>
      <c r="J1380" s="48"/>
      <c r="K1380" s="48"/>
      <c r="IY1380" s="6"/>
      <c r="IZ1380" s="6"/>
      <c r="JA1380" s="6"/>
      <c r="JB1380" s="6"/>
      <c r="JC1380" s="6"/>
      <c r="JD1380" s="46"/>
      <c r="JE1380" s="4"/>
      <c r="JF1380" s="4"/>
      <c r="JG1380" s="4"/>
      <c r="JH1380" s="4"/>
      <c r="JI1380" s="4"/>
      <c r="JJ1380" s="4"/>
      <c r="JK1380" s="4"/>
      <c r="JL1380" s="4"/>
      <c r="JM1380" s="4"/>
      <c r="JN1380" s="4"/>
      <c r="JO1380" s="4"/>
      <c r="JP1380" s="4"/>
      <c r="JQ1380" s="6"/>
    </row>
    <row r="1381" spans="1:277" x14ac:dyDescent="0.25">
      <c r="A1381" s="47"/>
      <c r="B1381" s="48"/>
      <c r="C1381" s="48"/>
      <c r="D1381" s="48"/>
      <c r="E1381" s="48"/>
      <c r="F1381" s="48"/>
      <c r="G1381" s="48"/>
      <c r="H1381" s="48"/>
      <c r="I1381" s="48"/>
      <c r="J1381" s="48"/>
      <c r="K1381" s="48"/>
      <c r="IY1381" s="6"/>
      <c r="IZ1381" s="6"/>
      <c r="JA1381" s="6"/>
      <c r="JB1381" s="6"/>
      <c r="JC1381" s="6"/>
      <c r="JD1381" s="46"/>
      <c r="JE1381" s="4"/>
      <c r="JF1381" s="4"/>
      <c r="JG1381" s="4"/>
      <c r="JH1381" s="4"/>
      <c r="JI1381" s="4"/>
      <c r="JJ1381" s="4"/>
      <c r="JK1381" s="4"/>
      <c r="JL1381" s="4"/>
      <c r="JM1381" s="4"/>
      <c r="JN1381" s="4"/>
      <c r="JO1381" s="4"/>
      <c r="JP1381" s="4"/>
      <c r="JQ1381" s="6"/>
    </row>
    <row r="1382" spans="1:277" x14ac:dyDescent="0.25">
      <c r="A1382" s="47"/>
      <c r="B1382" s="48"/>
      <c r="C1382" s="48"/>
      <c r="D1382" s="48"/>
      <c r="E1382" s="48"/>
      <c r="F1382" s="48"/>
      <c r="G1382" s="48"/>
      <c r="H1382" s="48"/>
      <c r="I1382" s="48"/>
      <c r="J1382" s="48"/>
      <c r="K1382" s="48"/>
      <c r="IY1382" s="6"/>
      <c r="IZ1382" s="6"/>
      <c r="JA1382" s="6"/>
      <c r="JB1382" s="6"/>
      <c r="JC1382" s="6"/>
      <c r="JD1382" s="46"/>
      <c r="JE1382" s="4"/>
      <c r="JF1382" s="4"/>
      <c r="JG1382" s="4"/>
      <c r="JH1382" s="4"/>
      <c r="JI1382" s="4"/>
      <c r="JJ1382" s="4"/>
      <c r="JK1382" s="4"/>
      <c r="JL1382" s="4"/>
      <c r="JM1382" s="4"/>
      <c r="JN1382" s="4"/>
      <c r="JO1382" s="4"/>
      <c r="JP1382" s="4"/>
      <c r="JQ1382" s="6"/>
    </row>
    <row r="1383" spans="1:277" x14ac:dyDescent="0.25">
      <c r="A1383" s="47"/>
      <c r="B1383" s="48"/>
      <c r="C1383" s="48"/>
      <c r="D1383" s="48"/>
      <c r="E1383" s="48"/>
      <c r="F1383" s="48"/>
      <c r="G1383" s="48"/>
      <c r="H1383" s="48"/>
      <c r="I1383" s="48"/>
      <c r="J1383" s="48"/>
      <c r="K1383" s="48"/>
      <c r="IY1383" s="6"/>
      <c r="IZ1383" s="6"/>
      <c r="JA1383" s="6"/>
      <c r="JB1383" s="6"/>
      <c r="JC1383" s="6"/>
      <c r="JD1383" s="46"/>
      <c r="JE1383" s="4"/>
      <c r="JF1383" s="4"/>
      <c r="JG1383" s="4"/>
      <c r="JH1383" s="4"/>
      <c r="JI1383" s="4"/>
      <c r="JJ1383" s="4"/>
      <c r="JK1383" s="4"/>
      <c r="JL1383" s="4"/>
      <c r="JM1383" s="4"/>
      <c r="JN1383" s="4"/>
      <c r="JO1383" s="4"/>
      <c r="JP1383" s="4"/>
      <c r="JQ1383" s="6"/>
    </row>
    <row r="1384" spans="1:277" x14ac:dyDescent="0.25">
      <c r="A1384" s="47"/>
      <c r="B1384" s="48"/>
      <c r="C1384" s="48"/>
      <c r="D1384" s="48"/>
      <c r="E1384" s="48"/>
      <c r="F1384" s="48"/>
      <c r="G1384" s="48"/>
      <c r="H1384" s="48"/>
      <c r="I1384" s="48"/>
      <c r="J1384" s="48"/>
      <c r="K1384" s="48"/>
      <c r="IY1384" s="6"/>
      <c r="IZ1384" s="6"/>
      <c r="JA1384" s="6"/>
      <c r="JB1384" s="6"/>
      <c r="JC1384" s="6"/>
      <c r="JD1384" s="46"/>
      <c r="JE1384" s="4"/>
      <c r="JF1384" s="4"/>
      <c r="JG1384" s="4"/>
      <c r="JH1384" s="4"/>
      <c r="JI1384" s="4"/>
      <c r="JJ1384" s="4"/>
      <c r="JK1384" s="4"/>
      <c r="JL1384" s="4"/>
      <c r="JM1384" s="4"/>
      <c r="JN1384" s="4"/>
      <c r="JO1384" s="4"/>
      <c r="JP1384" s="4"/>
      <c r="JQ1384" s="6"/>
    </row>
    <row r="1385" spans="1:277" x14ac:dyDescent="0.25">
      <c r="A1385" s="47"/>
      <c r="B1385" s="48"/>
      <c r="C1385" s="48"/>
      <c r="D1385" s="48"/>
      <c r="E1385" s="48"/>
      <c r="F1385" s="48"/>
      <c r="G1385" s="48"/>
      <c r="H1385" s="48"/>
      <c r="I1385" s="48"/>
      <c r="J1385" s="48"/>
      <c r="K1385" s="48"/>
      <c r="IY1385" s="6"/>
      <c r="IZ1385" s="6"/>
      <c r="JA1385" s="6"/>
      <c r="JB1385" s="6"/>
      <c r="JC1385" s="6"/>
      <c r="JD1385" s="46"/>
      <c r="JE1385" s="4"/>
      <c r="JF1385" s="4"/>
      <c r="JG1385" s="4"/>
      <c r="JH1385" s="4"/>
      <c r="JI1385" s="4"/>
      <c r="JJ1385" s="4"/>
      <c r="JK1385" s="4"/>
      <c r="JL1385" s="4"/>
      <c r="JM1385" s="4"/>
      <c r="JN1385" s="4"/>
      <c r="JO1385" s="4"/>
      <c r="JP1385" s="4"/>
      <c r="JQ1385" s="6"/>
    </row>
    <row r="1386" spans="1:277" x14ac:dyDescent="0.25">
      <c r="A1386" s="47"/>
      <c r="B1386" s="48"/>
      <c r="C1386" s="48"/>
      <c r="D1386" s="48"/>
      <c r="E1386" s="48"/>
      <c r="F1386" s="48"/>
      <c r="G1386" s="48"/>
      <c r="H1386" s="48"/>
      <c r="I1386" s="48"/>
      <c r="J1386" s="48"/>
      <c r="K1386" s="48"/>
      <c r="IY1386" s="6"/>
      <c r="IZ1386" s="6"/>
      <c r="JA1386" s="6"/>
      <c r="JB1386" s="6"/>
      <c r="JC1386" s="6"/>
      <c r="JD1386" s="46"/>
      <c r="JE1386" s="4"/>
      <c r="JF1386" s="4"/>
      <c r="JG1386" s="4"/>
      <c r="JH1386" s="4"/>
      <c r="JI1386" s="4"/>
      <c r="JJ1386" s="4"/>
      <c r="JK1386" s="4"/>
      <c r="JL1386" s="4"/>
      <c r="JM1386" s="4"/>
      <c r="JN1386" s="4"/>
      <c r="JO1386" s="4"/>
      <c r="JP1386" s="4"/>
      <c r="JQ1386" s="6"/>
    </row>
    <row r="1387" spans="1:277" x14ac:dyDescent="0.25">
      <c r="A1387" s="47"/>
      <c r="B1387" s="48"/>
      <c r="C1387" s="48"/>
      <c r="D1387" s="48"/>
      <c r="E1387" s="48"/>
      <c r="F1387" s="48"/>
      <c r="G1387" s="48"/>
      <c r="H1387" s="48"/>
      <c r="I1387" s="48"/>
      <c r="J1387" s="48"/>
      <c r="K1387" s="48"/>
      <c r="IY1387" s="6"/>
      <c r="IZ1387" s="6"/>
      <c r="JA1387" s="6"/>
      <c r="JB1387" s="6"/>
      <c r="JC1387" s="6"/>
      <c r="JD1387" s="46"/>
      <c r="JE1387" s="4"/>
      <c r="JF1387" s="4"/>
      <c r="JG1387" s="4"/>
      <c r="JH1387" s="4"/>
      <c r="JI1387" s="4"/>
      <c r="JJ1387" s="4"/>
      <c r="JK1387" s="4"/>
      <c r="JL1387" s="4"/>
      <c r="JM1387" s="4"/>
      <c r="JN1387" s="4"/>
      <c r="JO1387" s="4"/>
      <c r="JP1387" s="4"/>
      <c r="JQ1387" s="6"/>
    </row>
    <row r="1388" spans="1:277" x14ac:dyDescent="0.25">
      <c r="A1388" s="47"/>
      <c r="B1388" s="48"/>
      <c r="C1388" s="48"/>
      <c r="D1388" s="48"/>
      <c r="E1388" s="48"/>
      <c r="F1388" s="48"/>
      <c r="G1388" s="48"/>
      <c r="H1388" s="48"/>
      <c r="I1388" s="48"/>
      <c r="J1388" s="48"/>
      <c r="K1388" s="48"/>
      <c r="IY1388" s="6"/>
      <c r="IZ1388" s="6"/>
      <c r="JA1388" s="6"/>
      <c r="JB1388" s="6"/>
      <c r="JC1388" s="6"/>
      <c r="JD1388" s="46"/>
      <c r="JE1388" s="4"/>
      <c r="JF1388" s="4"/>
      <c r="JG1388" s="4"/>
      <c r="JH1388" s="4"/>
      <c r="JI1388" s="4"/>
      <c r="JJ1388" s="4"/>
      <c r="JK1388" s="4"/>
      <c r="JL1388" s="4"/>
      <c r="JM1388" s="4"/>
      <c r="JN1388" s="4"/>
      <c r="JO1388" s="4"/>
      <c r="JP1388" s="4"/>
      <c r="JQ1388" s="6"/>
    </row>
    <row r="1389" spans="1:277" x14ac:dyDescent="0.25">
      <c r="A1389" s="47"/>
      <c r="B1389" s="48"/>
      <c r="C1389" s="48"/>
      <c r="D1389" s="48"/>
      <c r="E1389" s="48"/>
      <c r="F1389" s="48"/>
      <c r="G1389" s="48"/>
      <c r="H1389" s="48"/>
      <c r="I1389" s="48"/>
      <c r="J1389" s="48"/>
      <c r="K1389" s="48"/>
      <c r="IY1389" s="6"/>
      <c r="IZ1389" s="6"/>
      <c r="JA1389" s="6"/>
      <c r="JB1389" s="6"/>
      <c r="JC1389" s="6"/>
      <c r="JD1389" s="46"/>
      <c r="JE1389" s="4"/>
      <c r="JF1389" s="4"/>
      <c r="JG1389" s="4"/>
      <c r="JH1389" s="4"/>
      <c r="JI1389" s="4"/>
      <c r="JJ1389" s="4"/>
      <c r="JK1389" s="4"/>
      <c r="JL1389" s="4"/>
      <c r="JM1389" s="4"/>
      <c r="JN1389" s="4"/>
      <c r="JO1389" s="4"/>
      <c r="JP1389" s="4"/>
      <c r="JQ1389" s="6"/>
    </row>
    <row r="1390" spans="1:277" x14ac:dyDescent="0.25">
      <c r="A1390" s="47"/>
      <c r="B1390" s="48"/>
      <c r="C1390" s="48"/>
      <c r="D1390" s="48"/>
      <c r="E1390" s="48"/>
      <c r="F1390" s="48"/>
      <c r="G1390" s="48"/>
      <c r="H1390" s="48"/>
      <c r="I1390" s="48"/>
      <c r="J1390" s="48"/>
      <c r="K1390" s="48"/>
      <c r="IY1390" s="6"/>
      <c r="IZ1390" s="6"/>
      <c r="JA1390" s="6"/>
      <c r="JB1390" s="6"/>
      <c r="JC1390" s="6"/>
      <c r="JD1390" s="46"/>
      <c r="JE1390" s="4"/>
      <c r="JF1390" s="4"/>
      <c r="JG1390" s="4"/>
      <c r="JH1390" s="4"/>
      <c r="JI1390" s="4"/>
      <c r="JJ1390" s="4"/>
      <c r="JK1390" s="4"/>
      <c r="JL1390" s="4"/>
      <c r="JM1390" s="4"/>
      <c r="JN1390" s="4"/>
      <c r="JO1390" s="4"/>
      <c r="JP1390" s="4"/>
      <c r="JQ1390" s="6"/>
    </row>
    <row r="1391" spans="1:277" x14ac:dyDescent="0.25">
      <c r="A1391" s="47"/>
      <c r="B1391" s="48"/>
      <c r="C1391" s="48"/>
      <c r="D1391" s="48"/>
      <c r="E1391" s="48"/>
      <c r="F1391" s="48"/>
      <c r="G1391" s="48"/>
      <c r="H1391" s="48"/>
      <c r="I1391" s="48"/>
      <c r="J1391" s="48"/>
      <c r="K1391" s="48"/>
      <c r="IY1391" s="6"/>
      <c r="IZ1391" s="6"/>
      <c r="JA1391" s="6"/>
      <c r="JB1391" s="6"/>
      <c r="JC1391" s="6"/>
      <c r="JD1391" s="46"/>
      <c r="JE1391" s="4"/>
      <c r="JF1391" s="4"/>
      <c r="JG1391" s="4"/>
      <c r="JH1391" s="4"/>
      <c r="JI1391" s="4"/>
      <c r="JJ1391" s="4"/>
      <c r="JK1391" s="4"/>
      <c r="JL1391" s="4"/>
      <c r="JM1391" s="4"/>
      <c r="JN1391" s="4"/>
      <c r="JO1391" s="4"/>
      <c r="JP1391" s="4"/>
      <c r="JQ1391" s="6"/>
    </row>
    <row r="1392" spans="1:277" x14ac:dyDescent="0.25">
      <c r="A1392" s="47"/>
      <c r="B1392" s="48"/>
      <c r="C1392" s="48"/>
      <c r="D1392" s="48"/>
      <c r="E1392" s="48"/>
      <c r="F1392" s="48"/>
      <c r="G1392" s="48"/>
      <c r="H1392" s="48"/>
      <c r="I1392" s="48"/>
      <c r="J1392" s="48"/>
      <c r="K1392" s="48"/>
      <c r="IY1392" s="6"/>
      <c r="IZ1392" s="6"/>
      <c r="JA1392" s="6"/>
      <c r="JB1392" s="6"/>
      <c r="JC1392" s="6"/>
      <c r="JD1392" s="46"/>
      <c r="JE1392" s="4"/>
      <c r="JF1392" s="4"/>
      <c r="JG1392" s="4"/>
      <c r="JH1392" s="4"/>
      <c r="JI1392" s="4"/>
      <c r="JJ1392" s="4"/>
      <c r="JK1392" s="4"/>
      <c r="JL1392" s="4"/>
      <c r="JM1392" s="4"/>
      <c r="JN1392" s="4"/>
      <c r="JO1392" s="4"/>
      <c r="JP1392" s="4"/>
      <c r="JQ1392" s="6"/>
    </row>
    <row r="1393" spans="1:277" x14ac:dyDescent="0.25">
      <c r="A1393" s="47"/>
      <c r="B1393" s="48"/>
      <c r="C1393" s="48"/>
      <c r="D1393" s="48"/>
      <c r="E1393" s="48"/>
      <c r="F1393" s="48"/>
      <c r="G1393" s="48"/>
      <c r="H1393" s="48"/>
      <c r="I1393" s="48"/>
      <c r="J1393" s="48"/>
      <c r="K1393" s="48"/>
      <c r="IY1393" s="6"/>
      <c r="IZ1393" s="6"/>
      <c r="JA1393" s="6"/>
      <c r="JB1393" s="6"/>
      <c r="JC1393" s="6"/>
      <c r="JD1393" s="46"/>
      <c r="JE1393" s="4"/>
      <c r="JF1393" s="4"/>
      <c r="JG1393" s="4"/>
      <c r="JH1393" s="4"/>
      <c r="JI1393" s="4"/>
      <c r="JJ1393" s="4"/>
      <c r="JK1393" s="4"/>
      <c r="JL1393" s="4"/>
      <c r="JM1393" s="4"/>
      <c r="JN1393" s="4"/>
      <c r="JO1393" s="4"/>
      <c r="JP1393" s="4"/>
      <c r="JQ1393" s="6"/>
    </row>
    <row r="1394" spans="1:277" x14ac:dyDescent="0.25">
      <c r="A1394" s="47"/>
      <c r="B1394" s="48"/>
      <c r="C1394" s="48"/>
      <c r="D1394" s="48"/>
      <c r="E1394" s="48"/>
      <c r="F1394" s="48"/>
      <c r="G1394" s="48"/>
      <c r="H1394" s="48"/>
      <c r="I1394" s="48"/>
      <c r="J1394" s="48"/>
      <c r="K1394" s="48"/>
      <c r="IY1394" s="6"/>
      <c r="IZ1394" s="6"/>
      <c r="JA1394" s="6"/>
      <c r="JB1394" s="6"/>
      <c r="JC1394" s="6"/>
      <c r="JD1394" s="46"/>
      <c r="JE1394" s="4"/>
      <c r="JF1394" s="4"/>
      <c r="JG1394" s="4"/>
      <c r="JH1394" s="4"/>
      <c r="JI1394" s="4"/>
      <c r="JJ1394" s="4"/>
      <c r="JK1394" s="4"/>
      <c r="JL1394" s="4"/>
      <c r="JM1394" s="4"/>
      <c r="JN1394" s="4"/>
      <c r="JO1394" s="4"/>
      <c r="JP1394" s="4"/>
      <c r="JQ1394" s="6"/>
    </row>
    <row r="1395" spans="1:277" x14ac:dyDescent="0.25">
      <c r="A1395" s="47"/>
      <c r="B1395" s="48"/>
      <c r="C1395" s="48"/>
      <c r="D1395" s="48"/>
      <c r="E1395" s="48"/>
      <c r="F1395" s="48"/>
      <c r="G1395" s="48"/>
      <c r="H1395" s="48"/>
      <c r="I1395" s="48"/>
      <c r="J1395" s="48"/>
      <c r="K1395" s="48"/>
      <c r="IY1395" s="6"/>
      <c r="IZ1395" s="6"/>
      <c r="JA1395" s="6"/>
      <c r="JB1395" s="6"/>
      <c r="JC1395" s="6"/>
      <c r="JD1395" s="46"/>
      <c r="JE1395" s="4"/>
      <c r="JF1395" s="4"/>
      <c r="JG1395" s="4"/>
      <c r="JH1395" s="4"/>
      <c r="JI1395" s="4"/>
      <c r="JJ1395" s="4"/>
      <c r="JK1395" s="4"/>
      <c r="JL1395" s="4"/>
      <c r="JM1395" s="4"/>
      <c r="JN1395" s="4"/>
      <c r="JO1395" s="4"/>
      <c r="JP1395" s="4"/>
      <c r="JQ1395" s="6"/>
    </row>
    <row r="1396" spans="1:277" x14ac:dyDescent="0.25">
      <c r="A1396" s="47"/>
      <c r="B1396" s="48"/>
      <c r="C1396" s="48"/>
      <c r="D1396" s="48"/>
      <c r="E1396" s="48"/>
      <c r="F1396" s="48"/>
      <c r="G1396" s="48"/>
      <c r="H1396" s="48"/>
      <c r="I1396" s="48"/>
      <c r="J1396" s="48"/>
      <c r="K1396" s="48"/>
      <c r="IY1396" s="6"/>
      <c r="IZ1396" s="6"/>
      <c r="JA1396" s="6"/>
      <c r="JB1396" s="6"/>
      <c r="JC1396" s="6"/>
      <c r="JD1396" s="46"/>
      <c r="JE1396" s="4"/>
      <c r="JF1396" s="4"/>
      <c r="JG1396" s="4"/>
      <c r="JH1396" s="4"/>
      <c r="JI1396" s="4"/>
      <c r="JJ1396" s="4"/>
      <c r="JK1396" s="4"/>
      <c r="JL1396" s="4"/>
      <c r="JM1396" s="4"/>
      <c r="JN1396" s="4"/>
      <c r="JO1396" s="4"/>
      <c r="JP1396" s="4"/>
      <c r="JQ1396" s="6"/>
    </row>
    <row r="1397" spans="1:277" x14ac:dyDescent="0.25">
      <c r="A1397" s="47"/>
      <c r="B1397" s="48"/>
      <c r="C1397" s="48"/>
      <c r="D1397" s="48"/>
      <c r="E1397" s="48"/>
      <c r="F1397" s="48"/>
      <c r="G1397" s="48"/>
      <c r="H1397" s="48"/>
      <c r="I1397" s="48"/>
      <c r="J1397" s="48"/>
      <c r="K1397" s="48"/>
      <c r="IY1397" s="6"/>
      <c r="IZ1397" s="6"/>
      <c r="JA1397" s="6"/>
      <c r="JB1397" s="6"/>
      <c r="JC1397" s="6"/>
      <c r="JD1397" s="46"/>
      <c r="JE1397" s="4"/>
      <c r="JF1397" s="4"/>
      <c r="JG1397" s="4"/>
      <c r="JH1397" s="4"/>
      <c r="JI1397" s="4"/>
      <c r="JJ1397" s="4"/>
      <c r="JK1397" s="4"/>
      <c r="JL1397" s="4"/>
      <c r="JM1397" s="4"/>
      <c r="JN1397" s="4"/>
      <c r="JO1397" s="4"/>
      <c r="JP1397" s="4"/>
      <c r="JQ1397" s="6"/>
    </row>
    <row r="1398" spans="1:277" x14ac:dyDescent="0.25">
      <c r="A1398" s="47"/>
      <c r="B1398" s="48"/>
      <c r="C1398" s="48"/>
      <c r="D1398" s="48"/>
      <c r="E1398" s="48"/>
      <c r="F1398" s="48"/>
      <c r="G1398" s="48"/>
      <c r="H1398" s="48"/>
      <c r="I1398" s="48"/>
      <c r="J1398" s="48"/>
      <c r="K1398" s="48"/>
      <c r="IY1398" s="6"/>
      <c r="IZ1398" s="6"/>
      <c r="JA1398" s="6"/>
      <c r="JB1398" s="6"/>
      <c r="JC1398" s="6"/>
      <c r="JD1398" s="46"/>
      <c r="JE1398" s="4"/>
      <c r="JF1398" s="4"/>
      <c r="JG1398" s="4"/>
      <c r="JH1398" s="4"/>
      <c r="JI1398" s="4"/>
      <c r="JJ1398" s="4"/>
      <c r="JK1398" s="4"/>
      <c r="JL1398" s="4"/>
      <c r="JM1398" s="4"/>
      <c r="JN1398" s="4"/>
      <c r="JO1398" s="4"/>
      <c r="JP1398" s="4"/>
      <c r="JQ1398" s="6"/>
    </row>
    <row r="1399" spans="1:277" x14ac:dyDescent="0.25">
      <c r="A1399" s="47"/>
      <c r="B1399" s="48"/>
      <c r="C1399" s="48"/>
      <c r="D1399" s="48"/>
      <c r="E1399" s="48"/>
      <c r="F1399" s="48"/>
      <c r="G1399" s="48"/>
      <c r="H1399" s="48"/>
      <c r="I1399" s="48"/>
      <c r="J1399" s="48"/>
      <c r="K1399" s="48"/>
      <c r="IY1399" s="6"/>
      <c r="IZ1399" s="6"/>
      <c r="JA1399" s="6"/>
      <c r="JB1399" s="6"/>
      <c r="JC1399" s="6"/>
      <c r="JD1399" s="46"/>
      <c r="JE1399" s="4"/>
      <c r="JF1399" s="4"/>
      <c r="JG1399" s="4"/>
      <c r="JH1399" s="4"/>
      <c r="JI1399" s="4"/>
      <c r="JJ1399" s="4"/>
      <c r="JK1399" s="4"/>
      <c r="JL1399" s="4"/>
      <c r="JM1399" s="4"/>
      <c r="JN1399" s="4"/>
      <c r="JO1399" s="4"/>
      <c r="JP1399" s="4"/>
      <c r="JQ1399" s="6"/>
    </row>
    <row r="1400" spans="1:277" x14ac:dyDescent="0.25">
      <c r="A1400" s="47"/>
      <c r="B1400" s="48"/>
      <c r="C1400" s="48"/>
      <c r="D1400" s="48"/>
      <c r="E1400" s="48"/>
      <c r="F1400" s="48"/>
      <c r="G1400" s="48"/>
      <c r="H1400" s="48"/>
      <c r="I1400" s="48"/>
      <c r="J1400" s="48"/>
      <c r="K1400" s="48"/>
      <c r="IY1400" s="6"/>
      <c r="IZ1400" s="6"/>
      <c r="JA1400" s="6"/>
      <c r="JB1400" s="6"/>
      <c r="JC1400" s="6"/>
      <c r="JD1400" s="46"/>
      <c r="JE1400" s="4"/>
      <c r="JF1400" s="4"/>
      <c r="JG1400" s="4"/>
      <c r="JH1400" s="4"/>
      <c r="JI1400" s="4"/>
      <c r="JJ1400" s="4"/>
      <c r="JK1400" s="4"/>
      <c r="JL1400" s="4"/>
      <c r="JM1400" s="4"/>
      <c r="JN1400" s="4"/>
      <c r="JO1400" s="4"/>
      <c r="JP1400" s="4"/>
      <c r="JQ1400" s="6"/>
    </row>
    <row r="1401" spans="1:277" x14ac:dyDescent="0.25">
      <c r="A1401" s="47"/>
      <c r="B1401" s="48"/>
      <c r="C1401" s="48"/>
      <c r="D1401" s="48"/>
      <c r="E1401" s="48"/>
      <c r="F1401" s="48"/>
      <c r="G1401" s="48"/>
      <c r="H1401" s="48"/>
      <c r="I1401" s="48"/>
      <c r="J1401" s="48"/>
      <c r="K1401" s="48"/>
      <c r="IY1401" s="6"/>
      <c r="IZ1401" s="6"/>
      <c r="JA1401" s="6"/>
      <c r="JB1401" s="6"/>
      <c r="JC1401" s="6"/>
      <c r="JD1401" s="46"/>
      <c r="JE1401" s="4"/>
      <c r="JF1401" s="4"/>
      <c r="JG1401" s="4"/>
      <c r="JH1401" s="4"/>
      <c r="JI1401" s="4"/>
      <c r="JJ1401" s="4"/>
      <c r="JK1401" s="4"/>
      <c r="JL1401" s="4"/>
      <c r="JM1401" s="4"/>
      <c r="JN1401" s="4"/>
      <c r="JO1401" s="4"/>
      <c r="JP1401" s="4"/>
      <c r="JQ1401" s="6"/>
    </row>
    <row r="1402" spans="1:277" x14ac:dyDescent="0.25">
      <c r="A1402" s="47"/>
      <c r="B1402" s="48"/>
      <c r="C1402" s="48"/>
      <c r="D1402" s="48"/>
      <c r="E1402" s="48"/>
      <c r="F1402" s="48"/>
      <c r="G1402" s="48"/>
      <c r="H1402" s="48"/>
      <c r="I1402" s="48"/>
      <c r="J1402" s="48"/>
      <c r="K1402" s="48"/>
      <c r="IY1402" s="6"/>
      <c r="IZ1402" s="6"/>
      <c r="JA1402" s="6"/>
      <c r="JB1402" s="6"/>
      <c r="JC1402" s="6"/>
      <c r="JD1402" s="46"/>
      <c r="JE1402" s="4"/>
      <c r="JF1402" s="4"/>
      <c r="JG1402" s="4"/>
      <c r="JH1402" s="4"/>
      <c r="JI1402" s="4"/>
      <c r="JJ1402" s="4"/>
      <c r="JK1402" s="4"/>
      <c r="JL1402" s="4"/>
      <c r="JM1402" s="4"/>
      <c r="JN1402" s="4"/>
      <c r="JO1402" s="4"/>
      <c r="JP1402" s="4"/>
      <c r="JQ1402" s="6"/>
    </row>
    <row r="1403" spans="1:277" x14ac:dyDescent="0.25">
      <c r="A1403" s="47"/>
      <c r="B1403" s="48"/>
      <c r="C1403" s="48"/>
      <c r="D1403" s="48"/>
      <c r="E1403" s="48"/>
      <c r="F1403" s="48"/>
      <c r="G1403" s="48"/>
      <c r="H1403" s="48"/>
      <c r="I1403" s="48"/>
      <c r="J1403" s="48"/>
      <c r="K1403" s="48"/>
      <c r="IY1403" s="6"/>
      <c r="IZ1403" s="6"/>
      <c r="JA1403" s="6"/>
      <c r="JB1403" s="6"/>
      <c r="JC1403" s="6"/>
      <c r="JD1403" s="46"/>
      <c r="JE1403" s="4"/>
      <c r="JF1403" s="4"/>
      <c r="JG1403" s="4"/>
      <c r="JH1403" s="4"/>
      <c r="JI1403" s="4"/>
      <c r="JJ1403" s="4"/>
      <c r="JK1403" s="4"/>
      <c r="JL1403" s="4"/>
      <c r="JM1403" s="4"/>
      <c r="JN1403" s="4"/>
      <c r="JO1403" s="4"/>
      <c r="JP1403" s="4"/>
      <c r="JQ1403" s="6"/>
    </row>
    <row r="1404" spans="1:277" x14ac:dyDescent="0.25">
      <c r="A1404" s="47"/>
      <c r="B1404" s="48"/>
      <c r="C1404" s="48"/>
      <c r="D1404" s="48"/>
      <c r="E1404" s="48"/>
      <c r="F1404" s="48"/>
      <c r="G1404" s="48"/>
      <c r="H1404" s="48"/>
      <c r="I1404" s="48"/>
      <c r="J1404" s="48"/>
      <c r="K1404" s="48"/>
      <c r="IY1404" s="6"/>
      <c r="IZ1404" s="6"/>
      <c r="JA1404" s="6"/>
      <c r="JB1404" s="6"/>
      <c r="JC1404" s="6"/>
      <c r="JD1404" s="46"/>
      <c r="JE1404" s="4"/>
      <c r="JF1404" s="4"/>
      <c r="JG1404" s="4"/>
      <c r="JH1404" s="4"/>
      <c r="JI1404" s="4"/>
      <c r="JJ1404" s="4"/>
      <c r="JK1404" s="4"/>
      <c r="JL1404" s="4"/>
      <c r="JM1404" s="4"/>
      <c r="JN1404" s="4"/>
      <c r="JO1404" s="4"/>
      <c r="JP1404" s="4"/>
      <c r="JQ1404" s="6"/>
    </row>
    <row r="1405" spans="1:277" x14ac:dyDescent="0.25">
      <c r="A1405" s="47"/>
      <c r="B1405" s="48"/>
      <c r="C1405" s="48"/>
      <c r="D1405" s="48"/>
      <c r="E1405" s="48"/>
      <c r="F1405" s="48"/>
      <c r="G1405" s="48"/>
      <c r="H1405" s="48"/>
      <c r="I1405" s="48"/>
      <c r="J1405" s="48"/>
      <c r="K1405" s="48"/>
      <c r="IY1405" s="6"/>
      <c r="IZ1405" s="6"/>
      <c r="JA1405" s="6"/>
      <c r="JB1405" s="6"/>
      <c r="JC1405" s="6"/>
      <c r="JD1405" s="46"/>
      <c r="JE1405" s="4"/>
      <c r="JF1405" s="4"/>
      <c r="JG1405" s="4"/>
      <c r="JH1405" s="4"/>
      <c r="JI1405" s="4"/>
      <c r="JJ1405" s="4"/>
      <c r="JK1405" s="4"/>
      <c r="JL1405" s="4"/>
      <c r="JM1405" s="4"/>
      <c r="JN1405" s="4"/>
      <c r="JO1405" s="4"/>
      <c r="JP1405" s="4"/>
      <c r="JQ1405" s="6"/>
    </row>
    <row r="1406" spans="1:277" x14ac:dyDescent="0.25">
      <c r="A1406" s="47"/>
      <c r="B1406" s="48"/>
      <c r="C1406" s="48"/>
      <c r="D1406" s="48"/>
      <c r="E1406" s="48"/>
      <c r="F1406" s="48"/>
      <c r="G1406" s="48"/>
      <c r="H1406" s="48"/>
      <c r="I1406" s="48"/>
      <c r="J1406" s="48"/>
      <c r="K1406" s="48"/>
      <c r="IY1406" s="6"/>
      <c r="IZ1406" s="6"/>
      <c r="JA1406" s="6"/>
      <c r="JB1406" s="6"/>
      <c r="JC1406" s="6"/>
      <c r="JD1406" s="46"/>
      <c r="JE1406" s="4"/>
      <c r="JF1406" s="4"/>
      <c r="JG1406" s="4"/>
      <c r="JH1406" s="4"/>
      <c r="JI1406" s="4"/>
      <c r="JJ1406" s="4"/>
      <c r="JK1406" s="4"/>
      <c r="JL1406" s="4"/>
      <c r="JM1406" s="4"/>
      <c r="JN1406" s="4"/>
      <c r="JO1406" s="4"/>
      <c r="JP1406" s="4"/>
      <c r="JQ1406" s="6"/>
    </row>
    <row r="1407" spans="1:277" x14ac:dyDescent="0.25">
      <c r="A1407" s="47"/>
      <c r="B1407" s="48"/>
      <c r="C1407" s="48"/>
      <c r="D1407" s="48"/>
      <c r="E1407" s="48"/>
      <c r="F1407" s="48"/>
      <c r="G1407" s="48"/>
      <c r="H1407" s="48"/>
      <c r="I1407" s="48"/>
      <c r="J1407" s="48"/>
      <c r="K1407" s="48"/>
      <c r="IY1407" s="6"/>
      <c r="IZ1407" s="6"/>
      <c r="JA1407" s="6"/>
      <c r="JB1407" s="6"/>
      <c r="JC1407" s="6"/>
      <c r="JD1407" s="46"/>
      <c r="JE1407" s="4"/>
      <c r="JF1407" s="4"/>
      <c r="JG1407" s="4"/>
      <c r="JH1407" s="4"/>
      <c r="JI1407" s="4"/>
      <c r="JJ1407" s="4"/>
      <c r="JK1407" s="4"/>
      <c r="JL1407" s="4"/>
      <c r="JM1407" s="4"/>
      <c r="JN1407" s="4"/>
      <c r="JO1407" s="4"/>
      <c r="JP1407" s="4"/>
      <c r="JQ1407" s="6"/>
    </row>
    <row r="1408" spans="1:277" x14ac:dyDescent="0.25">
      <c r="A1408" s="47"/>
      <c r="B1408" s="48"/>
      <c r="C1408" s="48"/>
      <c r="D1408" s="48"/>
      <c r="E1408" s="48"/>
      <c r="F1408" s="48"/>
      <c r="G1408" s="48"/>
      <c r="H1408" s="48"/>
      <c r="I1408" s="48"/>
      <c r="J1408" s="48"/>
      <c r="K1408" s="48"/>
      <c r="IY1408" s="6"/>
      <c r="IZ1408" s="6"/>
      <c r="JA1408" s="6"/>
      <c r="JB1408" s="6"/>
      <c r="JC1408" s="6"/>
      <c r="JD1408" s="46"/>
      <c r="JE1408" s="4"/>
      <c r="JF1408" s="4"/>
      <c r="JG1408" s="4"/>
      <c r="JH1408" s="4"/>
      <c r="JI1408" s="4"/>
      <c r="JJ1408" s="4"/>
      <c r="JK1408" s="4"/>
      <c r="JL1408" s="4"/>
      <c r="JM1408" s="4"/>
      <c r="JN1408" s="4"/>
      <c r="JO1408" s="4"/>
      <c r="JP1408" s="4"/>
      <c r="JQ1408" s="6"/>
    </row>
    <row r="1409" spans="1:277" x14ac:dyDescent="0.25">
      <c r="A1409" s="47"/>
      <c r="B1409" s="48"/>
      <c r="C1409" s="48"/>
      <c r="D1409" s="48"/>
      <c r="E1409" s="48"/>
      <c r="F1409" s="48"/>
      <c r="G1409" s="48"/>
      <c r="H1409" s="48"/>
      <c r="I1409" s="48"/>
      <c r="J1409" s="48"/>
      <c r="K1409" s="48"/>
      <c r="IY1409" s="6"/>
      <c r="IZ1409" s="6"/>
      <c r="JA1409" s="6"/>
      <c r="JB1409" s="6"/>
      <c r="JC1409" s="6"/>
      <c r="JD1409" s="46"/>
      <c r="JE1409" s="4"/>
      <c r="JF1409" s="4"/>
      <c r="JG1409" s="4"/>
      <c r="JH1409" s="4"/>
      <c r="JI1409" s="4"/>
      <c r="JJ1409" s="4"/>
      <c r="JK1409" s="4"/>
      <c r="JL1409" s="4"/>
      <c r="JM1409" s="4"/>
      <c r="JN1409" s="4"/>
      <c r="JO1409" s="4"/>
      <c r="JP1409" s="4"/>
      <c r="JQ1409" s="6"/>
    </row>
    <row r="1410" spans="1:277" x14ac:dyDescent="0.25">
      <c r="A1410" s="47"/>
      <c r="B1410" s="48"/>
      <c r="C1410" s="48"/>
      <c r="D1410" s="48"/>
      <c r="E1410" s="48"/>
      <c r="F1410" s="48"/>
      <c r="G1410" s="48"/>
      <c r="H1410" s="48"/>
      <c r="I1410" s="48"/>
      <c r="J1410" s="48"/>
      <c r="K1410" s="48"/>
      <c r="IY1410" s="6"/>
      <c r="IZ1410" s="6"/>
      <c r="JA1410" s="6"/>
      <c r="JB1410" s="6"/>
      <c r="JC1410" s="6"/>
      <c r="JD1410" s="46"/>
      <c r="JE1410" s="4"/>
      <c r="JF1410" s="4"/>
      <c r="JG1410" s="4"/>
      <c r="JH1410" s="4"/>
      <c r="JI1410" s="4"/>
      <c r="JJ1410" s="4"/>
      <c r="JK1410" s="4"/>
      <c r="JL1410" s="4"/>
      <c r="JM1410" s="4"/>
      <c r="JN1410" s="4"/>
      <c r="JO1410" s="4"/>
      <c r="JP1410" s="4"/>
      <c r="JQ1410" s="6"/>
    </row>
    <row r="1411" spans="1:277" x14ac:dyDescent="0.25">
      <c r="A1411" s="47"/>
      <c r="B1411" s="48"/>
      <c r="C1411" s="48"/>
      <c r="D1411" s="48"/>
      <c r="E1411" s="48"/>
      <c r="F1411" s="48"/>
      <c r="G1411" s="48"/>
      <c r="H1411" s="48"/>
      <c r="I1411" s="48"/>
      <c r="J1411" s="48"/>
      <c r="K1411" s="48"/>
      <c r="IY1411" s="6"/>
      <c r="IZ1411" s="6"/>
      <c r="JA1411" s="6"/>
      <c r="JB1411" s="6"/>
      <c r="JC1411" s="6"/>
      <c r="JD1411" s="46"/>
      <c r="JE1411" s="4"/>
      <c r="JF1411" s="4"/>
      <c r="JG1411" s="4"/>
      <c r="JH1411" s="4"/>
      <c r="JI1411" s="4"/>
      <c r="JJ1411" s="4"/>
      <c r="JK1411" s="4"/>
      <c r="JL1411" s="4"/>
      <c r="JM1411" s="4"/>
      <c r="JN1411" s="4"/>
      <c r="JO1411" s="4"/>
      <c r="JP1411" s="4"/>
      <c r="JQ1411" s="6"/>
    </row>
    <row r="1412" spans="1:277" x14ac:dyDescent="0.25">
      <c r="A1412" s="47"/>
      <c r="B1412" s="48"/>
      <c r="C1412" s="48"/>
      <c r="D1412" s="48"/>
      <c r="E1412" s="48"/>
      <c r="F1412" s="48"/>
      <c r="G1412" s="48"/>
      <c r="H1412" s="48"/>
      <c r="I1412" s="48"/>
      <c r="J1412" s="48"/>
      <c r="K1412" s="48"/>
      <c r="IY1412" s="6"/>
      <c r="IZ1412" s="6"/>
      <c r="JA1412" s="6"/>
      <c r="JB1412" s="6"/>
      <c r="JC1412" s="6"/>
      <c r="JD1412" s="46"/>
      <c r="JE1412" s="4"/>
      <c r="JF1412" s="4"/>
      <c r="JG1412" s="4"/>
      <c r="JH1412" s="4"/>
      <c r="JI1412" s="4"/>
      <c r="JJ1412" s="4"/>
      <c r="JK1412" s="4"/>
      <c r="JL1412" s="4"/>
      <c r="JM1412" s="4"/>
      <c r="JN1412" s="4"/>
      <c r="JO1412" s="4"/>
      <c r="JP1412" s="4"/>
      <c r="JQ1412" s="6"/>
    </row>
    <row r="1413" spans="1:277" x14ac:dyDescent="0.25">
      <c r="A1413" s="47"/>
      <c r="B1413" s="48"/>
      <c r="C1413" s="48"/>
      <c r="D1413" s="48"/>
      <c r="E1413" s="48"/>
      <c r="F1413" s="48"/>
      <c r="G1413" s="48"/>
      <c r="H1413" s="48"/>
      <c r="I1413" s="48"/>
      <c r="J1413" s="48"/>
      <c r="K1413" s="48"/>
      <c r="IY1413" s="6"/>
      <c r="IZ1413" s="6"/>
      <c r="JA1413" s="6"/>
      <c r="JB1413" s="6"/>
      <c r="JC1413" s="6"/>
      <c r="JD1413" s="46"/>
      <c r="JE1413" s="4"/>
      <c r="JF1413" s="4"/>
      <c r="JG1413" s="4"/>
      <c r="JH1413" s="4"/>
      <c r="JI1413" s="4"/>
      <c r="JJ1413" s="4"/>
      <c r="JK1413" s="4"/>
      <c r="JL1413" s="4"/>
      <c r="JM1413" s="4"/>
      <c r="JN1413" s="4"/>
      <c r="JO1413" s="4"/>
      <c r="JP1413" s="4"/>
      <c r="JQ1413" s="6"/>
    </row>
    <row r="1414" spans="1:277" x14ac:dyDescent="0.25">
      <c r="A1414" s="47"/>
      <c r="B1414" s="48"/>
      <c r="C1414" s="48"/>
      <c r="D1414" s="48"/>
      <c r="E1414" s="48"/>
      <c r="F1414" s="48"/>
      <c r="G1414" s="48"/>
      <c r="H1414" s="48"/>
      <c r="I1414" s="48"/>
      <c r="J1414" s="48"/>
      <c r="K1414" s="48"/>
      <c r="IY1414" s="6"/>
      <c r="IZ1414" s="6"/>
      <c r="JA1414" s="6"/>
      <c r="JB1414" s="6"/>
      <c r="JC1414" s="6"/>
      <c r="JD1414" s="46"/>
      <c r="JE1414" s="4"/>
      <c r="JF1414" s="4"/>
      <c r="JG1414" s="4"/>
      <c r="JH1414" s="4"/>
      <c r="JI1414" s="4"/>
      <c r="JJ1414" s="4"/>
      <c r="JK1414" s="4"/>
      <c r="JL1414" s="4"/>
      <c r="JM1414" s="4"/>
      <c r="JN1414" s="4"/>
      <c r="JO1414" s="4"/>
      <c r="JP1414" s="4"/>
      <c r="JQ1414" s="6"/>
    </row>
    <row r="1415" spans="1:277" x14ac:dyDescent="0.25">
      <c r="A1415" s="47"/>
      <c r="B1415" s="48"/>
      <c r="C1415" s="48"/>
      <c r="D1415" s="48"/>
      <c r="E1415" s="48"/>
      <c r="F1415" s="48"/>
      <c r="G1415" s="48"/>
      <c r="H1415" s="48"/>
      <c r="I1415" s="48"/>
      <c r="J1415" s="48"/>
      <c r="K1415" s="48"/>
      <c r="IY1415" s="6"/>
      <c r="IZ1415" s="6"/>
      <c r="JA1415" s="6"/>
      <c r="JB1415" s="6"/>
      <c r="JC1415" s="6"/>
      <c r="JD1415" s="46"/>
      <c r="JE1415" s="4"/>
      <c r="JF1415" s="4"/>
      <c r="JG1415" s="4"/>
      <c r="JH1415" s="4"/>
      <c r="JI1415" s="4"/>
      <c r="JJ1415" s="4"/>
      <c r="JK1415" s="4"/>
      <c r="JL1415" s="4"/>
      <c r="JM1415" s="4"/>
      <c r="JN1415" s="4"/>
      <c r="JO1415" s="4"/>
      <c r="JP1415" s="4"/>
      <c r="JQ1415" s="6"/>
    </row>
    <row r="1416" spans="1:277" x14ac:dyDescent="0.25">
      <c r="A1416" s="47"/>
      <c r="B1416" s="48"/>
      <c r="C1416" s="48"/>
      <c r="D1416" s="48"/>
      <c r="E1416" s="48"/>
      <c r="F1416" s="48"/>
      <c r="G1416" s="48"/>
      <c r="H1416" s="48"/>
      <c r="I1416" s="48"/>
      <c r="J1416" s="48"/>
      <c r="K1416" s="48"/>
      <c r="IY1416" s="6"/>
      <c r="IZ1416" s="6"/>
      <c r="JA1416" s="6"/>
      <c r="JB1416" s="6"/>
      <c r="JC1416" s="6"/>
      <c r="JD1416" s="46"/>
      <c r="JE1416" s="4"/>
      <c r="JF1416" s="4"/>
      <c r="JG1416" s="4"/>
      <c r="JH1416" s="4"/>
      <c r="JI1416" s="4"/>
      <c r="JJ1416" s="4"/>
      <c r="JK1416" s="4"/>
      <c r="JL1416" s="4"/>
      <c r="JM1416" s="4"/>
      <c r="JN1416" s="4"/>
      <c r="JO1416" s="4"/>
      <c r="JP1416" s="4"/>
      <c r="JQ1416" s="6"/>
    </row>
    <row r="1417" spans="1:277" x14ac:dyDescent="0.25">
      <c r="A1417" s="47"/>
      <c r="B1417" s="48"/>
      <c r="C1417" s="48"/>
      <c r="D1417" s="48"/>
      <c r="E1417" s="48"/>
      <c r="F1417" s="48"/>
      <c r="G1417" s="48"/>
      <c r="H1417" s="48"/>
      <c r="I1417" s="48"/>
      <c r="J1417" s="48"/>
      <c r="K1417" s="48"/>
      <c r="IY1417" s="6"/>
      <c r="IZ1417" s="6"/>
      <c r="JA1417" s="6"/>
      <c r="JB1417" s="6"/>
      <c r="JC1417" s="6"/>
      <c r="JD1417" s="46"/>
      <c r="JE1417" s="4"/>
      <c r="JF1417" s="4"/>
      <c r="JG1417" s="4"/>
      <c r="JH1417" s="4"/>
      <c r="JI1417" s="4"/>
      <c r="JJ1417" s="4"/>
      <c r="JK1417" s="4"/>
      <c r="JL1417" s="4"/>
      <c r="JM1417" s="4"/>
      <c r="JN1417" s="4"/>
      <c r="JO1417" s="4"/>
      <c r="JP1417" s="4"/>
      <c r="JQ1417" s="6"/>
    </row>
    <row r="1418" spans="1:277" x14ac:dyDescent="0.25">
      <c r="A1418" s="47"/>
      <c r="B1418" s="48"/>
      <c r="C1418" s="48"/>
      <c r="D1418" s="48"/>
      <c r="E1418" s="48"/>
      <c r="F1418" s="48"/>
      <c r="G1418" s="48"/>
      <c r="H1418" s="48"/>
      <c r="I1418" s="48"/>
      <c r="J1418" s="48"/>
      <c r="K1418" s="48"/>
      <c r="IY1418" s="6"/>
      <c r="IZ1418" s="6"/>
      <c r="JA1418" s="6"/>
      <c r="JB1418" s="6"/>
      <c r="JC1418" s="6"/>
      <c r="JD1418" s="46"/>
      <c r="JE1418" s="4"/>
      <c r="JF1418" s="4"/>
      <c r="JG1418" s="4"/>
      <c r="JH1418" s="4"/>
      <c r="JI1418" s="4"/>
      <c r="JJ1418" s="4"/>
      <c r="JK1418" s="4"/>
      <c r="JL1418" s="4"/>
      <c r="JM1418" s="4"/>
      <c r="JN1418" s="4"/>
      <c r="JO1418" s="4"/>
      <c r="JP1418" s="4"/>
      <c r="JQ1418" s="6"/>
    </row>
    <row r="1419" spans="1:277" x14ac:dyDescent="0.25">
      <c r="A1419" s="47"/>
      <c r="B1419" s="48"/>
      <c r="C1419" s="48"/>
      <c r="D1419" s="48"/>
      <c r="E1419" s="48"/>
      <c r="F1419" s="48"/>
      <c r="G1419" s="48"/>
      <c r="H1419" s="48"/>
      <c r="I1419" s="48"/>
      <c r="J1419" s="48"/>
      <c r="K1419" s="48"/>
      <c r="IY1419" s="6"/>
      <c r="IZ1419" s="6"/>
      <c r="JA1419" s="6"/>
      <c r="JB1419" s="6"/>
      <c r="JC1419" s="6"/>
      <c r="JD1419" s="46"/>
      <c r="JE1419" s="4"/>
      <c r="JF1419" s="4"/>
      <c r="JG1419" s="4"/>
      <c r="JH1419" s="4"/>
      <c r="JI1419" s="4"/>
      <c r="JJ1419" s="4"/>
      <c r="JK1419" s="4"/>
      <c r="JL1419" s="4"/>
      <c r="JM1419" s="4"/>
      <c r="JN1419" s="4"/>
      <c r="JO1419" s="4"/>
      <c r="JP1419" s="4"/>
      <c r="JQ1419" s="6"/>
    </row>
    <row r="1420" spans="1:277" x14ac:dyDescent="0.25">
      <c r="A1420" s="47"/>
      <c r="B1420" s="48"/>
      <c r="C1420" s="48"/>
      <c r="D1420" s="48"/>
      <c r="E1420" s="48"/>
      <c r="F1420" s="48"/>
      <c r="G1420" s="48"/>
      <c r="H1420" s="48"/>
      <c r="I1420" s="48"/>
      <c r="J1420" s="48"/>
      <c r="K1420" s="48"/>
      <c r="IY1420" s="6"/>
      <c r="IZ1420" s="6"/>
      <c r="JA1420" s="6"/>
      <c r="JB1420" s="6"/>
      <c r="JC1420" s="6"/>
      <c r="JD1420" s="46"/>
      <c r="JE1420" s="4"/>
      <c r="JF1420" s="4"/>
      <c r="JG1420" s="4"/>
      <c r="JH1420" s="4"/>
      <c r="JI1420" s="4"/>
      <c r="JJ1420" s="4"/>
      <c r="JK1420" s="4"/>
      <c r="JL1420" s="4"/>
      <c r="JM1420" s="4"/>
      <c r="JN1420" s="4"/>
      <c r="JO1420" s="4"/>
      <c r="JP1420" s="4"/>
      <c r="JQ1420" s="6"/>
    </row>
    <row r="1421" spans="1:277" x14ac:dyDescent="0.25">
      <c r="A1421" s="47"/>
      <c r="B1421" s="48"/>
      <c r="C1421" s="48"/>
      <c r="D1421" s="48"/>
      <c r="E1421" s="48"/>
      <c r="F1421" s="48"/>
      <c r="G1421" s="48"/>
      <c r="H1421" s="48"/>
      <c r="I1421" s="48"/>
      <c r="J1421" s="48"/>
      <c r="K1421" s="48"/>
      <c r="IY1421" s="6"/>
      <c r="IZ1421" s="6"/>
      <c r="JA1421" s="6"/>
      <c r="JB1421" s="6"/>
      <c r="JC1421" s="6"/>
      <c r="JD1421" s="46"/>
      <c r="JE1421" s="4"/>
      <c r="JF1421" s="4"/>
      <c r="JG1421" s="4"/>
      <c r="JH1421" s="4"/>
      <c r="JI1421" s="4"/>
      <c r="JJ1421" s="4"/>
      <c r="JK1421" s="4"/>
      <c r="JL1421" s="4"/>
      <c r="JM1421" s="4"/>
      <c r="JN1421" s="4"/>
      <c r="JO1421" s="4"/>
      <c r="JP1421" s="4"/>
      <c r="JQ1421" s="6"/>
    </row>
    <row r="1422" spans="1:277" x14ac:dyDescent="0.25">
      <c r="A1422" s="47"/>
      <c r="B1422" s="48"/>
      <c r="C1422" s="48"/>
      <c r="D1422" s="48"/>
      <c r="E1422" s="48"/>
      <c r="F1422" s="48"/>
      <c r="G1422" s="48"/>
      <c r="H1422" s="48"/>
      <c r="I1422" s="48"/>
      <c r="J1422" s="48"/>
      <c r="K1422" s="48"/>
      <c r="IY1422" s="6"/>
      <c r="IZ1422" s="6"/>
      <c r="JA1422" s="6"/>
      <c r="JB1422" s="6"/>
      <c r="JC1422" s="6"/>
      <c r="JD1422" s="46"/>
      <c r="JE1422" s="4"/>
      <c r="JF1422" s="4"/>
      <c r="JG1422" s="4"/>
      <c r="JH1422" s="4"/>
      <c r="JI1422" s="4"/>
      <c r="JJ1422" s="4"/>
      <c r="JK1422" s="4"/>
      <c r="JL1422" s="4"/>
      <c r="JM1422" s="4"/>
      <c r="JN1422" s="4"/>
      <c r="JO1422" s="4"/>
      <c r="JP1422" s="4"/>
      <c r="JQ1422" s="6"/>
    </row>
    <row r="1423" spans="1:277" x14ac:dyDescent="0.25">
      <c r="A1423" s="47"/>
      <c r="B1423" s="48"/>
      <c r="C1423" s="48"/>
      <c r="D1423" s="48"/>
      <c r="E1423" s="48"/>
      <c r="F1423" s="48"/>
      <c r="G1423" s="48"/>
      <c r="H1423" s="48"/>
      <c r="I1423" s="48"/>
      <c r="J1423" s="48"/>
      <c r="K1423" s="48"/>
      <c r="IY1423" s="6"/>
      <c r="IZ1423" s="6"/>
      <c r="JA1423" s="6"/>
      <c r="JB1423" s="6"/>
      <c r="JC1423" s="6"/>
      <c r="JD1423" s="46"/>
      <c r="JE1423" s="4"/>
      <c r="JF1423" s="4"/>
      <c r="JG1423" s="4"/>
      <c r="JH1423" s="4"/>
      <c r="JI1423" s="4"/>
      <c r="JJ1423" s="4"/>
      <c r="JK1423" s="4"/>
      <c r="JL1423" s="4"/>
      <c r="JM1423" s="4"/>
      <c r="JN1423" s="4"/>
      <c r="JO1423" s="4"/>
      <c r="JP1423" s="4"/>
      <c r="JQ1423" s="6"/>
    </row>
    <row r="1424" spans="1:277" x14ac:dyDescent="0.25">
      <c r="A1424" s="47"/>
      <c r="B1424" s="48"/>
      <c r="C1424" s="48"/>
      <c r="D1424" s="48"/>
      <c r="E1424" s="48"/>
      <c r="F1424" s="48"/>
      <c r="G1424" s="48"/>
      <c r="H1424" s="48"/>
      <c r="I1424" s="48"/>
      <c r="J1424" s="48"/>
      <c r="K1424" s="48"/>
      <c r="IY1424" s="6"/>
      <c r="IZ1424" s="6"/>
      <c r="JA1424" s="6"/>
      <c r="JB1424" s="6"/>
      <c r="JC1424" s="6"/>
      <c r="JD1424" s="46"/>
      <c r="JE1424" s="4"/>
      <c r="JF1424" s="4"/>
      <c r="JG1424" s="4"/>
      <c r="JH1424" s="4"/>
      <c r="JI1424" s="4"/>
      <c r="JJ1424" s="4"/>
      <c r="JK1424" s="4"/>
      <c r="JL1424" s="4"/>
      <c r="JM1424" s="4"/>
      <c r="JN1424" s="4"/>
      <c r="JO1424" s="4"/>
      <c r="JP1424" s="4"/>
      <c r="JQ1424" s="6"/>
    </row>
    <row r="1425" spans="1:277" x14ac:dyDescent="0.25">
      <c r="A1425" s="47"/>
      <c r="B1425" s="48"/>
      <c r="C1425" s="48"/>
      <c r="D1425" s="48"/>
      <c r="E1425" s="48"/>
      <c r="F1425" s="48"/>
      <c r="G1425" s="48"/>
      <c r="H1425" s="48"/>
      <c r="I1425" s="48"/>
      <c r="J1425" s="48"/>
      <c r="K1425" s="48"/>
      <c r="IY1425" s="6"/>
      <c r="IZ1425" s="6"/>
      <c r="JA1425" s="6"/>
      <c r="JB1425" s="6"/>
      <c r="JC1425" s="6"/>
      <c r="JD1425" s="46"/>
      <c r="JE1425" s="4"/>
      <c r="JF1425" s="4"/>
      <c r="JG1425" s="4"/>
      <c r="JH1425" s="4"/>
      <c r="JI1425" s="4"/>
      <c r="JJ1425" s="4"/>
      <c r="JK1425" s="4"/>
      <c r="JL1425" s="4"/>
      <c r="JM1425" s="4"/>
      <c r="JN1425" s="4"/>
      <c r="JO1425" s="4"/>
      <c r="JP1425" s="4"/>
      <c r="JQ1425" s="6"/>
    </row>
    <row r="1426" spans="1:277" x14ac:dyDescent="0.25">
      <c r="A1426" s="47"/>
      <c r="B1426" s="48"/>
      <c r="C1426" s="48"/>
      <c r="D1426" s="48"/>
      <c r="E1426" s="48"/>
      <c r="F1426" s="48"/>
      <c r="G1426" s="48"/>
      <c r="H1426" s="48"/>
      <c r="I1426" s="48"/>
      <c r="J1426" s="48"/>
      <c r="K1426" s="48"/>
      <c r="IY1426" s="6"/>
      <c r="IZ1426" s="6"/>
      <c r="JA1426" s="6"/>
      <c r="JB1426" s="6"/>
      <c r="JC1426" s="6"/>
      <c r="JD1426" s="46"/>
      <c r="JE1426" s="4"/>
      <c r="JF1426" s="4"/>
      <c r="JG1426" s="4"/>
      <c r="JH1426" s="4"/>
      <c r="JI1426" s="4"/>
      <c r="JJ1426" s="4"/>
      <c r="JK1426" s="4"/>
      <c r="JL1426" s="4"/>
      <c r="JM1426" s="4"/>
      <c r="JN1426" s="4"/>
      <c r="JO1426" s="4"/>
      <c r="JP1426" s="4"/>
      <c r="JQ1426" s="6"/>
    </row>
    <row r="1427" spans="1:277" x14ac:dyDescent="0.25">
      <c r="A1427" s="47"/>
      <c r="B1427" s="48"/>
      <c r="C1427" s="48"/>
      <c r="D1427" s="48"/>
      <c r="E1427" s="48"/>
      <c r="F1427" s="48"/>
      <c r="G1427" s="48"/>
      <c r="H1427" s="48"/>
      <c r="I1427" s="48"/>
      <c r="J1427" s="48"/>
      <c r="K1427" s="48"/>
      <c r="IY1427" s="6"/>
      <c r="IZ1427" s="6"/>
      <c r="JA1427" s="6"/>
      <c r="JB1427" s="6"/>
      <c r="JC1427" s="6"/>
      <c r="JD1427" s="46"/>
      <c r="JE1427" s="4"/>
      <c r="JF1427" s="4"/>
      <c r="JG1427" s="4"/>
      <c r="JH1427" s="4"/>
      <c r="JI1427" s="4"/>
      <c r="JJ1427" s="4"/>
      <c r="JK1427" s="4"/>
      <c r="JL1427" s="4"/>
      <c r="JM1427" s="4"/>
      <c r="JN1427" s="4"/>
      <c r="JO1427" s="4"/>
      <c r="JP1427" s="4"/>
      <c r="JQ1427" s="6"/>
    </row>
    <row r="1428" spans="1:277" x14ac:dyDescent="0.25">
      <c r="A1428" s="47"/>
      <c r="B1428" s="48"/>
      <c r="C1428" s="48"/>
      <c r="D1428" s="48"/>
      <c r="E1428" s="48"/>
      <c r="F1428" s="48"/>
      <c r="G1428" s="48"/>
      <c r="H1428" s="48"/>
      <c r="I1428" s="48"/>
      <c r="J1428" s="48"/>
      <c r="K1428" s="48"/>
      <c r="IY1428" s="6"/>
      <c r="IZ1428" s="6"/>
      <c r="JA1428" s="6"/>
      <c r="JB1428" s="6"/>
      <c r="JC1428" s="6"/>
      <c r="JD1428" s="46"/>
      <c r="JE1428" s="4"/>
      <c r="JF1428" s="4"/>
      <c r="JG1428" s="4"/>
      <c r="JH1428" s="4"/>
      <c r="JI1428" s="4"/>
      <c r="JJ1428" s="4"/>
      <c r="JK1428" s="4"/>
      <c r="JL1428" s="4"/>
      <c r="JM1428" s="4"/>
      <c r="JN1428" s="4"/>
      <c r="JO1428" s="4"/>
      <c r="JP1428" s="4"/>
      <c r="JQ1428" s="6"/>
    </row>
    <row r="1429" spans="1:277" x14ac:dyDescent="0.25">
      <c r="A1429" s="47"/>
      <c r="B1429" s="48"/>
      <c r="C1429" s="48"/>
      <c r="D1429" s="48"/>
      <c r="E1429" s="48"/>
      <c r="F1429" s="48"/>
      <c r="G1429" s="48"/>
      <c r="H1429" s="48"/>
      <c r="I1429" s="48"/>
      <c r="J1429" s="48"/>
      <c r="K1429" s="48"/>
      <c r="IY1429" s="6"/>
      <c r="IZ1429" s="6"/>
      <c r="JA1429" s="6"/>
      <c r="JB1429" s="6"/>
      <c r="JC1429" s="6"/>
      <c r="JD1429" s="46"/>
      <c r="JE1429" s="4"/>
      <c r="JF1429" s="4"/>
      <c r="JG1429" s="4"/>
      <c r="JH1429" s="4"/>
      <c r="JI1429" s="4"/>
      <c r="JJ1429" s="4"/>
      <c r="JK1429" s="4"/>
      <c r="JL1429" s="4"/>
      <c r="JM1429" s="4"/>
      <c r="JN1429" s="4"/>
      <c r="JO1429" s="4"/>
      <c r="JP1429" s="4"/>
      <c r="JQ1429" s="6"/>
    </row>
    <row r="1430" spans="1:277" x14ac:dyDescent="0.25">
      <c r="A1430" s="47"/>
      <c r="B1430" s="48"/>
      <c r="C1430" s="48"/>
      <c r="D1430" s="48"/>
      <c r="E1430" s="48"/>
      <c r="F1430" s="48"/>
      <c r="G1430" s="48"/>
      <c r="H1430" s="48"/>
      <c r="I1430" s="48"/>
      <c r="J1430" s="48"/>
      <c r="K1430" s="48"/>
      <c r="IY1430" s="6"/>
      <c r="IZ1430" s="6"/>
      <c r="JA1430" s="6"/>
      <c r="JB1430" s="6"/>
      <c r="JC1430" s="6"/>
      <c r="JD1430" s="46"/>
      <c r="JE1430" s="4"/>
      <c r="JF1430" s="4"/>
      <c r="JG1430" s="4"/>
      <c r="JH1430" s="4"/>
      <c r="JI1430" s="4"/>
      <c r="JJ1430" s="4"/>
      <c r="JK1430" s="4"/>
      <c r="JL1430" s="4"/>
      <c r="JM1430" s="4"/>
      <c r="JN1430" s="4"/>
      <c r="JO1430" s="4"/>
      <c r="JP1430" s="4"/>
      <c r="JQ1430" s="6"/>
    </row>
    <row r="1431" spans="1:277" x14ac:dyDescent="0.25">
      <c r="A1431" s="47"/>
      <c r="B1431" s="48"/>
      <c r="C1431" s="48"/>
      <c r="D1431" s="48"/>
      <c r="E1431" s="48"/>
      <c r="F1431" s="48"/>
      <c r="G1431" s="48"/>
      <c r="H1431" s="48"/>
      <c r="I1431" s="48"/>
      <c r="J1431" s="48"/>
      <c r="K1431" s="48"/>
      <c r="IY1431" s="6"/>
      <c r="IZ1431" s="6"/>
      <c r="JA1431" s="6"/>
      <c r="JB1431" s="6"/>
      <c r="JC1431" s="6"/>
      <c r="JD1431" s="46"/>
      <c r="JE1431" s="4"/>
      <c r="JF1431" s="4"/>
      <c r="JG1431" s="4"/>
      <c r="JH1431" s="4"/>
      <c r="JI1431" s="4"/>
      <c r="JJ1431" s="4"/>
      <c r="JK1431" s="4"/>
      <c r="JL1431" s="4"/>
      <c r="JM1431" s="4"/>
      <c r="JN1431" s="4"/>
      <c r="JO1431" s="4"/>
      <c r="JP1431" s="4"/>
      <c r="JQ1431" s="6"/>
    </row>
    <row r="1432" spans="1:277" x14ac:dyDescent="0.25">
      <c r="A1432" s="47"/>
      <c r="B1432" s="48"/>
      <c r="C1432" s="48"/>
      <c r="D1432" s="48"/>
      <c r="E1432" s="48"/>
      <c r="F1432" s="48"/>
      <c r="G1432" s="48"/>
      <c r="H1432" s="48"/>
      <c r="I1432" s="48"/>
      <c r="J1432" s="48"/>
      <c r="K1432" s="48"/>
      <c r="IY1432" s="6"/>
      <c r="IZ1432" s="6"/>
      <c r="JA1432" s="6"/>
      <c r="JB1432" s="6"/>
      <c r="JC1432" s="6"/>
      <c r="JD1432" s="46"/>
      <c r="JE1432" s="4"/>
      <c r="JF1432" s="4"/>
      <c r="JG1432" s="4"/>
      <c r="JH1432" s="4"/>
      <c r="JI1432" s="4"/>
      <c r="JJ1432" s="4"/>
      <c r="JK1432" s="4"/>
      <c r="JL1432" s="4"/>
      <c r="JM1432" s="4"/>
      <c r="JN1432" s="4"/>
      <c r="JO1432" s="4"/>
      <c r="JP1432" s="4"/>
      <c r="JQ1432" s="6"/>
    </row>
    <row r="1433" spans="1:277" x14ac:dyDescent="0.25">
      <c r="A1433" s="47"/>
      <c r="B1433" s="48"/>
      <c r="C1433" s="48"/>
      <c r="D1433" s="48"/>
      <c r="E1433" s="48"/>
      <c r="F1433" s="48"/>
      <c r="G1433" s="48"/>
      <c r="H1433" s="48"/>
      <c r="I1433" s="48"/>
      <c r="J1433" s="48"/>
      <c r="K1433" s="48"/>
      <c r="IY1433" s="6"/>
      <c r="IZ1433" s="6"/>
      <c r="JA1433" s="6"/>
      <c r="JB1433" s="6"/>
      <c r="JC1433" s="6"/>
      <c r="JD1433" s="46"/>
      <c r="JE1433" s="4"/>
      <c r="JF1433" s="4"/>
      <c r="JG1433" s="4"/>
      <c r="JH1433" s="4"/>
      <c r="JI1433" s="4"/>
      <c r="JJ1433" s="4"/>
      <c r="JK1433" s="4"/>
      <c r="JL1433" s="4"/>
      <c r="JM1433" s="4"/>
      <c r="JN1433" s="4"/>
      <c r="JO1433" s="4"/>
      <c r="JP1433" s="4"/>
      <c r="JQ1433" s="6"/>
    </row>
    <row r="1434" spans="1:277" x14ac:dyDescent="0.25">
      <c r="A1434" s="47"/>
      <c r="B1434" s="48"/>
      <c r="C1434" s="48"/>
      <c r="D1434" s="48"/>
      <c r="E1434" s="48"/>
      <c r="F1434" s="48"/>
      <c r="G1434" s="48"/>
      <c r="H1434" s="48"/>
      <c r="I1434" s="48"/>
      <c r="J1434" s="48"/>
      <c r="K1434" s="48"/>
      <c r="IY1434" s="6"/>
      <c r="IZ1434" s="6"/>
      <c r="JA1434" s="6"/>
      <c r="JB1434" s="6"/>
      <c r="JC1434" s="6"/>
      <c r="JD1434" s="46"/>
      <c r="JE1434" s="4"/>
      <c r="JF1434" s="4"/>
      <c r="JG1434" s="4"/>
      <c r="JH1434" s="4"/>
      <c r="JI1434" s="4"/>
      <c r="JJ1434" s="4"/>
      <c r="JK1434" s="4"/>
      <c r="JL1434" s="4"/>
      <c r="JM1434" s="4"/>
      <c r="JN1434" s="4"/>
      <c r="JO1434" s="4"/>
      <c r="JP1434" s="4"/>
      <c r="JQ1434" s="6"/>
    </row>
    <row r="1435" spans="1:277" x14ac:dyDescent="0.25">
      <c r="A1435" s="47"/>
      <c r="B1435" s="48"/>
      <c r="C1435" s="48"/>
      <c r="D1435" s="48"/>
      <c r="E1435" s="48"/>
      <c r="F1435" s="48"/>
      <c r="G1435" s="48"/>
      <c r="H1435" s="48"/>
      <c r="I1435" s="48"/>
      <c r="J1435" s="48"/>
      <c r="K1435" s="48"/>
      <c r="IY1435" s="6"/>
      <c r="IZ1435" s="6"/>
      <c r="JA1435" s="6"/>
      <c r="JB1435" s="6"/>
      <c r="JC1435" s="6"/>
      <c r="JD1435" s="46"/>
      <c r="JE1435" s="4"/>
      <c r="JF1435" s="4"/>
      <c r="JG1435" s="4"/>
      <c r="JH1435" s="4"/>
      <c r="JI1435" s="4"/>
      <c r="JJ1435" s="4"/>
      <c r="JK1435" s="4"/>
      <c r="JL1435" s="4"/>
      <c r="JM1435" s="4"/>
      <c r="JN1435" s="4"/>
      <c r="JO1435" s="4"/>
      <c r="JP1435" s="4"/>
      <c r="JQ1435" s="6"/>
    </row>
    <row r="1436" spans="1:277" x14ac:dyDescent="0.25">
      <c r="A1436" s="47"/>
      <c r="B1436" s="48"/>
      <c r="C1436" s="48"/>
      <c r="D1436" s="48"/>
      <c r="E1436" s="48"/>
      <c r="F1436" s="48"/>
      <c r="G1436" s="48"/>
      <c r="H1436" s="48"/>
      <c r="I1436" s="48"/>
      <c r="J1436" s="48"/>
      <c r="K1436" s="48"/>
      <c r="IY1436" s="6"/>
      <c r="IZ1436" s="6"/>
      <c r="JA1436" s="6"/>
      <c r="JB1436" s="6"/>
      <c r="JC1436" s="6"/>
      <c r="JD1436" s="46"/>
      <c r="JE1436" s="4"/>
      <c r="JF1436" s="4"/>
      <c r="JG1436" s="4"/>
      <c r="JH1436" s="4"/>
      <c r="JI1436" s="4"/>
      <c r="JJ1436" s="4"/>
      <c r="JK1436" s="4"/>
      <c r="JL1436" s="4"/>
      <c r="JM1436" s="4"/>
      <c r="JN1436" s="4"/>
      <c r="JO1436" s="4"/>
      <c r="JP1436" s="4"/>
      <c r="JQ1436" s="6"/>
    </row>
    <row r="1437" spans="1:277" x14ac:dyDescent="0.25">
      <c r="A1437" s="47"/>
      <c r="B1437" s="48"/>
      <c r="C1437" s="48"/>
      <c r="D1437" s="48"/>
      <c r="E1437" s="48"/>
      <c r="F1437" s="48"/>
      <c r="G1437" s="48"/>
      <c r="H1437" s="48"/>
      <c r="I1437" s="48"/>
      <c r="J1437" s="48"/>
      <c r="K1437" s="48"/>
      <c r="IY1437" s="6"/>
      <c r="IZ1437" s="6"/>
      <c r="JA1437" s="6"/>
      <c r="JB1437" s="6"/>
      <c r="JC1437" s="6"/>
      <c r="JD1437" s="46"/>
      <c r="JE1437" s="4"/>
      <c r="JF1437" s="4"/>
      <c r="JG1437" s="4"/>
      <c r="JH1437" s="4"/>
      <c r="JI1437" s="4"/>
      <c r="JJ1437" s="4"/>
      <c r="JK1437" s="4"/>
      <c r="JL1437" s="4"/>
      <c r="JM1437" s="4"/>
      <c r="JN1437" s="4"/>
      <c r="JO1437" s="4"/>
      <c r="JP1437" s="4"/>
      <c r="JQ1437" s="6"/>
    </row>
    <row r="1438" spans="1:277" x14ac:dyDescent="0.25">
      <c r="A1438" s="47"/>
      <c r="B1438" s="48"/>
      <c r="C1438" s="48"/>
      <c r="D1438" s="48"/>
      <c r="E1438" s="48"/>
      <c r="F1438" s="48"/>
      <c r="G1438" s="48"/>
      <c r="H1438" s="48"/>
      <c r="I1438" s="48"/>
      <c r="J1438" s="48"/>
      <c r="K1438" s="48"/>
      <c r="IY1438" s="6"/>
      <c r="IZ1438" s="6"/>
      <c r="JA1438" s="6"/>
      <c r="JB1438" s="6"/>
      <c r="JC1438" s="6"/>
      <c r="JD1438" s="46"/>
      <c r="JE1438" s="4"/>
      <c r="JF1438" s="4"/>
      <c r="JG1438" s="4"/>
      <c r="JH1438" s="4"/>
      <c r="JI1438" s="4"/>
      <c r="JJ1438" s="4"/>
      <c r="JK1438" s="4"/>
      <c r="JL1438" s="4"/>
      <c r="JM1438" s="4"/>
      <c r="JN1438" s="4"/>
      <c r="JO1438" s="4"/>
      <c r="JP1438" s="4"/>
      <c r="JQ1438" s="6"/>
    </row>
    <row r="1439" spans="1:277" x14ac:dyDescent="0.25">
      <c r="A1439" s="47"/>
      <c r="B1439" s="48"/>
      <c r="C1439" s="48"/>
      <c r="D1439" s="48"/>
      <c r="E1439" s="48"/>
      <c r="F1439" s="48"/>
      <c r="G1439" s="48"/>
      <c r="H1439" s="48"/>
      <c r="I1439" s="48"/>
      <c r="J1439" s="48"/>
      <c r="K1439" s="48"/>
      <c r="IY1439" s="6"/>
      <c r="IZ1439" s="6"/>
      <c r="JA1439" s="6"/>
      <c r="JB1439" s="6"/>
      <c r="JC1439" s="6"/>
      <c r="JD1439" s="46"/>
      <c r="JE1439" s="4"/>
      <c r="JF1439" s="4"/>
      <c r="JG1439" s="4"/>
      <c r="JH1439" s="4"/>
      <c r="JI1439" s="4"/>
      <c r="JJ1439" s="4"/>
      <c r="JK1439" s="4"/>
      <c r="JL1439" s="4"/>
      <c r="JM1439" s="4"/>
      <c r="JN1439" s="4"/>
      <c r="JO1439" s="4"/>
      <c r="JP1439" s="4"/>
      <c r="JQ1439" s="6"/>
    </row>
    <row r="1440" spans="1:277" x14ac:dyDescent="0.25">
      <c r="A1440" s="47"/>
      <c r="B1440" s="48"/>
      <c r="C1440" s="48"/>
      <c r="D1440" s="48"/>
      <c r="E1440" s="48"/>
      <c r="F1440" s="48"/>
      <c r="G1440" s="48"/>
      <c r="H1440" s="48"/>
      <c r="I1440" s="48"/>
      <c r="J1440" s="48"/>
      <c r="K1440" s="48"/>
      <c r="IY1440" s="6"/>
      <c r="IZ1440" s="6"/>
      <c r="JA1440" s="6"/>
      <c r="JB1440" s="6"/>
      <c r="JC1440" s="6"/>
      <c r="JD1440" s="46"/>
      <c r="JE1440" s="4"/>
      <c r="JF1440" s="4"/>
      <c r="JG1440" s="4"/>
      <c r="JH1440" s="4"/>
      <c r="JI1440" s="4"/>
      <c r="JJ1440" s="4"/>
      <c r="JK1440" s="4"/>
      <c r="JL1440" s="4"/>
      <c r="JM1440" s="4"/>
      <c r="JN1440" s="4"/>
      <c r="JO1440" s="4"/>
      <c r="JP1440" s="4"/>
      <c r="JQ1440" s="6"/>
    </row>
    <row r="1441" spans="1:277" x14ac:dyDescent="0.25">
      <c r="A1441" s="47"/>
      <c r="B1441" s="48"/>
      <c r="C1441" s="48"/>
      <c r="D1441" s="48"/>
      <c r="E1441" s="48"/>
      <c r="F1441" s="48"/>
      <c r="G1441" s="48"/>
      <c r="H1441" s="48"/>
      <c r="I1441" s="48"/>
      <c r="J1441" s="48"/>
      <c r="K1441" s="48"/>
      <c r="IY1441" s="6"/>
      <c r="IZ1441" s="6"/>
      <c r="JA1441" s="6"/>
      <c r="JB1441" s="6"/>
      <c r="JC1441" s="6"/>
      <c r="JD1441" s="46"/>
      <c r="JE1441" s="4"/>
      <c r="JF1441" s="4"/>
      <c r="JG1441" s="4"/>
      <c r="JH1441" s="4"/>
      <c r="JI1441" s="4"/>
      <c r="JJ1441" s="4"/>
      <c r="JK1441" s="4"/>
      <c r="JL1441" s="4"/>
      <c r="JM1441" s="4"/>
      <c r="JN1441" s="4"/>
      <c r="JO1441" s="4"/>
      <c r="JP1441" s="4"/>
      <c r="JQ1441" s="6"/>
    </row>
    <row r="1442" spans="1:277" x14ac:dyDescent="0.25">
      <c r="A1442" s="47"/>
      <c r="B1442" s="48"/>
      <c r="C1442" s="48"/>
      <c r="D1442" s="48"/>
      <c r="E1442" s="48"/>
      <c r="F1442" s="48"/>
      <c r="G1442" s="48"/>
      <c r="H1442" s="48"/>
      <c r="I1442" s="48"/>
      <c r="J1442" s="48"/>
      <c r="K1442" s="48"/>
      <c r="IY1442" s="6"/>
      <c r="IZ1442" s="6"/>
      <c r="JA1442" s="6"/>
      <c r="JB1442" s="6"/>
      <c r="JC1442" s="6"/>
      <c r="JD1442" s="46"/>
      <c r="JE1442" s="4"/>
      <c r="JF1442" s="4"/>
      <c r="JG1442" s="4"/>
      <c r="JH1442" s="4"/>
      <c r="JI1442" s="4"/>
      <c r="JJ1442" s="4"/>
      <c r="JK1442" s="4"/>
      <c r="JL1442" s="4"/>
      <c r="JM1442" s="4"/>
      <c r="JN1442" s="4"/>
      <c r="JO1442" s="4"/>
      <c r="JP1442" s="4"/>
      <c r="JQ1442" s="6"/>
    </row>
    <row r="1443" spans="1:277" x14ac:dyDescent="0.25">
      <c r="A1443" s="47"/>
      <c r="B1443" s="48"/>
      <c r="C1443" s="48"/>
      <c r="D1443" s="48"/>
      <c r="E1443" s="48"/>
      <c r="F1443" s="48"/>
      <c r="G1443" s="48"/>
      <c r="H1443" s="48"/>
      <c r="I1443" s="48"/>
      <c r="J1443" s="48"/>
      <c r="K1443" s="48"/>
      <c r="IY1443" s="6"/>
      <c r="IZ1443" s="6"/>
      <c r="JA1443" s="6"/>
      <c r="JB1443" s="6"/>
      <c r="JC1443" s="6"/>
      <c r="JD1443" s="46"/>
      <c r="JE1443" s="4"/>
      <c r="JF1443" s="4"/>
      <c r="JG1443" s="4"/>
      <c r="JH1443" s="4"/>
      <c r="JI1443" s="4"/>
      <c r="JJ1443" s="4"/>
      <c r="JK1443" s="4"/>
      <c r="JL1443" s="4"/>
      <c r="JM1443" s="4"/>
      <c r="JN1443" s="4"/>
      <c r="JO1443" s="4"/>
      <c r="JP1443" s="4"/>
      <c r="JQ1443" s="6"/>
    </row>
    <row r="1444" spans="1:277" x14ac:dyDescent="0.25">
      <c r="A1444" s="47"/>
      <c r="B1444" s="48"/>
      <c r="C1444" s="48"/>
      <c r="D1444" s="48"/>
      <c r="E1444" s="48"/>
      <c r="F1444" s="48"/>
      <c r="G1444" s="48"/>
      <c r="H1444" s="48"/>
      <c r="I1444" s="48"/>
      <c r="J1444" s="48"/>
      <c r="K1444" s="48"/>
      <c r="IY1444" s="6"/>
      <c r="IZ1444" s="6"/>
      <c r="JA1444" s="6"/>
      <c r="JB1444" s="6"/>
      <c r="JC1444" s="6"/>
      <c r="JD1444" s="46"/>
      <c r="JE1444" s="4"/>
      <c r="JF1444" s="4"/>
      <c r="JG1444" s="4"/>
      <c r="JH1444" s="4"/>
      <c r="JI1444" s="4"/>
      <c r="JJ1444" s="4"/>
      <c r="JK1444" s="4"/>
      <c r="JL1444" s="4"/>
      <c r="JM1444" s="4"/>
      <c r="JN1444" s="4"/>
      <c r="JO1444" s="4"/>
      <c r="JP1444" s="4"/>
      <c r="JQ1444" s="6"/>
    </row>
    <row r="1445" spans="1:277" x14ac:dyDescent="0.25">
      <c r="A1445" s="47"/>
      <c r="B1445" s="48"/>
      <c r="C1445" s="48"/>
      <c r="D1445" s="48"/>
      <c r="E1445" s="48"/>
      <c r="F1445" s="48"/>
      <c r="G1445" s="48"/>
      <c r="H1445" s="48"/>
      <c r="I1445" s="48"/>
      <c r="J1445" s="48"/>
      <c r="K1445" s="48"/>
      <c r="IY1445" s="6"/>
      <c r="IZ1445" s="6"/>
      <c r="JA1445" s="6"/>
      <c r="JB1445" s="6"/>
      <c r="JC1445" s="6"/>
      <c r="JD1445" s="46"/>
      <c r="JE1445" s="4"/>
      <c r="JF1445" s="4"/>
      <c r="JG1445" s="4"/>
      <c r="JH1445" s="4"/>
      <c r="JI1445" s="4"/>
      <c r="JJ1445" s="4"/>
      <c r="JK1445" s="4"/>
      <c r="JL1445" s="4"/>
      <c r="JM1445" s="4"/>
      <c r="JN1445" s="4"/>
      <c r="JO1445" s="4"/>
      <c r="JP1445" s="4"/>
      <c r="JQ1445" s="6"/>
    </row>
    <row r="1446" spans="1:277" x14ac:dyDescent="0.25">
      <c r="A1446" s="47"/>
      <c r="B1446" s="48"/>
      <c r="C1446" s="48"/>
      <c r="D1446" s="48"/>
      <c r="E1446" s="48"/>
      <c r="F1446" s="48"/>
      <c r="G1446" s="48"/>
      <c r="H1446" s="48"/>
      <c r="I1446" s="48"/>
      <c r="J1446" s="48"/>
      <c r="K1446" s="48"/>
      <c r="IY1446" s="6"/>
      <c r="IZ1446" s="6"/>
      <c r="JA1446" s="6"/>
      <c r="JB1446" s="6"/>
      <c r="JC1446" s="6"/>
      <c r="JD1446" s="46"/>
      <c r="JE1446" s="4"/>
      <c r="JF1446" s="4"/>
      <c r="JG1446" s="4"/>
      <c r="JH1446" s="4"/>
      <c r="JI1446" s="4"/>
      <c r="JJ1446" s="4"/>
      <c r="JK1446" s="4"/>
      <c r="JL1446" s="4"/>
      <c r="JM1446" s="4"/>
      <c r="JN1446" s="4"/>
      <c r="JO1446" s="4"/>
      <c r="JP1446" s="4"/>
      <c r="JQ1446" s="6"/>
    </row>
    <row r="1447" spans="1:277" x14ac:dyDescent="0.25">
      <c r="A1447" s="47"/>
      <c r="B1447" s="48"/>
      <c r="C1447" s="48"/>
      <c r="D1447" s="48"/>
      <c r="E1447" s="48"/>
      <c r="F1447" s="48"/>
      <c r="G1447" s="48"/>
      <c r="H1447" s="48"/>
      <c r="I1447" s="48"/>
      <c r="J1447" s="48"/>
      <c r="K1447" s="48"/>
      <c r="IY1447" s="6"/>
      <c r="IZ1447" s="6"/>
      <c r="JA1447" s="6"/>
      <c r="JB1447" s="6"/>
      <c r="JC1447" s="6"/>
      <c r="JD1447" s="46"/>
      <c r="JE1447" s="4"/>
      <c r="JF1447" s="4"/>
      <c r="JG1447" s="4"/>
      <c r="JH1447" s="4"/>
      <c r="JI1447" s="4"/>
      <c r="JJ1447" s="4"/>
      <c r="JK1447" s="4"/>
      <c r="JL1447" s="4"/>
      <c r="JM1447" s="4"/>
      <c r="JN1447" s="4"/>
      <c r="JO1447" s="4"/>
      <c r="JP1447" s="4"/>
      <c r="JQ1447" s="6"/>
    </row>
    <row r="1448" spans="1:277" x14ac:dyDescent="0.25">
      <c r="A1448" s="47"/>
      <c r="B1448" s="48"/>
      <c r="C1448" s="48"/>
      <c r="D1448" s="48"/>
      <c r="E1448" s="48"/>
      <c r="F1448" s="48"/>
      <c r="G1448" s="48"/>
      <c r="H1448" s="48"/>
      <c r="I1448" s="48"/>
      <c r="J1448" s="48"/>
      <c r="K1448" s="48"/>
      <c r="IY1448" s="6"/>
      <c r="IZ1448" s="6"/>
      <c r="JA1448" s="6"/>
      <c r="JB1448" s="6"/>
      <c r="JC1448" s="6"/>
      <c r="JD1448" s="46"/>
      <c r="JE1448" s="4"/>
      <c r="JF1448" s="4"/>
      <c r="JG1448" s="4"/>
      <c r="JH1448" s="4"/>
      <c r="JI1448" s="4"/>
      <c r="JJ1448" s="4"/>
      <c r="JK1448" s="4"/>
      <c r="JL1448" s="4"/>
      <c r="JM1448" s="4"/>
      <c r="JN1448" s="4"/>
      <c r="JO1448" s="4"/>
      <c r="JP1448" s="4"/>
      <c r="JQ1448" s="6"/>
    </row>
    <row r="1449" spans="1:277" x14ac:dyDescent="0.25">
      <c r="A1449" s="47"/>
      <c r="B1449" s="48"/>
      <c r="C1449" s="48"/>
      <c r="D1449" s="48"/>
      <c r="E1449" s="48"/>
      <c r="F1449" s="48"/>
      <c r="G1449" s="48"/>
      <c r="H1449" s="48"/>
      <c r="I1449" s="48"/>
      <c r="J1449" s="48"/>
      <c r="K1449" s="48"/>
      <c r="IY1449" s="6"/>
      <c r="IZ1449" s="6"/>
      <c r="JA1449" s="6"/>
      <c r="JB1449" s="6"/>
      <c r="JC1449" s="6"/>
      <c r="JD1449" s="46"/>
      <c r="JE1449" s="4"/>
      <c r="JF1449" s="4"/>
      <c r="JG1449" s="4"/>
      <c r="JH1449" s="4"/>
      <c r="JI1449" s="4"/>
      <c r="JJ1449" s="4"/>
      <c r="JK1449" s="4"/>
      <c r="JL1449" s="4"/>
      <c r="JM1449" s="4"/>
      <c r="JN1449" s="4"/>
      <c r="JO1449" s="4"/>
      <c r="JP1449" s="4"/>
      <c r="JQ1449" s="6"/>
    </row>
    <row r="1450" spans="1:277" x14ac:dyDescent="0.25">
      <c r="A1450" s="47"/>
      <c r="B1450" s="48"/>
      <c r="C1450" s="48"/>
      <c r="D1450" s="48"/>
      <c r="E1450" s="48"/>
      <c r="F1450" s="48"/>
      <c r="G1450" s="48"/>
      <c r="H1450" s="48"/>
      <c r="I1450" s="48"/>
      <c r="J1450" s="48"/>
      <c r="K1450" s="48"/>
      <c r="IY1450" s="6"/>
      <c r="IZ1450" s="6"/>
      <c r="JA1450" s="6"/>
      <c r="JB1450" s="6"/>
      <c r="JC1450" s="6"/>
      <c r="JD1450" s="46"/>
      <c r="JE1450" s="4"/>
      <c r="JF1450" s="4"/>
      <c r="JG1450" s="4"/>
      <c r="JH1450" s="4"/>
      <c r="JI1450" s="4"/>
      <c r="JJ1450" s="4"/>
      <c r="JK1450" s="4"/>
      <c r="JL1450" s="4"/>
      <c r="JM1450" s="4"/>
      <c r="JN1450" s="4"/>
      <c r="JO1450" s="4"/>
      <c r="JP1450" s="4"/>
      <c r="JQ1450" s="6"/>
    </row>
    <row r="1451" spans="1:277" x14ac:dyDescent="0.25">
      <c r="A1451" s="47"/>
      <c r="B1451" s="48"/>
      <c r="C1451" s="48"/>
      <c r="D1451" s="48"/>
      <c r="E1451" s="48"/>
      <c r="F1451" s="48"/>
      <c r="G1451" s="48"/>
      <c r="H1451" s="48"/>
      <c r="I1451" s="48"/>
      <c r="J1451" s="48"/>
      <c r="K1451" s="48"/>
      <c r="IY1451" s="6"/>
      <c r="IZ1451" s="6"/>
      <c r="JA1451" s="6"/>
      <c r="JB1451" s="6"/>
      <c r="JC1451" s="6"/>
      <c r="JD1451" s="46"/>
      <c r="JE1451" s="4"/>
      <c r="JF1451" s="4"/>
      <c r="JG1451" s="4"/>
      <c r="JH1451" s="4"/>
      <c r="JI1451" s="4"/>
      <c r="JJ1451" s="4"/>
      <c r="JK1451" s="4"/>
      <c r="JL1451" s="4"/>
      <c r="JM1451" s="4"/>
      <c r="JN1451" s="4"/>
      <c r="JO1451" s="4"/>
      <c r="JP1451" s="4"/>
      <c r="JQ1451" s="6"/>
    </row>
    <row r="1452" spans="1:277" x14ac:dyDescent="0.25">
      <c r="A1452" s="47"/>
      <c r="B1452" s="48"/>
      <c r="C1452" s="48"/>
      <c r="D1452" s="48"/>
      <c r="E1452" s="48"/>
      <c r="F1452" s="48"/>
      <c r="G1452" s="48"/>
      <c r="H1452" s="48"/>
      <c r="I1452" s="48"/>
      <c r="J1452" s="48"/>
      <c r="K1452" s="48"/>
      <c r="IY1452" s="6"/>
      <c r="IZ1452" s="6"/>
      <c r="JA1452" s="6"/>
      <c r="JB1452" s="6"/>
      <c r="JC1452" s="6"/>
      <c r="JD1452" s="46"/>
      <c r="JE1452" s="4"/>
      <c r="JF1452" s="4"/>
      <c r="JG1452" s="4"/>
      <c r="JH1452" s="4"/>
      <c r="JI1452" s="4"/>
      <c r="JJ1452" s="4"/>
      <c r="JK1452" s="4"/>
      <c r="JL1452" s="4"/>
      <c r="JM1452" s="4"/>
      <c r="JN1452" s="4"/>
      <c r="JO1452" s="4"/>
      <c r="JP1452" s="4"/>
      <c r="JQ1452" s="6"/>
    </row>
    <row r="1453" spans="1:277" x14ac:dyDescent="0.25">
      <c r="A1453" s="47"/>
      <c r="B1453" s="48"/>
      <c r="C1453" s="48"/>
      <c r="D1453" s="48"/>
      <c r="E1453" s="48"/>
      <c r="F1453" s="48"/>
      <c r="G1453" s="48"/>
      <c r="H1453" s="48"/>
      <c r="I1453" s="48"/>
      <c r="J1453" s="48"/>
      <c r="K1453" s="48"/>
      <c r="IY1453" s="6"/>
      <c r="IZ1453" s="6"/>
      <c r="JA1453" s="6"/>
      <c r="JB1453" s="6"/>
      <c r="JC1453" s="6"/>
      <c r="JD1453" s="46"/>
      <c r="JE1453" s="4"/>
      <c r="JF1453" s="4"/>
      <c r="JG1453" s="4"/>
      <c r="JH1453" s="4"/>
      <c r="JI1453" s="4"/>
      <c r="JJ1453" s="4"/>
      <c r="JK1453" s="4"/>
      <c r="JL1453" s="4"/>
      <c r="JM1453" s="4"/>
      <c r="JN1453" s="4"/>
      <c r="JO1453" s="4"/>
      <c r="JP1453" s="4"/>
      <c r="JQ1453" s="6"/>
    </row>
    <row r="1454" spans="1:277" x14ac:dyDescent="0.25">
      <c r="A1454" s="47"/>
      <c r="B1454" s="48"/>
      <c r="C1454" s="48"/>
      <c r="D1454" s="48"/>
      <c r="E1454" s="48"/>
      <c r="F1454" s="48"/>
      <c r="G1454" s="48"/>
      <c r="H1454" s="48"/>
      <c r="I1454" s="48"/>
      <c r="J1454" s="48"/>
      <c r="K1454" s="48"/>
      <c r="IY1454" s="6"/>
      <c r="IZ1454" s="6"/>
      <c r="JA1454" s="6"/>
      <c r="JB1454" s="6"/>
      <c r="JC1454" s="6"/>
      <c r="JD1454" s="46"/>
      <c r="JE1454" s="4"/>
      <c r="JF1454" s="4"/>
      <c r="JG1454" s="4"/>
      <c r="JH1454" s="4"/>
      <c r="JI1454" s="4"/>
      <c r="JJ1454" s="4"/>
      <c r="JK1454" s="4"/>
      <c r="JL1454" s="4"/>
      <c r="JM1454" s="4"/>
      <c r="JN1454" s="4"/>
      <c r="JO1454" s="4"/>
      <c r="JP1454" s="4"/>
      <c r="JQ1454" s="6"/>
    </row>
    <row r="1455" spans="1:277" x14ac:dyDescent="0.25">
      <c r="A1455" s="47"/>
      <c r="B1455" s="48"/>
      <c r="C1455" s="48"/>
      <c r="D1455" s="48"/>
      <c r="E1455" s="48"/>
      <c r="F1455" s="48"/>
      <c r="G1455" s="48"/>
      <c r="H1455" s="48"/>
      <c r="I1455" s="48"/>
      <c r="J1455" s="48"/>
      <c r="K1455" s="48"/>
      <c r="IY1455" s="6"/>
      <c r="IZ1455" s="6"/>
      <c r="JA1455" s="6"/>
      <c r="JB1455" s="6"/>
      <c r="JC1455" s="6"/>
      <c r="JD1455" s="46"/>
      <c r="JE1455" s="4"/>
      <c r="JF1455" s="4"/>
      <c r="JG1455" s="4"/>
      <c r="JH1455" s="4"/>
      <c r="JI1455" s="4"/>
      <c r="JJ1455" s="4"/>
      <c r="JK1455" s="4"/>
      <c r="JL1455" s="4"/>
      <c r="JM1455" s="4"/>
      <c r="JN1455" s="4"/>
      <c r="JO1455" s="4"/>
      <c r="JP1455" s="4"/>
      <c r="JQ1455" s="6"/>
    </row>
    <row r="1456" spans="1:277" x14ac:dyDescent="0.25">
      <c r="A1456" s="47"/>
      <c r="B1456" s="48"/>
      <c r="C1456" s="48"/>
      <c r="D1456" s="48"/>
      <c r="E1456" s="48"/>
      <c r="F1456" s="48"/>
      <c r="G1456" s="48"/>
      <c r="H1456" s="48"/>
      <c r="I1456" s="48"/>
      <c r="J1456" s="48"/>
      <c r="K1456" s="48"/>
      <c r="IY1456" s="6"/>
      <c r="IZ1456" s="6"/>
      <c r="JA1456" s="6"/>
      <c r="JB1456" s="6"/>
      <c r="JC1456" s="6"/>
      <c r="JD1456" s="46"/>
      <c r="JE1456" s="4"/>
      <c r="JF1456" s="4"/>
      <c r="JG1456" s="4"/>
      <c r="JH1456" s="4"/>
      <c r="JI1456" s="4"/>
      <c r="JJ1456" s="4"/>
      <c r="JK1456" s="4"/>
      <c r="JL1456" s="4"/>
      <c r="JM1456" s="4"/>
      <c r="JN1456" s="4"/>
      <c r="JO1456" s="4"/>
      <c r="JP1456" s="4"/>
      <c r="JQ1456" s="6"/>
    </row>
    <row r="1457" spans="1:277" x14ac:dyDescent="0.25">
      <c r="A1457" s="47"/>
      <c r="B1457" s="48"/>
      <c r="C1457" s="48"/>
      <c r="D1457" s="48"/>
      <c r="E1457" s="48"/>
      <c r="F1457" s="48"/>
      <c r="G1457" s="48"/>
      <c r="H1457" s="48"/>
      <c r="I1457" s="48"/>
      <c r="J1457" s="48"/>
      <c r="K1457" s="48"/>
      <c r="IY1457" s="6"/>
      <c r="IZ1457" s="6"/>
      <c r="JA1457" s="6"/>
      <c r="JB1457" s="6"/>
      <c r="JC1457" s="6"/>
      <c r="JD1457" s="46"/>
      <c r="JE1457" s="4"/>
      <c r="JF1457" s="4"/>
      <c r="JG1457" s="4"/>
      <c r="JH1457" s="4"/>
      <c r="JI1457" s="4"/>
      <c r="JJ1457" s="4"/>
      <c r="JK1457" s="4"/>
      <c r="JL1457" s="4"/>
      <c r="JM1457" s="4"/>
      <c r="JN1457" s="4"/>
      <c r="JO1457" s="4"/>
      <c r="JP1457" s="4"/>
      <c r="JQ1457" s="6"/>
    </row>
    <row r="1458" spans="1:277" x14ac:dyDescent="0.25">
      <c r="A1458" s="47"/>
      <c r="B1458" s="48"/>
      <c r="C1458" s="48"/>
      <c r="D1458" s="48"/>
      <c r="E1458" s="48"/>
      <c r="F1458" s="48"/>
      <c r="G1458" s="48"/>
      <c r="H1458" s="48"/>
      <c r="I1458" s="48"/>
      <c r="J1458" s="48"/>
      <c r="K1458" s="48"/>
      <c r="IY1458" s="6"/>
      <c r="IZ1458" s="6"/>
      <c r="JA1458" s="6"/>
      <c r="JB1458" s="6"/>
      <c r="JC1458" s="6"/>
      <c r="JD1458" s="46"/>
      <c r="JE1458" s="4"/>
      <c r="JF1458" s="4"/>
      <c r="JG1458" s="4"/>
      <c r="JH1458" s="4"/>
      <c r="JI1458" s="4"/>
      <c r="JJ1458" s="4"/>
      <c r="JK1458" s="4"/>
      <c r="JL1458" s="4"/>
      <c r="JM1458" s="4"/>
      <c r="JN1458" s="4"/>
      <c r="JO1458" s="4"/>
      <c r="JP1458" s="4"/>
      <c r="JQ1458" s="6"/>
    </row>
    <row r="1459" spans="1:277" x14ac:dyDescent="0.25">
      <c r="A1459" s="47"/>
      <c r="B1459" s="48"/>
      <c r="C1459" s="48"/>
      <c r="D1459" s="48"/>
      <c r="E1459" s="48"/>
      <c r="F1459" s="48"/>
      <c r="G1459" s="48"/>
      <c r="H1459" s="48"/>
      <c r="I1459" s="48"/>
      <c r="J1459" s="48"/>
      <c r="K1459" s="48"/>
      <c r="IY1459" s="6"/>
      <c r="IZ1459" s="6"/>
      <c r="JA1459" s="6"/>
      <c r="JB1459" s="6"/>
      <c r="JC1459" s="6"/>
      <c r="JD1459" s="46"/>
      <c r="JE1459" s="4"/>
      <c r="JF1459" s="4"/>
      <c r="JG1459" s="4"/>
      <c r="JH1459" s="4"/>
      <c r="JI1459" s="4"/>
      <c r="JJ1459" s="4"/>
      <c r="JK1459" s="4"/>
      <c r="JL1459" s="4"/>
      <c r="JM1459" s="4"/>
      <c r="JN1459" s="4"/>
      <c r="JO1459" s="4"/>
      <c r="JP1459" s="4"/>
      <c r="JQ1459" s="6"/>
    </row>
    <row r="1460" spans="1:277" x14ac:dyDescent="0.25">
      <c r="A1460" s="47"/>
      <c r="B1460" s="48"/>
      <c r="C1460" s="48"/>
      <c r="D1460" s="48"/>
      <c r="E1460" s="48"/>
      <c r="F1460" s="48"/>
      <c r="G1460" s="48"/>
      <c r="H1460" s="48"/>
      <c r="I1460" s="48"/>
      <c r="J1460" s="48"/>
      <c r="K1460" s="48"/>
      <c r="IY1460" s="6"/>
      <c r="IZ1460" s="6"/>
      <c r="JA1460" s="6"/>
      <c r="JB1460" s="6"/>
      <c r="JC1460" s="6"/>
      <c r="JD1460" s="46"/>
      <c r="JE1460" s="4"/>
      <c r="JF1460" s="4"/>
      <c r="JG1460" s="4"/>
      <c r="JH1460" s="4"/>
      <c r="JI1460" s="4"/>
      <c r="JJ1460" s="4"/>
      <c r="JK1460" s="4"/>
      <c r="JL1460" s="4"/>
      <c r="JM1460" s="4"/>
      <c r="JN1460" s="4"/>
      <c r="JO1460" s="4"/>
      <c r="JP1460" s="4"/>
      <c r="JQ1460" s="6"/>
    </row>
    <row r="1461" spans="1:277" x14ac:dyDescent="0.25">
      <c r="A1461" s="47"/>
      <c r="B1461" s="48"/>
      <c r="C1461" s="48"/>
      <c r="D1461" s="48"/>
      <c r="E1461" s="48"/>
      <c r="F1461" s="48"/>
      <c r="G1461" s="48"/>
      <c r="H1461" s="48"/>
      <c r="I1461" s="48"/>
      <c r="J1461" s="48"/>
      <c r="K1461" s="48"/>
      <c r="IY1461" s="6"/>
      <c r="IZ1461" s="6"/>
      <c r="JA1461" s="6"/>
      <c r="JB1461" s="6"/>
      <c r="JC1461" s="6"/>
      <c r="JD1461" s="46"/>
      <c r="JE1461" s="4"/>
      <c r="JF1461" s="4"/>
      <c r="JG1461" s="4"/>
      <c r="JH1461" s="4"/>
      <c r="JI1461" s="4"/>
      <c r="JJ1461" s="4"/>
      <c r="JK1461" s="4"/>
      <c r="JL1461" s="4"/>
      <c r="JM1461" s="4"/>
      <c r="JN1461" s="4"/>
      <c r="JO1461" s="4"/>
      <c r="JP1461" s="4"/>
      <c r="JQ1461" s="6"/>
    </row>
    <row r="1462" spans="1:277" x14ac:dyDescent="0.25">
      <c r="A1462" s="47"/>
      <c r="B1462" s="48"/>
      <c r="C1462" s="48"/>
      <c r="D1462" s="48"/>
      <c r="E1462" s="48"/>
      <c r="F1462" s="48"/>
      <c r="G1462" s="48"/>
      <c r="H1462" s="48"/>
      <c r="I1462" s="48"/>
      <c r="J1462" s="48"/>
      <c r="K1462" s="48"/>
      <c r="IY1462" s="6"/>
      <c r="IZ1462" s="6"/>
      <c r="JA1462" s="6"/>
      <c r="JB1462" s="6"/>
      <c r="JC1462" s="6"/>
      <c r="JD1462" s="46"/>
      <c r="JE1462" s="4"/>
      <c r="JF1462" s="4"/>
      <c r="JG1462" s="4"/>
      <c r="JH1462" s="4"/>
      <c r="JI1462" s="4"/>
      <c r="JJ1462" s="4"/>
      <c r="JK1462" s="4"/>
      <c r="JL1462" s="4"/>
      <c r="JM1462" s="4"/>
      <c r="JN1462" s="4"/>
      <c r="JO1462" s="4"/>
      <c r="JP1462" s="4"/>
      <c r="JQ1462" s="6"/>
    </row>
    <row r="1463" spans="1:277" x14ac:dyDescent="0.25">
      <c r="A1463" s="47"/>
      <c r="B1463" s="48"/>
      <c r="C1463" s="48"/>
      <c r="D1463" s="48"/>
      <c r="E1463" s="48"/>
      <c r="F1463" s="48"/>
      <c r="G1463" s="48"/>
      <c r="H1463" s="48"/>
      <c r="I1463" s="48"/>
      <c r="J1463" s="48"/>
      <c r="K1463" s="48"/>
      <c r="IY1463" s="6"/>
      <c r="IZ1463" s="6"/>
      <c r="JA1463" s="6"/>
      <c r="JB1463" s="6"/>
      <c r="JC1463" s="6"/>
      <c r="JD1463" s="46"/>
      <c r="JE1463" s="4"/>
      <c r="JF1463" s="4"/>
      <c r="JG1463" s="4"/>
      <c r="JH1463" s="4"/>
      <c r="JI1463" s="4"/>
      <c r="JJ1463" s="4"/>
      <c r="JK1463" s="4"/>
      <c r="JL1463" s="4"/>
      <c r="JM1463" s="4"/>
      <c r="JN1463" s="4"/>
      <c r="JO1463" s="4"/>
      <c r="JP1463" s="4"/>
      <c r="JQ1463" s="6"/>
    </row>
    <row r="1464" spans="1:277" x14ac:dyDescent="0.25">
      <c r="A1464" s="47"/>
      <c r="B1464" s="48"/>
      <c r="C1464" s="48"/>
      <c r="D1464" s="48"/>
      <c r="E1464" s="48"/>
      <c r="F1464" s="48"/>
      <c r="G1464" s="48"/>
      <c r="H1464" s="48"/>
      <c r="I1464" s="48"/>
      <c r="J1464" s="48"/>
      <c r="K1464" s="48"/>
      <c r="IY1464" s="6"/>
      <c r="IZ1464" s="6"/>
      <c r="JA1464" s="6"/>
      <c r="JB1464" s="6"/>
      <c r="JC1464" s="6"/>
      <c r="JD1464" s="46"/>
      <c r="JE1464" s="4"/>
      <c r="JF1464" s="4"/>
      <c r="JG1464" s="4"/>
      <c r="JH1464" s="4"/>
      <c r="JI1464" s="4"/>
      <c r="JJ1464" s="4"/>
      <c r="JK1464" s="4"/>
      <c r="JL1464" s="4"/>
      <c r="JM1464" s="4"/>
      <c r="JN1464" s="4"/>
      <c r="JO1464" s="4"/>
      <c r="JP1464" s="4"/>
      <c r="JQ1464" s="6"/>
    </row>
    <row r="1465" spans="1:277" x14ac:dyDescent="0.25">
      <c r="A1465" s="47"/>
      <c r="B1465" s="48"/>
      <c r="C1465" s="48"/>
      <c r="D1465" s="48"/>
      <c r="E1465" s="48"/>
      <c r="F1465" s="48"/>
      <c r="G1465" s="48"/>
      <c r="H1465" s="48"/>
      <c r="I1465" s="48"/>
      <c r="J1465" s="48"/>
      <c r="K1465" s="48"/>
      <c r="IY1465" s="6"/>
      <c r="IZ1465" s="6"/>
      <c r="JA1465" s="6"/>
      <c r="JB1465" s="6"/>
      <c r="JC1465" s="6"/>
      <c r="JD1465" s="46"/>
      <c r="JE1465" s="4"/>
      <c r="JF1465" s="4"/>
      <c r="JG1465" s="4"/>
      <c r="JH1465" s="4"/>
      <c r="JI1465" s="4"/>
      <c r="JJ1465" s="4"/>
      <c r="JK1465" s="4"/>
      <c r="JL1465" s="4"/>
      <c r="JM1465" s="4"/>
      <c r="JN1465" s="4"/>
      <c r="JO1465" s="4"/>
      <c r="JP1465" s="4"/>
      <c r="JQ1465" s="6"/>
    </row>
    <row r="1466" spans="1:277" x14ac:dyDescent="0.25">
      <c r="A1466" s="47"/>
      <c r="B1466" s="48"/>
      <c r="C1466" s="48"/>
      <c r="D1466" s="48"/>
      <c r="E1466" s="48"/>
      <c r="F1466" s="48"/>
      <c r="G1466" s="48"/>
      <c r="H1466" s="48"/>
      <c r="I1466" s="48"/>
      <c r="J1466" s="48"/>
      <c r="K1466" s="48"/>
      <c r="IY1466" s="6"/>
      <c r="IZ1466" s="6"/>
      <c r="JA1466" s="6"/>
      <c r="JB1466" s="6"/>
      <c r="JC1466" s="6"/>
      <c r="JD1466" s="46"/>
      <c r="JE1466" s="4"/>
      <c r="JF1466" s="4"/>
      <c r="JG1466" s="4"/>
      <c r="JH1466" s="4"/>
      <c r="JI1466" s="4"/>
      <c r="JJ1466" s="4"/>
      <c r="JK1466" s="4"/>
      <c r="JL1466" s="4"/>
      <c r="JM1466" s="4"/>
      <c r="JN1466" s="4"/>
      <c r="JO1466" s="4"/>
      <c r="JP1466" s="4"/>
      <c r="JQ1466" s="6"/>
    </row>
    <row r="1467" spans="1:277" x14ac:dyDescent="0.25">
      <c r="A1467" s="47"/>
      <c r="B1467" s="48"/>
      <c r="C1467" s="48"/>
      <c r="D1467" s="48"/>
      <c r="E1467" s="48"/>
      <c r="F1467" s="48"/>
      <c r="G1467" s="48"/>
      <c r="H1467" s="48"/>
      <c r="I1467" s="48"/>
      <c r="J1467" s="48"/>
      <c r="K1467" s="48"/>
      <c r="IY1467" s="6"/>
      <c r="IZ1467" s="6"/>
      <c r="JA1467" s="6"/>
      <c r="JB1467" s="6"/>
      <c r="JC1467" s="6"/>
      <c r="JD1467" s="46"/>
      <c r="JE1467" s="4"/>
      <c r="JF1467" s="4"/>
      <c r="JG1467" s="4"/>
      <c r="JH1467" s="4"/>
      <c r="JI1467" s="4"/>
      <c r="JJ1467" s="4"/>
      <c r="JK1467" s="4"/>
      <c r="JL1467" s="4"/>
      <c r="JM1467" s="4"/>
      <c r="JN1467" s="4"/>
      <c r="JO1467" s="4"/>
      <c r="JP1467" s="4"/>
      <c r="JQ1467" s="6"/>
    </row>
    <row r="1468" spans="1:277" x14ac:dyDescent="0.25">
      <c r="A1468" s="47"/>
      <c r="B1468" s="48"/>
      <c r="C1468" s="48"/>
      <c r="D1468" s="48"/>
      <c r="E1468" s="48"/>
      <c r="F1468" s="48"/>
      <c r="G1468" s="48"/>
      <c r="H1468" s="48"/>
      <c r="I1468" s="48"/>
      <c r="J1468" s="48"/>
      <c r="K1468" s="48"/>
      <c r="IY1468" s="6"/>
      <c r="IZ1468" s="6"/>
      <c r="JA1468" s="6"/>
      <c r="JB1468" s="6"/>
      <c r="JC1468" s="6"/>
      <c r="JD1468" s="46"/>
      <c r="JE1468" s="4"/>
      <c r="JF1468" s="4"/>
      <c r="JG1468" s="4"/>
      <c r="JH1468" s="4"/>
      <c r="JI1468" s="4"/>
      <c r="JJ1468" s="4"/>
      <c r="JK1468" s="4"/>
      <c r="JL1468" s="4"/>
      <c r="JM1468" s="4"/>
      <c r="JN1468" s="4"/>
      <c r="JO1468" s="4"/>
      <c r="JP1468" s="4"/>
      <c r="JQ1468" s="6"/>
    </row>
    <row r="1469" spans="1:277" x14ac:dyDescent="0.25">
      <c r="A1469" s="47"/>
      <c r="B1469" s="48"/>
      <c r="C1469" s="48"/>
      <c r="D1469" s="48"/>
      <c r="E1469" s="48"/>
      <c r="F1469" s="48"/>
      <c r="G1469" s="48"/>
      <c r="H1469" s="48"/>
      <c r="I1469" s="48"/>
      <c r="J1469" s="48"/>
      <c r="K1469" s="48"/>
      <c r="IY1469" s="6"/>
      <c r="IZ1469" s="6"/>
      <c r="JA1469" s="6"/>
      <c r="JB1469" s="6"/>
      <c r="JC1469" s="6"/>
      <c r="JD1469" s="46"/>
      <c r="JE1469" s="4"/>
      <c r="JF1469" s="4"/>
      <c r="JG1469" s="4"/>
      <c r="JH1469" s="4"/>
      <c r="JI1469" s="4"/>
      <c r="JJ1469" s="4"/>
      <c r="JK1469" s="4"/>
      <c r="JL1469" s="4"/>
      <c r="JM1469" s="4"/>
      <c r="JN1469" s="4"/>
      <c r="JO1469" s="4"/>
      <c r="JP1469" s="4"/>
      <c r="JQ1469" s="6"/>
    </row>
    <row r="1470" spans="1:277" x14ac:dyDescent="0.25">
      <c r="A1470" s="47"/>
      <c r="B1470" s="48"/>
      <c r="C1470" s="48"/>
      <c r="D1470" s="48"/>
      <c r="E1470" s="48"/>
      <c r="F1470" s="48"/>
      <c r="G1470" s="48"/>
      <c r="H1470" s="48"/>
      <c r="I1470" s="48"/>
      <c r="J1470" s="48"/>
      <c r="K1470" s="48"/>
      <c r="IY1470" s="6"/>
      <c r="IZ1470" s="6"/>
      <c r="JA1470" s="6"/>
      <c r="JB1470" s="6"/>
      <c r="JC1470" s="6"/>
      <c r="JD1470" s="46"/>
      <c r="JE1470" s="4"/>
      <c r="JF1470" s="4"/>
      <c r="JG1470" s="4"/>
      <c r="JH1470" s="4"/>
      <c r="JI1470" s="4"/>
      <c r="JJ1470" s="4"/>
      <c r="JK1470" s="4"/>
      <c r="JL1470" s="4"/>
      <c r="JM1470" s="4"/>
      <c r="JN1470" s="4"/>
      <c r="JO1470" s="4"/>
      <c r="JP1470" s="4"/>
      <c r="JQ1470" s="6"/>
    </row>
    <row r="1471" spans="1:277" x14ac:dyDescent="0.25">
      <c r="A1471" s="47"/>
      <c r="B1471" s="48"/>
      <c r="C1471" s="48"/>
      <c r="D1471" s="48"/>
      <c r="E1471" s="48"/>
      <c r="F1471" s="48"/>
      <c r="G1471" s="48"/>
      <c r="H1471" s="48"/>
      <c r="I1471" s="48"/>
      <c r="J1471" s="48"/>
      <c r="K1471" s="48"/>
      <c r="IY1471" s="6"/>
      <c r="IZ1471" s="6"/>
      <c r="JA1471" s="6"/>
      <c r="JB1471" s="6"/>
      <c r="JC1471" s="6"/>
      <c r="JD1471" s="46"/>
      <c r="JE1471" s="4"/>
      <c r="JF1471" s="4"/>
      <c r="JG1471" s="4"/>
      <c r="JH1471" s="4"/>
      <c r="JI1471" s="4"/>
      <c r="JJ1471" s="4"/>
      <c r="JK1471" s="4"/>
      <c r="JL1471" s="4"/>
      <c r="JM1471" s="4"/>
      <c r="JN1471" s="4"/>
      <c r="JO1471" s="4"/>
      <c r="JP1471" s="4"/>
      <c r="JQ1471" s="6"/>
    </row>
    <row r="1472" spans="1:277" x14ac:dyDescent="0.25">
      <c r="A1472" s="47"/>
      <c r="B1472" s="48"/>
      <c r="C1472" s="48"/>
      <c r="D1472" s="48"/>
      <c r="E1472" s="48"/>
      <c r="F1472" s="48"/>
      <c r="G1472" s="48"/>
      <c r="H1472" s="48"/>
      <c r="I1472" s="48"/>
      <c r="J1472" s="48"/>
      <c r="K1472" s="48"/>
      <c r="IY1472" s="6"/>
      <c r="IZ1472" s="6"/>
      <c r="JA1472" s="6"/>
      <c r="JB1472" s="6"/>
      <c r="JC1472" s="6"/>
      <c r="JD1472" s="46"/>
      <c r="JE1472" s="4"/>
      <c r="JF1472" s="4"/>
      <c r="JG1472" s="4"/>
      <c r="JH1472" s="4"/>
      <c r="JI1472" s="4"/>
      <c r="JJ1472" s="4"/>
      <c r="JK1472" s="4"/>
      <c r="JL1472" s="4"/>
      <c r="JM1472" s="4"/>
      <c r="JN1472" s="4"/>
      <c r="JO1472" s="4"/>
      <c r="JP1472" s="4"/>
      <c r="JQ1472" s="6"/>
    </row>
    <row r="1473" spans="1:277" x14ac:dyDescent="0.25">
      <c r="A1473" s="47"/>
      <c r="B1473" s="48"/>
      <c r="C1473" s="48"/>
      <c r="D1473" s="48"/>
      <c r="E1473" s="48"/>
      <c r="F1473" s="48"/>
      <c r="G1473" s="48"/>
      <c r="H1473" s="48"/>
      <c r="I1473" s="48"/>
      <c r="J1473" s="48"/>
      <c r="K1473" s="48"/>
      <c r="IY1473" s="6"/>
      <c r="IZ1473" s="6"/>
      <c r="JA1473" s="6"/>
      <c r="JB1473" s="6"/>
      <c r="JC1473" s="6"/>
      <c r="JD1473" s="46"/>
      <c r="JE1473" s="4"/>
      <c r="JF1473" s="4"/>
      <c r="JG1473" s="4"/>
      <c r="JH1473" s="4"/>
      <c r="JI1473" s="4"/>
      <c r="JJ1473" s="4"/>
      <c r="JK1473" s="4"/>
      <c r="JL1473" s="4"/>
      <c r="JM1473" s="4"/>
      <c r="JN1473" s="4"/>
      <c r="JO1473" s="4"/>
      <c r="JP1473" s="4"/>
      <c r="JQ1473" s="6"/>
    </row>
    <row r="1474" spans="1:277" x14ac:dyDescent="0.25">
      <c r="A1474" s="47"/>
      <c r="B1474" s="48"/>
      <c r="C1474" s="48"/>
      <c r="D1474" s="48"/>
      <c r="E1474" s="48"/>
      <c r="F1474" s="48"/>
      <c r="G1474" s="48"/>
      <c r="H1474" s="48"/>
      <c r="I1474" s="48"/>
      <c r="J1474" s="48"/>
      <c r="K1474" s="48"/>
      <c r="IY1474" s="6"/>
      <c r="IZ1474" s="6"/>
      <c r="JA1474" s="6"/>
      <c r="JB1474" s="6"/>
      <c r="JC1474" s="6"/>
      <c r="JD1474" s="46"/>
      <c r="JE1474" s="4"/>
      <c r="JF1474" s="4"/>
      <c r="JG1474" s="4"/>
      <c r="JH1474" s="4"/>
      <c r="JI1474" s="4"/>
      <c r="JJ1474" s="4"/>
      <c r="JK1474" s="4"/>
      <c r="JL1474" s="4"/>
      <c r="JM1474" s="4"/>
      <c r="JN1474" s="4"/>
      <c r="JO1474" s="4"/>
      <c r="JP1474" s="4"/>
      <c r="JQ1474" s="6"/>
    </row>
    <row r="1475" spans="1:277" x14ac:dyDescent="0.25">
      <c r="A1475" s="47"/>
      <c r="B1475" s="48"/>
      <c r="C1475" s="48"/>
      <c r="D1475" s="48"/>
      <c r="E1475" s="48"/>
      <c r="F1475" s="48"/>
      <c r="G1475" s="48"/>
      <c r="H1475" s="48"/>
      <c r="I1475" s="48"/>
      <c r="J1475" s="48"/>
      <c r="K1475" s="48"/>
      <c r="IY1475" s="6"/>
      <c r="IZ1475" s="6"/>
      <c r="JA1475" s="6"/>
      <c r="JB1475" s="6"/>
      <c r="JC1475" s="6"/>
      <c r="JD1475" s="46"/>
      <c r="JE1475" s="4"/>
      <c r="JF1475" s="4"/>
      <c r="JG1475" s="4"/>
      <c r="JH1475" s="4"/>
      <c r="JI1475" s="4"/>
      <c r="JJ1475" s="4"/>
      <c r="JK1475" s="4"/>
      <c r="JL1475" s="4"/>
      <c r="JM1475" s="4"/>
      <c r="JN1475" s="4"/>
      <c r="JO1475" s="4"/>
      <c r="JP1475" s="4"/>
      <c r="JQ1475" s="6"/>
    </row>
    <row r="1476" spans="1:277" x14ac:dyDescent="0.25">
      <c r="A1476" s="47"/>
      <c r="B1476" s="48"/>
      <c r="C1476" s="48"/>
      <c r="D1476" s="48"/>
      <c r="E1476" s="48"/>
      <c r="F1476" s="48"/>
      <c r="G1476" s="48"/>
      <c r="H1476" s="48"/>
      <c r="I1476" s="48"/>
      <c r="J1476" s="48"/>
      <c r="K1476" s="48"/>
      <c r="IY1476" s="6"/>
      <c r="IZ1476" s="6"/>
      <c r="JA1476" s="6"/>
      <c r="JB1476" s="6"/>
      <c r="JC1476" s="6"/>
      <c r="JD1476" s="46"/>
      <c r="JE1476" s="4"/>
      <c r="JF1476" s="4"/>
      <c r="JG1476" s="4"/>
      <c r="JH1476" s="4"/>
      <c r="JI1476" s="4"/>
      <c r="JJ1476" s="4"/>
      <c r="JK1476" s="4"/>
      <c r="JL1476" s="4"/>
      <c r="JM1476" s="4"/>
      <c r="JN1476" s="4"/>
      <c r="JO1476" s="4"/>
      <c r="JP1476" s="4"/>
      <c r="JQ1476" s="6"/>
    </row>
    <row r="1477" spans="1:277" x14ac:dyDescent="0.25">
      <c r="A1477" s="47"/>
      <c r="B1477" s="48"/>
      <c r="C1477" s="48"/>
      <c r="D1477" s="48"/>
      <c r="E1477" s="48"/>
      <c r="F1477" s="48"/>
      <c r="G1477" s="48"/>
      <c r="H1477" s="48"/>
      <c r="I1477" s="48"/>
      <c r="J1477" s="48"/>
      <c r="K1477" s="48"/>
      <c r="IY1477" s="6"/>
      <c r="IZ1477" s="6"/>
      <c r="JA1477" s="6"/>
      <c r="JB1477" s="6"/>
      <c r="JC1477" s="6"/>
      <c r="JD1477" s="46"/>
      <c r="JE1477" s="4"/>
      <c r="JF1477" s="4"/>
      <c r="JG1477" s="4"/>
      <c r="JH1477" s="4"/>
      <c r="JI1477" s="4"/>
      <c r="JJ1477" s="4"/>
      <c r="JK1477" s="4"/>
      <c r="JL1477" s="4"/>
      <c r="JM1477" s="4"/>
      <c r="JN1477" s="4"/>
      <c r="JO1477" s="4"/>
      <c r="JP1477" s="4"/>
      <c r="JQ1477" s="6"/>
    </row>
    <row r="1478" spans="1:277" x14ac:dyDescent="0.25">
      <c r="A1478" s="47"/>
      <c r="B1478" s="48"/>
      <c r="C1478" s="48"/>
      <c r="D1478" s="48"/>
      <c r="E1478" s="48"/>
      <c r="F1478" s="48"/>
      <c r="G1478" s="48"/>
      <c r="H1478" s="48"/>
      <c r="I1478" s="48"/>
      <c r="J1478" s="48"/>
      <c r="K1478" s="48"/>
      <c r="IY1478" s="6"/>
      <c r="IZ1478" s="6"/>
      <c r="JA1478" s="6"/>
      <c r="JB1478" s="6"/>
      <c r="JC1478" s="6"/>
      <c r="JD1478" s="46"/>
      <c r="JE1478" s="4"/>
      <c r="JF1478" s="4"/>
      <c r="JG1478" s="4"/>
      <c r="JH1478" s="4"/>
      <c r="JI1478" s="4"/>
      <c r="JJ1478" s="4"/>
      <c r="JK1478" s="4"/>
      <c r="JL1478" s="4"/>
      <c r="JM1478" s="4"/>
      <c r="JN1478" s="4"/>
      <c r="JO1478" s="4"/>
      <c r="JP1478" s="4"/>
      <c r="JQ1478" s="6"/>
    </row>
    <row r="1479" spans="1:277" x14ac:dyDescent="0.25">
      <c r="A1479" s="47"/>
      <c r="B1479" s="48"/>
      <c r="C1479" s="48"/>
      <c r="D1479" s="48"/>
      <c r="E1479" s="48"/>
      <c r="F1479" s="48"/>
      <c r="G1479" s="48"/>
      <c r="H1479" s="48"/>
      <c r="I1479" s="48"/>
      <c r="J1479" s="48"/>
      <c r="K1479" s="48"/>
      <c r="IY1479" s="6"/>
      <c r="IZ1479" s="6"/>
      <c r="JA1479" s="6"/>
      <c r="JB1479" s="6"/>
      <c r="JC1479" s="6"/>
      <c r="JD1479" s="46"/>
      <c r="JE1479" s="4"/>
      <c r="JF1479" s="4"/>
      <c r="JG1479" s="4"/>
      <c r="JH1479" s="4"/>
      <c r="JI1479" s="4"/>
      <c r="JJ1479" s="4"/>
      <c r="JK1479" s="4"/>
      <c r="JL1479" s="4"/>
      <c r="JM1479" s="4"/>
      <c r="JN1479" s="4"/>
      <c r="JO1479" s="4"/>
      <c r="JP1479" s="4"/>
      <c r="JQ1479" s="6"/>
    </row>
    <row r="1480" spans="1:277" x14ac:dyDescent="0.25">
      <c r="A1480" s="47"/>
      <c r="B1480" s="48"/>
      <c r="C1480" s="48"/>
      <c r="D1480" s="48"/>
      <c r="E1480" s="48"/>
      <c r="F1480" s="48"/>
      <c r="G1480" s="48"/>
      <c r="H1480" s="48"/>
      <c r="I1480" s="48"/>
      <c r="J1480" s="48"/>
      <c r="K1480" s="48"/>
      <c r="IY1480" s="6"/>
      <c r="IZ1480" s="6"/>
      <c r="JA1480" s="6"/>
      <c r="JB1480" s="6"/>
      <c r="JC1480" s="6"/>
      <c r="JD1480" s="46"/>
      <c r="JE1480" s="4"/>
      <c r="JF1480" s="4"/>
      <c r="JG1480" s="4"/>
      <c r="JH1480" s="4"/>
      <c r="JI1480" s="4"/>
      <c r="JJ1480" s="4"/>
      <c r="JK1480" s="4"/>
      <c r="JL1480" s="4"/>
      <c r="JM1480" s="4"/>
      <c r="JN1480" s="4"/>
      <c r="JO1480" s="4"/>
      <c r="JP1480" s="4"/>
      <c r="JQ1480" s="6"/>
    </row>
    <row r="1481" spans="1:277" x14ac:dyDescent="0.25">
      <c r="A1481" s="47"/>
      <c r="B1481" s="48"/>
      <c r="C1481" s="48"/>
      <c r="D1481" s="48"/>
      <c r="E1481" s="48"/>
      <c r="F1481" s="48"/>
      <c r="G1481" s="48"/>
      <c r="H1481" s="48"/>
      <c r="I1481" s="48"/>
      <c r="J1481" s="48"/>
      <c r="K1481" s="48"/>
      <c r="IY1481" s="6"/>
      <c r="IZ1481" s="6"/>
      <c r="JA1481" s="6"/>
      <c r="JB1481" s="6"/>
      <c r="JC1481" s="6"/>
      <c r="JD1481" s="46"/>
      <c r="JE1481" s="4"/>
      <c r="JF1481" s="4"/>
      <c r="JG1481" s="4"/>
      <c r="JH1481" s="4"/>
      <c r="JI1481" s="4"/>
      <c r="JJ1481" s="4"/>
      <c r="JK1481" s="4"/>
      <c r="JL1481" s="4"/>
      <c r="JM1481" s="4"/>
      <c r="JN1481" s="4"/>
      <c r="JO1481" s="4"/>
      <c r="JP1481" s="4"/>
      <c r="JQ1481" s="6"/>
    </row>
    <row r="1482" spans="1:277" x14ac:dyDescent="0.25">
      <c r="A1482" s="47"/>
      <c r="B1482" s="48"/>
      <c r="C1482" s="48"/>
      <c r="D1482" s="48"/>
      <c r="E1482" s="48"/>
      <c r="F1482" s="48"/>
      <c r="G1482" s="48"/>
      <c r="H1482" s="48"/>
      <c r="I1482" s="48"/>
      <c r="J1482" s="48"/>
      <c r="K1482" s="48"/>
      <c r="IY1482" s="6"/>
      <c r="IZ1482" s="6"/>
      <c r="JA1482" s="6"/>
      <c r="JB1482" s="6"/>
      <c r="JC1482" s="6"/>
      <c r="JD1482" s="46"/>
      <c r="JE1482" s="4"/>
      <c r="JF1482" s="4"/>
      <c r="JG1482" s="4"/>
      <c r="JH1482" s="4"/>
      <c r="JI1482" s="4"/>
      <c r="JJ1482" s="4"/>
      <c r="JK1482" s="4"/>
      <c r="JL1482" s="4"/>
      <c r="JM1482" s="4"/>
      <c r="JN1482" s="4"/>
      <c r="JO1482" s="4"/>
      <c r="JP1482" s="4"/>
      <c r="JQ1482" s="6"/>
    </row>
    <row r="1483" spans="1:277" x14ac:dyDescent="0.25">
      <c r="A1483" s="47"/>
      <c r="B1483" s="48"/>
      <c r="C1483" s="48"/>
      <c r="D1483" s="48"/>
      <c r="E1483" s="48"/>
      <c r="F1483" s="48"/>
      <c r="G1483" s="48"/>
      <c r="H1483" s="48"/>
      <c r="I1483" s="48"/>
      <c r="J1483" s="48"/>
      <c r="K1483" s="48"/>
      <c r="IY1483" s="6"/>
      <c r="IZ1483" s="6"/>
      <c r="JA1483" s="6"/>
      <c r="JB1483" s="6"/>
      <c r="JC1483" s="6"/>
      <c r="JD1483" s="46"/>
      <c r="JE1483" s="4"/>
      <c r="JF1483" s="4"/>
      <c r="JG1483" s="4"/>
      <c r="JH1483" s="4"/>
      <c r="JI1483" s="4"/>
      <c r="JJ1483" s="4"/>
      <c r="JK1483" s="4"/>
      <c r="JL1483" s="4"/>
      <c r="JM1483" s="4"/>
      <c r="JN1483" s="4"/>
      <c r="JO1483" s="4"/>
      <c r="JP1483" s="4"/>
      <c r="JQ1483" s="6"/>
    </row>
    <row r="1484" spans="1:277" x14ac:dyDescent="0.25">
      <c r="A1484" s="47"/>
      <c r="B1484" s="48"/>
      <c r="C1484" s="48"/>
      <c r="D1484" s="48"/>
      <c r="E1484" s="48"/>
      <c r="F1484" s="48"/>
      <c r="G1484" s="48"/>
      <c r="H1484" s="48"/>
      <c r="I1484" s="48"/>
      <c r="J1484" s="48"/>
      <c r="K1484" s="48"/>
      <c r="IY1484" s="6"/>
      <c r="IZ1484" s="6"/>
      <c r="JA1484" s="6"/>
      <c r="JB1484" s="6"/>
      <c r="JC1484" s="6"/>
      <c r="JD1484" s="46"/>
      <c r="JE1484" s="4"/>
      <c r="JF1484" s="4"/>
      <c r="JG1484" s="4"/>
      <c r="JH1484" s="4"/>
      <c r="JI1484" s="4"/>
      <c r="JJ1484" s="4"/>
      <c r="JK1484" s="4"/>
      <c r="JL1484" s="4"/>
      <c r="JM1484" s="4"/>
      <c r="JN1484" s="4"/>
      <c r="JO1484" s="4"/>
      <c r="JP1484" s="4"/>
      <c r="JQ1484" s="6"/>
    </row>
    <row r="1485" spans="1:277" x14ac:dyDescent="0.25">
      <c r="A1485" s="47"/>
      <c r="B1485" s="48"/>
      <c r="C1485" s="48"/>
      <c r="D1485" s="48"/>
      <c r="E1485" s="48"/>
      <c r="F1485" s="48"/>
      <c r="G1485" s="48"/>
      <c r="H1485" s="48"/>
      <c r="I1485" s="48"/>
      <c r="J1485" s="48"/>
      <c r="K1485" s="48"/>
      <c r="IY1485" s="6"/>
      <c r="IZ1485" s="6"/>
      <c r="JA1485" s="6"/>
      <c r="JB1485" s="6"/>
      <c r="JC1485" s="6"/>
      <c r="JD1485" s="46"/>
      <c r="JE1485" s="4"/>
      <c r="JF1485" s="4"/>
      <c r="JG1485" s="4"/>
      <c r="JH1485" s="4"/>
      <c r="JI1485" s="4"/>
      <c r="JJ1485" s="4"/>
      <c r="JK1485" s="4"/>
      <c r="JL1485" s="4"/>
      <c r="JM1485" s="4"/>
      <c r="JN1485" s="4"/>
      <c r="JO1485" s="4"/>
      <c r="JP1485" s="4"/>
      <c r="JQ1485" s="6"/>
    </row>
    <row r="1486" spans="1:277" x14ac:dyDescent="0.25">
      <c r="A1486" s="47"/>
      <c r="B1486" s="48"/>
      <c r="C1486" s="48"/>
      <c r="D1486" s="48"/>
      <c r="E1486" s="48"/>
      <c r="F1486" s="48"/>
      <c r="G1486" s="48"/>
      <c r="H1486" s="48"/>
      <c r="I1486" s="48"/>
      <c r="J1486" s="48"/>
      <c r="K1486" s="48"/>
      <c r="IY1486" s="6"/>
      <c r="IZ1486" s="6"/>
      <c r="JA1486" s="6"/>
      <c r="JB1486" s="6"/>
      <c r="JC1486" s="6"/>
      <c r="JD1486" s="46"/>
      <c r="JE1486" s="4"/>
      <c r="JF1486" s="4"/>
      <c r="JG1486" s="4"/>
      <c r="JH1486" s="4"/>
      <c r="JI1486" s="4"/>
      <c r="JJ1486" s="4"/>
      <c r="JK1486" s="4"/>
      <c r="JL1486" s="4"/>
      <c r="JM1486" s="4"/>
      <c r="JN1486" s="4"/>
      <c r="JO1486" s="4"/>
      <c r="JP1486" s="4"/>
      <c r="JQ1486" s="6"/>
    </row>
    <row r="1487" spans="1:277" x14ac:dyDescent="0.25">
      <c r="A1487" s="47"/>
      <c r="B1487" s="48"/>
      <c r="C1487" s="48"/>
      <c r="D1487" s="48"/>
      <c r="E1487" s="48"/>
      <c r="F1487" s="48"/>
      <c r="G1487" s="48"/>
      <c r="H1487" s="48"/>
      <c r="I1487" s="48"/>
      <c r="J1487" s="48"/>
      <c r="K1487" s="48"/>
      <c r="IY1487" s="6"/>
      <c r="IZ1487" s="6"/>
      <c r="JA1487" s="6"/>
      <c r="JB1487" s="6"/>
      <c r="JC1487" s="6"/>
      <c r="JD1487" s="46"/>
      <c r="JE1487" s="4"/>
      <c r="JF1487" s="4"/>
      <c r="JG1487" s="4"/>
      <c r="JH1487" s="4"/>
      <c r="JI1487" s="4"/>
      <c r="JJ1487" s="4"/>
      <c r="JK1487" s="4"/>
      <c r="JL1487" s="4"/>
      <c r="JM1487" s="4"/>
      <c r="JN1487" s="4"/>
      <c r="JO1487" s="4"/>
      <c r="JP1487" s="4"/>
      <c r="JQ1487" s="6"/>
    </row>
    <row r="1488" spans="1:277" x14ac:dyDescent="0.25">
      <c r="A1488" s="47"/>
      <c r="B1488" s="48"/>
      <c r="C1488" s="48"/>
      <c r="D1488" s="48"/>
      <c r="E1488" s="48"/>
      <c r="F1488" s="48"/>
      <c r="G1488" s="48"/>
      <c r="H1488" s="48"/>
      <c r="I1488" s="48"/>
      <c r="J1488" s="48"/>
      <c r="K1488" s="48"/>
      <c r="IY1488" s="6"/>
      <c r="IZ1488" s="6"/>
      <c r="JA1488" s="6"/>
      <c r="JB1488" s="6"/>
      <c r="JC1488" s="6"/>
      <c r="JD1488" s="46"/>
      <c r="JE1488" s="4"/>
      <c r="JF1488" s="4"/>
      <c r="JG1488" s="4"/>
      <c r="JH1488" s="4"/>
      <c r="JI1488" s="4"/>
      <c r="JJ1488" s="4"/>
      <c r="JK1488" s="4"/>
      <c r="JL1488" s="4"/>
      <c r="JM1488" s="4"/>
      <c r="JN1488" s="4"/>
      <c r="JO1488" s="4"/>
      <c r="JP1488" s="4"/>
      <c r="JQ1488" s="6"/>
    </row>
    <row r="1489" spans="1:277" x14ac:dyDescent="0.25">
      <c r="A1489" s="47"/>
      <c r="B1489" s="48"/>
      <c r="C1489" s="48"/>
      <c r="D1489" s="48"/>
      <c r="E1489" s="48"/>
      <c r="F1489" s="48"/>
      <c r="G1489" s="48"/>
      <c r="H1489" s="48"/>
      <c r="I1489" s="48"/>
      <c r="J1489" s="48"/>
      <c r="K1489" s="48"/>
      <c r="IY1489" s="6"/>
      <c r="IZ1489" s="6"/>
      <c r="JA1489" s="6"/>
      <c r="JB1489" s="6"/>
      <c r="JC1489" s="6"/>
      <c r="JD1489" s="46"/>
      <c r="JE1489" s="4"/>
      <c r="JF1489" s="4"/>
      <c r="JG1489" s="4"/>
      <c r="JH1489" s="4"/>
      <c r="JI1489" s="4"/>
      <c r="JJ1489" s="4"/>
      <c r="JK1489" s="4"/>
      <c r="JL1489" s="4"/>
      <c r="JM1489" s="4"/>
      <c r="JN1489" s="4"/>
      <c r="JO1489" s="4"/>
      <c r="JP1489" s="4"/>
      <c r="JQ1489" s="6"/>
    </row>
    <row r="1490" spans="1:277" x14ac:dyDescent="0.25">
      <c r="A1490" s="47"/>
      <c r="B1490" s="48"/>
      <c r="C1490" s="48"/>
      <c r="D1490" s="48"/>
      <c r="E1490" s="48"/>
      <c r="F1490" s="48"/>
      <c r="G1490" s="48"/>
      <c r="H1490" s="48"/>
      <c r="I1490" s="48"/>
      <c r="J1490" s="48"/>
      <c r="K1490" s="48"/>
      <c r="IY1490" s="6"/>
      <c r="IZ1490" s="6"/>
      <c r="JA1490" s="6"/>
      <c r="JB1490" s="6"/>
      <c r="JC1490" s="6"/>
      <c r="JD1490" s="46"/>
      <c r="JE1490" s="4"/>
      <c r="JF1490" s="4"/>
      <c r="JG1490" s="4"/>
      <c r="JH1490" s="4"/>
      <c r="JI1490" s="4"/>
      <c r="JJ1490" s="4"/>
      <c r="JK1490" s="4"/>
      <c r="JL1490" s="4"/>
      <c r="JM1490" s="4"/>
      <c r="JN1490" s="4"/>
      <c r="JO1490" s="4"/>
      <c r="JP1490" s="4"/>
      <c r="JQ1490" s="6"/>
    </row>
    <row r="1491" spans="1:277" x14ac:dyDescent="0.25">
      <c r="A1491" s="47"/>
      <c r="B1491" s="48"/>
      <c r="C1491" s="48"/>
      <c r="D1491" s="48"/>
      <c r="E1491" s="48"/>
      <c r="F1491" s="48"/>
      <c r="G1491" s="48"/>
      <c r="H1491" s="48"/>
      <c r="I1491" s="48"/>
      <c r="J1491" s="48"/>
      <c r="K1491" s="48"/>
      <c r="IY1491" s="6"/>
      <c r="IZ1491" s="6"/>
      <c r="JA1491" s="6"/>
      <c r="JB1491" s="6"/>
      <c r="JC1491" s="6"/>
      <c r="JD1491" s="46"/>
      <c r="JE1491" s="4"/>
      <c r="JF1491" s="4"/>
      <c r="JG1491" s="4"/>
      <c r="JH1491" s="4"/>
      <c r="JI1491" s="4"/>
      <c r="JJ1491" s="4"/>
      <c r="JK1491" s="4"/>
      <c r="JL1491" s="4"/>
      <c r="JM1491" s="4"/>
      <c r="JN1491" s="4"/>
      <c r="JO1491" s="4"/>
      <c r="JP1491" s="4"/>
      <c r="JQ1491" s="6"/>
    </row>
    <row r="1492" spans="1:277" x14ac:dyDescent="0.25">
      <c r="A1492" s="47"/>
      <c r="B1492" s="48"/>
      <c r="C1492" s="48"/>
      <c r="D1492" s="48"/>
      <c r="E1492" s="48"/>
      <c r="F1492" s="48"/>
      <c r="G1492" s="48"/>
      <c r="H1492" s="48"/>
      <c r="I1492" s="48"/>
      <c r="J1492" s="48"/>
      <c r="K1492" s="48"/>
      <c r="IY1492" s="6"/>
      <c r="IZ1492" s="6"/>
      <c r="JA1492" s="6"/>
      <c r="JB1492" s="6"/>
      <c r="JC1492" s="6"/>
      <c r="JD1492" s="46"/>
      <c r="JE1492" s="4"/>
      <c r="JF1492" s="4"/>
      <c r="JG1492" s="4"/>
      <c r="JH1492" s="4"/>
      <c r="JI1492" s="4"/>
      <c r="JJ1492" s="4"/>
      <c r="JK1492" s="4"/>
      <c r="JL1492" s="4"/>
      <c r="JM1492" s="4"/>
      <c r="JN1492" s="4"/>
      <c r="JO1492" s="4"/>
      <c r="JP1492" s="4"/>
      <c r="JQ1492" s="6"/>
    </row>
    <row r="1493" spans="1:277" x14ac:dyDescent="0.25">
      <c r="A1493" s="47"/>
      <c r="B1493" s="48"/>
      <c r="C1493" s="48"/>
      <c r="D1493" s="48"/>
      <c r="E1493" s="48"/>
      <c r="F1493" s="48"/>
      <c r="G1493" s="48"/>
      <c r="H1493" s="48"/>
      <c r="I1493" s="48"/>
      <c r="J1493" s="48"/>
      <c r="K1493" s="48"/>
      <c r="IY1493" s="6"/>
      <c r="IZ1493" s="6"/>
      <c r="JA1493" s="6"/>
      <c r="JB1493" s="6"/>
      <c r="JC1493" s="6"/>
      <c r="JD1493" s="46"/>
      <c r="JE1493" s="4"/>
      <c r="JF1493" s="4"/>
      <c r="JG1493" s="4"/>
      <c r="JH1493" s="4"/>
      <c r="JI1493" s="4"/>
      <c r="JJ1493" s="4"/>
      <c r="JK1493" s="4"/>
      <c r="JL1493" s="4"/>
      <c r="JM1493" s="4"/>
      <c r="JN1493" s="4"/>
      <c r="JO1493" s="4"/>
      <c r="JP1493" s="4"/>
      <c r="JQ1493" s="6"/>
    </row>
    <row r="1494" spans="1:277" x14ac:dyDescent="0.25">
      <c r="A1494" s="47"/>
      <c r="B1494" s="48"/>
      <c r="C1494" s="48"/>
      <c r="D1494" s="48"/>
      <c r="E1494" s="48"/>
      <c r="F1494" s="48"/>
      <c r="G1494" s="48"/>
      <c r="H1494" s="48"/>
      <c r="I1494" s="48"/>
      <c r="J1494" s="48"/>
      <c r="K1494" s="48"/>
      <c r="IY1494" s="6"/>
      <c r="IZ1494" s="6"/>
      <c r="JA1494" s="6"/>
      <c r="JB1494" s="6"/>
      <c r="JC1494" s="6"/>
      <c r="JD1494" s="46"/>
      <c r="JE1494" s="4"/>
      <c r="JF1494" s="4"/>
      <c r="JG1494" s="4"/>
      <c r="JH1494" s="4"/>
      <c r="JI1494" s="4"/>
      <c r="JJ1494" s="4"/>
      <c r="JK1494" s="4"/>
      <c r="JL1494" s="4"/>
      <c r="JM1494" s="4"/>
      <c r="JN1494" s="4"/>
      <c r="JO1494" s="4"/>
      <c r="JP1494" s="4"/>
      <c r="JQ1494" s="6"/>
    </row>
    <row r="1495" spans="1:277" x14ac:dyDescent="0.25">
      <c r="A1495" s="47"/>
      <c r="B1495" s="48"/>
      <c r="C1495" s="48"/>
      <c r="D1495" s="48"/>
      <c r="E1495" s="48"/>
      <c r="F1495" s="48"/>
      <c r="G1495" s="48"/>
      <c r="H1495" s="48"/>
      <c r="I1495" s="48"/>
      <c r="J1495" s="48"/>
      <c r="K1495" s="48"/>
      <c r="IY1495" s="6"/>
      <c r="IZ1495" s="6"/>
      <c r="JA1495" s="6"/>
      <c r="JB1495" s="6"/>
      <c r="JC1495" s="6"/>
      <c r="JD1495" s="46"/>
      <c r="JE1495" s="4"/>
      <c r="JF1495" s="4"/>
      <c r="JG1495" s="4"/>
      <c r="JH1495" s="4"/>
      <c r="JI1495" s="4"/>
      <c r="JJ1495" s="4"/>
      <c r="JK1495" s="4"/>
      <c r="JL1495" s="4"/>
      <c r="JM1495" s="4"/>
      <c r="JN1495" s="4"/>
      <c r="JO1495" s="4"/>
      <c r="JP1495" s="4"/>
      <c r="JQ1495" s="6"/>
    </row>
    <row r="1496" spans="1:277" x14ac:dyDescent="0.25">
      <c r="A1496" s="47"/>
      <c r="B1496" s="48"/>
      <c r="C1496" s="48"/>
      <c r="D1496" s="48"/>
      <c r="E1496" s="48"/>
      <c r="F1496" s="48"/>
      <c r="G1496" s="48"/>
      <c r="H1496" s="48"/>
      <c r="I1496" s="48"/>
      <c r="J1496" s="48"/>
      <c r="K1496" s="48"/>
      <c r="IY1496" s="6"/>
      <c r="IZ1496" s="6"/>
      <c r="JA1496" s="6"/>
      <c r="JB1496" s="6"/>
      <c r="JC1496" s="6"/>
      <c r="JD1496" s="46"/>
      <c r="JE1496" s="4"/>
      <c r="JF1496" s="4"/>
      <c r="JG1496" s="4"/>
      <c r="JH1496" s="4"/>
      <c r="JI1496" s="4"/>
      <c r="JJ1496" s="4"/>
      <c r="JK1496" s="4"/>
      <c r="JL1496" s="4"/>
      <c r="JM1496" s="4"/>
      <c r="JN1496" s="4"/>
      <c r="JO1496" s="4"/>
      <c r="JP1496" s="4"/>
      <c r="JQ1496" s="6"/>
    </row>
    <row r="1497" spans="1:277" x14ac:dyDescent="0.25">
      <c r="A1497" s="47"/>
      <c r="B1497" s="48"/>
      <c r="C1497" s="48"/>
      <c r="D1497" s="48"/>
      <c r="E1497" s="48"/>
      <c r="F1497" s="48"/>
      <c r="G1497" s="48"/>
      <c r="H1497" s="48"/>
      <c r="I1497" s="48"/>
      <c r="J1497" s="48"/>
      <c r="K1497" s="48"/>
      <c r="IY1497" s="6"/>
      <c r="IZ1497" s="6"/>
      <c r="JA1497" s="6"/>
      <c r="JB1497" s="6"/>
      <c r="JC1497" s="6"/>
      <c r="JD1497" s="46"/>
      <c r="JE1497" s="4"/>
      <c r="JF1497" s="4"/>
      <c r="JG1497" s="4"/>
      <c r="JH1497" s="4"/>
      <c r="JI1497" s="4"/>
      <c r="JJ1497" s="4"/>
      <c r="JK1497" s="4"/>
      <c r="JL1497" s="4"/>
      <c r="JM1497" s="4"/>
      <c r="JN1497" s="4"/>
      <c r="JO1497" s="4"/>
      <c r="JP1497" s="4"/>
      <c r="JQ1497" s="6"/>
    </row>
    <row r="1498" spans="1:277" x14ac:dyDescent="0.25">
      <c r="A1498" s="47"/>
      <c r="B1498" s="48"/>
      <c r="C1498" s="48"/>
      <c r="D1498" s="48"/>
      <c r="E1498" s="48"/>
      <c r="F1498" s="48"/>
      <c r="G1498" s="48"/>
      <c r="H1498" s="48"/>
      <c r="I1498" s="48"/>
      <c r="J1498" s="48"/>
      <c r="K1498" s="48"/>
      <c r="IY1498" s="6"/>
      <c r="IZ1498" s="6"/>
      <c r="JA1498" s="6"/>
      <c r="JB1498" s="6"/>
      <c r="JC1498" s="6"/>
      <c r="JD1498" s="46"/>
      <c r="JE1498" s="4"/>
      <c r="JF1498" s="4"/>
      <c r="JG1498" s="4"/>
      <c r="JH1498" s="4"/>
      <c r="JI1498" s="4"/>
      <c r="JJ1498" s="4"/>
      <c r="JK1498" s="4"/>
      <c r="JL1498" s="4"/>
      <c r="JM1498" s="4"/>
      <c r="JN1498" s="4"/>
      <c r="JO1498" s="4"/>
      <c r="JP1498" s="4"/>
      <c r="JQ1498" s="6"/>
    </row>
    <row r="1499" spans="1:277" x14ac:dyDescent="0.25">
      <c r="A1499" s="47"/>
      <c r="B1499" s="48"/>
      <c r="C1499" s="48"/>
      <c r="D1499" s="48"/>
      <c r="E1499" s="48"/>
      <c r="F1499" s="48"/>
      <c r="G1499" s="48"/>
      <c r="H1499" s="48"/>
      <c r="I1499" s="48"/>
      <c r="J1499" s="48"/>
      <c r="K1499" s="48"/>
      <c r="IY1499" s="6"/>
      <c r="IZ1499" s="6"/>
      <c r="JA1499" s="6"/>
      <c r="JB1499" s="6"/>
      <c r="JC1499" s="6"/>
      <c r="JD1499" s="46"/>
      <c r="JE1499" s="4"/>
      <c r="JF1499" s="4"/>
      <c r="JG1499" s="4"/>
      <c r="JH1499" s="4"/>
      <c r="JI1499" s="4"/>
      <c r="JJ1499" s="4"/>
      <c r="JK1499" s="4"/>
      <c r="JL1499" s="4"/>
      <c r="JM1499" s="4"/>
      <c r="JN1499" s="4"/>
      <c r="JO1499" s="4"/>
      <c r="JP1499" s="4"/>
      <c r="JQ1499" s="6"/>
    </row>
    <row r="1500" spans="1:277" x14ac:dyDescent="0.25">
      <c r="A1500" s="47"/>
      <c r="B1500" s="48"/>
      <c r="C1500" s="48"/>
      <c r="D1500" s="48"/>
      <c r="E1500" s="48"/>
      <c r="F1500" s="48"/>
      <c r="G1500" s="48"/>
      <c r="H1500" s="48"/>
      <c r="I1500" s="48"/>
      <c r="J1500" s="48"/>
      <c r="K1500" s="48"/>
      <c r="IY1500" s="6"/>
      <c r="IZ1500" s="6"/>
      <c r="JA1500" s="6"/>
      <c r="JB1500" s="6"/>
      <c r="JC1500" s="6"/>
      <c r="JD1500" s="46"/>
      <c r="JE1500" s="4"/>
      <c r="JF1500" s="4"/>
      <c r="JG1500" s="4"/>
      <c r="JH1500" s="4"/>
      <c r="JI1500" s="4"/>
      <c r="JJ1500" s="4"/>
      <c r="JK1500" s="4"/>
      <c r="JL1500" s="4"/>
      <c r="JM1500" s="4"/>
      <c r="JN1500" s="4"/>
      <c r="JO1500" s="4"/>
      <c r="JP1500" s="4"/>
      <c r="JQ1500" s="6"/>
    </row>
    <row r="1501" spans="1:277" x14ac:dyDescent="0.25">
      <c r="A1501" s="47"/>
      <c r="B1501" s="48"/>
      <c r="C1501" s="48"/>
      <c r="D1501" s="48"/>
      <c r="E1501" s="48"/>
      <c r="F1501" s="48"/>
      <c r="G1501" s="48"/>
      <c r="H1501" s="48"/>
      <c r="I1501" s="48"/>
      <c r="J1501" s="48"/>
      <c r="K1501" s="48"/>
      <c r="IY1501" s="6"/>
      <c r="IZ1501" s="6"/>
      <c r="JA1501" s="6"/>
      <c r="JB1501" s="6"/>
      <c r="JC1501" s="6"/>
      <c r="JD1501" s="46"/>
      <c r="JE1501" s="4"/>
      <c r="JF1501" s="4"/>
      <c r="JG1501" s="4"/>
      <c r="JH1501" s="4"/>
      <c r="JI1501" s="4"/>
      <c r="JJ1501" s="4"/>
      <c r="JK1501" s="4"/>
      <c r="JL1501" s="4"/>
      <c r="JM1501" s="4"/>
      <c r="JN1501" s="4"/>
      <c r="JO1501" s="4"/>
      <c r="JP1501" s="4"/>
      <c r="JQ1501" s="6"/>
    </row>
    <row r="1502" spans="1:277" x14ac:dyDescent="0.25">
      <c r="A1502" s="47"/>
      <c r="B1502" s="48"/>
      <c r="C1502" s="48"/>
      <c r="D1502" s="48"/>
      <c r="E1502" s="48"/>
      <c r="F1502" s="48"/>
      <c r="G1502" s="48"/>
      <c r="H1502" s="48"/>
      <c r="I1502" s="48"/>
      <c r="J1502" s="48"/>
      <c r="K1502" s="48"/>
      <c r="IY1502" s="6"/>
      <c r="IZ1502" s="6"/>
      <c r="JA1502" s="6"/>
      <c r="JB1502" s="6"/>
      <c r="JC1502" s="6"/>
      <c r="JD1502" s="46"/>
      <c r="JE1502" s="4"/>
      <c r="JF1502" s="4"/>
      <c r="JG1502" s="4"/>
      <c r="JH1502" s="4"/>
      <c r="JI1502" s="4"/>
      <c r="JJ1502" s="4"/>
      <c r="JK1502" s="4"/>
      <c r="JL1502" s="4"/>
      <c r="JM1502" s="4"/>
      <c r="JN1502" s="4"/>
      <c r="JO1502" s="4"/>
      <c r="JP1502" s="4"/>
      <c r="JQ1502" s="6"/>
    </row>
    <row r="1503" spans="1:277" x14ac:dyDescent="0.25">
      <c r="A1503" s="47"/>
      <c r="B1503" s="48"/>
      <c r="C1503" s="48"/>
      <c r="D1503" s="48"/>
      <c r="E1503" s="48"/>
      <c r="F1503" s="48"/>
      <c r="G1503" s="48"/>
      <c r="H1503" s="48"/>
      <c r="I1503" s="48"/>
      <c r="J1503" s="48"/>
      <c r="K1503" s="48"/>
      <c r="IY1503" s="6"/>
      <c r="IZ1503" s="6"/>
      <c r="JA1503" s="6"/>
      <c r="JB1503" s="6"/>
      <c r="JC1503" s="6"/>
      <c r="JD1503" s="46"/>
      <c r="JE1503" s="4"/>
      <c r="JF1503" s="4"/>
      <c r="JG1503" s="4"/>
      <c r="JH1503" s="4"/>
      <c r="JI1503" s="4"/>
      <c r="JJ1503" s="4"/>
      <c r="JK1503" s="4"/>
      <c r="JL1503" s="4"/>
      <c r="JM1503" s="4"/>
      <c r="JN1503" s="4"/>
      <c r="JO1503" s="4"/>
      <c r="JP1503" s="4"/>
      <c r="JQ1503" s="6"/>
    </row>
    <row r="1504" spans="1:277" x14ac:dyDescent="0.25">
      <c r="A1504" s="47"/>
      <c r="B1504" s="48"/>
      <c r="C1504" s="48"/>
      <c r="D1504" s="48"/>
      <c r="E1504" s="48"/>
      <c r="F1504" s="48"/>
      <c r="G1504" s="48"/>
      <c r="H1504" s="48"/>
      <c r="I1504" s="48"/>
      <c r="J1504" s="48"/>
      <c r="K1504" s="48"/>
      <c r="IY1504" s="6"/>
      <c r="IZ1504" s="6"/>
      <c r="JA1504" s="6"/>
      <c r="JB1504" s="6"/>
      <c r="JC1504" s="6"/>
      <c r="JD1504" s="46"/>
      <c r="JE1504" s="4"/>
      <c r="JF1504" s="4"/>
      <c r="JG1504" s="4"/>
      <c r="JH1504" s="4"/>
      <c r="JI1504" s="4"/>
      <c r="JJ1504" s="4"/>
      <c r="JK1504" s="4"/>
      <c r="JL1504" s="4"/>
      <c r="JM1504" s="4"/>
      <c r="JN1504" s="4"/>
      <c r="JO1504" s="4"/>
      <c r="JP1504" s="4"/>
      <c r="JQ1504" s="6"/>
    </row>
    <row r="1505" spans="1:277" x14ac:dyDescent="0.25">
      <c r="A1505" s="47"/>
      <c r="B1505" s="48"/>
      <c r="C1505" s="48"/>
      <c r="D1505" s="48"/>
      <c r="E1505" s="48"/>
      <c r="F1505" s="48"/>
      <c r="G1505" s="48"/>
      <c r="H1505" s="48"/>
      <c r="I1505" s="48"/>
      <c r="J1505" s="48"/>
      <c r="K1505" s="48"/>
      <c r="IY1505" s="6"/>
      <c r="IZ1505" s="6"/>
      <c r="JA1505" s="6"/>
      <c r="JB1505" s="6"/>
      <c r="JC1505" s="6"/>
      <c r="JD1505" s="46"/>
      <c r="JE1505" s="4"/>
      <c r="JF1505" s="4"/>
      <c r="JG1505" s="4"/>
      <c r="JH1505" s="4"/>
      <c r="JI1505" s="4"/>
      <c r="JJ1505" s="4"/>
      <c r="JK1505" s="4"/>
      <c r="JL1505" s="4"/>
      <c r="JM1505" s="4"/>
      <c r="JN1505" s="4"/>
      <c r="JO1505" s="4"/>
      <c r="JP1505" s="4"/>
      <c r="JQ1505" s="6"/>
    </row>
    <row r="1506" spans="1:277" x14ac:dyDescent="0.25">
      <c r="A1506" s="47"/>
      <c r="B1506" s="48"/>
      <c r="C1506" s="48"/>
      <c r="D1506" s="48"/>
      <c r="E1506" s="48"/>
      <c r="F1506" s="48"/>
      <c r="G1506" s="48"/>
      <c r="H1506" s="48"/>
      <c r="I1506" s="48"/>
      <c r="J1506" s="48"/>
      <c r="K1506" s="48"/>
      <c r="IY1506" s="6"/>
      <c r="IZ1506" s="6"/>
      <c r="JA1506" s="6"/>
      <c r="JB1506" s="6"/>
      <c r="JC1506" s="6"/>
      <c r="JD1506" s="46"/>
      <c r="JE1506" s="4"/>
      <c r="JF1506" s="4"/>
      <c r="JG1506" s="4"/>
      <c r="JH1506" s="4"/>
      <c r="JI1506" s="4"/>
      <c r="JJ1506" s="4"/>
      <c r="JK1506" s="4"/>
      <c r="JL1506" s="4"/>
      <c r="JM1506" s="4"/>
      <c r="JN1506" s="4"/>
      <c r="JO1506" s="4"/>
      <c r="JP1506" s="4"/>
      <c r="JQ1506" s="6"/>
    </row>
    <row r="1507" spans="1:277" x14ac:dyDescent="0.25">
      <c r="A1507" s="47"/>
      <c r="B1507" s="48"/>
      <c r="C1507" s="48"/>
      <c r="D1507" s="48"/>
      <c r="E1507" s="48"/>
      <c r="F1507" s="48"/>
      <c r="G1507" s="48"/>
      <c r="H1507" s="48"/>
      <c r="I1507" s="48"/>
      <c r="J1507" s="48"/>
      <c r="K1507" s="48"/>
      <c r="IY1507" s="6"/>
      <c r="IZ1507" s="6"/>
      <c r="JA1507" s="6"/>
      <c r="JB1507" s="6"/>
      <c r="JC1507" s="6"/>
      <c r="JD1507" s="46"/>
      <c r="JE1507" s="4"/>
      <c r="JF1507" s="4"/>
      <c r="JG1507" s="4"/>
      <c r="JH1507" s="4"/>
      <c r="JI1507" s="4"/>
      <c r="JJ1507" s="4"/>
      <c r="JK1507" s="4"/>
      <c r="JL1507" s="4"/>
      <c r="JM1507" s="4"/>
      <c r="JN1507" s="4"/>
      <c r="JO1507" s="4"/>
      <c r="JP1507" s="4"/>
      <c r="JQ1507" s="6"/>
    </row>
    <row r="1508" spans="1:277" x14ac:dyDescent="0.25">
      <c r="A1508" s="47"/>
      <c r="B1508" s="48"/>
      <c r="C1508" s="48"/>
      <c r="D1508" s="48"/>
      <c r="E1508" s="48"/>
      <c r="F1508" s="48"/>
      <c r="G1508" s="48"/>
      <c r="H1508" s="48"/>
      <c r="I1508" s="48"/>
      <c r="J1508" s="48"/>
      <c r="K1508" s="48"/>
      <c r="IY1508" s="6"/>
      <c r="IZ1508" s="6"/>
      <c r="JA1508" s="6"/>
      <c r="JB1508" s="6"/>
      <c r="JC1508" s="6"/>
      <c r="JD1508" s="46"/>
      <c r="JE1508" s="4"/>
      <c r="JF1508" s="4"/>
      <c r="JG1508" s="4"/>
      <c r="JH1508" s="4"/>
      <c r="JI1508" s="4"/>
      <c r="JJ1508" s="4"/>
      <c r="JK1508" s="4"/>
      <c r="JL1508" s="4"/>
      <c r="JM1508" s="4"/>
      <c r="JN1508" s="4"/>
      <c r="JO1508" s="4"/>
      <c r="JP1508" s="4"/>
      <c r="JQ1508" s="6"/>
    </row>
    <row r="1509" spans="1:277" x14ac:dyDescent="0.25">
      <c r="A1509" s="47"/>
      <c r="B1509" s="48"/>
      <c r="C1509" s="48"/>
      <c r="D1509" s="48"/>
      <c r="E1509" s="48"/>
      <c r="F1509" s="48"/>
      <c r="G1509" s="48"/>
      <c r="H1509" s="48"/>
      <c r="I1509" s="48"/>
      <c r="J1509" s="48"/>
      <c r="K1509" s="48"/>
      <c r="IY1509" s="6"/>
      <c r="IZ1509" s="6"/>
      <c r="JA1509" s="6"/>
      <c r="JB1509" s="6"/>
      <c r="JC1509" s="6"/>
      <c r="JD1509" s="46"/>
      <c r="JE1509" s="4"/>
      <c r="JF1509" s="4"/>
      <c r="JG1509" s="4"/>
      <c r="JH1509" s="4"/>
      <c r="JI1509" s="4"/>
      <c r="JJ1509" s="4"/>
      <c r="JK1509" s="4"/>
      <c r="JL1509" s="4"/>
      <c r="JM1509" s="4"/>
      <c r="JN1509" s="4"/>
      <c r="JO1509" s="4"/>
      <c r="JP1509" s="4"/>
      <c r="JQ1509" s="6"/>
    </row>
    <row r="1510" spans="1:277" x14ac:dyDescent="0.25">
      <c r="A1510" s="47"/>
      <c r="B1510" s="48"/>
      <c r="C1510" s="48"/>
      <c r="D1510" s="48"/>
      <c r="E1510" s="48"/>
      <c r="F1510" s="48"/>
      <c r="G1510" s="48"/>
      <c r="H1510" s="48"/>
      <c r="I1510" s="48"/>
      <c r="J1510" s="48"/>
      <c r="K1510" s="48"/>
      <c r="IY1510" s="6"/>
      <c r="IZ1510" s="6"/>
      <c r="JA1510" s="6"/>
      <c r="JB1510" s="6"/>
      <c r="JC1510" s="6"/>
      <c r="JD1510" s="46"/>
      <c r="JE1510" s="4"/>
      <c r="JF1510" s="4"/>
      <c r="JG1510" s="4"/>
      <c r="JH1510" s="4"/>
      <c r="JI1510" s="4"/>
      <c r="JJ1510" s="4"/>
      <c r="JK1510" s="4"/>
      <c r="JL1510" s="4"/>
      <c r="JM1510" s="4"/>
      <c r="JN1510" s="4"/>
      <c r="JO1510" s="4"/>
      <c r="JP1510" s="4"/>
      <c r="JQ1510" s="6"/>
    </row>
    <row r="1511" spans="1:277" x14ac:dyDescent="0.25">
      <c r="A1511" s="47"/>
      <c r="B1511" s="48"/>
      <c r="C1511" s="48"/>
      <c r="D1511" s="48"/>
      <c r="E1511" s="48"/>
      <c r="F1511" s="48"/>
      <c r="G1511" s="48"/>
      <c r="H1511" s="48"/>
      <c r="I1511" s="48"/>
      <c r="J1511" s="48"/>
      <c r="K1511" s="48"/>
      <c r="IY1511" s="6"/>
      <c r="IZ1511" s="6"/>
      <c r="JA1511" s="6"/>
      <c r="JB1511" s="6"/>
      <c r="JC1511" s="6"/>
      <c r="JD1511" s="46"/>
      <c r="JE1511" s="4"/>
      <c r="JF1511" s="4"/>
      <c r="JG1511" s="4"/>
      <c r="JH1511" s="4"/>
      <c r="JI1511" s="4"/>
      <c r="JJ1511" s="4"/>
      <c r="JK1511" s="4"/>
      <c r="JL1511" s="4"/>
      <c r="JM1511" s="4"/>
      <c r="JN1511" s="4"/>
      <c r="JO1511" s="4"/>
      <c r="JP1511" s="4"/>
      <c r="JQ1511" s="6"/>
    </row>
    <row r="1512" spans="1:277" x14ac:dyDescent="0.25">
      <c r="A1512" s="47"/>
      <c r="B1512" s="48"/>
      <c r="C1512" s="48"/>
      <c r="D1512" s="48"/>
      <c r="E1512" s="48"/>
      <c r="F1512" s="48"/>
      <c r="G1512" s="48"/>
      <c r="H1512" s="48"/>
      <c r="I1512" s="48"/>
      <c r="J1512" s="48"/>
      <c r="K1512" s="48"/>
      <c r="IY1512" s="6"/>
      <c r="IZ1512" s="6"/>
      <c r="JA1512" s="6"/>
      <c r="JB1512" s="6"/>
      <c r="JC1512" s="6"/>
      <c r="JD1512" s="46"/>
      <c r="JE1512" s="4"/>
      <c r="JF1512" s="4"/>
      <c r="JG1512" s="4"/>
      <c r="JH1512" s="4"/>
      <c r="JI1512" s="4"/>
      <c r="JJ1512" s="4"/>
      <c r="JK1512" s="4"/>
      <c r="JL1512" s="4"/>
      <c r="JM1512" s="4"/>
      <c r="JN1512" s="4"/>
      <c r="JO1512" s="4"/>
      <c r="JP1512" s="4"/>
      <c r="JQ1512" s="6"/>
    </row>
    <row r="1513" spans="1:277" x14ac:dyDescent="0.25">
      <c r="A1513" s="47"/>
      <c r="B1513" s="48"/>
      <c r="C1513" s="48"/>
      <c r="D1513" s="48"/>
      <c r="E1513" s="48"/>
      <c r="F1513" s="48"/>
      <c r="G1513" s="48"/>
      <c r="H1513" s="48"/>
      <c r="I1513" s="48"/>
      <c r="J1513" s="48"/>
      <c r="K1513" s="48"/>
      <c r="IY1513" s="6"/>
      <c r="IZ1513" s="6"/>
      <c r="JA1513" s="6"/>
      <c r="JB1513" s="6"/>
      <c r="JC1513" s="6"/>
      <c r="JD1513" s="46"/>
      <c r="JE1513" s="4"/>
      <c r="JF1513" s="4"/>
      <c r="JG1513" s="4"/>
      <c r="JH1513" s="4"/>
      <c r="JI1513" s="4"/>
      <c r="JJ1513" s="4"/>
      <c r="JK1513" s="4"/>
      <c r="JL1513" s="4"/>
      <c r="JM1513" s="4"/>
      <c r="JN1513" s="4"/>
      <c r="JO1513" s="4"/>
      <c r="JP1513" s="4"/>
      <c r="JQ1513" s="6"/>
    </row>
    <row r="1514" spans="1:277" x14ac:dyDescent="0.25">
      <c r="A1514" s="47"/>
      <c r="B1514" s="48"/>
      <c r="C1514" s="48"/>
      <c r="D1514" s="48"/>
      <c r="E1514" s="48"/>
      <c r="F1514" s="48"/>
      <c r="G1514" s="48"/>
      <c r="H1514" s="48"/>
      <c r="I1514" s="48"/>
      <c r="J1514" s="48"/>
      <c r="K1514" s="48"/>
      <c r="IY1514" s="6"/>
      <c r="IZ1514" s="6"/>
      <c r="JA1514" s="6"/>
      <c r="JB1514" s="6"/>
      <c r="JC1514" s="6"/>
      <c r="JD1514" s="46"/>
      <c r="JE1514" s="4"/>
      <c r="JF1514" s="4"/>
      <c r="JG1514" s="4"/>
      <c r="JH1514" s="4"/>
      <c r="JI1514" s="4"/>
      <c r="JJ1514" s="4"/>
      <c r="JK1514" s="4"/>
      <c r="JL1514" s="4"/>
      <c r="JM1514" s="4"/>
      <c r="JN1514" s="4"/>
      <c r="JO1514" s="4"/>
      <c r="JP1514" s="4"/>
      <c r="JQ1514" s="6"/>
    </row>
    <row r="1515" spans="1:277" x14ac:dyDescent="0.25">
      <c r="A1515" s="47"/>
      <c r="B1515" s="48"/>
      <c r="C1515" s="48"/>
      <c r="D1515" s="48"/>
      <c r="E1515" s="48"/>
      <c r="F1515" s="48"/>
      <c r="G1515" s="48"/>
      <c r="H1515" s="48"/>
      <c r="I1515" s="48"/>
      <c r="J1515" s="48"/>
      <c r="K1515" s="48"/>
      <c r="IY1515" s="6"/>
      <c r="IZ1515" s="6"/>
      <c r="JA1515" s="6"/>
      <c r="JB1515" s="6"/>
      <c r="JC1515" s="6"/>
      <c r="JD1515" s="46"/>
      <c r="JE1515" s="4"/>
      <c r="JF1515" s="4"/>
      <c r="JG1515" s="4"/>
      <c r="JH1515" s="4"/>
      <c r="JI1515" s="4"/>
      <c r="JJ1515" s="4"/>
      <c r="JK1515" s="4"/>
      <c r="JL1515" s="4"/>
      <c r="JM1515" s="4"/>
      <c r="JN1515" s="4"/>
      <c r="JO1515" s="4"/>
      <c r="JP1515" s="4"/>
      <c r="JQ1515" s="6"/>
    </row>
    <row r="1516" spans="1:277" x14ac:dyDescent="0.25">
      <c r="A1516" s="47"/>
      <c r="B1516" s="48"/>
      <c r="C1516" s="48"/>
      <c r="D1516" s="48"/>
      <c r="E1516" s="48"/>
      <c r="F1516" s="48"/>
      <c r="G1516" s="48"/>
      <c r="H1516" s="48"/>
      <c r="I1516" s="48"/>
      <c r="J1516" s="48"/>
      <c r="K1516" s="48"/>
      <c r="IY1516" s="6"/>
      <c r="IZ1516" s="6"/>
      <c r="JA1516" s="6"/>
      <c r="JB1516" s="6"/>
      <c r="JC1516" s="6"/>
      <c r="JD1516" s="46"/>
      <c r="JE1516" s="4"/>
      <c r="JF1516" s="4"/>
      <c r="JG1516" s="4"/>
      <c r="JH1516" s="4"/>
      <c r="JI1516" s="4"/>
      <c r="JJ1516" s="4"/>
      <c r="JK1516" s="4"/>
      <c r="JL1516" s="4"/>
      <c r="JM1516" s="4"/>
      <c r="JN1516" s="4"/>
      <c r="JO1516" s="4"/>
      <c r="JP1516" s="4"/>
      <c r="JQ1516" s="6"/>
    </row>
    <row r="1517" spans="1:277" x14ac:dyDescent="0.25">
      <c r="A1517" s="47"/>
      <c r="B1517" s="48"/>
      <c r="C1517" s="48"/>
      <c r="D1517" s="48"/>
      <c r="E1517" s="48"/>
      <c r="F1517" s="48"/>
      <c r="G1517" s="48"/>
      <c r="H1517" s="48"/>
      <c r="I1517" s="48"/>
      <c r="J1517" s="48"/>
      <c r="K1517" s="48"/>
      <c r="IY1517" s="6"/>
      <c r="IZ1517" s="6"/>
      <c r="JA1517" s="6"/>
      <c r="JB1517" s="6"/>
      <c r="JC1517" s="6"/>
      <c r="JD1517" s="46"/>
      <c r="JE1517" s="4"/>
      <c r="JF1517" s="4"/>
      <c r="JG1517" s="4"/>
      <c r="JH1517" s="4"/>
      <c r="JI1517" s="4"/>
      <c r="JJ1517" s="4"/>
      <c r="JK1517" s="4"/>
      <c r="JL1517" s="4"/>
      <c r="JM1517" s="4"/>
      <c r="JN1517" s="4"/>
      <c r="JO1517" s="4"/>
      <c r="JP1517" s="4"/>
      <c r="JQ1517" s="6"/>
    </row>
    <row r="1518" spans="1:277" x14ac:dyDescent="0.25">
      <c r="A1518" s="47"/>
      <c r="B1518" s="48"/>
      <c r="C1518" s="48"/>
      <c r="D1518" s="48"/>
      <c r="E1518" s="48"/>
      <c r="F1518" s="48"/>
      <c r="G1518" s="48"/>
      <c r="H1518" s="48"/>
      <c r="I1518" s="48"/>
      <c r="J1518" s="48"/>
      <c r="K1518" s="48"/>
      <c r="IY1518" s="6"/>
      <c r="IZ1518" s="6"/>
      <c r="JA1518" s="6"/>
      <c r="JB1518" s="6"/>
      <c r="JC1518" s="6"/>
      <c r="JD1518" s="46"/>
      <c r="JE1518" s="4"/>
      <c r="JF1518" s="4"/>
      <c r="JG1518" s="4"/>
      <c r="JH1518" s="4"/>
      <c r="JI1518" s="4"/>
      <c r="JJ1518" s="4"/>
      <c r="JK1518" s="4"/>
      <c r="JL1518" s="4"/>
      <c r="JM1518" s="4"/>
      <c r="JN1518" s="4"/>
      <c r="JO1518" s="4"/>
      <c r="JP1518" s="4"/>
      <c r="JQ1518" s="6"/>
    </row>
    <row r="1519" spans="1:277" x14ac:dyDescent="0.25">
      <c r="A1519" s="47"/>
      <c r="B1519" s="48"/>
      <c r="C1519" s="48"/>
      <c r="D1519" s="48"/>
      <c r="E1519" s="48"/>
      <c r="F1519" s="48"/>
      <c r="G1519" s="48"/>
      <c r="H1519" s="48"/>
      <c r="I1519" s="48"/>
      <c r="J1519" s="48"/>
      <c r="K1519" s="48"/>
      <c r="IY1519" s="6"/>
      <c r="IZ1519" s="6"/>
      <c r="JA1519" s="6"/>
      <c r="JB1519" s="6"/>
      <c r="JC1519" s="6"/>
      <c r="JD1519" s="46"/>
      <c r="JE1519" s="4"/>
      <c r="JF1519" s="4"/>
      <c r="JG1519" s="4"/>
      <c r="JH1519" s="4"/>
      <c r="JI1519" s="4"/>
      <c r="JJ1519" s="4"/>
      <c r="JK1519" s="4"/>
      <c r="JL1519" s="4"/>
      <c r="JM1519" s="4"/>
      <c r="JN1519" s="4"/>
      <c r="JO1519" s="4"/>
      <c r="JP1519" s="4"/>
      <c r="JQ1519" s="6"/>
    </row>
    <row r="1520" spans="1:277" x14ac:dyDescent="0.25">
      <c r="A1520" s="47"/>
      <c r="B1520" s="48"/>
      <c r="C1520" s="48"/>
      <c r="D1520" s="48"/>
      <c r="E1520" s="48"/>
      <c r="F1520" s="48"/>
      <c r="G1520" s="48"/>
      <c r="H1520" s="48"/>
      <c r="I1520" s="48"/>
      <c r="J1520" s="48"/>
      <c r="K1520" s="48"/>
      <c r="IY1520" s="6"/>
      <c r="IZ1520" s="6"/>
      <c r="JA1520" s="6"/>
      <c r="JB1520" s="6"/>
      <c r="JC1520" s="6"/>
      <c r="JD1520" s="46"/>
      <c r="JE1520" s="4"/>
      <c r="JF1520" s="4"/>
      <c r="JG1520" s="4"/>
      <c r="JH1520" s="4"/>
      <c r="JI1520" s="4"/>
      <c r="JJ1520" s="4"/>
      <c r="JK1520" s="4"/>
      <c r="JL1520" s="4"/>
      <c r="JM1520" s="4"/>
      <c r="JN1520" s="4"/>
      <c r="JO1520" s="4"/>
      <c r="JP1520" s="4"/>
      <c r="JQ1520" s="6"/>
    </row>
    <row r="1521" spans="1:277" x14ac:dyDescent="0.25">
      <c r="A1521" s="47"/>
      <c r="B1521" s="48"/>
      <c r="C1521" s="48"/>
      <c r="D1521" s="48"/>
      <c r="E1521" s="48"/>
      <c r="F1521" s="48"/>
      <c r="G1521" s="48"/>
      <c r="H1521" s="48"/>
      <c r="I1521" s="48"/>
      <c r="J1521" s="48"/>
      <c r="K1521" s="48"/>
      <c r="IY1521" s="6"/>
      <c r="IZ1521" s="6"/>
      <c r="JA1521" s="6"/>
      <c r="JB1521" s="6"/>
      <c r="JC1521" s="6"/>
      <c r="JD1521" s="46"/>
      <c r="JE1521" s="4"/>
      <c r="JF1521" s="4"/>
      <c r="JG1521" s="4"/>
      <c r="JH1521" s="4"/>
      <c r="JI1521" s="4"/>
      <c r="JJ1521" s="4"/>
      <c r="JK1521" s="4"/>
      <c r="JL1521" s="4"/>
      <c r="JM1521" s="4"/>
      <c r="JN1521" s="4"/>
      <c r="JO1521" s="4"/>
      <c r="JP1521" s="4"/>
      <c r="JQ1521" s="6"/>
    </row>
    <row r="1522" spans="1:277" x14ac:dyDescent="0.25">
      <c r="A1522" s="47"/>
      <c r="B1522" s="48"/>
      <c r="C1522" s="48"/>
      <c r="D1522" s="48"/>
      <c r="E1522" s="48"/>
      <c r="F1522" s="48"/>
      <c r="G1522" s="48"/>
      <c r="H1522" s="48"/>
      <c r="I1522" s="48"/>
      <c r="J1522" s="48"/>
      <c r="K1522" s="48"/>
      <c r="IY1522" s="6"/>
      <c r="IZ1522" s="6"/>
      <c r="JA1522" s="6"/>
      <c r="JB1522" s="6"/>
      <c r="JC1522" s="6"/>
      <c r="JD1522" s="46"/>
      <c r="JE1522" s="4"/>
      <c r="JF1522" s="4"/>
      <c r="JG1522" s="4"/>
      <c r="JH1522" s="4"/>
      <c r="JI1522" s="4"/>
      <c r="JJ1522" s="4"/>
      <c r="JK1522" s="4"/>
      <c r="JL1522" s="4"/>
      <c r="JM1522" s="4"/>
      <c r="JN1522" s="4"/>
      <c r="JO1522" s="4"/>
      <c r="JP1522" s="4"/>
      <c r="JQ1522" s="6"/>
    </row>
    <row r="1523" spans="1:277" x14ac:dyDescent="0.25">
      <c r="A1523" s="47"/>
      <c r="B1523" s="48"/>
      <c r="C1523" s="48"/>
      <c r="D1523" s="48"/>
      <c r="E1523" s="48"/>
      <c r="F1523" s="48"/>
      <c r="G1523" s="48"/>
      <c r="H1523" s="48"/>
      <c r="I1523" s="48"/>
      <c r="J1523" s="48"/>
      <c r="K1523" s="48"/>
      <c r="IY1523" s="6"/>
      <c r="IZ1523" s="6"/>
      <c r="JA1523" s="6"/>
      <c r="JB1523" s="6"/>
      <c r="JC1523" s="6"/>
      <c r="JD1523" s="46"/>
      <c r="JE1523" s="4"/>
      <c r="JF1523" s="4"/>
      <c r="JG1523" s="4"/>
      <c r="JH1523" s="4"/>
      <c r="JI1523" s="4"/>
      <c r="JJ1523" s="4"/>
      <c r="JK1523" s="4"/>
      <c r="JL1523" s="4"/>
      <c r="JM1523" s="4"/>
      <c r="JN1523" s="4"/>
      <c r="JO1523" s="4"/>
      <c r="JP1523" s="4"/>
      <c r="JQ1523" s="6"/>
    </row>
    <row r="1524" spans="1:277" x14ac:dyDescent="0.25">
      <c r="A1524" s="47"/>
      <c r="B1524" s="48"/>
      <c r="C1524" s="48"/>
      <c r="D1524" s="48"/>
      <c r="E1524" s="48"/>
      <c r="F1524" s="48"/>
      <c r="G1524" s="48"/>
      <c r="H1524" s="48"/>
      <c r="I1524" s="48"/>
      <c r="J1524" s="48"/>
      <c r="K1524" s="48"/>
      <c r="IY1524" s="6"/>
      <c r="IZ1524" s="6"/>
      <c r="JA1524" s="6"/>
      <c r="JB1524" s="6"/>
      <c r="JC1524" s="6"/>
      <c r="JD1524" s="46"/>
      <c r="JE1524" s="4"/>
      <c r="JF1524" s="4"/>
      <c r="JG1524" s="4"/>
      <c r="JH1524" s="4"/>
      <c r="JI1524" s="4"/>
      <c r="JJ1524" s="4"/>
      <c r="JK1524" s="4"/>
      <c r="JL1524" s="4"/>
      <c r="JM1524" s="4"/>
      <c r="JN1524" s="4"/>
      <c r="JO1524" s="4"/>
      <c r="JP1524" s="4"/>
      <c r="JQ1524" s="6"/>
    </row>
    <row r="1525" spans="1:277" x14ac:dyDescent="0.25">
      <c r="A1525" s="47"/>
      <c r="B1525" s="48"/>
      <c r="C1525" s="48"/>
      <c r="D1525" s="48"/>
      <c r="E1525" s="48"/>
      <c r="F1525" s="48"/>
      <c r="G1525" s="48"/>
      <c r="H1525" s="48"/>
      <c r="I1525" s="48"/>
      <c r="J1525" s="48"/>
      <c r="K1525" s="48"/>
      <c r="IY1525" s="6"/>
      <c r="IZ1525" s="6"/>
      <c r="JA1525" s="6"/>
      <c r="JB1525" s="6"/>
      <c r="JC1525" s="6"/>
      <c r="JD1525" s="46"/>
      <c r="JE1525" s="4"/>
      <c r="JF1525" s="4"/>
      <c r="JG1525" s="4"/>
      <c r="JH1525" s="4"/>
      <c r="JI1525" s="4"/>
      <c r="JJ1525" s="4"/>
      <c r="JK1525" s="4"/>
      <c r="JL1525" s="4"/>
      <c r="JM1525" s="4"/>
      <c r="JN1525" s="4"/>
      <c r="JO1525" s="4"/>
      <c r="JP1525" s="4"/>
      <c r="JQ1525" s="6"/>
    </row>
    <row r="1526" spans="1:277" x14ac:dyDescent="0.25">
      <c r="A1526" s="47"/>
      <c r="B1526" s="48"/>
      <c r="C1526" s="48"/>
      <c r="D1526" s="48"/>
      <c r="E1526" s="48"/>
      <c r="F1526" s="48"/>
      <c r="G1526" s="48"/>
      <c r="H1526" s="48"/>
      <c r="I1526" s="48"/>
      <c r="J1526" s="48"/>
      <c r="K1526" s="48"/>
      <c r="IY1526" s="6"/>
      <c r="IZ1526" s="6"/>
      <c r="JA1526" s="6"/>
      <c r="JB1526" s="6"/>
      <c r="JC1526" s="6"/>
      <c r="JD1526" s="46"/>
      <c r="JE1526" s="4"/>
      <c r="JF1526" s="4"/>
      <c r="JG1526" s="4"/>
      <c r="JH1526" s="4"/>
      <c r="JI1526" s="4"/>
      <c r="JJ1526" s="4"/>
      <c r="JK1526" s="4"/>
      <c r="JL1526" s="4"/>
      <c r="JM1526" s="4"/>
      <c r="JN1526" s="4"/>
      <c r="JO1526" s="4"/>
      <c r="JP1526" s="4"/>
      <c r="JQ1526" s="6"/>
    </row>
    <row r="1527" spans="1:277" x14ac:dyDescent="0.25">
      <c r="A1527" s="47"/>
      <c r="B1527" s="48"/>
      <c r="C1527" s="48"/>
      <c r="D1527" s="48"/>
      <c r="E1527" s="48"/>
      <c r="F1527" s="48"/>
      <c r="G1527" s="48"/>
      <c r="H1527" s="48"/>
      <c r="I1527" s="48"/>
      <c r="J1527" s="48"/>
      <c r="K1527" s="48"/>
      <c r="IY1527" s="6"/>
      <c r="IZ1527" s="6"/>
      <c r="JA1527" s="6"/>
      <c r="JB1527" s="6"/>
      <c r="JC1527" s="6"/>
      <c r="JD1527" s="46"/>
      <c r="JE1527" s="4"/>
      <c r="JF1527" s="4"/>
      <c r="JG1527" s="4"/>
      <c r="JH1527" s="4"/>
      <c r="JI1527" s="4"/>
      <c r="JJ1527" s="4"/>
      <c r="JK1527" s="4"/>
      <c r="JL1527" s="4"/>
      <c r="JM1527" s="4"/>
      <c r="JN1527" s="4"/>
      <c r="JO1527" s="4"/>
      <c r="JP1527" s="4"/>
      <c r="JQ1527" s="6"/>
    </row>
    <row r="1528" spans="1:277" x14ac:dyDescent="0.25">
      <c r="A1528" s="47"/>
      <c r="B1528" s="48"/>
      <c r="C1528" s="48"/>
      <c r="D1528" s="48"/>
      <c r="E1528" s="48"/>
      <c r="F1528" s="48"/>
      <c r="G1528" s="48"/>
      <c r="H1528" s="48"/>
      <c r="I1528" s="48"/>
      <c r="J1528" s="48"/>
      <c r="K1528" s="48"/>
      <c r="IY1528" s="6"/>
      <c r="IZ1528" s="6"/>
      <c r="JA1528" s="6"/>
      <c r="JB1528" s="6"/>
      <c r="JC1528" s="6"/>
      <c r="JD1528" s="46"/>
      <c r="JE1528" s="4"/>
      <c r="JF1528" s="4"/>
      <c r="JG1528" s="4"/>
      <c r="JH1528" s="4"/>
      <c r="JI1528" s="4"/>
      <c r="JJ1528" s="4"/>
      <c r="JK1528" s="4"/>
      <c r="JL1528" s="4"/>
      <c r="JM1528" s="4"/>
      <c r="JN1528" s="4"/>
      <c r="JO1528" s="4"/>
      <c r="JP1528" s="4"/>
      <c r="JQ1528" s="6"/>
    </row>
    <row r="1529" spans="1:277" x14ac:dyDescent="0.25">
      <c r="A1529" s="47"/>
      <c r="B1529" s="48"/>
      <c r="C1529" s="48"/>
      <c r="D1529" s="48"/>
      <c r="E1529" s="48"/>
      <c r="F1529" s="48"/>
      <c r="G1529" s="48"/>
      <c r="H1529" s="48"/>
      <c r="I1529" s="48"/>
      <c r="J1529" s="48"/>
      <c r="K1529" s="48"/>
      <c r="IY1529" s="6"/>
      <c r="IZ1529" s="6"/>
      <c r="JA1529" s="6"/>
      <c r="JB1529" s="6"/>
      <c r="JC1529" s="6"/>
      <c r="JD1529" s="46"/>
      <c r="JE1529" s="4"/>
      <c r="JF1529" s="4"/>
      <c r="JG1529" s="4"/>
      <c r="JH1529" s="4"/>
      <c r="JI1529" s="4"/>
      <c r="JJ1529" s="4"/>
      <c r="JK1529" s="4"/>
      <c r="JL1529" s="4"/>
      <c r="JM1529" s="4"/>
      <c r="JN1529" s="4"/>
      <c r="JO1529" s="4"/>
      <c r="JP1529" s="4"/>
      <c r="JQ1529" s="6"/>
    </row>
    <row r="1530" spans="1:277" x14ac:dyDescent="0.25">
      <c r="A1530" s="47"/>
      <c r="B1530" s="48"/>
      <c r="C1530" s="48"/>
      <c r="D1530" s="48"/>
      <c r="E1530" s="48"/>
      <c r="F1530" s="48"/>
      <c r="G1530" s="48"/>
      <c r="H1530" s="48"/>
      <c r="I1530" s="48"/>
      <c r="J1530" s="48"/>
      <c r="K1530" s="48"/>
      <c r="IY1530" s="6"/>
      <c r="IZ1530" s="6"/>
      <c r="JA1530" s="6"/>
      <c r="JB1530" s="6"/>
      <c r="JC1530" s="6"/>
      <c r="JD1530" s="46"/>
      <c r="JE1530" s="4"/>
      <c r="JF1530" s="4"/>
      <c r="JG1530" s="4"/>
      <c r="JH1530" s="4"/>
      <c r="JI1530" s="4"/>
      <c r="JJ1530" s="4"/>
      <c r="JK1530" s="4"/>
      <c r="JL1530" s="4"/>
      <c r="JM1530" s="4"/>
      <c r="JN1530" s="4"/>
      <c r="JO1530" s="4"/>
      <c r="JP1530" s="4"/>
      <c r="JQ1530" s="6"/>
    </row>
    <row r="1531" spans="1:277" x14ac:dyDescent="0.25">
      <c r="A1531" s="47"/>
      <c r="B1531" s="48"/>
      <c r="C1531" s="48"/>
      <c r="D1531" s="48"/>
      <c r="E1531" s="48"/>
      <c r="F1531" s="48"/>
      <c r="G1531" s="48"/>
      <c r="H1531" s="48"/>
      <c r="I1531" s="48"/>
      <c r="J1531" s="48"/>
      <c r="K1531" s="48"/>
      <c r="IY1531" s="6"/>
      <c r="IZ1531" s="6"/>
      <c r="JA1531" s="6"/>
      <c r="JB1531" s="6"/>
      <c r="JC1531" s="6"/>
      <c r="JD1531" s="46"/>
      <c r="JE1531" s="4"/>
      <c r="JF1531" s="4"/>
      <c r="JG1531" s="4"/>
      <c r="JH1531" s="4"/>
      <c r="JI1531" s="4"/>
      <c r="JJ1531" s="4"/>
      <c r="JK1531" s="4"/>
      <c r="JL1531" s="4"/>
      <c r="JM1531" s="4"/>
      <c r="JN1531" s="4"/>
      <c r="JO1531" s="4"/>
      <c r="JP1531" s="4"/>
      <c r="JQ1531" s="6"/>
    </row>
    <row r="1532" spans="1:277" x14ac:dyDescent="0.25">
      <c r="A1532" s="47"/>
      <c r="B1532" s="48"/>
      <c r="C1532" s="48"/>
      <c r="D1532" s="48"/>
      <c r="E1532" s="48"/>
      <c r="F1532" s="48"/>
      <c r="G1532" s="48"/>
      <c r="H1532" s="48"/>
      <c r="I1532" s="48"/>
      <c r="J1532" s="48"/>
      <c r="K1532" s="48"/>
      <c r="IY1532" s="6"/>
      <c r="IZ1532" s="6"/>
      <c r="JA1532" s="6"/>
      <c r="JB1532" s="6"/>
      <c r="JC1532" s="6"/>
      <c r="JD1532" s="46"/>
      <c r="JE1532" s="4"/>
      <c r="JF1532" s="4"/>
      <c r="JG1532" s="4"/>
      <c r="JH1532" s="4"/>
      <c r="JI1532" s="4"/>
      <c r="JJ1532" s="4"/>
      <c r="JK1532" s="4"/>
      <c r="JL1532" s="4"/>
      <c r="JM1532" s="4"/>
      <c r="JN1532" s="4"/>
      <c r="JO1532" s="4"/>
      <c r="JP1532" s="4"/>
      <c r="JQ1532" s="6"/>
    </row>
    <row r="1533" spans="1:277" x14ac:dyDescent="0.25">
      <c r="A1533" s="47"/>
      <c r="B1533" s="48"/>
      <c r="C1533" s="48"/>
      <c r="D1533" s="48"/>
      <c r="E1533" s="48"/>
      <c r="F1533" s="48"/>
      <c r="G1533" s="48"/>
      <c r="H1533" s="48"/>
      <c r="I1533" s="48"/>
      <c r="J1533" s="48"/>
      <c r="K1533" s="48"/>
      <c r="IY1533" s="6"/>
      <c r="IZ1533" s="6"/>
      <c r="JA1533" s="6"/>
      <c r="JB1533" s="6"/>
      <c r="JC1533" s="6"/>
      <c r="JD1533" s="46"/>
      <c r="JE1533" s="4"/>
      <c r="JF1533" s="4"/>
      <c r="JG1533" s="4"/>
      <c r="JH1533" s="4"/>
      <c r="JI1533" s="4"/>
      <c r="JJ1533" s="4"/>
      <c r="JK1533" s="4"/>
      <c r="JL1533" s="4"/>
      <c r="JM1533" s="4"/>
      <c r="JN1533" s="4"/>
      <c r="JO1533" s="4"/>
      <c r="JP1533" s="4"/>
      <c r="JQ1533" s="6"/>
    </row>
    <row r="1534" spans="1:277" x14ac:dyDescent="0.25">
      <c r="A1534" s="47"/>
      <c r="B1534" s="48"/>
      <c r="C1534" s="48"/>
      <c r="D1534" s="48"/>
      <c r="E1534" s="48"/>
      <c r="F1534" s="48"/>
      <c r="G1534" s="48"/>
      <c r="H1534" s="48"/>
      <c r="I1534" s="48"/>
      <c r="J1534" s="48"/>
      <c r="K1534" s="48"/>
      <c r="IY1534" s="6"/>
      <c r="IZ1534" s="6"/>
      <c r="JA1534" s="6"/>
      <c r="JB1534" s="6"/>
      <c r="JC1534" s="6"/>
      <c r="JD1534" s="46"/>
      <c r="JE1534" s="4"/>
      <c r="JF1534" s="4"/>
      <c r="JG1534" s="4"/>
      <c r="JH1534" s="4"/>
      <c r="JI1534" s="4"/>
      <c r="JJ1534" s="4"/>
      <c r="JK1534" s="4"/>
      <c r="JL1534" s="4"/>
      <c r="JM1534" s="4"/>
      <c r="JN1534" s="4"/>
      <c r="JO1534" s="4"/>
      <c r="JP1534" s="4"/>
      <c r="JQ1534" s="6"/>
    </row>
    <row r="1535" spans="1:277" x14ac:dyDescent="0.25">
      <c r="A1535" s="47"/>
      <c r="B1535" s="48"/>
      <c r="C1535" s="48"/>
      <c r="D1535" s="48"/>
      <c r="E1535" s="48"/>
      <c r="F1535" s="48"/>
      <c r="G1535" s="48"/>
      <c r="H1535" s="48"/>
      <c r="I1535" s="48"/>
      <c r="J1535" s="48"/>
      <c r="K1535" s="48"/>
      <c r="IY1535" s="6"/>
      <c r="IZ1535" s="6"/>
      <c r="JA1535" s="6"/>
      <c r="JB1535" s="6"/>
      <c r="JC1535" s="6"/>
      <c r="JD1535" s="46"/>
      <c r="JE1535" s="4"/>
      <c r="JF1535" s="4"/>
      <c r="JG1535" s="4"/>
      <c r="JH1535" s="4"/>
      <c r="JI1535" s="4"/>
      <c r="JJ1535" s="4"/>
      <c r="JK1535" s="4"/>
      <c r="JL1535" s="4"/>
      <c r="JM1535" s="4"/>
      <c r="JN1535" s="4"/>
      <c r="JO1535" s="4"/>
      <c r="JP1535" s="4"/>
      <c r="JQ1535" s="6"/>
    </row>
    <row r="1536" spans="1:277" x14ac:dyDescent="0.25">
      <c r="A1536" s="47"/>
      <c r="B1536" s="48"/>
      <c r="C1536" s="48"/>
      <c r="D1536" s="48"/>
      <c r="E1536" s="48"/>
      <c r="F1536" s="48"/>
      <c r="G1536" s="48"/>
      <c r="H1536" s="48"/>
      <c r="I1536" s="48"/>
      <c r="J1536" s="48"/>
      <c r="K1536" s="48"/>
      <c r="IY1536" s="6"/>
      <c r="IZ1536" s="6"/>
      <c r="JA1536" s="6"/>
      <c r="JB1536" s="6"/>
      <c r="JC1536" s="6"/>
      <c r="JD1536" s="46"/>
      <c r="JE1536" s="4"/>
      <c r="JF1536" s="4"/>
      <c r="JG1536" s="4"/>
      <c r="JH1536" s="4"/>
      <c r="JI1536" s="4"/>
      <c r="JJ1536" s="4"/>
      <c r="JK1536" s="4"/>
      <c r="JL1536" s="4"/>
      <c r="JM1536" s="4"/>
      <c r="JN1536" s="4"/>
      <c r="JO1536" s="4"/>
      <c r="JP1536" s="4"/>
      <c r="JQ1536" s="6"/>
    </row>
    <row r="1537" spans="1:277" x14ac:dyDescent="0.25">
      <c r="A1537" s="47"/>
      <c r="B1537" s="48"/>
      <c r="C1537" s="48"/>
      <c r="D1537" s="48"/>
      <c r="E1537" s="48"/>
      <c r="F1537" s="48"/>
      <c r="G1537" s="48"/>
      <c r="H1537" s="48"/>
      <c r="I1537" s="48"/>
      <c r="J1537" s="48"/>
      <c r="K1537" s="48"/>
      <c r="IY1537" s="6"/>
      <c r="IZ1537" s="6"/>
      <c r="JA1537" s="6"/>
      <c r="JB1537" s="6"/>
      <c r="JC1537" s="6"/>
      <c r="JD1537" s="46"/>
      <c r="JE1537" s="4"/>
      <c r="JF1537" s="4"/>
      <c r="JG1537" s="4"/>
      <c r="JH1537" s="4"/>
      <c r="JI1537" s="4"/>
      <c r="JJ1537" s="4"/>
      <c r="JK1537" s="4"/>
      <c r="JL1537" s="4"/>
      <c r="JM1537" s="4"/>
      <c r="JN1537" s="4"/>
      <c r="JO1537" s="4"/>
      <c r="JP1537" s="4"/>
      <c r="JQ1537" s="6"/>
    </row>
    <row r="1538" spans="1:277" x14ac:dyDescent="0.25">
      <c r="A1538" s="47"/>
      <c r="B1538" s="48"/>
      <c r="C1538" s="48"/>
      <c r="D1538" s="48"/>
      <c r="E1538" s="48"/>
      <c r="F1538" s="48"/>
      <c r="G1538" s="48"/>
      <c r="H1538" s="48"/>
      <c r="I1538" s="48"/>
      <c r="J1538" s="48"/>
      <c r="K1538" s="48"/>
      <c r="IY1538" s="6"/>
      <c r="IZ1538" s="6"/>
      <c r="JA1538" s="6"/>
      <c r="JB1538" s="6"/>
      <c r="JC1538" s="6"/>
      <c r="JD1538" s="46"/>
      <c r="JE1538" s="4"/>
      <c r="JF1538" s="4"/>
      <c r="JG1538" s="4"/>
      <c r="JH1538" s="4"/>
      <c r="JI1538" s="4"/>
      <c r="JJ1538" s="4"/>
      <c r="JK1538" s="4"/>
      <c r="JL1538" s="4"/>
      <c r="JM1538" s="4"/>
      <c r="JN1538" s="4"/>
      <c r="JO1538" s="4"/>
      <c r="JP1538" s="4"/>
      <c r="JQ1538" s="6"/>
    </row>
    <row r="1539" spans="1:277" x14ac:dyDescent="0.25">
      <c r="A1539" s="47"/>
      <c r="B1539" s="48"/>
      <c r="C1539" s="48"/>
      <c r="D1539" s="48"/>
      <c r="E1539" s="48"/>
      <c r="F1539" s="48"/>
      <c r="G1539" s="48"/>
      <c r="H1539" s="48"/>
      <c r="I1539" s="48"/>
      <c r="J1539" s="48"/>
      <c r="K1539" s="48"/>
      <c r="IY1539" s="6"/>
      <c r="IZ1539" s="6"/>
      <c r="JA1539" s="6"/>
      <c r="JB1539" s="6"/>
      <c r="JC1539" s="6"/>
      <c r="JD1539" s="46"/>
      <c r="JE1539" s="4"/>
      <c r="JF1539" s="4"/>
      <c r="JG1539" s="4"/>
      <c r="JH1539" s="4"/>
      <c r="JI1539" s="4"/>
      <c r="JJ1539" s="4"/>
      <c r="JK1539" s="4"/>
      <c r="JL1539" s="4"/>
      <c r="JM1539" s="4"/>
      <c r="JN1539" s="4"/>
      <c r="JO1539" s="4"/>
      <c r="JP1539" s="4"/>
      <c r="JQ1539" s="6"/>
    </row>
    <row r="1540" spans="1:277" x14ac:dyDescent="0.25">
      <c r="A1540" s="47"/>
      <c r="B1540" s="48"/>
      <c r="C1540" s="48"/>
      <c r="D1540" s="48"/>
      <c r="E1540" s="48"/>
      <c r="F1540" s="48"/>
      <c r="G1540" s="48"/>
      <c r="H1540" s="48"/>
      <c r="I1540" s="48"/>
      <c r="J1540" s="48"/>
      <c r="K1540" s="48"/>
      <c r="IY1540" s="6"/>
      <c r="IZ1540" s="6"/>
      <c r="JA1540" s="6"/>
      <c r="JB1540" s="6"/>
      <c r="JC1540" s="6"/>
      <c r="JD1540" s="46"/>
      <c r="JE1540" s="4"/>
      <c r="JF1540" s="4"/>
      <c r="JG1540" s="4"/>
      <c r="JH1540" s="4"/>
      <c r="JI1540" s="4"/>
      <c r="JJ1540" s="4"/>
      <c r="JK1540" s="4"/>
      <c r="JL1540" s="4"/>
      <c r="JM1540" s="4"/>
      <c r="JN1540" s="4"/>
      <c r="JO1540" s="4"/>
      <c r="JP1540" s="4"/>
      <c r="JQ1540" s="6"/>
    </row>
    <row r="1541" spans="1:277" x14ac:dyDescent="0.25">
      <c r="A1541" s="47"/>
      <c r="B1541" s="48"/>
      <c r="C1541" s="48"/>
      <c r="D1541" s="48"/>
      <c r="E1541" s="48"/>
      <c r="F1541" s="48"/>
      <c r="G1541" s="48"/>
      <c r="H1541" s="48"/>
      <c r="I1541" s="48"/>
      <c r="J1541" s="48"/>
      <c r="K1541" s="48"/>
      <c r="IY1541" s="6"/>
      <c r="IZ1541" s="6"/>
      <c r="JA1541" s="6"/>
      <c r="JB1541" s="6"/>
      <c r="JC1541" s="6"/>
      <c r="JD1541" s="46"/>
      <c r="JE1541" s="4"/>
      <c r="JF1541" s="4"/>
      <c r="JG1541" s="4"/>
      <c r="JH1541" s="4"/>
      <c r="JI1541" s="4"/>
      <c r="JJ1541" s="4"/>
      <c r="JK1541" s="4"/>
      <c r="JL1541" s="4"/>
      <c r="JM1541" s="4"/>
      <c r="JN1541" s="4"/>
      <c r="JO1541" s="4"/>
      <c r="JP1541" s="4"/>
      <c r="JQ1541" s="6"/>
    </row>
    <row r="1542" spans="1:277" x14ac:dyDescent="0.25">
      <c r="A1542" s="47"/>
      <c r="B1542" s="48"/>
      <c r="C1542" s="48"/>
      <c r="D1542" s="48"/>
      <c r="E1542" s="48"/>
      <c r="F1542" s="48"/>
      <c r="G1542" s="48"/>
      <c r="H1542" s="48"/>
      <c r="I1542" s="48"/>
      <c r="J1542" s="48"/>
      <c r="K1542" s="48"/>
      <c r="IY1542" s="6"/>
      <c r="IZ1542" s="6"/>
      <c r="JA1542" s="6"/>
      <c r="JB1542" s="6"/>
      <c r="JC1542" s="6"/>
      <c r="JD1542" s="46"/>
      <c r="JE1542" s="4"/>
      <c r="JF1542" s="4"/>
      <c r="JG1542" s="4"/>
      <c r="JH1542" s="4"/>
      <c r="JI1542" s="4"/>
      <c r="JJ1542" s="4"/>
      <c r="JK1542" s="4"/>
      <c r="JL1542" s="4"/>
      <c r="JM1542" s="4"/>
      <c r="JN1542" s="4"/>
      <c r="JO1542" s="4"/>
      <c r="JP1542" s="4"/>
      <c r="JQ1542" s="6"/>
    </row>
    <row r="1543" spans="1:277" x14ac:dyDescent="0.25">
      <c r="A1543" s="47"/>
      <c r="B1543" s="48"/>
      <c r="C1543" s="48"/>
      <c r="D1543" s="48"/>
      <c r="E1543" s="48"/>
      <c r="F1543" s="48"/>
      <c r="G1543" s="48"/>
      <c r="H1543" s="48"/>
      <c r="I1543" s="48"/>
      <c r="J1543" s="48"/>
      <c r="K1543" s="48"/>
      <c r="IY1543" s="6"/>
      <c r="IZ1543" s="6"/>
      <c r="JA1543" s="6"/>
      <c r="JB1543" s="6"/>
      <c r="JC1543" s="6"/>
      <c r="JD1543" s="46"/>
      <c r="JE1543" s="4"/>
      <c r="JF1543" s="4"/>
      <c r="JG1543" s="4"/>
      <c r="JH1543" s="4"/>
      <c r="JI1543" s="4"/>
      <c r="JJ1543" s="4"/>
      <c r="JK1543" s="4"/>
      <c r="JL1543" s="4"/>
      <c r="JM1543" s="4"/>
      <c r="JN1543" s="4"/>
      <c r="JO1543" s="4"/>
      <c r="JP1543" s="4"/>
      <c r="JQ1543" s="6"/>
    </row>
    <row r="1544" spans="1:277" x14ac:dyDescent="0.25">
      <c r="A1544" s="47"/>
      <c r="B1544" s="48"/>
      <c r="C1544" s="48"/>
      <c r="D1544" s="48"/>
      <c r="E1544" s="48"/>
      <c r="F1544" s="48"/>
      <c r="G1544" s="48"/>
      <c r="H1544" s="48"/>
      <c r="I1544" s="48"/>
      <c r="J1544" s="48"/>
      <c r="K1544" s="48"/>
      <c r="IY1544" s="6"/>
      <c r="IZ1544" s="6"/>
      <c r="JA1544" s="6"/>
      <c r="JB1544" s="6"/>
      <c r="JC1544" s="6"/>
      <c r="JD1544" s="46"/>
      <c r="JE1544" s="4"/>
      <c r="JF1544" s="4"/>
      <c r="JG1544" s="4"/>
      <c r="JH1544" s="4"/>
      <c r="JI1544" s="4"/>
      <c r="JJ1544" s="4"/>
      <c r="JK1544" s="4"/>
      <c r="JL1544" s="4"/>
      <c r="JM1544" s="4"/>
      <c r="JN1544" s="4"/>
      <c r="JO1544" s="4"/>
      <c r="JP1544" s="4"/>
      <c r="JQ1544" s="6"/>
    </row>
    <row r="1545" spans="1:277" x14ac:dyDescent="0.25">
      <c r="A1545" s="47"/>
      <c r="B1545" s="48"/>
      <c r="C1545" s="48"/>
      <c r="D1545" s="48"/>
      <c r="E1545" s="48"/>
      <c r="F1545" s="48"/>
      <c r="G1545" s="48"/>
      <c r="H1545" s="48"/>
      <c r="I1545" s="48"/>
      <c r="J1545" s="48"/>
      <c r="K1545" s="48"/>
      <c r="IY1545" s="6"/>
      <c r="IZ1545" s="6"/>
      <c r="JA1545" s="6"/>
      <c r="JB1545" s="6"/>
      <c r="JC1545" s="6"/>
      <c r="JD1545" s="46"/>
      <c r="JE1545" s="4"/>
      <c r="JF1545" s="4"/>
      <c r="JG1545" s="4"/>
      <c r="JH1545" s="4"/>
      <c r="JI1545" s="4"/>
      <c r="JJ1545" s="4"/>
      <c r="JK1545" s="4"/>
      <c r="JL1545" s="4"/>
      <c r="JM1545" s="4"/>
      <c r="JN1545" s="4"/>
      <c r="JO1545" s="4"/>
      <c r="JP1545" s="4"/>
      <c r="JQ1545" s="6"/>
    </row>
    <row r="1546" spans="1:277" x14ac:dyDescent="0.25">
      <c r="A1546" s="47"/>
      <c r="B1546" s="48"/>
      <c r="C1546" s="48"/>
      <c r="D1546" s="48"/>
      <c r="E1546" s="48"/>
      <c r="F1546" s="48"/>
      <c r="G1546" s="48"/>
      <c r="H1546" s="48"/>
      <c r="I1546" s="48"/>
      <c r="J1546" s="48"/>
      <c r="K1546" s="48"/>
      <c r="IY1546" s="6"/>
      <c r="IZ1546" s="6"/>
      <c r="JA1546" s="6"/>
      <c r="JB1546" s="6"/>
      <c r="JC1546" s="6"/>
      <c r="JD1546" s="46"/>
      <c r="JE1546" s="4"/>
      <c r="JF1546" s="4"/>
      <c r="JG1546" s="4"/>
      <c r="JH1546" s="4"/>
      <c r="JI1546" s="4"/>
      <c r="JJ1546" s="4"/>
      <c r="JK1546" s="4"/>
      <c r="JL1546" s="4"/>
      <c r="JM1546" s="4"/>
      <c r="JN1546" s="4"/>
      <c r="JO1546" s="4"/>
      <c r="JP1546" s="4"/>
      <c r="JQ1546" s="6"/>
    </row>
    <row r="1547" spans="1:277" x14ac:dyDescent="0.25">
      <c r="A1547" s="47"/>
      <c r="B1547" s="48"/>
      <c r="C1547" s="48"/>
      <c r="D1547" s="48"/>
      <c r="E1547" s="48"/>
      <c r="F1547" s="48"/>
      <c r="G1547" s="48"/>
      <c r="H1547" s="48"/>
      <c r="I1547" s="48"/>
      <c r="J1547" s="48"/>
      <c r="K1547" s="48"/>
      <c r="IY1547" s="6"/>
      <c r="IZ1547" s="6"/>
      <c r="JA1547" s="6"/>
      <c r="JB1547" s="6"/>
      <c r="JC1547" s="6"/>
      <c r="JD1547" s="46"/>
      <c r="JE1547" s="4"/>
      <c r="JF1547" s="4"/>
      <c r="JG1547" s="4"/>
      <c r="JH1547" s="4"/>
      <c r="JI1547" s="4"/>
      <c r="JJ1547" s="4"/>
      <c r="JK1547" s="4"/>
      <c r="JL1547" s="4"/>
      <c r="JM1547" s="4"/>
      <c r="JN1547" s="4"/>
      <c r="JO1547" s="4"/>
      <c r="JP1547" s="4"/>
      <c r="JQ1547" s="6"/>
    </row>
    <row r="1548" spans="1:277" x14ac:dyDescent="0.25">
      <c r="A1548" s="47"/>
      <c r="B1548" s="48"/>
      <c r="C1548" s="48"/>
      <c r="D1548" s="48"/>
      <c r="E1548" s="48"/>
      <c r="F1548" s="48"/>
      <c r="G1548" s="48"/>
      <c r="H1548" s="48"/>
      <c r="I1548" s="48"/>
      <c r="J1548" s="48"/>
      <c r="K1548" s="48"/>
      <c r="IY1548" s="6"/>
      <c r="IZ1548" s="6"/>
      <c r="JA1548" s="6"/>
      <c r="JB1548" s="6"/>
      <c r="JC1548" s="6"/>
      <c r="JD1548" s="46"/>
      <c r="JE1548" s="4"/>
      <c r="JF1548" s="4"/>
      <c r="JG1548" s="4"/>
      <c r="JH1548" s="4"/>
      <c r="JI1548" s="4"/>
      <c r="JJ1548" s="4"/>
      <c r="JK1548" s="4"/>
      <c r="JL1548" s="4"/>
      <c r="JM1548" s="4"/>
      <c r="JN1548" s="4"/>
      <c r="JO1548" s="4"/>
      <c r="JP1548" s="4"/>
      <c r="JQ1548" s="6"/>
    </row>
    <row r="1549" spans="1:277" x14ac:dyDescent="0.25">
      <c r="A1549" s="47"/>
      <c r="B1549" s="48"/>
      <c r="C1549" s="48"/>
      <c r="D1549" s="48"/>
      <c r="E1549" s="48"/>
      <c r="F1549" s="48"/>
      <c r="G1549" s="48"/>
      <c r="H1549" s="48"/>
      <c r="I1549" s="48"/>
      <c r="J1549" s="48"/>
      <c r="K1549" s="48"/>
      <c r="IY1549" s="6"/>
      <c r="IZ1549" s="6"/>
      <c r="JA1549" s="6"/>
      <c r="JB1549" s="6"/>
      <c r="JC1549" s="6"/>
      <c r="JD1549" s="46"/>
      <c r="JE1549" s="4"/>
      <c r="JF1549" s="4"/>
      <c r="JG1549" s="4"/>
      <c r="JH1549" s="4"/>
      <c r="JI1549" s="4"/>
      <c r="JJ1549" s="4"/>
      <c r="JK1549" s="4"/>
      <c r="JL1549" s="4"/>
      <c r="JM1549" s="4"/>
      <c r="JN1549" s="4"/>
      <c r="JO1549" s="4"/>
      <c r="JP1549" s="4"/>
      <c r="JQ1549" s="6"/>
    </row>
    <row r="1550" spans="1:277" x14ac:dyDescent="0.25">
      <c r="A1550" s="47"/>
      <c r="B1550" s="48"/>
      <c r="C1550" s="48"/>
      <c r="D1550" s="48"/>
      <c r="E1550" s="48"/>
      <c r="F1550" s="48"/>
      <c r="G1550" s="48"/>
      <c r="H1550" s="48"/>
      <c r="I1550" s="48"/>
      <c r="J1550" s="48"/>
      <c r="K1550" s="48"/>
      <c r="IY1550" s="6"/>
      <c r="IZ1550" s="6"/>
      <c r="JA1550" s="6"/>
      <c r="JB1550" s="6"/>
      <c r="JC1550" s="6"/>
      <c r="JD1550" s="46"/>
      <c r="JE1550" s="4"/>
      <c r="JF1550" s="4"/>
      <c r="JG1550" s="4"/>
      <c r="JH1550" s="4"/>
      <c r="JI1550" s="4"/>
      <c r="JJ1550" s="4"/>
      <c r="JK1550" s="4"/>
      <c r="JL1550" s="4"/>
      <c r="JM1550" s="4"/>
      <c r="JN1550" s="4"/>
      <c r="JO1550" s="4"/>
      <c r="JP1550" s="4"/>
      <c r="JQ1550" s="6"/>
    </row>
    <row r="1551" spans="1:277" x14ac:dyDescent="0.25">
      <c r="A1551" s="47"/>
      <c r="B1551" s="48"/>
      <c r="C1551" s="48"/>
      <c r="D1551" s="48"/>
      <c r="E1551" s="48"/>
      <c r="F1551" s="48"/>
      <c r="G1551" s="48"/>
      <c r="H1551" s="48"/>
      <c r="I1551" s="48"/>
      <c r="J1551" s="48"/>
      <c r="K1551" s="48"/>
      <c r="IY1551" s="6"/>
      <c r="IZ1551" s="6"/>
      <c r="JA1551" s="6"/>
      <c r="JB1551" s="6"/>
      <c r="JC1551" s="6"/>
      <c r="JD1551" s="46"/>
      <c r="JE1551" s="4"/>
      <c r="JF1551" s="4"/>
      <c r="JG1551" s="4"/>
      <c r="JH1551" s="4"/>
      <c r="JI1551" s="4"/>
      <c r="JJ1551" s="4"/>
      <c r="JK1551" s="4"/>
      <c r="JL1551" s="4"/>
      <c r="JM1551" s="4"/>
      <c r="JN1551" s="4"/>
      <c r="JO1551" s="4"/>
      <c r="JP1551" s="4"/>
      <c r="JQ1551" s="6"/>
    </row>
    <row r="1552" spans="1:277" x14ac:dyDescent="0.25">
      <c r="A1552" s="47"/>
      <c r="B1552" s="48"/>
      <c r="C1552" s="48"/>
      <c r="D1552" s="48"/>
      <c r="E1552" s="48"/>
      <c r="F1552" s="48"/>
      <c r="G1552" s="48"/>
      <c r="H1552" s="48"/>
      <c r="I1552" s="48"/>
      <c r="J1552" s="48"/>
      <c r="K1552" s="48"/>
      <c r="IY1552" s="6"/>
      <c r="IZ1552" s="6"/>
      <c r="JA1552" s="6"/>
      <c r="JB1552" s="6"/>
      <c r="JC1552" s="6"/>
      <c r="JD1552" s="46"/>
      <c r="JE1552" s="4"/>
      <c r="JF1552" s="4"/>
      <c r="JG1552" s="4"/>
      <c r="JH1552" s="4"/>
      <c r="JI1552" s="4"/>
      <c r="JJ1552" s="4"/>
      <c r="JK1552" s="4"/>
      <c r="JL1552" s="4"/>
      <c r="JM1552" s="4"/>
      <c r="JN1552" s="4"/>
      <c r="JO1552" s="4"/>
      <c r="JP1552" s="4"/>
      <c r="JQ1552" s="6"/>
    </row>
    <row r="1553" spans="1:277" x14ac:dyDescent="0.25">
      <c r="A1553" s="47"/>
      <c r="B1553" s="48"/>
      <c r="C1553" s="48"/>
      <c r="D1553" s="48"/>
      <c r="E1553" s="48"/>
      <c r="F1553" s="48"/>
      <c r="G1553" s="48"/>
      <c r="H1553" s="48"/>
      <c r="I1553" s="48"/>
      <c r="J1553" s="48"/>
      <c r="K1553" s="48"/>
      <c r="IY1553" s="6"/>
      <c r="IZ1553" s="6"/>
      <c r="JA1553" s="6"/>
      <c r="JB1553" s="6"/>
      <c r="JC1553" s="6"/>
      <c r="JD1553" s="46"/>
      <c r="JE1553" s="4"/>
      <c r="JF1553" s="4"/>
      <c r="JG1553" s="4"/>
      <c r="JH1553" s="4"/>
      <c r="JI1553" s="4"/>
      <c r="JJ1553" s="4"/>
      <c r="JK1553" s="4"/>
      <c r="JL1553" s="4"/>
      <c r="JM1553" s="4"/>
      <c r="JN1553" s="4"/>
      <c r="JO1553" s="4"/>
      <c r="JP1553" s="4"/>
      <c r="JQ1553" s="6"/>
    </row>
    <row r="1554" spans="1:277" x14ac:dyDescent="0.25">
      <c r="A1554" s="47"/>
      <c r="B1554" s="48"/>
      <c r="C1554" s="48"/>
      <c r="D1554" s="48"/>
      <c r="E1554" s="48"/>
      <c r="F1554" s="48"/>
      <c r="G1554" s="48"/>
      <c r="H1554" s="48"/>
      <c r="I1554" s="48"/>
      <c r="J1554" s="48"/>
      <c r="K1554" s="48"/>
      <c r="IY1554" s="6"/>
      <c r="IZ1554" s="6"/>
      <c r="JA1554" s="6"/>
      <c r="JB1554" s="6"/>
      <c r="JC1554" s="6"/>
      <c r="JD1554" s="46"/>
      <c r="JE1554" s="4"/>
      <c r="JF1554" s="4"/>
      <c r="JG1554" s="4"/>
      <c r="JH1554" s="4"/>
      <c r="JI1554" s="4"/>
      <c r="JJ1554" s="4"/>
      <c r="JK1554" s="4"/>
      <c r="JL1554" s="4"/>
      <c r="JM1554" s="4"/>
      <c r="JN1554" s="4"/>
      <c r="JO1554" s="4"/>
      <c r="JP1554" s="4"/>
      <c r="JQ1554" s="6"/>
    </row>
    <row r="1555" spans="1:277" x14ac:dyDescent="0.25">
      <c r="A1555" s="47"/>
      <c r="B1555" s="48"/>
      <c r="C1555" s="48"/>
      <c r="D1555" s="48"/>
      <c r="E1555" s="48"/>
      <c r="F1555" s="48"/>
      <c r="G1555" s="48"/>
      <c r="H1555" s="48"/>
      <c r="I1555" s="48"/>
      <c r="J1555" s="48"/>
      <c r="K1555" s="48"/>
      <c r="IY1555" s="6"/>
      <c r="IZ1555" s="6"/>
      <c r="JA1555" s="6"/>
      <c r="JB1555" s="6"/>
      <c r="JC1555" s="6"/>
      <c r="JD1555" s="46"/>
      <c r="JE1555" s="4"/>
      <c r="JF1555" s="4"/>
      <c r="JG1555" s="4"/>
      <c r="JH1555" s="4"/>
      <c r="JI1555" s="4"/>
      <c r="JJ1555" s="4"/>
      <c r="JK1555" s="4"/>
      <c r="JL1555" s="4"/>
      <c r="JM1555" s="4"/>
      <c r="JN1555" s="4"/>
      <c r="JO1555" s="4"/>
      <c r="JP1555" s="4"/>
      <c r="JQ1555" s="6"/>
    </row>
    <row r="1556" spans="1:277" x14ac:dyDescent="0.25">
      <c r="A1556" s="47"/>
      <c r="B1556" s="48"/>
      <c r="C1556" s="48"/>
      <c r="D1556" s="48"/>
      <c r="E1556" s="48"/>
      <c r="F1556" s="48"/>
      <c r="G1556" s="48"/>
      <c r="H1556" s="48"/>
      <c r="I1556" s="48"/>
      <c r="J1556" s="48"/>
      <c r="K1556" s="48"/>
      <c r="IY1556" s="6"/>
      <c r="IZ1556" s="6"/>
      <c r="JA1556" s="6"/>
      <c r="JB1556" s="6"/>
      <c r="JC1556" s="6"/>
      <c r="JD1556" s="46"/>
      <c r="JE1556" s="4"/>
      <c r="JF1556" s="4"/>
      <c r="JG1556" s="4"/>
      <c r="JH1556" s="4"/>
      <c r="JI1556" s="4"/>
      <c r="JJ1556" s="4"/>
      <c r="JK1556" s="4"/>
      <c r="JL1556" s="4"/>
      <c r="JM1556" s="4"/>
      <c r="JN1556" s="4"/>
      <c r="JO1556" s="4"/>
      <c r="JP1556" s="4"/>
      <c r="JQ1556" s="6"/>
    </row>
    <row r="1557" spans="1:277" x14ac:dyDescent="0.25">
      <c r="A1557" s="47"/>
      <c r="B1557" s="48"/>
      <c r="C1557" s="48"/>
      <c r="D1557" s="48"/>
      <c r="E1557" s="48"/>
      <c r="F1557" s="48"/>
      <c r="G1557" s="48"/>
      <c r="H1557" s="48"/>
      <c r="I1557" s="48"/>
      <c r="J1557" s="48"/>
      <c r="K1557" s="48"/>
      <c r="IY1557" s="6"/>
      <c r="IZ1557" s="6"/>
      <c r="JA1557" s="6"/>
      <c r="JB1557" s="6"/>
      <c r="JC1557" s="6"/>
      <c r="JD1557" s="46"/>
      <c r="JE1557" s="4"/>
      <c r="JF1557" s="4"/>
      <c r="JG1557" s="4"/>
      <c r="JH1557" s="4"/>
      <c r="JI1557" s="4"/>
      <c r="JJ1557" s="4"/>
      <c r="JK1557" s="4"/>
      <c r="JL1557" s="4"/>
      <c r="JM1557" s="4"/>
      <c r="JN1557" s="4"/>
      <c r="JO1557" s="4"/>
      <c r="JP1557" s="4"/>
      <c r="JQ1557" s="6"/>
    </row>
    <row r="1558" spans="1:277" x14ac:dyDescent="0.25">
      <c r="A1558" s="47"/>
      <c r="B1558" s="48"/>
      <c r="C1558" s="48"/>
      <c r="D1558" s="48"/>
      <c r="E1558" s="48"/>
      <c r="F1558" s="48"/>
      <c r="G1558" s="48"/>
      <c r="H1558" s="48"/>
      <c r="I1558" s="48"/>
      <c r="J1558" s="48"/>
      <c r="K1558" s="48"/>
      <c r="IY1558" s="6"/>
      <c r="IZ1558" s="6"/>
      <c r="JA1558" s="6"/>
      <c r="JB1558" s="6"/>
      <c r="JC1558" s="6"/>
      <c r="JD1558" s="46"/>
      <c r="JE1558" s="4"/>
      <c r="JF1558" s="4"/>
      <c r="JG1558" s="4"/>
      <c r="JH1558" s="4"/>
      <c r="JI1558" s="4"/>
      <c r="JJ1558" s="4"/>
      <c r="JK1558" s="4"/>
      <c r="JL1558" s="4"/>
      <c r="JM1558" s="4"/>
      <c r="JN1558" s="4"/>
      <c r="JO1558" s="4"/>
      <c r="JP1558" s="4"/>
      <c r="JQ1558" s="6"/>
    </row>
    <row r="1559" spans="1:277" x14ac:dyDescent="0.25">
      <c r="A1559" s="47"/>
      <c r="B1559" s="48"/>
      <c r="C1559" s="48"/>
      <c r="D1559" s="48"/>
      <c r="E1559" s="48"/>
      <c r="F1559" s="48"/>
      <c r="G1559" s="48"/>
      <c r="H1559" s="48"/>
      <c r="I1559" s="48"/>
      <c r="J1559" s="48"/>
      <c r="K1559" s="48"/>
      <c r="IY1559" s="6"/>
      <c r="IZ1559" s="6"/>
      <c r="JA1559" s="6"/>
      <c r="JB1559" s="6"/>
      <c r="JC1559" s="6"/>
      <c r="JD1559" s="46"/>
      <c r="JE1559" s="4"/>
      <c r="JF1559" s="4"/>
      <c r="JG1559" s="4"/>
      <c r="JH1559" s="4"/>
      <c r="JI1559" s="4"/>
      <c r="JJ1559" s="4"/>
      <c r="JK1559" s="4"/>
      <c r="JL1559" s="4"/>
      <c r="JM1559" s="4"/>
      <c r="JN1559" s="4"/>
      <c r="JO1559" s="4"/>
      <c r="JP1559" s="4"/>
      <c r="JQ1559" s="6"/>
    </row>
    <row r="1560" spans="1:277" x14ac:dyDescent="0.25">
      <c r="A1560" s="47"/>
      <c r="B1560" s="48"/>
      <c r="C1560" s="48"/>
      <c r="D1560" s="48"/>
      <c r="E1560" s="48"/>
      <c r="F1560" s="48"/>
      <c r="G1560" s="48"/>
      <c r="H1560" s="48"/>
      <c r="I1560" s="48"/>
      <c r="J1560" s="48"/>
      <c r="K1560" s="48"/>
      <c r="IY1560" s="6"/>
      <c r="IZ1560" s="6"/>
      <c r="JA1560" s="6"/>
      <c r="JB1560" s="6"/>
      <c r="JC1560" s="6"/>
      <c r="JD1560" s="46"/>
      <c r="JE1560" s="4"/>
      <c r="JF1560" s="4"/>
      <c r="JG1560" s="4"/>
      <c r="JH1560" s="4"/>
      <c r="JI1560" s="4"/>
      <c r="JJ1560" s="4"/>
      <c r="JK1560" s="4"/>
      <c r="JL1560" s="4"/>
      <c r="JM1560" s="4"/>
      <c r="JN1560" s="4"/>
      <c r="JO1560" s="4"/>
      <c r="JP1560" s="4"/>
      <c r="JQ1560" s="6"/>
    </row>
    <row r="1561" spans="1:277" x14ac:dyDescent="0.25">
      <c r="A1561" s="47"/>
      <c r="B1561" s="48"/>
      <c r="C1561" s="48"/>
      <c r="D1561" s="48"/>
      <c r="E1561" s="48"/>
      <c r="F1561" s="48"/>
      <c r="G1561" s="48"/>
      <c r="H1561" s="48"/>
      <c r="I1561" s="48"/>
      <c r="J1561" s="48"/>
      <c r="K1561" s="48"/>
      <c r="IY1561" s="6"/>
      <c r="IZ1561" s="6"/>
      <c r="JA1561" s="6"/>
      <c r="JB1561" s="6"/>
      <c r="JC1561" s="6"/>
      <c r="JD1561" s="46"/>
      <c r="JE1561" s="4"/>
      <c r="JF1561" s="4"/>
      <c r="JG1561" s="4"/>
      <c r="JH1561" s="4"/>
      <c r="JI1561" s="4"/>
      <c r="JJ1561" s="4"/>
      <c r="JK1561" s="4"/>
      <c r="JL1561" s="4"/>
      <c r="JM1561" s="4"/>
      <c r="JN1561" s="4"/>
      <c r="JO1561" s="4"/>
      <c r="JP1561" s="4"/>
      <c r="JQ1561" s="6"/>
    </row>
    <row r="1562" spans="1:277" x14ac:dyDescent="0.25">
      <c r="A1562" s="47"/>
      <c r="B1562" s="48"/>
      <c r="C1562" s="48"/>
      <c r="D1562" s="48"/>
      <c r="E1562" s="48"/>
      <c r="F1562" s="48"/>
      <c r="G1562" s="48"/>
      <c r="H1562" s="48"/>
      <c r="I1562" s="48"/>
      <c r="J1562" s="48"/>
      <c r="K1562" s="48"/>
      <c r="IY1562" s="6"/>
      <c r="IZ1562" s="6"/>
      <c r="JA1562" s="6"/>
      <c r="JB1562" s="6"/>
      <c r="JC1562" s="6"/>
      <c r="JD1562" s="46"/>
      <c r="JE1562" s="4"/>
      <c r="JF1562" s="4"/>
      <c r="JG1562" s="4"/>
      <c r="JH1562" s="4"/>
      <c r="JI1562" s="4"/>
      <c r="JJ1562" s="4"/>
      <c r="JK1562" s="4"/>
      <c r="JL1562" s="4"/>
      <c r="JM1562" s="4"/>
      <c r="JN1562" s="4"/>
      <c r="JO1562" s="4"/>
      <c r="JP1562" s="4"/>
      <c r="JQ1562" s="6"/>
    </row>
    <row r="1563" spans="1:277" x14ac:dyDescent="0.25">
      <c r="A1563" s="47"/>
      <c r="B1563" s="48"/>
      <c r="C1563" s="48"/>
      <c r="D1563" s="48"/>
      <c r="E1563" s="48"/>
      <c r="F1563" s="48"/>
      <c r="G1563" s="48"/>
      <c r="H1563" s="48"/>
      <c r="I1563" s="48"/>
      <c r="J1563" s="48"/>
      <c r="K1563" s="48"/>
      <c r="IY1563" s="6"/>
      <c r="IZ1563" s="6"/>
      <c r="JA1563" s="6"/>
      <c r="JB1563" s="6"/>
      <c r="JC1563" s="6"/>
      <c r="JD1563" s="46"/>
      <c r="JE1563" s="4"/>
      <c r="JF1563" s="4"/>
      <c r="JG1563" s="4"/>
      <c r="JH1563" s="4"/>
      <c r="JI1563" s="4"/>
      <c r="JJ1563" s="4"/>
      <c r="JK1563" s="4"/>
      <c r="JL1563" s="4"/>
      <c r="JM1563" s="4"/>
      <c r="JN1563" s="4"/>
      <c r="JO1563" s="4"/>
      <c r="JP1563" s="4"/>
      <c r="JQ1563" s="6"/>
    </row>
    <row r="1564" spans="1:277" x14ac:dyDescent="0.25">
      <c r="A1564" s="47"/>
      <c r="B1564" s="48"/>
      <c r="C1564" s="48"/>
      <c r="D1564" s="48"/>
      <c r="E1564" s="48"/>
      <c r="F1564" s="48"/>
      <c r="G1564" s="48"/>
      <c r="H1564" s="48"/>
      <c r="I1564" s="48"/>
      <c r="J1564" s="48"/>
      <c r="K1564" s="48"/>
      <c r="IY1564" s="6"/>
      <c r="IZ1564" s="6"/>
      <c r="JA1564" s="6"/>
      <c r="JB1564" s="6"/>
      <c r="JC1564" s="6"/>
      <c r="JD1564" s="46"/>
      <c r="JE1564" s="4"/>
      <c r="JF1564" s="4"/>
      <c r="JG1564" s="4"/>
      <c r="JH1564" s="4"/>
      <c r="JI1564" s="4"/>
      <c r="JJ1564" s="4"/>
      <c r="JK1564" s="4"/>
      <c r="JL1564" s="4"/>
      <c r="JM1564" s="4"/>
      <c r="JN1564" s="4"/>
      <c r="JO1564" s="4"/>
      <c r="JP1564" s="4"/>
      <c r="JQ1564" s="6"/>
    </row>
    <row r="1565" spans="1:277" x14ac:dyDescent="0.25">
      <c r="A1565" s="47"/>
      <c r="B1565" s="48"/>
      <c r="C1565" s="48"/>
      <c r="D1565" s="48"/>
      <c r="E1565" s="48"/>
      <c r="F1565" s="48"/>
      <c r="G1565" s="48"/>
      <c r="H1565" s="48"/>
      <c r="I1565" s="48"/>
      <c r="J1565" s="48"/>
      <c r="K1565" s="48"/>
      <c r="IY1565" s="6"/>
      <c r="IZ1565" s="6"/>
      <c r="JA1565" s="6"/>
      <c r="JB1565" s="6"/>
      <c r="JC1565" s="6"/>
      <c r="JD1565" s="46"/>
      <c r="JE1565" s="4"/>
      <c r="JF1565" s="4"/>
      <c r="JG1565" s="4"/>
      <c r="JH1565" s="4"/>
      <c r="JI1565" s="4"/>
      <c r="JJ1565" s="4"/>
      <c r="JK1565" s="4"/>
      <c r="JL1565" s="4"/>
      <c r="JM1565" s="4"/>
      <c r="JN1565" s="4"/>
      <c r="JO1565" s="4"/>
      <c r="JP1565" s="4"/>
      <c r="JQ1565" s="6"/>
    </row>
    <row r="1566" spans="1:277" x14ac:dyDescent="0.25">
      <c r="A1566" s="47"/>
      <c r="B1566" s="48"/>
      <c r="C1566" s="48"/>
      <c r="D1566" s="48"/>
      <c r="E1566" s="48"/>
      <c r="F1566" s="48"/>
      <c r="G1566" s="48"/>
      <c r="H1566" s="48"/>
      <c r="I1566" s="48"/>
      <c r="J1566" s="48"/>
      <c r="K1566" s="48"/>
      <c r="IY1566" s="6"/>
      <c r="IZ1566" s="6"/>
      <c r="JA1566" s="6"/>
      <c r="JB1566" s="6"/>
      <c r="JC1566" s="6"/>
      <c r="JD1566" s="46"/>
      <c r="JE1566" s="4"/>
      <c r="JF1566" s="4"/>
      <c r="JG1566" s="4"/>
      <c r="JH1566" s="4"/>
      <c r="JI1566" s="4"/>
      <c r="JJ1566" s="4"/>
      <c r="JK1566" s="4"/>
      <c r="JL1566" s="4"/>
      <c r="JM1566" s="4"/>
      <c r="JN1566" s="4"/>
      <c r="JO1566" s="4"/>
      <c r="JP1566" s="4"/>
      <c r="JQ1566" s="6"/>
    </row>
    <row r="1567" spans="1:277" x14ac:dyDescent="0.25">
      <c r="A1567" s="47"/>
      <c r="B1567" s="48"/>
      <c r="C1567" s="48"/>
      <c r="D1567" s="48"/>
      <c r="E1567" s="48"/>
      <c r="F1567" s="48"/>
      <c r="G1567" s="48"/>
      <c r="H1567" s="48"/>
      <c r="I1567" s="48"/>
      <c r="J1567" s="48"/>
      <c r="K1567" s="48"/>
      <c r="IY1567" s="6"/>
      <c r="IZ1567" s="6"/>
      <c r="JA1567" s="6"/>
      <c r="JB1567" s="6"/>
      <c r="JC1567" s="6"/>
      <c r="JD1567" s="46"/>
      <c r="JE1567" s="4"/>
      <c r="JF1567" s="4"/>
      <c r="JG1567" s="4"/>
      <c r="JH1567" s="4"/>
      <c r="JI1567" s="4"/>
      <c r="JJ1567" s="4"/>
      <c r="JK1567" s="4"/>
      <c r="JL1567" s="4"/>
      <c r="JM1567" s="4"/>
      <c r="JN1567" s="4"/>
      <c r="JO1567" s="4"/>
      <c r="JP1567" s="4"/>
      <c r="JQ1567" s="6"/>
    </row>
    <row r="1568" spans="1:277" x14ac:dyDescent="0.25">
      <c r="A1568" s="47"/>
      <c r="B1568" s="48"/>
      <c r="C1568" s="48"/>
      <c r="D1568" s="48"/>
      <c r="E1568" s="48"/>
      <c r="F1568" s="48"/>
      <c r="G1568" s="48"/>
      <c r="H1568" s="48"/>
      <c r="I1568" s="48"/>
      <c r="J1568" s="48"/>
      <c r="K1568" s="48"/>
      <c r="IY1568" s="6"/>
      <c r="IZ1568" s="6"/>
      <c r="JA1568" s="6"/>
      <c r="JB1568" s="6"/>
      <c r="JC1568" s="6"/>
      <c r="JD1568" s="46"/>
      <c r="JE1568" s="4"/>
      <c r="JF1568" s="4"/>
      <c r="JG1568" s="4"/>
      <c r="JH1568" s="4"/>
      <c r="JI1568" s="4"/>
      <c r="JJ1568" s="4"/>
      <c r="JK1568" s="4"/>
      <c r="JL1568" s="4"/>
      <c r="JM1568" s="4"/>
      <c r="JN1568" s="4"/>
      <c r="JO1568" s="4"/>
      <c r="JP1568" s="4"/>
      <c r="JQ1568" s="6"/>
    </row>
    <row r="1569" spans="1:277" x14ac:dyDescent="0.25">
      <c r="A1569" s="47"/>
      <c r="B1569" s="48"/>
      <c r="C1569" s="48"/>
      <c r="D1569" s="48"/>
      <c r="E1569" s="48"/>
      <c r="F1569" s="48"/>
      <c r="G1569" s="48"/>
      <c r="H1569" s="48"/>
      <c r="I1569" s="48"/>
      <c r="J1569" s="48"/>
      <c r="K1569" s="48"/>
      <c r="IY1569" s="6"/>
      <c r="IZ1569" s="6"/>
      <c r="JA1569" s="6"/>
      <c r="JB1569" s="6"/>
      <c r="JC1569" s="6"/>
      <c r="JD1569" s="46"/>
      <c r="JE1569" s="4"/>
      <c r="JF1569" s="4"/>
      <c r="JG1569" s="4"/>
      <c r="JH1569" s="4"/>
      <c r="JI1569" s="4"/>
      <c r="JJ1569" s="4"/>
      <c r="JK1569" s="4"/>
      <c r="JL1569" s="4"/>
      <c r="JM1569" s="4"/>
      <c r="JN1569" s="4"/>
      <c r="JO1569" s="4"/>
      <c r="JP1569" s="4"/>
      <c r="JQ1569" s="6"/>
    </row>
    <row r="1570" spans="1:277" x14ac:dyDescent="0.25">
      <c r="A1570" s="47"/>
      <c r="B1570" s="48"/>
      <c r="C1570" s="48"/>
      <c r="D1570" s="48"/>
      <c r="E1570" s="48"/>
      <c r="F1570" s="48"/>
      <c r="G1570" s="48"/>
      <c r="H1570" s="48"/>
      <c r="I1570" s="48"/>
      <c r="J1570" s="48"/>
      <c r="K1570" s="48"/>
      <c r="IY1570" s="6"/>
      <c r="IZ1570" s="6"/>
      <c r="JA1570" s="6"/>
      <c r="JB1570" s="6"/>
      <c r="JC1570" s="6"/>
      <c r="JD1570" s="46"/>
      <c r="JE1570" s="4"/>
      <c r="JF1570" s="4"/>
      <c r="JG1570" s="4"/>
      <c r="JH1570" s="4"/>
      <c r="JI1570" s="4"/>
      <c r="JJ1570" s="4"/>
      <c r="JK1570" s="4"/>
      <c r="JL1570" s="4"/>
      <c r="JM1570" s="4"/>
      <c r="JN1570" s="4"/>
      <c r="JO1570" s="4"/>
      <c r="JP1570" s="4"/>
      <c r="JQ1570" s="6"/>
    </row>
    <row r="1571" spans="1:277" x14ac:dyDescent="0.25">
      <c r="A1571" s="47"/>
      <c r="B1571" s="48"/>
      <c r="C1571" s="48"/>
      <c r="D1571" s="48"/>
      <c r="E1571" s="48"/>
      <c r="F1571" s="48"/>
      <c r="G1571" s="48"/>
      <c r="H1571" s="48"/>
      <c r="I1571" s="48"/>
      <c r="J1571" s="48"/>
      <c r="K1571" s="48"/>
      <c r="IY1571" s="6"/>
      <c r="IZ1571" s="6"/>
      <c r="JA1571" s="6"/>
      <c r="JB1571" s="6"/>
      <c r="JC1571" s="6"/>
      <c r="JD1571" s="46"/>
      <c r="JE1571" s="4"/>
      <c r="JF1571" s="4"/>
      <c r="JG1571" s="4"/>
      <c r="JH1571" s="4"/>
      <c r="JI1571" s="4"/>
      <c r="JJ1571" s="4"/>
      <c r="JK1571" s="4"/>
      <c r="JL1571" s="4"/>
      <c r="JM1571" s="4"/>
      <c r="JN1571" s="4"/>
      <c r="JO1571" s="4"/>
      <c r="JP1571" s="4"/>
      <c r="JQ1571" s="6"/>
    </row>
    <row r="1572" spans="1:277" x14ac:dyDescent="0.25">
      <c r="A1572" s="47"/>
      <c r="B1572" s="48"/>
      <c r="C1572" s="48"/>
      <c r="D1572" s="48"/>
      <c r="E1572" s="48"/>
      <c r="F1572" s="48"/>
      <c r="G1572" s="48"/>
      <c r="H1572" s="48"/>
      <c r="I1572" s="48"/>
      <c r="J1572" s="48"/>
      <c r="K1572" s="48"/>
      <c r="IY1572" s="6"/>
      <c r="IZ1572" s="6"/>
      <c r="JA1572" s="6"/>
      <c r="JB1572" s="6"/>
      <c r="JC1572" s="6"/>
      <c r="JD1572" s="46"/>
      <c r="JE1572" s="4"/>
      <c r="JF1572" s="4"/>
      <c r="JG1572" s="4"/>
      <c r="JH1572" s="4"/>
      <c r="JI1572" s="4"/>
      <c r="JJ1572" s="4"/>
      <c r="JK1572" s="4"/>
      <c r="JL1572" s="4"/>
      <c r="JM1572" s="4"/>
      <c r="JN1572" s="4"/>
      <c r="JO1572" s="4"/>
      <c r="JP1572" s="4"/>
      <c r="JQ1572" s="6"/>
    </row>
    <row r="1573" spans="1:277" x14ac:dyDescent="0.25">
      <c r="A1573" s="47"/>
      <c r="B1573" s="48"/>
      <c r="C1573" s="48"/>
      <c r="D1573" s="48"/>
      <c r="E1573" s="48"/>
      <c r="F1573" s="48"/>
      <c r="G1573" s="48"/>
      <c r="H1573" s="48"/>
      <c r="I1573" s="48"/>
      <c r="J1573" s="48"/>
      <c r="K1573" s="48"/>
      <c r="IY1573" s="6"/>
      <c r="IZ1573" s="6"/>
      <c r="JA1573" s="6"/>
      <c r="JB1573" s="6"/>
      <c r="JC1573" s="6"/>
      <c r="JD1573" s="46"/>
      <c r="JE1573" s="4"/>
      <c r="JF1573" s="4"/>
      <c r="JG1573" s="4"/>
      <c r="JH1573" s="4"/>
      <c r="JI1573" s="4"/>
      <c r="JJ1573" s="4"/>
      <c r="JK1573" s="4"/>
      <c r="JL1573" s="4"/>
      <c r="JM1573" s="4"/>
      <c r="JN1573" s="4"/>
      <c r="JO1573" s="4"/>
      <c r="JP1573" s="4"/>
      <c r="JQ1573" s="6"/>
    </row>
    <row r="1574" spans="1:277" x14ac:dyDescent="0.25">
      <c r="A1574" s="47"/>
      <c r="B1574" s="48"/>
      <c r="C1574" s="48"/>
      <c r="D1574" s="48"/>
      <c r="E1574" s="48"/>
      <c r="F1574" s="48"/>
      <c r="G1574" s="48"/>
      <c r="H1574" s="48"/>
      <c r="I1574" s="48"/>
      <c r="J1574" s="48"/>
      <c r="K1574" s="48"/>
      <c r="IY1574" s="6"/>
      <c r="IZ1574" s="6"/>
      <c r="JA1574" s="6"/>
      <c r="JB1574" s="6"/>
      <c r="JC1574" s="6"/>
      <c r="JD1574" s="46"/>
      <c r="JE1574" s="4"/>
      <c r="JF1574" s="4"/>
      <c r="JG1574" s="4"/>
      <c r="JH1574" s="4"/>
      <c r="JI1574" s="4"/>
      <c r="JJ1574" s="4"/>
      <c r="JK1574" s="4"/>
      <c r="JL1574" s="4"/>
      <c r="JM1574" s="4"/>
      <c r="JN1574" s="4"/>
      <c r="JO1574" s="4"/>
      <c r="JP1574" s="4"/>
      <c r="JQ1574" s="6"/>
    </row>
    <row r="1575" spans="1:277" x14ac:dyDescent="0.25">
      <c r="A1575" s="47"/>
      <c r="B1575" s="48"/>
      <c r="C1575" s="48"/>
      <c r="D1575" s="48"/>
      <c r="E1575" s="48"/>
      <c r="F1575" s="48"/>
      <c r="G1575" s="48"/>
      <c r="H1575" s="48"/>
      <c r="I1575" s="48"/>
      <c r="J1575" s="48"/>
      <c r="K1575" s="48"/>
      <c r="IY1575" s="6"/>
      <c r="IZ1575" s="6"/>
      <c r="JA1575" s="6"/>
      <c r="JB1575" s="6"/>
      <c r="JC1575" s="6"/>
      <c r="JD1575" s="46"/>
      <c r="JE1575" s="4"/>
      <c r="JF1575" s="4"/>
      <c r="JG1575" s="4"/>
      <c r="JH1575" s="4"/>
      <c r="JI1575" s="4"/>
      <c r="JJ1575" s="4"/>
      <c r="JK1575" s="4"/>
      <c r="JL1575" s="4"/>
      <c r="JM1575" s="4"/>
      <c r="JN1575" s="4"/>
      <c r="JO1575" s="4"/>
      <c r="JP1575" s="4"/>
      <c r="JQ1575" s="6"/>
    </row>
    <row r="1576" spans="1:277" x14ac:dyDescent="0.25">
      <c r="A1576" s="47"/>
      <c r="B1576" s="48"/>
      <c r="C1576" s="48"/>
      <c r="D1576" s="48"/>
      <c r="E1576" s="48"/>
      <c r="F1576" s="48"/>
      <c r="G1576" s="48"/>
      <c r="H1576" s="48"/>
      <c r="I1576" s="48"/>
      <c r="J1576" s="48"/>
      <c r="K1576" s="48"/>
      <c r="IY1576" s="6"/>
      <c r="IZ1576" s="6"/>
      <c r="JA1576" s="6"/>
      <c r="JB1576" s="6"/>
      <c r="JC1576" s="6"/>
      <c r="JD1576" s="46"/>
      <c r="JE1576" s="4"/>
      <c r="JF1576" s="4"/>
      <c r="JG1576" s="4"/>
      <c r="JH1576" s="4"/>
      <c r="JI1576" s="4"/>
      <c r="JJ1576" s="4"/>
      <c r="JK1576" s="4"/>
      <c r="JL1576" s="4"/>
      <c r="JM1576" s="4"/>
      <c r="JN1576" s="4"/>
      <c r="JO1576" s="4"/>
      <c r="JP1576" s="4"/>
      <c r="JQ1576" s="6"/>
    </row>
    <row r="1577" spans="1:277" x14ac:dyDescent="0.25">
      <c r="A1577" s="47"/>
      <c r="B1577" s="48"/>
      <c r="C1577" s="48"/>
      <c r="D1577" s="48"/>
      <c r="E1577" s="48"/>
      <c r="F1577" s="48"/>
      <c r="G1577" s="48"/>
      <c r="H1577" s="48"/>
      <c r="I1577" s="48"/>
      <c r="J1577" s="48"/>
      <c r="K1577" s="48"/>
      <c r="IY1577" s="6"/>
      <c r="IZ1577" s="6"/>
      <c r="JA1577" s="6"/>
      <c r="JB1577" s="6"/>
      <c r="JC1577" s="6"/>
      <c r="JD1577" s="46"/>
      <c r="JE1577" s="4"/>
      <c r="JF1577" s="4"/>
      <c r="JG1577" s="4"/>
      <c r="JH1577" s="4"/>
      <c r="JI1577" s="4"/>
      <c r="JJ1577" s="4"/>
      <c r="JK1577" s="4"/>
      <c r="JL1577" s="4"/>
      <c r="JM1577" s="4"/>
      <c r="JN1577" s="4"/>
      <c r="JO1577" s="4"/>
      <c r="JP1577" s="4"/>
      <c r="JQ1577" s="6"/>
    </row>
    <row r="1578" spans="1:277" x14ac:dyDescent="0.25">
      <c r="A1578" s="47"/>
      <c r="B1578" s="48"/>
      <c r="C1578" s="48"/>
      <c r="D1578" s="48"/>
      <c r="E1578" s="48"/>
      <c r="F1578" s="48"/>
      <c r="G1578" s="48"/>
      <c r="H1578" s="48"/>
      <c r="I1578" s="48"/>
      <c r="J1578" s="48"/>
      <c r="K1578" s="48"/>
      <c r="IY1578" s="6"/>
      <c r="IZ1578" s="6"/>
      <c r="JA1578" s="6"/>
      <c r="JB1578" s="6"/>
      <c r="JC1578" s="6"/>
      <c r="JD1578" s="46"/>
      <c r="JE1578" s="4"/>
      <c r="JF1578" s="4"/>
      <c r="JG1578" s="4"/>
      <c r="JH1578" s="4"/>
      <c r="JI1578" s="4"/>
      <c r="JJ1578" s="4"/>
      <c r="JK1578" s="4"/>
      <c r="JL1578" s="4"/>
      <c r="JM1578" s="4"/>
      <c r="JN1578" s="4"/>
      <c r="JO1578" s="4"/>
      <c r="JP1578" s="4"/>
      <c r="JQ1578" s="6"/>
    </row>
    <row r="1579" spans="1:277" x14ac:dyDescent="0.25">
      <c r="A1579" s="47"/>
      <c r="B1579" s="48"/>
      <c r="C1579" s="48"/>
      <c r="D1579" s="48"/>
      <c r="E1579" s="48"/>
      <c r="F1579" s="48"/>
      <c r="G1579" s="48"/>
      <c r="H1579" s="48"/>
      <c r="I1579" s="48"/>
      <c r="J1579" s="48"/>
      <c r="K1579" s="48"/>
      <c r="IY1579" s="6"/>
      <c r="IZ1579" s="6"/>
      <c r="JA1579" s="6"/>
      <c r="JB1579" s="6"/>
      <c r="JC1579" s="6"/>
      <c r="JD1579" s="46"/>
      <c r="JE1579" s="4"/>
      <c r="JF1579" s="4"/>
      <c r="JG1579" s="4"/>
      <c r="JH1579" s="4"/>
      <c r="JI1579" s="4"/>
      <c r="JJ1579" s="4"/>
      <c r="JK1579" s="4"/>
      <c r="JL1579" s="4"/>
      <c r="JM1579" s="4"/>
      <c r="JN1579" s="4"/>
      <c r="JO1579" s="4"/>
      <c r="JP1579" s="4"/>
      <c r="JQ1579" s="6"/>
    </row>
    <row r="1580" spans="1:277" x14ac:dyDescent="0.25">
      <c r="A1580" s="47"/>
      <c r="B1580" s="48"/>
      <c r="C1580" s="48"/>
      <c r="D1580" s="48"/>
      <c r="E1580" s="48"/>
      <c r="F1580" s="48"/>
      <c r="G1580" s="48"/>
      <c r="H1580" s="48"/>
      <c r="I1580" s="48"/>
      <c r="J1580" s="48"/>
      <c r="K1580" s="48"/>
      <c r="IY1580" s="6"/>
      <c r="IZ1580" s="6"/>
      <c r="JA1580" s="6"/>
      <c r="JB1580" s="6"/>
      <c r="JC1580" s="6"/>
      <c r="JD1580" s="46"/>
      <c r="JE1580" s="4"/>
      <c r="JF1580" s="4"/>
      <c r="JG1580" s="4"/>
      <c r="JH1580" s="4"/>
      <c r="JI1580" s="4"/>
      <c r="JJ1580" s="4"/>
      <c r="JK1580" s="4"/>
      <c r="JL1580" s="4"/>
      <c r="JM1580" s="4"/>
      <c r="JN1580" s="4"/>
      <c r="JO1580" s="4"/>
      <c r="JP1580" s="4"/>
      <c r="JQ1580" s="6"/>
    </row>
    <row r="1581" spans="1:277" x14ac:dyDescent="0.25">
      <c r="A1581" s="47"/>
      <c r="B1581" s="48"/>
      <c r="C1581" s="48"/>
      <c r="D1581" s="48"/>
      <c r="E1581" s="48"/>
      <c r="F1581" s="48"/>
      <c r="G1581" s="48"/>
      <c r="H1581" s="48"/>
      <c r="I1581" s="48"/>
      <c r="J1581" s="48"/>
      <c r="K1581" s="48"/>
      <c r="IY1581" s="6"/>
      <c r="IZ1581" s="6"/>
      <c r="JA1581" s="6"/>
      <c r="JB1581" s="6"/>
      <c r="JC1581" s="6"/>
      <c r="JD1581" s="46"/>
      <c r="JE1581" s="4"/>
      <c r="JF1581" s="4"/>
      <c r="JG1581" s="4"/>
      <c r="JH1581" s="4"/>
      <c r="JI1581" s="4"/>
      <c r="JJ1581" s="4"/>
      <c r="JK1581" s="4"/>
      <c r="JL1581" s="4"/>
      <c r="JM1581" s="4"/>
      <c r="JN1581" s="4"/>
      <c r="JO1581" s="4"/>
      <c r="JP1581" s="4"/>
      <c r="JQ1581" s="6"/>
    </row>
    <row r="1582" spans="1:277" x14ac:dyDescent="0.25">
      <c r="A1582" s="47"/>
      <c r="B1582" s="48"/>
      <c r="C1582" s="48"/>
      <c r="D1582" s="48"/>
      <c r="E1582" s="48"/>
      <c r="F1582" s="48"/>
      <c r="G1582" s="48"/>
      <c r="H1582" s="48"/>
      <c r="I1582" s="48"/>
      <c r="J1582" s="48"/>
      <c r="K1582" s="48"/>
      <c r="IY1582" s="6"/>
      <c r="IZ1582" s="6"/>
      <c r="JA1582" s="6"/>
      <c r="JB1582" s="6"/>
      <c r="JC1582" s="6"/>
      <c r="JD1582" s="46"/>
      <c r="JE1582" s="4"/>
      <c r="JF1582" s="4"/>
      <c r="JG1582" s="4"/>
      <c r="JH1582" s="4"/>
      <c r="JI1582" s="4"/>
      <c r="JJ1582" s="4"/>
      <c r="JK1582" s="4"/>
      <c r="JL1582" s="4"/>
      <c r="JM1582" s="4"/>
      <c r="JN1582" s="4"/>
      <c r="JO1582" s="4"/>
      <c r="JP1582" s="4"/>
      <c r="JQ1582" s="6"/>
    </row>
    <row r="1583" spans="1:277" x14ac:dyDescent="0.25">
      <c r="A1583" s="47"/>
      <c r="B1583" s="48"/>
      <c r="C1583" s="48"/>
      <c r="D1583" s="48"/>
      <c r="E1583" s="48"/>
      <c r="F1583" s="48"/>
      <c r="G1583" s="48"/>
      <c r="H1583" s="48"/>
      <c r="I1583" s="48"/>
      <c r="J1583" s="48"/>
      <c r="K1583" s="48"/>
      <c r="IY1583" s="6"/>
      <c r="IZ1583" s="6"/>
      <c r="JA1583" s="6"/>
      <c r="JB1583" s="6"/>
      <c r="JC1583" s="6"/>
      <c r="JD1583" s="46"/>
      <c r="JE1583" s="4"/>
      <c r="JF1583" s="4"/>
      <c r="JG1583" s="4"/>
      <c r="JH1583" s="4"/>
      <c r="JI1583" s="4"/>
      <c r="JJ1583" s="4"/>
      <c r="JK1583" s="4"/>
      <c r="JL1583" s="4"/>
      <c r="JM1583" s="4"/>
      <c r="JN1583" s="4"/>
      <c r="JO1583" s="4"/>
      <c r="JP1583" s="4"/>
      <c r="JQ1583" s="6"/>
    </row>
    <row r="1584" spans="1:277" x14ac:dyDescent="0.25">
      <c r="A1584" s="47"/>
      <c r="B1584" s="48"/>
      <c r="C1584" s="48"/>
      <c r="D1584" s="48"/>
      <c r="E1584" s="48"/>
      <c r="F1584" s="48"/>
      <c r="G1584" s="48"/>
      <c r="H1584" s="48"/>
      <c r="I1584" s="48"/>
      <c r="J1584" s="48"/>
      <c r="K1584" s="48"/>
      <c r="IY1584" s="6"/>
      <c r="IZ1584" s="6"/>
      <c r="JA1584" s="6"/>
      <c r="JB1584" s="6"/>
      <c r="JC1584" s="6"/>
      <c r="JD1584" s="46"/>
      <c r="JE1584" s="4"/>
      <c r="JF1584" s="4"/>
      <c r="JG1584" s="4"/>
      <c r="JH1584" s="4"/>
      <c r="JI1584" s="4"/>
      <c r="JJ1584" s="4"/>
      <c r="JK1584" s="4"/>
      <c r="JL1584" s="4"/>
      <c r="JM1584" s="4"/>
      <c r="JN1584" s="4"/>
      <c r="JO1584" s="4"/>
      <c r="JP1584" s="4"/>
      <c r="JQ1584" s="6"/>
    </row>
    <row r="1585" spans="1:277" x14ac:dyDescent="0.25">
      <c r="A1585" s="47"/>
      <c r="B1585" s="48"/>
      <c r="C1585" s="48"/>
      <c r="D1585" s="48"/>
      <c r="E1585" s="48"/>
      <c r="F1585" s="48"/>
      <c r="G1585" s="48"/>
      <c r="H1585" s="48"/>
      <c r="I1585" s="48"/>
      <c r="J1585" s="48"/>
      <c r="K1585" s="48"/>
      <c r="IY1585" s="6"/>
      <c r="IZ1585" s="6"/>
      <c r="JA1585" s="6"/>
      <c r="JB1585" s="6"/>
      <c r="JC1585" s="6"/>
      <c r="JD1585" s="46"/>
      <c r="JE1585" s="4"/>
      <c r="JF1585" s="4"/>
      <c r="JG1585" s="4"/>
      <c r="JH1585" s="4"/>
      <c r="JI1585" s="4"/>
      <c r="JJ1585" s="4"/>
      <c r="JK1585" s="4"/>
      <c r="JL1585" s="4"/>
      <c r="JM1585" s="4"/>
      <c r="JN1585" s="4"/>
      <c r="JO1585" s="4"/>
      <c r="JP1585" s="4"/>
      <c r="JQ1585" s="6"/>
    </row>
    <row r="1586" spans="1:277" x14ac:dyDescent="0.25">
      <c r="A1586" s="47"/>
      <c r="B1586" s="48"/>
      <c r="C1586" s="48"/>
      <c r="D1586" s="48"/>
      <c r="E1586" s="48"/>
      <c r="F1586" s="48"/>
      <c r="G1586" s="48"/>
      <c r="H1586" s="48"/>
      <c r="I1586" s="48"/>
      <c r="J1586" s="48"/>
      <c r="K1586" s="48"/>
      <c r="IY1586" s="6"/>
      <c r="IZ1586" s="6"/>
      <c r="JA1586" s="6"/>
      <c r="JB1586" s="6"/>
      <c r="JC1586" s="6"/>
      <c r="JD1586" s="46"/>
      <c r="JE1586" s="4"/>
      <c r="JF1586" s="4"/>
      <c r="JG1586" s="4"/>
      <c r="JH1586" s="4"/>
      <c r="JI1586" s="4"/>
      <c r="JJ1586" s="4"/>
      <c r="JK1586" s="4"/>
      <c r="JL1586" s="4"/>
      <c r="JM1586" s="4"/>
      <c r="JN1586" s="4"/>
      <c r="JO1586" s="4"/>
      <c r="JP1586" s="4"/>
      <c r="JQ1586" s="6"/>
    </row>
    <row r="1587" spans="1:277" x14ac:dyDescent="0.25">
      <c r="A1587" s="47"/>
      <c r="B1587" s="48"/>
      <c r="C1587" s="48"/>
      <c r="D1587" s="48"/>
      <c r="E1587" s="48"/>
      <c r="F1587" s="48"/>
      <c r="G1587" s="48"/>
      <c r="H1587" s="48"/>
      <c r="I1587" s="48"/>
      <c r="J1587" s="48"/>
      <c r="K1587" s="48"/>
      <c r="IY1587" s="6"/>
      <c r="IZ1587" s="6"/>
      <c r="JA1587" s="6"/>
      <c r="JB1587" s="6"/>
      <c r="JC1587" s="6"/>
      <c r="JD1587" s="46"/>
      <c r="JE1587" s="4"/>
      <c r="JF1587" s="4"/>
      <c r="JG1587" s="4"/>
      <c r="JH1587" s="4"/>
      <c r="JI1587" s="4"/>
      <c r="JJ1587" s="4"/>
      <c r="JK1587" s="4"/>
      <c r="JL1587" s="4"/>
      <c r="JM1587" s="4"/>
      <c r="JN1587" s="4"/>
      <c r="JO1587" s="4"/>
      <c r="JP1587" s="4"/>
      <c r="JQ1587" s="6"/>
    </row>
    <row r="1588" spans="1:277" x14ac:dyDescent="0.25">
      <c r="A1588" s="47"/>
      <c r="B1588" s="48"/>
      <c r="C1588" s="48"/>
      <c r="D1588" s="48"/>
      <c r="E1588" s="48"/>
      <c r="F1588" s="48"/>
      <c r="G1588" s="48"/>
      <c r="H1588" s="48"/>
      <c r="I1588" s="48"/>
      <c r="J1588" s="48"/>
      <c r="K1588" s="48"/>
      <c r="IY1588" s="6"/>
      <c r="IZ1588" s="6"/>
      <c r="JA1588" s="6"/>
      <c r="JB1588" s="6"/>
      <c r="JC1588" s="6"/>
      <c r="JD1588" s="46"/>
      <c r="JE1588" s="4"/>
      <c r="JF1588" s="4"/>
      <c r="JG1588" s="4"/>
      <c r="JH1588" s="4"/>
      <c r="JI1588" s="4"/>
      <c r="JJ1588" s="4"/>
      <c r="JK1588" s="4"/>
      <c r="JL1588" s="4"/>
      <c r="JM1588" s="4"/>
      <c r="JN1588" s="4"/>
      <c r="JO1588" s="4"/>
      <c r="JP1588" s="4"/>
      <c r="JQ1588" s="6"/>
    </row>
    <row r="1589" spans="1:277" x14ac:dyDescent="0.25">
      <c r="A1589" s="47"/>
      <c r="B1589" s="48"/>
      <c r="C1589" s="48"/>
      <c r="D1589" s="48"/>
      <c r="E1589" s="48"/>
      <c r="F1589" s="48"/>
      <c r="G1589" s="48"/>
      <c r="H1589" s="48"/>
      <c r="I1589" s="48"/>
      <c r="J1589" s="48"/>
      <c r="K1589" s="48"/>
      <c r="IY1589" s="6"/>
      <c r="IZ1589" s="6"/>
      <c r="JA1589" s="6"/>
      <c r="JB1589" s="6"/>
      <c r="JC1589" s="6"/>
      <c r="JD1589" s="46"/>
      <c r="JE1589" s="4"/>
      <c r="JF1589" s="4"/>
      <c r="JG1589" s="4"/>
      <c r="JH1589" s="4"/>
      <c r="JI1589" s="4"/>
      <c r="JJ1589" s="4"/>
      <c r="JK1589" s="4"/>
      <c r="JL1589" s="4"/>
      <c r="JM1589" s="4"/>
      <c r="JN1589" s="4"/>
      <c r="JO1589" s="4"/>
      <c r="JP1589" s="4"/>
      <c r="JQ1589" s="6"/>
    </row>
    <row r="1590" spans="1:277" x14ac:dyDescent="0.25">
      <c r="A1590" s="47"/>
      <c r="B1590" s="48"/>
      <c r="C1590" s="48"/>
      <c r="D1590" s="48"/>
      <c r="E1590" s="48"/>
      <c r="F1590" s="48"/>
      <c r="G1590" s="48"/>
      <c r="H1590" s="48"/>
      <c r="I1590" s="48"/>
      <c r="J1590" s="48"/>
      <c r="K1590" s="48"/>
      <c r="IY1590" s="6"/>
      <c r="IZ1590" s="6"/>
      <c r="JA1590" s="6"/>
      <c r="JB1590" s="6"/>
      <c r="JC1590" s="6"/>
      <c r="JD1590" s="46"/>
      <c r="JE1590" s="4"/>
      <c r="JF1590" s="4"/>
      <c r="JG1590" s="4"/>
      <c r="JH1590" s="4"/>
      <c r="JI1590" s="4"/>
      <c r="JJ1590" s="4"/>
      <c r="JK1590" s="4"/>
      <c r="JL1590" s="4"/>
      <c r="JM1590" s="4"/>
      <c r="JN1590" s="4"/>
      <c r="JO1590" s="4"/>
      <c r="JP1590" s="4"/>
      <c r="JQ1590" s="6"/>
    </row>
    <row r="1591" spans="1:277" x14ac:dyDescent="0.25">
      <c r="A1591" s="47"/>
      <c r="B1591" s="48"/>
      <c r="C1591" s="48"/>
      <c r="D1591" s="48"/>
      <c r="E1591" s="48"/>
      <c r="F1591" s="48"/>
      <c r="G1591" s="48"/>
      <c r="H1591" s="48"/>
      <c r="I1591" s="48"/>
      <c r="J1591" s="48"/>
      <c r="K1591" s="48"/>
      <c r="IY1591" s="6"/>
      <c r="IZ1591" s="6"/>
      <c r="JA1591" s="6"/>
      <c r="JB1591" s="6"/>
      <c r="JC1591" s="6"/>
      <c r="JD1591" s="46"/>
      <c r="JE1591" s="4"/>
      <c r="JF1591" s="4"/>
      <c r="JG1591" s="4"/>
      <c r="JH1591" s="4"/>
      <c r="JI1591" s="4"/>
      <c r="JJ1591" s="4"/>
      <c r="JK1591" s="4"/>
      <c r="JL1591" s="4"/>
      <c r="JM1591" s="4"/>
      <c r="JN1591" s="4"/>
      <c r="JO1591" s="4"/>
      <c r="JP1591" s="4"/>
      <c r="JQ1591" s="6"/>
    </row>
    <row r="1592" spans="1:277" x14ac:dyDescent="0.25">
      <c r="A1592" s="47"/>
      <c r="B1592" s="48"/>
      <c r="C1592" s="48"/>
      <c r="D1592" s="48"/>
      <c r="E1592" s="48"/>
      <c r="F1592" s="48"/>
      <c r="G1592" s="48"/>
      <c r="H1592" s="48"/>
      <c r="I1592" s="48"/>
      <c r="J1592" s="48"/>
      <c r="K1592" s="48"/>
      <c r="IY1592" s="6"/>
      <c r="IZ1592" s="6"/>
      <c r="JA1592" s="6"/>
      <c r="JB1592" s="6"/>
      <c r="JC1592" s="6"/>
      <c r="JD1592" s="46"/>
      <c r="JE1592" s="4"/>
      <c r="JF1592" s="4"/>
      <c r="JG1592" s="4"/>
      <c r="JH1592" s="4"/>
      <c r="JI1592" s="4"/>
      <c r="JJ1592" s="4"/>
      <c r="JK1592" s="4"/>
      <c r="JL1592" s="4"/>
      <c r="JM1592" s="4"/>
      <c r="JN1592" s="4"/>
      <c r="JO1592" s="4"/>
      <c r="JP1592" s="4"/>
      <c r="JQ1592" s="6"/>
    </row>
    <row r="1593" spans="1:277" x14ac:dyDescent="0.25">
      <c r="A1593" s="47"/>
      <c r="B1593" s="48"/>
      <c r="C1593" s="48"/>
      <c r="D1593" s="48"/>
      <c r="E1593" s="48"/>
      <c r="F1593" s="48"/>
      <c r="G1593" s="48"/>
      <c r="H1593" s="48"/>
      <c r="I1593" s="48"/>
      <c r="J1593" s="48"/>
      <c r="K1593" s="48"/>
      <c r="IY1593" s="6"/>
      <c r="IZ1593" s="6"/>
      <c r="JA1593" s="6"/>
      <c r="JB1593" s="6"/>
      <c r="JC1593" s="6"/>
      <c r="JD1593" s="46"/>
      <c r="JE1593" s="4"/>
      <c r="JF1593" s="4"/>
      <c r="JG1593" s="4"/>
      <c r="JH1593" s="4"/>
      <c r="JI1593" s="4"/>
      <c r="JJ1593" s="4"/>
      <c r="JK1593" s="4"/>
      <c r="JL1593" s="4"/>
      <c r="JM1593" s="4"/>
      <c r="JN1593" s="4"/>
      <c r="JO1593" s="4"/>
      <c r="JP1593" s="4"/>
      <c r="JQ1593" s="6"/>
    </row>
    <row r="1594" spans="1:277" x14ac:dyDescent="0.25">
      <c r="A1594" s="47"/>
      <c r="B1594" s="48"/>
      <c r="C1594" s="48"/>
      <c r="D1594" s="48"/>
      <c r="E1594" s="48"/>
      <c r="F1594" s="48"/>
      <c r="G1594" s="48"/>
      <c r="H1594" s="48"/>
      <c r="I1594" s="48"/>
      <c r="J1594" s="48"/>
      <c r="K1594" s="48"/>
      <c r="IY1594" s="6"/>
      <c r="IZ1594" s="6"/>
      <c r="JA1594" s="6"/>
      <c r="JB1594" s="6"/>
      <c r="JC1594" s="6"/>
      <c r="JD1594" s="46"/>
      <c r="JE1594" s="4"/>
      <c r="JF1594" s="4"/>
      <c r="JG1594" s="4"/>
      <c r="JH1594" s="4"/>
      <c r="JI1594" s="4"/>
      <c r="JJ1594" s="4"/>
      <c r="JK1594" s="4"/>
      <c r="JL1594" s="4"/>
      <c r="JM1594" s="4"/>
      <c r="JN1594" s="4"/>
      <c r="JO1594" s="4"/>
      <c r="JP1594" s="4"/>
      <c r="JQ1594" s="6"/>
    </row>
    <row r="1595" spans="1:277" x14ac:dyDescent="0.25">
      <c r="A1595" s="47"/>
      <c r="B1595" s="48"/>
      <c r="C1595" s="48"/>
      <c r="D1595" s="48"/>
      <c r="E1595" s="48"/>
      <c r="F1595" s="48"/>
      <c r="G1595" s="48"/>
      <c r="H1595" s="48"/>
      <c r="I1595" s="48"/>
      <c r="J1595" s="48"/>
      <c r="K1595" s="48"/>
      <c r="IY1595" s="6"/>
      <c r="IZ1595" s="6"/>
      <c r="JA1595" s="6"/>
      <c r="JB1595" s="6"/>
      <c r="JC1595" s="6"/>
      <c r="JD1595" s="46"/>
      <c r="JE1595" s="4"/>
      <c r="JF1595" s="4"/>
      <c r="JG1595" s="4"/>
      <c r="JH1595" s="4"/>
      <c r="JI1595" s="4"/>
      <c r="JJ1595" s="4"/>
      <c r="JK1595" s="4"/>
      <c r="JL1595" s="4"/>
      <c r="JM1595" s="4"/>
      <c r="JN1595" s="4"/>
      <c r="JO1595" s="4"/>
      <c r="JP1595" s="4"/>
      <c r="JQ1595" s="6"/>
    </row>
    <row r="1596" spans="1:277" x14ac:dyDescent="0.25">
      <c r="A1596" s="47"/>
      <c r="B1596" s="48"/>
      <c r="C1596" s="48"/>
      <c r="D1596" s="48"/>
      <c r="E1596" s="48"/>
      <c r="F1596" s="48"/>
      <c r="G1596" s="48"/>
      <c r="H1596" s="48"/>
      <c r="I1596" s="48"/>
      <c r="J1596" s="48"/>
      <c r="K1596" s="48"/>
      <c r="IY1596" s="6"/>
      <c r="IZ1596" s="6"/>
      <c r="JA1596" s="6"/>
      <c r="JB1596" s="6"/>
      <c r="JC1596" s="6"/>
      <c r="JD1596" s="46"/>
      <c r="JE1596" s="4"/>
      <c r="JF1596" s="4"/>
      <c r="JG1596" s="4"/>
      <c r="JH1596" s="4"/>
      <c r="JI1596" s="4"/>
      <c r="JJ1596" s="4"/>
      <c r="JK1596" s="4"/>
      <c r="JL1596" s="4"/>
      <c r="JM1596" s="4"/>
      <c r="JN1596" s="4"/>
      <c r="JO1596" s="4"/>
      <c r="JP1596" s="4"/>
      <c r="JQ1596" s="6"/>
    </row>
    <row r="1597" spans="1:277" x14ac:dyDescent="0.25">
      <c r="A1597" s="47"/>
      <c r="B1597" s="48"/>
      <c r="C1597" s="48"/>
      <c r="D1597" s="48"/>
      <c r="E1597" s="48"/>
      <c r="F1597" s="48"/>
      <c r="G1597" s="48"/>
      <c r="H1597" s="48"/>
      <c r="I1597" s="48"/>
      <c r="J1597" s="48"/>
      <c r="K1597" s="48"/>
      <c r="IY1597" s="6"/>
      <c r="IZ1597" s="6"/>
      <c r="JA1597" s="6"/>
      <c r="JB1597" s="6"/>
      <c r="JC1597" s="6"/>
      <c r="JD1597" s="46"/>
      <c r="JE1597" s="4"/>
      <c r="JF1597" s="4"/>
      <c r="JG1597" s="4"/>
      <c r="JH1597" s="4"/>
      <c r="JI1597" s="4"/>
      <c r="JJ1597" s="4"/>
      <c r="JK1597" s="4"/>
      <c r="JL1597" s="4"/>
      <c r="JM1597" s="4"/>
      <c r="JN1597" s="4"/>
      <c r="JO1597" s="4"/>
      <c r="JP1597" s="4"/>
      <c r="JQ1597" s="6"/>
    </row>
    <row r="1598" spans="1:277" x14ac:dyDescent="0.25">
      <c r="A1598" s="47"/>
      <c r="B1598" s="48"/>
      <c r="C1598" s="48"/>
      <c r="D1598" s="48"/>
      <c r="E1598" s="48"/>
      <c r="F1598" s="48"/>
      <c r="G1598" s="48"/>
      <c r="H1598" s="48"/>
      <c r="I1598" s="48"/>
      <c r="J1598" s="48"/>
      <c r="K1598" s="48"/>
      <c r="IY1598" s="6"/>
      <c r="IZ1598" s="6"/>
      <c r="JA1598" s="6"/>
      <c r="JB1598" s="6"/>
      <c r="JC1598" s="6"/>
      <c r="JD1598" s="46"/>
      <c r="JE1598" s="4"/>
      <c r="JF1598" s="4"/>
      <c r="JG1598" s="4"/>
      <c r="JH1598" s="4"/>
      <c r="JI1598" s="4"/>
      <c r="JJ1598" s="4"/>
      <c r="JK1598" s="4"/>
      <c r="JL1598" s="4"/>
      <c r="JM1598" s="4"/>
      <c r="JN1598" s="4"/>
      <c r="JO1598" s="4"/>
      <c r="JP1598" s="4"/>
      <c r="JQ1598" s="6"/>
    </row>
    <row r="1599" spans="1:277" x14ac:dyDescent="0.25">
      <c r="A1599" s="47"/>
      <c r="B1599" s="48"/>
      <c r="C1599" s="48"/>
      <c r="D1599" s="48"/>
      <c r="E1599" s="48"/>
      <c r="F1599" s="48"/>
      <c r="G1599" s="48"/>
      <c r="H1599" s="48"/>
      <c r="I1599" s="48"/>
      <c r="J1599" s="48"/>
      <c r="K1599" s="48"/>
      <c r="IY1599" s="6"/>
      <c r="IZ1599" s="6"/>
      <c r="JA1599" s="6"/>
      <c r="JB1599" s="6"/>
      <c r="JC1599" s="6"/>
      <c r="JD1599" s="46"/>
      <c r="JE1599" s="4"/>
      <c r="JF1599" s="4"/>
      <c r="JG1599" s="4"/>
      <c r="JH1599" s="4"/>
      <c r="JI1599" s="4"/>
      <c r="JJ1599" s="4"/>
      <c r="JK1599" s="4"/>
      <c r="JL1599" s="4"/>
      <c r="JM1599" s="4"/>
      <c r="JN1599" s="4"/>
      <c r="JO1599" s="4"/>
      <c r="JP1599" s="4"/>
      <c r="JQ1599" s="6"/>
    </row>
    <row r="1600" spans="1:277" x14ac:dyDescent="0.25">
      <c r="A1600" s="47"/>
      <c r="B1600" s="48"/>
      <c r="C1600" s="48"/>
      <c r="D1600" s="48"/>
      <c r="E1600" s="48"/>
      <c r="F1600" s="48"/>
      <c r="G1600" s="48"/>
      <c r="H1600" s="48"/>
      <c r="I1600" s="48"/>
      <c r="J1600" s="48"/>
      <c r="K1600" s="48"/>
      <c r="IY1600" s="6"/>
      <c r="IZ1600" s="6"/>
      <c r="JA1600" s="6"/>
      <c r="JB1600" s="6"/>
      <c r="JC1600" s="6"/>
      <c r="JD1600" s="46"/>
      <c r="JE1600" s="4"/>
      <c r="JF1600" s="4"/>
      <c r="JG1600" s="4"/>
      <c r="JH1600" s="4"/>
      <c r="JI1600" s="4"/>
      <c r="JJ1600" s="4"/>
      <c r="JK1600" s="4"/>
      <c r="JL1600" s="4"/>
      <c r="JM1600" s="4"/>
      <c r="JN1600" s="4"/>
      <c r="JO1600" s="4"/>
      <c r="JP1600" s="4"/>
      <c r="JQ1600" s="6"/>
    </row>
    <row r="1601" spans="1:277" x14ac:dyDescent="0.25">
      <c r="A1601" s="47"/>
      <c r="B1601" s="48"/>
      <c r="C1601" s="48"/>
      <c r="D1601" s="48"/>
      <c r="E1601" s="48"/>
      <c r="F1601" s="48"/>
      <c r="G1601" s="48"/>
      <c r="H1601" s="48"/>
      <c r="I1601" s="48"/>
      <c r="J1601" s="48"/>
      <c r="K1601" s="48"/>
      <c r="IY1601" s="6"/>
      <c r="IZ1601" s="6"/>
      <c r="JA1601" s="6"/>
      <c r="JB1601" s="6"/>
      <c r="JC1601" s="6"/>
      <c r="JD1601" s="46"/>
      <c r="JE1601" s="4"/>
      <c r="JF1601" s="4"/>
      <c r="JG1601" s="4"/>
      <c r="JH1601" s="4"/>
      <c r="JI1601" s="4"/>
      <c r="JJ1601" s="4"/>
      <c r="JK1601" s="4"/>
      <c r="JL1601" s="4"/>
      <c r="JM1601" s="4"/>
      <c r="JN1601" s="4"/>
      <c r="JO1601" s="4"/>
      <c r="JP1601" s="4"/>
      <c r="JQ1601" s="6"/>
    </row>
    <row r="1602" spans="1:277" x14ac:dyDescent="0.25">
      <c r="A1602" s="47"/>
      <c r="B1602" s="48"/>
      <c r="C1602" s="48"/>
      <c r="D1602" s="48"/>
      <c r="E1602" s="48"/>
      <c r="F1602" s="48"/>
      <c r="G1602" s="48"/>
      <c r="H1602" s="48"/>
      <c r="I1602" s="48"/>
      <c r="J1602" s="48"/>
      <c r="K1602" s="48"/>
      <c r="IY1602" s="6"/>
      <c r="IZ1602" s="6"/>
      <c r="JA1602" s="6"/>
      <c r="JB1602" s="6"/>
      <c r="JC1602" s="6"/>
      <c r="JD1602" s="46"/>
      <c r="JE1602" s="4"/>
      <c r="JF1602" s="4"/>
      <c r="JG1602" s="4"/>
      <c r="JH1602" s="4"/>
      <c r="JI1602" s="4"/>
      <c r="JJ1602" s="4"/>
      <c r="JK1602" s="4"/>
      <c r="JL1602" s="4"/>
      <c r="JM1602" s="4"/>
      <c r="JN1602" s="4"/>
      <c r="JO1602" s="4"/>
      <c r="JP1602" s="4"/>
      <c r="JQ1602" s="6"/>
    </row>
    <row r="1603" spans="1:277" x14ac:dyDescent="0.25">
      <c r="A1603" s="47"/>
      <c r="B1603" s="48"/>
      <c r="C1603" s="48"/>
      <c r="D1603" s="48"/>
      <c r="E1603" s="48"/>
      <c r="F1603" s="48"/>
      <c r="G1603" s="48"/>
      <c r="H1603" s="48"/>
      <c r="I1603" s="48"/>
      <c r="J1603" s="48"/>
      <c r="K1603" s="48"/>
      <c r="IY1603" s="6"/>
      <c r="IZ1603" s="6"/>
      <c r="JA1603" s="6"/>
      <c r="JB1603" s="6"/>
      <c r="JC1603" s="6"/>
      <c r="JD1603" s="46"/>
      <c r="JE1603" s="4"/>
      <c r="JF1603" s="4"/>
      <c r="JG1603" s="4"/>
      <c r="JH1603" s="4"/>
      <c r="JI1603" s="4"/>
      <c r="JJ1603" s="4"/>
      <c r="JK1603" s="4"/>
      <c r="JL1603" s="4"/>
      <c r="JM1603" s="4"/>
      <c r="JN1603" s="4"/>
      <c r="JO1603" s="4"/>
      <c r="JP1603" s="4"/>
      <c r="JQ1603" s="6"/>
    </row>
    <row r="1604" spans="1:277" x14ac:dyDescent="0.25">
      <c r="A1604" s="47"/>
      <c r="B1604" s="48"/>
      <c r="C1604" s="48"/>
      <c r="D1604" s="48"/>
      <c r="E1604" s="48"/>
      <c r="F1604" s="48"/>
      <c r="G1604" s="48"/>
      <c r="H1604" s="48"/>
      <c r="I1604" s="48"/>
      <c r="J1604" s="48"/>
      <c r="K1604" s="48"/>
      <c r="IY1604" s="6"/>
      <c r="IZ1604" s="6"/>
      <c r="JA1604" s="6"/>
      <c r="JB1604" s="6"/>
      <c r="JC1604" s="6"/>
      <c r="JD1604" s="46"/>
      <c r="JE1604" s="4"/>
      <c r="JF1604" s="4"/>
      <c r="JG1604" s="4"/>
      <c r="JH1604" s="4"/>
      <c r="JI1604" s="4"/>
      <c r="JJ1604" s="4"/>
      <c r="JK1604" s="4"/>
      <c r="JL1604" s="4"/>
      <c r="JM1604" s="4"/>
      <c r="JN1604" s="4"/>
      <c r="JO1604" s="4"/>
      <c r="JP1604" s="4"/>
      <c r="JQ1604" s="6"/>
    </row>
    <row r="1605" spans="1:277" x14ac:dyDescent="0.25">
      <c r="A1605" s="47"/>
      <c r="B1605" s="48"/>
      <c r="C1605" s="48"/>
      <c r="D1605" s="48"/>
      <c r="E1605" s="48"/>
      <c r="F1605" s="48"/>
      <c r="G1605" s="48"/>
      <c r="H1605" s="48"/>
      <c r="I1605" s="48"/>
      <c r="J1605" s="48"/>
      <c r="K1605" s="48"/>
      <c r="IY1605" s="6"/>
      <c r="IZ1605" s="6"/>
      <c r="JA1605" s="6"/>
      <c r="JB1605" s="6"/>
      <c r="JC1605" s="6"/>
      <c r="JD1605" s="46"/>
      <c r="JE1605" s="4"/>
      <c r="JF1605" s="4"/>
      <c r="JG1605" s="4"/>
      <c r="JH1605" s="4"/>
      <c r="JI1605" s="4"/>
      <c r="JJ1605" s="4"/>
      <c r="JK1605" s="4"/>
      <c r="JL1605" s="4"/>
      <c r="JM1605" s="4"/>
      <c r="JN1605" s="4"/>
      <c r="JO1605" s="4"/>
      <c r="JP1605" s="4"/>
      <c r="JQ1605" s="6"/>
    </row>
    <row r="1606" spans="1:277" x14ac:dyDescent="0.25">
      <c r="A1606" s="47"/>
      <c r="B1606" s="48"/>
      <c r="C1606" s="48"/>
      <c r="D1606" s="48"/>
      <c r="E1606" s="48"/>
      <c r="F1606" s="48"/>
      <c r="G1606" s="48"/>
      <c r="H1606" s="48"/>
      <c r="I1606" s="48"/>
      <c r="J1606" s="48"/>
      <c r="K1606" s="48"/>
      <c r="IY1606" s="6"/>
      <c r="IZ1606" s="6"/>
      <c r="JA1606" s="6"/>
      <c r="JB1606" s="6"/>
      <c r="JC1606" s="6"/>
      <c r="JD1606" s="46"/>
      <c r="JE1606" s="4"/>
      <c r="JF1606" s="4"/>
      <c r="JG1606" s="4"/>
      <c r="JH1606" s="4"/>
      <c r="JI1606" s="4"/>
      <c r="JJ1606" s="4"/>
      <c r="JK1606" s="4"/>
      <c r="JL1606" s="4"/>
      <c r="JM1606" s="4"/>
      <c r="JN1606" s="4"/>
      <c r="JO1606" s="4"/>
      <c r="JP1606" s="4"/>
      <c r="JQ1606" s="6"/>
    </row>
    <row r="1607" spans="1:277" x14ac:dyDescent="0.25">
      <c r="A1607" s="47"/>
      <c r="B1607" s="48"/>
      <c r="C1607" s="48"/>
      <c r="D1607" s="48"/>
      <c r="E1607" s="48"/>
      <c r="F1607" s="48"/>
      <c r="G1607" s="48"/>
      <c r="H1607" s="48"/>
      <c r="I1607" s="48"/>
      <c r="J1607" s="48"/>
      <c r="K1607" s="48"/>
      <c r="IY1607" s="6"/>
      <c r="IZ1607" s="6"/>
      <c r="JA1607" s="6"/>
      <c r="JB1607" s="6"/>
      <c r="JC1607" s="6"/>
      <c r="JD1607" s="46"/>
      <c r="JE1607" s="4"/>
      <c r="JF1607" s="4"/>
      <c r="JG1607" s="4"/>
      <c r="JH1607" s="4"/>
      <c r="JI1607" s="4"/>
      <c r="JJ1607" s="4"/>
      <c r="JK1607" s="4"/>
      <c r="JL1607" s="4"/>
      <c r="JM1607" s="4"/>
      <c r="JN1607" s="4"/>
      <c r="JO1607" s="4"/>
      <c r="JP1607" s="4"/>
      <c r="JQ1607" s="6"/>
    </row>
    <row r="1608" spans="1:277" x14ac:dyDescent="0.25">
      <c r="A1608" s="47"/>
      <c r="B1608" s="48"/>
      <c r="C1608" s="48"/>
      <c r="D1608" s="48"/>
      <c r="E1608" s="48"/>
      <c r="F1608" s="48"/>
      <c r="G1608" s="48"/>
      <c r="H1608" s="48"/>
      <c r="I1608" s="48"/>
      <c r="J1608" s="48"/>
      <c r="K1608" s="48"/>
      <c r="IY1608" s="6"/>
      <c r="IZ1608" s="6"/>
      <c r="JA1608" s="6"/>
      <c r="JB1608" s="6"/>
      <c r="JC1608" s="6"/>
      <c r="JD1608" s="46"/>
      <c r="JE1608" s="4"/>
      <c r="JF1608" s="4"/>
      <c r="JG1608" s="4"/>
      <c r="JH1608" s="4"/>
      <c r="JI1608" s="4"/>
      <c r="JJ1608" s="4"/>
      <c r="JK1608" s="4"/>
      <c r="JL1608" s="4"/>
      <c r="JM1608" s="4"/>
      <c r="JN1608" s="4"/>
      <c r="JO1608" s="4"/>
      <c r="JP1608" s="4"/>
      <c r="JQ1608" s="6"/>
    </row>
    <row r="1609" spans="1:277" x14ac:dyDescent="0.25">
      <c r="A1609" s="47"/>
      <c r="B1609" s="48"/>
      <c r="C1609" s="48"/>
      <c r="D1609" s="48"/>
      <c r="E1609" s="48"/>
      <c r="F1609" s="48"/>
      <c r="G1609" s="48"/>
      <c r="H1609" s="48"/>
      <c r="I1609" s="48"/>
      <c r="J1609" s="48"/>
      <c r="K1609" s="48"/>
      <c r="IY1609" s="6"/>
      <c r="IZ1609" s="6"/>
      <c r="JA1609" s="6"/>
      <c r="JB1609" s="6"/>
      <c r="JC1609" s="6"/>
      <c r="JD1609" s="46"/>
      <c r="JE1609" s="4"/>
      <c r="JF1609" s="4"/>
      <c r="JG1609" s="4"/>
      <c r="JH1609" s="4"/>
      <c r="JI1609" s="4"/>
      <c r="JJ1609" s="4"/>
      <c r="JK1609" s="4"/>
      <c r="JL1609" s="4"/>
      <c r="JM1609" s="4"/>
      <c r="JN1609" s="4"/>
      <c r="JO1609" s="4"/>
      <c r="JP1609" s="4"/>
      <c r="JQ1609" s="6"/>
    </row>
    <row r="1610" spans="1:277" x14ac:dyDescent="0.25">
      <c r="A1610" s="47"/>
      <c r="B1610" s="48"/>
      <c r="C1610" s="48"/>
      <c r="D1610" s="48"/>
      <c r="E1610" s="48"/>
      <c r="F1610" s="48"/>
      <c r="G1610" s="48"/>
      <c r="H1610" s="48"/>
      <c r="I1610" s="48"/>
      <c r="J1610" s="48"/>
      <c r="K1610" s="48"/>
      <c r="IY1610" s="6"/>
      <c r="IZ1610" s="6"/>
      <c r="JA1610" s="6"/>
      <c r="JB1610" s="6"/>
      <c r="JC1610" s="6"/>
      <c r="JD1610" s="46"/>
      <c r="JE1610" s="4"/>
      <c r="JF1610" s="4"/>
      <c r="JG1610" s="4"/>
      <c r="JH1610" s="4"/>
      <c r="JI1610" s="4"/>
      <c r="JJ1610" s="4"/>
      <c r="JK1610" s="4"/>
      <c r="JL1610" s="4"/>
      <c r="JM1610" s="4"/>
      <c r="JN1610" s="4"/>
      <c r="JO1610" s="4"/>
      <c r="JP1610" s="4"/>
      <c r="JQ1610" s="6"/>
    </row>
    <row r="1611" spans="1:277" x14ac:dyDescent="0.25">
      <c r="A1611" s="47"/>
      <c r="B1611" s="48"/>
      <c r="C1611" s="48"/>
      <c r="D1611" s="48"/>
      <c r="E1611" s="48"/>
      <c r="F1611" s="48"/>
      <c r="G1611" s="48"/>
      <c r="H1611" s="48"/>
      <c r="I1611" s="48"/>
      <c r="J1611" s="48"/>
      <c r="K1611" s="48"/>
      <c r="IY1611" s="6"/>
      <c r="IZ1611" s="6"/>
      <c r="JA1611" s="6"/>
      <c r="JB1611" s="6"/>
      <c r="JC1611" s="6"/>
      <c r="JD1611" s="46"/>
      <c r="JE1611" s="4"/>
      <c r="JF1611" s="4"/>
      <c r="JG1611" s="4"/>
      <c r="JH1611" s="4"/>
      <c r="JI1611" s="4"/>
      <c r="JJ1611" s="4"/>
      <c r="JK1611" s="4"/>
      <c r="JL1611" s="4"/>
      <c r="JM1611" s="4"/>
      <c r="JN1611" s="4"/>
      <c r="JO1611" s="4"/>
      <c r="JP1611" s="4"/>
      <c r="JQ1611" s="6"/>
    </row>
    <row r="1612" spans="1:277" x14ac:dyDescent="0.25">
      <c r="A1612" s="47"/>
      <c r="B1612" s="48"/>
      <c r="C1612" s="48"/>
      <c r="D1612" s="48"/>
      <c r="E1612" s="48"/>
      <c r="F1612" s="48"/>
      <c r="G1612" s="48"/>
      <c r="H1612" s="48"/>
      <c r="I1612" s="48"/>
      <c r="J1612" s="48"/>
      <c r="K1612" s="48"/>
      <c r="IY1612" s="6"/>
      <c r="IZ1612" s="6"/>
      <c r="JA1612" s="6"/>
      <c r="JB1612" s="6"/>
      <c r="JC1612" s="6"/>
      <c r="JD1612" s="46"/>
      <c r="JE1612" s="4"/>
      <c r="JF1612" s="4"/>
      <c r="JG1612" s="4"/>
      <c r="JH1612" s="4"/>
      <c r="JI1612" s="4"/>
      <c r="JJ1612" s="4"/>
      <c r="JK1612" s="4"/>
      <c r="JL1612" s="4"/>
      <c r="JM1612" s="4"/>
      <c r="JN1612" s="4"/>
      <c r="JO1612" s="4"/>
      <c r="JP1612" s="4"/>
      <c r="JQ1612" s="6"/>
    </row>
    <row r="1613" spans="1:277" x14ac:dyDescent="0.25">
      <c r="A1613" s="47"/>
      <c r="B1613" s="48"/>
      <c r="C1613" s="48"/>
      <c r="D1613" s="48"/>
      <c r="E1613" s="48"/>
      <c r="F1613" s="48"/>
      <c r="G1613" s="48"/>
      <c r="H1613" s="48"/>
      <c r="I1613" s="48"/>
      <c r="J1613" s="48"/>
      <c r="K1613" s="48"/>
      <c r="IY1613" s="6"/>
      <c r="IZ1613" s="6"/>
      <c r="JA1613" s="6"/>
      <c r="JB1613" s="6"/>
      <c r="JC1613" s="6"/>
      <c r="JD1613" s="46"/>
      <c r="JE1613" s="4"/>
      <c r="JF1613" s="4"/>
      <c r="JG1613" s="4"/>
      <c r="JH1613" s="4"/>
      <c r="JI1613" s="4"/>
      <c r="JJ1613" s="4"/>
      <c r="JK1613" s="4"/>
      <c r="JL1613" s="4"/>
      <c r="JM1613" s="4"/>
      <c r="JN1613" s="4"/>
      <c r="JO1613" s="4"/>
      <c r="JP1613" s="4"/>
      <c r="JQ1613" s="6"/>
    </row>
    <row r="1614" spans="1:277" x14ac:dyDescent="0.25">
      <c r="A1614" s="47"/>
      <c r="B1614" s="48"/>
      <c r="C1614" s="48"/>
      <c r="D1614" s="48"/>
      <c r="E1614" s="48"/>
      <c r="F1614" s="48"/>
      <c r="G1614" s="48"/>
      <c r="H1614" s="48"/>
      <c r="I1614" s="48"/>
      <c r="J1614" s="48"/>
      <c r="K1614" s="48"/>
      <c r="IY1614" s="6"/>
      <c r="IZ1614" s="6"/>
      <c r="JA1614" s="6"/>
      <c r="JB1614" s="6"/>
      <c r="JC1614" s="6"/>
      <c r="JD1614" s="46"/>
      <c r="JE1614" s="4"/>
      <c r="JF1614" s="4"/>
      <c r="JG1614" s="4"/>
      <c r="JH1614" s="4"/>
      <c r="JI1614" s="4"/>
      <c r="JJ1614" s="4"/>
      <c r="JK1614" s="4"/>
      <c r="JL1614" s="4"/>
      <c r="JM1614" s="4"/>
      <c r="JN1614" s="4"/>
      <c r="JO1614" s="4"/>
      <c r="JP1614" s="4"/>
      <c r="JQ1614" s="6"/>
    </row>
    <row r="1615" spans="1:277" x14ac:dyDescent="0.25">
      <c r="A1615" s="47"/>
      <c r="B1615" s="48"/>
      <c r="C1615" s="48"/>
      <c r="D1615" s="48"/>
      <c r="E1615" s="48"/>
      <c r="F1615" s="48"/>
      <c r="G1615" s="48"/>
      <c r="H1615" s="48"/>
      <c r="I1615" s="48"/>
      <c r="J1615" s="48"/>
      <c r="K1615" s="48"/>
      <c r="IY1615" s="6"/>
      <c r="IZ1615" s="6"/>
      <c r="JA1615" s="6"/>
      <c r="JB1615" s="6"/>
      <c r="JC1615" s="6"/>
      <c r="JD1615" s="46"/>
      <c r="JE1615" s="4"/>
      <c r="JF1615" s="4"/>
      <c r="JG1615" s="4"/>
      <c r="JH1615" s="4"/>
      <c r="JI1615" s="4"/>
      <c r="JJ1615" s="4"/>
      <c r="JK1615" s="4"/>
      <c r="JL1615" s="4"/>
      <c r="JM1615" s="4"/>
      <c r="JN1615" s="4"/>
      <c r="JO1615" s="4"/>
      <c r="JP1615" s="4"/>
      <c r="JQ1615" s="6"/>
    </row>
    <row r="1616" spans="1:277" x14ac:dyDescent="0.25">
      <c r="A1616" s="47"/>
      <c r="B1616" s="48"/>
      <c r="C1616" s="48"/>
      <c r="D1616" s="48"/>
      <c r="E1616" s="48"/>
      <c r="F1616" s="48"/>
      <c r="G1616" s="48"/>
      <c r="H1616" s="48"/>
      <c r="I1616" s="48"/>
      <c r="J1616" s="48"/>
      <c r="K1616" s="48"/>
      <c r="IY1616" s="6"/>
      <c r="IZ1616" s="6"/>
      <c r="JA1616" s="6"/>
      <c r="JB1616" s="6"/>
      <c r="JC1616" s="6"/>
      <c r="JD1616" s="46"/>
      <c r="JE1616" s="4"/>
      <c r="JF1616" s="4"/>
      <c r="JG1616" s="4"/>
      <c r="JH1616" s="4"/>
      <c r="JI1616" s="4"/>
      <c r="JJ1616" s="4"/>
      <c r="JK1616" s="4"/>
      <c r="JL1616" s="4"/>
      <c r="JM1616" s="4"/>
      <c r="JN1616" s="4"/>
      <c r="JO1616" s="4"/>
      <c r="JP1616" s="4"/>
      <c r="JQ1616" s="6"/>
    </row>
    <row r="1617" spans="1:277" x14ac:dyDescent="0.25">
      <c r="A1617" s="47"/>
      <c r="B1617" s="48"/>
      <c r="C1617" s="48"/>
      <c r="D1617" s="48"/>
      <c r="E1617" s="48"/>
      <c r="F1617" s="48"/>
      <c r="G1617" s="48"/>
      <c r="H1617" s="48"/>
      <c r="I1617" s="48"/>
      <c r="J1617" s="48"/>
      <c r="K1617" s="48"/>
      <c r="IY1617" s="6"/>
      <c r="IZ1617" s="6"/>
      <c r="JA1617" s="6"/>
      <c r="JB1617" s="6"/>
      <c r="JC1617" s="6"/>
      <c r="JD1617" s="46"/>
      <c r="JE1617" s="4"/>
      <c r="JF1617" s="4"/>
      <c r="JG1617" s="4"/>
      <c r="JH1617" s="4"/>
      <c r="JI1617" s="4"/>
      <c r="JJ1617" s="4"/>
      <c r="JK1617" s="4"/>
      <c r="JL1617" s="4"/>
      <c r="JM1617" s="4"/>
      <c r="JN1617" s="4"/>
      <c r="JO1617" s="4"/>
      <c r="JP1617" s="4"/>
      <c r="JQ1617" s="6"/>
    </row>
    <row r="1618" spans="1:277" x14ac:dyDescent="0.25">
      <c r="A1618" s="47"/>
      <c r="B1618" s="48"/>
      <c r="C1618" s="48"/>
      <c r="D1618" s="48"/>
      <c r="E1618" s="48"/>
      <c r="F1618" s="48"/>
      <c r="G1618" s="48"/>
      <c r="H1618" s="48"/>
      <c r="I1618" s="48"/>
      <c r="J1618" s="48"/>
      <c r="K1618" s="48"/>
      <c r="IY1618" s="6"/>
      <c r="IZ1618" s="6"/>
      <c r="JA1618" s="6"/>
      <c r="JB1618" s="6"/>
      <c r="JC1618" s="6"/>
      <c r="JD1618" s="46"/>
      <c r="JE1618" s="4"/>
      <c r="JF1618" s="4"/>
      <c r="JG1618" s="4"/>
      <c r="JH1618" s="4"/>
      <c r="JI1618" s="4"/>
      <c r="JJ1618" s="4"/>
      <c r="JK1618" s="4"/>
      <c r="JL1618" s="4"/>
      <c r="JM1618" s="4"/>
      <c r="JN1618" s="4"/>
      <c r="JO1618" s="4"/>
      <c r="JP1618" s="4"/>
      <c r="JQ1618" s="6"/>
    </row>
    <row r="1619" spans="1:277" x14ac:dyDescent="0.25">
      <c r="A1619" s="47"/>
      <c r="B1619" s="48"/>
      <c r="C1619" s="48"/>
      <c r="D1619" s="48"/>
      <c r="E1619" s="48"/>
      <c r="F1619" s="48"/>
      <c r="G1619" s="48"/>
      <c r="H1619" s="48"/>
      <c r="I1619" s="48"/>
      <c r="J1619" s="48"/>
      <c r="K1619" s="48"/>
      <c r="IY1619" s="6"/>
      <c r="IZ1619" s="6"/>
      <c r="JA1619" s="6"/>
      <c r="JB1619" s="6"/>
      <c r="JC1619" s="6"/>
      <c r="JD1619" s="46"/>
      <c r="JE1619" s="4"/>
      <c r="JF1619" s="4"/>
      <c r="JG1619" s="4"/>
      <c r="JH1619" s="4"/>
      <c r="JI1619" s="4"/>
      <c r="JJ1619" s="4"/>
      <c r="JK1619" s="4"/>
      <c r="JL1619" s="4"/>
      <c r="JM1619" s="4"/>
      <c r="JN1619" s="4"/>
      <c r="JO1619" s="4"/>
      <c r="JP1619" s="4"/>
      <c r="JQ1619" s="6"/>
    </row>
    <row r="1620" spans="1:277" x14ac:dyDescent="0.25">
      <c r="A1620" s="47"/>
      <c r="B1620" s="48"/>
      <c r="C1620" s="48"/>
      <c r="D1620" s="48"/>
      <c r="E1620" s="48"/>
      <c r="F1620" s="48"/>
      <c r="G1620" s="48"/>
      <c r="H1620" s="48"/>
      <c r="I1620" s="48"/>
      <c r="J1620" s="48"/>
      <c r="K1620" s="48"/>
      <c r="IY1620" s="6"/>
      <c r="IZ1620" s="6"/>
      <c r="JA1620" s="6"/>
      <c r="JB1620" s="6"/>
      <c r="JC1620" s="6"/>
      <c r="JD1620" s="46"/>
      <c r="JE1620" s="4"/>
      <c r="JF1620" s="4"/>
      <c r="JG1620" s="4"/>
      <c r="JH1620" s="4"/>
      <c r="JI1620" s="4"/>
      <c r="JJ1620" s="4"/>
      <c r="JK1620" s="4"/>
      <c r="JL1620" s="4"/>
      <c r="JM1620" s="4"/>
      <c r="JN1620" s="4"/>
      <c r="JO1620" s="4"/>
      <c r="JP1620" s="4"/>
      <c r="JQ1620" s="6"/>
    </row>
    <row r="1621" spans="1:277" x14ac:dyDescent="0.25">
      <c r="A1621" s="47"/>
      <c r="B1621" s="48"/>
      <c r="C1621" s="48"/>
      <c r="D1621" s="48"/>
      <c r="E1621" s="48"/>
      <c r="F1621" s="48"/>
      <c r="G1621" s="48"/>
      <c r="H1621" s="48"/>
      <c r="I1621" s="48"/>
      <c r="J1621" s="48"/>
      <c r="K1621" s="48"/>
      <c r="IY1621" s="6"/>
      <c r="IZ1621" s="6"/>
      <c r="JA1621" s="6"/>
      <c r="JB1621" s="6"/>
      <c r="JC1621" s="6"/>
      <c r="JD1621" s="46"/>
      <c r="JE1621" s="4"/>
      <c r="JF1621" s="4"/>
      <c r="JG1621" s="4"/>
      <c r="JH1621" s="4"/>
      <c r="JI1621" s="4"/>
      <c r="JJ1621" s="4"/>
      <c r="JK1621" s="4"/>
      <c r="JL1621" s="4"/>
      <c r="JM1621" s="4"/>
      <c r="JN1621" s="4"/>
      <c r="JO1621" s="4"/>
      <c r="JP1621" s="4"/>
      <c r="JQ1621" s="6"/>
    </row>
    <row r="1622" spans="1:277" x14ac:dyDescent="0.25">
      <c r="A1622" s="47"/>
      <c r="B1622" s="48"/>
      <c r="C1622" s="48"/>
      <c r="D1622" s="48"/>
      <c r="E1622" s="48"/>
      <c r="F1622" s="48"/>
      <c r="G1622" s="48"/>
      <c r="H1622" s="48"/>
      <c r="I1622" s="48"/>
      <c r="J1622" s="48"/>
      <c r="K1622" s="48"/>
      <c r="IY1622" s="6"/>
      <c r="IZ1622" s="6"/>
      <c r="JA1622" s="6"/>
      <c r="JB1622" s="6"/>
      <c r="JC1622" s="6"/>
      <c r="JD1622" s="46"/>
      <c r="JE1622" s="4"/>
      <c r="JF1622" s="4"/>
      <c r="JG1622" s="4"/>
      <c r="JH1622" s="4"/>
      <c r="JI1622" s="4"/>
      <c r="JJ1622" s="4"/>
      <c r="JK1622" s="4"/>
      <c r="JL1622" s="4"/>
      <c r="JM1622" s="4"/>
      <c r="JN1622" s="4"/>
      <c r="JO1622" s="4"/>
      <c r="JP1622" s="4"/>
      <c r="JQ1622" s="6"/>
    </row>
    <row r="1623" spans="1:277" x14ac:dyDescent="0.25">
      <c r="A1623" s="47"/>
      <c r="B1623" s="48"/>
      <c r="C1623" s="48"/>
      <c r="D1623" s="48"/>
      <c r="E1623" s="48"/>
      <c r="F1623" s="48"/>
      <c r="G1623" s="48"/>
      <c r="H1623" s="48"/>
      <c r="I1623" s="48"/>
      <c r="J1623" s="48"/>
      <c r="K1623" s="48"/>
      <c r="IY1623" s="6"/>
      <c r="IZ1623" s="6"/>
      <c r="JA1623" s="6"/>
      <c r="JB1623" s="6"/>
      <c r="JC1623" s="6"/>
      <c r="JD1623" s="46"/>
      <c r="JE1623" s="4"/>
      <c r="JF1623" s="4"/>
      <c r="JG1623" s="4"/>
      <c r="JH1623" s="4"/>
      <c r="JI1623" s="4"/>
      <c r="JJ1623" s="4"/>
      <c r="JK1623" s="4"/>
      <c r="JL1623" s="4"/>
      <c r="JM1623" s="4"/>
      <c r="JN1623" s="4"/>
      <c r="JO1623" s="4"/>
      <c r="JP1623" s="4"/>
      <c r="JQ1623" s="6"/>
    </row>
    <row r="1624" spans="1:277" x14ac:dyDescent="0.25">
      <c r="A1624" s="47"/>
      <c r="B1624" s="48"/>
      <c r="C1624" s="48"/>
      <c r="D1624" s="48"/>
      <c r="E1624" s="48"/>
      <c r="F1624" s="48"/>
      <c r="G1624" s="48"/>
      <c r="H1624" s="48"/>
      <c r="I1624" s="48"/>
      <c r="J1624" s="48"/>
      <c r="K1624" s="48"/>
      <c r="IY1624" s="6"/>
      <c r="IZ1624" s="6"/>
      <c r="JA1624" s="6"/>
      <c r="JB1624" s="6"/>
      <c r="JC1624" s="6"/>
      <c r="JD1624" s="46"/>
      <c r="JE1624" s="4"/>
      <c r="JF1624" s="4"/>
      <c r="JG1624" s="4"/>
      <c r="JH1624" s="4"/>
      <c r="JI1624" s="4"/>
      <c r="JJ1624" s="4"/>
      <c r="JK1624" s="4"/>
      <c r="JL1624" s="4"/>
      <c r="JM1624" s="4"/>
      <c r="JN1624" s="4"/>
      <c r="JO1624" s="4"/>
      <c r="JP1624" s="4"/>
      <c r="JQ1624" s="6"/>
    </row>
    <row r="1625" spans="1:277" x14ac:dyDescent="0.25">
      <c r="A1625" s="47"/>
      <c r="B1625" s="48"/>
      <c r="C1625" s="48"/>
      <c r="D1625" s="48"/>
      <c r="E1625" s="48"/>
      <c r="F1625" s="48"/>
      <c r="G1625" s="48"/>
      <c r="H1625" s="48"/>
      <c r="I1625" s="48"/>
      <c r="J1625" s="48"/>
      <c r="K1625" s="48"/>
      <c r="IY1625" s="6"/>
      <c r="IZ1625" s="6"/>
      <c r="JA1625" s="6"/>
      <c r="JB1625" s="6"/>
      <c r="JC1625" s="6"/>
      <c r="JD1625" s="46"/>
      <c r="JE1625" s="4"/>
      <c r="JF1625" s="4"/>
      <c r="JG1625" s="4"/>
      <c r="JH1625" s="4"/>
      <c r="JI1625" s="4"/>
      <c r="JJ1625" s="4"/>
      <c r="JK1625" s="4"/>
      <c r="JL1625" s="4"/>
      <c r="JM1625" s="4"/>
      <c r="JN1625" s="4"/>
      <c r="JO1625" s="4"/>
      <c r="JP1625" s="4"/>
      <c r="JQ1625" s="6"/>
    </row>
    <row r="1626" spans="1:277" x14ac:dyDescent="0.25">
      <c r="A1626" s="47"/>
      <c r="B1626" s="48"/>
      <c r="C1626" s="48"/>
      <c r="D1626" s="48"/>
      <c r="E1626" s="48"/>
      <c r="F1626" s="48"/>
      <c r="G1626" s="48"/>
      <c r="H1626" s="48"/>
      <c r="I1626" s="48"/>
      <c r="J1626" s="48"/>
      <c r="K1626" s="48"/>
      <c r="IY1626" s="6"/>
      <c r="IZ1626" s="6"/>
      <c r="JA1626" s="6"/>
      <c r="JB1626" s="6"/>
      <c r="JC1626" s="6"/>
      <c r="JD1626" s="46"/>
      <c r="JE1626" s="4"/>
      <c r="JF1626" s="4"/>
      <c r="JG1626" s="4"/>
      <c r="JH1626" s="4"/>
      <c r="JI1626" s="4"/>
      <c r="JJ1626" s="4"/>
      <c r="JK1626" s="4"/>
      <c r="JL1626" s="4"/>
      <c r="JM1626" s="4"/>
      <c r="JN1626" s="4"/>
      <c r="JO1626" s="4"/>
      <c r="JP1626" s="4"/>
      <c r="JQ1626" s="6"/>
    </row>
    <row r="1627" spans="1:277" x14ac:dyDescent="0.25">
      <c r="A1627" s="47"/>
      <c r="B1627" s="48"/>
      <c r="C1627" s="48"/>
      <c r="D1627" s="48"/>
      <c r="E1627" s="48"/>
      <c r="F1627" s="48"/>
      <c r="G1627" s="48"/>
      <c r="H1627" s="48"/>
      <c r="I1627" s="48"/>
      <c r="J1627" s="48"/>
      <c r="K1627" s="48"/>
      <c r="IY1627" s="6"/>
      <c r="IZ1627" s="6"/>
      <c r="JA1627" s="6"/>
      <c r="JB1627" s="6"/>
      <c r="JC1627" s="6"/>
      <c r="JD1627" s="46"/>
      <c r="JE1627" s="4"/>
      <c r="JF1627" s="4"/>
      <c r="JG1627" s="4"/>
      <c r="JH1627" s="4"/>
      <c r="JI1627" s="4"/>
      <c r="JJ1627" s="4"/>
      <c r="JK1627" s="4"/>
      <c r="JL1627" s="4"/>
      <c r="JM1627" s="4"/>
      <c r="JN1627" s="4"/>
      <c r="JO1627" s="4"/>
      <c r="JP1627" s="4"/>
      <c r="JQ1627" s="6"/>
    </row>
    <row r="1628" spans="1:277" x14ac:dyDescent="0.25">
      <c r="A1628" s="47"/>
      <c r="B1628" s="48"/>
      <c r="C1628" s="48"/>
      <c r="D1628" s="48"/>
      <c r="E1628" s="48"/>
      <c r="F1628" s="48"/>
      <c r="G1628" s="48"/>
      <c r="H1628" s="48"/>
      <c r="I1628" s="48"/>
      <c r="J1628" s="48"/>
      <c r="K1628" s="48"/>
      <c r="IY1628" s="6"/>
      <c r="IZ1628" s="6"/>
      <c r="JA1628" s="6"/>
      <c r="JB1628" s="6"/>
      <c r="JC1628" s="6"/>
      <c r="JD1628" s="46"/>
      <c r="JE1628" s="4"/>
      <c r="JF1628" s="4"/>
      <c r="JG1628" s="4"/>
      <c r="JH1628" s="4"/>
      <c r="JI1628" s="4"/>
      <c r="JJ1628" s="4"/>
      <c r="JK1628" s="4"/>
      <c r="JL1628" s="4"/>
      <c r="JM1628" s="4"/>
      <c r="JN1628" s="4"/>
      <c r="JO1628" s="4"/>
      <c r="JP1628" s="4"/>
      <c r="JQ1628" s="6"/>
    </row>
    <row r="1629" spans="1:277" x14ac:dyDescent="0.25">
      <c r="A1629" s="47"/>
      <c r="B1629" s="48"/>
      <c r="C1629" s="48"/>
      <c r="D1629" s="48"/>
      <c r="E1629" s="48"/>
      <c r="F1629" s="48"/>
      <c r="G1629" s="48"/>
      <c r="H1629" s="48"/>
      <c r="I1629" s="48"/>
      <c r="J1629" s="48"/>
      <c r="K1629" s="48"/>
      <c r="IY1629" s="6"/>
      <c r="IZ1629" s="6"/>
      <c r="JA1629" s="6"/>
      <c r="JB1629" s="6"/>
      <c r="JC1629" s="6"/>
      <c r="JD1629" s="46"/>
      <c r="JE1629" s="4"/>
      <c r="JF1629" s="4"/>
      <c r="JG1629" s="4"/>
      <c r="JH1629" s="4"/>
      <c r="JI1629" s="4"/>
      <c r="JJ1629" s="4"/>
      <c r="JK1629" s="4"/>
      <c r="JL1629" s="4"/>
      <c r="JM1629" s="4"/>
      <c r="JN1629" s="4"/>
      <c r="JO1629" s="4"/>
      <c r="JP1629" s="4"/>
      <c r="JQ1629" s="6"/>
    </row>
    <row r="1630" spans="1:277" x14ac:dyDescent="0.25">
      <c r="A1630" s="47"/>
      <c r="B1630" s="48"/>
      <c r="C1630" s="48"/>
      <c r="D1630" s="48"/>
      <c r="E1630" s="48"/>
      <c r="F1630" s="48"/>
      <c r="G1630" s="48"/>
      <c r="H1630" s="48"/>
      <c r="I1630" s="48"/>
      <c r="J1630" s="48"/>
      <c r="K1630" s="48"/>
      <c r="IY1630" s="6"/>
      <c r="IZ1630" s="6"/>
      <c r="JA1630" s="6"/>
      <c r="JB1630" s="6"/>
      <c r="JC1630" s="6"/>
      <c r="JD1630" s="46"/>
      <c r="JE1630" s="4"/>
      <c r="JF1630" s="4"/>
      <c r="JG1630" s="4"/>
      <c r="JH1630" s="4"/>
      <c r="JI1630" s="4"/>
      <c r="JJ1630" s="4"/>
      <c r="JK1630" s="4"/>
      <c r="JL1630" s="4"/>
      <c r="JM1630" s="4"/>
      <c r="JN1630" s="4"/>
      <c r="JO1630" s="4"/>
      <c r="JP1630" s="4"/>
      <c r="JQ1630" s="6"/>
    </row>
    <row r="1631" spans="1:277" x14ac:dyDescent="0.25">
      <c r="A1631" s="47"/>
      <c r="B1631" s="48"/>
      <c r="C1631" s="48"/>
      <c r="D1631" s="48"/>
      <c r="E1631" s="48"/>
      <c r="F1631" s="48"/>
      <c r="G1631" s="48"/>
      <c r="H1631" s="48"/>
      <c r="I1631" s="48"/>
      <c r="J1631" s="48"/>
      <c r="K1631" s="48"/>
      <c r="IY1631" s="6"/>
      <c r="IZ1631" s="6"/>
      <c r="JA1631" s="6"/>
      <c r="JB1631" s="6"/>
      <c r="JC1631" s="6"/>
      <c r="JD1631" s="46"/>
      <c r="JE1631" s="4"/>
      <c r="JF1631" s="4"/>
      <c r="JG1631" s="4"/>
      <c r="JH1631" s="4"/>
      <c r="JI1631" s="4"/>
      <c r="JJ1631" s="4"/>
      <c r="JK1631" s="4"/>
      <c r="JL1631" s="4"/>
      <c r="JM1631" s="4"/>
      <c r="JN1631" s="4"/>
      <c r="JO1631" s="4"/>
      <c r="JP1631" s="4"/>
      <c r="JQ1631" s="6"/>
    </row>
    <row r="1632" spans="1:277" x14ac:dyDescent="0.25">
      <c r="A1632" s="47"/>
      <c r="B1632" s="48"/>
      <c r="C1632" s="48"/>
      <c r="D1632" s="48"/>
      <c r="E1632" s="48"/>
      <c r="F1632" s="48"/>
      <c r="G1632" s="48"/>
      <c r="H1632" s="48"/>
      <c r="I1632" s="48"/>
      <c r="J1632" s="48"/>
      <c r="K1632" s="48"/>
      <c r="IY1632" s="6"/>
      <c r="IZ1632" s="6"/>
      <c r="JA1632" s="6"/>
      <c r="JB1632" s="6"/>
      <c r="JC1632" s="6"/>
      <c r="JD1632" s="46"/>
      <c r="JE1632" s="4"/>
      <c r="JF1632" s="4"/>
      <c r="JG1632" s="4"/>
      <c r="JH1632" s="4"/>
      <c r="JI1632" s="4"/>
      <c r="JJ1632" s="4"/>
      <c r="JK1632" s="4"/>
      <c r="JL1632" s="4"/>
      <c r="JM1632" s="4"/>
      <c r="JN1632" s="4"/>
      <c r="JO1632" s="4"/>
      <c r="JP1632" s="4"/>
      <c r="JQ1632" s="6"/>
    </row>
    <row r="1633" spans="1:277" x14ac:dyDescent="0.25">
      <c r="A1633" s="47"/>
      <c r="B1633" s="48"/>
      <c r="C1633" s="48"/>
      <c r="D1633" s="48"/>
      <c r="E1633" s="48"/>
      <c r="F1633" s="48"/>
      <c r="G1633" s="48"/>
      <c r="H1633" s="48"/>
      <c r="I1633" s="48"/>
      <c r="J1633" s="48"/>
      <c r="K1633" s="48"/>
      <c r="IY1633" s="6"/>
      <c r="IZ1633" s="6"/>
      <c r="JA1633" s="6"/>
      <c r="JB1633" s="6"/>
      <c r="JC1633" s="6"/>
      <c r="JD1633" s="46"/>
      <c r="JE1633" s="4"/>
      <c r="JF1633" s="4"/>
      <c r="JG1633" s="4"/>
      <c r="JH1633" s="4"/>
      <c r="JI1633" s="4"/>
      <c r="JJ1633" s="4"/>
      <c r="JK1633" s="4"/>
      <c r="JL1633" s="4"/>
      <c r="JM1633" s="4"/>
      <c r="JN1633" s="4"/>
      <c r="JO1633" s="4"/>
      <c r="JP1633" s="4"/>
      <c r="JQ1633" s="6"/>
    </row>
    <row r="1634" spans="1:277" x14ac:dyDescent="0.25">
      <c r="A1634" s="47"/>
      <c r="B1634" s="48"/>
      <c r="C1634" s="48"/>
      <c r="D1634" s="48"/>
      <c r="E1634" s="48"/>
      <c r="F1634" s="48"/>
      <c r="G1634" s="48"/>
      <c r="H1634" s="48"/>
      <c r="I1634" s="48"/>
      <c r="J1634" s="48"/>
      <c r="K1634" s="48"/>
      <c r="IY1634" s="6"/>
      <c r="IZ1634" s="6"/>
      <c r="JA1634" s="6"/>
      <c r="JB1634" s="6"/>
      <c r="JC1634" s="6"/>
      <c r="JD1634" s="46"/>
      <c r="JE1634" s="4"/>
      <c r="JF1634" s="4"/>
      <c r="JG1634" s="4"/>
      <c r="JH1634" s="4"/>
      <c r="JI1634" s="4"/>
      <c r="JJ1634" s="4"/>
      <c r="JK1634" s="4"/>
      <c r="JL1634" s="4"/>
      <c r="JM1634" s="4"/>
      <c r="JN1634" s="4"/>
      <c r="JO1634" s="4"/>
      <c r="JP1634" s="4"/>
      <c r="JQ1634" s="6"/>
    </row>
    <row r="1635" spans="1:277" x14ac:dyDescent="0.25">
      <c r="A1635" s="47"/>
      <c r="B1635" s="48"/>
      <c r="C1635" s="48"/>
      <c r="D1635" s="48"/>
      <c r="E1635" s="48"/>
      <c r="F1635" s="48"/>
      <c r="G1635" s="48"/>
      <c r="H1635" s="48"/>
      <c r="I1635" s="48"/>
      <c r="J1635" s="48"/>
      <c r="K1635" s="48"/>
      <c r="IY1635" s="6"/>
      <c r="IZ1635" s="6"/>
      <c r="JA1635" s="6"/>
      <c r="JB1635" s="6"/>
      <c r="JC1635" s="6"/>
      <c r="JD1635" s="46"/>
      <c r="JE1635" s="4"/>
      <c r="JF1635" s="4"/>
      <c r="JG1635" s="4"/>
      <c r="JH1635" s="4"/>
      <c r="JI1635" s="4"/>
      <c r="JJ1635" s="4"/>
      <c r="JK1635" s="4"/>
      <c r="JL1635" s="4"/>
      <c r="JM1635" s="4"/>
      <c r="JN1635" s="4"/>
      <c r="JO1635" s="4"/>
      <c r="JP1635" s="4"/>
      <c r="JQ1635" s="6"/>
    </row>
    <row r="1636" spans="1:277" x14ac:dyDescent="0.25">
      <c r="A1636" s="47"/>
      <c r="B1636" s="48"/>
      <c r="C1636" s="48"/>
      <c r="D1636" s="48"/>
      <c r="E1636" s="48"/>
      <c r="F1636" s="48"/>
      <c r="G1636" s="48"/>
      <c r="H1636" s="48"/>
      <c r="I1636" s="48"/>
      <c r="J1636" s="48"/>
      <c r="K1636" s="48"/>
      <c r="IY1636" s="6"/>
      <c r="IZ1636" s="6"/>
      <c r="JA1636" s="6"/>
      <c r="JB1636" s="6"/>
      <c r="JC1636" s="6"/>
      <c r="JD1636" s="46"/>
      <c r="JE1636" s="4"/>
      <c r="JF1636" s="4"/>
      <c r="JG1636" s="4"/>
      <c r="JH1636" s="4"/>
      <c r="JI1636" s="4"/>
      <c r="JJ1636" s="4"/>
      <c r="JK1636" s="4"/>
      <c r="JL1636" s="4"/>
      <c r="JM1636" s="4"/>
      <c r="JN1636" s="4"/>
      <c r="JO1636" s="4"/>
      <c r="JP1636" s="4"/>
      <c r="JQ1636" s="6"/>
    </row>
    <row r="1637" spans="1:277" x14ac:dyDescent="0.25">
      <c r="A1637" s="47"/>
      <c r="B1637" s="48"/>
      <c r="C1637" s="48"/>
      <c r="D1637" s="48"/>
      <c r="E1637" s="48"/>
      <c r="F1637" s="48"/>
      <c r="G1637" s="48"/>
      <c r="H1637" s="48"/>
      <c r="I1637" s="48"/>
      <c r="J1637" s="48"/>
      <c r="K1637" s="48"/>
      <c r="IY1637" s="6"/>
      <c r="IZ1637" s="6"/>
      <c r="JA1637" s="6"/>
      <c r="JB1637" s="6"/>
      <c r="JC1637" s="6"/>
      <c r="JD1637" s="46"/>
      <c r="JE1637" s="4"/>
      <c r="JF1637" s="4"/>
      <c r="JG1637" s="4"/>
      <c r="JH1637" s="4"/>
      <c r="JI1637" s="4"/>
      <c r="JJ1637" s="4"/>
      <c r="JK1637" s="4"/>
      <c r="JL1637" s="4"/>
      <c r="JM1637" s="4"/>
      <c r="JN1637" s="4"/>
      <c r="JO1637" s="4"/>
      <c r="JP1637" s="4"/>
      <c r="JQ1637" s="6"/>
    </row>
    <row r="1638" spans="1:277" x14ac:dyDescent="0.25">
      <c r="A1638" s="47"/>
      <c r="B1638" s="48"/>
      <c r="C1638" s="48"/>
      <c r="D1638" s="48"/>
      <c r="E1638" s="48"/>
      <c r="F1638" s="48"/>
      <c r="G1638" s="48"/>
      <c r="H1638" s="48"/>
      <c r="I1638" s="48"/>
      <c r="J1638" s="48"/>
      <c r="K1638" s="48"/>
      <c r="IY1638" s="6"/>
      <c r="IZ1638" s="6"/>
      <c r="JA1638" s="6"/>
      <c r="JB1638" s="6"/>
      <c r="JC1638" s="6"/>
      <c r="JD1638" s="46"/>
      <c r="JE1638" s="4"/>
      <c r="JF1638" s="4"/>
      <c r="JG1638" s="4"/>
      <c r="JH1638" s="4"/>
      <c r="JI1638" s="4"/>
      <c r="JJ1638" s="4"/>
      <c r="JK1638" s="4"/>
      <c r="JL1638" s="4"/>
      <c r="JM1638" s="4"/>
      <c r="JN1638" s="4"/>
      <c r="JO1638" s="4"/>
      <c r="JP1638" s="4"/>
      <c r="JQ1638" s="6"/>
    </row>
    <row r="1639" spans="1:277" x14ac:dyDescent="0.25">
      <c r="A1639" s="47"/>
      <c r="B1639" s="48"/>
      <c r="C1639" s="48"/>
      <c r="D1639" s="48"/>
      <c r="E1639" s="48"/>
      <c r="F1639" s="48"/>
      <c r="G1639" s="48"/>
      <c r="H1639" s="48"/>
      <c r="I1639" s="48"/>
      <c r="J1639" s="48"/>
      <c r="K1639" s="48"/>
      <c r="IY1639" s="6"/>
      <c r="IZ1639" s="6"/>
      <c r="JA1639" s="6"/>
      <c r="JB1639" s="6"/>
      <c r="JC1639" s="6"/>
      <c r="JD1639" s="46"/>
      <c r="JE1639" s="4"/>
      <c r="JF1639" s="4"/>
      <c r="JG1639" s="4"/>
      <c r="JH1639" s="4"/>
      <c r="JI1639" s="4"/>
      <c r="JJ1639" s="4"/>
      <c r="JK1639" s="4"/>
      <c r="JL1639" s="4"/>
      <c r="JM1639" s="4"/>
      <c r="JN1639" s="4"/>
      <c r="JO1639" s="4"/>
      <c r="JP1639" s="4"/>
      <c r="JQ1639" s="6"/>
    </row>
    <row r="1640" spans="1:277" x14ac:dyDescent="0.25">
      <c r="A1640" s="47"/>
      <c r="B1640" s="48"/>
      <c r="C1640" s="48"/>
      <c r="D1640" s="48"/>
      <c r="E1640" s="48"/>
      <c r="F1640" s="48"/>
      <c r="G1640" s="48"/>
      <c r="H1640" s="48"/>
      <c r="I1640" s="48"/>
      <c r="J1640" s="48"/>
      <c r="K1640" s="48"/>
      <c r="IY1640" s="6"/>
      <c r="IZ1640" s="6"/>
      <c r="JA1640" s="6"/>
      <c r="JB1640" s="6"/>
      <c r="JC1640" s="6"/>
      <c r="JD1640" s="46"/>
      <c r="JE1640" s="4"/>
      <c r="JF1640" s="4"/>
      <c r="JG1640" s="4"/>
      <c r="JH1640" s="4"/>
      <c r="JI1640" s="4"/>
      <c r="JJ1640" s="4"/>
      <c r="JK1640" s="4"/>
      <c r="JL1640" s="4"/>
      <c r="JM1640" s="4"/>
      <c r="JN1640" s="4"/>
      <c r="JO1640" s="4"/>
      <c r="JP1640" s="4"/>
      <c r="JQ1640" s="6"/>
    </row>
    <row r="1641" spans="1:277" x14ac:dyDescent="0.25">
      <c r="A1641" s="47"/>
      <c r="B1641" s="48"/>
      <c r="C1641" s="48"/>
      <c r="D1641" s="48"/>
      <c r="E1641" s="48"/>
      <c r="F1641" s="48"/>
      <c r="G1641" s="48"/>
      <c r="H1641" s="48"/>
      <c r="I1641" s="48"/>
      <c r="J1641" s="48"/>
      <c r="K1641" s="48"/>
      <c r="IY1641" s="6"/>
      <c r="IZ1641" s="6"/>
      <c r="JA1641" s="6"/>
      <c r="JB1641" s="6"/>
      <c r="JC1641" s="6"/>
      <c r="JD1641" s="46"/>
      <c r="JE1641" s="4"/>
      <c r="JF1641" s="4"/>
      <c r="JG1641" s="4"/>
      <c r="JH1641" s="4"/>
      <c r="JI1641" s="4"/>
      <c r="JJ1641" s="4"/>
      <c r="JK1641" s="4"/>
      <c r="JL1641" s="4"/>
      <c r="JM1641" s="4"/>
      <c r="JN1641" s="4"/>
      <c r="JO1641" s="4"/>
      <c r="JP1641" s="4"/>
      <c r="JQ1641" s="6"/>
    </row>
    <row r="1642" spans="1:277" x14ac:dyDescent="0.25">
      <c r="A1642" s="47"/>
      <c r="B1642" s="48"/>
      <c r="C1642" s="48"/>
      <c r="D1642" s="48"/>
      <c r="E1642" s="48"/>
      <c r="F1642" s="48"/>
      <c r="G1642" s="48"/>
      <c r="H1642" s="48"/>
      <c r="I1642" s="48"/>
      <c r="J1642" s="48"/>
      <c r="K1642" s="48"/>
      <c r="IY1642" s="6"/>
      <c r="IZ1642" s="6"/>
      <c r="JA1642" s="6"/>
      <c r="JB1642" s="6"/>
      <c r="JC1642" s="6"/>
      <c r="JD1642" s="46"/>
      <c r="JE1642" s="4"/>
      <c r="JF1642" s="4"/>
      <c r="JG1642" s="4"/>
      <c r="JH1642" s="4"/>
      <c r="JI1642" s="4"/>
      <c r="JJ1642" s="4"/>
      <c r="JK1642" s="4"/>
      <c r="JL1642" s="4"/>
      <c r="JM1642" s="4"/>
      <c r="JN1642" s="4"/>
      <c r="JO1642" s="4"/>
      <c r="JP1642" s="4"/>
      <c r="JQ1642" s="6"/>
    </row>
    <row r="1643" spans="1:277" x14ac:dyDescent="0.25">
      <c r="A1643" s="47"/>
      <c r="B1643" s="48"/>
      <c r="C1643" s="48"/>
      <c r="D1643" s="48"/>
      <c r="E1643" s="48"/>
      <c r="F1643" s="48"/>
      <c r="G1643" s="48"/>
      <c r="H1643" s="48"/>
      <c r="I1643" s="48"/>
      <c r="J1643" s="48"/>
      <c r="K1643" s="48"/>
      <c r="IY1643" s="6"/>
      <c r="IZ1643" s="6"/>
      <c r="JA1643" s="6"/>
      <c r="JB1643" s="6"/>
      <c r="JC1643" s="6"/>
      <c r="JD1643" s="46"/>
      <c r="JE1643" s="4"/>
      <c r="JF1643" s="4"/>
      <c r="JG1643" s="4"/>
      <c r="JH1643" s="4"/>
      <c r="JI1643" s="4"/>
      <c r="JJ1643" s="4"/>
      <c r="JK1643" s="4"/>
      <c r="JL1643" s="4"/>
      <c r="JM1643" s="4"/>
      <c r="JN1643" s="4"/>
      <c r="JO1643" s="4"/>
      <c r="JP1643" s="4"/>
      <c r="JQ1643" s="6"/>
    </row>
    <row r="1644" spans="1:277" x14ac:dyDescent="0.25">
      <c r="A1644" s="47"/>
      <c r="B1644" s="48"/>
      <c r="C1644" s="48"/>
      <c r="D1644" s="48"/>
      <c r="E1644" s="48"/>
      <c r="F1644" s="48"/>
      <c r="G1644" s="48"/>
      <c r="H1644" s="48"/>
      <c r="I1644" s="48"/>
      <c r="J1644" s="48"/>
      <c r="K1644" s="48"/>
      <c r="IY1644" s="6"/>
      <c r="IZ1644" s="6"/>
      <c r="JA1644" s="6"/>
      <c r="JB1644" s="6"/>
      <c r="JC1644" s="6"/>
      <c r="JD1644" s="46"/>
      <c r="JE1644" s="4"/>
      <c r="JF1644" s="4"/>
      <c r="JG1644" s="4"/>
      <c r="JH1644" s="4"/>
      <c r="JI1644" s="4"/>
      <c r="JJ1644" s="4"/>
      <c r="JK1644" s="4"/>
      <c r="JL1644" s="4"/>
      <c r="JM1644" s="4"/>
      <c r="JN1644" s="4"/>
      <c r="JO1644" s="4"/>
      <c r="JP1644" s="4"/>
      <c r="JQ1644" s="6"/>
    </row>
    <row r="1645" spans="1:277" x14ac:dyDescent="0.25">
      <c r="A1645" s="47"/>
      <c r="B1645" s="48"/>
      <c r="C1645" s="48"/>
      <c r="D1645" s="48"/>
      <c r="E1645" s="48"/>
      <c r="F1645" s="48"/>
      <c r="G1645" s="48"/>
      <c r="H1645" s="48"/>
      <c r="I1645" s="48"/>
      <c r="J1645" s="48"/>
      <c r="K1645" s="48"/>
      <c r="IY1645" s="6"/>
      <c r="IZ1645" s="6"/>
      <c r="JA1645" s="6"/>
      <c r="JB1645" s="6"/>
      <c r="JC1645" s="6"/>
      <c r="JD1645" s="46"/>
      <c r="JE1645" s="4"/>
      <c r="JF1645" s="4"/>
      <c r="JG1645" s="4"/>
      <c r="JH1645" s="4"/>
      <c r="JI1645" s="4"/>
      <c r="JJ1645" s="4"/>
      <c r="JK1645" s="4"/>
      <c r="JL1645" s="4"/>
      <c r="JM1645" s="4"/>
      <c r="JN1645" s="4"/>
      <c r="JO1645" s="4"/>
      <c r="JP1645" s="4"/>
      <c r="JQ1645" s="6"/>
    </row>
    <row r="1646" spans="1:277" x14ac:dyDescent="0.25">
      <c r="A1646" s="47"/>
      <c r="B1646" s="48"/>
      <c r="C1646" s="48"/>
      <c r="D1646" s="48"/>
      <c r="E1646" s="48"/>
      <c r="F1646" s="48"/>
      <c r="G1646" s="48"/>
      <c r="H1646" s="48"/>
      <c r="I1646" s="48"/>
      <c r="J1646" s="48"/>
      <c r="K1646" s="48"/>
      <c r="IY1646" s="6"/>
      <c r="IZ1646" s="6"/>
      <c r="JA1646" s="6"/>
      <c r="JB1646" s="6"/>
      <c r="JC1646" s="6"/>
      <c r="JD1646" s="46"/>
      <c r="JE1646" s="4"/>
      <c r="JF1646" s="4"/>
      <c r="JG1646" s="4"/>
      <c r="JH1646" s="4"/>
      <c r="JI1646" s="4"/>
      <c r="JJ1646" s="4"/>
      <c r="JK1646" s="4"/>
      <c r="JL1646" s="4"/>
      <c r="JM1646" s="4"/>
      <c r="JN1646" s="4"/>
      <c r="JO1646" s="4"/>
      <c r="JP1646" s="4"/>
      <c r="JQ1646" s="6"/>
    </row>
    <row r="1647" spans="1:277" x14ac:dyDescent="0.25">
      <c r="A1647" s="47"/>
      <c r="B1647" s="48"/>
      <c r="C1647" s="48"/>
      <c r="D1647" s="48"/>
      <c r="E1647" s="48"/>
      <c r="F1647" s="48"/>
      <c r="G1647" s="48"/>
      <c r="H1647" s="48"/>
      <c r="I1647" s="48"/>
      <c r="J1647" s="48"/>
      <c r="K1647" s="48"/>
      <c r="IY1647" s="6"/>
      <c r="IZ1647" s="6"/>
      <c r="JA1647" s="6"/>
      <c r="JB1647" s="6"/>
      <c r="JC1647" s="6"/>
      <c r="JD1647" s="46"/>
      <c r="JE1647" s="4"/>
      <c r="JF1647" s="4"/>
      <c r="JG1647" s="4"/>
      <c r="JH1647" s="4"/>
      <c r="JI1647" s="4"/>
      <c r="JJ1647" s="4"/>
      <c r="JK1647" s="4"/>
      <c r="JL1647" s="4"/>
      <c r="JM1647" s="4"/>
      <c r="JN1647" s="4"/>
      <c r="JO1647" s="4"/>
      <c r="JP1647" s="4"/>
      <c r="JQ1647" s="6"/>
    </row>
    <row r="1648" spans="1:277" x14ac:dyDescent="0.25">
      <c r="A1648" s="47"/>
      <c r="B1648" s="48"/>
      <c r="C1648" s="48"/>
      <c r="D1648" s="48"/>
      <c r="E1648" s="48"/>
      <c r="F1648" s="48"/>
      <c r="G1648" s="48"/>
      <c r="H1648" s="48"/>
      <c r="I1648" s="48"/>
      <c r="J1648" s="48"/>
      <c r="K1648" s="48"/>
      <c r="IY1648" s="6"/>
      <c r="IZ1648" s="6"/>
      <c r="JA1648" s="6"/>
      <c r="JB1648" s="6"/>
      <c r="JC1648" s="6"/>
      <c r="JD1648" s="46"/>
      <c r="JE1648" s="4"/>
      <c r="JF1648" s="4"/>
      <c r="JG1648" s="4"/>
      <c r="JH1648" s="4"/>
      <c r="JI1648" s="4"/>
      <c r="JJ1648" s="4"/>
      <c r="JK1648" s="4"/>
      <c r="JL1648" s="4"/>
      <c r="JM1648" s="4"/>
      <c r="JN1648" s="4"/>
      <c r="JO1648" s="4"/>
      <c r="JP1648" s="4"/>
      <c r="JQ1648" s="6"/>
    </row>
    <row r="1649" spans="1:277" x14ac:dyDescent="0.25">
      <c r="A1649" s="47"/>
      <c r="B1649" s="48"/>
      <c r="C1649" s="48"/>
      <c r="D1649" s="48"/>
      <c r="E1649" s="48"/>
      <c r="F1649" s="48"/>
      <c r="G1649" s="48"/>
      <c r="H1649" s="48"/>
      <c r="I1649" s="48"/>
      <c r="J1649" s="48"/>
      <c r="K1649" s="48"/>
      <c r="IY1649" s="6"/>
      <c r="IZ1649" s="6"/>
      <c r="JA1649" s="6"/>
      <c r="JB1649" s="6"/>
      <c r="JC1649" s="6"/>
      <c r="JD1649" s="46"/>
      <c r="JE1649" s="4"/>
      <c r="JF1649" s="4"/>
      <c r="JG1649" s="4"/>
      <c r="JH1649" s="4"/>
      <c r="JI1649" s="4"/>
      <c r="JJ1649" s="4"/>
      <c r="JK1649" s="4"/>
      <c r="JL1649" s="4"/>
      <c r="JM1649" s="4"/>
      <c r="JN1649" s="4"/>
      <c r="JO1649" s="4"/>
      <c r="JP1649" s="4"/>
      <c r="JQ1649" s="6"/>
    </row>
    <row r="1650" spans="1:277" x14ac:dyDescent="0.25">
      <c r="A1650" s="47"/>
      <c r="B1650" s="48"/>
      <c r="C1650" s="48"/>
      <c r="D1650" s="48"/>
      <c r="E1650" s="48"/>
      <c r="F1650" s="48"/>
      <c r="G1650" s="48"/>
      <c r="H1650" s="48"/>
      <c r="I1650" s="48"/>
      <c r="J1650" s="48"/>
      <c r="K1650" s="48"/>
      <c r="IY1650" s="6"/>
      <c r="IZ1650" s="6"/>
      <c r="JA1650" s="6"/>
      <c r="JB1650" s="6"/>
      <c r="JC1650" s="6"/>
      <c r="JD1650" s="46"/>
      <c r="JE1650" s="4"/>
      <c r="JF1650" s="4"/>
      <c r="JG1650" s="4"/>
      <c r="JH1650" s="4"/>
      <c r="JI1650" s="4"/>
      <c r="JJ1650" s="4"/>
      <c r="JK1650" s="4"/>
      <c r="JL1650" s="4"/>
      <c r="JM1650" s="4"/>
      <c r="JN1650" s="4"/>
      <c r="JO1650" s="4"/>
      <c r="JP1650" s="4"/>
      <c r="JQ1650" s="6"/>
    </row>
    <row r="1651" spans="1:277" x14ac:dyDescent="0.25">
      <c r="A1651" s="47"/>
      <c r="B1651" s="48"/>
      <c r="C1651" s="48"/>
      <c r="D1651" s="48"/>
      <c r="E1651" s="48"/>
      <c r="F1651" s="48"/>
      <c r="G1651" s="48"/>
      <c r="H1651" s="48"/>
      <c r="I1651" s="48"/>
      <c r="J1651" s="48"/>
      <c r="K1651" s="48"/>
      <c r="IY1651" s="6"/>
      <c r="IZ1651" s="6"/>
      <c r="JA1651" s="6"/>
      <c r="JB1651" s="6"/>
      <c r="JC1651" s="6"/>
      <c r="JD1651" s="46"/>
      <c r="JE1651" s="4"/>
      <c r="JF1651" s="4"/>
      <c r="JG1651" s="4"/>
      <c r="JH1651" s="4"/>
      <c r="JI1651" s="4"/>
      <c r="JJ1651" s="4"/>
      <c r="JK1651" s="4"/>
      <c r="JL1651" s="4"/>
      <c r="JM1651" s="4"/>
      <c r="JN1651" s="4"/>
      <c r="JO1651" s="4"/>
      <c r="JP1651" s="4"/>
      <c r="JQ1651" s="6"/>
    </row>
    <row r="1652" spans="1:277" x14ac:dyDescent="0.25">
      <c r="A1652" s="47"/>
      <c r="B1652" s="48"/>
      <c r="C1652" s="48"/>
      <c r="D1652" s="48"/>
      <c r="E1652" s="48"/>
      <c r="F1652" s="48"/>
      <c r="G1652" s="48"/>
      <c r="H1652" s="48"/>
      <c r="I1652" s="48"/>
      <c r="J1652" s="48"/>
      <c r="K1652" s="48"/>
      <c r="IY1652" s="6"/>
      <c r="IZ1652" s="6"/>
      <c r="JA1652" s="6"/>
      <c r="JB1652" s="6"/>
      <c r="JC1652" s="6"/>
      <c r="JD1652" s="46"/>
      <c r="JE1652" s="4"/>
      <c r="JF1652" s="4"/>
      <c r="JG1652" s="4"/>
      <c r="JH1652" s="4"/>
      <c r="JI1652" s="4"/>
      <c r="JJ1652" s="4"/>
      <c r="JK1652" s="4"/>
      <c r="JL1652" s="4"/>
      <c r="JM1652" s="4"/>
      <c r="JN1652" s="4"/>
      <c r="JO1652" s="4"/>
      <c r="JP1652" s="4"/>
      <c r="JQ1652" s="6"/>
    </row>
    <row r="1653" spans="1:277" x14ac:dyDescent="0.25">
      <c r="A1653" s="47"/>
      <c r="B1653" s="48"/>
      <c r="C1653" s="48"/>
      <c r="D1653" s="48"/>
      <c r="E1653" s="48"/>
      <c r="F1653" s="48"/>
      <c r="G1653" s="48"/>
      <c r="H1653" s="48"/>
      <c r="I1653" s="48"/>
      <c r="J1653" s="48"/>
      <c r="K1653" s="48"/>
      <c r="IY1653" s="6"/>
      <c r="IZ1653" s="6"/>
      <c r="JA1653" s="6"/>
      <c r="JB1653" s="6"/>
      <c r="JC1653" s="6"/>
      <c r="JD1653" s="46"/>
      <c r="JE1653" s="4"/>
      <c r="JF1653" s="4"/>
      <c r="JG1653" s="4"/>
      <c r="JH1653" s="4"/>
      <c r="JI1653" s="4"/>
      <c r="JJ1653" s="4"/>
      <c r="JK1653" s="4"/>
      <c r="JL1653" s="4"/>
      <c r="JM1653" s="4"/>
      <c r="JN1653" s="4"/>
      <c r="JO1653" s="4"/>
      <c r="JP1653" s="4"/>
      <c r="JQ1653" s="6"/>
    </row>
    <row r="1654" spans="1:277" x14ac:dyDescent="0.25">
      <c r="A1654" s="47"/>
      <c r="B1654" s="48"/>
      <c r="C1654" s="48"/>
      <c r="D1654" s="48"/>
      <c r="E1654" s="48"/>
      <c r="F1654" s="48"/>
      <c r="G1654" s="48"/>
      <c r="H1654" s="48"/>
      <c r="I1654" s="48"/>
      <c r="J1654" s="48"/>
      <c r="K1654" s="48"/>
      <c r="IY1654" s="6"/>
      <c r="IZ1654" s="6"/>
      <c r="JA1654" s="6"/>
      <c r="JB1654" s="6"/>
      <c r="JC1654" s="6"/>
      <c r="JD1654" s="46"/>
      <c r="JE1654" s="4"/>
      <c r="JF1654" s="4"/>
      <c r="JG1654" s="4"/>
      <c r="JH1654" s="4"/>
      <c r="JI1654" s="4"/>
      <c r="JJ1654" s="4"/>
      <c r="JK1654" s="4"/>
      <c r="JL1654" s="4"/>
      <c r="JM1654" s="4"/>
      <c r="JN1654" s="4"/>
      <c r="JO1654" s="4"/>
      <c r="JP1654" s="4"/>
      <c r="JQ1654" s="6"/>
    </row>
    <row r="1655" spans="1:277" x14ac:dyDescent="0.25">
      <c r="A1655" s="47"/>
      <c r="B1655" s="48"/>
      <c r="C1655" s="48"/>
      <c r="D1655" s="48"/>
      <c r="E1655" s="48"/>
      <c r="F1655" s="48"/>
      <c r="G1655" s="48"/>
      <c r="H1655" s="48"/>
      <c r="I1655" s="48"/>
      <c r="J1655" s="48"/>
      <c r="K1655" s="48"/>
      <c r="IY1655" s="6"/>
      <c r="IZ1655" s="6"/>
      <c r="JA1655" s="6"/>
      <c r="JB1655" s="6"/>
      <c r="JC1655" s="6"/>
      <c r="JD1655" s="46"/>
      <c r="JE1655" s="4"/>
      <c r="JF1655" s="4"/>
      <c r="JG1655" s="4"/>
      <c r="JH1655" s="4"/>
      <c r="JI1655" s="4"/>
      <c r="JJ1655" s="4"/>
      <c r="JK1655" s="4"/>
      <c r="JL1655" s="4"/>
      <c r="JM1655" s="4"/>
      <c r="JN1655" s="4"/>
      <c r="JO1655" s="4"/>
      <c r="JP1655" s="4"/>
      <c r="JQ1655" s="6"/>
    </row>
    <row r="1656" spans="1:277" x14ac:dyDescent="0.25">
      <c r="A1656" s="47"/>
      <c r="B1656" s="48"/>
      <c r="C1656" s="48"/>
      <c r="D1656" s="48"/>
      <c r="E1656" s="48"/>
      <c r="F1656" s="48"/>
      <c r="G1656" s="48"/>
      <c r="H1656" s="48"/>
      <c r="I1656" s="48"/>
      <c r="J1656" s="48"/>
      <c r="K1656" s="48"/>
      <c r="IY1656" s="6"/>
      <c r="IZ1656" s="6"/>
      <c r="JA1656" s="6"/>
      <c r="JB1656" s="6"/>
      <c r="JC1656" s="6"/>
      <c r="JD1656" s="46"/>
      <c r="JE1656" s="4"/>
      <c r="JF1656" s="4"/>
      <c r="JG1656" s="4"/>
      <c r="JH1656" s="4"/>
      <c r="JI1656" s="4"/>
      <c r="JJ1656" s="4"/>
      <c r="JK1656" s="4"/>
      <c r="JL1656" s="4"/>
      <c r="JM1656" s="4"/>
      <c r="JN1656" s="4"/>
      <c r="JO1656" s="4"/>
      <c r="JP1656" s="4"/>
      <c r="JQ1656" s="6"/>
    </row>
    <row r="1657" spans="1:277" x14ac:dyDescent="0.25">
      <c r="A1657" s="47"/>
      <c r="B1657" s="48"/>
      <c r="C1657" s="48"/>
      <c r="D1657" s="48"/>
      <c r="E1657" s="48"/>
      <c r="F1657" s="48"/>
      <c r="G1657" s="48"/>
      <c r="H1657" s="48"/>
      <c r="I1657" s="48"/>
      <c r="J1657" s="48"/>
      <c r="K1657" s="48"/>
      <c r="IY1657" s="6"/>
      <c r="IZ1657" s="6"/>
      <c r="JA1657" s="6"/>
      <c r="JB1657" s="6"/>
      <c r="JC1657" s="6"/>
      <c r="JD1657" s="46"/>
      <c r="JE1657" s="4"/>
      <c r="JF1657" s="4"/>
      <c r="JG1657" s="4"/>
      <c r="JH1657" s="4"/>
      <c r="JI1657" s="4"/>
      <c r="JJ1657" s="4"/>
      <c r="JK1657" s="4"/>
      <c r="JL1657" s="4"/>
      <c r="JM1657" s="4"/>
      <c r="JN1657" s="4"/>
      <c r="JO1657" s="4"/>
      <c r="JP1657" s="4"/>
      <c r="JQ1657" s="6"/>
    </row>
    <row r="1658" spans="1:277" x14ac:dyDescent="0.25">
      <c r="A1658" s="47"/>
      <c r="B1658" s="48"/>
      <c r="C1658" s="48"/>
      <c r="D1658" s="48"/>
      <c r="E1658" s="48"/>
      <c r="F1658" s="48"/>
      <c r="G1658" s="48"/>
      <c r="H1658" s="48"/>
      <c r="I1658" s="48"/>
      <c r="J1658" s="48"/>
      <c r="K1658" s="48"/>
      <c r="IY1658" s="6"/>
      <c r="IZ1658" s="6"/>
      <c r="JA1658" s="6"/>
      <c r="JB1658" s="6"/>
      <c r="JC1658" s="6"/>
      <c r="JD1658" s="46"/>
      <c r="JE1658" s="4"/>
      <c r="JF1658" s="4"/>
      <c r="JG1658" s="4"/>
      <c r="JH1658" s="4"/>
      <c r="JI1658" s="4"/>
      <c r="JJ1658" s="4"/>
      <c r="JK1658" s="4"/>
      <c r="JL1658" s="4"/>
      <c r="JM1658" s="4"/>
      <c r="JN1658" s="4"/>
      <c r="JO1658" s="4"/>
      <c r="JP1658" s="4"/>
      <c r="JQ1658" s="6"/>
    </row>
    <row r="1659" spans="1:277" x14ac:dyDescent="0.25">
      <c r="A1659" s="47"/>
      <c r="B1659" s="48"/>
      <c r="C1659" s="48"/>
      <c r="D1659" s="48"/>
      <c r="E1659" s="48"/>
      <c r="F1659" s="48"/>
      <c r="G1659" s="48"/>
      <c r="H1659" s="48"/>
      <c r="I1659" s="48"/>
      <c r="J1659" s="48"/>
      <c r="K1659" s="48"/>
      <c r="IY1659" s="6"/>
      <c r="IZ1659" s="6"/>
      <c r="JA1659" s="6"/>
      <c r="JB1659" s="6"/>
      <c r="JC1659" s="6"/>
      <c r="JD1659" s="46"/>
      <c r="JE1659" s="4"/>
      <c r="JF1659" s="4"/>
      <c r="JG1659" s="4"/>
      <c r="JH1659" s="4"/>
      <c r="JI1659" s="4"/>
      <c r="JJ1659" s="4"/>
      <c r="JK1659" s="4"/>
      <c r="JL1659" s="4"/>
      <c r="JM1659" s="4"/>
      <c r="JN1659" s="4"/>
      <c r="JO1659" s="4"/>
      <c r="JP1659" s="4"/>
      <c r="JQ1659" s="6"/>
    </row>
    <row r="1660" spans="1:277" x14ac:dyDescent="0.25">
      <c r="A1660" s="47"/>
      <c r="B1660" s="48"/>
      <c r="C1660" s="48"/>
      <c r="D1660" s="48"/>
      <c r="E1660" s="48"/>
      <c r="F1660" s="48"/>
      <c r="G1660" s="48"/>
      <c r="H1660" s="48"/>
      <c r="I1660" s="48"/>
      <c r="J1660" s="48"/>
      <c r="K1660" s="48"/>
      <c r="IY1660" s="6"/>
      <c r="IZ1660" s="6"/>
      <c r="JA1660" s="6"/>
      <c r="JB1660" s="6"/>
      <c r="JC1660" s="6"/>
      <c r="JD1660" s="46"/>
      <c r="JE1660" s="4"/>
      <c r="JF1660" s="4"/>
      <c r="JG1660" s="4"/>
      <c r="JH1660" s="4"/>
      <c r="JI1660" s="4"/>
      <c r="JJ1660" s="4"/>
      <c r="JK1660" s="4"/>
      <c r="JL1660" s="4"/>
      <c r="JM1660" s="4"/>
      <c r="JN1660" s="4"/>
      <c r="JO1660" s="4"/>
      <c r="JP1660" s="4"/>
      <c r="JQ1660" s="6"/>
    </row>
    <row r="1661" spans="1:277" x14ac:dyDescent="0.25">
      <c r="A1661" s="47"/>
      <c r="B1661" s="48"/>
      <c r="C1661" s="48"/>
      <c r="D1661" s="48"/>
      <c r="E1661" s="48"/>
      <c r="F1661" s="48"/>
      <c r="G1661" s="48"/>
      <c r="H1661" s="48"/>
      <c r="I1661" s="48"/>
      <c r="J1661" s="48"/>
      <c r="K1661" s="48"/>
      <c r="IY1661" s="6"/>
      <c r="IZ1661" s="6"/>
      <c r="JA1661" s="6"/>
      <c r="JB1661" s="6"/>
      <c r="JC1661" s="6"/>
      <c r="JD1661" s="46"/>
      <c r="JE1661" s="4"/>
      <c r="JF1661" s="4"/>
      <c r="JG1661" s="4"/>
      <c r="JH1661" s="4"/>
      <c r="JI1661" s="4"/>
      <c r="JJ1661" s="4"/>
      <c r="JK1661" s="4"/>
      <c r="JL1661" s="4"/>
      <c r="JM1661" s="4"/>
      <c r="JN1661" s="4"/>
      <c r="JO1661" s="4"/>
      <c r="JP1661" s="4"/>
      <c r="JQ1661" s="6"/>
    </row>
    <row r="1662" spans="1:277" x14ac:dyDescent="0.25">
      <c r="A1662" s="47"/>
      <c r="B1662" s="48"/>
      <c r="C1662" s="48"/>
      <c r="D1662" s="48"/>
      <c r="E1662" s="48"/>
      <c r="F1662" s="48"/>
      <c r="G1662" s="48"/>
      <c r="H1662" s="48"/>
      <c r="I1662" s="48"/>
      <c r="J1662" s="48"/>
      <c r="K1662" s="48"/>
      <c r="IY1662" s="6"/>
      <c r="IZ1662" s="6"/>
      <c r="JA1662" s="6"/>
      <c r="JB1662" s="6"/>
      <c r="JC1662" s="6"/>
      <c r="JD1662" s="46"/>
      <c r="JE1662" s="4"/>
      <c r="JF1662" s="4"/>
      <c r="JG1662" s="4"/>
      <c r="JH1662" s="4"/>
      <c r="JI1662" s="4"/>
      <c r="JJ1662" s="4"/>
      <c r="JK1662" s="4"/>
      <c r="JL1662" s="4"/>
      <c r="JM1662" s="4"/>
      <c r="JN1662" s="4"/>
      <c r="JO1662" s="4"/>
      <c r="JP1662" s="4"/>
      <c r="JQ1662" s="6"/>
    </row>
    <row r="1663" spans="1:277" x14ac:dyDescent="0.25">
      <c r="A1663" s="47"/>
      <c r="B1663" s="48"/>
      <c r="C1663" s="48"/>
      <c r="D1663" s="48"/>
      <c r="E1663" s="48"/>
      <c r="F1663" s="48"/>
      <c r="G1663" s="48"/>
      <c r="H1663" s="48"/>
      <c r="I1663" s="48"/>
      <c r="J1663" s="48"/>
      <c r="K1663" s="48"/>
      <c r="IY1663" s="6"/>
      <c r="IZ1663" s="6"/>
      <c r="JA1663" s="6"/>
      <c r="JB1663" s="6"/>
      <c r="JC1663" s="6"/>
      <c r="JD1663" s="46"/>
      <c r="JE1663" s="4"/>
      <c r="JF1663" s="4"/>
      <c r="JG1663" s="4"/>
      <c r="JH1663" s="4"/>
      <c r="JI1663" s="4"/>
      <c r="JJ1663" s="4"/>
      <c r="JK1663" s="4"/>
      <c r="JL1663" s="4"/>
      <c r="JM1663" s="4"/>
      <c r="JN1663" s="4"/>
      <c r="JO1663" s="4"/>
      <c r="JP1663" s="4"/>
      <c r="JQ1663" s="6"/>
    </row>
    <row r="1664" spans="1:277" x14ac:dyDescent="0.25">
      <c r="A1664" s="47"/>
      <c r="B1664" s="48"/>
      <c r="C1664" s="48"/>
      <c r="D1664" s="48"/>
      <c r="E1664" s="48"/>
      <c r="F1664" s="48"/>
      <c r="G1664" s="48"/>
      <c r="H1664" s="48"/>
      <c r="I1664" s="48"/>
      <c r="J1664" s="48"/>
      <c r="K1664" s="48"/>
      <c r="IY1664" s="6"/>
      <c r="IZ1664" s="6"/>
      <c r="JA1664" s="6"/>
      <c r="JB1664" s="6"/>
      <c r="JC1664" s="6"/>
      <c r="JD1664" s="46"/>
      <c r="JE1664" s="4"/>
      <c r="JF1664" s="4"/>
      <c r="JG1664" s="4"/>
      <c r="JH1664" s="4"/>
      <c r="JI1664" s="4"/>
      <c r="JJ1664" s="4"/>
      <c r="JK1664" s="4"/>
      <c r="JL1664" s="4"/>
      <c r="JM1664" s="4"/>
      <c r="JN1664" s="4"/>
      <c r="JO1664" s="4"/>
      <c r="JP1664" s="4"/>
      <c r="JQ1664" s="6"/>
    </row>
    <row r="1665" spans="1:277" x14ac:dyDescent="0.25">
      <c r="A1665" s="47"/>
      <c r="B1665" s="48"/>
      <c r="C1665" s="48"/>
      <c r="D1665" s="48"/>
      <c r="E1665" s="48"/>
      <c r="F1665" s="48"/>
      <c r="G1665" s="48"/>
      <c r="H1665" s="48"/>
      <c r="I1665" s="48"/>
      <c r="J1665" s="48"/>
      <c r="K1665" s="48"/>
      <c r="IY1665" s="6"/>
      <c r="IZ1665" s="6"/>
      <c r="JA1665" s="6"/>
      <c r="JB1665" s="6"/>
      <c r="JC1665" s="6"/>
      <c r="JD1665" s="46"/>
      <c r="JE1665" s="4"/>
      <c r="JF1665" s="4"/>
      <c r="JG1665" s="4"/>
      <c r="JH1665" s="4"/>
      <c r="JI1665" s="4"/>
      <c r="JJ1665" s="4"/>
      <c r="JK1665" s="4"/>
      <c r="JL1665" s="4"/>
      <c r="JM1665" s="4"/>
      <c r="JN1665" s="4"/>
      <c r="JO1665" s="4"/>
      <c r="JP1665" s="4"/>
      <c r="JQ1665" s="6"/>
    </row>
    <row r="1666" spans="1:277" x14ac:dyDescent="0.25">
      <c r="A1666" s="47"/>
      <c r="B1666" s="48"/>
      <c r="C1666" s="48"/>
      <c r="D1666" s="48"/>
      <c r="E1666" s="48"/>
      <c r="F1666" s="48"/>
      <c r="G1666" s="48"/>
      <c r="H1666" s="48"/>
      <c r="I1666" s="48"/>
      <c r="J1666" s="48"/>
      <c r="K1666" s="48"/>
      <c r="IY1666" s="6"/>
      <c r="IZ1666" s="6"/>
      <c r="JA1666" s="6"/>
      <c r="JB1666" s="6"/>
      <c r="JC1666" s="6"/>
      <c r="JD1666" s="46"/>
      <c r="JE1666" s="4"/>
      <c r="JF1666" s="4"/>
      <c r="JG1666" s="4"/>
      <c r="JH1666" s="4"/>
      <c r="JI1666" s="4"/>
      <c r="JJ1666" s="4"/>
      <c r="JK1666" s="4"/>
      <c r="JL1666" s="4"/>
      <c r="JM1666" s="4"/>
      <c r="JN1666" s="4"/>
      <c r="JO1666" s="4"/>
      <c r="JP1666" s="4"/>
      <c r="JQ1666" s="6"/>
    </row>
    <row r="1667" spans="1:277" x14ac:dyDescent="0.25">
      <c r="A1667" s="47"/>
      <c r="B1667" s="48"/>
      <c r="C1667" s="48"/>
      <c r="D1667" s="48"/>
      <c r="E1667" s="48"/>
      <c r="F1667" s="48"/>
      <c r="G1667" s="48"/>
      <c r="H1667" s="48"/>
      <c r="I1667" s="48"/>
      <c r="J1667" s="48"/>
      <c r="K1667" s="48"/>
      <c r="IY1667" s="6"/>
      <c r="IZ1667" s="6"/>
      <c r="JA1667" s="6"/>
      <c r="JB1667" s="6"/>
      <c r="JC1667" s="6"/>
      <c r="JD1667" s="46"/>
      <c r="JE1667" s="4"/>
      <c r="JF1667" s="4"/>
      <c r="JG1667" s="4"/>
      <c r="JH1667" s="4"/>
      <c r="JI1667" s="4"/>
      <c r="JJ1667" s="4"/>
      <c r="JK1667" s="4"/>
      <c r="JL1667" s="4"/>
      <c r="JM1667" s="4"/>
      <c r="JN1667" s="4"/>
      <c r="JO1667" s="4"/>
      <c r="JP1667" s="4"/>
      <c r="JQ1667" s="6"/>
    </row>
    <row r="1668" spans="1:277" x14ac:dyDescent="0.25">
      <c r="A1668" s="47"/>
      <c r="B1668" s="48"/>
      <c r="C1668" s="48"/>
      <c r="D1668" s="48"/>
      <c r="E1668" s="48"/>
      <c r="F1668" s="48"/>
      <c r="G1668" s="48"/>
      <c r="H1668" s="48"/>
      <c r="I1668" s="48"/>
      <c r="J1668" s="48"/>
      <c r="K1668" s="48"/>
      <c r="IY1668" s="6"/>
      <c r="IZ1668" s="6"/>
      <c r="JA1668" s="6"/>
      <c r="JB1668" s="6"/>
      <c r="JC1668" s="6"/>
      <c r="JD1668" s="46"/>
      <c r="JE1668" s="4"/>
      <c r="JF1668" s="4"/>
      <c r="JG1668" s="4"/>
      <c r="JH1668" s="4"/>
      <c r="JI1668" s="4"/>
      <c r="JJ1668" s="4"/>
      <c r="JK1668" s="4"/>
      <c r="JL1668" s="4"/>
      <c r="JM1668" s="4"/>
      <c r="JN1668" s="4"/>
      <c r="JO1668" s="4"/>
      <c r="JP1668" s="4"/>
      <c r="JQ1668" s="6"/>
    </row>
    <row r="1669" spans="1:277" x14ac:dyDescent="0.25">
      <c r="A1669" s="47"/>
      <c r="B1669" s="48"/>
      <c r="C1669" s="48"/>
      <c r="D1669" s="48"/>
      <c r="E1669" s="48"/>
      <c r="F1669" s="48"/>
      <c r="G1669" s="48"/>
      <c r="H1669" s="48"/>
      <c r="I1669" s="48"/>
      <c r="J1669" s="48"/>
      <c r="K1669" s="48"/>
      <c r="IY1669" s="6"/>
      <c r="IZ1669" s="6"/>
      <c r="JA1669" s="6"/>
      <c r="JB1669" s="6"/>
      <c r="JC1669" s="6"/>
      <c r="JD1669" s="46"/>
      <c r="JE1669" s="4"/>
      <c r="JF1669" s="4"/>
      <c r="JG1669" s="4"/>
      <c r="JH1669" s="4"/>
      <c r="JI1669" s="4"/>
      <c r="JJ1669" s="4"/>
      <c r="JK1669" s="4"/>
      <c r="JL1669" s="4"/>
      <c r="JM1669" s="4"/>
      <c r="JN1669" s="4"/>
      <c r="JO1669" s="4"/>
      <c r="JP1669" s="4"/>
      <c r="JQ1669" s="6"/>
    </row>
    <row r="1670" spans="1:277" x14ac:dyDescent="0.25">
      <c r="A1670" s="47"/>
      <c r="B1670" s="48"/>
      <c r="C1670" s="48"/>
      <c r="D1670" s="48"/>
      <c r="E1670" s="48"/>
      <c r="F1670" s="48"/>
      <c r="G1670" s="48"/>
      <c r="H1670" s="48"/>
      <c r="I1670" s="48"/>
      <c r="J1670" s="48"/>
      <c r="K1670" s="48"/>
      <c r="IY1670" s="6"/>
      <c r="IZ1670" s="6"/>
      <c r="JA1670" s="6"/>
      <c r="JB1670" s="6"/>
      <c r="JC1670" s="6"/>
      <c r="JD1670" s="46"/>
      <c r="JE1670" s="4"/>
      <c r="JF1670" s="4"/>
      <c r="JG1670" s="4"/>
      <c r="JH1670" s="4"/>
      <c r="JI1670" s="4"/>
      <c r="JJ1670" s="4"/>
      <c r="JK1670" s="4"/>
      <c r="JL1670" s="4"/>
      <c r="JM1670" s="4"/>
      <c r="JN1670" s="4"/>
      <c r="JO1670" s="4"/>
      <c r="JP1670" s="4"/>
      <c r="JQ1670" s="6"/>
    </row>
    <row r="1671" spans="1:277" x14ac:dyDescent="0.25">
      <c r="A1671" s="47"/>
      <c r="B1671" s="48"/>
      <c r="C1671" s="48"/>
      <c r="D1671" s="48"/>
      <c r="E1671" s="48"/>
      <c r="F1671" s="48"/>
      <c r="G1671" s="48"/>
      <c r="H1671" s="48"/>
      <c r="I1671" s="48"/>
      <c r="J1671" s="48"/>
      <c r="K1671" s="48"/>
      <c r="IY1671" s="6"/>
      <c r="IZ1671" s="6"/>
      <c r="JA1671" s="6"/>
      <c r="JB1671" s="6"/>
      <c r="JC1671" s="6"/>
      <c r="JD1671" s="46"/>
      <c r="JE1671" s="4"/>
      <c r="JF1671" s="4"/>
      <c r="JG1671" s="4"/>
      <c r="JH1671" s="4"/>
      <c r="JI1671" s="4"/>
      <c r="JJ1671" s="4"/>
      <c r="JK1671" s="4"/>
      <c r="JL1671" s="4"/>
      <c r="JM1671" s="4"/>
      <c r="JN1671" s="4"/>
      <c r="JO1671" s="4"/>
      <c r="JP1671" s="4"/>
      <c r="JQ1671" s="6"/>
    </row>
    <row r="1672" spans="1:277" x14ac:dyDescent="0.25">
      <c r="A1672" s="47"/>
      <c r="B1672" s="48"/>
      <c r="C1672" s="48"/>
      <c r="D1672" s="48"/>
      <c r="E1672" s="48"/>
      <c r="F1672" s="48"/>
      <c r="G1672" s="48"/>
      <c r="H1672" s="48"/>
      <c r="I1672" s="48"/>
      <c r="J1672" s="48"/>
      <c r="K1672" s="48"/>
      <c r="IY1672" s="6"/>
      <c r="IZ1672" s="6"/>
      <c r="JA1672" s="6"/>
      <c r="JB1672" s="6"/>
      <c r="JC1672" s="6"/>
      <c r="JD1672" s="46"/>
      <c r="JE1672" s="4"/>
      <c r="JF1672" s="4"/>
      <c r="JG1672" s="4"/>
      <c r="JH1672" s="4"/>
      <c r="JI1672" s="4"/>
      <c r="JJ1672" s="4"/>
      <c r="JK1672" s="4"/>
      <c r="JL1672" s="4"/>
      <c r="JM1672" s="4"/>
      <c r="JN1672" s="4"/>
      <c r="JO1672" s="4"/>
      <c r="JP1672" s="4"/>
      <c r="JQ1672" s="6"/>
    </row>
    <row r="1673" spans="1:277" x14ac:dyDescent="0.25">
      <c r="A1673" s="47"/>
      <c r="B1673" s="48"/>
      <c r="C1673" s="48"/>
      <c r="D1673" s="48"/>
      <c r="E1673" s="48"/>
      <c r="F1673" s="48"/>
      <c r="G1673" s="48"/>
      <c r="H1673" s="48"/>
      <c r="I1673" s="48"/>
      <c r="J1673" s="48"/>
      <c r="K1673" s="48"/>
      <c r="IY1673" s="6"/>
      <c r="IZ1673" s="6"/>
      <c r="JA1673" s="6"/>
      <c r="JB1673" s="6"/>
      <c r="JC1673" s="6"/>
      <c r="JD1673" s="46"/>
      <c r="JE1673" s="4"/>
      <c r="JF1673" s="4"/>
      <c r="JG1673" s="4"/>
      <c r="JH1673" s="4"/>
      <c r="JI1673" s="4"/>
      <c r="JJ1673" s="4"/>
      <c r="JK1673" s="4"/>
      <c r="JL1673" s="4"/>
      <c r="JM1673" s="4"/>
      <c r="JN1673" s="4"/>
      <c r="JO1673" s="4"/>
      <c r="JP1673" s="4"/>
      <c r="JQ1673" s="6"/>
    </row>
    <row r="1674" spans="1:277" x14ac:dyDescent="0.25">
      <c r="A1674" s="47"/>
      <c r="B1674" s="48"/>
      <c r="C1674" s="48"/>
      <c r="D1674" s="48"/>
      <c r="E1674" s="48"/>
      <c r="F1674" s="48"/>
      <c r="G1674" s="48"/>
      <c r="H1674" s="48"/>
      <c r="I1674" s="48"/>
      <c r="J1674" s="48"/>
      <c r="K1674" s="48"/>
      <c r="IY1674" s="6"/>
      <c r="IZ1674" s="6"/>
      <c r="JA1674" s="6"/>
      <c r="JB1674" s="6"/>
      <c r="JC1674" s="6"/>
      <c r="JD1674" s="46"/>
      <c r="JE1674" s="4"/>
      <c r="JF1674" s="4"/>
      <c r="JG1674" s="4"/>
      <c r="JH1674" s="4"/>
      <c r="JI1674" s="4"/>
      <c r="JJ1674" s="4"/>
      <c r="JK1674" s="4"/>
      <c r="JL1674" s="4"/>
      <c r="JM1674" s="4"/>
      <c r="JN1674" s="4"/>
      <c r="JO1674" s="4"/>
      <c r="JP1674" s="4"/>
      <c r="JQ1674" s="6"/>
    </row>
    <row r="1675" spans="1:277" x14ac:dyDescent="0.25">
      <c r="A1675" s="47"/>
      <c r="B1675" s="48"/>
      <c r="C1675" s="48"/>
      <c r="D1675" s="48"/>
      <c r="E1675" s="48"/>
      <c r="F1675" s="48"/>
      <c r="G1675" s="48"/>
      <c r="H1675" s="48"/>
      <c r="I1675" s="48"/>
      <c r="J1675" s="48"/>
      <c r="K1675" s="48"/>
      <c r="IY1675" s="6"/>
      <c r="IZ1675" s="6"/>
      <c r="JA1675" s="6"/>
      <c r="JB1675" s="6"/>
      <c r="JC1675" s="6"/>
      <c r="JD1675" s="46"/>
      <c r="JE1675" s="4"/>
      <c r="JF1675" s="4"/>
      <c r="JG1675" s="4"/>
      <c r="JH1675" s="4"/>
      <c r="JI1675" s="4"/>
      <c r="JJ1675" s="4"/>
      <c r="JK1675" s="4"/>
      <c r="JL1675" s="4"/>
      <c r="JM1675" s="4"/>
      <c r="JN1675" s="4"/>
      <c r="JO1675" s="4"/>
      <c r="JP1675" s="4"/>
      <c r="JQ1675" s="6"/>
    </row>
    <row r="1676" spans="1:277" x14ac:dyDescent="0.25">
      <c r="A1676" s="47"/>
      <c r="B1676" s="48"/>
      <c r="C1676" s="48"/>
      <c r="D1676" s="48"/>
      <c r="E1676" s="48"/>
      <c r="F1676" s="48"/>
      <c r="G1676" s="48"/>
      <c r="H1676" s="48"/>
      <c r="I1676" s="48"/>
      <c r="J1676" s="48"/>
      <c r="K1676" s="48"/>
      <c r="IY1676" s="6"/>
      <c r="IZ1676" s="6"/>
      <c r="JA1676" s="6"/>
      <c r="JB1676" s="6"/>
      <c r="JC1676" s="6"/>
      <c r="JD1676" s="46"/>
      <c r="JE1676" s="4"/>
      <c r="JF1676" s="4"/>
      <c r="JG1676" s="4"/>
      <c r="JH1676" s="4"/>
      <c r="JI1676" s="4"/>
      <c r="JJ1676" s="4"/>
      <c r="JK1676" s="4"/>
      <c r="JL1676" s="4"/>
      <c r="JM1676" s="4"/>
      <c r="JN1676" s="4"/>
      <c r="JO1676" s="4"/>
      <c r="JP1676" s="4"/>
      <c r="JQ1676" s="6"/>
    </row>
    <row r="1677" spans="1:277" x14ac:dyDescent="0.25">
      <c r="A1677" s="47"/>
      <c r="B1677" s="48"/>
      <c r="C1677" s="48"/>
      <c r="D1677" s="48"/>
      <c r="E1677" s="48"/>
      <c r="F1677" s="48"/>
      <c r="G1677" s="48"/>
      <c r="H1677" s="48"/>
      <c r="I1677" s="48"/>
      <c r="J1677" s="48"/>
      <c r="K1677" s="48"/>
      <c r="IY1677" s="6"/>
      <c r="IZ1677" s="6"/>
      <c r="JA1677" s="6"/>
      <c r="JB1677" s="6"/>
      <c r="JC1677" s="6"/>
      <c r="JD1677" s="46"/>
      <c r="JE1677" s="4"/>
      <c r="JF1677" s="4"/>
      <c r="JG1677" s="4"/>
      <c r="JH1677" s="4"/>
      <c r="JI1677" s="4"/>
      <c r="JJ1677" s="4"/>
      <c r="JK1677" s="4"/>
      <c r="JL1677" s="4"/>
      <c r="JM1677" s="4"/>
      <c r="JN1677" s="4"/>
      <c r="JO1677" s="4"/>
      <c r="JP1677" s="4"/>
      <c r="JQ1677" s="6"/>
    </row>
    <row r="1678" spans="1:277" x14ac:dyDescent="0.25">
      <c r="A1678" s="47"/>
      <c r="B1678" s="48"/>
      <c r="C1678" s="48"/>
      <c r="D1678" s="48"/>
      <c r="E1678" s="48"/>
      <c r="F1678" s="48"/>
      <c r="G1678" s="48"/>
      <c r="H1678" s="48"/>
      <c r="I1678" s="48"/>
      <c r="J1678" s="48"/>
      <c r="K1678" s="48"/>
      <c r="IY1678" s="6"/>
      <c r="IZ1678" s="6"/>
      <c r="JA1678" s="6"/>
      <c r="JB1678" s="6"/>
      <c r="JC1678" s="6"/>
      <c r="JD1678" s="46"/>
      <c r="JE1678" s="4"/>
      <c r="JF1678" s="4"/>
      <c r="JG1678" s="4"/>
      <c r="JH1678" s="4"/>
      <c r="JI1678" s="4"/>
      <c r="JJ1678" s="4"/>
      <c r="JK1678" s="4"/>
      <c r="JL1678" s="4"/>
      <c r="JM1678" s="4"/>
      <c r="JN1678" s="4"/>
      <c r="JO1678" s="4"/>
      <c r="JP1678" s="4"/>
      <c r="JQ1678" s="6"/>
    </row>
    <row r="1679" spans="1:277" x14ac:dyDescent="0.25">
      <c r="A1679" s="47"/>
      <c r="B1679" s="48"/>
      <c r="C1679" s="48"/>
      <c r="D1679" s="48"/>
      <c r="E1679" s="48"/>
      <c r="F1679" s="48"/>
      <c r="G1679" s="48"/>
      <c r="H1679" s="48"/>
      <c r="I1679" s="48"/>
      <c r="J1679" s="48"/>
      <c r="K1679" s="48"/>
      <c r="IY1679" s="6"/>
      <c r="IZ1679" s="6"/>
      <c r="JA1679" s="6"/>
      <c r="JB1679" s="6"/>
      <c r="JC1679" s="6"/>
      <c r="JD1679" s="46"/>
      <c r="JE1679" s="4"/>
      <c r="JF1679" s="4"/>
      <c r="JG1679" s="4"/>
      <c r="JH1679" s="4"/>
      <c r="JI1679" s="4"/>
      <c r="JJ1679" s="4"/>
      <c r="JK1679" s="4"/>
      <c r="JL1679" s="4"/>
      <c r="JM1679" s="4"/>
      <c r="JN1679" s="4"/>
      <c r="JO1679" s="4"/>
      <c r="JP1679" s="4"/>
      <c r="JQ1679" s="6"/>
    </row>
    <row r="1680" spans="1:277" x14ac:dyDescent="0.25">
      <c r="A1680" s="47"/>
      <c r="B1680" s="48"/>
      <c r="C1680" s="48"/>
      <c r="D1680" s="48"/>
      <c r="E1680" s="48"/>
      <c r="F1680" s="48"/>
      <c r="G1680" s="48"/>
      <c r="H1680" s="48"/>
      <c r="I1680" s="48"/>
      <c r="J1680" s="48"/>
      <c r="K1680" s="48"/>
      <c r="IY1680" s="6"/>
      <c r="IZ1680" s="6"/>
      <c r="JA1680" s="6"/>
      <c r="JB1680" s="6"/>
      <c r="JC1680" s="6"/>
      <c r="JD1680" s="46"/>
      <c r="JE1680" s="4"/>
      <c r="JF1680" s="4"/>
      <c r="JG1680" s="4"/>
      <c r="JH1680" s="4"/>
      <c r="JI1680" s="4"/>
      <c r="JJ1680" s="4"/>
      <c r="JK1680" s="4"/>
      <c r="JL1680" s="4"/>
      <c r="JM1680" s="4"/>
      <c r="JN1680" s="4"/>
      <c r="JO1680" s="4"/>
      <c r="JP1680" s="4"/>
      <c r="JQ1680" s="6"/>
    </row>
    <row r="1681" spans="1:277" x14ac:dyDescent="0.25">
      <c r="A1681" s="47"/>
      <c r="B1681" s="48"/>
      <c r="C1681" s="48"/>
      <c r="D1681" s="48"/>
      <c r="E1681" s="48"/>
      <c r="F1681" s="48"/>
      <c r="G1681" s="48"/>
      <c r="H1681" s="48"/>
      <c r="I1681" s="48"/>
      <c r="J1681" s="48"/>
      <c r="K1681" s="48"/>
      <c r="IY1681" s="6"/>
      <c r="IZ1681" s="6"/>
      <c r="JA1681" s="6"/>
      <c r="JB1681" s="6"/>
      <c r="JC1681" s="6"/>
      <c r="JD1681" s="46"/>
      <c r="JE1681" s="4"/>
      <c r="JF1681" s="4"/>
      <c r="JG1681" s="4"/>
      <c r="JH1681" s="4"/>
      <c r="JI1681" s="4"/>
      <c r="JJ1681" s="4"/>
      <c r="JK1681" s="4"/>
      <c r="JL1681" s="4"/>
      <c r="JM1681" s="4"/>
      <c r="JN1681" s="4"/>
      <c r="JO1681" s="4"/>
      <c r="JP1681" s="4"/>
      <c r="JQ1681" s="6"/>
    </row>
    <row r="1682" spans="1:277" x14ac:dyDescent="0.25">
      <c r="A1682" s="47"/>
      <c r="B1682" s="48"/>
      <c r="C1682" s="48"/>
      <c r="D1682" s="48"/>
      <c r="E1682" s="48"/>
      <c r="F1682" s="48"/>
      <c r="G1682" s="48"/>
      <c r="H1682" s="48"/>
      <c r="I1682" s="48"/>
      <c r="J1682" s="48"/>
      <c r="K1682" s="48"/>
      <c r="IY1682" s="6"/>
      <c r="IZ1682" s="6"/>
      <c r="JA1682" s="6"/>
      <c r="JB1682" s="6"/>
      <c r="JC1682" s="6"/>
      <c r="JD1682" s="46"/>
      <c r="JE1682" s="4"/>
      <c r="JF1682" s="4"/>
      <c r="JG1682" s="4"/>
      <c r="JH1682" s="4"/>
      <c r="JI1682" s="4"/>
      <c r="JJ1682" s="4"/>
      <c r="JK1682" s="4"/>
      <c r="JL1682" s="4"/>
      <c r="JM1682" s="4"/>
      <c r="JN1682" s="4"/>
      <c r="JO1682" s="4"/>
      <c r="JP1682" s="4"/>
      <c r="JQ1682" s="6"/>
    </row>
    <row r="1683" spans="1:277" x14ac:dyDescent="0.25">
      <c r="A1683" s="47"/>
      <c r="B1683" s="48"/>
      <c r="C1683" s="48"/>
      <c r="D1683" s="48"/>
      <c r="E1683" s="48"/>
      <c r="F1683" s="48"/>
      <c r="G1683" s="48"/>
      <c r="H1683" s="48"/>
      <c r="I1683" s="48"/>
      <c r="J1683" s="48"/>
      <c r="K1683" s="48"/>
      <c r="IY1683" s="6"/>
      <c r="IZ1683" s="6"/>
      <c r="JA1683" s="6"/>
      <c r="JB1683" s="6"/>
      <c r="JC1683" s="6"/>
      <c r="JD1683" s="46"/>
      <c r="JE1683" s="4"/>
      <c r="JF1683" s="4"/>
      <c r="JG1683" s="4"/>
      <c r="JH1683" s="4"/>
      <c r="JI1683" s="4"/>
      <c r="JJ1683" s="4"/>
      <c r="JK1683" s="4"/>
      <c r="JL1683" s="4"/>
      <c r="JM1683" s="4"/>
      <c r="JN1683" s="4"/>
      <c r="JO1683" s="4"/>
      <c r="JP1683" s="4"/>
      <c r="JQ1683" s="6"/>
    </row>
    <row r="1684" spans="1:277" x14ac:dyDescent="0.25">
      <c r="A1684" s="47"/>
      <c r="B1684" s="48"/>
      <c r="C1684" s="48"/>
      <c r="D1684" s="48"/>
      <c r="E1684" s="48"/>
      <c r="F1684" s="48"/>
      <c r="G1684" s="48"/>
      <c r="H1684" s="48"/>
      <c r="I1684" s="48"/>
      <c r="J1684" s="48"/>
      <c r="K1684" s="48"/>
      <c r="IY1684" s="6"/>
      <c r="IZ1684" s="6"/>
      <c r="JA1684" s="6"/>
      <c r="JB1684" s="6"/>
      <c r="JC1684" s="6"/>
      <c r="JD1684" s="46"/>
      <c r="JE1684" s="4"/>
      <c r="JF1684" s="4"/>
      <c r="JG1684" s="4"/>
      <c r="JH1684" s="4"/>
      <c r="JI1684" s="4"/>
      <c r="JJ1684" s="4"/>
      <c r="JK1684" s="4"/>
      <c r="JL1684" s="4"/>
      <c r="JM1684" s="4"/>
      <c r="JN1684" s="4"/>
      <c r="JO1684" s="4"/>
      <c r="JP1684" s="4"/>
      <c r="JQ1684" s="6"/>
    </row>
    <row r="1685" spans="1:277" x14ac:dyDescent="0.25">
      <c r="A1685" s="47"/>
      <c r="B1685" s="48"/>
      <c r="C1685" s="48"/>
      <c r="D1685" s="48"/>
      <c r="E1685" s="48"/>
      <c r="F1685" s="48"/>
      <c r="G1685" s="48"/>
      <c r="H1685" s="48"/>
      <c r="I1685" s="48"/>
      <c r="J1685" s="48"/>
      <c r="K1685" s="48"/>
      <c r="IY1685" s="6"/>
      <c r="IZ1685" s="6"/>
      <c r="JA1685" s="6"/>
      <c r="JB1685" s="6"/>
      <c r="JC1685" s="6"/>
      <c r="JD1685" s="46"/>
      <c r="JE1685" s="4"/>
      <c r="JF1685" s="4"/>
      <c r="JG1685" s="4"/>
      <c r="JH1685" s="4"/>
      <c r="JI1685" s="4"/>
      <c r="JJ1685" s="4"/>
      <c r="JK1685" s="4"/>
      <c r="JL1685" s="4"/>
      <c r="JM1685" s="4"/>
      <c r="JN1685" s="4"/>
      <c r="JO1685" s="4"/>
      <c r="JP1685" s="4"/>
      <c r="JQ1685" s="6"/>
    </row>
    <row r="1686" spans="1:277" x14ac:dyDescent="0.25">
      <c r="A1686" s="47"/>
      <c r="B1686" s="48"/>
      <c r="C1686" s="48"/>
      <c r="D1686" s="48"/>
      <c r="E1686" s="48"/>
      <c r="F1686" s="48"/>
      <c r="G1686" s="48"/>
      <c r="H1686" s="48"/>
      <c r="I1686" s="48"/>
      <c r="J1686" s="48"/>
      <c r="K1686" s="48"/>
      <c r="IY1686" s="6"/>
      <c r="IZ1686" s="6"/>
      <c r="JA1686" s="6"/>
      <c r="JB1686" s="6"/>
      <c r="JC1686" s="6"/>
      <c r="JD1686" s="46"/>
      <c r="JE1686" s="4"/>
      <c r="JF1686" s="4"/>
      <c r="JG1686" s="4"/>
      <c r="JH1686" s="4"/>
      <c r="JI1686" s="4"/>
      <c r="JJ1686" s="4"/>
      <c r="JK1686" s="4"/>
      <c r="JL1686" s="4"/>
      <c r="JM1686" s="4"/>
      <c r="JN1686" s="4"/>
      <c r="JO1686" s="4"/>
      <c r="JP1686" s="4"/>
      <c r="JQ1686" s="6"/>
    </row>
    <row r="1687" spans="1:277" x14ac:dyDescent="0.25">
      <c r="A1687" s="47"/>
      <c r="B1687" s="48"/>
      <c r="C1687" s="48"/>
      <c r="D1687" s="48"/>
      <c r="E1687" s="48"/>
      <c r="F1687" s="48"/>
      <c r="G1687" s="48"/>
      <c r="H1687" s="48"/>
      <c r="I1687" s="48"/>
      <c r="J1687" s="48"/>
      <c r="K1687" s="48"/>
      <c r="IY1687" s="6"/>
      <c r="IZ1687" s="6"/>
      <c r="JA1687" s="6"/>
      <c r="JB1687" s="6"/>
      <c r="JC1687" s="6"/>
      <c r="JD1687" s="46"/>
      <c r="JE1687" s="4"/>
      <c r="JF1687" s="4"/>
      <c r="JG1687" s="4"/>
      <c r="JH1687" s="4"/>
      <c r="JI1687" s="4"/>
      <c r="JJ1687" s="4"/>
      <c r="JK1687" s="4"/>
      <c r="JL1687" s="4"/>
      <c r="JM1687" s="4"/>
      <c r="JN1687" s="4"/>
      <c r="JO1687" s="4"/>
      <c r="JP1687" s="4"/>
      <c r="JQ1687" s="6"/>
    </row>
    <row r="1688" spans="1:277" x14ac:dyDescent="0.25">
      <c r="A1688" s="47"/>
      <c r="B1688" s="48"/>
      <c r="C1688" s="48"/>
      <c r="D1688" s="48"/>
      <c r="E1688" s="48"/>
      <c r="F1688" s="48"/>
      <c r="G1688" s="48"/>
      <c r="H1688" s="48"/>
      <c r="I1688" s="48"/>
      <c r="J1688" s="48"/>
      <c r="K1688" s="48"/>
      <c r="IY1688" s="6"/>
      <c r="IZ1688" s="6"/>
      <c r="JA1688" s="6"/>
      <c r="JB1688" s="6"/>
      <c r="JC1688" s="6"/>
      <c r="JD1688" s="46"/>
      <c r="JE1688" s="4"/>
      <c r="JF1688" s="4"/>
      <c r="JG1688" s="4"/>
      <c r="JH1688" s="4"/>
      <c r="JI1688" s="4"/>
      <c r="JJ1688" s="4"/>
      <c r="JK1688" s="4"/>
      <c r="JL1688" s="4"/>
      <c r="JM1688" s="4"/>
      <c r="JN1688" s="4"/>
      <c r="JO1688" s="4"/>
      <c r="JP1688" s="4"/>
      <c r="JQ1688" s="6"/>
    </row>
    <row r="1689" spans="1:277" x14ac:dyDescent="0.25">
      <c r="A1689" s="47"/>
      <c r="B1689" s="48"/>
      <c r="C1689" s="48"/>
      <c r="D1689" s="48"/>
      <c r="E1689" s="48"/>
      <c r="F1689" s="48"/>
      <c r="G1689" s="48"/>
      <c r="H1689" s="48"/>
      <c r="I1689" s="48"/>
      <c r="J1689" s="48"/>
      <c r="K1689" s="48"/>
      <c r="IY1689" s="6"/>
      <c r="IZ1689" s="6"/>
      <c r="JA1689" s="6"/>
      <c r="JB1689" s="6"/>
      <c r="JC1689" s="6"/>
      <c r="JD1689" s="46"/>
      <c r="JE1689" s="4"/>
      <c r="JF1689" s="4"/>
      <c r="JG1689" s="4"/>
      <c r="JH1689" s="4"/>
      <c r="JI1689" s="4"/>
      <c r="JJ1689" s="4"/>
      <c r="JK1689" s="4"/>
      <c r="JL1689" s="4"/>
      <c r="JM1689" s="4"/>
      <c r="JN1689" s="4"/>
      <c r="JO1689" s="4"/>
      <c r="JP1689" s="4"/>
      <c r="JQ1689" s="6"/>
    </row>
    <row r="1690" spans="1:277" x14ac:dyDescent="0.25">
      <c r="A1690" s="47"/>
      <c r="B1690" s="48"/>
      <c r="C1690" s="48"/>
      <c r="D1690" s="48"/>
      <c r="E1690" s="48"/>
      <c r="F1690" s="48"/>
      <c r="G1690" s="48"/>
      <c r="H1690" s="48"/>
      <c r="I1690" s="48"/>
      <c r="J1690" s="48"/>
      <c r="K1690" s="48"/>
      <c r="IY1690" s="6"/>
      <c r="IZ1690" s="6"/>
      <c r="JA1690" s="6"/>
      <c r="JB1690" s="6"/>
      <c r="JC1690" s="6"/>
      <c r="JD1690" s="46"/>
      <c r="JE1690" s="4"/>
      <c r="JF1690" s="4"/>
      <c r="JG1690" s="4"/>
      <c r="JH1690" s="4"/>
      <c r="JI1690" s="4"/>
      <c r="JJ1690" s="4"/>
      <c r="JK1690" s="4"/>
      <c r="JL1690" s="4"/>
      <c r="JM1690" s="4"/>
      <c r="JN1690" s="4"/>
      <c r="JO1690" s="4"/>
      <c r="JP1690" s="4"/>
      <c r="JQ1690" s="6"/>
    </row>
    <row r="1691" spans="1:277" x14ac:dyDescent="0.25">
      <c r="A1691" s="47"/>
      <c r="B1691" s="48"/>
      <c r="C1691" s="48"/>
      <c r="D1691" s="48"/>
      <c r="E1691" s="48"/>
      <c r="F1691" s="48"/>
      <c r="G1691" s="48"/>
      <c r="H1691" s="48"/>
      <c r="I1691" s="48"/>
      <c r="J1691" s="48"/>
      <c r="K1691" s="48"/>
      <c r="IY1691" s="6"/>
      <c r="IZ1691" s="6"/>
      <c r="JA1691" s="6"/>
      <c r="JB1691" s="6"/>
      <c r="JC1691" s="6"/>
      <c r="JD1691" s="46"/>
      <c r="JE1691" s="4"/>
      <c r="JF1691" s="4"/>
      <c r="JG1691" s="4"/>
      <c r="JH1691" s="4"/>
      <c r="JI1691" s="4"/>
      <c r="JJ1691" s="4"/>
      <c r="JK1691" s="4"/>
      <c r="JL1691" s="4"/>
      <c r="JM1691" s="4"/>
      <c r="JN1691" s="4"/>
      <c r="JO1691" s="4"/>
      <c r="JP1691" s="4"/>
      <c r="JQ1691" s="6"/>
    </row>
    <row r="1692" spans="1:277" x14ac:dyDescent="0.25">
      <c r="A1692" s="47"/>
      <c r="B1692" s="48"/>
      <c r="C1692" s="48"/>
      <c r="D1692" s="48"/>
      <c r="E1692" s="48"/>
      <c r="F1692" s="48"/>
      <c r="G1692" s="48"/>
      <c r="H1692" s="48"/>
      <c r="I1692" s="48"/>
      <c r="J1692" s="48"/>
      <c r="K1692" s="48"/>
      <c r="IY1692" s="6"/>
      <c r="IZ1692" s="6"/>
      <c r="JA1692" s="6"/>
      <c r="JB1692" s="6"/>
      <c r="JC1692" s="6"/>
      <c r="JD1692" s="46"/>
      <c r="JE1692" s="4"/>
      <c r="JF1692" s="4"/>
      <c r="JG1692" s="4"/>
      <c r="JH1692" s="4"/>
      <c r="JI1692" s="4"/>
      <c r="JJ1692" s="4"/>
      <c r="JK1692" s="4"/>
      <c r="JL1692" s="4"/>
      <c r="JM1692" s="4"/>
      <c r="JN1692" s="4"/>
      <c r="JO1692" s="4"/>
      <c r="JP1692" s="4"/>
      <c r="JQ1692" s="6"/>
    </row>
    <row r="1693" spans="1:277" x14ac:dyDescent="0.25">
      <c r="A1693" s="47"/>
      <c r="B1693" s="48"/>
      <c r="C1693" s="48"/>
      <c r="D1693" s="48"/>
      <c r="E1693" s="48"/>
      <c r="F1693" s="48"/>
      <c r="G1693" s="48"/>
      <c r="H1693" s="48"/>
      <c r="I1693" s="48"/>
      <c r="J1693" s="48"/>
      <c r="K1693" s="48"/>
      <c r="IY1693" s="6"/>
      <c r="IZ1693" s="6"/>
      <c r="JA1693" s="6"/>
      <c r="JB1693" s="6"/>
      <c r="JC1693" s="6"/>
      <c r="JD1693" s="46"/>
      <c r="JE1693" s="4"/>
      <c r="JF1693" s="4"/>
      <c r="JG1693" s="4"/>
      <c r="JH1693" s="4"/>
      <c r="JI1693" s="4"/>
      <c r="JJ1693" s="4"/>
      <c r="JK1693" s="4"/>
      <c r="JL1693" s="4"/>
      <c r="JM1693" s="4"/>
      <c r="JN1693" s="4"/>
      <c r="JO1693" s="4"/>
      <c r="JP1693" s="4"/>
      <c r="JQ1693" s="6"/>
    </row>
    <row r="1694" spans="1:277" x14ac:dyDescent="0.25">
      <c r="A1694" s="47"/>
      <c r="B1694" s="48"/>
      <c r="C1694" s="48"/>
      <c r="D1694" s="48"/>
      <c r="E1694" s="48"/>
      <c r="F1694" s="48"/>
      <c r="G1694" s="48"/>
      <c r="H1694" s="48"/>
      <c r="I1694" s="48"/>
      <c r="J1694" s="48"/>
      <c r="K1694" s="48"/>
      <c r="IY1694" s="6"/>
      <c r="IZ1694" s="6"/>
      <c r="JA1694" s="6"/>
      <c r="JB1694" s="6"/>
      <c r="JC1694" s="6"/>
      <c r="JD1694" s="46"/>
      <c r="JE1694" s="4"/>
      <c r="JF1694" s="4"/>
      <c r="JG1694" s="4"/>
      <c r="JH1694" s="4"/>
      <c r="JI1694" s="4"/>
      <c r="JJ1694" s="4"/>
      <c r="JK1694" s="4"/>
      <c r="JL1694" s="4"/>
      <c r="JM1694" s="4"/>
      <c r="JN1694" s="4"/>
      <c r="JO1694" s="4"/>
      <c r="JP1694" s="4"/>
      <c r="JQ1694" s="6"/>
    </row>
    <row r="1695" spans="1:277" x14ac:dyDescent="0.25">
      <c r="A1695" s="47"/>
      <c r="B1695" s="48"/>
      <c r="C1695" s="48"/>
      <c r="D1695" s="48"/>
      <c r="E1695" s="48"/>
      <c r="F1695" s="48"/>
      <c r="G1695" s="48"/>
      <c r="H1695" s="48"/>
      <c r="I1695" s="48"/>
      <c r="J1695" s="48"/>
      <c r="K1695" s="48"/>
      <c r="IY1695" s="6"/>
      <c r="IZ1695" s="6"/>
      <c r="JA1695" s="6"/>
      <c r="JB1695" s="6"/>
      <c r="JC1695" s="6"/>
      <c r="JD1695" s="46"/>
      <c r="JE1695" s="4"/>
      <c r="JF1695" s="4"/>
      <c r="JG1695" s="4"/>
      <c r="JH1695" s="4"/>
      <c r="JI1695" s="4"/>
      <c r="JJ1695" s="4"/>
      <c r="JK1695" s="4"/>
      <c r="JL1695" s="4"/>
      <c r="JM1695" s="4"/>
      <c r="JN1695" s="4"/>
      <c r="JO1695" s="4"/>
      <c r="JP1695" s="4"/>
      <c r="JQ1695" s="6"/>
    </row>
    <row r="1696" spans="1:277" x14ac:dyDescent="0.25">
      <c r="A1696" s="47"/>
      <c r="B1696" s="48"/>
      <c r="C1696" s="48"/>
      <c r="D1696" s="48"/>
      <c r="E1696" s="48"/>
      <c r="F1696" s="48"/>
      <c r="G1696" s="48"/>
      <c r="H1696" s="48"/>
      <c r="I1696" s="48"/>
      <c r="J1696" s="48"/>
      <c r="K1696" s="48"/>
      <c r="IY1696" s="6"/>
      <c r="IZ1696" s="6"/>
      <c r="JA1696" s="6"/>
      <c r="JB1696" s="6"/>
      <c r="JC1696" s="6"/>
      <c r="JD1696" s="46"/>
      <c r="JE1696" s="4"/>
      <c r="JF1696" s="4"/>
      <c r="JG1696" s="4"/>
      <c r="JH1696" s="4"/>
      <c r="JI1696" s="4"/>
      <c r="JJ1696" s="4"/>
      <c r="JK1696" s="4"/>
      <c r="JL1696" s="4"/>
      <c r="JM1696" s="4"/>
      <c r="JN1696" s="4"/>
      <c r="JO1696" s="4"/>
      <c r="JP1696" s="4"/>
      <c r="JQ1696" s="6"/>
    </row>
    <row r="1697" spans="1:277" x14ac:dyDescent="0.25">
      <c r="A1697" s="47"/>
      <c r="B1697" s="48"/>
      <c r="C1697" s="48"/>
      <c r="D1697" s="48"/>
      <c r="E1697" s="48"/>
      <c r="F1697" s="48"/>
      <c r="G1697" s="48"/>
      <c r="H1697" s="48"/>
      <c r="I1697" s="48"/>
      <c r="J1697" s="48"/>
      <c r="K1697" s="48"/>
      <c r="IY1697" s="6"/>
      <c r="IZ1697" s="6"/>
      <c r="JA1697" s="6"/>
      <c r="JB1697" s="6"/>
      <c r="JC1697" s="6"/>
      <c r="JD1697" s="46"/>
      <c r="JE1697" s="4"/>
      <c r="JF1697" s="4"/>
      <c r="JG1697" s="4"/>
      <c r="JH1697" s="4"/>
      <c r="JI1697" s="4"/>
      <c r="JJ1697" s="4"/>
      <c r="JK1697" s="4"/>
      <c r="JL1697" s="4"/>
      <c r="JM1697" s="4"/>
      <c r="JN1697" s="4"/>
      <c r="JO1697" s="4"/>
      <c r="JP1697" s="4"/>
      <c r="JQ1697" s="6"/>
    </row>
    <row r="1698" spans="1:277" x14ac:dyDescent="0.25">
      <c r="A1698" s="47"/>
      <c r="B1698" s="48"/>
      <c r="C1698" s="48"/>
      <c r="D1698" s="48"/>
      <c r="E1698" s="48"/>
      <c r="F1698" s="48"/>
      <c r="G1698" s="48"/>
      <c r="H1698" s="48"/>
      <c r="I1698" s="48"/>
      <c r="J1698" s="48"/>
      <c r="K1698" s="48"/>
      <c r="IY1698" s="6"/>
      <c r="IZ1698" s="6"/>
      <c r="JA1698" s="6"/>
      <c r="JB1698" s="6"/>
      <c r="JC1698" s="6"/>
      <c r="JD1698" s="46"/>
      <c r="JE1698" s="4"/>
      <c r="JF1698" s="4"/>
      <c r="JG1698" s="4"/>
      <c r="JH1698" s="4"/>
      <c r="JI1698" s="4"/>
      <c r="JJ1698" s="4"/>
      <c r="JK1698" s="4"/>
      <c r="JL1698" s="4"/>
      <c r="JM1698" s="4"/>
      <c r="JN1698" s="4"/>
      <c r="JO1698" s="4"/>
      <c r="JP1698" s="4"/>
      <c r="JQ1698" s="6"/>
    </row>
    <row r="1699" spans="1:277" x14ac:dyDescent="0.25">
      <c r="A1699" s="47"/>
      <c r="B1699" s="48"/>
      <c r="C1699" s="48"/>
      <c r="D1699" s="48"/>
      <c r="E1699" s="48"/>
      <c r="F1699" s="48"/>
      <c r="G1699" s="48"/>
      <c r="H1699" s="48"/>
      <c r="I1699" s="48"/>
      <c r="J1699" s="48"/>
      <c r="K1699" s="48"/>
      <c r="IY1699" s="6"/>
      <c r="IZ1699" s="6"/>
      <c r="JA1699" s="6"/>
      <c r="JB1699" s="6"/>
      <c r="JC1699" s="6"/>
      <c r="JD1699" s="46"/>
      <c r="JE1699" s="4"/>
      <c r="JF1699" s="4"/>
      <c r="JG1699" s="4"/>
      <c r="JH1699" s="4"/>
      <c r="JI1699" s="4"/>
      <c r="JJ1699" s="4"/>
      <c r="JK1699" s="4"/>
      <c r="JL1699" s="4"/>
      <c r="JM1699" s="4"/>
      <c r="JN1699" s="4"/>
      <c r="JO1699" s="4"/>
      <c r="JP1699" s="4"/>
      <c r="JQ1699" s="6"/>
    </row>
    <row r="1700" spans="1:277" x14ac:dyDescent="0.25">
      <c r="A1700" s="47"/>
      <c r="B1700" s="48"/>
      <c r="C1700" s="48"/>
      <c r="D1700" s="48"/>
      <c r="E1700" s="48"/>
      <c r="F1700" s="48"/>
      <c r="G1700" s="48"/>
      <c r="H1700" s="48"/>
      <c r="I1700" s="48"/>
      <c r="J1700" s="48"/>
      <c r="K1700" s="48"/>
      <c r="IY1700" s="6"/>
      <c r="IZ1700" s="6"/>
      <c r="JA1700" s="6"/>
      <c r="JB1700" s="6"/>
      <c r="JC1700" s="6"/>
      <c r="JD1700" s="46"/>
      <c r="JE1700" s="4"/>
      <c r="JF1700" s="4"/>
      <c r="JG1700" s="4"/>
      <c r="JH1700" s="4"/>
      <c r="JI1700" s="4"/>
      <c r="JJ1700" s="4"/>
      <c r="JK1700" s="4"/>
      <c r="JL1700" s="4"/>
      <c r="JM1700" s="4"/>
      <c r="JN1700" s="4"/>
      <c r="JO1700" s="4"/>
      <c r="JP1700" s="4"/>
      <c r="JQ1700" s="6"/>
    </row>
    <row r="1701" spans="1:277" x14ac:dyDescent="0.25">
      <c r="A1701" s="47"/>
      <c r="B1701" s="48"/>
      <c r="C1701" s="48"/>
      <c r="D1701" s="48"/>
      <c r="E1701" s="48"/>
      <c r="F1701" s="48"/>
      <c r="G1701" s="48"/>
      <c r="H1701" s="48"/>
      <c r="I1701" s="48"/>
      <c r="J1701" s="48"/>
      <c r="K1701" s="48"/>
      <c r="IY1701" s="6"/>
      <c r="IZ1701" s="6"/>
      <c r="JA1701" s="6"/>
      <c r="JB1701" s="6"/>
      <c r="JC1701" s="6"/>
      <c r="JD1701" s="46"/>
      <c r="JE1701" s="4"/>
      <c r="JF1701" s="4"/>
      <c r="JG1701" s="4"/>
      <c r="JH1701" s="4"/>
      <c r="JI1701" s="4"/>
      <c r="JJ1701" s="4"/>
      <c r="JK1701" s="4"/>
      <c r="JL1701" s="4"/>
      <c r="JM1701" s="4"/>
      <c r="JN1701" s="4"/>
      <c r="JO1701" s="4"/>
      <c r="JP1701" s="4"/>
      <c r="JQ1701" s="6"/>
    </row>
    <row r="1702" spans="1:277" x14ac:dyDescent="0.25">
      <c r="A1702" s="47"/>
      <c r="B1702" s="48"/>
      <c r="C1702" s="48"/>
      <c r="D1702" s="48"/>
      <c r="E1702" s="48"/>
      <c r="F1702" s="48"/>
      <c r="G1702" s="48"/>
      <c r="H1702" s="48"/>
      <c r="I1702" s="48"/>
      <c r="J1702" s="48"/>
      <c r="K1702" s="48"/>
      <c r="IY1702" s="6"/>
      <c r="IZ1702" s="6"/>
      <c r="JA1702" s="6"/>
      <c r="JB1702" s="6"/>
      <c r="JC1702" s="6"/>
      <c r="JD1702" s="46"/>
      <c r="JE1702" s="4"/>
      <c r="JF1702" s="4"/>
      <c r="JG1702" s="4"/>
      <c r="JH1702" s="4"/>
      <c r="JI1702" s="4"/>
      <c r="JJ1702" s="4"/>
      <c r="JK1702" s="4"/>
      <c r="JL1702" s="4"/>
      <c r="JM1702" s="4"/>
      <c r="JN1702" s="4"/>
      <c r="JO1702" s="4"/>
      <c r="JP1702" s="4"/>
      <c r="JQ1702" s="6"/>
    </row>
    <row r="1703" spans="1:277" x14ac:dyDescent="0.25">
      <c r="A1703" s="47"/>
      <c r="B1703" s="48"/>
      <c r="C1703" s="48"/>
      <c r="D1703" s="48"/>
      <c r="E1703" s="48"/>
      <c r="F1703" s="48"/>
      <c r="G1703" s="48"/>
      <c r="H1703" s="48"/>
      <c r="I1703" s="48"/>
      <c r="J1703" s="48"/>
      <c r="K1703" s="48"/>
      <c r="IY1703" s="6"/>
      <c r="IZ1703" s="6"/>
      <c r="JA1703" s="6"/>
      <c r="JB1703" s="6"/>
      <c r="JC1703" s="6"/>
      <c r="JD1703" s="46"/>
      <c r="JE1703" s="4"/>
      <c r="JF1703" s="4"/>
      <c r="JG1703" s="4"/>
      <c r="JH1703" s="4"/>
      <c r="JI1703" s="4"/>
      <c r="JJ1703" s="4"/>
      <c r="JK1703" s="4"/>
      <c r="JL1703" s="4"/>
      <c r="JM1703" s="4"/>
      <c r="JN1703" s="4"/>
      <c r="JO1703" s="4"/>
      <c r="JP1703" s="4"/>
      <c r="JQ1703" s="6"/>
    </row>
    <row r="1704" spans="1:277" x14ac:dyDescent="0.25">
      <c r="A1704" s="47"/>
      <c r="B1704" s="48"/>
      <c r="C1704" s="48"/>
      <c r="D1704" s="48"/>
      <c r="E1704" s="48"/>
      <c r="F1704" s="48"/>
      <c r="G1704" s="48"/>
      <c r="H1704" s="48"/>
      <c r="I1704" s="48"/>
      <c r="J1704" s="48"/>
      <c r="K1704" s="48"/>
      <c r="IY1704" s="6"/>
      <c r="IZ1704" s="6"/>
      <c r="JA1704" s="6"/>
      <c r="JB1704" s="6"/>
      <c r="JC1704" s="6"/>
      <c r="JD1704" s="46"/>
      <c r="JE1704" s="4"/>
      <c r="JF1704" s="4"/>
      <c r="JG1704" s="4"/>
      <c r="JH1704" s="4"/>
      <c r="JI1704" s="4"/>
      <c r="JJ1704" s="4"/>
      <c r="JK1704" s="4"/>
      <c r="JL1704" s="4"/>
      <c r="JM1704" s="4"/>
      <c r="JN1704" s="4"/>
      <c r="JO1704" s="4"/>
      <c r="JP1704" s="4"/>
      <c r="JQ1704" s="6"/>
    </row>
    <row r="1705" spans="1:277" x14ac:dyDescent="0.25">
      <c r="A1705" s="47"/>
      <c r="B1705" s="48"/>
      <c r="C1705" s="48"/>
      <c r="D1705" s="48"/>
      <c r="E1705" s="48"/>
      <c r="F1705" s="48"/>
      <c r="G1705" s="48"/>
      <c r="H1705" s="48"/>
      <c r="I1705" s="48"/>
      <c r="J1705" s="48"/>
      <c r="K1705" s="48"/>
      <c r="IY1705" s="6"/>
      <c r="IZ1705" s="6"/>
      <c r="JA1705" s="6"/>
      <c r="JB1705" s="6"/>
      <c r="JC1705" s="6"/>
      <c r="JD1705" s="46"/>
      <c r="JE1705" s="4"/>
      <c r="JF1705" s="4"/>
      <c r="JG1705" s="4"/>
      <c r="JH1705" s="4"/>
      <c r="JI1705" s="4"/>
      <c r="JJ1705" s="4"/>
      <c r="JK1705" s="4"/>
      <c r="JL1705" s="4"/>
      <c r="JM1705" s="4"/>
      <c r="JN1705" s="4"/>
      <c r="JO1705" s="4"/>
      <c r="JP1705" s="4"/>
      <c r="JQ1705" s="6"/>
    </row>
    <row r="1706" spans="1:277" x14ac:dyDescent="0.25">
      <c r="A1706" s="47"/>
      <c r="B1706" s="48"/>
      <c r="C1706" s="48"/>
      <c r="D1706" s="48"/>
      <c r="E1706" s="48"/>
      <c r="F1706" s="48"/>
      <c r="G1706" s="48"/>
      <c r="H1706" s="48"/>
      <c r="I1706" s="48"/>
      <c r="J1706" s="48"/>
      <c r="K1706" s="48"/>
      <c r="IY1706" s="6"/>
      <c r="IZ1706" s="6"/>
      <c r="JA1706" s="6"/>
      <c r="JB1706" s="6"/>
      <c r="JC1706" s="6"/>
      <c r="JD1706" s="46"/>
      <c r="JE1706" s="4"/>
      <c r="JF1706" s="4"/>
      <c r="JG1706" s="4"/>
      <c r="JH1706" s="4"/>
      <c r="JI1706" s="4"/>
      <c r="JJ1706" s="4"/>
      <c r="JK1706" s="4"/>
      <c r="JL1706" s="4"/>
      <c r="JM1706" s="4"/>
      <c r="JN1706" s="4"/>
      <c r="JO1706" s="4"/>
      <c r="JP1706" s="4"/>
      <c r="JQ1706" s="6"/>
    </row>
    <row r="1707" spans="1:277" x14ac:dyDescent="0.25">
      <c r="A1707" s="47"/>
      <c r="B1707" s="48"/>
      <c r="C1707" s="48"/>
      <c r="D1707" s="48"/>
      <c r="E1707" s="48"/>
      <c r="F1707" s="48"/>
      <c r="G1707" s="48"/>
      <c r="H1707" s="48"/>
      <c r="I1707" s="48"/>
      <c r="J1707" s="48"/>
      <c r="K1707" s="48"/>
      <c r="IY1707" s="6"/>
      <c r="IZ1707" s="6"/>
      <c r="JA1707" s="6"/>
      <c r="JB1707" s="6"/>
      <c r="JC1707" s="6"/>
      <c r="JD1707" s="46"/>
      <c r="JE1707" s="4"/>
      <c r="JF1707" s="4"/>
      <c r="JG1707" s="4"/>
      <c r="JH1707" s="4"/>
      <c r="JI1707" s="4"/>
      <c r="JJ1707" s="4"/>
      <c r="JK1707" s="4"/>
      <c r="JL1707" s="4"/>
      <c r="JM1707" s="4"/>
      <c r="JN1707" s="4"/>
      <c r="JO1707" s="4"/>
      <c r="JP1707" s="4"/>
      <c r="JQ1707" s="6"/>
    </row>
    <row r="1708" spans="1:277" x14ac:dyDescent="0.25">
      <c r="A1708" s="47"/>
      <c r="B1708" s="48"/>
      <c r="C1708" s="48"/>
      <c r="D1708" s="48"/>
      <c r="E1708" s="48"/>
      <c r="F1708" s="48"/>
      <c r="G1708" s="48"/>
      <c r="H1708" s="48"/>
      <c r="I1708" s="48"/>
      <c r="J1708" s="48"/>
      <c r="K1708" s="48"/>
      <c r="IY1708" s="6"/>
      <c r="IZ1708" s="6"/>
      <c r="JA1708" s="6"/>
      <c r="JB1708" s="6"/>
      <c r="JC1708" s="6"/>
      <c r="JD1708" s="46"/>
      <c r="JE1708" s="4"/>
      <c r="JF1708" s="4"/>
      <c r="JG1708" s="4"/>
      <c r="JH1708" s="4"/>
      <c r="JI1708" s="4"/>
      <c r="JJ1708" s="4"/>
      <c r="JK1708" s="4"/>
      <c r="JL1708" s="4"/>
      <c r="JM1708" s="4"/>
      <c r="JN1708" s="4"/>
      <c r="JO1708" s="4"/>
      <c r="JP1708" s="4"/>
      <c r="JQ1708" s="6"/>
    </row>
    <row r="1709" spans="1:277" x14ac:dyDescent="0.25">
      <c r="A1709" s="47"/>
      <c r="B1709" s="48"/>
      <c r="C1709" s="48"/>
      <c r="D1709" s="48"/>
      <c r="E1709" s="48"/>
      <c r="F1709" s="48"/>
      <c r="G1709" s="48"/>
      <c r="H1709" s="48"/>
      <c r="I1709" s="48"/>
      <c r="J1709" s="48"/>
      <c r="K1709" s="48"/>
      <c r="IY1709" s="6"/>
      <c r="IZ1709" s="6"/>
      <c r="JA1709" s="6"/>
      <c r="JB1709" s="6"/>
      <c r="JC1709" s="6"/>
      <c r="JD1709" s="46"/>
      <c r="JE1709" s="4"/>
      <c r="JF1709" s="4"/>
      <c r="JG1709" s="4"/>
      <c r="JH1709" s="4"/>
      <c r="JI1709" s="4"/>
      <c r="JJ1709" s="4"/>
      <c r="JK1709" s="4"/>
      <c r="JL1709" s="4"/>
      <c r="JM1709" s="4"/>
      <c r="JN1709" s="4"/>
      <c r="JO1709" s="4"/>
      <c r="JP1709" s="4"/>
      <c r="JQ1709" s="6"/>
    </row>
    <row r="1710" spans="1:277" x14ac:dyDescent="0.25">
      <c r="A1710" s="47"/>
      <c r="B1710" s="48"/>
      <c r="C1710" s="48"/>
      <c r="D1710" s="48"/>
      <c r="E1710" s="48"/>
      <c r="F1710" s="48"/>
      <c r="G1710" s="48"/>
      <c r="H1710" s="48"/>
      <c r="I1710" s="48"/>
      <c r="J1710" s="48"/>
      <c r="K1710" s="48"/>
      <c r="IY1710" s="6"/>
      <c r="IZ1710" s="6"/>
      <c r="JA1710" s="6"/>
      <c r="JB1710" s="6"/>
      <c r="JC1710" s="6"/>
      <c r="JD1710" s="46"/>
      <c r="JE1710" s="4"/>
      <c r="JF1710" s="4"/>
      <c r="JG1710" s="4"/>
      <c r="JH1710" s="4"/>
      <c r="JI1710" s="4"/>
      <c r="JJ1710" s="4"/>
      <c r="JK1710" s="4"/>
      <c r="JL1710" s="4"/>
      <c r="JM1710" s="4"/>
      <c r="JN1710" s="4"/>
      <c r="JO1710" s="4"/>
      <c r="JP1710" s="4"/>
      <c r="JQ1710" s="6"/>
    </row>
    <row r="1711" spans="1:277" x14ac:dyDescent="0.25">
      <c r="A1711" s="47"/>
      <c r="B1711" s="48"/>
      <c r="C1711" s="48"/>
      <c r="D1711" s="48"/>
      <c r="E1711" s="48"/>
      <c r="F1711" s="48"/>
      <c r="G1711" s="48"/>
      <c r="H1711" s="48"/>
      <c r="I1711" s="48"/>
      <c r="J1711" s="48"/>
      <c r="K1711" s="48"/>
      <c r="IY1711" s="6"/>
      <c r="IZ1711" s="6"/>
      <c r="JA1711" s="6"/>
      <c r="JB1711" s="6"/>
      <c r="JC1711" s="6"/>
      <c r="JD1711" s="46"/>
      <c r="JE1711" s="4"/>
      <c r="JF1711" s="4"/>
      <c r="JG1711" s="4"/>
      <c r="JH1711" s="4"/>
      <c r="JI1711" s="4"/>
      <c r="JJ1711" s="4"/>
      <c r="JK1711" s="4"/>
      <c r="JL1711" s="4"/>
      <c r="JM1711" s="4"/>
      <c r="JN1711" s="4"/>
      <c r="JO1711" s="4"/>
      <c r="JP1711" s="4"/>
      <c r="JQ1711" s="6"/>
    </row>
    <row r="1712" spans="1:277" x14ac:dyDescent="0.25">
      <c r="A1712" s="47"/>
      <c r="B1712" s="48"/>
      <c r="C1712" s="48"/>
      <c r="D1712" s="48"/>
      <c r="E1712" s="48"/>
      <c r="F1712" s="48"/>
      <c r="G1712" s="48"/>
      <c r="H1712" s="48"/>
      <c r="I1712" s="48"/>
      <c r="J1712" s="48"/>
      <c r="K1712" s="48"/>
      <c r="IY1712" s="6"/>
      <c r="IZ1712" s="6"/>
      <c r="JA1712" s="6"/>
      <c r="JB1712" s="6"/>
      <c r="JC1712" s="6"/>
      <c r="JD1712" s="46"/>
      <c r="JE1712" s="4"/>
      <c r="JF1712" s="4"/>
      <c r="JG1712" s="4"/>
      <c r="JH1712" s="4"/>
      <c r="JI1712" s="4"/>
      <c r="JJ1712" s="4"/>
      <c r="JK1712" s="4"/>
      <c r="JL1712" s="4"/>
      <c r="JM1712" s="4"/>
      <c r="JN1712" s="4"/>
      <c r="JO1712" s="4"/>
      <c r="JP1712" s="4"/>
      <c r="JQ1712" s="6"/>
    </row>
    <row r="1713" spans="1:277" x14ac:dyDescent="0.25">
      <c r="A1713" s="47"/>
      <c r="B1713" s="48"/>
      <c r="C1713" s="48"/>
      <c r="D1713" s="48"/>
      <c r="E1713" s="48"/>
      <c r="F1713" s="48"/>
      <c r="G1713" s="48"/>
      <c r="H1713" s="48"/>
      <c r="I1713" s="48"/>
      <c r="J1713" s="48"/>
      <c r="K1713" s="48"/>
      <c r="IY1713" s="6"/>
      <c r="IZ1713" s="6"/>
      <c r="JA1713" s="6"/>
      <c r="JB1713" s="6"/>
      <c r="JC1713" s="6"/>
      <c r="JD1713" s="46"/>
      <c r="JE1713" s="4"/>
      <c r="JF1713" s="4"/>
      <c r="JG1713" s="4"/>
      <c r="JH1713" s="4"/>
      <c r="JI1713" s="4"/>
      <c r="JJ1713" s="4"/>
      <c r="JK1713" s="4"/>
      <c r="JL1713" s="4"/>
      <c r="JM1713" s="4"/>
      <c r="JN1713" s="4"/>
      <c r="JO1713" s="4"/>
      <c r="JP1713" s="4"/>
      <c r="JQ1713" s="6"/>
    </row>
    <row r="1714" spans="1:277" x14ac:dyDescent="0.25">
      <c r="A1714" s="47"/>
      <c r="B1714" s="48"/>
      <c r="C1714" s="48"/>
      <c r="D1714" s="48"/>
      <c r="E1714" s="48"/>
      <c r="F1714" s="48"/>
      <c r="G1714" s="48"/>
      <c r="H1714" s="48"/>
      <c r="I1714" s="48"/>
      <c r="J1714" s="48"/>
      <c r="K1714" s="48"/>
      <c r="IY1714" s="6"/>
      <c r="IZ1714" s="6"/>
      <c r="JA1714" s="6"/>
      <c r="JB1714" s="6"/>
      <c r="JC1714" s="6"/>
      <c r="JD1714" s="46"/>
      <c r="JE1714" s="4"/>
      <c r="JF1714" s="4"/>
      <c r="JG1714" s="4"/>
      <c r="JH1714" s="4"/>
      <c r="JI1714" s="4"/>
      <c r="JJ1714" s="4"/>
      <c r="JK1714" s="4"/>
      <c r="JL1714" s="4"/>
      <c r="JM1714" s="4"/>
      <c r="JN1714" s="4"/>
      <c r="JO1714" s="4"/>
      <c r="JP1714" s="4"/>
      <c r="JQ1714" s="6"/>
    </row>
    <row r="1715" spans="1:277" x14ac:dyDescent="0.25">
      <c r="A1715" s="47"/>
      <c r="B1715" s="48"/>
      <c r="C1715" s="48"/>
      <c r="D1715" s="48"/>
      <c r="E1715" s="48"/>
      <c r="F1715" s="48"/>
      <c r="G1715" s="48"/>
      <c r="H1715" s="48"/>
      <c r="I1715" s="48"/>
      <c r="J1715" s="48"/>
      <c r="K1715" s="48"/>
      <c r="IY1715" s="6"/>
      <c r="IZ1715" s="6"/>
      <c r="JA1715" s="6"/>
      <c r="JB1715" s="6"/>
      <c r="JC1715" s="6"/>
      <c r="JD1715" s="46"/>
      <c r="JE1715" s="4"/>
      <c r="JF1715" s="4"/>
      <c r="JG1715" s="4"/>
      <c r="JH1715" s="4"/>
      <c r="JI1715" s="4"/>
      <c r="JJ1715" s="4"/>
      <c r="JK1715" s="4"/>
      <c r="JL1715" s="4"/>
      <c r="JM1715" s="4"/>
      <c r="JN1715" s="4"/>
      <c r="JO1715" s="4"/>
      <c r="JP1715" s="4"/>
      <c r="JQ1715" s="6"/>
    </row>
    <row r="1716" spans="1:277" x14ac:dyDescent="0.25">
      <c r="A1716" s="47"/>
      <c r="B1716" s="48"/>
      <c r="C1716" s="48"/>
      <c r="D1716" s="48"/>
      <c r="E1716" s="48"/>
      <c r="F1716" s="48"/>
      <c r="G1716" s="48"/>
      <c r="H1716" s="48"/>
      <c r="I1716" s="48"/>
      <c r="J1716" s="48"/>
      <c r="K1716" s="48"/>
      <c r="IY1716" s="6"/>
      <c r="IZ1716" s="6"/>
      <c r="JA1716" s="6"/>
      <c r="JB1716" s="6"/>
      <c r="JC1716" s="6"/>
      <c r="JD1716" s="46"/>
      <c r="JE1716" s="4"/>
      <c r="JF1716" s="4"/>
      <c r="JG1716" s="4"/>
      <c r="JH1716" s="4"/>
      <c r="JI1716" s="4"/>
      <c r="JJ1716" s="4"/>
      <c r="JK1716" s="4"/>
      <c r="JL1716" s="4"/>
      <c r="JM1716" s="4"/>
      <c r="JN1716" s="4"/>
      <c r="JO1716" s="4"/>
      <c r="JP1716" s="4"/>
      <c r="JQ1716" s="6"/>
    </row>
    <row r="1717" spans="1:277" x14ac:dyDescent="0.25">
      <c r="A1717" s="47"/>
      <c r="B1717" s="48"/>
      <c r="C1717" s="48"/>
      <c r="D1717" s="48"/>
      <c r="E1717" s="48"/>
      <c r="F1717" s="48"/>
      <c r="G1717" s="48"/>
      <c r="H1717" s="48"/>
      <c r="I1717" s="48"/>
      <c r="J1717" s="48"/>
      <c r="K1717" s="48"/>
      <c r="IY1717" s="6"/>
      <c r="IZ1717" s="6"/>
      <c r="JA1717" s="6"/>
      <c r="JB1717" s="6"/>
      <c r="JC1717" s="6"/>
      <c r="JD1717" s="46"/>
      <c r="JE1717" s="4"/>
      <c r="JF1717" s="4"/>
      <c r="JG1717" s="4"/>
      <c r="JH1717" s="4"/>
      <c r="JI1717" s="4"/>
      <c r="JJ1717" s="4"/>
      <c r="JK1717" s="4"/>
      <c r="JL1717" s="4"/>
      <c r="JM1717" s="4"/>
      <c r="JN1717" s="4"/>
      <c r="JO1717" s="4"/>
      <c r="JP1717" s="4"/>
      <c r="JQ1717" s="6"/>
    </row>
    <row r="1718" spans="1:277" x14ac:dyDescent="0.25">
      <c r="A1718" s="47"/>
      <c r="B1718" s="48"/>
      <c r="C1718" s="48"/>
      <c r="D1718" s="48"/>
      <c r="E1718" s="48"/>
      <c r="F1718" s="48"/>
      <c r="G1718" s="48"/>
      <c r="H1718" s="48"/>
      <c r="I1718" s="48"/>
      <c r="J1718" s="48"/>
      <c r="K1718" s="48"/>
      <c r="IY1718" s="6"/>
      <c r="IZ1718" s="6"/>
      <c r="JA1718" s="6"/>
      <c r="JB1718" s="6"/>
      <c r="JC1718" s="6"/>
      <c r="JD1718" s="46"/>
      <c r="JE1718" s="4"/>
      <c r="JF1718" s="4"/>
      <c r="JG1718" s="4"/>
      <c r="JH1718" s="4"/>
      <c r="JI1718" s="4"/>
      <c r="JJ1718" s="4"/>
      <c r="JK1718" s="4"/>
      <c r="JL1718" s="4"/>
      <c r="JM1718" s="4"/>
      <c r="JN1718" s="4"/>
      <c r="JO1718" s="4"/>
      <c r="JP1718" s="4"/>
      <c r="JQ1718" s="6"/>
    </row>
    <row r="1719" spans="1:277" x14ac:dyDescent="0.25">
      <c r="A1719" s="47"/>
      <c r="B1719" s="48"/>
      <c r="C1719" s="48"/>
      <c r="D1719" s="48"/>
      <c r="E1719" s="48"/>
      <c r="F1719" s="48"/>
      <c r="G1719" s="48"/>
      <c r="H1719" s="48"/>
      <c r="I1719" s="48"/>
      <c r="J1719" s="48"/>
      <c r="K1719" s="48"/>
      <c r="IY1719" s="6"/>
      <c r="IZ1719" s="6"/>
      <c r="JA1719" s="6"/>
      <c r="JB1719" s="6"/>
      <c r="JC1719" s="6"/>
      <c r="JD1719" s="46"/>
      <c r="JE1719" s="4"/>
      <c r="JF1719" s="4"/>
      <c r="JG1719" s="4"/>
      <c r="JH1719" s="4"/>
      <c r="JI1719" s="4"/>
      <c r="JJ1719" s="4"/>
      <c r="JK1719" s="4"/>
      <c r="JL1719" s="4"/>
      <c r="JM1719" s="4"/>
      <c r="JN1719" s="4"/>
      <c r="JO1719" s="4"/>
      <c r="JP1719" s="4"/>
      <c r="JQ1719" s="6"/>
    </row>
    <row r="1720" spans="1:277" x14ac:dyDescent="0.25">
      <c r="A1720" s="47"/>
      <c r="B1720" s="48"/>
      <c r="C1720" s="48"/>
      <c r="D1720" s="48"/>
      <c r="E1720" s="48"/>
      <c r="F1720" s="48"/>
      <c r="G1720" s="48"/>
      <c r="H1720" s="48"/>
      <c r="I1720" s="48"/>
      <c r="J1720" s="48"/>
      <c r="K1720" s="48"/>
      <c r="IY1720" s="6"/>
      <c r="IZ1720" s="6"/>
      <c r="JA1720" s="6"/>
      <c r="JB1720" s="6"/>
      <c r="JC1720" s="6"/>
      <c r="JD1720" s="46"/>
      <c r="JE1720" s="4"/>
      <c r="JF1720" s="4"/>
      <c r="JG1720" s="4"/>
      <c r="JH1720" s="4"/>
      <c r="JI1720" s="4"/>
      <c r="JJ1720" s="4"/>
      <c r="JK1720" s="4"/>
      <c r="JL1720" s="4"/>
      <c r="JM1720" s="4"/>
      <c r="JN1720" s="4"/>
      <c r="JO1720" s="4"/>
      <c r="JP1720" s="4"/>
      <c r="JQ1720" s="6"/>
    </row>
    <row r="1721" spans="1:277" x14ac:dyDescent="0.25">
      <c r="A1721" s="47"/>
      <c r="B1721" s="48"/>
      <c r="C1721" s="48"/>
      <c r="D1721" s="48"/>
      <c r="E1721" s="48"/>
      <c r="F1721" s="48"/>
      <c r="G1721" s="48"/>
      <c r="H1721" s="48"/>
      <c r="I1721" s="48"/>
      <c r="J1721" s="48"/>
      <c r="K1721" s="48"/>
      <c r="IY1721" s="6"/>
      <c r="IZ1721" s="6"/>
      <c r="JA1721" s="6"/>
      <c r="JB1721" s="6"/>
      <c r="JC1721" s="6"/>
      <c r="JD1721" s="46"/>
      <c r="JE1721" s="4"/>
      <c r="JF1721" s="4"/>
      <c r="JG1721" s="4"/>
      <c r="JH1721" s="4"/>
      <c r="JI1721" s="4"/>
      <c r="JJ1721" s="4"/>
      <c r="JK1721" s="4"/>
      <c r="JL1721" s="4"/>
      <c r="JM1721" s="4"/>
      <c r="JN1721" s="4"/>
      <c r="JO1721" s="4"/>
      <c r="JP1721" s="4"/>
      <c r="JQ1721" s="6"/>
    </row>
    <row r="1722" spans="1:277" x14ac:dyDescent="0.25">
      <c r="A1722" s="47"/>
      <c r="B1722" s="48"/>
      <c r="C1722" s="48"/>
      <c r="D1722" s="48"/>
      <c r="E1722" s="48"/>
      <c r="F1722" s="48"/>
      <c r="G1722" s="48"/>
      <c r="H1722" s="48"/>
      <c r="I1722" s="48"/>
      <c r="J1722" s="48"/>
      <c r="K1722" s="48"/>
      <c r="IY1722" s="6"/>
      <c r="IZ1722" s="6"/>
      <c r="JA1722" s="6"/>
      <c r="JB1722" s="6"/>
      <c r="JC1722" s="6"/>
      <c r="JD1722" s="46"/>
      <c r="JE1722" s="4"/>
      <c r="JF1722" s="4"/>
      <c r="JG1722" s="4"/>
      <c r="JH1722" s="4"/>
      <c r="JI1722" s="4"/>
      <c r="JJ1722" s="4"/>
      <c r="JK1722" s="4"/>
      <c r="JL1722" s="4"/>
      <c r="JM1722" s="4"/>
      <c r="JN1722" s="4"/>
      <c r="JO1722" s="4"/>
      <c r="JP1722" s="4"/>
      <c r="JQ1722" s="6"/>
    </row>
    <row r="1723" spans="1:277" x14ac:dyDescent="0.25">
      <c r="A1723" s="47"/>
      <c r="B1723" s="48"/>
      <c r="C1723" s="48"/>
      <c r="D1723" s="48"/>
      <c r="E1723" s="48"/>
      <c r="F1723" s="48"/>
      <c r="G1723" s="48"/>
      <c r="H1723" s="48"/>
      <c r="I1723" s="48"/>
      <c r="J1723" s="48"/>
      <c r="K1723" s="48"/>
      <c r="IY1723" s="6"/>
      <c r="IZ1723" s="6"/>
      <c r="JA1723" s="6"/>
      <c r="JB1723" s="6"/>
      <c r="JC1723" s="6"/>
      <c r="JD1723" s="46"/>
      <c r="JE1723" s="4"/>
      <c r="JF1723" s="4"/>
      <c r="JG1723" s="4"/>
      <c r="JH1723" s="4"/>
      <c r="JI1723" s="4"/>
      <c r="JJ1723" s="4"/>
      <c r="JK1723" s="4"/>
      <c r="JL1723" s="4"/>
      <c r="JM1723" s="4"/>
      <c r="JN1723" s="4"/>
      <c r="JO1723" s="4"/>
      <c r="JP1723" s="4"/>
      <c r="JQ1723" s="6"/>
    </row>
    <row r="1724" spans="1:277" x14ac:dyDescent="0.25">
      <c r="A1724" s="47"/>
      <c r="B1724" s="48"/>
      <c r="C1724" s="48"/>
      <c r="D1724" s="48"/>
      <c r="E1724" s="48"/>
      <c r="F1724" s="48"/>
      <c r="G1724" s="48"/>
      <c r="H1724" s="48"/>
      <c r="I1724" s="48"/>
      <c r="J1724" s="48"/>
      <c r="K1724" s="48"/>
      <c r="IY1724" s="6"/>
      <c r="IZ1724" s="6"/>
      <c r="JA1724" s="6"/>
      <c r="JB1724" s="6"/>
      <c r="JC1724" s="6"/>
      <c r="JD1724" s="46"/>
      <c r="JE1724" s="4"/>
      <c r="JF1724" s="4"/>
      <c r="JG1724" s="4"/>
      <c r="JH1724" s="4"/>
      <c r="JI1724" s="4"/>
      <c r="JJ1724" s="4"/>
      <c r="JK1724" s="4"/>
      <c r="JL1724" s="4"/>
      <c r="JM1724" s="4"/>
      <c r="JN1724" s="4"/>
      <c r="JO1724" s="4"/>
      <c r="JP1724" s="4"/>
      <c r="JQ1724" s="6"/>
    </row>
    <row r="1725" spans="1:277" x14ac:dyDescent="0.25">
      <c r="A1725" s="47"/>
      <c r="B1725" s="48"/>
      <c r="C1725" s="48"/>
      <c r="D1725" s="48"/>
      <c r="E1725" s="48"/>
      <c r="F1725" s="48"/>
      <c r="G1725" s="48"/>
      <c r="H1725" s="48"/>
      <c r="I1725" s="48"/>
      <c r="J1725" s="48"/>
      <c r="K1725" s="48"/>
      <c r="IY1725" s="6"/>
      <c r="IZ1725" s="6"/>
      <c r="JA1725" s="6"/>
      <c r="JB1725" s="6"/>
      <c r="JC1725" s="6"/>
      <c r="JD1725" s="46"/>
      <c r="JE1725" s="4"/>
      <c r="JF1725" s="4"/>
      <c r="JG1725" s="4"/>
      <c r="JH1725" s="4"/>
      <c r="JI1725" s="4"/>
      <c r="JJ1725" s="4"/>
      <c r="JK1725" s="4"/>
      <c r="JL1725" s="4"/>
      <c r="JM1725" s="4"/>
      <c r="JN1725" s="4"/>
      <c r="JO1725" s="4"/>
      <c r="JP1725" s="4"/>
      <c r="JQ1725" s="6"/>
    </row>
    <row r="1726" spans="1:277" x14ac:dyDescent="0.25">
      <c r="A1726" s="47"/>
      <c r="B1726" s="48"/>
      <c r="C1726" s="48"/>
      <c r="D1726" s="48"/>
      <c r="E1726" s="48"/>
      <c r="F1726" s="48"/>
      <c r="G1726" s="48"/>
      <c r="H1726" s="48"/>
      <c r="I1726" s="48"/>
      <c r="J1726" s="48"/>
      <c r="K1726" s="48"/>
      <c r="IY1726" s="6"/>
      <c r="IZ1726" s="6"/>
      <c r="JA1726" s="6"/>
      <c r="JB1726" s="6"/>
      <c r="JC1726" s="6"/>
      <c r="JD1726" s="46"/>
      <c r="JE1726" s="4"/>
      <c r="JF1726" s="4"/>
      <c r="JG1726" s="4"/>
      <c r="JH1726" s="4"/>
      <c r="JI1726" s="4"/>
      <c r="JJ1726" s="4"/>
      <c r="JK1726" s="4"/>
      <c r="JL1726" s="4"/>
      <c r="JM1726" s="4"/>
      <c r="JN1726" s="4"/>
      <c r="JO1726" s="4"/>
      <c r="JP1726" s="4"/>
      <c r="JQ1726" s="6"/>
    </row>
    <row r="1727" spans="1:277" x14ac:dyDescent="0.25">
      <c r="A1727" s="47"/>
      <c r="B1727" s="48"/>
      <c r="C1727" s="48"/>
      <c r="D1727" s="48"/>
      <c r="E1727" s="48"/>
      <c r="F1727" s="48"/>
      <c r="G1727" s="48"/>
      <c r="H1727" s="48"/>
      <c r="I1727" s="48"/>
      <c r="J1727" s="48"/>
      <c r="K1727" s="48"/>
      <c r="IY1727" s="6"/>
      <c r="IZ1727" s="6"/>
      <c r="JA1727" s="6"/>
      <c r="JB1727" s="6"/>
      <c r="JC1727" s="6"/>
      <c r="JD1727" s="46"/>
      <c r="JE1727" s="4"/>
      <c r="JF1727" s="4"/>
      <c r="JG1727" s="4"/>
      <c r="JH1727" s="4"/>
      <c r="JI1727" s="4"/>
      <c r="JJ1727" s="4"/>
      <c r="JK1727" s="4"/>
      <c r="JL1727" s="4"/>
      <c r="JM1727" s="4"/>
      <c r="JN1727" s="4"/>
      <c r="JO1727" s="4"/>
      <c r="JP1727" s="4"/>
      <c r="JQ1727" s="6"/>
    </row>
    <row r="1728" spans="1:277" x14ac:dyDescent="0.25">
      <c r="A1728" s="47"/>
      <c r="B1728" s="48"/>
      <c r="C1728" s="48"/>
      <c r="D1728" s="48"/>
      <c r="E1728" s="48"/>
      <c r="F1728" s="48"/>
      <c r="G1728" s="48"/>
      <c r="H1728" s="48"/>
      <c r="I1728" s="48"/>
      <c r="J1728" s="48"/>
      <c r="K1728" s="48"/>
      <c r="IY1728" s="6"/>
      <c r="IZ1728" s="6"/>
      <c r="JA1728" s="6"/>
      <c r="JB1728" s="6"/>
      <c r="JC1728" s="6"/>
      <c r="JD1728" s="46"/>
      <c r="JE1728" s="4"/>
      <c r="JF1728" s="4"/>
      <c r="JG1728" s="4"/>
      <c r="JH1728" s="4"/>
      <c r="JI1728" s="4"/>
      <c r="JJ1728" s="4"/>
      <c r="JK1728" s="4"/>
      <c r="JL1728" s="4"/>
      <c r="JM1728" s="4"/>
      <c r="JN1728" s="4"/>
      <c r="JO1728" s="4"/>
      <c r="JP1728" s="4"/>
      <c r="JQ1728" s="6"/>
    </row>
    <row r="1729" spans="1:277" x14ac:dyDescent="0.25">
      <c r="A1729" s="47"/>
      <c r="B1729" s="48"/>
      <c r="C1729" s="48"/>
      <c r="D1729" s="48"/>
      <c r="E1729" s="48"/>
      <c r="F1729" s="48"/>
      <c r="G1729" s="48"/>
      <c r="H1729" s="48"/>
      <c r="I1729" s="48"/>
      <c r="J1729" s="48"/>
      <c r="K1729" s="48"/>
      <c r="IY1729" s="6"/>
      <c r="IZ1729" s="6"/>
      <c r="JA1729" s="6"/>
      <c r="JB1729" s="6"/>
      <c r="JC1729" s="6"/>
      <c r="JD1729" s="46"/>
      <c r="JE1729" s="4"/>
      <c r="JF1729" s="4"/>
      <c r="JG1729" s="4"/>
      <c r="JH1729" s="4"/>
      <c r="JI1729" s="4"/>
      <c r="JJ1729" s="4"/>
      <c r="JK1729" s="4"/>
      <c r="JL1729" s="4"/>
      <c r="JM1729" s="4"/>
      <c r="JN1729" s="4"/>
      <c r="JO1729" s="4"/>
      <c r="JP1729" s="4"/>
      <c r="JQ1729" s="6"/>
    </row>
    <row r="1730" spans="1:277" x14ac:dyDescent="0.25">
      <c r="A1730" s="47"/>
      <c r="B1730" s="48"/>
      <c r="C1730" s="48"/>
      <c r="D1730" s="48"/>
      <c r="E1730" s="48"/>
      <c r="F1730" s="48"/>
      <c r="G1730" s="48"/>
      <c r="H1730" s="48"/>
      <c r="I1730" s="48"/>
      <c r="J1730" s="48"/>
      <c r="K1730" s="48"/>
      <c r="IY1730" s="6"/>
      <c r="IZ1730" s="6"/>
      <c r="JA1730" s="6"/>
      <c r="JB1730" s="6"/>
      <c r="JC1730" s="6"/>
      <c r="JD1730" s="46"/>
      <c r="JE1730" s="4"/>
      <c r="JF1730" s="4"/>
      <c r="JG1730" s="4"/>
      <c r="JH1730" s="4"/>
      <c r="JI1730" s="4"/>
      <c r="JJ1730" s="4"/>
      <c r="JK1730" s="4"/>
      <c r="JL1730" s="4"/>
      <c r="JM1730" s="4"/>
      <c r="JN1730" s="4"/>
      <c r="JO1730" s="4"/>
      <c r="JP1730" s="4"/>
      <c r="JQ1730" s="6"/>
    </row>
    <row r="1731" spans="1:277" x14ac:dyDescent="0.25">
      <c r="A1731" s="47"/>
      <c r="B1731" s="48"/>
      <c r="C1731" s="48"/>
      <c r="D1731" s="48"/>
      <c r="E1731" s="48"/>
      <c r="F1731" s="48"/>
      <c r="G1731" s="48"/>
      <c r="H1731" s="48"/>
      <c r="I1731" s="48"/>
      <c r="J1731" s="48"/>
      <c r="K1731" s="48"/>
      <c r="IY1731" s="6"/>
      <c r="IZ1731" s="6"/>
      <c r="JA1731" s="6"/>
      <c r="JB1731" s="6"/>
      <c r="JC1731" s="6"/>
      <c r="JD1731" s="46"/>
      <c r="JE1731" s="4"/>
      <c r="JF1731" s="4"/>
      <c r="JG1731" s="4"/>
      <c r="JH1731" s="4"/>
      <c r="JI1731" s="4"/>
      <c r="JJ1731" s="4"/>
      <c r="JK1731" s="4"/>
      <c r="JL1731" s="4"/>
      <c r="JM1731" s="4"/>
      <c r="JN1731" s="4"/>
      <c r="JO1731" s="4"/>
      <c r="JP1731" s="4"/>
      <c r="JQ1731" s="6"/>
    </row>
    <row r="1732" spans="1:277" x14ac:dyDescent="0.25">
      <c r="A1732" s="47"/>
      <c r="B1732" s="48"/>
      <c r="C1732" s="48"/>
      <c r="D1732" s="48"/>
      <c r="E1732" s="48"/>
      <c r="F1732" s="48"/>
      <c r="G1732" s="48"/>
      <c r="H1732" s="48"/>
      <c r="I1732" s="48"/>
      <c r="J1732" s="48"/>
      <c r="K1732" s="48"/>
      <c r="IY1732" s="6"/>
      <c r="IZ1732" s="6"/>
      <c r="JA1732" s="6"/>
      <c r="JB1732" s="6"/>
      <c r="JC1732" s="6"/>
      <c r="JD1732" s="46"/>
      <c r="JE1732" s="4"/>
      <c r="JF1732" s="4"/>
      <c r="JG1732" s="4"/>
      <c r="JH1732" s="4"/>
      <c r="JI1732" s="4"/>
      <c r="JJ1732" s="4"/>
      <c r="JK1732" s="4"/>
      <c r="JL1732" s="4"/>
      <c r="JM1732" s="4"/>
      <c r="JN1732" s="4"/>
      <c r="JO1732" s="4"/>
      <c r="JP1732" s="4"/>
      <c r="JQ1732" s="6"/>
    </row>
    <row r="1733" spans="1:277" x14ac:dyDescent="0.25">
      <c r="A1733" s="47"/>
      <c r="B1733" s="48"/>
      <c r="C1733" s="48"/>
      <c r="D1733" s="48"/>
      <c r="E1733" s="48"/>
      <c r="F1733" s="48"/>
      <c r="G1733" s="48"/>
      <c r="H1733" s="48"/>
      <c r="I1733" s="48"/>
      <c r="J1733" s="48"/>
      <c r="K1733" s="48"/>
      <c r="IY1733" s="6"/>
      <c r="IZ1733" s="6"/>
      <c r="JA1733" s="6"/>
      <c r="JB1733" s="6"/>
      <c r="JC1733" s="6"/>
      <c r="JD1733" s="46"/>
      <c r="JE1733" s="4"/>
      <c r="JF1733" s="4"/>
      <c r="JG1733" s="4"/>
      <c r="JH1733" s="4"/>
      <c r="JI1733" s="4"/>
      <c r="JJ1733" s="4"/>
      <c r="JK1733" s="4"/>
      <c r="JL1733" s="4"/>
      <c r="JM1733" s="4"/>
      <c r="JN1733" s="4"/>
      <c r="JO1733" s="4"/>
      <c r="JP1733" s="4"/>
      <c r="JQ1733" s="6"/>
    </row>
    <row r="1734" spans="1:277" x14ac:dyDescent="0.25">
      <c r="A1734" s="47"/>
      <c r="B1734" s="48"/>
      <c r="C1734" s="48"/>
      <c r="D1734" s="48"/>
      <c r="E1734" s="48"/>
      <c r="F1734" s="48"/>
      <c r="G1734" s="48"/>
      <c r="H1734" s="48"/>
      <c r="I1734" s="48"/>
      <c r="J1734" s="48"/>
      <c r="K1734" s="48"/>
      <c r="IY1734" s="6"/>
      <c r="IZ1734" s="6"/>
      <c r="JA1734" s="6"/>
      <c r="JB1734" s="6"/>
      <c r="JC1734" s="6"/>
      <c r="JD1734" s="46"/>
      <c r="JE1734" s="4"/>
      <c r="JF1734" s="4"/>
      <c r="JG1734" s="4"/>
      <c r="JH1734" s="4"/>
      <c r="JI1734" s="4"/>
      <c r="JJ1734" s="4"/>
      <c r="JK1734" s="4"/>
      <c r="JL1734" s="4"/>
      <c r="JM1734" s="4"/>
      <c r="JN1734" s="4"/>
      <c r="JO1734" s="4"/>
      <c r="JP1734" s="4"/>
      <c r="JQ1734" s="6"/>
    </row>
    <row r="1735" spans="1:277" x14ac:dyDescent="0.25">
      <c r="A1735" s="47"/>
      <c r="B1735" s="48"/>
      <c r="C1735" s="48"/>
      <c r="D1735" s="48"/>
      <c r="E1735" s="48"/>
      <c r="F1735" s="48"/>
      <c r="G1735" s="48"/>
      <c r="H1735" s="48"/>
      <c r="I1735" s="48"/>
      <c r="J1735" s="48"/>
      <c r="K1735" s="48"/>
      <c r="IY1735" s="6"/>
      <c r="IZ1735" s="6"/>
      <c r="JA1735" s="6"/>
      <c r="JB1735" s="6"/>
      <c r="JC1735" s="6"/>
      <c r="JD1735" s="46"/>
      <c r="JE1735" s="4"/>
      <c r="JF1735" s="4"/>
      <c r="JG1735" s="4"/>
      <c r="JH1735" s="4"/>
      <c r="JI1735" s="4"/>
      <c r="JJ1735" s="4"/>
      <c r="JK1735" s="4"/>
      <c r="JL1735" s="4"/>
      <c r="JM1735" s="4"/>
      <c r="JN1735" s="4"/>
      <c r="JO1735" s="4"/>
      <c r="JP1735" s="4"/>
      <c r="JQ1735" s="6"/>
    </row>
    <row r="1736" spans="1:277" x14ac:dyDescent="0.25">
      <c r="A1736" s="47"/>
      <c r="B1736" s="48"/>
      <c r="C1736" s="48"/>
      <c r="D1736" s="48"/>
      <c r="E1736" s="48"/>
      <c r="F1736" s="48"/>
      <c r="G1736" s="48"/>
      <c r="H1736" s="48"/>
      <c r="I1736" s="48"/>
      <c r="J1736" s="48"/>
      <c r="K1736" s="48"/>
      <c r="IY1736" s="6"/>
      <c r="IZ1736" s="6"/>
      <c r="JA1736" s="6"/>
      <c r="JB1736" s="6"/>
      <c r="JC1736" s="6"/>
      <c r="JD1736" s="46"/>
      <c r="JE1736" s="4"/>
      <c r="JF1736" s="4"/>
      <c r="JG1736" s="4"/>
      <c r="JH1736" s="4"/>
      <c r="JI1736" s="4"/>
      <c r="JJ1736" s="4"/>
      <c r="JK1736" s="4"/>
      <c r="JL1736" s="4"/>
      <c r="JM1736" s="4"/>
      <c r="JN1736" s="4"/>
      <c r="JO1736" s="4"/>
      <c r="JP1736" s="4"/>
      <c r="JQ1736" s="6"/>
    </row>
    <row r="1737" spans="1:277" x14ac:dyDescent="0.25">
      <c r="A1737" s="47"/>
      <c r="B1737" s="48"/>
      <c r="C1737" s="48"/>
      <c r="D1737" s="48"/>
      <c r="E1737" s="48"/>
      <c r="F1737" s="48"/>
      <c r="G1737" s="48"/>
      <c r="H1737" s="48"/>
      <c r="I1737" s="48"/>
      <c r="J1737" s="48"/>
      <c r="K1737" s="48"/>
      <c r="IY1737" s="6"/>
      <c r="IZ1737" s="6"/>
      <c r="JA1737" s="6"/>
      <c r="JB1737" s="6"/>
      <c r="JC1737" s="6"/>
      <c r="JD1737" s="46"/>
      <c r="JE1737" s="4"/>
      <c r="JF1737" s="4"/>
      <c r="JG1737" s="4"/>
      <c r="JH1737" s="4"/>
      <c r="JI1737" s="4"/>
      <c r="JJ1737" s="4"/>
      <c r="JK1737" s="4"/>
      <c r="JL1737" s="4"/>
      <c r="JM1737" s="4"/>
      <c r="JN1737" s="4"/>
      <c r="JO1737" s="4"/>
      <c r="JP1737" s="4"/>
      <c r="JQ1737" s="6"/>
    </row>
    <row r="1738" spans="1:277" x14ac:dyDescent="0.25">
      <c r="A1738" s="47"/>
      <c r="B1738" s="48"/>
      <c r="C1738" s="48"/>
      <c r="D1738" s="48"/>
      <c r="E1738" s="48"/>
      <c r="F1738" s="48"/>
      <c r="G1738" s="48"/>
      <c r="H1738" s="48"/>
      <c r="I1738" s="48"/>
      <c r="J1738" s="48"/>
      <c r="K1738" s="48"/>
      <c r="IY1738" s="6"/>
      <c r="IZ1738" s="6"/>
      <c r="JA1738" s="6"/>
      <c r="JB1738" s="6"/>
      <c r="JC1738" s="6"/>
      <c r="JD1738" s="46"/>
      <c r="JE1738" s="4"/>
      <c r="JF1738" s="4"/>
      <c r="JG1738" s="4"/>
      <c r="JH1738" s="4"/>
      <c r="JI1738" s="4"/>
      <c r="JJ1738" s="4"/>
      <c r="JK1738" s="4"/>
      <c r="JL1738" s="4"/>
      <c r="JM1738" s="4"/>
      <c r="JN1738" s="4"/>
      <c r="JO1738" s="4"/>
      <c r="JP1738" s="4"/>
      <c r="JQ1738" s="6"/>
    </row>
    <row r="1739" spans="1:277" x14ac:dyDescent="0.25">
      <c r="A1739" s="47"/>
      <c r="B1739" s="48"/>
      <c r="C1739" s="48"/>
      <c r="D1739" s="48"/>
      <c r="E1739" s="48"/>
      <c r="F1739" s="48"/>
      <c r="G1739" s="48"/>
      <c r="H1739" s="48"/>
      <c r="I1739" s="48"/>
      <c r="J1739" s="48"/>
      <c r="K1739" s="48"/>
      <c r="IY1739" s="6"/>
      <c r="IZ1739" s="6"/>
      <c r="JA1739" s="6"/>
      <c r="JB1739" s="6"/>
      <c r="JC1739" s="6"/>
      <c r="JD1739" s="46"/>
      <c r="JE1739" s="4"/>
      <c r="JF1739" s="4"/>
      <c r="JG1739" s="4"/>
      <c r="JH1739" s="4"/>
      <c r="JI1739" s="4"/>
      <c r="JJ1739" s="4"/>
      <c r="JK1739" s="4"/>
      <c r="JL1739" s="4"/>
      <c r="JM1739" s="4"/>
      <c r="JN1739" s="4"/>
      <c r="JO1739" s="4"/>
      <c r="JP1739" s="4"/>
      <c r="JQ1739" s="6"/>
    </row>
    <row r="1740" spans="1:277" x14ac:dyDescent="0.25">
      <c r="A1740" s="47"/>
      <c r="B1740" s="48"/>
      <c r="C1740" s="48"/>
      <c r="D1740" s="48"/>
      <c r="E1740" s="48"/>
      <c r="F1740" s="48"/>
      <c r="G1740" s="48"/>
      <c r="H1740" s="48"/>
      <c r="I1740" s="48"/>
      <c r="J1740" s="48"/>
      <c r="K1740" s="48"/>
      <c r="IY1740" s="6"/>
      <c r="IZ1740" s="6"/>
      <c r="JA1740" s="6"/>
      <c r="JB1740" s="6"/>
      <c r="JC1740" s="6"/>
      <c r="JD1740" s="46"/>
      <c r="JE1740" s="4"/>
      <c r="JF1740" s="4"/>
      <c r="JG1740" s="4"/>
      <c r="JH1740" s="4"/>
      <c r="JI1740" s="4"/>
      <c r="JJ1740" s="4"/>
      <c r="JK1740" s="4"/>
      <c r="JL1740" s="4"/>
      <c r="JM1740" s="4"/>
      <c r="JN1740" s="4"/>
      <c r="JO1740" s="4"/>
      <c r="JP1740" s="4"/>
      <c r="JQ1740" s="6"/>
    </row>
    <row r="1741" spans="1:277" x14ac:dyDescent="0.25">
      <c r="A1741" s="47"/>
      <c r="B1741" s="48"/>
      <c r="C1741" s="48"/>
      <c r="D1741" s="48"/>
      <c r="E1741" s="48"/>
      <c r="F1741" s="48"/>
      <c r="G1741" s="48"/>
      <c r="H1741" s="48"/>
      <c r="I1741" s="48"/>
      <c r="J1741" s="48"/>
      <c r="K1741" s="48"/>
      <c r="IY1741" s="6"/>
      <c r="IZ1741" s="6"/>
      <c r="JA1741" s="6"/>
      <c r="JB1741" s="6"/>
      <c r="JC1741" s="6"/>
      <c r="JD1741" s="46"/>
      <c r="JE1741" s="4"/>
      <c r="JF1741" s="4"/>
      <c r="JG1741" s="4"/>
      <c r="JH1741" s="4"/>
      <c r="JI1741" s="4"/>
      <c r="JJ1741" s="4"/>
      <c r="JK1741" s="4"/>
      <c r="JL1741" s="4"/>
      <c r="JM1741" s="4"/>
      <c r="JN1741" s="4"/>
      <c r="JO1741" s="4"/>
      <c r="JP1741" s="4"/>
      <c r="JQ1741" s="6"/>
    </row>
    <row r="1742" spans="1:277" x14ac:dyDescent="0.25">
      <c r="A1742" s="47"/>
      <c r="B1742" s="48"/>
      <c r="C1742" s="48"/>
      <c r="D1742" s="48"/>
      <c r="E1742" s="48"/>
      <c r="F1742" s="48"/>
      <c r="G1742" s="48"/>
      <c r="H1742" s="48"/>
      <c r="I1742" s="48"/>
      <c r="J1742" s="48"/>
      <c r="K1742" s="48"/>
      <c r="IY1742" s="6"/>
      <c r="IZ1742" s="6"/>
      <c r="JA1742" s="6"/>
      <c r="JB1742" s="6"/>
      <c r="JC1742" s="6"/>
      <c r="JD1742" s="46"/>
      <c r="JE1742" s="4"/>
      <c r="JF1742" s="4"/>
      <c r="JG1742" s="4"/>
      <c r="JH1742" s="4"/>
      <c r="JI1742" s="4"/>
      <c r="JJ1742" s="4"/>
      <c r="JK1742" s="4"/>
      <c r="JL1742" s="4"/>
      <c r="JM1742" s="4"/>
      <c r="JN1742" s="4"/>
      <c r="JO1742" s="4"/>
      <c r="JP1742" s="4"/>
      <c r="JQ1742" s="6"/>
    </row>
    <row r="1743" spans="1:277" x14ac:dyDescent="0.25">
      <c r="A1743" s="47"/>
      <c r="B1743" s="48"/>
      <c r="C1743" s="48"/>
      <c r="D1743" s="48"/>
      <c r="E1743" s="48"/>
      <c r="F1743" s="48"/>
      <c r="G1743" s="48"/>
      <c r="H1743" s="48"/>
      <c r="I1743" s="48"/>
      <c r="J1743" s="48"/>
      <c r="K1743" s="48"/>
      <c r="IY1743" s="6"/>
      <c r="IZ1743" s="6"/>
      <c r="JA1743" s="6"/>
      <c r="JB1743" s="6"/>
      <c r="JC1743" s="6"/>
      <c r="JD1743" s="46"/>
      <c r="JE1743" s="4"/>
      <c r="JF1743" s="4"/>
      <c r="JG1743" s="4"/>
      <c r="JH1743" s="4"/>
      <c r="JI1743" s="4"/>
      <c r="JJ1743" s="4"/>
      <c r="JK1743" s="4"/>
      <c r="JL1743" s="4"/>
      <c r="JM1743" s="4"/>
      <c r="JN1743" s="4"/>
      <c r="JO1743" s="4"/>
      <c r="JP1743" s="4"/>
      <c r="JQ1743" s="6"/>
    </row>
    <row r="1744" spans="1:277" x14ac:dyDescent="0.25">
      <c r="A1744" s="47"/>
      <c r="B1744" s="48"/>
      <c r="C1744" s="48"/>
      <c r="D1744" s="48"/>
      <c r="E1744" s="48"/>
      <c r="F1744" s="48"/>
      <c r="G1744" s="48"/>
      <c r="H1744" s="48"/>
      <c r="I1744" s="48"/>
      <c r="J1744" s="48"/>
      <c r="K1744" s="48"/>
      <c r="IY1744" s="6"/>
      <c r="IZ1744" s="6"/>
      <c r="JA1744" s="6"/>
      <c r="JB1744" s="6"/>
      <c r="JC1744" s="6"/>
      <c r="JD1744" s="46"/>
      <c r="JE1744" s="4"/>
      <c r="JF1744" s="4"/>
      <c r="JG1744" s="4"/>
      <c r="JH1744" s="4"/>
      <c r="JI1744" s="4"/>
      <c r="JJ1744" s="4"/>
      <c r="JK1744" s="4"/>
      <c r="JL1744" s="4"/>
      <c r="JM1744" s="4"/>
      <c r="JN1744" s="4"/>
      <c r="JO1744" s="4"/>
      <c r="JP1744" s="4"/>
      <c r="JQ1744" s="6"/>
    </row>
    <row r="1745" spans="1:277" x14ac:dyDescent="0.25">
      <c r="A1745" s="47"/>
      <c r="B1745" s="48"/>
      <c r="C1745" s="48"/>
      <c r="D1745" s="48"/>
      <c r="E1745" s="48"/>
      <c r="F1745" s="48"/>
      <c r="G1745" s="48"/>
      <c r="H1745" s="48"/>
      <c r="I1745" s="48"/>
      <c r="J1745" s="48"/>
      <c r="K1745" s="48"/>
      <c r="IY1745" s="6"/>
      <c r="IZ1745" s="6"/>
      <c r="JA1745" s="6"/>
      <c r="JB1745" s="6"/>
      <c r="JC1745" s="6"/>
      <c r="JD1745" s="46"/>
      <c r="JE1745" s="4"/>
      <c r="JF1745" s="4"/>
      <c r="JG1745" s="4"/>
      <c r="JH1745" s="4"/>
      <c r="JI1745" s="4"/>
      <c r="JJ1745" s="4"/>
      <c r="JK1745" s="4"/>
      <c r="JL1745" s="4"/>
      <c r="JM1745" s="4"/>
      <c r="JN1745" s="4"/>
      <c r="JO1745" s="4"/>
      <c r="JP1745" s="4"/>
      <c r="JQ1745" s="6"/>
    </row>
    <row r="1746" spans="1:277" x14ac:dyDescent="0.25">
      <c r="A1746" s="47"/>
      <c r="B1746" s="48"/>
      <c r="C1746" s="48"/>
      <c r="D1746" s="48"/>
      <c r="E1746" s="48"/>
      <c r="F1746" s="48"/>
      <c r="G1746" s="48"/>
      <c r="H1746" s="48"/>
      <c r="I1746" s="48"/>
      <c r="J1746" s="48"/>
      <c r="K1746" s="48"/>
      <c r="IY1746" s="6"/>
      <c r="IZ1746" s="6"/>
      <c r="JA1746" s="6"/>
      <c r="JB1746" s="6"/>
      <c r="JC1746" s="6"/>
      <c r="JD1746" s="46"/>
      <c r="JE1746" s="4"/>
      <c r="JF1746" s="4"/>
      <c r="JG1746" s="4"/>
      <c r="JH1746" s="4"/>
      <c r="JI1746" s="4"/>
      <c r="JJ1746" s="4"/>
      <c r="JK1746" s="4"/>
      <c r="JL1746" s="4"/>
      <c r="JM1746" s="4"/>
      <c r="JN1746" s="4"/>
      <c r="JO1746" s="4"/>
      <c r="JP1746" s="4"/>
      <c r="JQ1746" s="6"/>
    </row>
    <row r="1747" spans="1:277" x14ac:dyDescent="0.25">
      <c r="A1747" s="47"/>
      <c r="B1747" s="48"/>
      <c r="C1747" s="48"/>
      <c r="D1747" s="48"/>
      <c r="E1747" s="48"/>
      <c r="F1747" s="48"/>
      <c r="G1747" s="48"/>
      <c r="H1747" s="48"/>
      <c r="I1747" s="48"/>
      <c r="J1747" s="48"/>
      <c r="K1747" s="48"/>
      <c r="IY1747" s="6"/>
      <c r="IZ1747" s="6"/>
      <c r="JA1747" s="6"/>
      <c r="JB1747" s="6"/>
      <c r="JC1747" s="6"/>
      <c r="JD1747" s="46"/>
      <c r="JE1747" s="4"/>
      <c r="JF1747" s="4"/>
      <c r="JG1747" s="4"/>
      <c r="JH1747" s="4"/>
      <c r="JI1747" s="4"/>
      <c r="JJ1747" s="4"/>
      <c r="JK1747" s="4"/>
      <c r="JL1747" s="4"/>
      <c r="JM1747" s="4"/>
      <c r="JN1747" s="4"/>
      <c r="JO1747" s="4"/>
      <c r="JP1747" s="4"/>
      <c r="JQ1747" s="6"/>
    </row>
    <row r="1748" spans="1:277" x14ac:dyDescent="0.25">
      <c r="A1748" s="47"/>
      <c r="B1748" s="48"/>
      <c r="C1748" s="48"/>
      <c r="D1748" s="48"/>
      <c r="E1748" s="48"/>
      <c r="F1748" s="48"/>
      <c r="G1748" s="48"/>
      <c r="H1748" s="48"/>
      <c r="I1748" s="48"/>
      <c r="J1748" s="48"/>
      <c r="K1748" s="48"/>
      <c r="IY1748" s="6"/>
      <c r="IZ1748" s="6"/>
      <c r="JA1748" s="6"/>
      <c r="JB1748" s="6"/>
      <c r="JC1748" s="6"/>
      <c r="JD1748" s="46"/>
      <c r="JE1748" s="4"/>
      <c r="JF1748" s="4"/>
      <c r="JG1748" s="4"/>
      <c r="JH1748" s="4"/>
      <c r="JI1748" s="4"/>
      <c r="JJ1748" s="4"/>
      <c r="JK1748" s="4"/>
      <c r="JL1748" s="4"/>
      <c r="JM1748" s="4"/>
      <c r="JN1748" s="4"/>
      <c r="JO1748" s="4"/>
      <c r="JP1748" s="4"/>
      <c r="JQ1748" s="6"/>
    </row>
    <row r="1749" spans="1:277" x14ac:dyDescent="0.25">
      <c r="A1749" s="47"/>
      <c r="B1749" s="48"/>
      <c r="C1749" s="48"/>
      <c r="D1749" s="48"/>
      <c r="E1749" s="48"/>
      <c r="F1749" s="48"/>
      <c r="G1749" s="48"/>
      <c r="H1749" s="48"/>
      <c r="I1749" s="48"/>
      <c r="J1749" s="48"/>
      <c r="K1749" s="48"/>
      <c r="IY1749" s="6"/>
      <c r="IZ1749" s="6"/>
      <c r="JA1749" s="6"/>
      <c r="JB1749" s="6"/>
      <c r="JC1749" s="6"/>
      <c r="JD1749" s="46"/>
      <c r="JE1749" s="4"/>
      <c r="JF1749" s="4"/>
      <c r="JG1749" s="4"/>
      <c r="JH1749" s="4"/>
      <c r="JI1749" s="4"/>
      <c r="JJ1749" s="4"/>
      <c r="JK1749" s="4"/>
      <c r="JL1749" s="4"/>
      <c r="JM1749" s="4"/>
      <c r="JN1749" s="4"/>
      <c r="JO1749" s="4"/>
      <c r="JP1749" s="4"/>
      <c r="JQ1749" s="6"/>
    </row>
    <row r="1750" spans="1:277" x14ac:dyDescent="0.25">
      <c r="A1750" s="47"/>
      <c r="B1750" s="48"/>
      <c r="C1750" s="48"/>
      <c r="D1750" s="48"/>
      <c r="E1750" s="48"/>
      <c r="F1750" s="48"/>
      <c r="G1750" s="48"/>
      <c r="H1750" s="48"/>
      <c r="I1750" s="48"/>
      <c r="J1750" s="48"/>
      <c r="K1750" s="48"/>
      <c r="IY1750" s="6"/>
      <c r="IZ1750" s="6"/>
      <c r="JA1750" s="6"/>
      <c r="JB1750" s="6"/>
      <c r="JC1750" s="6"/>
      <c r="JD1750" s="46"/>
      <c r="JE1750" s="4"/>
      <c r="JF1750" s="4"/>
      <c r="JG1750" s="4"/>
      <c r="JH1750" s="4"/>
      <c r="JI1750" s="4"/>
      <c r="JJ1750" s="4"/>
      <c r="JK1750" s="4"/>
      <c r="JL1750" s="4"/>
      <c r="JM1750" s="4"/>
      <c r="JN1750" s="4"/>
      <c r="JO1750" s="4"/>
      <c r="JP1750" s="4"/>
      <c r="JQ1750" s="6"/>
    </row>
    <row r="1751" spans="1:277" x14ac:dyDescent="0.25">
      <c r="A1751" s="47"/>
      <c r="B1751" s="48"/>
      <c r="C1751" s="48"/>
      <c r="D1751" s="48"/>
      <c r="E1751" s="48"/>
      <c r="F1751" s="48"/>
      <c r="G1751" s="48"/>
      <c r="H1751" s="48"/>
      <c r="I1751" s="48"/>
      <c r="J1751" s="48"/>
      <c r="K1751" s="48"/>
      <c r="IY1751" s="6"/>
      <c r="IZ1751" s="6"/>
      <c r="JA1751" s="6"/>
      <c r="JB1751" s="6"/>
      <c r="JC1751" s="6"/>
      <c r="JD1751" s="46"/>
      <c r="JE1751" s="4"/>
      <c r="JF1751" s="4"/>
      <c r="JG1751" s="4"/>
      <c r="JH1751" s="4"/>
      <c r="JI1751" s="4"/>
      <c r="JJ1751" s="4"/>
      <c r="JK1751" s="4"/>
      <c r="JL1751" s="4"/>
      <c r="JM1751" s="4"/>
      <c r="JN1751" s="4"/>
      <c r="JO1751" s="4"/>
      <c r="JP1751" s="4"/>
      <c r="JQ1751" s="6"/>
    </row>
    <row r="1752" spans="1:277" x14ac:dyDescent="0.25">
      <c r="A1752" s="47"/>
      <c r="B1752" s="48"/>
      <c r="C1752" s="48"/>
      <c r="D1752" s="48"/>
      <c r="E1752" s="48"/>
      <c r="F1752" s="48"/>
      <c r="G1752" s="48"/>
      <c r="H1752" s="48"/>
      <c r="I1752" s="48"/>
      <c r="J1752" s="48"/>
      <c r="K1752" s="48"/>
      <c r="IY1752" s="6"/>
      <c r="IZ1752" s="6"/>
      <c r="JA1752" s="6"/>
      <c r="JB1752" s="6"/>
      <c r="JC1752" s="6"/>
      <c r="JD1752" s="46"/>
      <c r="JE1752" s="4"/>
      <c r="JF1752" s="4"/>
      <c r="JG1752" s="4"/>
      <c r="JH1752" s="4"/>
      <c r="JI1752" s="4"/>
      <c r="JJ1752" s="4"/>
      <c r="JK1752" s="4"/>
      <c r="JL1752" s="4"/>
      <c r="JM1752" s="4"/>
      <c r="JN1752" s="4"/>
      <c r="JO1752" s="4"/>
      <c r="JP1752" s="4"/>
      <c r="JQ1752" s="6"/>
    </row>
    <row r="1753" spans="1:277" x14ac:dyDescent="0.25">
      <c r="A1753" s="47"/>
      <c r="B1753" s="48"/>
      <c r="C1753" s="48"/>
      <c r="D1753" s="48"/>
      <c r="E1753" s="48"/>
      <c r="F1753" s="48"/>
      <c r="G1753" s="48"/>
      <c r="H1753" s="48"/>
      <c r="I1753" s="48"/>
      <c r="J1753" s="48"/>
      <c r="K1753" s="48"/>
      <c r="IY1753" s="6"/>
      <c r="IZ1753" s="6"/>
      <c r="JA1753" s="6"/>
      <c r="JB1753" s="6"/>
      <c r="JC1753" s="6"/>
      <c r="JD1753" s="46"/>
      <c r="JE1753" s="4"/>
      <c r="JF1753" s="4"/>
      <c r="JG1753" s="4"/>
      <c r="JH1753" s="4"/>
      <c r="JI1753" s="4"/>
      <c r="JJ1753" s="4"/>
      <c r="JK1753" s="4"/>
      <c r="JL1753" s="4"/>
      <c r="JM1753" s="4"/>
      <c r="JN1753" s="4"/>
      <c r="JO1753" s="4"/>
      <c r="JP1753" s="4"/>
      <c r="JQ1753" s="6"/>
    </row>
    <row r="1754" spans="1:277" x14ac:dyDescent="0.25">
      <c r="A1754" s="47"/>
      <c r="B1754" s="48"/>
      <c r="C1754" s="48"/>
      <c r="D1754" s="48"/>
      <c r="E1754" s="48"/>
      <c r="F1754" s="48"/>
      <c r="G1754" s="48"/>
      <c r="H1754" s="48"/>
      <c r="I1754" s="48"/>
      <c r="J1754" s="48"/>
      <c r="K1754" s="48"/>
      <c r="IY1754" s="6"/>
      <c r="IZ1754" s="6"/>
      <c r="JA1754" s="6"/>
      <c r="JB1754" s="6"/>
      <c r="JC1754" s="6"/>
      <c r="JD1754" s="46"/>
      <c r="JE1754" s="4"/>
      <c r="JF1754" s="4"/>
      <c r="JG1754" s="4"/>
      <c r="JH1754" s="4"/>
      <c r="JI1754" s="4"/>
      <c r="JJ1754" s="4"/>
      <c r="JK1754" s="4"/>
      <c r="JL1754" s="4"/>
      <c r="JM1754" s="4"/>
      <c r="JN1754" s="4"/>
      <c r="JO1754" s="4"/>
      <c r="JP1754" s="4"/>
      <c r="JQ1754" s="6"/>
    </row>
    <row r="1755" spans="1:277" x14ac:dyDescent="0.25">
      <c r="A1755" s="47"/>
      <c r="B1755" s="48"/>
      <c r="C1755" s="48"/>
      <c r="D1755" s="48"/>
      <c r="E1755" s="48"/>
      <c r="F1755" s="48"/>
      <c r="G1755" s="48"/>
      <c r="H1755" s="48"/>
      <c r="I1755" s="48"/>
      <c r="J1755" s="48"/>
      <c r="K1755" s="48"/>
      <c r="IY1755" s="6"/>
      <c r="IZ1755" s="6"/>
      <c r="JA1755" s="6"/>
      <c r="JB1755" s="6"/>
      <c r="JC1755" s="6"/>
      <c r="JD1755" s="46"/>
      <c r="JE1755" s="4"/>
      <c r="JF1755" s="4"/>
      <c r="JG1755" s="4"/>
      <c r="JH1755" s="4"/>
      <c r="JI1755" s="4"/>
      <c r="JJ1755" s="4"/>
      <c r="JK1755" s="4"/>
      <c r="JL1755" s="4"/>
      <c r="JM1755" s="4"/>
      <c r="JN1755" s="4"/>
      <c r="JO1755" s="4"/>
      <c r="JP1755" s="4"/>
      <c r="JQ1755" s="6"/>
    </row>
    <row r="1756" spans="1:277" x14ac:dyDescent="0.25">
      <c r="A1756" s="47"/>
      <c r="B1756" s="48"/>
      <c r="C1756" s="48"/>
      <c r="D1756" s="48"/>
      <c r="E1756" s="48"/>
      <c r="F1756" s="48"/>
      <c r="G1756" s="48"/>
      <c r="H1756" s="48"/>
      <c r="I1756" s="48"/>
      <c r="J1756" s="48"/>
      <c r="K1756" s="48"/>
      <c r="IY1756" s="6"/>
      <c r="IZ1756" s="6"/>
      <c r="JA1756" s="6"/>
      <c r="JB1756" s="6"/>
      <c r="JC1756" s="6"/>
      <c r="JD1756" s="46"/>
      <c r="JE1756" s="4"/>
      <c r="JF1756" s="4"/>
      <c r="JG1756" s="4"/>
      <c r="JH1756" s="4"/>
      <c r="JI1756" s="4"/>
      <c r="JJ1756" s="4"/>
      <c r="JK1756" s="4"/>
      <c r="JL1756" s="4"/>
      <c r="JM1756" s="4"/>
      <c r="JN1756" s="4"/>
      <c r="JO1756" s="4"/>
      <c r="JP1756" s="4"/>
      <c r="JQ1756" s="6"/>
    </row>
    <row r="1757" spans="1:277" x14ac:dyDescent="0.25">
      <c r="A1757" s="47"/>
      <c r="B1757" s="48"/>
      <c r="C1757" s="48"/>
      <c r="D1757" s="48"/>
      <c r="E1757" s="48"/>
      <c r="F1757" s="48"/>
      <c r="G1757" s="48"/>
      <c r="H1757" s="48"/>
      <c r="I1757" s="48"/>
      <c r="J1757" s="48"/>
      <c r="K1757" s="48"/>
      <c r="IY1757" s="6"/>
      <c r="IZ1757" s="6"/>
      <c r="JA1757" s="6"/>
      <c r="JB1757" s="6"/>
      <c r="JC1757" s="6"/>
      <c r="JD1757" s="46"/>
      <c r="JE1757" s="4"/>
      <c r="JF1757" s="4"/>
      <c r="JG1757" s="4"/>
      <c r="JH1757" s="4"/>
      <c r="JI1757" s="4"/>
      <c r="JJ1757" s="4"/>
      <c r="JK1757" s="4"/>
      <c r="JL1757" s="4"/>
      <c r="JM1757" s="4"/>
      <c r="JN1757" s="4"/>
      <c r="JO1757" s="4"/>
      <c r="JP1757" s="4"/>
      <c r="JQ1757" s="6"/>
    </row>
    <row r="1758" spans="1:277" x14ac:dyDescent="0.25">
      <c r="A1758" s="47"/>
      <c r="B1758" s="48"/>
      <c r="C1758" s="48"/>
      <c r="D1758" s="48"/>
      <c r="E1758" s="48"/>
      <c r="F1758" s="48"/>
      <c r="G1758" s="48"/>
      <c r="H1758" s="48"/>
      <c r="I1758" s="48"/>
      <c r="J1758" s="48"/>
      <c r="K1758" s="48"/>
      <c r="IY1758" s="6"/>
      <c r="IZ1758" s="6"/>
      <c r="JA1758" s="6"/>
      <c r="JB1758" s="6"/>
      <c r="JC1758" s="6"/>
      <c r="JD1758" s="46"/>
      <c r="JE1758" s="4"/>
      <c r="JF1758" s="4"/>
      <c r="JG1758" s="4"/>
      <c r="JH1758" s="4"/>
      <c r="JI1758" s="4"/>
      <c r="JJ1758" s="4"/>
      <c r="JK1758" s="4"/>
      <c r="JL1758" s="4"/>
      <c r="JM1758" s="4"/>
      <c r="JN1758" s="4"/>
      <c r="JO1758" s="4"/>
      <c r="JP1758" s="4"/>
      <c r="JQ1758" s="6"/>
    </row>
    <row r="1759" spans="1:277" x14ac:dyDescent="0.25">
      <c r="A1759" s="47"/>
      <c r="B1759" s="48"/>
      <c r="C1759" s="48"/>
      <c r="D1759" s="48"/>
      <c r="E1759" s="48"/>
      <c r="F1759" s="48"/>
      <c r="G1759" s="48"/>
      <c r="H1759" s="48"/>
      <c r="I1759" s="48"/>
      <c r="J1759" s="48"/>
      <c r="K1759" s="48"/>
      <c r="IY1759" s="6"/>
      <c r="IZ1759" s="6"/>
      <c r="JA1759" s="6"/>
      <c r="JB1759" s="6"/>
      <c r="JC1759" s="6"/>
      <c r="JD1759" s="46"/>
      <c r="JE1759" s="4"/>
      <c r="JF1759" s="4"/>
      <c r="JG1759" s="4"/>
      <c r="JH1759" s="4"/>
      <c r="JI1759" s="4"/>
      <c r="JJ1759" s="4"/>
      <c r="JK1759" s="4"/>
      <c r="JL1759" s="4"/>
      <c r="JM1759" s="4"/>
      <c r="JN1759" s="4"/>
      <c r="JO1759" s="4"/>
      <c r="JP1759" s="4"/>
      <c r="JQ1759" s="6"/>
    </row>
    <row r="1760" spans="1:277" x14ac:dyDescent="0.25">
      <c r="A1760" s="47"/>
      <c r="B1760" s="48"/>
      <c r="C1760" s="48"/>
      <c r="D1760" s="48"/>
      <c r="E1760" s="48"/>
      <c r="F1760" s="48"/>
      <c r="G1760" s="48"/>
      <c r="H1760" s="48"/>
      <c r="I1760" s="48"/>
      <c r="J1760" s="48"/>
      <c r="K1760" s="48"/>
      <c r="IY1760" s="6"/>
      <c r="IZ1760" s="6"/>
      <c r="JA1760" s="6"/>
      <c r="JB1760" s="6"/>
      <c r="JC1760" s="6"/>
      <c r="JD1760" s="46"/>
      <c r="JE1760" s="4"/>
      <c r="JF1760" s="4"/>
      <c r="JG1760" s="4"/>
      <c r="JH1760" s="4"/>
      <c r="JI1760" s="4"/>
      <c r="JJ1760" s="4"/>
      <c r="JK1760" s="4"/>
      <c r="JL1760" s="4"/>
      <c r="JM1760" s="4"/>
      <c r="JN1760" s="4"/>
      <c r="JO1760" s="4"/>
      <c r="JP1760" s="4"/>
      <c r="JQ1760" s="6"/>
    </row>
    <row r="1761" spans="1:277" x14ac:dyDescent="0.25">
      <c r="A1761" s="47"/>
      <c r="B1761" s="48"/>
      <c r="C1761" s="48"/>
      <c r="D1761" s="48"/>
      <c r="E1761" s="48"/>
      <c r="F1761" s="48"/>
      <c r="G1761" s="48"/>
      <c r="H1761" s="48"/>
      <c r="I1761" s="48"/>
      <c r="J1761" s="48"/>
      <c r="K1761" s="48"/>
      <c r="IY1761" s="6"/>
      <c r="IZ1761" s="6"/>
      <c r="JA1761" s="6"/>
      <c r="JB1761" s="6"/>
      <c r="JC1761" s="6"/>
      <c r="JD1761" s="46"/>
      <c r="JE1761" s="4"/>
      <c r="JF1761" s="4"/>
      <c r="JG1761" s="4"/>
      <c r="JH1761" s="4"/>
      <c r="JI1761" s="4"/>
      <c r="JJ1761" s="4"/>
      <c r="JK1761" s="4"/>
      <c r="JL1761" s="4"/>
      <c r="JM1761" s="4"/>
      <c r="JN1761" s="4"/>
      <c r="JO1761" s="4"/>
      <c r="JP1761" s="4"/>
      <c r="JQ1761" s="6"/>
    </row>
    <row r="1762" spans="1:277" x14ac:dyDescent="0.25">
      <c r="A1762" s="47"/>
      <c r="B1762" s="48"/>
      <c r="C1762" s="48"/>
      <c r="D1762" s="48"/>
      <c r="E1762" s="48"/>
      <c r="F1762" s="48"/>
      <c r="G1762" s="48"/>
      <c r="H1762" s="48"/>
      <c r="I1762" s="48"/>
      <c r="J1762" s="48"/>
      <c r="K1762" s="48"/>
      <c r="IY1762" s="6"/>
      <c r="IZ1762" s="6"/>
      <c r="JA1762" s="6"/>
      <c r="JB1762" s="6"/>
      <c r="JC1762" s="6"/>
      <c r="JD1762" s="46"/>
      <c r="JE1762" s="4"/>
      <c r="JF1762" s="4"/>
      <c r="JG1762" s="4"/>
      <c r="JH1762" s="4"/>
      <c r="JI1762" s="4"/>
      <c r="JJ1762" s="4"/>
      <c r="JK1762" s="4"/>
      <c r="JL1762" s="4"/>
      <c r="JM1762" s="4"/>
      <c r="JN1762" s="4"/>
      <c r="JO1762" s="4"/>
      <c r="JP1762" s="4"/>
      <c r="JQ1762" s="6"/>
    </row>
    <row r="1763" spans="1:277" x14ac:dyDescent="0.25">
      <c r="A1763" s="47"/>
      <c r="B1763" s="48"/>
      <c r="C1763" s="48"/>
      <c r="D1763" s="48"/>
      <c r="E1763" s="48"/>
      <c r="F1763" s="48"/>
      <c r="G1763" s="48"/>
      <c r="H1763" s="48"/>
      <c r="I1763" s="48"/>
      <c r="J1763" s="48"/>
      <c r="K1763" s="48"/>
      <c r="IY1763" s="6"/>
      <c r="IZ1763" s="6"/>
      <c r="JA1763" s="6"/>
      <c r="JB1763" s="6"/>
      <c r="JC1763" s="6"/>
      <c r="JD1763" s="46"/>
      <c r="JE1763" s="4"/>
      <c r="JF1763" s="4"/>
      <c r="JG1763" s="4"/>
      <c r="JH1763" s="4"/>
      <c r="JI1763" s="4"/>
      <c r="JJ1763" s="4"/>
      <c r="JK1763" s="4"/>
      <c r="JL1763" s="4"/>
      <c r="JM1763" s="4"/>
      <c r="JN1763" s="4"/>
      <c r="JO1763" s="4"/>
      <c r="JP1763" s="4"/>
      <c r="JQ1763" s="6"/>
    </row>
    <row r="1764" spans="1:277" x14ac:dyDescent="0.25">
      <c r="A1764" s="47"/>
      <c r="B1764" s="48"/>
      <c r="C1764" s="48"/>
      <c r="D1764" s="48"/>
      <c r="E1764" s="48"/>
      <c r="F1764" s="48"/>
      <c r="G1764" s="48"/>
      <c r="H1764" s="48"/>
      <c r="I1764" s="48"/>
      <c r="J1764" s="48"/>
      <c r="K1764" s="48"/>
      <c r="IY1764" s="6"/>
      <c r="IZ1764" s="6"/>
      <c r="JA1764" s="6"/>
      <c r="JB1764" s="6"/>
      <c r="JC1764" s="6"/>
      <c r="JD1764" s="46"/>
      <c r="JE1764" s="4"/>
      <c r="JF1764" s="4"/>
      <c r="JG1764" s="4"/>
      <c r="JH1764" s="4"/>
      <c r="JI1764" s="4"/>
      <c r="JJ1764" s="4"/>
      <c r="JK1764" s="4"/>
      <c r="JL1764" s="4"/>
      <c r="JM1764" s="4"/>
      <c r="JN1764" s="4"/>
      <c r="JO1764" s="4"/>
      <c r="JP1764" s="4"/>
      <c r="JQ1764" s="6"/>
    </row>
    <row r="1765" spans="1:277" x14ac:dyDescent="0.25">
      <c r="A1765" s="47"/>
      <c r="B1765" s="48"/>
      <c r="C1765" s="48"/>
      <c r="D1765" s="48"/>
      <c r="E1765" s="48"/>
      <c r="F1765" s="48"/>
      <c r="G1765" s="48"/>
      <c r="H1765" s="48"/>
      <c r="I1765" s="48"/>
      <c r="J1765" s="48"/>
      <c r="K1765" s="48"/>
      <c r="IY1765" s="6"/>
      <c r="IZ1765" s="6"/>
      <c r="JA1765" s="6"/>
      <c r="JB1765" s="6"/>
      <c r="JC1765" s="6"/>
      <c r="JD1765" s="46"/>
      <c r="JE1765" s="4"/>
      <c r="JF1765" s="4"/>
      <c r="JG1765" s="4"/>
      <c r="JH1765" s="4"/>
      <c r="JI1765" s="4"/>
      <c r="JJ1765" s="4"/>
      <c r="JK1765" s="4"/>
      <c r="JL1765" s="4"/>
      <c r="JM1765" s="4"/>
      <c r="JN1765" s="4"/>
      <c r="JO1765" s="4"/>
      <c r="JP1765" s="4"/>
      <c r="JQ1765" s="6"/>
    </row>
    <row r="1766" spans="1:277" x14ac:dyDescent="0.25">
      <c r="A1766" s="47"/>
      <c r="B1766" s="48"/>
      <c r="C1766" s="48"/>
      <c r="D1766" s="48"/>
      <c r="E1766" s="48"/>
      <c r="F1766" s="48"/>
      <c r="G1766" s="48"/>
      <c r="H1766" s="48"/>
      <c r="I1766" s="48"/>
      <c r="J1766" s="48"/>
      <c r="K1766" s="48"/>
      <c r="IY1766" s="6"/>
      <c r="IZ1766" s="6"/>
      <c r="JA1766" s="6"/>
      <c r="JB1766" s="6"/>
      <c r="JC1766" s="6"/>
      <c r="JD1766" s="46"/>
      <c r="JE1766" s="4"/>
      <c r="JF1766" s="4"/>
      <c r="JG1766" s="4"/>
      <c r="JH1766" s="4"/>
      <c r="JI1766" s="4"/>
      <c r="JJ1766" s="4"/>
      <c r="JK1766" s="4"/>
      <c r="JL1766" s="4"/>
      <c r="JM1766" s="4"/>
      <c r="JN1766" s="4"/>
      <c r="JO1766" s="4"/>
      <c r="JP1766" s="4"/>
      <c r="JQ1766" s="6"/>
    </row>
    <row r="1767" spans="1:277" x14ac:dyDescent="0.25">
      <c r="A1767" s="47"/>
      <c r="B1767" s="48"/>
      <c r="C1767" s="48"/>
      <c r="D1767" s="48"/>
      <c r="E1767" s="48"/>
      <c r="F1767" s="48"/>
      <c r="G1767" s="48"/>
      <c r="H1767" s="48"/>
      <c r="I1767" s="48"/>
      <c r="J1767" s="48"/>
      <c r="K1767" s="48"/>
      <c r="IY1767" s="6"/>
      <c r="IZ1767" s="6"/>
      <c r="JA1767" s="6"/>
      <c r="JB1767" s="6"/>
      <c r="JC1767" s="6"/>
      <c r="JD1767" s="46"/>
      <c r="JE1767" s="4"/>
      <c r="JF1767" s="4"/>
      <c r="JG1767" s="4"/>
      <c r="JH1767" s="4"/>
      <c r="JI1767" s="4"/>
      <c r="JJ1767" s="4"/>
      <c r="JK1767" s="4"/>
      <c r="JL1767" s="4"/>
      <c r="JM1767" s="4"/>
      <c r="JN1767" s="4"/>
      <c r="JO1767" s="4"/>
      <c r="JP1767" s="4"/>
      <c r="JQ1767" s="6"/>
    </row>
    <row r="1768" spans="1:277" x14ac:dyDescent="0.25">
      <c r="A1768" s="47"/>
      <c r="B1768" s="48"/>
      <c r="C1768" s="48"/>
      <c r="D1768" s="48"/>
      <c r="E1768" s="48"/>
      <c r="F1768" s="48"/>
      <c r="G1768" s="48"/>
      <c r="H1768" s="48"/>
      <c r="I1768" s="48"/>
      <c r="J1768" s="48"/>
      <c r="K1768" s="48"/>
      <c r="IY1768" s="6"/>
      <c r="IZ1768" s="6"/>
      <c r="JA1768" s="6"/>
      <c r="JB1768" s="6"/>
      <c r="JC1768" s="6"/>
      <c r="JD1768" s="46"/>
      <c r="JE1768" s="4"/>
      <c r="JF1768" s="4"/>
      <c r="JG1768" s="4"/>
      <c r="JH1768" s="4"/>
      <c r="JI1768" s="4"/>
      <c r="JJ1768" s="4"/>
      <c r="JK1768" s="4"/>
      <c r="JL1768" s="4"/>
      <c r="JM1768" s="4"/>
      <c r="JN1768" s="4"/>
      <c r="JO1768" s="4"/>
      <c r="JP1768" s="4"/>
      <c r="JQ1768" s="6"/>
    </row>
    <row r="1769" spans="1:277" x14ac:dyDescent="0.25">
      <c r="A1769" s="47"/>
      <c r="B1769" s="48"/>
      <c r="C1769" s="48"/>
      <c r="D1769" s="48"/>
      <c r="E1769" s="48"/>
      <c r="F1769" s="48"/>
      <c r="G1769" s="48"/>
      <c r="H1769" s="48"/>
      <c r="I1769" s="48"/>
      <c r="J1769" s="48"/>
      <c r="K1769" s="48"/>
      <c r="IY1769" s="6"/>
      <c r="IZ1769" s="6"/>
      <c r="JA1769" s="6"/>
      <c r="JB1769" s="6"/>
      <c r="JC1769" s="6"/>
      <c r="JD1769" s="46"/>
      <c r="JE1769" s="4"/>
      <c r="JF1769" s="4"/>
      <c r="JG1769" s="4"/>
      <c r="JH1769" s="4"/>
      <c r="JI1769" s="4"/>
      <c r="JJ1769" s="4"/>
      <c r="JK1769" s="4"/>
      <c r="JL1769" s="4"/>
      <c r="JM1769" s="4"/>
      <c r="JN1769" s="4"/>
      <c r="JO1769" s="4"/>
      <c r="JP1769" s="4"/>
      <c r="JQ1769" s="6"/>
    </row>
    <row r="1770" spans="1:277" x14ac:dyDescent="0.25">
      <c r="A1770" s="47"/>
      <c r="B1770" s="48"/>
      <c r="C1770" s="48"/>
      <c r="D1770" s="48"/>
      <c r="E1770" s="48"/>
      <c r="F1770" s="48"/>
      <c r="G1770" s="48"/>
      <c r="H1770" s="48"/>
      <c r="I1770" s="48"/>
      <c r="J1770" s="48"/>
      <c r="K1770" s="48"/>
      <c r="IY1770" s="6"/>
      <c r="IZ1770" s="6"/>
      <c r="JA1770" s="6"/>
      <c r="JB1770" s="6"/>
      <c r="JC1770" s="6"/>
      <c r="JD1770" s="46"/>
      <c r="JE1770" s="4"/>
      <c r="JF1770" s="4"/>
      <c r="JG1770" s="4"/>
      <c r="JH1770" s="4"/>
      <c r="JI1770" s="4"/>
      <c r="JJ1770" s="4"/>
      <c r="JK1770" s="4"/>
      <c r="JL1770" s="4"/>
      <c r="JM1770" s="4"/>
      <c r="JN1770" s="4"/>
      <c r="JO1770" s="4"/>
      <c r="JP1770" s="4"/>
      <c r="JQ1770" s="6"/>
    </row>
    <row r="1771" spans="1:277" x14ac:dyDescent="0.25">
      <c r="A1771" s="47"/>
      <c r="B1771" s="48"/>
      <c r="C1771" s="48"/>
      <c r="D1771" s="48"/>
      <c r="E1771" s="48"/>
      <c r="F1771" s="48"/>
      <c r="G1771" s="48"/>
      <c r="H1771" s="48"/>
      <c r="I1771" s="48"/>
      <c r="J1771" s="48"/>
      <c r="K1771" s="48"/>
      <c r="IY1771" s="6"/>
      <c r="IZ1771" s="6"/>
      <c r="JA1771" s="6"/>
      <c r="JB1771" s="6"/>
      <c r="JC1771" s="6"/>
      <c r="JD1771" s="46"/>
      <c r="JE1771" s="4"/>
      <c r="JF1771" s="4"/>
      <c r="JG1771" s="4"/>
      <c r="JH1771" s="4"/>
      <c r="JI1771" s="4"/>
      <c r="JJ1771" s="4"/>
      <c r="JK1771" s="4"/>
      <c r="JL1771" s="4"/>
      <c r="JM1771" s="4"/>
      <c r="JN1771" s="4"/>
      <c r="JO1771" s="4"/>
      <c r="JP1771" s="4"/>
      <c r="JQ1771" s="6"/>
    </row>
    <row r="1772" spans="1:277" x14ac:dyDescent="0.25">
      <c r="A1772" s="47"/>
      <c r="B1772" s="48"/>
      <c r="C1772" s="48"/>
      <c r="D1772" s="48"/>
      <c r="E1772" s="48"/>
      <c r="F1772" s="48"/>
      <c r="G1772" s="48"/>
      <c r="H1772" s="48"/>
      <c r="I1772" s="48"/>
      <c r="J1772" s="48"/>
      <c r="K1772" s="48"/>
      <c r="IY1772" s="6"/>
      <c r="IZ1772" s="6"/>
      <c r="JA1772" s="6"/>
      <c r="JB1772" s="6"/>
      <c r="JC1772" s="6"/>
      <c r="JD1772" s="46"/>
      <c r="JE1772" s="4"/>
      <c r="JF1772" s="4"/>
      <c r="JG1772" s="4"/>
      <c r="JH1772" s="4"/>
      <c r="JI1772" s="4"/>
      <c r="JJ1772" s="4"/>
      <c r="JK1772" s="4"/>
      <c r="JL1772" s="4"/>
      <c r="JM1772" s="4"/>
      <c r="JN1772" s="4"/>
      <c r="JO1772" s="4"/>
      <c r="JP1772" s="4"/>
      <c r="JQ1772" s="6"/>
    </row>
    <row r="1773" spans="1:277" x14ac:dyDescent="0.25">
      <c r="A1773" s="47"/>
      <c r="B1773" s="48"/>
      <c r="C1773" s="48"/>
      <c r="D1773" s="48"/>
      <c r="E1773" s="48"/>
      <c r="F1773" s="48"/>
      <c r="G1773" s="48"/>
      <c r="H1773" s="48"/>
      <c r="I1773" s="48"/>
      <c r="J1773" s="48"/>
      <c r="K1773" s="48"/>
      <c r="IY1773" s="6"/>
      <c r="IZ1773" s="6"/>
      <c r="JA1773" s="6"/>
      <c r="JB1773" s="6"/>
      <c r="JC1773" s="6"/>
      <c r="JD1773" s="46"/>
      <c r="JE1773" s="4"/>
      <c r="JF1773" s="4"/>
      <c r="JG1773" s="4"/>
      <c r="JH1773" s="4"/>
      <c r="JI1773" s="4"/>
      <c r="JJ1773" s="4"/>
      <c r="JK1773" s="4"/>
      <c r="JL1773" s="4"/>
      <c r="JM1773" s="4"/>
      <c r="JN1773" s="4"/>
      <c r="JO1773" s="4"/>
      <c r="JP1773" s="4"/>
      <c r="JQ1773" s="6"/>
    </row>
    <row r="1774" spans="1:277" x14ac:dyDescent="0.25">
      <c r="A1774" s="47"/>
      <c r="B1774" s="48"/>
      <c r="C1774" s="48"/>
      <c r="D1774" s="48"/>
      <c r="E1774" s="48"/>
      <c r="F1774" s="48"/>
      <c r="G1774" s="48"/>
      <c r="H1774" s="48"/>
      <c r="I1774" s="48"/>
      <c r="J1774" s="48"/>
      <c r="K1774" s="48"/>
      <c r="IY1774" s="6"/>
      <c r="IZ1774" s="6"/>
      <c r="JA1774" s="6"/>
      <c r="JB1774" s="6"/>
      <c r="JC1774" s="6"/>
      <c r="JD1774" s="46"/>
      <c r="JE1774" s="4"/>
      <c r="JF1774" s="4"/>
      <c r="JG1774" s="4"/>
      <c r="JH1774" s="4"/>
      <c r="JI1774" s="4"/>
      <c r="JJ1774" s="4"/>
      <c r="JK1774" s="4"/>
      <c r="JL1774" s="4"/>
      <c r="JM1774" s="4"/>
      <c r="JN1774" s="4"/>
      <c r="JO1774" s="4"/>
      <c r="JP1774" s="4"/>
      <c r="JQ1774" s="6"/>
    </row>
    <row r="1775" spans="1:277" x14ac:dyDescent="0.25">
      <c r="A1775" s="47"/>
      <c r="B1775" s="48"/>
      <c r="C1775" s="48"/>
      <c r="D1775" s="48"/>
      <c r="E1775" s="48"/>
      <c r="F1775" s="48"/>
      <c r="G1775" s="48"/>
      <c r="H1775" s="48"/>
      <c r="I1775" s="48"/>
      <c r="J1775" s="48"/>
      <c r="K1775" s="48"/>
      <c r="IY1775" s="6"/>
      <c r="IZ1775" s="6"/>
      <c r="JA1775" s="6"/>
      <c r="JB1775" s="6"/>
      <c r="JC1775" s="6"/>
      <c r="JD1775" s="46"/>
      <c r="JE1775" s="4"/>
      <c r="JF1775" s="4"/>
      <c r="JG1775" s="4"/>
      <c r="JH1775" s="4"/>
      <c r="JI1775" s="4"/>
      <c r="JJ1775" s="4"/>
      <c r="JK1775" s="4"/>
      <c r="JL1775" s="4"/>
      <c r="JM1775" s="4"/>
      <c r="JN1775" s="4"/>
      <c r="JO1775" s="4"/>
      <c r="JP1775" s="4"/>
      <c r="JQ1775" s="6"/>
    </row>
    <row r="1776" spans="1:277" x14ac:dyDescent="0.25">
      <c r="A1776" s="47"/>
      <c r="B1776" s="48"/>
      <c r="C1776" s="48"/>
      <c r="D1776" s="48"/>
      <c r="E1776" s="48"/>
      <c r="F1776" s="48"/>
      <c r="G1776" s="48"/>
      <c r="H1776" s="48"/>
      <c r="I1776" s="48"/>
      <c r="J1776" s="48"/>
      <c r="K1776" s="48"/>
      <c r="IY1776" s="6"/>
      <c r="IZ1776" s="6"/>
      <c r="JA1776" s="6"/>
      <c r="JB1776" s="6"/>
      <c r="JC1776" s="6"/>
      <c r="JD1776" s="46"/>
      <c r="JE1776" s="4"/>
      <c r="JF1776" s="4"/>
      <c r="JG1776" s="4"/>
      <c r="JH1776" s="4"/>
      <c r="JI1776" s="4"/>
      <c r="JJ1776" s="4"/>
      <c r="JK1776" s="4"/>
      <c r="JL1776" s="4"/>
      <c r="JM1776" s="4"/>
      <c r="JN1776" s="4"/>
      <c r="JO1776" s="4"/>
      <c r="JP1776" s="4"/>
      <c r="JQ1776" s="6"/>
    </row>
    <row r="1777" spans="1:277" x14ac:dyDescent="0.25">
      <c r="A1777" s="47"/>
      <c r="B1777" s="48"/>
      <c r="C1777" s="48"/>
      <c r="D1777" s="48"/>
      <c r="E1777" s="48"/>
      <c r="F1777" s="48"/>
      <c r="G1777" s="48"/>
      <c r="H1777" s="48"/>
      <c r="I1777" s="48"/>
      <c r="J1777" s="48"/>
      <c r="K1777" s="48"/>
      <c r="IY1777" s="6"/>
      <c r="IZ1777" s="6"/>
      <c r="JA1777" s="6"/>
      <c r="JB1777" s="6"/>
      <c r="JC1777" s="6"/>
      <c r="JD1777" s="46"/>
      <c r="JE1777" s="4"/>
      <c r="JF1777" s="4"/>
      <c r="JG1777" s="4"/>
      <c r="JH1777" s="4"/>
      <c r="JI1777" s="4"/>
      <c r="JJ1777" s="4"/>
      <c r="JK1777" s="4"/>
      <c r="JL1777" s="4"/>
      <c r="JM1777" s="4"/>
      <c r="JN1777" s="4"/>
      <c r="JO1777" s="4"/>
      <c r="JP1777" s="4"/>
      <c r="JQ1777" s="6"/>
    </row>
    <row r="1778" spans="1:277" x14ac:dyDescent="0.25">
      <c r="A1778" s="47"/>
      <c r="B1778" s="48"/>
      <c r="C1778" s="48"/>
      <c r="D1778" s="48"/>
      <c r="E1778" s="48"/>
      <c r="F1778" s="48"/>
      <c r="G1778" s="48"/>
      <c r="H1778" s="48"/>
      <c r="I1778" s="48"/>
      <c r="J1778" s="48"/>
      <c r="K1778" s="48"/>
      <c r="IY1778" s="6"/>
      <c r="IZ1778" s="6"/>
      <c r="JA1778" s="6"/>
      <c r="JB1778" s="6"/>
      <c r="JC1778" s="6"/>
      <c r="JD1778" s="46"/>
      <c r="JE1778" s="4"/>
      <c r="JF1778" s="4"/>
      <c r="JG1778" s="4"/>
      <c r="JH1778" s="4"/>
      <c r="JI1778" s="4"/>
      <c r="JJ1778" s="4"/>
      <c r="JK1778" s="4"/>
      <c r="JL1778" s="4"/>
      <c r="JM1778" s="4"/>
      <c r="JN1778" s="4"/>
      <c r="JO1778" s="4"/>
      <c r="JP1778" s="4"/>
      <c r="JQ1778" s="6"/>
    </row>
    <row r="1779" spans="1:277" x14ac:dyDescent="0.25">
      <c r="A1779" s="47"/>
      <c r="B1779" s="48"/>
      <c r="C1779" s="48"/>
      <c r="D1779" s="48"/>
      <c r="E1779" s="48"/>
      <c r="F1779" s="48"/>
      <c r="G1779" s="48"/>
      <c r="H1779" s="48"/>
      <c r="I1779" s="48"/>
      <c r="J1779" s="48"/>
      <c r="K1779" s="48"/>
      <c r="IY1779" s="6"/>
      <c r="IZ1779" s="6"/>
      <c r="JA1779" s="6"/>
      <c r="JB1779" s="6"/>
      <c r="JC1779" s="6"/>
      <c r="JD1779" s="46"/>
      <c r="JE1779" s="4"/>
      <c r="JF1779" s="4"/>
      <c r="JG1779" s="4"/>
      <c r="JH1779" s="4"/>
      <c r="JI1779" s="4"/>
      <c r="JJ1779" s="4"/>
      <c r="JK1779" s="4"/>
      <c r="JL1779" s="4"/>
      <c r="JM1779" s="4"/>
      <c r="JN1779" s="4"/>
      <c r="JO1779" s="4"/>
      <c r="JP1779" s="4"/>
      <c r="JQ1779" s="6"/>
    </row>
    <row r="1780" spans="1:277" x14ac:dyDescent="0.25">
      <c r="A1780" s="47"/>
      <c r="B1780" s="48"/>
      <c r="C1780" s="48"/>
      <c r="D1780" s="48"/>
      <c r="E1780" s="48"/>
      <c r="F1780" s="48"/>
      <c r="G1780" s="48"/>
      <c r="H1780" s="48"/>
      <c r="I1780" s="48"/>
      <c r="J1780" s="48"/>
      <c r="K1780" s="48"/>
      <c r="IY1780" s="6"/>
      <c r="IZ1780" s="6"/>
      <c r="JA1780" s="6"/>
      <c r="JB1780" s="6"/>
      <c r="JC1780" s="6"/>
      <c r="JD1780" s="46"/>
      <c r="JE1780" s="4"/>
      <c r="JF1780" s="4"/>
      <c r="JG1780" s="4"/>
      <c r="JH1780" s="4"/>
      <c r="JI1780" s="4"/>
      <c r="JJ1780" s="4"/>
      <c r="JK1780" s="4"/>
      <c r="JL1780" s="4"/>
      <c r="JM1780" s="4"/>
      <c r="JN1780" s="4"/>
      <c r="JO1780" s="4"/>
      <c r="JP1780" s="4"/>
      <c r="JQ1780" s="6"/>
    </row>
    <row r="1781" spans="1:277" x14ac:dyDescent="0.25">
      <c r="A1781" s="47"/>
      <c r="B1781" s="48"/>
      <c r="C1781" s="48"/>
      <c r="D1781" s="48"/>
      <c r="E1781" s="48"/>
      <c r="F1781" s="48"/>
      <c r="G1781" s="48"/>
      <c r="H1781" s="48"/>
      <c r="I1781" s="48"/>
      <c r="J1781" s="48"/>
      <c r="K1781" s="48"/>
      <c r="IY1781" s="6"/>
      <c r="IZ1781" s="6"/>
      <c r="JA1781" s="6"/>
      <c r="JB1781" s="6"/>
      <c r="JC1781" s="6"/>
      <c r="JD1781" s="46"/>
      <c r="JE1781" s="4"/>
      <c r="JF1781" s="4"/>
      <c r="JG1781" s="4"/>
      <c r="JH1781" s="4"/>
      <c r="JI1781" s="4"/>
      <c r="JJ1781" s="4"/>
      <c r="JK1781" s="4"/>
      <c r="JL1781" s="4"/>
      <c r="JM1781" s="4"/>
      <c r="JN1781" s="4"/>
      <c r="JO1781" s="4"/>
      <c r="JP1781" s="4"/>
      <c r="JQ1781" s="6"/>
    </row>
    <row r="1782" spans="1:277" x14ac:dyDescent="0.25">
      <c r="A1782" s="47"/>
      <c r="B1782" s="48"/>
      <c r="C1782" s="48"/>
      <c r="D1782" s="48"/>
      <c r="E1782" s="48"/>
      <c r="F1782" s="48"/>
      <c r="G1782" s="48"/>
      <c r="H1782" s="48"/>
      <c r="I1782" s="48"/>
      <c r="J1782" s="48"/>
      <c r="K1782" s="48"/>
      <c r="IY1782" s="6"/>
      <c r="IZ1782" s="6"/>
      <c r="JA1782" s="6"/>
      <c r="JB1782" s="6"/>
      <c r="JC1782" s="6"/>
      <c r="JD1782" s="46"/>
      <c r="JE1782" s="4"/>
      <c r="JF1782" s="4"/>
      <c r="JG1782" s="4"/>
      <c r="JH1782" s="4"/>
      <c r="JI1782" s="4"/>
      <c r="JJ1782" s="4"/>
      <c r="JK1782" s="4"/>
      <c r="JL1782" s="4"/>
      <c r="JM1782" s="4"/>
      <c r="JN1782" s="4"/>
      <c r="JO1782" s="4"/>
      <c r="JP1782" s="4"/>
      <c r="JQ1782" s="6"/>
    </row>
    <row r="1783" spans="1:277" x14ac:dyDescent="0.25">
      <c r="A1783" s="47"/>
      <c r="B1783" s="48"/>
      <c r="C1783" s="48"/>
      <c r="D1783" s="48"/>
      <c r="E1783" s="48"/>
      <c r="F1783" s="48"/>
      <c r="G1783" s="48"/>
      <c r="H1783" s="48"/>
      <c r="I1783" s="48"/>
      <c r="J1783" s="48"/>
      <c r="K1783" s="48"/>
      <c r="IY1783" s="6"/>
      <c r="IZ1783" s="6"/>
      <c r="JA1783" s="6"/>
      <c r="JB1783" s="6"/>
      <c r="JC1783" s="6"/>
      <c r="JD1783" s="46"/>
      <c r="JE1783" s="4"/>
      <c r="JF1783" s="4"/>
      <c r="JG1783" s="4"/>
      <c r="JH1783" s="4"/>
      <c r="JI1783" s="4"/>
      <c r="JJ1783" s="4"/>
      <c r="JK1783" s="4"/>
      <c r="JL1783" s="4"/>
      <c r="JM1783" s="4"/>
      <c r="JN1783" s="4"/>
      <c r="JO1783" s="4"/>
      <c r="JP1783" s="4"/>
      <c r="JQ1783" s="6"/>
    </row>
    <row r="1784" spans="1:277" x14ac:dyDescent="0.25">
      <c r="A1784" s="47"/>
      <c r="B1784" s="48"/>
      <c r="C1784" s="48"/>
      <c r="D1784" s="48"/>
      <c r="E1784" s="48"/>
      <c r="F1784" s="48"/>
      <c r="G1784" s="48"/>
      <c r="H1784" s="48"/>
      <c r="I1784" s="48"/>
      <c r="J1784" s="48"/>
      <c r="K1784" s="48"/>
      <c r="IY1784" s="6"/>
      <c r="IZ1784" s="6"/>
      <c r="JA1784" s="6"/>
      <c r="JB1784" s="6"/>
      <c r="JC1784" s="6"/>
      <c r="JD1784" s="46"/>
      <c r="JE1784" s="4"/>
      <c r="JF1784" s="4"/>
      <c r="JG1784" s="4"/>
      <c r="JH1784" s="4"/>
      <c r="JI1784" s="4"/>
      <c r="JJ1784" s="4"/>
      <c r="JK1784" s="4"/>
      <c r="JL1784" s="4"/>
      <c r="JM1784" s="4"/>
      <c r="JN1784" s="4"/>
      <c r="JO1784" s="4"/>
      <c r="JP1784" s="4"/>
      <c r="JQ1784" s="6"/>
    </row>
    <row r="1785" spans="1:277" x14ac:dyDescent="0.25">
      <c r="A1785" s="47"/>
      <c r="B1785" s="48"/>
      <c r="C1785" s="48"/>
      <c r="D1785" s="48"/>
      <c r="E1785" s="48"/>
      <c r="F1785" s="48"/>
      <c r="G1785" s="48"/>
      <c r="H1785" s="48"/>
      <c r="I1785" s="48"/>
      <c r="J1785" s="48"/>
      <c r="K1785" s="48"/>
      <c r="IY1785" s="6"/>
      <c r="IZ1785" s="6"/>
      <c r="JA1785" s="6"/>
      <c r="JB1785" s="6"/>
      <c r="JC1785" s="6"/>
      <c r="JD1785" s="46"/>
      <c r="JE1785" s="4"/>
      <c r="JF1785" s="4"/>
      <c r="JG1785" s="4"/>
      <c r="JH1785" s="4"/>
      <c r="JI1785" s="4"/>
      <c r="JJ1785" s="4"/>
      <c r="JK1785" s="4"/>
      <c r="JL1785" s="4"/>
      <c r="JM1785" s="4"/>
      <c r="JN1785" s="4"/>
      <c r="JO1785" s="4"/>
      <c r="JP1785" s="4"/>
      <c r="JQ1785" s="6"/>
    </row>
    <row r="1786" spans="1:277" x14ac:dyDescent="0.25">
      <c r="A1786" s="47"/>
      <c r="B1786" s="48"/>
      <c r="C1786" s="48"/>
      <c r="D1786" s="48"/>
      <c r="E1786" s="48"/>
      <c r="F1786" s="48"/>
      <c r="G1786" s="48"/>
      <c r="H1786" s="48"/>
      <c r="I1786" s="48"/>
      <c r="J1786" s="48"/>
      <c r="K1786" s="48"/>
      <c r="IY1786" s="6"/>
      <c r="IZ1786" s="6"/>
      <c r="JA1786" s="6"/>
      <c r="JB1786" s="6"/>
      <c r="JC1786" s="6"/>
      <c r="JD1786" s="46"/>
      <c r="JE1786" s="4"/>
      <c r="JF1786" s="4"/>
      <c r="JG1786" s="4"/>
      <c r="JH1786" s="4"/>
      <c r="JI1786" s="4"/>
      <c r="JJ1786" s="4"/>
      <c r="JK1786" s="4"/>
      <c r="JL1786" s="4"/>
      <c r="JM1786" s="4"/>
      <c r="JN1786" s="4"/>
      <c r="JO1786" s="4"/>
      <c r="JP1786" s="4"/>
      <c r="JQ1786" s="6"/>
    </row>
    <row r="1787" spans="1:277" x14ac:dyDescent="0.25">
      <c r="A1787" s="47"/>
      <c r="B1787" s="48"/>
      <c r="C1787" s="48"/>
      <c r="D1787" s="48"/>
      <c r="E1787" s="48"/>
      <c r="F1787" s="48"/>
      <c r="G1787" s="48"/>
      <c r="H1787" s="48"/>
      <c r="I1787" s="48"/>
      <c r="J1787" s="48"/>
      <c r="K1787" s="48"/>
      <c r="IY1787" s="6"/>
      <c r="IZ1787" s="6"/>
      <c r="JA1787" s="6"/>
      <c r="JB1787" s="6"/>
      <c r="JC1787" s="6"/>
      <c r="JD1787" s="46"/>
      <c r="JE1787" s="4"/>
      <c r="JF1787" s="4"/>
      <c r="JG1787" s="4"/>
      <c r="JH1787" s="4"/>
      <c r="JI1787" s="4"/>
      <c r="JJ1787" s="4"/>
      <c r="JK1787" s="4"/>
      <c r="JL1787" s="4"/>
      <c r="JM1787" s="4"/>
      <c r="JN1787" s="4"/>
      <c r="JO1787" s="4"/>
      <c r="JP1787" s="4"/>
      <c r="JQ1787" s="6"/>
    </row>
    <row r="1788" spans="1:277" x14ac:dyDescent="0.25">
      <c r="A1788" s="47"/>
      <c r="B1788" s="48"/>
      <c r="C1788" s="48"/>
      <c r="D1788" s="48"/>
      <c r="E1788" s="48"/>
      <c r="F1788" s="48"/>
      <c r="G1788" s="48"/>
      <c r="H1788" s="48"/>
      <c r="I1788" s="48"/>
      <c r="J1788" s="48"/>
      <c r="K1788" s="48"/>
      <c r="IY1788" s="6"/>
      <c r="IZ1788" s="6"/>
      <c r="JA1788" s="6"/>
      <c r="JB1788" s="6"/>
      <c r="JC1788" s="6"/>
      <c r="JD1788" s="46"/>
      <c r="JE1788" s="4"/>
      <c r="JF1788" s="4"/>
      <c r="JG1788" s="4"/>
      <c r="JH1788" s="4"/>
      <c r="JI1788" s="4"/>
      <c r="JJ1788" s="4"/>
      <c r="JK1788" s="4"/>
      <c r="JL1788" s="4"/>
      <c r="JM1788" s="4"/>
      <c r="JN1788" s="4"/>
      <c r="JO1788" s="4"/>
      <c r="JP1788" s="4"/>
      <c r="JQ1788" s="6"/>
    </row>
    <row r="1789" spans="1:277" x14ac:dyDescent="0.25">
      <c r="A1789" s="47"/>
      <c r="B1789" s="48"/>
      <c r="C1789" s="48"/>
      <c r="D1789" s="48"/>
      <c r="E1789" s="48"/>
      <c r="F1789" s="48"/>
      <c r="G1789" s="48"/>
      <c r="H1789" s="48"/>
      <c r="I1789" s="48"/>
      <c r="J1789" s="48"/>
      <c r="K1789" s="48"/>
      <c r="IY1789" s="6"/>
      <c r="IZ1789" s="6"/>
      <c r="JA1789" s="6"/>
      <c r="JB1789" s="6"/>
      <c r="JC1789" s="6"/>
      <c r="JD1789" s="46"/>
      <c r="JE1789" s="4"/>
      <c r="JF1789" s="4"/>
      <c r="JG1789" s="4"/>
      <c r="JH1789" s="4"/>
      <c r="JI1789" s="4"/>
      <c r="JJ1789" s="4"/>
      <c r="JK1789" s="4"/>
      <c r="JL1789" s="4"/>
      <c r="JM1789" s="4"/>
      <c r="JN1789" s="4"/>
      <c r="JO1789" s="4"/>
      <c r="JP1789" s="4"/>
      <c r="JQ1789" s="6"/>
    </row>
    <row r="1790" spans="1:277" x14ac:dyDescent="0.25">
      <c r="A1790" s="47"/>
      <c r="B1790" s="48"/>
      <c r="C1790" s="48"/>
      <c r="D1790" s="48"/>
      <c r="E1790" s="48"/>
      <c r="F1790" s="48"/>
      <c r="G1790" s="48"/>
      <c r="H1790" s="48"/>
      <c r="I1790" s="48"/>
      <c r="J1790" s="48"/>
      <c r="K1790" s="48"/>
      <c r="IY1790" s="6"/>
      <c r="IZ1790" s="6"/>
      <c r="JA1790" s="6"/>
      <c r="JB1790" s="6"/>
      <c r="JC1790" s="6"/>
      <c r="JD1790" s="46"/>
      <c r="JE1790" s="4"/>
      <c r="JF1790" s="4"/>
      <c r="JG1790" s="4"/>
      <c r="JH1790" s="4"/>
      <c r="JI1790" s="4"/>
      <c r="JJ1790" s="4"/>
      <c r="JK1790" s="4"/>
      <c r="JL1790" s="4"/>
      <c r="JM1790" s="4"/>
      <c r="JN1790" s="4"/>
      <c r="JO1790" s="4"/>
      <c r="JP1790" s="4"/>
      <c r="JQ1790" s="6"/>
    </row>
    <row r="1791" spans="1:277" x14ac:dyDescent="0.25">
      <c r="A1791" s="47"/>
      <c r="B1791" s="48"/>
      <c r="C1791" s="48"/>
      <c r="D1791" s="48"/>
      <c r="E1791" s="48"/>
      <c r="F1791" s="48"/>
      <c r="G1791" s="48"/>
      <c r="H1791" s="48"/>
      <c r="I1791" s="48"/>
      <c r="J1791" s="48"/>
      <c r="K1791" s="48"/>
      <c r="IY1791" s="6"/>
      <c r="IZ1791" s="6"/>
      <c r="JA1791" s="6"/>
      <c r="JB1791" s="6"/>
      <c r="JC1791" s="6"/>
      <c r="JD1791" s="46"/>
      <c r="JE1791" s="4"/>
      <c r="JF1791" s="4"/>
      <c r="JG1791" s="4"/>
      <c r="JH1791" s="4"/>
      <c r="JI1791" s="4"/>
      <c r="JJ1791" s="4"/>
      <c r="JK1791" s="4"/>
      <c r="JL1791" s="4"/>
      <c r="JM1791" s="4"/>
      <c r="JN1791" s="4"/>
      <c r="JO1791" s="4"/>
      <c r="JP1791" s="4"/>
      <c r="JQ1791" s="6"/>
    </row>
    <row r="1792" spans="1:277" x14ac:dyDescent="0.25">
      <c r="A1792" s="47"/>
      <c r="B1792" s="48"/>
      <c r="C1792" s="48"/>
      <c r="D1792" s="48"/>
      <c r="E1792" s="48"/>
      <c r="F1792" s="48"/>
      <c r="G1792" s="48"/>
      <c r="H1792" s="48"/>
      <c r="I1792" s="48"/>
      <c r="J1792" s="48"/>
      <c r="K1792" s="48"/>
      <c r="IY1792" s="6"/>
      <c r="IZ1792" s="6"/>
      <c r="JA1792" s="6"/>
      <c r="JB1792" s="6"/>
      <c r="JC1792" s="6"/>
      <c r="JD1792" s="46"/>
      <c r="JE1792" s="4"/>
      <c r="JF1792" s="4"/>
      <c r="JG1792" s="4"/>
      <c r="JH1792" s="4"/>
      <c r="JI1792" s="4"/>
      <c r="JJ1792" s="4"/>
      <c r="JK1792" s="4"/>
      <c r="JL1792" s="4"/>
      <c r="JM1792" s="4"/>
      <c r="JN1792" s="4"/>
      <c r="JO1792" s="4"/>
      <c r="JP1792" s="4"/>
      <c r="JQ1792" s="6"/>
    </row>
    <row r="1793" spans="1:277" x14ac:dyDescent="0.25">
      <c r="A1793" s="47"/>
      <c r="B1793" s="48"/>
      <c r="C1793" s="48"/>
      <c r="D1793" s="48"/>
      <c r="E1793" s="48"/>
      <c r="F1793" s="48"/>
      <c r="G1793" s="48"/>
      <c r="H1793" s="48"/>
      <c r="I1793" s="48"/>
      <c r="J1793" s="48"/>
      <c r="K1793" s="48"/>
      <c r="IY1793" s="6"/>
      <c r="IZ1793" s="6"/>
      <c r="JA1793" s="6"/>
      <c r="JB1793" s="6"/>
      <c r="JC1793" s="6"/>
      <c r="JD1793" s="46"/>
      <c r="JE1793" s="4"/>
      <c r="JF1793" s="4"/>
      <c r="JG1793" s="4"/>
      <c r="JH1793" s="4"/>
      <c r="JI1793" s="4"/>
      <c r="JJ1793" s="4"/>
      <c r="JK1793" s="4"/>
      <c r="JL1793" s="4"/>
      <c r="JM1793" s="4"/>
      <c r="JN1793" s="4"/>
      <c r="JO1793" s="4"/>
      <c r="JP1793" s="4"/>
      <c r="JQ1793" s="6"/>
    </row>
    <row r="1794" spans="1:277" x14ac:dyDescent="0.25">
      <c r="A1794" s="47"/>
      <c r="B1794" s="48"/>
      <c r="C1794" s="48"/>
      <c r="D1794" s="48"/>
      <c r="E1794" s="48"/>
      <c r="F1794" s="48"/>
      <c r="G1794" s="48"/>
      <c r="H1794" s="48"/>
      <c r="I1794" s="48"/>
      <c r="J1794" s="48"/>
      <c r="K1794" s="48"/>
      <c r="IY1794" s="6"/>
      <c r="IZ1794" s="6"/>
      <c r="JA1794" s="6"/>
      <c r="JB1794" s="6"/>
      <c r="JC1794" s="6"/>
      <c r="JD1794" s="46"/>
      <c r="JE1794" s="4"/>
      <c r="JF1794" s="4"/>
      <c r="JG1794" s="4"/>
      <c r="JH1794" s="4"/>
      <c r="JI1794" s="4"/>
      <c r="JJ1794" s="4"/>
      <c r="JK1794" s="4"/>
      <c r="JL1794" s="4"/>
      <c r="JM1794" s="4"/>
      <c r="JN1794" s="4"/>
      <c r="JO1794" s="4"/>
      <c r="JP1794" s="4"/>
      <c r="JQ1794" s="6"/>
    </row>
    <row r="1795" spans="1:277" x14ac:dyDescent="0.25">
      <c r="A1795" s="47"/>
      <c r="B1795" s="48"/>
      <c r="C1795" s="48"/>
      <c r="D1795" s="48"/>
      <c r="E1795" s="48"/>
      <c r="F1795" s="48"/>
      <c r="G1795" s="48"/>
      <c r="H1795" s="48"/>
      <c r="I1795" s="48"/>
      <c r="J1795" s="48"/>
      <c r="K1795" s="48"/>
      <c r="IY1795" s="6"/>
      <c r="IZ1795" s="6"/>
      <c r="JA1795" s="6"/>
      <c r="JB1795" s="6"/>
      <c r="JC1795" s="6"/>
      <c r="JD1795" s="46"/>
      <c r="JE1795" s="4"/>
      <c r="JF1795" s="4"/>
      <c r="JG1795" s="4"/>
      <c r="JH1795" s="4"/>
      <c r="JI1795" s="4"/>
      <c r="JJ1795" s="4"/>
      <c r="JK1795" s="4"/>
      <c r="JL1795" s="4"/>
      <c r="JM1795" s="4"/>
      <c r="JN1795" s="4"/>
      <c r="JO1795" s="4"/>
      <c r="JP1795" s="4"/>
      <c r="JQ1795" s="6"/>
    </row>
    <row r="1796" spans="1:277" x14ac:dyDescent="0.25">
      <c r="A1796" s="47"/>
      <c r="B1796" s="48"/>
      <c r="C1796" s="48"/>
      <c r="D1796" s="48"/>
      <c r="E1796" s="48"/>
      <c r="F1796" s="48"/>
      <c r="G1796" s="48"/>
      <c r="H1796" s="48"/>
      <c r="I1796" s="48"/>
      <c r="J1796" s="48"/>
      <c r="K1796" s="48"/>
      <c r="IY1796" s="6"/>
      <c r="IZ1796" s="6"/>
      <c r="JA1796" s="6"/>
      <c r="JB1796" s="6"/>
      <c r="JC1796" s="6"/>
      <c r="JD1796" s="46"/>
      <c r="JE1796" s="4"/>
      <c r="JF1796" s="4"/>
      <c r="JG1796" s="4"/>
      <c r="JH1796" s="4"/>
      <c r="JI1796" s="4"/>
      <c r="JJ1796" s="4"/>
      <c r="JK1796" s="4"/>
      <c r="JL1796" s="4"/>
      <c r="JM1796" s="4"/>
      <c r="JN1796" s="4"/>
      <c r="JO1796" s="4"/>
      <c r="JP1796" s="4"/>
      <c r="JQ1796" s="6"/>
    </row>
    <row r="1797" spans="1:277" x14ac:dyDescent="0.25">
      <c r="A1797" s="47"/>
      <c r="B1797" s="48"/>
      <c r="C1797" s="48"/>
      <c r="D1797" s="48"/>
      <c r="E1797" s="48"/>
      <c r="F1797" s="48"/>
      <c r="G1797" s="48"/>
      <c r="H1797" s="48"/>
      <c r="I1797" s="48"/>
      <c r="J1797" s="48"/>
      <c r="K1797" s="48"/>
      <c r="IY1797" s="6"/>
      <c r="IZ1797" s="6"/>
      <c r="JA1797" s="6"/>
      <c r="JB1797" s="6"/>
      <c r="JC1797" s="6"/>
      <c r="JD1797" s="46"/>
      <c r="JE1797" s="4"/>
      <c r="JF1797" s="4"/>
      <c r="JG1797" s="4"/>
      <c r="JH1797" s="4"/>
      <c r="JI1797" s="4"/>
      <c r="JJ1797" s="4"/>
      <c r="JK1797" s="4"/>
      <c r="JL1797" s="4"/>
      <c r="JM1797" s="4"/>
      <c r="JN1797" s="4"/>
      <c r="JO1797" s="4"/>
      <c r="JP1797" s="4"/>
      <c r="JQ1797" s="6"/>
    </row>
    <row r="1798" spans="1:277" x14ac:dyDescent="0.25">
      <c r="A1798" s="47"/>
      <c r="B1798" s="48"/>
      <c r="C1798" s="48"/>
      <c r="D1798" s="48"/>
      <c r="E1798" s="48"/>
      <c r="F1798" s="48"/>
      <c r="G1798" s="48"/>
      <c r="H1798" s="48"/>
      <c r="I1798" s="48"/>
      <c r="J1798" s="48"/>
      <c r="K1798" s="48"/>
      <c r="IY1798" s="6"/>
      <c r="IZ1798" s="6"/>
      <c r="JA1798" s="6"/>
      <c r="JB1798" s="6"/>
      <c r="JC1798" s="6"/>
      <c r="JD1798" s="46"/>
      <c r="JE1798" s="4"/>
      <c r="JF1798" s="4"/>
      <c r="JG1798" s="4"/>
      <c r="JH1798" s="4"/>
      <c r="JI1798" s="4"/>
      <c r="JJ1798" s="4"/>
      <c r="JK1798" s="4"/>
      <c r="JL1798" s="4"/>
      <c r="JM1798" s="4"/>
      <c r="JN1798" s="4"/>
      <c r="JO1798" s="4"/>
      <c r="JP1798" s="4"/>
      <c r="JQ1798" s="6"/>
    </row>
    <row r="1799" spans="1:277" x14ac:dyDescent="0.25">
      <c r="A1799" s="47"/>
      <c r="B1799" s="48"/>
      <c r="C1799" s="48"/>
      <c r="D1799" s="48"/>
      <c r="E1799" s="48"/>
      <c r="F1799" s="48"/>
      <c r="G1799" s="48"/>
      <c r="H1799" s="48"/>
      <c r="I1799" s="48"/>
      <c r="J1799" s="48"/>
      <c r="K1799" s="48"/>
      <c r="IY1799" s="6"/>
      <c r="IZ1799" s="6"/>
      <c r="JA1799" s="6"/>
      <c r="JB1799" s="6"/>
      <c r="JC1799" s="6"/>
      <c r="JD1799" s="46"/>
      <c r="JE1799" s="4"/>
      <c r="JF1799" s="4"/>
      <c r="JG1799" s="4"/>
      <c r="JH1799" s="4"/>
      <c r="JI1799" s="4"/>
      <c r="JJ1799" s="4"/>
      <c r="JK1799" s="4"/>
      <c r="JL1799" s="4"/>
      <c r="JM1799" s="4"/>
      <c r="JN1799" s="4"/>
      <c r="JO1799" s="4"/>
      <c r="JP1799" s="4"/>
      <c r="JQ1799" s="6"/>
    </row>
    <row r="1800" spans="1:277" x14ac:dyDescent="0.25">
      <c r="A1800" s="47"/>
      <c r="B1800" s="48"/>
      <c r="C1800" s="48"/>
      <c r="D1800" s="48"/>
      <c r="E1800" s="48"/>
      <c r="F1800" s="48"/>
      <c r="G1800" s="48"/>
      <c r="H1800" s="48"/>
      <c r="I1800" s="48"/>
      <c r="J1800" s="48"/>
      <c r="K1800" s="48"/>
      <c r="IY1800" s="6"/>
      <c r="IZ1800" s="6"/>
      <c r="JA1800" s="6"/>
      <c r="JB1800" s="6"/>
      <c r="JC1800" s="6"/>
      <c r="JD1800" s="46"/>
      <c r="JE1800" s="4"/>
      <c r="JF1800" s="4"/>
      <c r="JG1800" s="4"/>
      <c r="JH1800" s="4"/>
      <c r="JI1800" s="4"/>
      <c r="JJ1800" s="4"/>
      <c r="JK1800" s="4"/>
      <c r="JL1800" s="4"/>
      <c r="JM1800" s="4"/>
      <c r="JN1800" s="4"/>
      <c r="JO1800" s="4"/>
      <c r="JP1800" s="4"/>
      <c r="JQ1800" s="6"/>
    </row>
    <row r="1801" spans="1:277" x14ac:dyDescent="0.25">
      <c r="A1801" s="47"/>
      <c r="B1801" s="48"/>
      <c r="C1801" s="48"/>
      <c r="D1801" s="48"/>
      <c r="E1801" s="48"/>
      <c r="F1801" s="48"/>
      <c r="G1801" s="48"/>
      <c r="H1801" s="48"/>
      <c r="I1801" s="48"/>
      <c r="J1801" s="48"/>
      <c r="K1801" s="48"/>
      <c r="IY1801" s="6"/>
      <c r="IZ1801" s="6"/>
      <c r="JA1801" s="6"/>
      <c r="JB1801" s="6"/>
      <c r="JC1801" s="6"/>
      <c r="JD1801" s="46"/>
      <c r="JE1801" s="4"/>
      <c r="JF1801" s="4"/>
      <c r="JG1801" s="4"/>
      <c r="JH1801" s="4"/>
      <c r="JI1801" s="4"/>
      <c r="JJ1801" s="4"/>
      <c r="JK1801" s="4"/>
      <c r="JL1801" s="4"/>
      <c r="JM1801" s="4"/>
      <c r="JN1801" s="4"/>
      <c r="JO1801" s="4"/>
      <c r="JP1801" s="4"/>
      <c r="JQ1801" s="6"/>
    </row>
    <row r="1802" spans="1:277" x14ac:dyDescent="0.25">
      <c r="A1802" s="47"/>
      <c r="B1802" s="48"/>
      <c r="C1802" s="48"/>
      <c r="D1802" s="48"/>
      <c r="E1802" s="48"/>
      <c r="F1802" s="48"/>
      <c r="G1802" s="48"/>
      <c r="H1802" s="48"/>
      <c r="I1802" s="48"/>
      <c r="J1802" s="48"/>
      <c r="K1802" s="48"/>
      <c r="IY1802" s="6"/>
      <c r="IZ1802" s="6"/>
      <c r="JA1802" s="6"/>
      <c r="JB1802" s="6"/>
      <c r="JC1802" s="6"/>
      <c r="JD1802" s="46"/>
      <c r="JE1802" s="4"/>
      <c r="JF1802" s="4"/>
      <c r="JG1802" s="4"/>
      <c r="JH1802" s="4"/>
      <c r="JI1802" s="4"/>
      <c r="JJ1802" s="4"/>
      <c r="JK1802" s="4"/>
      <c r="JL1802" s="4"/>
      <c r="JM1802" s="4"/>
      <c r="JN1802" s="4"/>
      <c r="JO1802" s="4"/>
      <c r="JP1802" s="4"/>
      <c r="JQ1802" s="6"/>
    </row>
    <row r="1803" spans="1:277" x14ac:dyDescent="0.25">
      <c r="A1803" s="47"/>
      <c r="B1803" s="48"/>
      <c r="C1803" s="48"/>
      <c r="D1803" s="48"/>
      <c r="E1803" s="48"/>
      <c r="F1803" s="48"/>
      <c r="G1803" s="48"/>
      <c r="H1803" s="48"/>
      <c r="I1803" s="48"/>
      <c r="J1803" s="48"/>
      <c r="K1803" s="48"/>
      <c r="IY1803" s="6"/>
      <c r="IZ1803" s="6"/>
      <c r="JA1803" s="6"/>
      <c r="JB1803" s="6"/>
      <c r="JC1803" s="6"/>
      <c r="JD1803" s="46"/>
      <c r="JE1803" s="4"/>
      <c r="JF1803" s="4"/>
      <c r="JG1803" s="4"/>
      <c r="JH1803" s="4"/>
      <c r="JI1803" s="4"/>
      <c r="JJ1803" s="4"/>
      <c r="JK1803" s="4"/>
      <c r="JL1803" s="4"/>
      <c r="JM1803" s="4"/>
      <c r="JN1803" s="4"/>
      <c r="JO1803" s="4"/>
      <c r="JP1803" s="4"/>
      <c r="JQ1803" s="6"/>
    </row>
    <row r="1804" spans="1:277" x14ac:dyDescent="0.25">
      <c r="A1804" s="47"/>
      <c r="B1804" s="48"/>
      <c r="C1804" s="48"/>
      <c r="D1804" s="48"/>
      <c r="E1804" s="48"/>
      <c r="F1804" s="48"/>
      <c r="G1804" s="48"/>
      <c r="H1804" s="48"/>
      <c r="I1804" s="48"/>
      <c r="J1804" s="48"/>
      <c r="K1804" s="48"/>
      <c r="IY1804" s="6"/>
      <c r="IZ1804" s="6"/>
      <c r="JA1804" s="6"/>
      <c r="JB1804" s="6"/>
      <c r="JC1804" s="6"/>
      <c r="JD1804" s="46"/>
      <c r="JE1804" s="4"/>
      <c r="JF1804" s="4"/>
      <c r="JG1804" s="4"/>
      <c r="JH1804" s="4"/>
      <c r="JI1804" s="4"/>
      <c r="JJ1804" s="4"/>
      <c r="JK1804" s="4"/>
      <c r="JL1804" s="4"/>
      <c r="JM1804" s="4"/>
      <c r="JN1804" s="4"/>
      <c r="JO1804" s="4"/>
      <c r="JP1804" s="4"/>
      <c r="JQ1804" s="6"/>
    </row>
    <row r="1805" spans="1:277" x14ac:dyDescent="0.25">
      <c r="A1805" s="47"/>
      <c r="B1805" s="48"/>
      <c r="C1805" s="48"/>
      <c r="D1805" s="48"/>
      <c r="E1805" s="48"/>
      <c r="F1805" s="48"/>
      <c r="G1805" s="48"/>
      <c r="H1805" s="48"/>
      <c r="I1805" s="48"/>
      <c r="J1805" s="48"/>
      <c r="K1805" s="48"/>
      <c r="IY1805" s="6"/>
      <c r="IZ1805" s="6"/>
      <c r="JA1805" s="6"/>
      <c r="JB1805" s="6"/>
      <c r="JC1805" s="6"/>
      <c r="JD1805" s="46"/>
      <c r="JE1805" s="4"/>
      <c r="JF1805" s="4"/>
      <c r="JG1805" s="4"/>
      <c r="JH1805" s="4"/>
      <c r="JI1805" s="4"/>
      <c r="JJ1805" s="4"/>
      <c r="JK1805" s="4"/>
      <c r="JL1805" s="4"/>
      <c r="JM1805" s="4"/>
      <c r="JN1805" s="4"/>
      <c r="JO1805" s="4"/>
      <c r="JP1805" s="4"/>
      <c r="JQ1805" s="6"/>
    </row>
    <row r="1806" spans="1:277" x14ac:dyDescent="0.25">
      <c r="A1806" s="47"/>
      <c r="B1806" s="48"/>
      <c r="C1806" s="48"/>
      <c r="D1806" s="48"/>
      <c r="E1806" s="48"/>
      <c r="F1806" s="48"/>
      <c r="G1806" s="48"/>
      <c r="H1806" s="48"/>
      <c r="I1806" s="48"/>
      <c r="J1806" s="48"/>
      <c r="K1806" s="48"/>
      <c r="IY1806" s="6"/>
      <c r="IZ1806" s="6"/>
      <c r="JA1806" s="6"/>
      <c r="JB1806" s="6"/>
      <c r="JC1806" s="6"/>
      <c r="JD1806" s="46"/>
      <c r="JE1806" s="4"/>
      <c r="JF1806" s="4"/>
      <c r="JG1806" s="4"/>
      <c r="JH1806" s="4"/>
      <c r="JI1806" s="4"/>
      <c r="JJ1806" s="4"/>
      <c r="JK1806" s="4"/>
      <c r="JL1806" s="4"/>
      <c r="JM1806" s="4"/>
      <c r="JN1806" s="4"/>
      <c r="JO1806" s="4"/>
      <c r="JP1806" s="4"/>
      <c r="JQ1806" s="6"/>
    </row>
    <row r="1807" spans="1:277" x14ac:dyDescent="0.25">
      <c r="A1807" s="47"/>
      <c r="B1807" s="48"/>
      <c r="C1807" s="48"/>
      <c r="D1807" s="48"/>
      <c r="E1807" s="48"/>
      <c r="F1807" s="48"/>
      <c r="G1807" s="48"/>
      <c r="H1807" s="48"/>
      <c r="I1807" s="48"/>
      <c r="J1807" s="48"/>
      <c r="K1807" s="48"/>
      <c r="IY1807" s="6"/>
      <c r="IZ1807" s="6"/>
      <c r="JA1807" s="6"/>
      <c r="JB1807" s="6"/>
      <c r="JC1807" s="6"/>
      <c r="JD1807" s="46"/>
      <c r="JE1807" s="4"/>
      <c r="JF1807" s="4"/>
      <c r="JG1807" s="4"/>
      <c r="JH1807" s="4"/>
      <c r="JI1807" s="4"/>
      <c r="JJ1807" s="4"/>
      <c r="JK1807" s="4"/>
      <c r="JL1807" s="4"/>
      <c r="JM1807" s="4"/>
      <c r="JN1807" s="4"/>
      <c r="JO1807" s="4"/>
      <c r="JP1807" s="4"/>
      <c r="JQ1807" s="6"/>
    </row>
    <row r="1808" spans="1:277" x14ac:dyDescent="0.25">
      <c r="A1808" s="47"/>
      <c r="B1808" s="48"/>
      <c r="C1808" s="48"/>
      <c r="D1808" s="48"/>
      <c r="E1808" s="48"/>
      <c r="F1808" s="48"/>
      <c r="G1808" s="48"/>
      <c r="H1808" s="48"/>
      <c r="I1808" s="48"/>
      <c r="J1808" s="48"/>
      <c r="K1808" s="48"/>
      <c r="IY1808" s="6"/>
      <c r="IZ1808" s="6"/>
      <c r="JA1808" s="6"/>
      <c r="JB1808" s="6"/>
      <c r="JC1808" s="6"/>
      <c r="JD1808" s="46"/>
      <c r="JE1808" s="4"/>
      <c r="JF1808" s="4"/>
      <c r="JG1808" s="4"/>
      <c r="JH1808" s="4"/>
      <c r="JI1808" s="4"/>
      <c r="JJ1808" s="4"/>
      <c r="JK1808" s="4"/>
      <c r="JL1808" s="4"/>
      <c r="JM1808" s="4"/>
      <c r="JN1808" s="4"/>
      <c r="JO1808" s="4"/>
      <c r="JP1808" s="4"/>
      <c r="JQ1808" s="6"/>
    </row>
    <row r="1809" spans="1:277" x14ac:dyDescent="0.25">
      <c r="A1809" s="47"/>
      <c r="B1809" s="48"/>
      <c r="C1809" s="48"/>
      <c r="D1809" s="48"/>
      <c r="E1809" s="48"/>
      <c r="F1809" s="48"/>
      <c r="G1809" s="48"/>
      <c r="H1809" s="48"/>
      <c r="I1809" s="48"/>
      <c r="J1809" s="48"/>
      <c r="K1809" s="48"/>
      <c r="IY1809" s="6"/>
      <c r="IZ1809" s="6"/>
      <c r="JA1809" s="6"/>
      <c r="JB1809" s="6"/>
      <c r="JC1809" s="6"/>
      <c r="JD1809" s="46"/>
      <c r="JE1809" s="4"/>
      <c r="JF1809" s="4"/>
      <c r="JG1809" s="4"/>
      <c r="JH1809" s="4"/>
      <c r="JI1809" s="4"/>
      <c r="JJ1809" s="4"/>
      <c r="JK1809" s="4"/>
      <c r="JL1809" s="4"/>
      <c r="JM1809" s="4"/>
      <c r="JN1809" s="4"/>
      <c r="JO1809" s="4"/>
      <c r="JP1809" s="4"/>
      <c r="JQ1809" s="6"/>
    </row>
    <row r="1810" spans="1:277" x14ac:dyDescent="0.25">
      <c r="A1810" s="47"/>
      <c r="B1810" s="48"/>
      <c r="C1810" s="48"/>
      <c r="D1810" s="48"/>
      <c r="E1810" s="48"/>
      <c r="F1810" s="48"/>
      <c r="G1810" s="48"/>
      <c r="H1810" s="48"/>
      <c r="I1810" s="48"/>
      <c r="J1810" s="48"/>
      <c r="K1810" s="48"/>
      <c r="IY1810" s="6"/>
      <c r="IZ1810" s="6"/>
      <c r="JA1810" s="6"/>
      <c r="JB1810" s="6"/>
      <c r="JC1810" s="6"/>
      <c r="JD1810" s="46"/>
      <c r="JE1810" s="4"/>
      <c r="JF1810" s="4"/>
      <c r="JG1810" s="4"/>
      <c r="JH1810" s="4"/>
      <c r="JI1810" s="4"/>
      <c r="JJ1810" s="4"/>
      <c r="JK1810" s="4"/>
      <c r="JL1810" s="4"/>
      <c r="JM1810" s="4"/>
      <c r="JN1810" s="4"/>
      <c r="JO1810" s="4"/>
      <c r="JP1810" s="4"/>
      <c r="JQ1810" s="6"/>
    </row>
    <row r="1811" spans="1:277" x14ac:dyDescent="0.25">
      <c r="A1811" s="47"/>
      <c r="B1811" s="48"/>
      <c r="C1811" s="48"/>
      <c r="D1811" s="48"/>
      <c r="E1811" s="48"/>
      <c r="F1811" s="48"/>
      <c r="G1811" s="48"/>
      <c r="H1811" s="48"/>
      <c r="I1811" s="48"/>
      <c r="J1811" s="48"/>
      <c r="K1811" s="48"/>
      <c r="IY1811" s="6"/>
      <c r="IZ1811" s="6"/>
      <c r="JA1811" s="6"/>
      <c r="JB1811" s="6"/>
      <c r="JC1811" s="6"/>
      <c r="JD1811" s="46"/>
      <c r="JE1811" s="4"/>
      <c r="JF1811" s="4"/>
      <c r="JG1811" s="4"/>
      <c r="JH1811" s="4"/>
      <c r="JI1811" s="4"/>
      <c r="JJ1811" s="4"/>
      <c r="JK1811" s="4"/>
      <c r="JL1811" s="4"/>
      <c r="JM1811" s="4"/>
      <c r="JN1811" s="4"/>
      <c r="JO1811" s="4"/>
      <c r="JP1811" s="4"/>
      <c r="JQ1811" s="6"/>
    </row>
    <row r="1812" spans="1:277" x14ac:dyDescent="0.25">
      <c r="A1812" s="47"/>
      <c r="B1812" s="48"/>
      <c r="C1812" s="48"/>
      <c r="D1812" s="48"/>
      <c r="E1812" s="48"/>
      <c r="F1812" s="48"/>
      <c r="G1812" s="48"/>
      <c r="H1812" s="48"/>
      <c r="I1812" s="48"/>
      <c r="J1812" s="48"/>
      <c r="K1812" s="48"/>
      <c r="IY1812" s="6"/>
      <c r="IZ1812" s="6"/>
      <c r="JA1812" s="6"/>
      <c r="JB1812" s="6"/>
      <c r="JC1812" s="6"/>
      <c r="JD1812" s="46"/>
      <c r="JE1812" s="4"/>
      <c r="JF1812" s="4"/>
      <c r="JG1812" s="4"/>
      <c r="JH1812" s="4"/>
      <c r="JI1812" s="4"/>
      <c r="JJ1812" s="4"/>
      <c r="JK1812" s="4"/>
      <c r="JL1812" s="4"/>
      <c r="JM1812" s="4"/>
      <c r="JN1812" s="4"/>
      <c r="JO1812" s="4"/>
      <c r="JP1812" s="4"/>
      <c r="JQ1812" s="6"/>
    </row>
    <row r="1813" spans="1:277" x14ac:dyDescent="0.25">
      <c r="A1813" s="47"/>
      <c r="B1813" s="48"/>
      <c r="C1813" s="48"/>
      <c r="D1813" s="48"/>
      <c r="E1813" s="48"/>
      <c r="F1813" s="48"/>
      <c r="G1813" s="48"/>
      <c r="H1813" s="48"/>
      <c r="I1813" s="48"/>
      <c r="J1813" s="48"/>
      <c r="K1813" s="48"/>
      <c r="IY1813" s="6"/>
      <c r="IZ1813" s="6"/>
      <c r="JA1813" s="6"/>
      <c r="JB1813" s="6"/>
      <c r="JC1813" s="6"/>
      <c r="JD1813" s="46"/>
      <c r="JE1813" s="4"/>
      <c r="JF1813" s="4"/>
      <c r="JG1813" s="4"/>
      <c r="JH1813" s="4"/>
      <c r="JI1813" s="4"/>
      <c r="JJ1813" s="4"/>
      <c r="JK1813" s="4"/>
      <c r="JL1813" s="4"/>
      <c r="JM1813" s="4"/>
      <c r="JN1813" s="4"/>
      <c r="JO1813" s="4"/>
      <c r="JP1813" s="4"/>
      <c r="JQ1813" s="6"/>
    </row>
    <row r="1814" spans="1:277" x14ac:dyDescent="0.25">
      <c r="A1814" s="47"/>
      <c r="B1814" s="48"/>
      <c r="C1814" s="48"/>
      <c r="D1814" s="48"/>
      <c r="E1814" s="48"/>
      <c r="F1814" s="48"/>
      <c r="G1814" s="48"/>
      <c r="H1814" s="48"/>
      <c r="I1814" s="48"/>
      <c r="J1814" s="48"/>
      <c r="K1814" s="48"/>
      <c r="IY1814" s="6"/>
      <c r="IZ1814" s="6"/>
      <c r="JA1814" s="6"/>
      <c r="JB1814" s="6"/>
      <c r="JC1814" s="6"/>
      <c r="JD1814" s="46"/>
      <c r="JE1814" s="4"/>
      <c r="JF1814" s="4"/>
      <c r="JG1814" s="4"/>
      <c r="JH1814" s="4"/>
      <c r="JI1814" s="4"/>
      <c r="JJ1814" s="4"/>
      <c r="JK1814" s="4"/>
      <c r="JL1814" s="4"/>
      <c r="JM1814" s="4"/>
      <c r="JN1814" s="4"/>
      <c r="JO1814" s="4"/>
      <c r="JP1814" s="4"/>
      <c r="JQ1814" s="6"/>
    </row>
    <row r="1815" spans="1:277" x14ac:dyDescent="0.25">
      <c r="A1815" s="47"/>
      <c r="B1815" s="48"/>
      <c r="C1815" s="48"/>
      <c r="D1815" s="48"/>
      <c r="E1815" s="48"/>
      <c r="F1815" s="48"/>
      <c r="G1815" s="48"/>
      <c r="H1815" s="48"/>
      <c r="I1815" s="48"/>
      <c r="J1815" s="48"/>
      <c r="K1815" s="48"/>
      <c r="IY1815" s="6"/>
      <c r="IZ1815" s="6"/>
      <c r="JA1815" s="6"/>
      <c r="JB1815" s="6"/>
      <c r="JC1815" s="6"/>
      <c r="JD1815" s="46"/>
      <c r="JE1815" s="4"/>
      <c r="JF1815" s="4"/>
      <c r="JG1815" s="4"/>
      <c r="JH1815" s="4"/>
      <c r="JI1815" s="4"/>
      <c r="JJ1815" s="4"/>
      <c r="JK1815" s="4"/>
      <c r="JL1815" s="4"/>
      <c r="JM1815" s="4"/>
      <c r="JN1815" s="4"/>
      <c r="JO1815" s="4"/>
      <c r="JP1815" s="4"/>
      <c r="JQ1815" s="6"/>
    </row>
    <row r="1816" spans="1:277" x14ac:dyDescent="0.25">
      <c r="A1816" s="47"/>
      <c r="B1816" s="48"/>
      <c r="C1816" s="48"/>
      <c r="D1816" s="48"/>
      <c r="E1816" s="48"/>
      <c r="F1816" s="48"/>
      <c r="G1816" s="48"/>
      <c r="H1816" s="48"/>
      <c r="I1816" s="48"/>
      <c r="J1816" s="48"/>
      <c r="K1816" s="48"/>
      <c r="IY1816" s="6"/>
      <c r="IZ1816" s="6"/>
      <c r="JA1816" s="6"/>
      <c r="JB1816" s="6"/>
      <c r="JC1816" s="6"/>
      <c r="JD1816" s="46"/>
      <c r="JE1816" s="4"/>
      <c r="JF1816" s="4"/>
      <c r="JG1816" s="4"/>
      <c r="JH1816" s="4"/>
      <c r="JI1816" s="4"/>
      <c r="JJ1816" s="4"/>
      <c r="JK1816" s="4"/>
      <c r="JL1816" s="4"/>
      <c r="JM1816" s="4"/>
      <c r="JN1816" s="4"/>
      <c r="JO1816" s="4"/>
      <c r="JP1816" s="4"/>
      <c r="JQ1816" s="6"/>
    </row>
    <row r="1817" spans="1:277" x14ac:dyDescent="0.25">
      <c r="A1817" s="47"/>
      <c r="B1817" s="48"/>
      <c r="C1817" s="48"/>
      <c r="D1817" s="48"/>
      <c r="E1817" s="48"/>
      <c r="F1817" s="48"/>
      <c r="G1817" s="48"/>
      <c r="H1817" s="48"/>
      <c r="I1817" s="48"/>
      <c r="J1817" s="48"/>
      <c r="K1817" s="48"/>
      <c r="IY1817" s="6"/>
      <c r="IZ1817" s="6"/>
      <c r="JA1817" s="6"/>
      <c r="JB1817" s="6"/>
      <c r="JC1817" s="6"/>
      <c r="JD1817" s="46"/>
      <c r="JE1817" s="4"/>
      <c r="JF1817" s="4"/>
      <c r="JG1817" s="4"/>
      <c r="JH1817" s="4"/>
      <c r="JI1817" s="4"/>
      <c r="JJ1817" s="4"/>
      <c r="JK1817" s="4"/>
      <c r="JL1817" s="4"/>
      <c r="JM1817" s="4"/>
      <c r="JN1817" s="4"/>
      <c r="JO1817" s="4"/>
      <c r="JP1817" s="4"/>
      <c r="JQ1817" s="6"/>
    </row>
    <row r="1818" spans="1:277" x14ac:dyDescent="0.25">
      <c r="A1818" s="47"/>
      <c r="B1818" s="48"/>
      <c r="C1818" s="48"/>
      <c r="D1818" s="48"/>
      <c r="E1818" s="48"/>
      <c r="F1818" s="48"/>
      <c r="G1818" s="48"/>
      <c r="H1818" s="48"/>
      <c r="I1818" s="48"/>
      <c r="J1818" s="48"/>
      <c r="K1818" s="48"/>
      <c r="IY1818" s="6"/>
      <c r="IZ1818" s="6"/>
      <c r="JA1818" s="6"/>
      <c r="JB1818" s="6"/>
      <c r="JC1818" s="6"/>
      <c r="JD1818" s="46"/>
      <c r="JE1818" s="4"/>
      <c r="JF1818" s="4"/>
      <c r="JG1818" s="4"/>
      <c r="JH1818" s="4"/>
      <c r="JI1818" s="4"/>
      <c r="JJ1818" s="4"/>
      <c r="JK1818" s="4"/>
      <c r="JL1818" s="4"/>
      <c r="JM1818" s="4"/>
      <c r="JN1818" s="4"/>
      <c r="JO1818" s="4"/>
      <c r="JP1818" s="4"/>
      <c r="JQ1818" s="6"/>
    </row>
    <row r="1819" spans="1:277" x14ac:dyDescent="0.25">
      <c r="A1819" s="47"/>
      <c r="B1819" s="48"/>
      <c r="C1819" s="48"/>
      <c r="D1819" s="48"/>
      <c r="E1819" s="48"/>
      <c r="F1819" s="48"/>
      <c r="G1819" s="48"/>
      <c r="H1819" s="48"/>
      <c r="I1819" s="48"/>
      <c r="J1819" s="48"/>
      <c r="K1819" s="48"/>
      <c r="IY1819" s="6"/>
      <c r="IZ1819" s="6"/>
      <c r="JA1819" s="6"/>
      <c r="JB1819" s="6"/>
      <c r="JC1819" s="6"/>
      <c r="JD1819" s="46"/>
      <c r="JE1819" s="4"/>
      <c r="JF1819" s="4"/>
      <c r="JG1819" s="4"/>
      <c r="JH1819" s="4"/>
      <c r="JI1819" s="4"/>
      <c r="JJ1819" s="4"/>
      <c r="JK1819" s="4"/>
      <c r="JL1819" s="4"/>
      <c r="JM1819" s="4"/>
      <c r="JN1819" s="4"/>
      <c r="JO1819" s="4"/>
      <c r="JP1819" s="4"/>
      <c r="JQ1819" s="6"/>
    </row>
    <row r="1820" spans="1:277" x14ac:dyDescent="0.25">
      <c r="A1820" s="47"/>
      <c r="B1820" s="48"/>
      <c r="C1820" s="48"/>
      <c r="D1820" s="48"/>
      <c r="E1820" s="48"/>
      <c r="F1820" s="48"/>
      <c r="G1820" s="48"/>
      <c r="H1820" s="48"/>
      <c r="I1820" s="48"/>
      <c r="J1820" s="48"/>
      <c r="K1820" s="48"/>
      <c r="IY1820" s="6"/>
      <c r="IZ1820" s="6"/>
      <c r="JA1820" s="6"/>
      <c r="JB1820" s="6"/>
      <c r="JC1820" s="6"/>
      <c r="JD1820" s="46"/>
      <c r="JE1820" s="4"/>
      <c r="JF1820" s="4"/>
      <c r="JG1820" s="4"/>
      <c r="JH1820" s="4"/>
      <c r="JI1820" s="4"/>
      <c r="JJ1820" s="4"/>
      <c r="JK1820" s="4"/>
      <c r="JL1820" s="4"/>
      <c r="JM1820" s="4"/>
      <c r="JN1820" s="4"/>
      <c r="JO1820" s="4"/>
      <c r="JP1820" s="4"/>
      <c r="JQ1820" s="6"/>
    </row>
    <row r="1821" spans="1:277" x14ac:dyDescent="0.25">
      <c r="A1821" s="47"/>
      <c r="B1821" s="48"/>
      <c r="C1821" s="48"/>
      <c r="D1821" s="48"/>
      <c r="E1821" s="48"/>
      <c r="F1821" s="48"/>
      <c r="G1821" s="48"/>
      <c r="H1821" s="48"/>
      <c r="I1821" s="48"/>
      <c r="J1821" s="48"/>
      <c r="K1821" s="48"/>
      <c r="IY1821" s="6"/>
      <c r="IZ1821" s="6"/>
      <c r="JA1821" s="6"/>
      <c r="JB1821" s="6"/>
      <c r="JC1821" s="6"/>
      <c r="JD1821" s="46"/>
      <c r="JE1821" s="4"/>
      <c r="JF1821" s="4"/>
      <c r="JG1821" s="4"/>
      <c r="JH1821" s="4"/>
      <c r="JI1821" s="4"/>
      <c r="JJ1821" s="4"/>
      <c r="JK1821" s="4"/>
      <c r="JL1821" s="4"/>
      <c r="JM1821" s="4"/>
      <c r="JN1821" s="4"/>
      <c r="JO1821" s="4"/>
      <c r="JP1821" s="4"/>
      <c r="JQ1821" s="6"/>
    </row>
    <row r="1822" spans="1:277" x14ac:dyDescent="0.25">
      <c r="A1822" s="47"/>
      <c r="B1822" s="48"/>
      <c r="C1822" s="48"/>
      <c r="D1822" s="48"/>
      <c r="E1822" s="48"/>
      <c r="F1822" s="48"/>
      <c r="G1822" s="48"/>
      <c r="H1822" s="48"/>
      <c r="I1822" s="48"/>
      <c r="J1822" s="48"/>
      <c r="K1822" s="48"/>
      <c r="IY1822" s="6"/>
      <c r="IZ1822" s="6"/>
      <c r="JA1822" s="6"/>
      <c r="JB1822" s="6"/>
      <c r="JC1822" s="6"/>
      <c r="JD1822" s="46"/>
      <c r="JE1822" s="4"/>
      <c r="JF1822" s="4"/>
      <c r="JG1822" s="4"/>
      <c r="JH1822" s="4"/>
      <c r="JI1822" s="4"/>
      <c r="JJ1822" s="4"/>
      <c r="JK1822" s="4"/>
      <c r="JL1822" s="4"/>
      <c r="JM1822" s="4"/>
      <c r="JN1822" s="4"/>
      <c r="JO1822" s="4"/>
      <c r="JP1822" s="4"/>
      <c r="JQ1822" s="6"/>
    </row>
    <row r="1823" spans="1:277" x14ac:dyDescent="0.25">
      <c r="A1823" s="47"/>
      <c r="B1823" s="48"/>
      <c r="C1823" s="48"/>
      <c r="D1823" s="48"/>
      <c r="E1823" s="48"/>
      <c r="F1823" s="48"/>
      <c r="G1823" s="48"/>
      <c r="H1823" s="48"/>
      <c r="I1823" s="48"/>
      <c r="J1823" s="48"/>
      <c r="K1823" s="48"/>
      <c r="IY1823" s="6"/>
      <c r="IZ1823" s="6"/>
      <c r="JA1823" s="6"/>
      <c r="JB1823" s="6"/>
      <c r="JC1823" s="6"/>
      <c r="JD1823" s="46"/>
      <c r="JE1823" s="4"/>
      <c r="JF1823" s="4"/>
      <c r="JG1823" s="4"/>
      <c r="JH1823" s="4"/>
      <c r="JI1823" s="4"/>
      <c r="JJ1823" s="4"/>
      <c r="JK1823" s="4"/>
      <c r="JL1823" s="4"/>
      <c r="JM1823" s="4"/>
      <c r="JN1823" s="4"/>
      <c r="JO1823" s="4"/>
      <c r="JP1823" s="4"/>
      <c r="JQ1823" s="6"/>
    </row>
    <row r="1824" spans="1:277" x14ac:dyDescent="0.25">
      <c r="A1824" s="47"/>
      <c r="B1824" s="48"/>
      <c r="C1824" s="48"/>
      <c r="D1824" s="48"/>
      <c r="E1824" s="48"/>
      <c r="F1824" s="48"/>
      <c r="G1824" s="48"/>
      <c r="H1824" s="48"/>
      <c r="I1824" s="48"/>
      <c r="J1824" s="48"/>
      <c r="K1824" s="48"/>
      <c r="IY1824" s="6"/>
      <c r="IZ1824" s="6"/>
      <c r="JA1824" s="6"/>
      <c r="JB1824" s="6"/>
      <c r="JC1824" s="6"/>
      <c r="JD1824" s="46"/>
      <c r="JE1824" s="4"/>
      <c r="JF1824" s="4"/>
      <c r="JG1824" s="4"/>
      <c r="JH1824" s="4"/>
      <c r="JI1824" s="4"/>
      <c r="JJ1824" s="4"/>
      <c r="JK1824" s="4"/>
      <c r="JL1824" s="4"/>
      <c r="JM1824" s="4"/>
      <c r="JN1824" s="4"/>
      <c r="JO1824" s="4"/>
      <c r="JP1824" s="4"/>
      <c r="JQ1824" s="6"/>
    </row>
    <row r="1825" spans="1:277" x14ac:dyDescent="0.25">
      <c r="A1825" s="47"/>
      <c r="B1825" s="48"/>
      <c r="C1825" s="48"/>
      <c r="D1825" s="48"/>
      <c r="E1825" s="48"/>
      <c r="F1825" s="48"/>
      <c r="G1825" s="48"/>
      <c r="H1825" s="48"/>
      <c r="I1825" s="48"/>
      <c r="J1825" s="48"/>
      <c r="K1825" s="48"/>
      <c r="IY1825" s="6"/>
      <c r="IZ1825" s="6"/>
      <c r="JA1825" s="6"/>
      <c r="JB1825" s="6"/>
      <c r="JC1825" s="6"/>
      <c r="JD1825" s="46"/>
      <c r="JE1825" s="4"/>
      <c r="JF1825" s="4"/>
      <c r="JG1825" s="4"/>
      <c r="JH1825" s="4"/>
      <c r="JI1825" s="4"/>
      <c r="JJ1825" s="4"/>
      <c r="JK1825" s="4"/>
      <c r="JL1825" s="4"/>
      <c r="JM1825" s="4"/>
      <c r="JN1825" s="4"/>
      <c r="JO1825" s="4"/>
      <c r="JP1825" s="4"/>
      <c r="JQ1825" s="6"/>
    </row>
    <row r="1826" spans="1:277" x14ac:dyDescent="0.25">
      <c r="A1826" s="47"/>
      <c r="B1826" s="48"/>
      <c r="C1826" s="48"/>
      <c r="D1826" s="48"/>
      <c r="E1826" s="48"/>
      <c r="F1826" s="48"/>
      <c r="G1826" s="48"/>
      <c r="H1826" s="48"/>
      <c r="I1826" s="48"/>
      <c r="J1826" s="48"/>
      <c r="K1826" s="48"/>
      <c r="IY1826" s="6"/>
      <c r="IZ1826" s="6"/>
      <c r="JA1826" s="6"/>
      <c r="JB1826" s="6"/>
      <c r="JC1826" s="6"/>
      <c r="JD1826" s="46"/>
      <c r="JE1826" s="4"/>
      <c r="JF1826" s="4"/>
      <c r="JG1826" s="4"/>
      <c r="JH1826" s="4"/>
      <c r="JI1826" s="4"/>
      <c r="JJ1826" s="4"/>
      <c r="JK1826" s="4"/>
      <c r="JL1826" s="4"/>
      <c r="JM1826" s="4"/>
      <c r="JN1826" s="4"/>
      <c r="JO1826" s="4"/>
      <c r="JP1826" s="4"/>
      <c r="JQ1826" s="6"/>
    </row>
    <row r="1827" spans="1:277" x14ac:dyDescent="0.25">
      <c r="A1827" s="47"/>
      <c r="B1827" s="48"/>
      <c r="C1827" s="48"/>
      <c r="D1827" s="48"/>
      <c r="E1827" s="48"/>
      <c r="F1827" s="48"/>
      <c r="G1827" s="48"/>
      <c r="H1827" s="48"/>
      <c r="I1827" s="48"/>
      <c r="J1827" s="48"/>
      <c r="K1827" s="48"/>
      <c r="IY1827" s="6"/>
      <c r="IZ1827" s="6"/>
      <c r="JA1827" s="6"/>
      <c r="JB1827" s="6"/>
      <c r="JC1827" s="6"/>
      <c r="JD1827" s="46"/>
      <c r="JE1827" s="4"/>
      <c r="JF1827" s="4"/>
      <c r="JG1827" s="4"/>
      <c r="JH1827" s="4"/>
      <c r="JI1827" s="4"/>
      <c r="JJ1827" s="4"/>
      <c r="JK1827" s="4"/>
      <c r="JL1827" s="4"/>
      <c r="JM1827" s="4"/>
      <c r="JN1827" s="4"/>
      <c r="JO1827" s="4"/>
      <c r="JP1827" s="4"/>
      <c r="JQ1827" s="6"/>
    </row>
    <row r="1828" spans="1:277" x14ac:dyDescent="0.25">
      <c r="A1828" s="47"/>
      <c r="B1828" s="48"/>
      <c r="C1828" s="48"/>
      <c r="D1828" s="48"/>
      <c r="E1828" s="48"/>
      <c r="F1828" s="48"/>
      <c r="G1828" s="48"/>
      <c r="H1828" s="48"/>
      <c r="I1828" s="48"/>
      <c r="J1828" s="48"/>
      <c r="K1828" s="48"/>
      <c r="IY1828" s="6"/>
      <c r="IZ1828" s="6"/>
      <c r="JA1828" s="6"/>
      <c r="JB1828" s="6"/>
      <c r="JC1828" s="6"/>
      <c r="JD1828" s="46"/>
      <c r="JE1828" s="4"/>
      <c r="JF1828" s="4"/>
      <c r="JG1828" s="4"/>
      <c r="JH1828" s="4"/>
      <c r="JI1828" s="4"/>
      <c r="JJ1828" s="4"/>
      <c r="JK1828" s="4"/>
      <c r="JL1828" s="4"/>
      <c r="JM1828" s="4"/>
      <c r="JN1828" s="4"/>
      <c r="JO1828" s="4"/>
      <c r="JP1828" s="4"/>
      <c r="JQ1828" s="6"/>
    </row>
    <row r="1829" spans="1:277" x14ac:dyDescent="0.25">
      <c r="A1829" s="47"/>
      <c r="B1829" s="48"/>
      <c r="C1829" s="48"/>
      <c r="D1829" s="48"/>
      <c r="E1829" s="48"/>
      <c r="F1829" s="48"/>
      <c r="G1829" s="48"/>
      <c r="H1829" s="48"/>
      <c r="I1829" s="48"/>
      <c r="J1829" s="48"/>
      <c r="K1829" s="48"/>
      <c r="IY1829" s="6"/>
      <c r="IZ1829" s="6"/>
      <c r="JA1829" s="6"/>
      <c r="JB1829" s="6"/>
      <c r="JC1829" s="6"/>
      <c r="JD1829" s="46"/>
      <c r="JE1829" s="4"/>
      <c r="JF1829" s="4"/>
      <c r="JG1829" s="4"/>
      <c r="JH1829" s="4"/>
      <c r="JI1829" s="4"/>
      <c r="JJ1829" s="4"/>
      <c r="JK1829" s="4"/>
      <c r="JL1829" s="4"/>
      <c r="JM1829" s="4"/>
      <c r="JN1829" s="4"/>
      <c r="JO1829" s="4"/>
      <c r="JP1829" s="4"/>
      <c r="JQ1829" s="6"/>
    </row>
    <row r="1830" spans="1:277" x14ac:dyDescent="0.25">
      <c r="A1830" s="47"/>
      <c r="B1830" s="48"/>
      <c r="C1830" s="48"/>
      <c r="D1830" s="48"/>
      <c r="E1830" s="48"/>
      <c r="F1830" s="48"/>
      <c r="G1830" s="48"/>
      <c r="H1830" s="48"/>
      <c r="I1830" s="48"/>
      <c r="J1830" s="48"/>
      <c r="K1830" s="48"/>
      <c r="IY1830" s="6"/>
      <c r="IZ1830" s="6"/>
      <c r="JA1830" s="6"/>
      <c r="JB1830" s="6"/>
      <c r="JC1830" s="6"/>
      <c r="JD1830" s="46"/>
      <c r="JE1830" s="4"/>
      <c r="JF1830" s="4"/>
      <c r="JG1830" s="4"/>
      <c r="JH1830" s="4"/>
      <c r="JI1830" s="4"/>
      <c r="JJ1830" s="4"/>
      <c r="JK1830" s="4"/>
      <c r="JL1830" s="4"/>
      <c r="JM1830" s="4"/>
      <c r="JN1830" s="4"/>
      <c r="JO1830" s="4"/>
      <c r="JP1830" s="4"/>
      <c r="JQ1830" s="6"/>
    </row>
    <row r="1831" spans="1:277" x14ac:dyDescent="0.25">
      <c r="A1831" s="47"/>
      <c r="B1831" s="48"/>
      <c r="C1831" s="48"/>
      <c r="D1831" s="48"/>
      <c r="E1831" s="48"/>
      <c r="F1831" s="48"/>
      <c r="G1831" s="48"/>
      <c r="H1831" s="48"/>
      <c r="I1831" s="48"/>
      <c r="J1831" s="48"/>
      <c r="K1831" s="48"/>
      <c r="IY1831" s="6"/>
      <c r="IZ1831" s="6"/>
      <c r="JA1831" s="6"/>
      <c r="JB1831" s="6"/>
      <c r="JC1831" s="6"/>
      <c r="JD1831" s="46"/>
      <c r="JE1831" s="4"/>
      <c r="JF1831" s="4"/>
      <c r="JG1831" s="4"/>
      <c r="JH1831" s="4"/>
      <c r="JI1831" s="4"/>
      <c r="JJ1831" s="4"/>
      <c r="JK1831" s="4"/>
      <c r="JL1831" s="4"/>
      <c r="JM1831" s="4"/>
      <c r="JN1831" s="4"/>
      <c r="JO1831" s="4"/>
      <c r="JP1831" s="4"/>
      <c r="JQ1831" s="6"/>
    </row>
    <row r="1832" spans="1:277" x14ac:dyDescent="0.25">
      <c r="A1832" s="47"/>
      <c r="B1832" s="48"/>
      <c r="C1832" s="48"/>
      <c r="D1832" s="48"/>
      <c r="E1832" s="48"/>
      <c r="F1832" s="48"/>
      <c r="G1832" s="48"/>
      <c r="H1832" s="48"/>
      <c r="I1832" s="48"/>
      <c r="J1832" s="48"/>
      <c r="K1832" s="48"/>
      <c r="IY1832" s="6"/>
      <c r="IZ1832" s="6"/>
      <c r="JA1832" s="6"/>
      <c r="JB1832" s="6"/>
      <c r="JC1832" s="6"/>
      <c r="JD1832" s="46"/>
      <c r="JE1832" s="4"/>
      <c r="JF1832" s="4"/>
      <c r="JG1832" s="4"/>
      <c r="JH1832" s="4"/>
      <c r="JI1832" s="4"/>
      <c r="JJ1832" s="4"/>
      <c r="JK1832" s="4"/>
      <c r="JL1832" s="4"/>
      <c r="JM1832" s="4"/>
      <c r="JN1832" s="4"/>
      <c r="JO1832" s="4"/>
      <c r="JP1832" s="4"/>
      <c r="JQ1832" s="6"/>
    </row>
    <row r="1833" spans="1:277" x14ac:dyDescent="0.25">
      <c r="A1833" s="47"/>
      <c r="B1833" s="48"/>
      <c r="C1833" s="48"/>
      <c r="D1833" s="48"/>
      <c r="E1833" s="48"/>
      <c r="F1833" s="48"/>
      <c r="G1833" s="48"/>
      <c r="H1833" s="48"/>
      <c r="I1833" s="48"/>
      <c r="J1833" s="48"/>
      <c r="K1833" s="48"/>
      <c r="IY1833" s="6"/>
      <c r="IZ1833" s="6"/>
      <c r="JA1833" s="6"/>
      <c r="JB1833" s="6"/>
      <c r="JC1833" s="6"/>
      <c r="JD1833" s="46"/>
      <c r="JE1833" s="4"/>
      <c r="JF1833" s="4"/>
      <c r="JG1833" s="4"/>
      <c r="JH1833" s="4"/>
      <c r="JI1833" s="4"/>
      <c r="JJ1833" s="4"/>
      <c r="JK1833" s="4"/>
      <c r="JL1833" s="4"/>
      <c r="JM1833" s="4"/>
      <c r="JN1833" s="4"/>
      <c r="JO1833" s="4"/>
      <c r="JP1833" s="4"/>
      <c r="JQ1833" s="6"/>
    </row>
    <row r="1834" spans="1:277" x14ac:dyDescent="0.25">
      <c r="A1834" s="47"/>
      <c r="B1834" s="48"/>
      <c r="C1834" s="48"/>
      <c r="D1834" s="48"/>
      <c r="E1834" s="48"/>
      <c r="F1834" s="48"/>
      <c r="G1834" s="48"/>
      <c r="H1834" s="48"/>
      <c r="I1834" s="48"/>
      <c r="J1834" s="48"/>
      <c r="K1834" s="48"/>
      <c r="IY1834" s="6"/>
      <c r="IZ1834" s="6"/>
      <c r="JA1834" s="6"/>
      <c r="JB1834" s="6"/>
      <c r="JC1834" s="6"/>
      <c r="JD1834" s="46"/>
      <c r="JE1834" s="4"/>
      <c r="JF1834" s="4"/>
      <c r="JG1834" s="4"/>
      <c r="JH1834" s="4"/>
      <c r="JI1834" s="4"/>
      <c r="JJ1834" s="4"/>
      <c r="JK1834" s="4"/>
      <c r="JL1834" s="4"/>
      <c r="JM1834" s="4"/>
      <c r="JN1834" s="4"/>
      <c r="JO1834" s="4"/>
      <c r="JP1834" s="4"/>
      <c r="JQ1834" s="6"/>
    </row>
    <row r="1835" spans="1:277" x14ac:dyDescent="0.25">
      <c r="A1835" s="47"/>
      <c r="B1835" s="48"/>
      <c r="C1835" s="48"/>
      <c r="D1835" s="48"/>
      <c r="E1835" s="48"/>
      <c r="F1835" s="48"/>
      <c r="G1835" s="48"/>
      <c r="H1835" s="48"/>
      <c r="I1835" s="48"/>
      <c r="J1835" s="48"/>
      <c r="K1835" s="48"/>
      <c r="IY1835" s="6"/>
      <c r="IZ1835" s="6"/>
      <c r="JA1835" s="6"/>
      <c r="JB1835" s="6"/>
      <c r="JC1835" s="6"/>
      <c r="JD1835" s="46"/>
      <c r="JE1835" s="4"/>
      <c r="JF1835" s="4"/>
      <c r="JG1835" s="4"/>
      <c r="JH1835" s="4"/>
      <c r="JI1835" s="4"/>
      <c r="JJ1835" s="4"/>
      <c r="JK1835" s="4"/>
      <c r="JL1835" s="4"/>
      <c r="JM1835" s="4"/>
      <c r="JN1835" s="4"/>
      <c r="JO1835" s="4"/>
      <c r="JP1835" s="4"/>
      <c r="JQ1835" s="6"/>
    </row>
    <row r="1836" spans="1:277" x14ac:dyDescent="0.25">
      <c r="A1836" s="47"/>
      <c r="B1836" s="48"/>
      <c r="C1836" s="48"/>
      <c r="D1836" s="48"/>
      <c r="E1836" s="48"/>
      <c r="F1836" s="48"/>
      <c r="G1836" s="48"/>
      <c r="H1836" s="48"/>
      <c r="I1836" s="48"/>
      <c r="J1836" s="48"/>
      <c r="K1836" s="48"/>
      <c r="IY1836" s="6"/>
      <c r="IZ1836" s="6"/>
      <c r="JA1836" s="6"/>
      <c r="JB1836" s="6"/>
      <c r="JC1836" s="6"/>
      <c r="JD1836" s="46"/>
      <c r="JE1836" s="4"/>
      <c r="JF1836" s="4"/>
      <c r="JG1836" s="4"/>
      <c r="JH1836" s="4"/>
      <c r="JI1836" s="4"/>
      <c r="JJ1836" s="4"/>
      <c r="JK1836" s="4"/>
      <c r="JL1836" s="4"/>
      <c r="JM1836" s="4"/>
      <c r="JN1836" s="4"/>
      <c r="JO1836" s="4"/>
      <c r="JP1836" s="4"/>
      <c r="JQ1836" s="6"/>
    </row>
    <row r="1837" spans="1:277" x14ac:dyDescent="0.25">
      <c r="A1837" s="47"/>
      <c r="B1837" s="48"/>
      <c r="C1837" s="48"/>
      <c r="D1837" s="48"/>
      <c r="E1837" s="48"/>
      <c r="F1837" s="48"/>
      <c r="G1837" s="48"/>
      <c r="H1837" s="48"/>
      <c r="I1837" s="48"/>
      <c r="J1837" s="48"/>
      <c r="K1837" s="48"/>
      <c r="IY1837" s="6"/>
      <c r="IZ1837" s="6"/>
      <c r="JA1837" s="6"/>
      <c r="JB1837" s="6"/>
      <c r="JC1837" s="6"/>
      <c r="JD1837" s="46"/>
      <c r="JE1837" s="4"/>
      <c r="JF1837" s="4"/>
      <c r="JG1837" s="4"/>
      <c r="JH1837" s="4"/>
      <c r="JI1837" s="4"/>
      <c r="JJ1837" s="4"/>
      <c r="JK1837" s="4"/>
      <c r="JL1837" s="4"/>
      <c r="JM1837" s="4"/>
      <c r="JN1837" s="4"/>
      <c r="JO1837" s="4"/>
      <c r="JP1837" s="4"/>
      <c r="JQ1837" s="6"/>
    </row>
    <row r="1838" spans="1:277" x14ac:dyDescent="0.25">
      <c r="A1838" s="47"/>
      <c r="B1838" s="48"/>
      <c r="C1838" s="48"/>
      <c r="D1838" s="48"/>
      <c r="E1838" s="48"/>
      <c r="F1838" s="48"/>
      <c r="G1838" s="48"/>
      <c r="H1838" s="48"/>
      <c r="I1838" s="48"/>
      <c r="J1838" s="48"/>
      <c r="K1838" s="48"/>
      <c r="IY1838" s="6"/>
      <c r="IZ1838" s="6"/>
      <c r="JA1838" s="6"/>
      <c r="JB1838" s="6"/>
      <c r="JC1838" s="6"/>
      <c r="JD1838" s="46"/>
      <c r="JE1838" s="4"/>
      <c r="JF1838" s="4"/>
      <c r="JG1838" s="4"/>
      <c r="JH1838" s="4"/>
      <c r="JI1838" s="4"/>
      <c r="JJ1838" s="4"/>
      <c r="JK1838" s="4"/>
      <c r="JL1838" s="4"/>
      <c r="JM1838" s="4"/>
      <c r="JN1838" s="4"/>
      <c r="JO1838" s="4"/>
      <c r="JP1838" s="4"/>
      <c r="JQ1838" s="6"/>
    </row>
    <row r="1839" spans="1:277" x14ac:dyDescent="0.25">
      <c r="A1839" s="47"/>
      <c r="B1839" s="48"/>
      <c r="C1839" s="48"/>
      <c r="D1839" s="48"/>
      <c r="E1839" s="48"/>
      <c r="F1839" s="48"/>
      <c r="G1839" s="48"/>
      <c r="H1839" s="48"/>
      <c r="I1839" s="48"/>
      <c r="J1839" s="48"/>
      <c r="K1839" s="48"/>
      <c r="IY1839" s="6"/>
      <c r="IZ1839" s="6"/>
      <c r="JA1839" s="6"/>
      <c r="JB1839" s="6"/>
      <c r="JC1839" s="6"/>
      <c r="JD1839" s="46"/>
      <c r="JE1839" s="4"/>
      <c r="JF1839" s="4"/>
      <c r="JG1839" s="4"/>
      <c r="JH1839" s="4"/>
      <c r="JI1839" s="4"/>
      <c r="JJ1839" s="4"/>
      <c r="JK1839" s="4"/>
      <c r="JL1839" s="4"/>
      <c r="JM1839" s="4"/>
      <c r="JN1839" s="4"/>
      <c r="JO1839" s="4"/>
      <c r="JP1839" s="4"/>
      <c r="JQ1839" s="6"/>
    </row>
    <row r="1840" spans="1:277" x14ac:dyDescent="0.25">
      <c r="A1840" s="47"/>
      <c r="B1840" s="48"/>
      <c r="C1840" s="48"/>
      <c r="D1840" s="48"/>
      <c r="E1840" s="48"/>
      <c r="F1840" s="48"/>
      <c r="G1840" s="48"/>
      <c r="H1840" s="48"/>
      <c r="I1840" s="48"/>
      <c r="J1840" s="48"/>
      <c r="K1840" s="48"/>
      <c r="IY1840" s="6"/>
      <c r="IZ1840" s="6"/>
      <c r="JA1840" s="6"/>
      <c r="JB1840" s="6"/>
      <c r="JC1840" s="6"/>
      <c r="JD1840" s="46"/>
      <c r="JE1840" s="4"/>
      <c r="JF1840" s="4"/>
      <c r="JG1840" s="4"/>
      <c r="JH1840" s="4"/>
      <c r="JI1840" s="4"/>
      <c r="JJ1840" s="4"/>
      <c r="JK1840" s="4"/>
      <c r="JL1840" s="4"/>
      <c r="JM1840" s="4"/>
      <c r="JN1840" s="4"/>
      <c r="JO1840" s="4"/>
      <c r="JP1840" s="4"/>
      <c r="JQ1840" s="6"/>
    </row>
    <row r="1841" spans="1:277" x14ac:dyDescent="0.25">
      <c r="A1841" s="47"/>
      <c r="B1841" s="48"/>
      <c r="C1841" s="48"/>
      <c r="D1841" s="48"/>
      <c r="E1841" s="48"/>
      <c r="F1841" s="48"/>
      <c r="G1841" s="48"/>
      <c r="H1841" s="48"/>
      <c r="I1841" s="48"/>
      <c r="J1841" s="48"/>
      <c r="K1841" s="48"/>
      <c r="IY1841" s="6"/>
      <c r="IZ1841" s="6"/>
      <c r="JA1841" s="6"/>
      <c r="JB1841" s="6"/>
      <c r="JC1841" s="6"/>
      <c r="JD1841" s="46"/>
      <c r="JE1841" s="4"/>
      <c r="JF1841" s="4"/>
      <c r="JG1841" s="4"/>
      <c r="JH1841" s="4"/>
      <c r="JI1841" s="4"/>
      <c r="JJ1841" s="4"/>
      <c r="JK1841" s="4"/>
      <c r="JL1841" s="4"/>
      <c r="JM1841" s="4"/>
      <c r="JN1841" s="4"/>
      <c r="JO1841" s="4"/>
      <c r="JP1841" s="4"/>
      <c r="JQ1841" s="6"/>
    </row>
    <row r="1842" spans="1:277" x14ac:dyDescent="0.25">
      <c r="A1842" s="47"/>
      <c r="B1842" s="48"/>
      <c r="C1842" s="48"/>
      <c r="D1842" s="48"/>
      <c r="E1842" s="48"/>
      <c r="F1842" s="48"/>
      <c r="G1842" s="48"/>
      <c r="H1842" s="48"/>
      <c r="I1842" s="48"/>
      <c r="J1842" s="48"/>
      <c r="K1842" s="48"/>
      <c r="IY1842" s="6"/>
      <c r="IZ1842" s="6"/>
      <c r="JA1842" s="6"/>
      <c r="JB1842" s="6"/>
      <c r="JC1842" s="6"/>
      <c r="JD1842" s="46"/>
      <c r="JE1842" s="4"/>
      <c r="JF1842" s="4"/>
      <c r="JG1842" s="4"/>
      <c r="JH1842" s="4"/>
      <c r="JI1842" s="4"/>
      <c r="JJ1842" s="4"/>
      <c r="JK1842" s="4"/>
      <c r="JL1842" s="4"/>
      <c r="JM1842" s="4"/>
      <c r="JN1842" s="4"/>
      <c r="JO1842" s="4"/>
      <c r="JP1842" s="4"/>
      <c r="JQ1842" s="6"/>
    </row>
    <row r="1843" spans="1:277" x14ac:dyDescent="0.25">
      <c r="A1843" s="47"/>
      <c r="B1843" s="48"/>
      <c r="C1843" s="48"/>
      <c r="D1843" s="48"/>
      <c r="E1843" s="48"/>
      <c r="F1843" s="48"/>
      <c r="G1843" s="48"/>
      <c r="H1843" s="48"/>
      <c r="I1843" s="48"/>
      <c r="J1843" s="48"/>
      <c r="K1843" s="48"/>
      <c r="IY1843" s="6"/>
      <c r="IZ1843" s="6"/>
      <c r="JA1843" s="6"/>
      <c r="JB1843" s="6"/>
      <c r="JC1843" s="6"/>
      <c r="JD1843" s="46"/>
      <c r="JE1843" s="4"/>
      <c r="JF1843" s="4"/>
      <c r="JG1843" s="4"/>
      <c r="JH1843" s="4"/>
      <c r="JI1843" s="4"/>
      <c r="JJ1843" s="4"/>
      <c r="JK1843" s="4"/>
      <c r="JL1843" s="4"/>
      <c r="JM1843" s="4"/>
      <c r="JN1843" s="4"/>
      <c r="JO1843" s="4"/>
      <c r="JP1843" s="4"/>
      <c r="JQ1843" s="6"/>
    </row>
    <row r="1844" spans="1:277" x14ac:dyDescent="0.25">
      <c r="A1844" s="47"/>
      <c r="B1844" s="48"/>
      <c r="C1844" s="48"/>
      <c r="D1844" s="48"/>
      <c r="E1844" s="48"/>
      <c r="F1844" s="48"/>
      <c r="G1844" s="48"/>
      <c r="H1844" s="48"/>
      <c r="I1844" s="48"/>
      <c r="J1844" s="48"/>
      <c r="K1844" s="48"/>
      <c r="IY1844" s="6"/>
      <c r="IZ1844" s="6"/>
      <c r="JA1844" s="6"/>
      <c r="JB1844" s="6"/>
      <c r="JC1844" s="6"/>
      <c r="JD1844" s="46"/>
      <c r="JE1844" s="4"/>
      <c r="JF1844" s="4"/>
      <c r="JG1844" s="4"/>
      <c r="JH1844" s="4"/>
      <c r="JI1844" s="4"/>
      <c r="JJ1844" s="4"/>
      <c r="JK1844" s="4"/>
      <c r="JL1844" s="4"/>
      <c r="JM1844" s="4"/>
      <c r="JN1844" s="4"/>
      <c r="JO1844" s="4"/>
      <c r="JP1844" s="4"/>
      <c r="JQ1844" s="6"/>
    </row>
    <row r="1845" spans="1:277" x14ac:dyDescent="0.25">
      <c r="A1845" s="47"/>
      <c r="B1845" s="48"/>
      <c r="C1845" s="48"/>
      <c r="D1845" s="48"/>
      <c r="E1845" s="48"/>
      <c r="F1845" s="48"/>
      <c r="G1845" s="48"/>
      <c r="H1845" s="48"/>
      <c r="I1845" s="48"/>
      <c r="J1845" s="48"/>
      <c r="K1845" s="48"/>
      <c r="IY1845" s="6"/>
      <c r="IZ1845" s="6"/>
      <c r="JA1845" s="6"/>
      <c r="JB1845" s="6"/>
      <c r="JC1845" s="6"/>
      <c r="JD1845" s="46"/>
      <c r="JE1845" s="4"/>
      <c r="JF1845" s="4"/>
      <c r="JG1845" s="4"/>
      <c r="JH1845" s="4"/>
      <c r="JI1845" s="4"/>
      <c r="JJ1845" s="4"/>
      <c r="JK1845" s="4"/>
      <c r="JL1845" s="4"/>
      <c r="JM1845" s="4"/>
      <c r="JN1845" s="4"/>
      <c r="JO1845" s="4"/>
      <c r="JP1845" s="4"/>
      <c r="JQ1845" s="6"/>
    </row>
    <row r="1846" spans="1:277" x14ac:dyDescent="0.25">
      <c r="A1846" s="47"/>
      <c r="B1846" s="48"/>
      <c r="C1846" s="48"/>
      <c r="D1846" s="48"/>
      <c r="E1846" s="48"/>
      <c r="F1846" s="48"/>
      <c r="G1846" s="48"/>
      <c r="H1846" s="48"/>
      <c r="I1846" s="48"/>
      <c r="J1846" s="48"/>
      <c r="K1846" s="48"/>
      <c r="IY1846" s="6"/>
      <c r="IZ1846" s="6"/>
      <c r="JA1846" s="6"/>
      <c r="JB1846" s="6"/>
      <c r="JC1846" s="6"/>
      <c r="JD1846" s="46"/>
      <c r="JE1846" s="4"/>
      <c r="JF1846" s="4"/>
      <c r="JG1846" s="4"/>
      <c r="JH1846" s="4"/>
      <c r="JI1846" s="4"/>
      <c r="JJ1846" s="4"/>
      <c r="JK1846" s="4"/>
      <c r="JL1846" s="4"/>
      <c r="JM1846" s="4"/>
      <c r="JN1846" s="4"/>
      <c r="JO1846" s="4"/>
      <c r="JP1846" s="4"/>
      <c r="JQ1846" s="6"/>
    </row>
    <row r="1847" spans="1:277" x14ac:dyDescent="0.25">
      <c r="A1847" s="47"/>
      <c r="B1847" s="48"/>
      <c r="C1847" s="48"/>
      <c r="D1847" s="48"/>
      <c r="E1847" s="48"/>
      <c r="F1847" s="48"/>
      <c r="G1847" s="48"/>
      <c r="H1847" s="48"/>
      <c r="I1847" s="48"/>
      <c r="J1847" s="48"/>
      <c r="K1847" s="48"/>
      <c r="IY1847" s="6"/>
      <c r="IZ1847" s="6"/>
      <c r="JA1847" s="6"/>
      <c r="JB1847" s="6"/>
      <c r="JC1847" s="6"/>
      <c r="JD1847" s="46"/>
      <c r="JE1847" s="4"/>
      <c r="JF1847" s="4"/>
      <c r="JG1847" s="4"/>
      <c r="JH1847" s="4"/>
      <c r="JI1847" s="4"/>
      <c r="JJ1847" s="4"/>
      <c r="JK1847" s="4"/>
      <c r="JL1847" s="4"/>
      <c r="JM1847" s="4"/>
      <c r="JN1847" s="4"/>
      <c r="JO1847" s="4"/>
      <c r="JP1847" s="4"/>
      <c r="JQ1847" s="6"/>
    </row>
    <row r="1848" spans="1:277" x14ac:dyDescent="0.25">
      <c r="A1848" s="47"/>
      <c r="B1848" s="48"/>
      <c r="C1848" s="48"/>
      <c r="D1848" s="48"/>
      <c r="E1848" s="48"/>
      <c r="F1848" s="48"/>
      <c r="G1848" s="48"/>
      <c r="H1848" s="48"/>
      <c r="I1848" s="48"/>
      <c r="J1848" s="48"/>
      <c r="K1848" s="48"/>
      <c r="IY1848" s="6"/>
      <c r="IZ1848" s="6"/>
      <c r="JA1848" s="6"/>
      <c r="JB1848" s="6"/>
      <c r="JC1848" s="6"/>
      <c r="JD1848" s="46"/>
      <c r="JE1848" s="4"/>
      <c r="JF1848" s="4"/>
      <c r="JG1848" s="4"/>
      <c r="JH1848" s="4"/>
      <c r="JI1848" s="4"/>
      <c r="JJ1848" s="4"/>
      <c r="JK1848" s="4"/>
      <c r="JL1848" s="4"/>
      <c r="JM1848" s="4"/>
      <c r="JN1848" s="4"/>
      <c r="JO1848" s="4"/>
      <c r="JP1848" s="4"/>
      <c r="JQ1848" s="6"/>
    </row>
    <row r="1849" spans="1:277" x14ac:dyDescent="0.25">
      <c r="A1849" s="47"/>
      <c r="B1849" s="48"/>
      <c r="C1849" s="48"/>
      <c r="D1849" s="48"/>
      <c r="E1849" s="48"/>
      <c r="F1849" s="48"/>
      <c r="G1849" s="48"/>
      <c r="H1849" s="48"/>
      <c r="I1849" s="48"/>
      <c r="J1849" s="48"/>
      <c r="K1849" s="48"/>
      <c r="IY1849" s="6"/>
      <c r="IZ1849" s="6"/>
      <c r="JA1849" s="6"/>
      <c r="JB1849" s="6"/>
      <c r="JC1849" s="6"/>
      <c r="JD1849" s="46"/>
      <c r="JE1849" s="4"/>
      <c r="JF1849" s="4"/>
      <c r="JG1849" s="4"/>
      <c r="JH1849" s="4"/>
      <c r="JI1849" s="4"/>
      <c r="JJ1849" s="4"/>
      <c r="JK1849" s="4"/>
      <c r="JL1849" s="4"/>
      <c r="JM1849" s="4"/>
      <c r="JN1849" s="4"/>
      <c r="JO1849" s="4"/>
      <c r="JP1849" s="4"/>
      <c r="JQ1849" s="6"/>
    </row>
    <row r="1850" spans="1:277" x14ac:dyDescent="0.25">
      <c r="A1850" s="47"/>
      <c r="B1850" s="48"/>
      <c r="C1850" s="48"/>
      <c r="D1850" s="48"/>
      <c r="E1850" s="48"/>
      <c r="F1850" s="48"/>
      <c r="G1850" s="48"/>
      <c r="H1850" s="48"/>
      <c r="I1850" s="48"/>
      <c r="J1850" s="48"/>
      <c r="K1850" s="48"/>
      <c r="IY1850" s="6"/>
      <c r="IZ1850" s="6"/>
      <c r="JA1850" s="6"/>
      <c r="JB1850" s="6"/>
      <c r="JC1850" s="6"/>
      <c r="JD1850" s="46"/>
      <c r="JE1850" s="4"/>
      <c r="JF1850" s="4"/>
      <c r="JG1850" s="4"/>
      <c r="JH1850" s="4"/>
      <c r="JI1850" s="4"/>
      <c r="JJ1850" s="4"/>
      <c r="JK1850" s="4"/>
      <c r="JL1850" s="4"/>
      <c r="JM1850" s="4"/>
      <c r="JN1850" s="4"/>
      <c r="JO1850" s="4"/>
      <c r="JP1850" s="4"/>
      <c r="JQ1850" s="6"/>
    </row>
    <row r="1851" spans="1:277" x14ac:dyDescent="0.25">
      <c r="A1851" s="47"/>
      <c r="B1851" s="48"/>
      <c r="C1851" s="48"/>
      <c r="D1851" s="48"/>
      <c r="E1851" s="48"/>
      <c r="F1851" s="48"/>
      <c r="G1851" s="48"/>
      <c r="H1851" s="48"/>
      <c r="I1851" s="48"/>
      <c r="J1851" s="48"/>
      <c r="K1851" s="48"/>
      <c r="IY1851" s="6"/>
      <c r="IZ1851" s="6"/>
      <c r="JA1851" s="6"/>
      <c r="JB1851" s="6"/>
      <c r="JC1851" s="6"/>
      <c r="JD1851" s="46"/>
      <c r="JE1851" s="4"/>
      <c r="JF1851" s="4"/>
      <c r="JG1851" s="4"/>
      <c r="JH1851" s="4"/>
      <c r="JI1851" s="4"/>
      <c r="JJ1851" s="4"/>
      <c r="JK1851" s="4"/>
      <c r="JL1851" s="4"/>
      <c r="JM1851" s="4"/>
      <c r="JN1851" s="4"/>
      <c r="JO1851" s="4"/>
      <c r="JP1851" s="4"/>
      <c r="JQ1851" s="6"/>
    </row>
    <row r="1852" spans="1:277" x14ac:dyDescent="0.25">
      <c r="A1852" s="47"/>
      <c r="B1852" s="48"/>
      <c r="C1852" s="48"/>
      <c r="D1852" s="48"/>
      <c r="E1852" s="48"/>
      <c r="F1852" s="48"/>
      <c r="G1852" s="48"/>
      <c r="H1852" s="48"/>
      <c r="I1852" s="48"/>
      <c r="J1852" s="48"/>
      <c r="K1852" s="48"/>
      <c r="IY1852" s="6"/>
      <c r="IZ1852" s="6"/>
      <c r="JA1852" s="6"/>
      <c r="JB1852" s="6"/>
      <c r="JC1852" s="6"/>
      <c r="JD1852" s="46"/>
      <c r="JE1852" s="4"/>
      <c r="JF1852" s="4"/>
      <c r="JG1852" s="4"/>
      <c r="JH1852" s="4"/>
      <c r="JI1852" s="4"/>
      <c r="JJ1852" s="4"/>
      <c r="JK1852" s="4"/>
      <c r="JL1852" s="4"/>
      <c r="JM1852" s="4"/>
      <c r="JN1852" s="4"/>
      <c r="JO1852" s="4"/>
      <c r="JP1852" s="4"/>
      <c r="JQ1852" s="6"/>
    </row>
    <row r="1853" spans="1:277" x14ac:dyDescent="0.25">
      <c r="A1853" s="47"/>
      <c r="B1853" s="48"/>
      <c r="C1853" s="48"/>
      <c r="D1853" s="48"/>
      <c r="E1853" s="48"/>
      <c r="F1853" s="48"/>
      <c r="G1853" s="48"/>
      <c r="H1853" s="48"/>
      <c r="I1853" s="48"/>
      <c r="J1853" s="48"/>
      <c r="K1853" s="48"/>
      <c r="IY1853" s="6"/>
      <c r="IZ1853" s="6"/>
      <c r="JA1853" s="6"/>
      <c r="JB1853" s="6"/>
      <c r="JC1853" s="6"/>
      <c r="JD1853" s="46"/>
      <c r="JE1853" s="4"/>
      <c r="JF1853" s="4"/>
      <c r="JG1853" s="4"/>
      <c r="JH1853" s="4"/>
      <c r="JI1853" s="4"/>
      <c r="JJ1853" s="4"/>
      <c r="JK1853" s="4"/>
      <c r="JL1853" s="4"/>
      <c r="JM1853" s="4"/>
      <c r="JN1853" s="4"/>
      <c r="JO1853" s="4"/>
      <c r="JP1853" s="4"/>
      <c r="JQ1853" s="6"/>
    </row>
    <row r="1854" spans="1:277" x14ac:dyDescent="0.25">
      <c r="A1854" s="47"/>
      <c r="B1854" s="48"/>
      <c r="C1854" s="48"/>
      <c r="D1854" s="48"/>
      <c r="E1854" s="48"/>
      <c r="F1854" s="48"/>
      <c r="G1854" s="48"/>
      <c r="H1854" s="48"/>
      <c r="I1854" s="48"/>
      <c r="J1854" s="48"/>
      <c r="K1854" s="48"/>
      <c r="IY1854" s="6"/>
      <c r="IZ1854" s="6"/>
      <c r="JA1854" s="6"/>
      <c r="JB1854" s="6"/>
      <c r="JC1854" s="6"/>
      <c r="JD1854" s="46"/>
      <c r="JE1854" s="4"/>
      <c r="JF1854" s="4"/>
      <c r="JG1854" s="4"/>
      <c r="JH1854" s="4"/>
      <c r="JI1854" s="4"/>
      <c r="JJ1854" s="4"/>
      <c r="JK1854" s="4"/>
      <c r="JL1854" s="4"/>
      <c r="JM1854" s="4"/>
      <c r="JN1854" s="4"/>
      <c r="JO1854" s="4"/>
      <c r="JP1854" s="4"/>
      <c r="JQ1854" s="6"/>
    </row>
    <row r="1855" spans="1:277" x14ac:dyDescent="0.25">
      <c r="A1855" s="47"/>
      <c r="B1855" s="48"/>
      <c r="C1855" s="48"/>
      <c r="D1855" s="48"/>
      <c r="E1855" s="48"/>
      <c r="F1855" s="48"/>
      <c r="G1855" s="48"/>
      <c r="H1855" s="48"/>
      <c r="I1855" s="48"/>
      <c r="J1855" s="48"/>
      <c r="K1855" s="48"/>
      <c r="IY1855" s="6"/>
      <c r="IZ1855" s="6"/>
      <c r="JA1855" s="6"/>
      <c r="JB1855" s="6"/>
      <c r="JC1855" s="6"/>
      <c r="JD1855" s="46"/>
      <c r="JE1855" s="4"/>
      <c r="JF1855" s="4"/>
      <c r="JG1855" s="4"/>
      <c r="JH1855" s="4"/>
      <c r="JI1855" s="4"/>
      <c r="JJ1855" s="4"/>
      <c r="JK1855" s="4"/>
      <c r="JL1855" s="4"/>
      <c r="JM1855" s="4"/>
      <c r="JN1855" s="4"/>
      <c r="JO1855" s="4"/>
      <c r="JP1855" s="4"/>
      <c r="JQ1855" s="6"/>
    </row>
    <row r="1856" spans="1:277" x14ac:dyDescent="0.25">
      <c r="A1856" s="47"/>
      <c r="B1856" s="48"/>
      <c r="C1856" s="48"/>
      <c r="D1856" s="48"/>
      <c r="E1856" s="48"/>
      <c r="F1856" s="48"/>
      <c r="G1856" s="48"/>
      <c r="H1856" s="48"/>
      <c r="I1856" s="48"/>
      <c r="J1856" s="48"/>
      <c r="K1856" s="48"/>
      <c r="IY1856" s="6"/>
      <c r="IZ1856" s="6"/>
      <c r="JA1856" s="6"/>
      <c r="JB1856" s="6"/>
      <c r="JC1856" s="6"/>
      <c r="JD1856" s="46"/>
      <c r="JE1856" s="4"/>
      <c r="JF1856" s="4"/>
      <c r="JG1856" s="4"/>
      <c r="JH1856" s="4"/>
      <c r="JI1856" s="4"/>
      <c r="JJ1856" s="4"/>
      <c r="JK1856" s="4"/>
      <c r="JL1856" s="4"/>
      <c r="JM1856" s="4"/>
      <c r="JN1856" s="4"/>
      <c r="JO1856" s="4"/>
      <c r="JP1856" s="4"/>
      <c r="JQ1856" s="6"/>
    </row>
    <row r="1857" spans="1:277" x14ac:dyDescent="0.25">
      <c r="A1857" s="47"/>
      <c r="B1857" s="48"/>
      <c r="C1857" s="48"/>
      <c r="D1857" s="48"/>
      <c r="E1857" s="48"/>
      <c r="F1857" s="48"/>
      <c r="G1857" s="48"/>
      <c r="H1857" s="48"/>
      <c r="I1857" s="48"/>
      <c r="J1857" s="48"/>
      <c r="K1857" s="48"/>
      <c r="IY1857" s="6"/>
      <c r="IZ1857" s="6"/>
      <c r="JA1857" s="6"/>
      <c r="JB1857" s="6"/>
      <c r="JC1857" s="6"/>
      <c r="JD1857" s="46"/>
      <c r="JE1857" s="4"/>
      <c r="JF1857" s="4"/>
      <c r="JG1857" s="4"/>
      <c r="JH1857" s="4"/>
      <c r="JI1857" s="4"/>
      <c r="JJ1857" s="4"/>
      <c r="JK1857" s="4"/>
      <c r="JL1857" s="4"/>
      <c r="JM1857" s="4"/>
      <c r="JN1857" s="4"/>
      <c r="JO1857" s="4"/>
      <c r="JP1857" s="4"/>
      <c r="JQ1857" s="6"/>
    </row>
    <row r="1858" spans="1:277" x14ac:dyDescent="0.25">
      <c r="A1858" s="47"/>
      <c r="B1858" s="48"/>
      <c r="C1858" s="48"/>
      <c r="D1858" s="48"/>
      <c r="E1858" s="48"/>
      <c r="F1858" s="48"/>
      <c r="G1858" s="48"/>
      <c r="H1858" s="48"/>
      <c r="I1858" s="48"/>
      <c r="J1858" s="48"/>
      <c r="K1858" s="48"/>
      <c r="IY1858" s="6"/>
      <c r="IZ1858" s="6"/>
      <c r="JA1858" s="6"/>
      <c r="JB1858" s="6"/>
      <c r="JC1858" s="6"/>
      <c r="JD1858" s="46"/>
      <c r="JE1858" s="4"/>
      <c r="JF1858" s="4"/>
      <c r="JG1858" s="4"/>
      <c r="JH1858" s="4"/>
      <c r="JI1858" s="4"/>
      <c r="JJ1858" s="4"/>
      <c r="JK1858" s="4"/>
      <c r="JL1858" s="4"/>
      <c r="JM1858" s="4"/>
      <c r="JN1858" s="4"/>
      <c r="JO1858" s="4"/>
      <c r="JP1858" s="4"/>
      <c r="JQ1858" s="6"/>
    </row>
    <row r="1859" spans="1:277" x14ac:dyDescent="0.25">
      <c r="A1859" s="47"/>
      <c r="B1859" s="48"/>
      <c r="C1859" s="48"/>
      <c r="D1859" s="48"/>
      <c r="E1859" s="48"/>
      <c r="F1859" s="48"/>
      <c r="G1859" s="48"/>
      <c r="H1859" s="48"/>
      <c r="I1859" s="48"/>
      <c r="J1859" s="48"/>
      <c r="K1859" s="48"/>
      <c r="IY1859" s="6"/>
      <c r="IZ1859" s="6"/>
      <c r="JA1859" s="6"/>
      <c r="JB1859" s="6"/>
      <c r="JC1859" s="6"/>
      <c r="JD1859" s="46"/>
      <c r="JE1859" s="4"/>
      <c r="JF1859" s="4"/>
      <c r="JG1859" s="4"/>
      <c r="JH1859" s="4"/>
      <c r="JI1859" s="4"/>
      <c r="JJ1859" s="4"/>
      <c r="JK1859" s="4"/>
      <c r="JL1859" s="4"/>
      <c r="JM1859" s="4"/>
      <c r="JN1859" s="4"/>
      <c r="JO1859" s="4"/>
      <c r="JP1859" s="4"/>
      <c r="JQ1859" s="6"/>
    </row>
    <row r="1860" spans="1:277" x14ac:dyDescent="0.25">
      <c r="A1860" s="47"/>
      <c r="B1860" s="48"/>
      <c r="C1860" s="48"/>
      <c r="D1860" s="48"/>
      <c r="E1860" s="48"/>
      <c r="F1860" s="48"/>
      <c r="G1860" s="48"/>
      <c r="H1860" s="48"/>
      <c r="I1860" s="48"/>
      <c r="J1860" s="48"/>
      <c r="K1860" s="48"/>
      <c r="IY1860" s="6"/>
      <c r="IZ1860" s="6"/>
      <c r="JA1860" s="6"/>
      <c r="JB1860" s="6"/>
      <c r="JC1860" s="6"/>
      <c r="JD1860" s="46"/>
      <c r="JE1860" s="4"/>
      <c r="JF1860" s="4"/>
      <c r="JG1860" s="4"/>
      <c r="JH1860" s="4"/>
      <c r="JI1860" s="4"/>
      <c r="JJ1860" s="4"/>
      <c r="JK1860" s="4"/>
      <c r="JL1860" s="4"/>
      <c r="JM1860" s="4"/>
      <c r="JN1860" s="4"/>
      <c r="JO1860" s="4"/>
      <c r="JP1860" s="4"/>
      <c r="JQ1860" s="6"/>
    </row>
    <row r="1861" spans="1:277" x14ac:dyDescent="0.25">
      <c r="A1861" s="47"/>
      <c r="B1861" s="48"/>
      <c r="C1861" s="48"/>
      <c r="D1861" s="48"/>
      <c r="E1861" s="48"/>
      <c r="F1861" s="48"/>
      <c r="G1861" s="48"/>
      <c r="H1861" s="48"/>
      <c r="I1861" s="48"/>
      <c r="J1861" s="48"/>
      <c r="K1861" s="48"/>
      <c r="IY1861" s="6"/>
      <c r="IZ1861" s="6"/>
      <c r="JA1861" s="6"/>
      <c r="JB1861" s="6"/>
      <c r="JC1861" s="6"/>
      <c r="JD1861" s="46"/>
      <c r="JE1861" s="4"/>
      <c r="JF1861" s="4"/>
      <c r="JG1861" s="4"/>
      <c r="JH1861" s="4"/>
      <c r="JI1861" s="4"/>
      <c r="JJ1861" s="4"/>
      <c r="JK1861" s="4"/>
      <c r="JL1861" s="4"/>
      <c r="JM1861" s="4"/>
      <c r="JN1861" s="4"/>
      <c r="JO1861" s="4"/>
      <c r="JP1861" s="4"/>
      <c r="JQ1861" s="6"/>
    </row>
    <row r="1862" spans="1:277" x14ac:dyDescent="0.25">
      <c r="A1862" s="47"/>
      <c r="B1862" s="48"/>
      <c r="C1862" s="48"/>
      <c r="D1862" s="48"/>
      <c r="E1862" s="48"/>
      <c r="F1862" s="48"/>
      <c r="G1862" s="48"/>
      <c r="H1862" s="48"/>
      <c r="I1862" s="48"/>
      <c r="J1862" s="48"/>
      <c r="K1862" s="48"/>
      <c r="IY1862" s="6"/>
      <c r="IZ1862" s="6"/>
      <c r="JA1862" s="6"/>
      <c r="JB1862" s="6"/>
      <c r="JC1862" s="6"/>
      <c r="JD1862" s="46"/>
      <c r="JE1862" s="4"/>
      <c r="JF1862" s="4"/>
      <c r="JG1862" s="4"/>
      <c r="JH1862" s="4"/>
      <c r="JI1862" s="4"/>
      <c r="JJ1862" s="4"/>
      <c r="JK1862" s="4"/>
      <c r="JL1862" s="4"/>
      <c r="JM1862" s="4"/>
      <c r="JN1862" s="4"/>
      <c r="JO1862" s="4"/>
      <c r="JP1862" s="4"/>
      <c r="JQ1862" s="6"/>
    </row>
    <row r="1863" spans="1:277" x14ac:dyDescent="0.25">
      <c r="A1863" s="47"/>
      <c r="B1863" s="48"/>
      <c r="C1863" s="48"/>
      <c r="D1863" s="48"/>
      <c r="E1863" s="48"/>
      <c r="F1863" s="48"/>
      <c r="G1863" s="48"/>
      <c r="H1863" s="48"/>
      <c r="I1863" s="48"/>
      <c r="J1863" s="48"/>
      <c r="K1863" s="48"/>
      <c r="IY1863" s="6"/>
      <c r="IZ1863" s="6"/>
      <c r="JA1863" s="6"/>
      <c r="JB1863" s="6"/>
      <c r="JC1863" s="6"/>
      <c r="JD1863" s="46"/>
      <c r="JE1863" s="4"/>
      <c r="JF1863" s="4"/>
      <c r="JG1863" s="4"/>
      <c r="JH1863" s="4"/>
      <c r="JI1863" s="4"/>
      <c r="JJ1863" s="4"/>
      <c r="JK1863" s="4"/>
      <c r="JL1863" s="4"/>
      <c r="JM1863" s="4"/>
      <c r="JN1863" s="4"/>
      <c r="JO1863" s="4"/>
      <c r="JP1863" s="4"/>
      <c r="JQ1863" s="6"/>
    </row>
    <row r="1864" spans="1:277" x14ac:dyDescent="0.25">
      <c r="A1864" s="47"/>
      <c r="B1864" s="48"/>
      <c r="C1864" s="48"/>
      <c r="D1864" s="48"/>
      <c r="E1864" s="48"/>
      <c r="F1864" s="48"/>
      <c r="G1864" s="48"/>
      <c r="H1864" s="48"/>
      <c r="I1864" s="48"/>
      <c r="J1864" s="48"/>
      <c r="K1864" s="48"/>
      <c r="IY1864" s="6"/>
      <c r="IZ1864" s="6"/>
      <c r="JA1864" s="6"/>
      <c r="JB1864" s="6"/>
      <c r="JC1864" s="6"/>
      <c r="JD1864" s="46"/>
      <c r="JE1864" s="4"/>
      <c r="JF1864" s="4"/>
      <c r="JG1864" s="4"/>
      <c r="JH1864" s="4"/>
      <c r="JI1864" s="4"/>
      <c r="JJ1864" s="4"/>
      <c r="JK1864" s="4"/>
      <c r="JL1864" s="4"/>
      <c r="JM1864" s="4"/>
      <c r="JN1864" s="4"/>
      <c r="JO1864" s="4"/>
      <c r="JP1864" s="4"/>
      <c r="JQ1864" s="6"/>
    </row>
    <row r="1865" spans="1:277" x14ac:dyDescent="0.25">
      <c r="A1865" s="47"/>
      <c r="B1865" s="48"/>
      <c r="C1865" s="48"/>
      <c r="D1865" s="48"/>
      <c r="E1865" s="48"/>
      <c r="F1865" s="48"/>
      <c r="G1865" s="48"/>
      <c r="H1865" s="48"/>
      <c r="I1865" s="48"/>
      <c r="J1865" s="48"/>
      <c r="K1865" s="48"/>
      <c r="IY1865" s="6"/>
      <c r="IZ1865" s="6"/>
      <c r="JA1865" s="6"/>
      <c r="JB1865" s="6"/>
      <c r="JC1865" s="6"/>
      <c r="JD1865" s="46"/>
      <c r="JE1865" s="4"/>
      <c r="JF1865" s="4"/>
      <c r="JG1865" s="4"/>
      <c r="JH1865" s="4"/>
      <c r="JI1865" s="4"/>
      <c r="JJ1865" s="4"/>
      <c r="JK1865" s="4"/>
      <c r="JL1865" s="4"/>
      <c r="JM1865" s="4"/>
      <c r="JN1865" s="4"/>
      <c r="JO1865" s="4"/>
      <c r="JP1865" s="4"/>
      <c r="JQ1865" s="6"/>
    </row>
    <row r="1866" spans="1:277" x14ac:dyDescent="0.25">
      <c r="A1866" s="47"/>
      <c r="B1866" s="48"/>
      <c r="C1866" s="48"/>
      <c r="D1866" s="48"/>
      <c r="E1866" s="48"/>
      <c r="F1866" s="48"/>
      <c r="G1866" s="48"/>
      <c r="H1866" s="48"/>
      <c r="I1866" s="48"/>
      <c r="J1866" s="48"/>
      <c r="K1866" s="48"/>
      <c r="IY1866" s="6"/>
      <c r="IZ1866" s="6"/>
      <c r="JA1866" s="6"/>
      <c r="JB1866" s="6"/>
      <c r="JC1866" s="6"/>
      <c r="JD1866" s="46"/>
      <c r="JE1866" s="4"/>
      <c r="JF1866" s="4"/>
      <c r="JG1866" s="4"/>
      <c r="JH1866" s="4"/>
      <c r="JI1866" s="4"/>
      <c r="JJ1866" s="4"/>
      <c r="JK1866" s="4"/>
      <c r="JL1866" s="4"/>
      <c r="JM1866" s="4"/>
      <c r="JN1866" s="4"/>
      <c r="JO1866" s="4"/>
      <c r="JP1866" s="4"/>
      <c r="JQ1866" s="6"/>
    </row>
    <row r="1867" spans="1:277" x14ac:dyDescent="0.25">
      <c r="A1867" s="47"/>
      <c r="B1867" s="48"/>
      <c r="C1867" s="48"/>
      <c r="D1867" s="48"/>
      <c r="E1867" s="48"/>
      <c r="F1867" s="48"/>
      <c r="G1867" s="48"/>
      <c r="H1867" s="48"/>
      <c r="I1867" s="48"/>
      <c r="J1867" s="48"/>
      <c r="K1867" s="48"/>
      <c r="IY1867" s="6"/>
      <c r="IZ1867" s="6"/>
      <c r="JA1867" s="6"/>
      <c r="JB1867" s="6"/>
      <c r="JC1867" s="6"/>
      <c r="JD1867" s="46"/>
      <c r="JE1867" s="4"/>
      <c r="JF1867" s="4"/>
      <c r="JG1867" s="4"/>
      <c r="JH1867" s="4"/>
      <c r="JI1867" s="4"/>
      <c r="JJ1867" s="4"/>
      <c r="JK1867" s="4"/>
      <c r="JL1867" s="4"/>
      <c r="JM1867" s="4"/>
      <c r="JN1867" s="4"/>
      <c r="JO1867" s="4"/>
      <c r="JP1867" s="4"/>
      <c r="JQ1867" s="6"/>
    </row>
    <row r="1868" spans="1:277" x14ac:dyDescent="0.25">
      <c r="A1868" s="47"/>
      <c r="B1868" s="48"/>
      <c r="C1868" s="48"/>
      <c r="D1868" s="48"/>
      <c r="E1868" s="48"/>
      <c r="F1868" s="48"/>
      <c r="G1868" s="48"/>
      <c r="H1868" s="48"/>
      <c r="I1868" s="48"/>
      <c r="J1868" s="48"/>
      <c r="K1868" s="48"/>
      <c r="IY1868" s="6"/>
      <c r="IZ1868" s="6"/>
      <c r="JA1868" s="6"/>
      <c r="JB1868" s="6"/>
      <c r="JC1868" s="6"/>
      <c r="JD1868" s="46"/>
      <c r="JE1868" s="4"/>
      <c r="JF1868" s="4"/>
      <c r="JG1868" s="4"/>
      <c r="JH1868" s="4"/>
      <c r="JI1868" s="4"/>
      <c r="JJ1868" s="4"/>
      <c r="JK1868" s="4"/>
      <c r="JL1868" s="4"/>
      <c r="JM1868" s="4"/>
      <c r="JN1868" s="4"/>
      <c r="JO1868" s="4"/>
      <c r="JP1868" s="4"/>
      <c r="JQ1868" s="6"/>
    </row>
    <row r="1869" spans="1:277" x14ac:dyDescent="0.25">
      <c r="A1869" s="47"/>
      <c r="B1869" s="48"/>
      <c r="C1869" s="48"/>
      <c r="D1869" s="48"/>
      <c r="E1869" s="48"/>
      <c r="F1869" s="48"/>
      <c r="G1869" s="48"/>
      <c r="H1869" s="48"/>
      <c r="I1869" s="48"/>
      <c r="J1869" s="48"/>
      <c r="K1869" s="48"/>
      <c r="IY1869" s="6"/>
      <c r="IZ1869" s="6"/>
      <c r="JA1869" s="6"/>
      <c r="JB1869" s="6"/>
      <c r="JC1869" s="6"/>
      <c r="JD1869" s="46"/>
      <c r="JE1869" s="4"/>
      <c r="JF1869" s="4"/>
      <c r="JG1869" s="4"/>
      <c r="JH1869" s="4"/>
      <c r="JI1869" s="4"/>
      <c r="JJ1869" s="4"/>
      <c r="JK1869" s="4"/>
      <c r="JL1869" s="4"/>
      <c r="JM1869" s="4"/>
      <c r="JN1869" s="4"/>
      <c r="JO1869" s="4"/>
      <c r="JP1869" s="4"/>
      <c r="JQ1869" s="6"/>
    </row>
    <row r="1870" spans="1:277" x14ac:dyDescent="0.25">
      <c r="A1870" s="47"/>
      <c r="B1870" s="48"/>
      <c r="C1870" s="48"/>
      <c r="D1870" s="48"/>
      <c r="E1870" s="48"/>
      <c r="F1870" s="48"/>
      <c r="G1870" s="48"/>
      <c r="H1870" s="48"/>
      <c r="I1870" s="48"/>
      <c r="J1870" s="48"/>
      <c r="K1870" s="48"/>
      <c r="IY1870" s="6"/>
      <c r="IZ1870" s="6"/>
      <c r="JA1870" s="6"/>
      <c r="JB1870" s="6"/>
      <c r="JC1870" s="6"/>
      <c r="JD1870" s="46"/>
      <c r="JE1870" s="4"/>
      <c r="JF1870" s="4"/>
      <c r="JG1870" s="4"/>
      <c r="JH1870" s="4"/>
      <c r="JI1870" s="4"/>
      <c r="JJ1870" s="4"/>
      <c r="JK1870" s="4"/>
      <c r="JL1870" s="4"/>
      <c r="JM1870" s="4"/>
      <c r="JN1870" s="4"/>
      <c r="JO1870" s="4"/>
      <c r="JP1870" s="4"/>
      <c r="JQ1870" s="6"/>
    </row>
    <row r="1871" spans="1:277" x14ac:dyDescent="0.25">
      <c r="A1871" s="47"/>
      <c r="B1871" s="48"/>
      <c r="C1871" s="48"/>
      <c r="D1871" s="48"/>
      <c r="E1871" s="48"/>
      <c r="F1871" s="48"/>
      <c r="G1871" s="48"/>
      <c r="H1871" s="48"/>
      <c r="I1871" s="48"/>
      <c r="J1871" s="48"/>
      <c r="K1871" s="48"/>
      <c r="IY1871" s="6"/>
      <c r="IZ1871" s="6"/>
      <c r="JA1871" s="6"/>
      <c r="JB1871" s="6"/>
      <c r="JC1871" s="6"/>
      <c r="JD1871" s="46"/>
      <c r="JE1871" s="4"/>
      <c r="JF1871" s="4"/>
      <c r="JG1871" s="4"/>
      <c r="JH1871" s="4"/>
      <c r="JI1871" s="4"/>
      <c r="JJ1871" s="4"/>
      <c r="JK1871" s="4"/>
      <c r="JL1871" s="4"/>
      <c r="JM1871" s="4"/>
      <c r="JN1871" s="4"/>
      <c r="JO1871" s="4"/>
      <c r="JP1871" s="4"/>
      <c r="JQ1871" s="6"/>
    </row>
    <row r="1872" spans="1:277" x14ac:dyDescent="0.25">
      <c r="A1872" s="47"/>
      <c r="B1872" s="48"/>
      <c r="C1872" s="48"/>
      <c r="D1872" s="48"/>
      <c r="E1872" s="48"/>
      <c r="F1872" s="48"/>
      <c r="G1872" s="48"/>
      <c r="H1872" s="48"/>
      <c r="I1872" s="48"/>
      <c r="J1872" s="48"/>
      <c r="K1872" s="48"/>
      <c r="IY1872" s="6"/>
      <c r="IZ1872" s="6"/>
      <c r="JA1872" s="6"/>
      <c r="JB1872" s="6"/>
      <c r="JC1872" s="6"/>
      <c r="JD1872" s="46"/>
      <c r="JE1872" s="4"/>
      <c r="JF1872" s="4"/>
      <c r="JG1872" s="4"/>
      <c r="JH1872" s="4"/>
      <c r="JI1872" s="4"/>
      <c r="JJ1872" s="4"/>
      <c r="JK1872" s="4"/>
      <c r="JL1872" s="4"/>
      <c r="JM1872" s="4"/>
      <c r="JN1872" s="4"/>
      <c r="JO1872" s="4"/>
      <c r="JP1872" s="4"/>
      <c r="JQ1872" s="6"/>
    </row>
    <row r="1873" spans="1:277" x14ac:dyDescent="0.25">
      <c r="A1873" s="47"/>
      <c r="B1873" s="48"/>
      <c r="C1873" s="48"/>
      <c r="D1873" s="48"/>
      <c r="E1873" s="48"/>
      <c r="F1873" s="48"/>
      <c r="G1873" s="48"/>
      <c r="H1873" s="48"/>
      <c r="I1873" s="48"/>
      <c r="J1873" s="48"/>
      <c r="K1873" s="48"/>
      <c r="IY1873" s="6"/>
      <c r="IZ1873" s="6"/>
      <c r="JA1873" s="6"/>
      <c r="JB1873" s="6"/>
      <c r="JC1873" s="6"/>
      <c r="JD1873" s="46"/>
      <c r="JE1873" s="4"/>
      <c r="JF1873" s="4"/>
      <c r="JG1873" s="4"/>
      <c r="JH1873" s="4"/>
      <c r="JI1873" s="4"/>
      <c r="JJ1873" s="4"/>
      <c r="JK1873" s="4"/>
      <c r="JL1873" s="4"/>
      <c r="JM1873" s="4"/>
      <c r="JN1873" s="4"/>
      <c r="JO1873" s="4"/>
      <c r="JP1873" s="4"/>
      <c r="JQ1873" s="6"/>
    </row>
    <row r="1874" spans="1:277" x14ac:dyDescent="0.25">
      <c r="A1874" s="47"/>
      <c r="B1874" s="48"/>
      <c r="C1874" s="48"/>
      <c r="D1874" s="48"/>
      <c r="E1874" s="48"/>
      <c r="F1874" s="48"/>
      <c r="G1874" s="48"/>
      <c r="H1874" s="48"/>
      <c r="I1874" s="48"/>
      <c r="J1874" s="48"/>
      <c r="K1874" s="48"/>
      <c r="IY1874" s="6"/>
      <c r="IZ1874" s="6"/>
      <c r="JA1874" s="6"/>
      <c r="JB1874" s="6"/>
      <c r="JC1874" s="6"/>
      <c r="JD1874" s="46"/>
      <c r="JE1874" s="4"/>
      <c r="JF1874" s="4"/>
      <c r="JG1874" s="4"/>
      <c r="JH1874" s="4"/>
      <c r="JI1874" s="4"/>
      <c r="JJ1874" s="4"/>
      <c r="JK1874" s="4"/>
      <c r="JL1874" s="4"/>
      <c r="JM1874" s="4"/>
      <c r="JN1874" s="4"/>
      <c r="JO1874" s="4"/>
      <c r="JP1874" s="4"/>
      <c r="JQ1874" s="6"/>
    </row>
    <row r="1875" spans="1:277" x14ac:dyDescent="0.25">
      <c r="A1875" s="47"/>
      <c r="B1875" s="48"/>
      <c r="C1875" s="48"/>
      <c r="D1875" s="48"/>
      <c r="E1875" s="48"/>
      <c r="F1875" s="48"/>
      <c r="G1875" s="48"/>
      <c r="H1875" s="48"/>
      <c r="I1875" s="48"/>
      <c r="J1875" s="48"/>
      <c r="K1875" s="48"/>
      <c r="IY1875" s="6"/>
      <c r="IZ1875" s="6"/>
      <c r="JA1875" s="6"/>
      <c r="JB1875" s="6"/>
      <c r="JC1875" s="6"/>
      <c r="JD1875" s="46"/>
      <c r="JE1875" s="4"/>
      <c r="JF1875" s="4"/>
      <c r="JG1875" s="4"/>
      <c r="JH1875" s="4"/>
      <c r="JI1875" s="4"/>
      <c r="JJ1875" s="4"/>
      <c r="JK1875" s="4"/>
      <c r="JL1875" s="4"/>
      <c r="JM1875" s="4"/>
      <c r="JN1875" s="4"/>
      <c r="JO1875" s="4"/>
      <c r="JP1875" s="4"/>
      <c r="JQ1875" s="6"/>
    </row>
    <row r="1876" spans="1:277" x14ac:dyDescent="0.25">
      <c r="A1876" s="47"/>
      <c r="B1876" s="48"/>
      <c r="C1876" s="48"/>
      <c r="D1876" s="48"/>
      <c r="E1876" s="48"/>
      <c r="F1876" s="48"/>
      <c r="G1876" s="48"/>
      <c r="H1876" s="48"/>
      <c r="I1876" s="48"/>
      <c r="J1876" s="48"/>
      <c r="K1876" s="48"/>
      <c r="IY1876" s="6"/>
      <c r="IZ1876" s="6"/>
      <c r="JA1876" s="6"/>
      <c r="JB1876" s="6"/>
      <c r="JC1876" s="6"/>
      <c r="JD1876" s="46"/>
      <c r="JE1876" s="4"/>
      <c r="JF1876" s="4"/>
      <c r="JG1876" s="4"/>
      <c r="JH1876" s="4"/>
      <c r="JI1876" s="4"/>
      <c r="JJ1876" s="4"/>
      <c r="JK1876" s="4"/>
      <c r="JL1876" s="4"/>
      <c r="JM1876" s="4"/>
      <c r="JN1876" s="4"/>
      <c r="JO1876" s="4"/>
      <c r="JP1876" s="4"/>
      <c r="JQ1876" s="6"/>
    </row>
    <row r="1877" spans="1:277" x14ac:dyDescent="0.25">
      <c r="A1877" s="47"/>
      <c r="B1877" s="48"/>
      <c r="C1877" s="48"/>
      <c r="D1877" s="48"/>
      <c r="E1877" s="48"/>
      <c r="F1877" s="48"/>
      <c r="G1877" s="48"/>
      <c r="H1877" s="48"/>
      <c r="I1877" s="48"/>
      <c r="J1877" s="48"/>
      <c r="K1877" s="48"/>
      <c r="IY1877" s="6"/>
      <c r="IZ1877" s="6"/>
      <c r="JA1877" s="6"/>
      <c r="JB1877" s="6"/>
      <c r="JC1877" s="6"/>
      <c r="JD1877" s="46"/>
      <c r="JE1877" s="4"/>
      <c r="JF1877" s="4"/>
      <c r="JG1877" s="4"/>
      <c r="JH1877" s="4"/>
      <c r="JI1877" s="4"/>
      <c r="JJ1877" s="4"/>
      <c r="JK1877" s="4"/>
      <c r="JL1877" s="4"/>
      <c r="JM1877" s="4"/>
      <c r="JN1877" s="4"/>
      <c r="JO1877" s="4"/>
      <c r="JP1877" s="4"/>
      <c r="JQ1877" s="6"/>
    </row>
    <row r="1878" spans="1:277" x14ac:dyDescent="0.25">
      <c r="A1878" s="47"/>
      <c r="B1878" s="48"/>
      <c r="C1878" s="48"/>
      <c r="D1878" s="48"/>
      <c r="E1878" s="48"/>
      <c r="F1878" s="48"/>
      <c r="G1878" s="48"/>
      <c r="H1878" s="48"/>
      <c r="I1878" s="48"/>
      <c r="J1878" s="48"/>
      <c r="K1878" s="48"/>
      <c r="IY1878" s="6"/>
      <c r="IZ1878" s="6"/>
      <c r="JA1878" s="6"/>
      <c r="JB1878" s="6"/>
      <c r="JC1878" s="6"/>
      <c r="JD1878" s="46"/>
      <c r="JE1878" s="4"/>
      <c r="JF1878" s="4"/>
      <c r="JG1878" s="4"/>
      <c r="JH1878" s="4"/>
      <c r="JI1878" s="4"/>
      <c r="JJ1878" s="4"/>
      <c r="JK1878" s="4"/>
      <c r="JL1878" s="4"/>
      <c r="JM1878" s="4"/>
      <c r="JN1878" s="4"/>
      <c r="JO1878" s="4"/>
      <c r="JP1878" s="4"/>
      <c r="JQ1878" s="6"/>
    </row>
    <row r="1879" spans="1:277" x14ac:dyDescent="0.25">
      <c r="A1879" s="47"/>
      <c r="B1879" s="48"/>
      <c r="C1879" s="48"/>
      <c r="D1879" s="48"/>
      <c r="E1879" s="48"/>
      <c r="F1879" s="48"/>
      <c r="G1879" s="48"/>
      <c r="H1879" s="48"/>
      <c r="I1879" s="48"/>
      <c r="J1879" s="48"/>
      <c r="K1879" s="48"/>
      <c r="IY1879" s="6"/>
      <c r="IZ1879" s="6"/>
      <c r="JA1879" s="6"/>
      <c r="JB1879" s="6"/>
      <c r="JC1879" s="6"/>
      <c r="JD1879" s="46"/>
      <c r="JE1879" s="4"/>
      <c r="JF1879" s="4"/>
      <c r="JG1879" s="4"/>
      <c r="JH1879" s="4"/>
      <c r="JI1879" s="4"/>
      <c r="JJ1879" s="4"/>
      <c r="JK1879" s="4"/>
      <c r="JL1879" s="4"/>
      <c r="JM1879" s="4"/>
      <c r="JN1879" s="4"/>
      <c r="JO1879" s="4"/>
      <c r="JP1879" s="4"/>
      <c r="JQ1879" s="6"/>
    </row>
    <row r="1880" spans="1:277" x14ac:dyDescent="0.25">
      <c r="A1880" s="47"/>
      <c r="B1880" s="48"/>
      <c r="C1880" s="48"/>
      <c r="D1880" s="48"/>
      <c r="E1880" s="48"/>
      <c r="F1880" s="48"/>
      <c r="G1880" s="48"/>
      <c r="H1880" s="48"/>
      <c r="I1880" s="48"/>
      <c r="J1880" s="48"/>
      <c r="K1880" s="48"/>
      <c r="IY1880" s="6"/>
      <c r="IZ1880" s="6"/>
      <c r="JA1880" s="6"/>
      <c r="JB1880" s="6"/>
      <c r="JC1880" s="6"/>
      <c r="JD1880" s="46"/>
      <c r="JE1880" s="4"/>
      <c r="JF1880" s="4"/>
      <c r="JG1880" s="4"/>
      <c r="JH1880" s="4"/>
      <c r="JI1880" s="4"/>
      <c r="JJ1880" s="4"/>
      <c r="JK1880" s="4"/>
      <c r="JL1880" s="4"/>
      <c r="JM1880" s="4"/>
      <c r="JN1880" s="4"/>
      <c r="JO1880" s="4"/>
      <c r="JP1880" s="4"/>
      <c r="JQ1880" s="6"/>
    </row>
    <row r="1881" spans="1:277" x14ac:dyDescent="0.25">
      <c r="A1881" s="47"/>
      <c r="B1881" s="48"/>
      <c r="C1881" s="48"/>
      <c r="D1881" s="48"/>
      <c r="E1881" s="48"/>
      <c r="F1881" s="48"/>
      <c r="G1881" s="48"/>
      <c r="H1881" s="48"/>
      <c r="I1881" s="48"/>
      <c r="J1881" s="48"/>
      <c r="K1881" s="48"/>
      <c r="IY1881" s="6"/>
      <c r="IZ1881" s="6"/>
      <c r="JA1881" s="6"/>
      <c r="JB1881" s="6"/>
      <c r="JC1881" s="6"/>
      <c r="JD1881" s="46"/>
      <c r="JE1881" s="4"/>
      <c r="JF1881" s="4"/>
      <c r="JG1881" s="4"/>
      <c r="JH1881" s="4"/>
      <c r="JI1881" s="4"/>
      <c r="JJ1881" s="4"/>
      <c r="JK1881" s="4"/>
      <c r="JL1881" s="4"/>
      <c r="JM1881" s="4"/>
      <c r="JN1881" s="4"/>
      <c r="JO1881" s="4"/>
      <c r="JP1881" s="4"/>
      <c r="JQ1881" s="6"/>
    </row>
    <row r="1882" spans="1:277" x14ac:dyDescent="0.25">
      <c r="A1882" s="47"/>
      <c r="B1882" s="48"/>
      <c r="C1882" s="48"/>
      <c r="D1882" s="48"/>
      <c r="E1882" s="48"/>
      <c r="F1882" s="48"/>
      <c r="G1882" s="48"/>
      <c r="H1882" s="48"/>
      <c r="I1882" s="48"/>
      <c r="J1882" s="48"/>
      <c r="K1882" s="48"/>
      <c r="IY1882" s="6"/>
      <c r="IZ1882" s="6"/>
      <c r="JA1882" s="6"/>
      <c r="JB1882" s="6"/>
      <c r="JC1882" s="6"/>
      <c r="JD1882" s="46"/>
      <c r="JE1882" s="4"/>
      <c r="JF1882" s="4"/>
      <c r="JG1882" s="4"/>
      <c r="JH1882" s="4"/>
      <c r="JI1882" s="4"/>
      <c r="JJ1882" s="4"/>
      <c r="JK1882" s="4"/>
      <c r="JL1882" s="4"/>
      <c r="JM1882" s="4"/>
      <c r="JN1882" s="4"/>
      <c r="JO1882" s="4"/>
      <c r="JP1882" s="4"/>
      <c r="JQ1882" s="6"/>
    </row>
    <row r="1883" spans="1:277" x14ac:dyDescent="0.25">
      <c r="A1883" s="47"/>
      <c r="B1883" s="48"/>
      <c r="C1883" s="48"/>
      <c r="D1883" s="48"/>
      <c r="E1883" s="48"/>
      <c r="F1883" s="48"/>
      <c r="G1883" s="48"/>
      <c r="H1883" s="48"/>
      <c r="I1883" s="48"/>
      <c r="J1883" s="48"/>
      <c r="K1883" s="48"/>
      <c r="IY1883" s="6"/>
      <c r="IZ1883" s="6"/>
      <c r="JA1883" s="6"/>
      <c r="JB1883" s="6"/>
      <c r="JC1883" s="6"/>
      <c r="JD1883" s="46"/>
      <c r="JE1883" s="4"/>
      <c r="JF1883" s="4"/>
      <c r="JG1883" s="4"/>
      <c r="JH1883" s="4"/>
      <c r="JI1883" s="4"/>
      <c r="JJ1883" s="4"/>
      <c r="JK1883" s="4"/>
      <c r="JL1883" s="4"/>
      <c r="JM1883" s="4"/>
      <c r="JN1883" s="4"/>
      <c r="JO1883" s="4"/>
      <c r="JP1883" s="4"/>
      <c r="JQ1883" s="6"/>
    </row>
    <row r="1884" spans="1:277" x14ac:dyDescent="0.25">
      <c r="A1884" s="47"/>
      <c r="B1884" s="48"/>
      <c r="C1884" s="48"/>
      <c r="D1884" s="48"/>
      <c r="E1884" s="48"/>
      <c r="F1884" s="48"/>
      <c r="G1884" s="48"/>
      <c r="H1884" s="48"/>
      <c r="I1884" s="48"/>
      <c r="J1884" s="48"/>
      <c r="K1884" s="48"/>
      <c r="IY1884" s="6"/>
      <c r="IZ1884" s="6"/>
      <c r="JA1884" s="6"/>
      <c r="JB1884" s="6"/>
      <c r="JC1884" s="6"/>
      <c r="JD1884" s="46"/>
      <c r="JE1884" s="4"/>
      <c r="JF1884" s="4"/>
      <c r="JG1884" s="4"/>
      <c r="JH1884" s="4"/>
      <c r="JI1884" s="4"/>
      <c r="JJ1884" s="4"/>
      <c r="JK1884" s="4"/>
      <c r="JL1884" s="4"/>
      <c r="JM1884" s="4"/>
      <c r="JN1884" s="4"/>
      <c r="JO1884" s="4"/>
      <c r="JP1884" s="4"/>
      <c r="JQ1884" s="6"/>
    </row>
    <row r="1885" spans="1:277" x14ac:dyDescent="0.25">
      <c r="A1885" s="47"/>
      <c r="B1885" s="48"/>
      <c r="C1885" s="48"/>
      <c r="D1885" s="48"/>
      <c r="E1885" s="48"/>
      <c r="F1885" s="48"/>
      <c r="G1885" s="48"/>
      <c r="H1885" s="48"/>
      <c r="I1885" s="48"/>
      <c r="J1885" s="48"/>
      <c r="K1885" s="48"/>
      <c r="IY1885" s="6"/>
      <c r="IZ1885" s="6"/>
      <c r="JA1885" s="6"/>
      <c r="JB1885" s="6"/>
      <c r="JC1885" s="6"/>
      <c r="JD1885" s="46"/>
      <c r="JE1885" s="4"/>
      <c r="JF1885" s="4"/>
      <c r="JG1885" s="4"/>
      <c r="JH1885" s="4"/>
      <c r="JI1885" s="4"/>
      <c r="JJ1885" s="4"/>
      <c r="JK1885" s="4"/>
      <c r="JL1885" s="4"/>
      <c r="JM1885" s="4"/>
      <c r="JN1885" s="4"/>
      <c r="JO1885" s="4"/>
      <c r="JP1885" s="4"/>
      <c r="JQ1885" s="6"/>
    </row>
    <row r="1886" spans="1:277" x14ac:dyDescent="0.25">
      <c r="A1886" s="47"/>
      <c r="B1886" s="48"/>
      <c r="C1886" s="48"/>
      <c r="D1886" s="48"/>
      <c r="E1886" s="48"/>
      <c r="F1886" s="48"/>
      <c r="G1886" s="48"/>
      <c r="H1886" s="48"/>
      <c r="I1886" s="48"/>
      <c r="J1886" s="48"/>
      <c r="K1886" s="48"/>
      <c r="IY1886" s="6"/>
      <c r="IZ1886" s="6"/>
      <c r="JA1886" s="6"/>
      <c r="JB1886" s="6"/>
      <c r="JC1886" s="6"/>
      <c r="JD1886" s="46"/>
      <c r="JE1886" s="4"/>
      <c r="JF1886" s="4"/>
      <c r="JG1886" s="4"/>
      <c r="JH1886" s="4"/>
      <c r="JI1886" s="4"/>
      <c r="JJ1886" s="4"/>
      <c r="JK1886" s="4"/>
      <c r="JL1886" s="4"/>
      <c r="JM1886" s="4"/>
      <c r="JN1886" s="4"/>
      <c r="JO1886" s="4"/>
      <c r="JP1886" s="4"/>
      <c r="JQ1886" s="6"/>
    </row>
    <row r="1887" spans="1:277" x14ac:dyDescent="0.25">
      <c r="A1887" s="47"/>
      <c r="B1887" s="48"/>
      <c r="C1887" s="48"/>
      <c r="D1887" s="48"/>
      <c r="E1887" s="48"/>
      <c r="F1887" s="48"/>
      <c r="G1887" s="48"/>
      <c r="H1887" s="48"/>
      <c r="I1887" s="48"/>
      <c r="J1887" s="48"/>
      <c r="K1887" s="48"/>
      <c r="IY1887" s="6"/>
      <c r="IZ1887" s="6"/>
      <c r="JA1887" s="6"/>
      <c r="JB1887" s="6"/>
      <c r="JC1887" s="6"/>
      <c r="JD1887" s="46"/>
      <c r="JE1887" s="4"/>
      <c r="JF1887" s="4"/>
      <c r="JG1887" s="4"/>
      <c r="JH1887" s="4"/>
      <c r="JI1887" s="4"/>
      <c r="JJ1887" s="4"/>
      <c r="JK1887" s="4"/>
      <c r="JL1887" s="4"/>
      <c r="JM1887" s="4"/>
      <c r="JN1887" s="4"/>
      <c r="JO1887" s="4"/>
      <c r="JP1887" s="4"/>
      <c r="JQ1887" s="6"/>
    </row>
    <row r="1888" spans="1:277" x14ac:dyDescent="0.25">
      <c r="A1888" s="47"/>
      <c r="B1888" s="48"/>
      <c r="C1888" s="48"/>
      <c r="D1888" s="48"/>
      <c r="E1888" s="48"/>
      <c r="F1888" s="48"/>
      <c r="G1888" s="48"/>
      <c r="H1888" s="48"/>
      <c r="I1888" s="48"/>
      <c r="J1888" s="48"/>
      <c r="K1888" s="48"/>
      <c r="IY1888" s="6"/>
      <c r="IZ1888" s="6"/>
      <c r="JA1888" s="6"/>
      <c r="JB1888" s="6"/>
      <c r="JC1888" s="6"/>
      <c r="JD1888" s="46"/>
      <c r="JE1888" s="4"/>
      <c r="JF1888" s="4"/>
      <c r="JG1888" s="4"/>
      <c r="JH1888" s="4"/>
      <c r="JI1888" s="4"/>
      <c r="JJ1888" s="4"/>
      <c r="JK1888" s="4"/>
      <c r="JL1888" s="4"/>
      <c r="JM1888" s="4"/>
      <c r="JN1888" s="4"/>
      <c r="JO1888" s="4"/>
      <c r="JP1888" s="4"/>
      <c r="JQ1888" s="6"/>
    </row>
    <row r="1889" spans="1:277" x14ac:dyDescent="0.25">
      <c r="A1889" s="47"/>
      <c r="B1889" s="48"/>
      <c r="C1889" s="48"/>
      <c r="D1889" s="48"/>
      <c r="E1889" s="48"/>
      <c r="F1889" s="48"/>
      <c r="G1889" s="48"/>
      <c r="H1889" s="48"/>
      <c r="I1889" s="48"/>
      <c r="J1889" s="48"/>
      <c r="K1889" s="48"/>
      <c r="IY1889" s="6"/>
      <c r="IZ1889" s="6"/>
      <c r="JA1889" s="6"/>
      <c r="JB1889" s="6"/>
      <c r="JC1889" s="6"/>
      <c r="JD1889" s="46"/>
      <c r="JE1889" s="4"/>
      <c r="JF1889" s="4"/>
      <c r="JG1889" s="4"/>
      <c r="JH1889" s="4"/>
      <c r="JI1889" s="4"/>
      <c r="JJ1889" s="4"/>
      <c r="JK1889" s="4"/>
      <c r="JL1889" s="4"/>
      <c r="JM1889" s="4"/>
      <c r="JN1889" s="4"/>
      <c r="JO1889" s="4"/>
      <c r="JP1889" s="4"/>
      <c r="JQ1889" s="6"/>
    </row>
    <row r="1890" spans="1:277" x14ac:dyDescent="0.25">
      <c r="A1890" s="47"/>
      <c r="B1890" s="48"/>
      <c r="C1890" s="48"/>
      <c r="D1890" s="48"/>
      <c r="E1890" s="48"/>
      <c r="F1890" s="48"/>
      <c r="G1890" s="48"/>
      <c r="H1890" s="48"/>
      <c r="I1890" s="48"/>
      <c r="J1890" s="48"/>
      <c r="K1890" s="48"/>
      <c r="IY1890" s="6"/>
      <c r="IZ1890" s="6"/>
      <c r="JA1890" s="6"/>
      <c r="JB1890" s="6"/>
      <c r="JC1890" s="6"/>
      <c r="JD1890" s="46"/>
      <c r="JE1890" s="4"/>
      <c r="JF1890" s="4"/>
      <c r="JG1890" s="4"/>
      <c r="JH1890" s="4"/>
      <c r="JI1890" s="4"/>
      <c r="JJ1890" s="4"/>
      <c r="JK1890" s="4"/>
      <c r="JL1890" s="4"/>
      <c r="JM1890" s="4"/>
      <c r="JN1890" s="4"/>
      <c r="JO1890" s="4"/>
      <c r="JP1890" s="4"/>
      <c r="JQ1890" s="6"/>
    </row>
    <row r="1891" spans="1:277" x14ac:dyDescent="0.25">
      <c r="A1891" s="47"/>
      <c r="B1891" s="48"/>
      <c r="C1891" s="48"/>
      <c r="D1891" s="48"/>
      <c r="E1891" s="48"/>
      <c r="F1891" s="48"/>
      <c r="G1891" s="48"/>
      <c r="H1891" s="48"/>
      <c r="I1891" s="48"/>
      <c r="J1891" s="48"/>
      <c r="K1891" s="48"/>
      <c r="IY1891" s="6"/>
      <c r="IZ1891" s="6"/>
      <c r="JA1891" s="6"/>
      <c r="JB1891" s="6"/>
      <c r="JC1891" s="6"/>
      <c r="JD1891" s="46"/>
      <c r="JE1891" s="4"/>
      <c r="JF1891" s="4"/>
      <c r="JG1891" s="4"/>
      <c r="JH1891" s="4"/>
      <c r="JI1891" s="4"/>
      <c r="JJ1891" s="4"/>
      <c r="JK1891" s="4"/>
      <c r="JL1891" s="4"/>
      <c r="JM1891" s="4"/>
      <c r="JN1891" s="4"/>
      <c r="JO1891" s="4"/>
      <c r="JP1891" s="4"/>
      <c r="JQ1891" s="6"/>
    </row>
    <row r="1892" spans="1:277" x14ac:dyDescent="0.25">
      <c r="A1892" s="47"/>
      <c r="B1892" s="48"/>
      <c r="C1892" s="48"/>
      <c r="D1892" s="48"/>
      <c r="E1892" s="48"/>
      <c r="F1892" s="48"/>
      <c r="G1892" s="48"/>
      <c r="H1892" s="48"/>
      <c r="I1892" s="48"/>
      <c r="J1892" s="48"/>
      <c r="K1892" s="48"/>
      <c r="IY1892" s="6"/>
      <c r="IZ1892" s="6"/>
      <c r="JA1892" s="6"/>
      <c r="JB1892" s="6"/>
      <c r="JC1892" s="6"/>
      <c r="JD1892" s="46"/>
      <c r="JE1892" s="4"/>
      <c r="JF1892" s="4"/>
      <c r="JG1892" s="4"/>
      <c r="JH1892" s="4"/>
      <c r="JI1892" s="4"/>
      <c r="JJ1892" s="4"/>
      <c r="JK1892" s="4"/>
      <c r="JL1892" s="4"/>
      <c r="JM1892" s="4"/>
      <c r="JN1892" s="4"/>
      <c r="JO1892" s="4"/>
      <c r="JP1892" s="4"/>
      <c r="JQ1892" s="6"/>
    </row>
    <row r="1893" spans="1:277" x14ac:dyDescent="0.25">
      <c r="A1893" s="47"/>
      <c r="B1893" s="48"/>
      <c r="C1893" s="48"/>
      <c r="D1893" s="48"/>
      <c r="E1893" s="48"/>
      <c r="F1893" s="48"/>
      <c r="G1893" s="48"/>
      <c r="H1893" s="48"/>
      <c r="I1893" s="48"/>
      <c r="J1893" s="48"/>
      <c r="K1893" s="48"/>
      <c r="IY1893" s="6"/>
      <c r="IZ1893" s="6"/>
      <c r="JA1893" s="6"/>
      <c r="JB1893" s="6"/>
      <c r="JC1893" s="6"/>
      <c r="JD1893" s="46"/>
      <c r="JE1893" s="4"/>
      <c r="JF1893" s="4"/>
      <c r="JG1893" s="4"/>
      <c r="JH1893" s="4"/>
      <c r="JI1893" s="4"/>
      <c r="JJ1893" s="4"/>
      <c r="JK1893" s="4"/>
      <c r="JL1893" s="4"/>
      <c r="JM1893" s="4"/>
      <c r="JN1893" s="4"/>
      <c r="JO1893" s="4"/>
      <c r="JP1893" s="4"/>
      <c r="JQ1893" s="6"/>
    </row>
    <row r="1894" spans="1:277" x14ac:dyDescent="0.25">
      <c r="A1894" s="47"/>
      <c r="B1894" s="48"/>
      <c r="C1894" s="48"/>
      <c r="D1894" s="48"/>
      <c r="E1894" s="48"/>
      <c r="F1894" s="48"/>
      <c r="G1894" s="48"/>
      <c r="H1894" s="48"/>
      <c r="I1894" s="48"/>
      <c r="J1894" s="48"/>
      <c r="K1894" s="48"/>
      <c r="IY1894" s="6"/>
      <c r="IZ1894" s="6"/>
      <c r="JA1894" s="6"/>
      <c r="JB1894" s="6"/>
      <c r="JC1894" s="6"/>
      <c r="JD1894" s="46"/>
      <c r="JE1894" s="4"/>
      <c r="JF1894" s="4"/>
      <c r="JG1894" s="4"/>
      <c r="JH1894" s="4"/>
      <c r="JI1894" s="4"/>
      <c r="JJ1894" s="4"/>
      <c r="JK1894" s="4"/>
      <c r="JL1894" s="4"/>
      <c r="JM1894" s="4"/>
      <c r="JN1894" s="4"/>
      <c r="JO1894" s="4"/>
      <c r="JP1894" s="4"/>
      <c r="JQ1894" s="6"/>
    </row>
    <row r="1895" spans="1:277" x14ac:dyDescent="0.25">
      <c r="A1895" s="47"/>
      <c r="B1895" s="48"/>
      <c r="C1895" s="48"/>
      <c r="D1895" s="48"/>
      <c r="E1895" s="48"/>
      <c r="F1895" s="48"/>
      <c r="G1895" s="48"/>
      <c r="H1895" s="48"/>
      <c r="I1895" s="48"/>
      <c r="J1895" s="48"/>
      <c r="K1895" s="48"/>
      <c r="IY1895" s="6"/>
      <c r="IZ1895" s="6"/>
      <c r="JA1895" s="6"/>
      <c r="JB1895" s="6"/>
      <c r="JC1895" s="6"/>
      <c r="JD1895" s="46"/>
      <c r="JE1895" s="4"/>
      <c r="JF1895" s="4"/>
      <c r="JG1895" s="4"/>
      <c r="JH1895" s="4"/>
      <c r="JI1895" s="4"/>
      <c r="JJ1895" s="4"/>
      <c r="JK1895" s="4"/>
      <c r="JL1895" s="4"/>
      <c r="JM1895" s="4"/>
      <c r="JN1895" s="4"/>
      <c r="JO1895" s="4"/>
      <c r="JP1895" s="4"/>
      <c r="JQ1895" s="6"/>
    </row>
    <row r="1896" spans="1:277" x14ac:dyDescent="0.25">
      <c r="A1896" s="47"/>
      <c r="B1896" s="48"/>
      <c r="C1896" s="48"/>
      <c r="D1896" s="48"/>
      <c r="E1896" s="48"/>
      <c r="F1896" s="48"/>
      <c r="G1896" s="48"/>
      <c r="H1896" s="48"/>
      <c r="I1896" s="48"/>
      <c r="J1896" s="48"/>
      <c r="K1896" s="48"/>
      <c r="IY1896" s="6"/>
      <c r="IZ1896" s="6"/>
      <c r="JA1896" s="6"/>
      <c r="JB1896" s="6"/>
      <c r="JC1896" s="6"/>
      <c r="JD1896" s="46"/>
      <c r="JE1896" s="4"/>
      <c r="JF1896" s="4"/>
      <c r="JG1896" s="4"/>
      <c r="JH1896" s="4"/>
      <c r="JI1896" s="4"/>
      <c r="JJ1896" s="4"/>
      <c r="JK1896" s="4"/>
      <c r="JL1896" s="4"/>
      <c r="JM1896" s="4"/>
      <c r="JN1896" s="4"/>
      <c r="JO1896" s="4"/>
      <c r="JP1896" s="4"/>
      <c r="JQ1896" s="6"/>
    </row>
    <row r="1897" spans="1:277" x14ac:dyDescent="0.25">
      <c r="A1897" s="47"/>
      <c r="B1897" s="48"/>
      <c r="C1897" s="48"/>
      <c r="D1897" s="48"/>
      <c r="E1897" s="48"/>
      <c r="F1897" s="48"/>
      <c r="G1897" s="48"/>
      <c r="H1897" s="48"/>
      <c r="I1897" s="48"/>
      <c r="J1897" s="48"/>
      <c r="K1897" s="48"/>
      <c r="IY1897" s="6"/>
      <c r="IZ1897" s="6"/>
      <c r="JA1897" s="6"/>
      <c r="JB1897" s="6"/>
      <c r="JC1897" s="6"/>
      <c r="JD1897" s="46"/>
      <c r="JE1897" s="4"/>
      <c r="JF1897" s="4"/>
      <c r="JG1897" s="4"/>
      <c r="JH1897" s="4"/>
      <c r="JI1897" s="4"/>
      <c r="JJ1897" s="4"/>
      <c r="JK1897" s="4"/>
      <c r="JL1897" s="4"/>
      <c r="JM1897" s="4"/>
      <c r="JN1897" s="4"/>
      <c r="JO1897" s="4"/>
      <c r="JP1897" s="4"/>
      <c r="JQ1897" s="6"/>
    </row>
    <row r="1898" spans="1:277" x14ac:dyDescent="0.25">
      <c r="A1898" s="47"/>
      <c r="B1898" s="48"/>
      <c r="C1898" s="48"/>
      <c r="D1898" s="48"/>
      <c r="E1898" s="48"/>
      <c r="F1898" s="48"/>
      <c r="G1898" s="48"/>
      <c r="H1898" s="48"/>
      <c r="I1898" s="48"/>
      <c r="J1898" s="48"/>
      <c r="K1898" s="48"/>
      <c r="IY1898" s="6"/>
      <c r="IZ1898" s="6"/>
      <c r="JA1898" s="6"/>
      <c r="JB1898" s="6"/>
      <c r="JC1898" s="6"/>
      <c r="JD1898" s="46"/>
      <c r="JE1898" s="4"/>
      <c r="JF1898" s="4"/>
      <c r="JG1898" s="4"/>
      <c r="JH1898" s="4"/>
      <c r="JI1898" s="4"/>
      <c r="JJ1898" s="4"/>
      <c r="JK1898" s="4"/>
      <c r="JL1898" s="4"/>
      <c r="JM1898" s="4"/>
      <c r="JN1898" s="4"/>
      <c r="JO1898" s="4"/>
      <c r="JP1898" s="4"/>
      <c r="JQ1898" s="6"/>
    </row>
    <row r="1899" spans="1:277" x14ac:dyDescent="0.25">
      <c r="A1899" s="47"/>
      <c r="B1899" s="48"/>
      <c r="C1899" s="48"/>
      <c r="D1899" s="48"/>
      <c r="E1899" s="48"/>
      <c r="F1899" s="48"/>
      <c r="G1899" s="48"/>
      <c r="H1899" s="48"/>
      <c r="I1899" s="48"/>
      <c r="J1899" s="48"/>
      <c r="K1899" s="48"/>
      <c r="IY1899" s="6"/>
      <c r="IZ1899" s="6"/>
      <c r="JA1899" s="6"/>
      <c r="JB1899" s="6"/>
      <c r="JC1899" s="6"/>
      <c r="JD1899" s="46"/>
      <c r="JE1899" s="4"/>
      <c r="JF1899" s="4"/>
      <c r="JG1899" s="4"/>
      <c r="JH1899" s="4"/>
      <c r="JI1899" s="4"/>
      <c r="JJ1899" s="4"/>
      <c r="JK1899" s="4"/>
      <c r="JL1899" s="4"/>
      <c r="JM1899" s="4"/>
      <c r="JN1899" s="4"/>
      <c r="JO1899" s="4"/>
      <c r="JP1899" s="4"/>
      <c r="JQ1899" s="6"/>
    </row>
    <row r="1900" spans="1:277" x14ac:dyDescent="0.25">
      <c r="A1900" s="47"/>
      <c r="B1900" s="48"/>
      <c r="C1900" s="48"/>
      <c r="D1900" s="48"/>
      <c r="E1900" s="48"/>
      <c r="F1900" s="48"/>
      <c r="G1900" s="48"/>
      <c r="H1900" s="48"/>
      <c r="I1900" s="48"/>
      <c r="J1900" s="48"/>
      <c r="K1900" s="48"/>
      <c r="IY1900" s="6"/>
      <c r="IZ1900" s="6"/>
      <c r="JA1900" s="6"/>
      <c r="JB1900" s="6"/>
      <c r="JC1900" s="6"/>
      <c r="JD1900" s="46"/>
      <c r="JE1900" s="4"/>
      <c r="JF1900" s="4"/>
      <c r="JG1900" s="4"/>
      <c r="JH1900" s="4"/>
      <c r="JI1900" s="4"/>
      <c r="JJ1900" s="4"/>
      <c r="JK1900" s="4"/>
      <c r="JL1900" s="4"/>
      <c r="JM1900" s="4"/>
      <c r="JN1900" s="4"/>
      <c r="JO1900" s="4"/>
      <c r="JP1900" s="4"/>
      <c r="JQ1900" s="6"/>
    </row>
    <row r="1901" spans="1:277" x14ac:dyDescent="0.25">
      <c r="A1901" s="47"/>
      <c r="B1901" s="48"/>
      <c r="C1901" s="48"/>
      <c r="D1901" s="48"/>
      <c r="E1901" s="48"/>
      <c r="F1901" s="48"/>
      <c r="G1901" s="48"/>
      <c r="H1901" s="48"/>
      <c r="I1901" s="48"/>
      <c r="J1901" s="48"/>
      <c r="K1901" s="48"/>
      <c r="IY1901" s="6"/>
      <c r="IZ1901" s="6"/>
      <c r="JA1901" s="6"/>
      <c r="JB1901" s="6"/>
      <c r="JC1901" s="6"/>
      <c r="JD1901" s="46"/>
      <c r="JE1901" s="4"/>
      <c r="JF1901" s="4"/>
      <c r="JG1901" s="4"/>
      <c r="JH1901" s="4"/>
      <c r="JI1901" s="4"/>
      <c r="JJ1901" s="4"/>
      <c r="JK1901" s="4"/>
      <c r="JL1901" s="4"/>
      <c r="JM1901" s="4"/>
      <c r="JN1901" s="4"/>
      <c r="JO1901" s="4"/>
      <c r="JP1901" s="4"/>
      <c r="JQ1901" s="6"/>
    </row>
    <row r="1902" spans="1:277" x14ac:dyDescent="0.25">
      <c r="A1902" s="47"/>
      <c r="B1902" s="48"/>
      <c r="C1902" s="48"/>
      <c r="D1902" s="48"/>
      <c r="E1902" s="48"/>
      <c r="F1902" s="48"/>
      <c r="G1902" s="48"/>
      <c r="H1902" s="48"/>
      <c r="I1902" s="48"/>
      <c r="J1902" s="48"/>
      <c r="K1902" s="48"/>
      <c r="IY1902" s="6"/>
      <c r="IZ1902" s="6"/>
      <c r="JA1902" s="6"/>
      <c r="JB1902" s="6"/>
      <c r="JC1902" s="6"/>
      <c r="JD1902" s="46"/>
      <c r="JE1902" s="4"/>
      <c r="JF1902" s="4"/>
      <c r="JG1902" s="4"/>
      <c r="JH1902" s="4"/>
      <c r="JI1902" s="4"/>
      <c r="JJ1902" s="4"/>
      <c r="JK1902" s="4"/>
      <c r="JL1902" s="4"/>
      <c r="JM1902" s="4"/>
      <c r="JN1902" s="4"/>
      <c r="JO1902" s="4"/>
      <c r="JP1902" s="4"/>
      <c r="JQ1902" s="6"/>
    </row>
    <row r="1903" spans="1:277" x14ac:dyDescent="0.25">
      <c r="A1903" s="47"/>
      <c r="B1903" s="48"/>
      <c r="C1903" s="48"/>
      <c r="D1903" s="48"/>
      <c r="E1903" s="48"/>
      <c r="F1903" s="48"/>
      <c r="G1903" s="48"/>
      <c r="H1903" s="48"/>
      <c r="I1903" s="48"/>
      <c r="J1903" s="48"/>
      <c r="K1903" s="48"/>
      <c r="IY1903" s="6"/>
      <c r="IZ1903" s="6"/>
      <c r="JA1903" s="6"/>
      <c r="JB1903" s="6"/>
      <c r="JC1903" s="6"/>
      <c r="JD1903" s="46"/>
      <c r="JE1903" s="4"/>
      <c r="JF1903" s="4"/>
      <c r="JG1903" s="4"/>
      <c r="JH1903" s="4"/>
      <c r="JI1903" s="4"/>
      <c r="JJ1903" s="4"/>
      <c r="JK1903" s="4"/>
      <c r="JL1903" s="4"/>
      <c r="JM1903" s="4"/>
      <c r="JN1903" s="4"/>
      <c r="JO1903" s="4"/>
      <c r="JP1903" s="4"/>
      <c r="JQ1903" s="6"/>
    </row>
    <row r="1904" spans="1:277" x14ac:dyDescent="0.25">
      <c r="A1904" s="47"/>
      <c r="B1904" s="48"/>
      <c r="C1904" s="48"/>
      <c r="D1904" s="48"/>
      <c r="E1904" s="48"/>
      <c r="F1904" s="48"/>
      <c r="G1904" s="48"/>
      <c r="H1904" s="48"/>
      <c r="I1904" s="48"/>
      <c r="J1904" s="48"/>
      <c r="K1904" s="48"/>
      <c r="IY1904" s="6"/>
      <c r="IZ1904" s="6"/>
      <c r="JA1904" s="6"/>
      <c r="JB1904" s="6"/>
      <c r="JC1904" s="6"/>
      <c r="JD1904" s="46"/>
      <c r="JE1904" s="4"/>
      <c r="JF1904" s="4"/>
      <c r="JG1904" s="4"/>
      <c r="JH1904" s="4"/>
      <c r="JI1904" s="4"/>
      <c r="JJ1904" s="4"/>
      <c r="JK1904" s="4"/>
      <c r="JL1904" s="4"/>
      <c r="JM1904" s="4"/>
      <c r="JN1904" s="4"/>
      <c r="JO1904" s="4"/>
      <c r="JP1904" s="4"/>
      <c r="JQ1904" s="6"/>
    </row>
    <row r="1905" spans="1:277" x14ac:dyDescent="0.25">
      <c r="A1905" s="47"/>
      <c r="B1905" s="48"/>
      <c r="C1905" s="48"/>
      <c r="D1905" s="48"/>
      <c r="E1905" s="48"/>
      <c r="F1905" s="48"/>
      <c r="G1905" s="48"/>
      <c r="H1905" s="48"/>
      <c r="I1905" s="48"/>
      <c r="J1905" s="48"/>
      <c r="K1905" s="48"/>
      <c r="IY1905" s="6"/>
      <c r="IZ1905" s="6"/>
      <c r="JA1905" s="6"/>
      <c r="JB1905" s="6"/>
      <c r="JC1905" s="6"/>
      <c r="JD1905" s="46"/>
      <c r="JE1905" s="4"/>
      <c r="JF1905" s="4"/>
      <c r="JG1905" s="4"/>
      <c r="JH1905" s="4"/>
      <c r="JI1905" s="4"/>
      <c r="JJ1905" s="4"/>
      <c r="JK1905" s="4"/>
      <c r="JL1905" s="4"/>
      <c r="JM1905" s="4"/>
      <c r="JN1905" s="4"/>
      <c r="JO1905" s="4"/>
      <c r="JP1905" s="4"/>
      <c r="JQ1905" s="6"/>
    </row>
    <row r="1906" spans="1:277" x14ac:dyDescent="0.25">
      <c r="A1906" s="47"/>
      <c r="B1906" s="48"/>
      <c r="C1906" s="48"/>
      <c r="D1906" s="48"/>
      <c r="E1906" s="48"/>
      <c r="F1906" s="48"/>
      <c r="G1906" s="48"/>
      <c r="H1906" s="48"/>
      <c r="I1906" s="48"/>
      <c r="J1906" s="48"/>
      <c r="K1906" s="48"/>
      <c r="IY1906" s="6"/>
      <c r="IZ1906" s="6"/>
      <c r="JA1906" s="6"/>
      <c r="JB1906" s="6"/>
      <c r="JC1906" s="6"/>
      <c r="JD1906" s="46"/>
      <c r="JE1906" s="4"/>
      <c r="JF1906" s="4"/>
      <c r="JG1906" s="4"/>
      <c r="JH1906" s="4"/>
      <c r="JI1906" s="4"/>
      <c r="JJ1906" s="4"/>
      <c r="JK1906" s="4"/>
      <c r="JL1906" s="4"/>
      <c r="JM1906" s="4"/>
      <c r="JN1906" s="4"/>
      <c r="JO1906" s="4"/>
      <c r="JP1906" s="4"/>
      <c r="JQ1906" s="6"/>
    </row>
    <row r="1907" spans="1:277" x14ac:dyDescent="0.25">
      <c r="A1907" s="47"/>
      <c r="B1907" s="48"/>
      <c r="C1907" s="48"/>
      <c r="D1907" s="48"/>
      <c r="E1907" s="48"/>
      <c r="F1907" s="48"/>
      <c r="G1907" s="48"/>
      <c r="H1907" s="48"/>
      <c r="I1907" s="48"/>
      <c r="J1907" s="48"/>
      <c r="K1907" s="48"/>
      <c r="IY1907" s="6"/>
      <c r="IZ1907" s="6"/>
      <c r="JA1907" s="6"/>
      <c r="JB1907" s="6"/>
      <c r="JC1907" s="6"/>
      <c r="JD1907" s="46"/>
      <c r="JE1907" s="4"/>
      <c r="JF1907" s="4"/>
      <c r="JG1907" s="4"/>
      <c r="JH1907" s="4"/>
      <c r="JI1907" s="4"/>
      <c r="JJ1907" s="4"/>
      <c r="JK1907" s="4"/>
      <c r="JL1907" s="4"/>
      <c r="JM1907" s="4"/>
      <c r="JN1907" s="4"/>
      <c r="JO1907" s="4"/>
      <c r="JP1907" s="4"/>
      <c r="JQ1907" s="6"/>
    </row>
    <row r="1908" spans="1:277" x14ac:dyDescent="0.25">
      <c r="A1908" s="47"/>
      <c r="B1908" s="48"/>
      <c r="C1908" s="48"/>
      <c r="D1908" s="48"/>
      <c r="E1908" s="48"/>
      <c r="F1908" s="48"/>
      <c r="G1908" s="48"/>
      <c r="H1908" s="48"/>
      <c r="I1908" s="48"/>
      <c r="J1908" s="48"/>
      <c r="K1908" s="48"/>
      <c r="IY1908" s="6"/>
      <c r="IZ1908" s="6"/>
      <c r="JA1908" s="6"/>
      <c r="JB1908" s="6"/>
      <c r="JC1908" s="6"/>
      <c r="JD1908" s="46"/>
      <c r="JE1908" s="4"/>
      <c r="JF1908" s="4"/>
      <c r="JG1908" s="4"/>
      <c r="JH1908" s="4"/>
      <c r="JI1908" s="4"/>
      <c r="JJ1908" s="4"/>
      <c r="JK1908" s="4"/>
      <c r="JL1908" s="4"/>
      <c r="JM1908" s="4"/>
      <c r="JN1908" s="4"/>
      <c r="JO1908" s="4"/>
      <c r="JP1908" s="4"/>
      <c r="JQ1908" s="6"/>
    </row>
    <row r="1909" spans="1:277" x14ac:dyDescent="0.25">
      <c r="A1909" s="47"/>
      <c r="B1909" s="48"/>
      <c r="C1909" s="48"/>
      <c r="D1909" s="48"/>
      <c r="E1909" s="48"/>
      <c r="F1909" s="48"/>
      <c r="G1909" s="48"/>
      <c r="H1909" s="48"/>
      <c r="I1909" s="48"/>
      <c r="J1909" s="48"/>
      <c r="K1909" s="48"/>
      <c r="IY1909" s="6"/>
      <c r="IZ1909" s="6"/>
      <c r="JA1909" s="6"/>
      <c r="JB1909" s="6"/>
      <c r="JC1909" s="6"/>
      <c r="JD1909" s="46"/>
      <c r="JE1909" s="4"/>
      <c r="JF1909" s="4"/>
      <c r="JG1909" s="4"/>
      <c r="JH1909" s="4"/>
      <c r="JI1909" s="4"/>
      <c r="JJ1909" s="4"/>
      <c r="JK1909" s="4"/>
      <c r="JL1909" s="4"/>
      <c r="JM1909" s="4"/>
      <c r="JN1909" s="4"/>
      <c r="JO1909" s="4"/>
      <c r="JP1909" s="4"/>
      <c r="JQ1909" s="6"/>
    </row>
    <row r="1910" spans="1:277" x14ac:dyDescent="0.25">
      <c r="A1910" s="47"/>
      <c r="B1910" s="48"/>
      <c r="C1910" s="48"/>
      <c r="D1910" s="48"/>
      <c r="E1910" s="48"/>
      <c r="F1910" s="48"/>
      <c r="G1910" s="48"/>
      <c r="H1910" s="48"/>
      <c r="I1910" s="48"/>
      <c r="J1910" s="48"/>
      <c r="K1910" s="48"/>
      <c r="IY1910" s="6"/>
      <c r="IZ1910" s="6"/>
      <c r="JA1910" s="6"/>
      <c r="JB1910" s="6"/>
      <c r="JC1910" s="6"/>
      <c r="JD1910" s="46"/>
      <c r="JE1910" s="4"/>
      <c r="JF1910" s="4"/>
      <c r="JG1910" s="4"/>
      <c r="JH1910" s="4"/>
      <c r="JI1910" s="4"/>
      <c r="JJ1910" s="4"/>
      <c r="JK1910" s="4"/>
      <c r="JL1910" s="4"/>
      <c r="JM1910" s="4"/>
      <c r="JN1910" s="4"/>
      <c r="JO1910" s="4"/>
      <c r="JP1910" s="4"/>
      <c r="JQ1910" s="6"/>
    </row>
    <row r="1911" spans="1:277" x14ac:dyDescent="0.25">
      <c r="A1911" s="47"/>
      <c r="B1911" s="48"/>
      <c r="C1911" s="48"/>
      <c r="D1911" s="48"/>
      <c r="E1911" s="48"/>
      <c r="F1911" s="48"/>
      <c r="G1911" s="48"/>
      <c r="H1911" s="48"/>
      <c r="I1911" s="48"/>
      <c r="J1911" s="48"/>
      <c r="K1911" s="48"/>
      <c r="IY1911" s="6"/>
      <c r="IZ1911" s="6"/>
      <c r="JA1911" s="6"/>
      <c r="JB1911" s="6"/>
      <c r="JC1911" s="6"/>
      <c r="JD1911" s="46"/>
      <c r="JE1911" s="4"/>
      <c r="JF1911" s="4"/>
      <c r="JG1911" s="4"/>
      <c r="JH1911" s="4"/>
      <c r="JI1911" s="4"/>
      <c r="JJ1911" s="4"/>
      <c r="JK1911" s="4"/>
      <c r="JL1911" s="4"/>
      <c r="JM1911" s="4"/>
      <c r="JN1911" s="4"/>
      <c r="JO1911" s="4"/>
      <c r="JP1911" s="4"/>
      <c r="JQ1911" s="6"/>
    </row>
    <row r="1912" spans="1:277" x14ac:dyDescent="0.25">
      <c r="A1912" s="47"/>
      <c r="B1912" s="48"/>
      <c r="C1912" s="48"/>
      <c r="D1912" s="48"/>
      <c r="E1912" s="48"/>
      <c r="F1912" s="48"/>
      <c r="G1912" s="48"/>
      <c r="H1912" s="48"/>
      <c r="I1912" s="48"/>
      <c r="J1912" s="48"/>
      <c r="K1912" s="48"/>
      <c r="IY1912" s="6"/>
      <c r="IZ1912" s="6"/>
      <c r="JA1912" s="6"/>
      <c r="JB1912" s="6"/>
      <c r="JC1912" s="6"/>
      <c r="JD1912" s="46"/>
      <c r="JE1912" s="4"/>
      <c r="JF1912" s="4"/>
      <c r="JG1912" s="4"/>
      <c r="JH1912" s="4"/>
      <c r="JI1912" s="4"/>
      <c r="JJ1912" s="4"/>
      <c r="JK1912" s="4"/>
      <c r="JL1912" s="4"/>
      <c r="JM1912" s="4"/>
      <c r="JN1912" s="4"/>
      <c r="JO1912" s="4"/>
      <c r="JP1912" s="4"/>
      <c r="JQ1912" s="6"/>
    </row>
    <row r="1913" spans="1:277" x14ac:dyDescent="0.25">
      <c r="A1913" s="47"/>
      <c r="B1913" s="48"/>
      <c r="C1913" s="48"/>
      <c r="D1913" s="48"/>
      <c r="E1913" s="48"/>
      <c r="F1913" s="48"/>
      <c r="G1913" s="48"/>
      <c r="H1913" s="48"/>
      <c r="I1913" s="48"/>
      <c r="J1913" s="48"/>
      <c r="K1913" s="48"/>
      <c r="IY1913" s="6"/>
      <c r="IZ1913" s="6"/>
      <c r="JA1913" s="6"/>
      <c r="JB1913" s="6"/>
      <c r="JC1913" s="6"/>
      <c r="JD1913" s="46"/>
      <c r="JE1913" s="4"/>
      <c r="JF1913" s="4"/>
      <c r="JG1913" s="4"/>
      <c r="JH1913" s="4"/>
      <c r="JI1913" s="4"/>
      <c r="JJ1913" s="4"/>
      <c r="JK1913" s="4"/>
      <c r="JL1913" s="4"/>
      <c r="JM1913" s="4"/>
      <c r="JN1913" s="4"/>
      <c r="JO1913" s="4"/>
      <c r="JP1913" s="4"/>
      <c r="JQ1913" s="6"/>
    </row>
    <row r="1914" spans="1:277" x14ac:dyDescent="0.25">
      <c r="A1914" s="47"/>
      <c r="B1914" s="48"/>
      <c r="C1914" s="48"/>
      <c r="D1914" s="48"/>
      <c r="E1914" s="48"/>
      <c r="F1914" s="48"/>
      <c r="G1914" s="48"/>
      <c r="H1914" s="48"/>
      <c r="I1914" s="48"/>
      <c r="J1914" s="48"/>
      <c r="K1914" s="48"/>
      <c r="IY1914" s="6"/>
      <c r="IZ1914" s="6"/>
      <c r="JA1914" s="6"/>
      <c r="JB1914" s="6"/>
      <c r="JC1914" s="6"/>
      <c r="JD1914" s="46"/>
      <c r="JE1914" s="4"/>
      <c r="JF1914" s="4"/>
      <c r="JG1914" s="4"/>
      <c r="JH1914" s="4"/>
      <c r="JI1914" s="4"/>
      <c r="JJ1914" s="4"/>
      <c r="JK1914" s="4"/>
      <c r="JL1914" s="4"/>
      <c r="JM1914" s="4"/>
      <c r="JN1914" s="4"/>
      <c r="JO1914" s="4"/>
      <c r="JP1914" s="4"/>
      <c r="JQ1914" s="6"/>
    </row>
    <row r="1915" spans="1:277" x14ac:dyDescent="0.25">
      <c r="A1915" s="47"/>
      <c r="B1915" s="48"/>
      <c r="C1915" s="48"/>
      <c r="D1915" s="48"/>
      <c r="E1915" s="48"/>
      <c r="F1915" s="48"/>
      <c r="G1915" s="48"/>
      <c r="H1915" s="48"/>
      <c r="I1915" s="48"/>
      <c r="J1915" s="48"/>
      <c r="K1915" s="48"/>
      <c r="IY1915" s="6"/>
      <c r="IZ1915" s="6"/>
      <c r="JA1915" s="6"/>
      <c r="JB1915" s="6"/>
      <c r="JC1915" s="6"/>
      <c r="JD1915" s="46"/>
      <c r="JE1915" s="4"/>
      <c r="JF1915" s="4"/>
      <c r="JG1915" s="4"/>
      <c r="JH1915" s="4"/>
      <c r="JI1915" s="4"/>
      <c r="JJ1915" s="4"/>
      <c r="JK1915" s="4"/>
      <c r="JL1915" s="4"/>
      <c r="JM1915" s="4"/>
      <c r="JN1915" s="4"/>
      <c r="JO1915" s="4"/>
      <c r="JP1915" s="4"/>
      <c r="JQ1915" s="6"/>
    </row>
    <row r="1916" spans="1:277" x14ac:dyDescent="0.25">
      <c r="A1916" s="47"/>
      <c r="B1916" s="48"/>
      <c r="C1916" s="48"/>
      <c r="D1916" s="48"/>
      <c r="E1916" s="48"/>
      <c r="F1916" s="48"/>
      <c r="G1916" s="48"/>
      <c r="H1916" s="48"/>
      <c r="I1916" s="48"/>
      <c r="J1916" s="48"/>
      <c r="K1916" s="48"/>
      <c r="IY1916" s="6"/>
      <c r="IZ1916" s="6"/>
      <c r="JA1916" s="6"/>
      <c r="JB1916" s="6"/>
      <c r="JC1916" s="6"/>
      <c r="JD1916" s="46"/>
      <c r="JE1916" s="4"/>
      <c r="JF1916" s="4"/>
      <c r="JG1916" s="4"/>
      <c r="JH1916" s="4"/>
      <c r="JI1916" s="4"/>
      <c r="JJ1916" s="4"/>
      <c r="JK1916" s="4"/>
      <c r="JL1916" s="4"/>
      <c r="JM1916" s="4"/>
      <c r="JN1916" s="4"/>
      <c r="JO1916" s="4"/>
      <c r="JP1916" s="4"/>
      <c r="JQ1916" s="6"/>
    </row>
    <row r="1917" spans="1:277" x14ac:dyDescent="0.25">
      <c r="A1917" s="47"/>
      <c r="B1917" s="48"/>
      <c r="C1917" s="48"/>
      <c r="D1917" s="48"/>
      <c r="E1917" s="48"/>
      <c r="F1917" s="48"/>
      <c r="G1917" s="48"/>
      <c r="H1917" s="48"/>
      <c r="I1917" s="48"/>
      <c r="J1917" s="48"/>
      <c r="K1917" s="48"/>
      <c r="IY1917" s="6"/>
      <c r="IZ1917" s="6"/>
      <c r="JA1917" s="6"/>
      <c r="JB1917" s="6"/>
      <c r="JC1917" s="6"/>
      <c r="JD1917" s="46"/>
      <c r="JE1917" s="4"/>
      <c r="JF1917" s="4"/>
      <c r="JG1917" s="4"/>
      <c r="JH1917" s="4"/>
      <c r="JI1917" s="4"/>
      <c r="JJ1917" s="4"/>
      <c r="JK1917" s="4"/>
      <c r="JL1917" s="4"/>
      <c r="JM1917" s="4"/>
      <c r="JN1917" s="4"/>
      <c r="JO1917" s="4"/>
      <c r="JP1917" s="4"/>
      <c r="JQ1917" s="6"/>
    </row>
    <row r="1918" spans="1:277" x14ac:dyDescent="0.25">
      <c r="A1918" s="47"/>
      <c r="B1918" s="48"/>
      <c r="C1918" s="48"/>
      <c r="D1918" s="48"/>
      <c r="E1918" s="48"/>
      <c r="F1918" s="48"/>
      <c r="G1918" s="48"/>
      <c r="H1918" s="48"/>
      <c r="I1918" s="48"/>
      <c r="J1918" s="48"/>
      <c r="K1918" s="48"/>
      <c r="IY1918" s="6"/>
      <c r="IZ1918" s="6"/>
      <c r="JA1918" s="6"/>
      <c r="JB1918" s="6"/>
      <c r="JC1918" s="6"/>
      <c r="JD1918" s="46"/>
      <c r="JE1918" s="4"/>
      <c r="JF1918" s="4"/>
      <c r="JG1918" s="4"/>
      <c r="JH1918" s="4"/>
      <c r="JI1918" s="4"/>
      <c r="JJ1918" s="4"/>
      <c r="JK1918" s="4"/>
      <c r="JL1918" s="4"/>
      <c r="JM1918" s="4"/>
      <c r="JN1918" s="4"/>
      <c r="JO1918" s="4"/>
      <c r="JP1918" s="4"/>
      <c r="JQ1918" s="6"/>
    </row>
    <row r="1919" spans="1:277" x14ac:dyDescent="0.25">
      <c r="A1919" s="47"/>
      <c r="B1919" s="48"/>
      <c r="C1919" s="48"/>
      <c r="D1919" s="48"/>
      <c r="E1919" s="48"/>
      <c r="F1919" s="48"/>
      <c r="G1919" s="48"/>
      <c r="H1919" s="48"/>
      <c r="I1919" s="48"/>
      <c r="J1919" s="48"/>
      <c r="K1919" s="48"/>
      <c r="IY1919" s="6"/>
      <c r="IZ1919" s="6"/>
      <c r="JA1919" s="6"/>
      <c r="JB1919" s="6"/>
      <c r="JC1919" s="6"/>
      <c r="JD1919" s="46"/>
      <c r="JE1919" s="4"/>
      <c r="JF1919" s="4"/>
      <c r="JG1919" s="4"/>
      <c r="JH1919" s="4"/>
      <c r="JI1919" s="4"/>
      <c r="JJ1919" s="4"/>
      <c r="JK1919" s="4"/>
      <c r="JL1919" s="4"/>
      <c r="JM1919" s="4"/>
      <c r="JN1919" s="4"/>
      <c r="JO1919" s="4"/>
      <c r="JP1919" s="4"/>
      <c r="JQ1919" s="6"/>
    </row>
    <row r="1920" spans="1:277" x14ac:dyDescent="0.25">
      <c r="A1920" s="47"/>
      <c r="B1920" s="48"/>
      <c r="C1920" s="48"/>
      <c r="D1920" s="48"/>
      <c r="E1920" s="48"/>
      <c r="F1920" s="48"/>
      <c r="G1920" s="48"/>
      <c r="H1920" s="48"/>
      <c r="I1920" s="48"/>
      <c r="J1920" s="48"/>
      <c r="K1920" s="48"/>
      <c r="IY1920" s="6"/>
      <c r="IZ1920" s="6"/>
      <c r="JA1920" s="6"/>
      <c r="JB1920" s="6"/>
      <c r="JC1920" s="6"/>
      <c r="JD1920" s="46"/>
      <c r="JE1920" s="4"/>
      <c r="JF1920" s="4"/>
      <c r="JG1920" s="4"/>
      <c r="JH1920" s="4"/>
      <c r="JI1920" s="4"/>
      <c r="JJ1920" s="4"/>
      <c r="JK1920" s="4"/>
      <c r="JL1920" s="4"/>
      <c r="JM1920" s="4"/>
      <c r="JN1920" s="4"/>
      <c r="JO1920" s="4"/>
      <c r="JP1920" s="4"/>
      <c r="JQ1920" s="6"/>
    </row>
    <row r="1921" spans="1:277" x14ac:dyDescent="0.25">
      <c r="A1921" s="47"/>
      <c r="B1921" s="48"/>
      <c r="C1921" s="48"/>
      <c r="D1921" s="48"/>
      <c r="E1921" s="48"/>
      <c r="F1921" s="48"/>
      <c r="G1921" s="48"/>
      <c r="H1921" s="48"/>
      <c r="I1921" s="48"/>
      <c r="J1921" s="48"/>
      <c r="K1921" s="48"/>
      <c r="IY1921" s="6"/>
      <c r="IZ1921" s="6"/>
      <c r="JA1921" s="6"/>
      <c r="JB1921" s="6"/>
      <c r="JC1921" s="6"/>
      <c r="JD1921" s="46"/>
      <c r="JE1921" s="4"/>
      <c r="JF1921" s="4"/>
      <c r="JG1921" s="4"/>
      <c r="JH1921" s="4"/>
      <c r="JI1921" s="4"/>
      <c r="JJ1921" s="4"/>
      <c r="JK1921" s="4"/>
      <c r="JL1921" s="4"/>
      <c r="JM1921" s="4"/>
      <c r="JN1921" s="4"/>
      <c r="JO1921" s="4"/>
      <c r="JP1921" s="4"/>
      <c r="JQ1921" s="6"/>
    </row>
    <row r="1922" spans="1:277" x14ac:dyDescent="0.25">
      <c r="A1922" s="47"/>
      <c r="B1922" s="48"/>
      <c r="C1922" s="48"/>
      <c r="D1922" s="48"/>
      <c r="E1922" s="48"/>
      <c r="F1922" s="48"/>
      <c r="G1922" s="48"/>
      <c r="H1922" s="48"/>
      <c r="I1922" s="48"/>
      <c r="J1922" s="48"/>
      <c r="K1922" s="48"/>
      <c r="IY1922" s="6"/>
      <c r="IZ1922" s="6"/>
      <c r="JA1922" s="6"/>
      <c r="JB1922" s="6"/>
      <c r="JC1922" s="6"/>
      <c r="JD1922" s="46"/>
      <c r="JE1922" s="4"/>
      <c r="JF1922" s="4"/>
      <c r="JG1922" s="4"/>
      <c r="JH1922" s="4"/>
      <c r="JI1922" s="4"/>
      <c r="JJ1922" s="4"/>
      <c r="JK1922" s="4"/>
      <c r="JL1922" s="4"/>
      <c r="JM1922" s="4"/>
      <c r="JN1922" s="4"/>
      <c r="JO1922" s="4"/>
      <c r="JP1922" s="4"/>
      <c r="JQ1922" s="6"/>
    </row>
    <row r="1923" spans="1:277" x14ac:dyDescent="0.25">
      <c r="A1923" s="47"/>
      <c r="B1923" s="48"/>
      <c r="C1923" s="48"/>
      <c r="D1923" s="48"/>
      <c r="E1923" s="48"/>
      <c r="F1923" s="48"/>
      <c r="G1923" s="48"/>
      <c r="H1923" s="48"/>
      <c r="I1923" s="48"/>
      <c r="J1923" s="48"/>
      <c r="K1923" s="48"/>
      <c r="IY1923" s="6"/>
      <c r="IZ1923" s="6"/>
      <c r="JA1923" s="6"/>
      <c r="JB1923" s="6"/>
      <c r="JC1923" s="6"/>
      <c r="JD1923" s="46"/>
      <c r="JE1923" s="4"/>
      <c r="JF1923" s="4"/>
      <c r="JG1923" s="4"/>
      <c r="JH1923" s="4"/>
      <c r="JI1923" s="4"/>
      <c r="JJ1923" s="4"/>
      <c r="JK1923" s="4"/>
      <c r="JL1923" s="4"/>
      <c r="JM1923" s="4"/>
      <c r="JN1923" s="4"/>
      <c r="JO1923" s="4"/>
      <c r="JP1923" s="4"/>
      <c r="JQ1923" s="6"/>
    </row>
    <row r="1924" spans="1:277" x14ac:dyDescent="0.25">
      <c r="A1924" s="47"/>
      <c r="B1924" s="48"/>
      <c r="C1924" s="48"/>
      <c r="D1924" s="48"/>
      <c r="E1924" s="48"/>
      <c r="F1924" s="48"/>
      <c r="G1924" s="48"/>
      <c r="H1924" s="48"/>
      <c r="I1924" s="48"/>
      <c r="J1924" s="48"/>
      <c r="K1924" s="48"/>
      <c r="IY1924" s="6"/>
      <c r="IZ1924" s="6"/>
      <c r="JA1924" s="6"/>
      <c r="JB1924" s="6"/>
      <c r="JC1924" s="6"/>
      <c r="JD1924" s="46"/>
      <c r="JE1924" s="4"/>
      <c r="JF1924" s="4"/>
      <c r="JG1924" s="4"/>
      <c r="JH1924" s="4"/>
      <c r="JI1924" s="4"/>
      <c r="JJ1924" s="4"/>
      <c r="JK1924" s="4"/>
      <c r="JL1924" s="4"/>
      <c r="JM1924" s="4"/>
      <c r="JN1924" s="4"/>
      <c r="JO1924" s="4"/>
      <c r="JP1924" s="4"/>
      <c r="JQ1924" s="6"/>
    </row>
    <row r="1925" spans="1:277" x14ac:dyDescent="0.25">
      <c r="A1925" s="47"/>
      <c r="B1925" s="48"/>
      <c r="C1925" s="48"/>
      <c r="D1925" s="48"/>
      <c r="E1925" s="48"/>
      <c r="F1925" s="48"/>
      <c r="G1925" s="48"/>
      <c r="H1925" s="48"/>
      <c r="I1925" s="48"/>
      <c r="J1925" s="48"/>
      <c r="K1925" s="48"/>
      <c r="IY1925" s="6"/>
      <c r="IZ1925" s="6"/>
      <c r="JA1925" s="6"/>
      <c r="JB1925" s="6"/>
      <c r="JC1925" s="6"/>
      <c r="JD1925" s="46"/>
      <c r="JE1925" s="4"/>
      <c r="JF1925" s="4"/>
      <c r="JG1925" s="4"/>
      <c r="JH1925" s="4"/>
      <c r="JI1925" s="4"/>
      <c r="JJ1925" s="4"/>
      <c r="JK1925" s="4"/>
      <c r="JL1925" s="4"/>
      <c r="JM1925" s="4"/>
      <c r="JN1925" s="4"/>
      <c r="JO1925" s="4"/>
      <c r="JP1925" s="4"/>
      <c r="JQ1925" s="6"/>
    </row>
    <row r="1926" spans="1:277" x14ac:dyDescent="0.25">
      <c r="A1926" s="47"/>
      <c r="B1926" s="48"/>
      <c r="C1926" s="48"/>
      <c r="D1926" s="48"/>
      <c r="E1926" s="48"/>
      <c r="F1926" s="48"/>
      <c r="G1926" s="48"/>
      <c r="H1926" s="48"/>
      <c r="I1926" s="48"/>
      <c r="J1926" s="48"/>
      <c r="K1926" s="48"/>
      <c r="IY1926" s="6"/>
      <c r="IZ1926" s="6"/>
      <c r="JA1926" s="6"/>
      <c r="JB1926" s="6"/>
      <c r="JC1926" s="6"/>
      <c r="JD1926" s="46"/>
      <c r="JE1926" s="4"/>
      <c r="JF1926" s="4"/>
      <c r="JG1926" s="4"/>
      <c r="JH1926" s="4"/>
      <c r="JI1926" s="4"/>
      <c r="JJ1926" s="4"/>
      <c r="JK1926" s="4"/>
      <c r="JL1926" s="4"/>
      <c r="JM1926" s="4"/>
      <c r="JN1926" s="4"/>
      <c r="JO1926" s="4"/>
      <c r="JP1926" s="4"/>
      <c r="JQ1926" s="6"/>
    </row>
    <row r="1927" spans="1:277" x14ac:dyDescent="0.25">
      <c r="A1927" s="47"/>
      <c r="B1927" s="48"/>
      <c r="C1927" s="48"/>
      <c r="D1927" s="48"/>
      <c r="E1927" s="48"/>
      <c r="F1927" s="48"/>
      <c r="G1927" s="48"/>
      <c r="H1927" s="48"/>
      <c r="I1927" s="48"/>
      <c r="J1927" s="48"/>
      <c r="K1927" s="48"/>
      <c r="IY1927" s="6"/>
      <c r="IZ1927" s="6"/>
      <c r="JA1927" s="6"/>
      <c r="JB1927" s="6"/>
      <c r="JC1927" s="6"/>
      <c r="JD1927" s="46"/>
      <c r="JE1927" s="4"/>
      <c r="JF1927" s="4"/>
      <c r="JG1927" s="4"/>
      <c r="JH1927" s="4"/>
      <c r="JI1927" s="4"/>
      <c r="JJ1927" s="4"/>
      <c r="JK1927" s="4"/>
      <c r="JL1927" s="4"/>
      <c r="JM1927" s="4"/>
      <c r="JN1927" s="4"/>
      <c r="JO1927" s="4"/>
      <c r="JP1927" s="4"/>
      <c r="JQ1927" s="6"/>
    </row>
    <row r="1928" spans="1:277" x14ac:dyDescent="0.25">
      <c r="A1928" s="47"/>
      <c r="B1928" s="48"/>
      <c r="C1928" s="48"/>
      <c r="D1928" s="48"/>
      <c r="E1928" s="48"/>
      <c r="F1928" s="48"/>
      <c r="G1928" s="48"/>
      <c r="H1928" s="48"/>
      <c r="I1928" s="48"/>
      <c r="J1928" s="48"/>
      <c r="K1928" s="48"/>
      <c r="IY1928" s="6"/>
      <c r="IZ1928" s="6"/>
      <c r="JA1928" s="6"/>
      <c r="JB1928" s="6"/>
      <c r="JC1928" s="6"/>
      <c r="JD1928" s="46"/>
      <c r="JE1928" s="4"/>
      <c r="JF1928" s="4"/>
      <c r="JG1928" s="4"/>
      <c r="JH1928" s="4"/>
      <c r="JI1928" s="4"/>
      <c r="JJ1928" s="4"/>
      <c r="JK1928" s="4"/>
      <c r="JL1928" s="4"/>
      <c r="JM1928" s="4"/>
      <c r="JN1928" s="4"/>
      <c r="JO1928" s="4"/>
      <c r="JP1928" s="4"/>
      <c r="JQ1928" s="6"/>
    </row>
    <row r="1929" spans="1:277" x14ac:dyDescent="0.25">
      <c r="A1929" s="47"/>
      <c r="B1929" s="48"/>
      <c r="C1929" s="48"/>
      <c r="D1929" s="48"/>
      <c r="E1929" s="48"/>
      <c r="F1929" s="48"/>
      <c r="G1929" s="48"/>
      <c r="H1929" s="48"/>
      <c r="I1929" s="48"/>
      <c r="J1929" s="48"/>
      <c r="K1929" s="48"/>
      <c r="IY1929" s="6"/>
      <c r="IZ1929" s="6"/>
      <c r="JA1929" s="6"/>
      <c r="JB1929" s="6"/>
      <c r="JC1929" s="6"/>
      <c r="JD1929" s="46"/>
      <c r="JE1929" s="4"/>
      <c r="JF1929" s="4"/>
      <c r="JG1929" s="4"/>
      <c r="JH1929" s="4"/>
      <c r="JI1929" s="4"/>
      <c r="JJ1929" s="4"/>
      <c r="JK1929" s="4"/>
      <c r="JL1929" s="4"/>
      <c r="JM1929" s="4"/>
      <c r="JN1929" s="4"/>
      <c r="JO1929" s="4"/>
      <c r="JP1929" s="4"/>
      <c r="JQ1929" s="6"/>
    </row>
    <row r="1930" spans="1:277" x14ac:dyDescent="0.25">
      <c r="A1930" s="47"/>
      <c r="B1930" s="48"/>
      <c r="C1930" s="48"/>
      <c r="D1930" s="48"/>
      <c r="E1930" s="48"/>
      <c r="F1930" s="48"/>
      <c r="G1930" s="48"/>
      <c r="H1930" s="48"/>
      <c r="I1930" s="48"/>
      <c r="J1930" s="48"/>
      <c r="K1930" s="48"/>
      <c r="IY1930" s="6"/>
      <c r="IZ1930" s="6"/>
      <c r="JA1930" s="6"/>
      <c r="JB1930" s="6"/>
      <c r="JC1930" s="6"/>
      <c r="JD1930" s="46"/>
      <c r="JE1930" s="4"/>
      <c r="JF1930" s="4"/>
      <c r="JG1930" s="4"/>
      <c r="JH1930" s="4"/>
      <c r="JI1930" s="4"/>
      <c r="JJ1930" s="4"/>
      <c r="JK1930" s="4"/>
      <c r="JL1930" s="4"/>
      <c r="JM1930" s="4"/>
      <c r="JN1930" s="4"/>
      <c r="JO1930" s="4"/>
      <c r="JP1930" s="4"/>
      <c r="JQ1930" s="6"/>
    </row>
    <row r="1931" spans="1:277" x14ac:dyDescent="0.25">
      <c r="A1931" s="47"/>
      <c r="B1931" s="48"/>
      <c r="C1931" s="48"/>
      <c r="D1931" s="48"/>
      <c r="E1931" s="48"/>
      <c r="F1931" s="48"/>
      <c r="G1931" s="48"/>
      <c r="H1931" s="48"/>
      <c r="I1931" s="48"/>
      <c r="J1931" s="48"/>
      <c r="K1931" s="48"/>
      <c r="IY1931" s="6"/>
      <c r="IZ1931" s="6"/>
      <c r="JA1931" s="6"/>
      <c r="JB1931" s="6"/>
      <c r="JC1931" s="6"/>
      <c r="JD1931" s="46"/>
      <c r="JE1931" s="4"/>
      <c r="JF1931" s="4"/>
      <c r="JG1931" s="4"/>
      <c r="JH1931" s="4"/>
      <c r="JI1931" s="4"/>
      <c r="JJ1931" s="4"/>
      <c r="JK1931" s="4"/>
      <c r="JL1931" s="4"/>
      <c r="JM1931" s="4"/>
      <c r="JN1931" s="4"/>
      <c r="JO1931" s="4"/>
      <c r="JP1931" s="4"/>
      <c r="JQ1931" s="6"/>
    </row>
    <row r="1932" spans="1:277" x14ac:dyDescent="0.25">
      <c r="A1932" s="47"/>
      <c r="B1932" s="48"/>
      <c r="C1932" s="48"/>
      <c r="D1932" s="48"/>
      <c r="E1932" s="48"/>
      <c r="F1932" s="48"/>
      <c r="G1932" s="48"/>
      <c r="H1932" s="48"/>
      <c r="I1932" s="48"/>
      <c r="J1932" s="48"/>
      <c r="K1932" s="48"/>
      <c r="IY1932" s="6"/>
      <c r="IZ1932" s="6"/>
      <c r="JA1932" s="6"/>
      <c r="JB1932" s="6"/>
      <c r="JC1932" s="6"/>
      <c r="JD1932" s="46"/>
      <c r="JE1932" s="4"/>
      <c r="JF1932" s="4"/>
      <c r="JG1932" s="4"/>
      <c r="JH1932" s="4"/>
      <c r="JI1932" s="4"/>
      <c r="JJ1932" s="4"/>
      <c r="JK1932" s="4"/>
      <c r="JL1932" s="4"/>
      <c r="JM1932" s="4"/>
      <c r="JN1932" s="4"/>
      <c r="JO1932" s="4"/>
      <c r="JP1932" s="4"/>
      <c r="JQ1932" s="6"/>
    </row>
    <row r="1933" spans="1:277" x14ac:dyDescent="0.25">
      <c r="A1933" s="47"/>
      <c r="B1933" s="48"/>
      <c r="C1933" s="48"/>
      <c r="D1933" s="48"/>
      <c r="E1933" s="48"/>
      <c r="F1933" s="48"/>
      <c r="G1933" s="48"/>
      <c r="H1933" s="48"/>
      <c r="I1933" s="48"/>
      <c r="J1933" s="48"/>
      <c r="K1933" s="48"/>
      <c r="IY1933" s="6"/>
      <c r="IZ1933" s="6"/>
      <c r="JA1933" s="6"/>
      <c r="JB1933" s="6"/>
      <c r="JC1933" s="6"/>
      <c r="JD1933" s="46"/>
      <c r="JE1933" s="4"/>
      <c r="JF1933" s="4"/>
      <c r="JG1933" s="4"/>
      <c r="JH1933" s="4"/>
      <c r="JI1933" s="4"/>
      <c r="JJ1933" s="4"/>
      <c r="JK1933" s="4"/>
      <c r="JL1933" s="4"/>
      <c r="JM1933" s="4"/>
      <c r="JN1933" s="4"/>
      <c r="JO1933" s="4"/>
      <c r="JP1933" s="4"/>
      <c r="JQ1933" s="6"/>
    </row>
    <row r="1934" spans="1:277" x14ac:dyDescent="0.25">
      <c r="A1934" s="47"/>
      <c r="B1934" s="48"/>
      <c r="C1934" s="48"/>
      <c r="D1934" s="48"/>
      <c r="E1934" s="48"/>
      <c r="F1934" s="48"/>
      <c r="G1934" s="48"/>
      <c r="H1934" s="48"/>
      <c r="I1934" s="48"/>
      <c r="J1934" s="48"/>
      <c r="K1934" s="48"/>
      <c r="IY1934" s="6"/>
      <c r="IZ1934" s="6"/>
      <c r="JA1934" s="6"/>
      <c r="JB1934" s="6"/>
      <c r="JC1934" s="6"/>
      <c r="JD1934" s="46"/>
      <c r="JE1934" s="4"/>
      <c r="JF1934" s="4"/>
      <c r="JG1934" s="4"/>
      <c r="JH1934" s="4"/>
      <c r="JI1934" s="4"/>
      <c r="JJ1934" s="4"/>
      <c r="JK1934" s="4"/>
      <c r="JL1934" s="4"/>
      <c r="JM1934" s="4"/>
      <c r="JN1934" s="4"/>
      <c r="JO1934" s="4"/>
      <c r="JP1934" s="4"/>
      <c r="JQ1934" s="6"/>
    </row>
    <row r="1935" spans="1:277" x14ac:dyDescent="0.25">
      <c r="A1935" s="47"/>
      <c r="B1935" s="48"/>
      <c r="C1935" s="48"/>
      <c r="D1935" s="48"/>
      <c r="E1935" s="48"/>
      <c r="F1935" s="48"/>
      <c r="G1935" s="48"/>
      <c r="H1935" s="48"/>
      <c r="I1935" s="48"/>
      <c r="J1935" s="48"/>
      <c r="K1935" s="48"/>
      <c r="IY1935" s="6"/>
      <c r="IZ1935" s="6"/>
      <c r="JA1935" s="6"/>
      <c r="JB1935" s="6"/>
      <c r="JC1935" s="6"/>
      <c r="JD1935" s="46"/>
      <c r="JE1935" s="4"/>
      <c r="JF1935" s="4"/>
      <c r="JG1935" s="4"/>
      <c r="JH1935" s="4"/>
      <c r="JI1935" s="4"/>
      <c r="JJ1935" s="4"/>
      <c r="JK1935" s="4"/>
      <c r="JL1935" s="4"/>
      <c r="JM1935" s="4"/>
      <c r="JN1935" s="4"/>
      <c r="JO1935" s="4"/>
      <c r="JP1935" s="4"/>
      <c r="JQ1935" s="6"/>
    </row>
    <row r="1936" spans="1:277" x14ac:dyDescent="0.25">
      <c r="A1936" s="47"/>
      <c r="B1936" s="48"/>
      <c r="C1936" s="48"/>
      <c r="D1936" s="48"/>
      <c r="E1936" s="48"/>
      <c r="F1936" s="48"/>
      <c r="G1936" s="48"/>
      <c r="H1936" s="48"/>
      <c r="I1936" s="48"/>
      <c r="J1936" s="48"/>
      <c r="K1936" s="48"/>
      <c r="IY1936" s="6"/>
      <c r="IZ1936" s="6"/>
      <c r="JA1936" s="6"/>
      <c r="JB1936" s="6"/>
      <c r="JC1936" s="6"/>
      <c r="JD1936" s="46"/>
      <c r="JE1936" s="4"/>
      <c r="JF1936" s="4"/>
      <c r="JG1936" s="4"/>
      <c r="JH1936" s="4"/>
      <c r="JI1936" s="4"/>
      <c r="JJ1936" s="4"/>
      <c r="JK1936" s="4"/>
      <c r="JL1936" s="4"/>
      <c r="JM1936" s="4"/>
      <c r="JN1936" s="4"/>
      <c r="JO1936" s="4"/>
      <c r="JP1936" s="4"/>
      <c r="JQ1936" s="6"/>
    </row>
    <row r="1937" spans="1:277" x14ac:dyDescent="0.25">
      <c r="A1937" s="47"/>
      <c r="B1937" s="48"/>
      <c r="C1937" s="48"/>
      <c r="D1937" s="48"/>
      <c r="E1937" s="48"/>
      <c r="F1937" s="48"/>
      <c r="G1937" s="48"/>
      <c r="H1937" s="48"/>
      <c r="I1937" s="48"/>
      <c r="J1937" s="48"/>
      <c r="K1937" s="48"/>
      <c r="IY1937" s="6"/>
      <c r="IZ1937" s="6"/>
      <c r="JA1937" s="6"/>
      <c r="JB1937" s="6"/>
      <c r="JC1937" s="6"/>
      <c r="JD1937" s="46"/>
      <c r="JE1937" s="4"/>
      <c r="JF1937" s="4"/>
      <c r="JG1937" s="4"/>
      <c r="JH1937" s="4"/>
      <c r="JI1937" s="4"/>
      <c r="JJ1937" s="4"/>
      <c r="JK1937" s="4"/>
      <c r="JL1937" s="4"/>
      <c r="JM1937" s="4"/>
      <c r="JN1937" s="4"/>
      <c r="JO1937" s="4"/>
      <c r="JP1937" s="4"/>
      <c r="JQ1937" s="6"/>
    </row>
    <row r="1938" spans="1:277" x14ac:dyDescent="0.25">
      <c r="A1938" s="47"/>
      <c r="B1938" s="48"/>
      <c r="C1938" s="48"/>
      <c r="D1938" s="48"/>
      <c r="E1938" s="48"/>
      <c r="F1938" s="48"/>
      <c r="G1938" s="48"/>
      <c r="H1938" s="48"/>
      <c r="I1938" s="48"/>
      <c r="J1938" s="48"/>
      <c r="K1938" s="48"/>
      <c r="IY1938" s="6"/>
      <c r="IZ1938" s="6"/>
      <c r="JA1938" s="6"/>
      <c r="JB1938" s="6"/>
      <c r="JC1938" s="6"/>
      <c r="JD1938" s="46"/>
      <c r="JE1938" s="4"/>
      <c r="JF1938" s="4"/>
      <c r="JG1938" s="4"/>
      <c r="JH1938" s="4"/>
      <c r="JI1938" s="4"/>
      <c r="JJ1938" s="4"/>
      <c r="JK1938" s="4"/>
      <c r="JL1938" s="4"/>
      <c r="JM1938" s="4"/>
      <c r="JN1938" s="4"/>
      <c r="JO1938" s="4"/>
      <c r="JP1938" s="4"/>
      <c r="JQ1938" s="6"/>
    </row>
    <row r="1939" spans="1:277" x14ac:dyDescent="0.25">
      <c r="A1939" s="47"/>
      <c r="B1939" s="48"/>
      <c r="C1939" s="48"/>
      <c r="D1939" s="48"/>
      <c r="E1939" s="48"/>
      <c r="F1939" s="48"/>
      <c r="G1939" s="48"/>
      <c r="H1939" s="48"/>
      <c r="I1939" s="48"/>
      <c r="J1939" s="48"/>
      <c r="K1939" s="48"/>
      <c r="IY1939" s="6"/>
      <c r="IZ1939" s="6"/>
      <c r="JA1939" s="6"/>
      <c r="JB1939" s="6"/>
      <c r="JC1939" s="6"/>
      <c r="JD1939" s="46"/>
      <c r="JE1939" s="4"/>
      <c r="JF1939" s="4"/>
      <c r="JG1939" s="4"/>
      <c r="JH1939" s="4"/>
      <c r="JI1939" s="4"/>
      <c r="JJ1939" s="4"/>
      <c r="JK1939" s="4"/>
      <c r="JL1939" s="4"/>
      <c r="JM1939" s="4"/>
      <c r="JN1939" s="4"/>
      <c r="JO1939" s="4"/>
      <c r="JP1939" s="4"/>
      <c r="JQ1939" s="6"/>
    </row>
    <row r="1940" spans="1:277" x14ac:dyDescent="0.25">
      <c r="A1940" s="47"/>
      <c r="B1940" s="48"/>
      <c r="C1940" s="48"/>
      <c r="D1940" s="48"/>
      <c r="E1940" s="48"/>
      <c r="F1940" s="48"/>
      <c r="G1940" s="48"/>
      <c r="H1940" s="48"/>
      <c r="I1940" s="48"/>
      <c r="J1940" s="48"/>
      <c r="K1940" s="48"/>
      <c r="IY1940" s="6"/>
      <c r="IZ1940" s="6"/>
      <c r="JA1940" s="6"/>
      <c r="JB1940" s="6"/>
      <c r="JC1940" s="6"/>
      <c r="JD1940" s="46"/>
      <c r="JE1940" s="4"/>
      <c r="JF1940" s="4"/>
      <c r="JG1940" s="4"/>
      <c r="JH1940" s="4"/>
      <c r="JI1940" s="4"/>
      <c r="JJ1940" s="4"/>
      <c r="JK1940" s="4"/>
      <c r="JL1940" s="4"/>
      <c r="JM1940" s="4"/>
      <c r="JN1940" s="4"/>
      <c r="JO1940" s="4"/>
      <c r="JP1940" s="4"/>
      <c r="JQ1940" s="6"/>
    </row>
    <row r="1941" spans="1:277" x14ac:dyDescent="0.25">
      <c r="A1941" s="47"/>
      <c r="B1941" s="48"/>
      <c r="C1941" s="48"/>
      <c r="D1941" s="48"/>
      <c r="E1941" s="48"/>
      <c r="F1941" s="48"/>
      <c r="G1941" s="48"/>
      <c r="H1941" s="48"/>
      <c r="I1941" s="48"/>
      <c r="J1941" s="48"/>
      <c r="K1941" s="48"/>
      <c r="IY1941" s="6"/>
      <c r="IZ1941" s="6"/>
      <c r="JA1941" s="6"/>
      <c r="JB1941" s="6"/>
      <c r="JC1941" s="6"/>
      <c r="JD1941" s="46"/>
      <c r="JE1941" s="4"/>
      <c r="JF1941" s="4"/>
      <c r="JG1941" s="4"/>
      <c r="JH1941" s="4"/>
      <c r="JI1941" s="4"/>
      <c r="JJ1941" s="4"/>
      <c r="JK1941" s="4"/>
      <c r="JL1941" s="4"/>
      <c r="JM1941" s="4"/>
      <c r="JN1941" s="4"/>
      <c r="JO1941" s="4"/>
      <c r="JP1941" s="4"/>
      <c r="JQ1941" s="6"/>
    </row>
    <row r="1942" spans="1:277" x14ac:dyDescent="0.25">
      <c r="A1942" s="47"/>
      <c r="B1942" s="48"/>
      <c r="C1942" s="48"/>
      <c r="D1942" s="48"/>
      <c r="E1942" s="48"/>
      <c r="F1942" s="48"/>
      <c r="G1942" s="48"/>
      <c r="H1942" s="48"/>
      <c r="I1942" s="48"/>
      <c r="J1942" s="48"/>
      <c r="K1942" s="48"/>
      <c r="IY1942" s="6"/>
      <c r="IZ1942" s="6"/>
      <c r="JA1942" s="6"/>
      <c r="JB1942" s="6"/>
      <c r="JC1942" s="6"/>
      <c r="JD1942" s="46"/>
      <c r="JE1942" s="4"/>
      <c r="JF1942" s="4"/>
      <c r="JG1942" s="4"/>
      <c r="JH1942" s="4"/>
      <c r="JI1942" s="4"/>
      <c r="JJ1942" s="4"/>
      <c r="JK1942" s="4"/>
      <c r="JL1942" s="4"/>
      <c r="JM1942" s="4"/>
      <c r="JN1942" s="4"/>
      <c r="JO1942" s="4"/>
      <c r="JP1942" s="4"/>
      <c r="JQ1942" s="6"/>
    </row>
    <row r="1943" spans="1:277" x14ac:dyDescent="0.25">
      <c r="A1943" s="47"/>
      <c r="B1943" s="48"/>
      <c r="C1943" s="48"/>
      <c r="D1943" s="48"/>
      <c r="E1943" s="48"/>
      <c r="F1943" s="48"/>
      <c r="G1943" s="48"/>
      <c r="H1943" s="48"/>
      <c r="I1943" s="48"/>
      <c r="J1943" s="48"/>
      <c r="K1943" s="48"/>
      <c r="IY1943" s="6"/>
      <c r="IZ1943" s="6"/>
      <c r="JA1943" s="6"/>
      <c r="JB1943" s="6"/>
      <c r="JC1943" s="6"/>
      <c r="JD1943" s="46"/>
      <c r="JE1943" s="4"/>
      <c r="JF1943" s="4"/>
      <c r="JG1943" s="4"/>
      <c r="JH1943" s="4"/>
      <c r="JI1943" s="4"/>
      <c r="JJ1943" s="4"/>
      <c r="JK1943" s="4"/>
      <c r="JL1943" s="4"/>
      <c r="JM1943" s="4"/>
      <c r="JN1943" s="4"/>
      <c r="JO1943" s="4"/>
      <c r="JP1943" s="4"/>
      <c r="JQ1943" s="6"/>
    </row>
    <row r="1944" spans="1:277" x14ac:dyDescent="0.25">
      <c r="A1944" s="47"/>
      <c r="B1944" s="48"/>
      <c r="C1944" s="48"/>
      <c r="D1944" s="48"/>
      <c r="E1944" s="48"/>
      <c r="F1944" s="48"/>
      <c r="G1944" s="48"/>
      <c r="H1944" s="48"/>
      <c r="I1944" s="48"/>
      <c r="J1944" s="48"/>
      <c r="K1944" s="48"/>
      <c r="IY1944" s="6"/>
      <c r="IZ1944" s="6"/>
      <c r="JA1944" s="6"/>
      <c r="JB1944" s="6"/>
      <c r="JC1944" s="6"/>
      <c r="JD1944" s="46"/>
      <c r="JE1944" s="4"/>
      <c r="JF1944" s="4"/>
      <c r="JG1944" s="4"/>
      <c r="JH1944" s="4"/>
      <c r="JI1944" s="4"/>
      <c r="JJ1944" s="4"/>
      <c r="JK1944" s="4"/>
      <c r="JL1944" s="4"/>
      <c r="JM1944" s="4"/>
      <c r="JN1944" s="4"/>
      <c r="JO1944" s="4"/>
      <c r="JP1944" s="4"/>
      <c r="JQ1944" s="6"/>
    </row>
    <row r="1945" spans="1:277" x14ac:dyDescent="0.25">
      <c r="A1945" s="47"/>
      <c r="B1945" s="48"/>
      <c r="C1945" s="48"/>
      <c r="D1945" s="48"/>
      <c r="E1945" s="48"/>
      <c r="F1945" s="48"/>
      <c r="G1945" s="48"/>
      <c r="H1945" s="48"/>
      <c r="I1945" s="48"/>
      <c r="J1945" s="48"/>
      <c r="K1945" s="48"/>
      <c r="IY1945" s="6"/>
      <c r="IZ1945" s="6"/>
      <c r="JA1945" s="6"/>
      <c r="JB1945" s="6"/>
      <c r="JC1945" s="6"/>
      <c r="JD1945" s="46"/>
      <c r="JE1945" s="4"/>
      <c r="JF1945" s="4"/>
      <c r="JG1945" s="4"/>
      <c r="JH1945" s="4"/>
      <c r="JI1945" s="4"/>
      <c r="JJ1945" s="4"/>
      <c r="JK1945" s="4"/>
      <c r="JL1945" s="4"/>
      <c r="JM1945" s="4"/>
      <c r="JN1945" s="4"/>
      <c r="JO1945" s="4"/>
      <c r="JP1945" s="4"/>
      <c r="JQ1945" s="6"/>
    </row>
    <row r="1946" spans="1:277" x14ac:dyDescent="0.25">
      <c r="A1946" s="47"/>
      <c r="B1946" s="48"/>
      <c r="C1946" s="48"/>
      <c r="D1946" s="48"/>
      <c r="E1946" s="48"/>
      <c r="F1946" s="48"/>
      <c r="G1946" s="48"/>
      <c r="H1946" s="48"/>
      <c r="I1946" s="48"/>
      <c r="J1946" s="48"/>
      <c r="K1946" s="48"/>
      <c r="IY1946" s="6"/>
      <c r="IZ1946" s="6"/>
      <c r="JA1946" s="6"/>
      <c r="JB1946" s="6"/>
      <c r="JC1946" s="6"/>
      <c r="JD1946" s="46"/>
      <c r="JE1946" s="4"/>
      <c r="JF1946" s="4"/>
      <c r="JG1946" s="4"/>
      <c r="JH1946" s="4"/>
      <c r="JI1946" s="4"/>
      <c r="JJ1946" s="4"/>
      <c r="JK1946" s="4"/>
      <c r="JL1946" s="4"/>
      <c r="JM1946" s="4"/>
      <c r="JN1946" s="4"/>
      <c r="JO1946" s="4"/>
      <c r="JP1946" s="4"/>
      <c r="JQ1946" s="6"/>
    </row>
    <row r="1947" spans="1:277" x14ac:dyDescent="0.25">
      <c r="A1947" s="47"/>
      <c r="B1947" s="48"/>
      <c r="C1947" s="48"/>
      <c r="D1947" s="48"/>
      <c r="E1947" s="48"/>
      <c r="F1947" s="48"/>
      <c r="G1947" s="48"/>
      <c r="H1947" s="48"/>
      <c r="I1947" s="48"/>
      <c r="J1947" s="48"/>
      <c r="K1947" s="48"/>
      <c r="IY1947" s="6"/>
      <c r="IZ1947" s="6"/>
      <c r="JA1947" s="6"/>
      <c r="JB1947" s="6"/>
      <c r="JC1947" s="6"/>
      <c r="JD1947" s="46"/>
      <c r="JE1947" s="4"/>
      <c r="JF1947" s="4"/>
      <c r="JG1947" s="4"/>
      <c r="JH1947" s="4"/>
      <c r="JI1947" s="4"/>
      <c r="JJ1947" s="4"/>
      <c r="JK1947" s="4"/>
      <c r="JL1947" s="4"/>
      <c r="JM1947" s="4"/>
      <c r="JN1947" s="4"/>
      <c r="JO1947" s="4"/>
      <c r="JP1947" s="4"/>
      <c r="JQ1947" s="6"/>
    </row>
    <row r="1948" spans="1:277" x14ac:dyDescent="0.25">
      <c r="A1948" s="47"/>
      <c r="B1948" s="48"/>
      <c r="C1948" s="48"/>
      <c r="D1948" s="48"/>
      <c r="E1948" s="48"/>
      <c r="F1948" s="48"/>
      <c r="G1948" s="48"/>
      <c r="H1948" s="48"/>
      <c r="I1948" s="48"/>
      <c r="J1948" s="48"/>
      <c r="K1948" s="48"/>
      <c r="IY1948" s="6"/>
      <c r="IZ1948" s="6"/>
      <c r="JA1948" s="6"/>
      <c r="JB1948" s="6"/>
      <c r="JC1948" s="6"/>
      <c r="JD1948" s="46"/>
      <c r="JE1948" s="4"/>
      <c r="JF1948" s="4"/>
      <c r="JG1948" s="4"/>
      <c r="JH1948" s="4"/>
      <c r="JI1948" s="4"/>
      <c r="JJ1948" s="4"/>
      <c r="JK1948" s="4"/>
      <c r="JL1948" s="4"/>
      <c r="JM1948" s="4"/>
      <c r="JN1948" s="4"/>
      <c r="JO1948" s="4"/>
      <c r="JP1948" s="4"/>
      <c r="JQ1948" s="6"/>
    </row>
    <row r="1949" spans="1:277" x14ac:dyDescent="0.25">
      <c r="A1949" s="47"/>
      <c r="B1949" s="48"/>
      <c r="C1949" s="48"/>
      <c r="D1949" s="48"/>
      <c r="E1949" s="48"/>
      <c r="F1949" s="48"/>
      <c r="G1949" s="48"/>
      <c r="H1949" s="48"/>
      <c r="I1949" s="48"/>
      <c r="J1949" s="48"/>
      <c r="K1949" s="48"/>
      <c r="IY1949" s="6"/>
      <c r="IZ1949" s="6"/>
      <c r="JA1949" s="6"/>
      <c r="JB1949" s="6"/>
      <c r="JC1949" s="6"/>
      <c r="JD1949" s="46"/>
      <c r="JE1949" s="4"/>
      <c r="JF1949" s="4"/>
      <c r="JG1949" s="4"/>
      <c r="JH1949" s="4"/>
      <c r="JI1949" s="4"/>
      <c r="JJ1949" s="4"/>
      <c r="JK1949" s="4"/>
      <c r="JL1949" s="4"/>
      <c r="JM1949" s="4"/>
      <c r="JN1949" s="4"/>
      <c r="JO1949" s="4"/>
      <c r="JP1949" s="4"/>
      <c r="JQ1949" s="6"/>
    </row>
    <row r="1950" spans="1:277" x14ac:dyDescent="0.25">
      <c r="A1950" s="47"/>
      <c r="B1950" s="48"/>
      <c r="C1950" s="48"/>
      <c r="D1950" s="48"/>
      <c r="E1950" s="48"/>
      <c r="F1950" s="48"/>
      <c r="G1950" s="48"/>
      <c r="H1950" s="48"/>
      <c r="I1950" s="48"/>
      <c r="J1950" s="48"/>
      <c r="K1950" s="48"/>
      <c r="IY1950" s="6"/>
      <c r="IZ1950" s="6"/>
      <c r="JA1950" s="6"/>
      <c r="JB1950" s="6"/>
      <c r="JC1950" s="6"/>
      <c r="JD1950" s="46"/>
      <c r="JE1950" s="4"/>
      <c r="JF1950" s="4"/>
      <c r="JG1950" s="4"/>
      <c r="JH1950" s="4"/>
      <c r="JI1950" s="4"/>
      <c r="JJ1950" s="4"/>
      <c r="JK1950" s="4"/>
      <c r="JL1950" s="4"/>
      <c r="JM1950" s="4"/>
      <c r="JN1950" s="4"/>
      <c r="JO1950" s="4"/>
      <c r="JP1950" s="4"/>
      <c r="JQ1950" s="6"/>
    </row>
    <row r="1951" spans="1:277" x14ac:dyDescent="0.25">
      <c r="A1951" s="47"/>
      <c r="B1951" s="48"/>
      <c r="C1951" s="48"/>
      <c r="D1951" s="48"/>
      <c r="E1951" s="48"/>
      <c r="F1951" s="48"/>
      <c r="G1951" s="48"/>
      <c r="H1951" s="48"/>
      <c r="I1951" s="48"/>
      <c r="J1951" s="48"/>
      <c r="K1951" s="48"/>
      <c r="IY1951" s="6"/>
      <c r="IZ1951" s="6"/>
      <c r="JA1951" s="6"/>
      <c r="JB1951" s="6"/>
      <c r="JC1951" s="6"/>
      <c r="JD1951" s="46"/>
      <c r="JE1951" s="4"/>
      <c r="JF1951" s="4"/>
      <c r="JG1951" s="4"/>
      <c r="JH1951" s="4"/>
      <c r="JI1951" s="4"/>
      <c r="JJ1951" s="4"/>
      <c r="JK1951" s="4"/>
      <c r="JL1951" s="4"/>
      <c r="JM1951" s="4"/>
      <c r="JN1951" s="4"/>
      <c r="JO1951" s="4"/>
      <c r="JP1951" s="4"/>
      <c r="JQ1951" s="6"/>
    </row>
    <row r="1952" spans="1:277" x14ac:dyDescent="0.25">
      <c r="A1952" s="47"/>
      <c r="B1952" s="48"/>
      <c r="C1952" s="48"/>
      <c r="D1952" s="48"/>
      <c r="E1952" s="48"/>
      <c r="F1952" s="48"/>
      <c r="G1952" s="48"/>
      <c r="H1952" s="48"/>
      <c r="I1952" s="48"/>
      <c r="J1952" s="48"/>
      <c r="K1952" s="48"/>
      <c r="IY1952" s="6"/>
      <c r="IZ1952" s="6"/>
      <c r="JA1952" s="6"/>
      <c r="JB1952" s="6"/>
      <c r="JC1952" s="6"/>
      <c r="JD1952" s="46"/>
      <c r="JE1952" s="4"/>
      <c r="JF1952" s="4"/>
      <c r="JG1952" s="4"/>
      <c r="JH1952" s="4"/>
      <c r="JI1952" s="4"/>
      <c r="JJ1952" s="4"/>
      <c r="JK1952" s="4"/>
      <c r="JL1952" s="4"/>
      <c r="JM1952" s="4"/>
      <c r="JN1952" s="4"/>
      <c r="JO1952" s="4"/>
      <c r="JP1952" s="4"/>
      <c r="JQ1952" s="6"/>
    </row>
    <row r="1953" spans="1:277" x14ac:dyDescent="0.25">
      <c r="A1953" s="47"/>
      <c r="B1953" s="48"/>
      <c r="C1953" s="48"/>
      <c r="D1953" s="48"/>
      <c r="E1953" s="48"/>
      <c r="F1953" s="48"/>
      <c r="G1953" s="48"/>
      <c r="H1953" s="48"/>
      <c r="I1953" s="48"/>
      <c r="J1953" s="48"/>
      <c r="K1953" s="48"/>
      <c r="IY1953" s="6"/>
      <c r="IZ1953" s="6"/>
      <c r="JA1953" s="6"/>
      <c r="JB1953" s="6"/>
      <c r="JC1953" s="6"/>
      <c r="JD1953" s="46"/>
      <c r="JE1953" s="4"/>
      <c r="JF1953" s="4"/>
      <c r="JG1953" s="4"/>
      <c r="JH1953" s="4"/>
      <c r="JI1953" s="4"/>
      <c r="JJ1953" s="4"/>
      <c r="JK1953" s="4"/>
      <c r="JL1953" s="4"/>
      <c r="JM1953" s="4"/>
      <c r="JN1953" s="4"/>
      <c r="JO1953" s="4"/>
      <c r="JP1953" s="4"/>
      <c r="JQ1953" s="6"/>
    </row>
    <row r="1954" spans="1:277" x14ac:dyDescent="0.25">
      <c r="A1954" s="47"/>
      <c r="B1954" s="48"/>
      <c r="C1954" s="48"/>
      <c r="D1954" s="48"/>
      <c r="E1954" s="48"/>
      <c r="F1954" s="48"/>
      <c r="G1954" s="48"/>
      <c r="H1954" s="48"/>
      <c r="I1954" s="48"/>
      <c r="J1954" s="48"/>
      <c r="K1954" s="48"/>
      <c r="IY1954" s="6"/>
      <c r="IZ1954" s="6"/>
      <c r="JA1954" s="6"/>
      <c r="JB1954" s="6"/>
      <c r="JC1954" s="6"/>
      <c r="JD1954" s="46"/>
      <c r="JE1954" s="4"/>
      <c r="JF1954" s="4"/>
      <c r="JG1954" s="4"/>
      <c r="JH1954" s="4"/>
      <c r="JI1954" s="4"/>
      <c r="JJ1954" s="4"/>
      <c r="JK1954" s="4"/>
      <c r="JL1954" s="4"/>
      <c r="JM1954" s="4"/>
      <c r="JN1954" s="4"/>
      <c r="JO1954" s="4"/>
      <c r="JP1954" s="4"/>
      <c r="JQ1954" s="6"/>
    </row>
    <row r="1955" spans="1:277" x14ac:dyDescent="0.25">
      <c r="A1955" s="47"/>
      <c r="B1955" s="48"/>
      <c r="C1955" s="48"/>
      <c r="D1955" s="48"/>
      <c r="E1955" s="48"/>
      <c r="F1955" s="48"/>
      <c r="G1955" s="48"/>
      <c r="H1955" s="48"/>
      <c r="I1955" s="48"/>
      <c r="J1955" s="48"/>
      <c r="K1955" s="48"/>
      <c r="IY1955" s="6"/>
      <c r="IZ1955" s="6"/>
      <c r="JA1955" s="6"/>
      <c r="JB1955" s="6"/>
      <c r="JC1955" s="6"/>
      <c r="JD1955" s="46"/>
      <c r="JE1955" s="4"/>
      <c r="JF1955" s="4"/>
      <c r="JG1955" s="4"/>
      <c r="JH1955" s="4"/>
      <c r="JI1955" s="4"/>
      <c r="JJ1955" s="4"/>
      <c r="JK1955" s="4"/>
      <c r="JL1955" s="4"/>
      <c r="JM1955" s="4"/>
      <c r="JN1955" s="4"/>
      <c r="JO1955" s="4"/>
      <c r="JP1955" s="4"/>
      <c r="JQ1955" s="6"/>
    </row>
    <row r="1956" spans="1:277" x14ac:dyDescent="0.25">
      <c r="A1956" s="47"/>
      <c r="B1956" s="48"/>
      <c r="C1956" s="48"/>
      <c r="D1956" s="48"/>
      <c r="E1956" s="48"/>
      <c r="F1956" s="48"/>
      <c r="G1956" s="48"/>
      <c r="H1956" s="48"/>
      <c r="I1956" s="48"/>
      <c r="J1956" s="48"/>
      <c r="K1956" s="48"/>
      <c r="IY1956" s="6"/>
      <c r="IZ1956" s="6"/>
      <c r="JA1956" s="6"/>
      <c r="JB1956" s="6"/>
      <c r="JC1956" s="6"/>
      <c r="JD1956" s="46"/>
      <c r="JE1956" s="4"/>
      <c r="JF1956" s="4"/>
      <c r="JG1956" s="4"/>
      <c r="JH1956" s="4"/>
      <c r="JI1956" s="4"/>
      <c r="JJ1956" s="4"/>
      <c r="JK1956" s="4"/>
      <c r="JL1956" s="4"/>
      <c r="JM1956" s="4"/>
      <c r="JN1956" s="4"/>
      <c r="JO1956" s="4"/>
      <c r="JP1956" s="4"/>
      <c r="JQ1956" s="6"/>
    </row>
    <row r="1957" spans="1:277" x14ac:dyDescent="0.25">
      <c r="A1957" s="47"/>
      <c r="B1957" s="48"/>
      <c r="C1957" s="48"/>
      <c r="D1957" s="48"/>
      <c r="E1957" s="48"/>
      <c r="F1957" s="48"/>
      <c r="G1957" s="48"/>
      <c r="H1957" s="48"/>
      <c r="I1957" s="48"/>
      <c r="J1957" s="48"/>
      <c r="K1957" s="48"/>
      <c r="IY1957" s="6"/>
      <c r="IZ1957" s="6"/>
      <c r="JA1957" s="6"/>
      <c r="JB1957" s="6"/>
      <c r="JC1957" s="6"/>
      <c r="JD1957" s="46"/>
      <c r="JE1957" s="4"/>
      <c r="JF1957" s="4"/>
      <c r="JG1957" s="4"/>
      <c r="JH1957" s="4"/>
      <c r="JI1957" s="4"/>
      <c r="JJ1957" s="4"/>
      <c r="JK1957" s="4"/>
      <c r="JL1957" s="4"/>
      <c r="JM1957" s="4"/>
      <c r="JN1957" s="4"/>
      <c r="JO1957" s="4"/>
      <c r="JP1957" s="4"/>
      <c r="JQ1957" s="6"/>
    </row>
    <row r="1958" spans="1:277" x14ac:dyDescent="0.25">
      <c r="A1958" s="47"/>
      <c r="B1958" s="48"/>
      <c r="C1958" s="48"/>
      <c r="D1958" s="48"/>
      <c r="E1958" s="48"/>
      <c r="F1958" s="48"/>
      <c r="G1958" s="48"/>
      <c r="H1958" s="48"/>
      <c r="I1958" s="48"/>
      <c r="J1958" s="48"/>
      <c r="K1958" s="48"/>
      <c r="IY1958" s="6"/>
      <c r="IZ1958" s="6"/>
      <c r="JA1958" s="6"/>
      <c r="JB1958" s="6"/>
      <c r="JC1958" s="6"/>
      <c r="JD1958" s="46"/>
      <c r="JE1958" s="4"/>
      <c r="JF1958" s="4"/>
      <c r="JG1958" s="4"/>
      <c r="JH1958" s="4"/>
      <c r="JI1958" s="4"/>
      <c r="JJ1958" s="4"/>
      <c r="JK1958" s="4"/>
      <c r="JL1958" s="4"/>
      <c r="JM1958" s="4"/>
      <c r="JN1958" s="4"/>
      <c r="JO1958" s="4"/>
      <c r="JP1958" s="4"/>
      <c r="JQ1958" s="6"/>
    </row>
    <row r="1959" spans="1:277" x14ac:dyDescent="0.25">
      <c r="A1959" s="47"/>
      <c r="B1959" s="48"/>
      <c r="C1959" s="48"/>
      <c r="D1959" s="48"/>
      <c r="E1959" s="48"/>
      <c r="F1959" s="48"/>
      <c r="G1959" s="48"/>
      <c r="H1959" s="48"/>
      <c r="I1959" s="48"/>
      <c r="J1959" s="48"/>
      <c r="K1959" s="48"/>
      <c r="IY1959" s="6"/>
      <c r="IZ1959" s="6"/>
      <c r="JA1959" s="6"/>
      <c r="JB1959" s="6"/>
      <c r="JC1959" s="6"/>
      <c r="JD1959" s="46"/>
      <c r="JE1959" s="4"/>
      <c r="JF1959" s="4"/>
      <c r="JG1959" s="4"/>
      <c r="JH1959" s="4"/>
      <c r="JI1959" s="4"/>
      <c r="JJ1959" s="4"/>
      <c r="JK1959" s="4"/>
      <c r="JL1959" s="4"/>
      <c r="JM1959" s="4"/>
      <c r="JN1959" s="4"/>
      <c r="JO1959" s="4"/>
      <c r="JP1959" s="4"/>
      <c r="JQ1959" s="6"/>
    </row>
    <row r="1960" spans="1:277" x14ac:dyDescent="0.25">
      <c r="A1960" s="47"/>
      <c r="B1960" s="48"/>
      <c r="C1960" s="48"/>
      <c r="D1960" s="48"/>
      <c r="E1960" s="48"/>
      <c r="F1960" s="48"/>
      <c r="G1960" s="48"/>
      <c r="H1960" s="48"/>
      <c r="I1960" s="48"/>
      <c r="J1960" s="48"/>
      <c r="K1960" s="48"/>
      <c r="IY1960" s="6"/>
      <c r="IZ1960" s="6"/>
      <c r="JA1960" s="6"/>
      <c r="JB1960" s="6"/>
      <c r="JC1960" s="6"/>
      <c r="JD1960" s="46"/>
      <c r="JE1960" s="4"/>
      <c r="JF1960" s="4"/>
      <c r="JG1960" s="4"/>
      <c r="JH1960" s="4"/>
      <c r="JI1960" s="4"/>
      <c r="JJ1960" s="4"/>
      <c r="JK1960" s="4"/>
      <c r="JL1960" s="4"/>
      <c r="JM1960" s="4"/>
      <c r="JN1960" s="4"/>
      <c r="JO1960" s="4"/>
      <c r="JP1960" s="4"/>
      <c r="JQ1960" s="6"/>
    </row>
    <row r="1961" spans="1:277" x14ac:dyDescent="0.25">
      <c r="A1961" s="47"/>
      <c r="B1961" s="48"/>
      <c r="C1961" s="48"/>
      <c r="D1961" s="48"/>
      <c r="E1961" s="48"/>
      <c r="F1961" s="48"/>
      <c r="G1961" s="48"/>
      <c r="H1961" s="48"/>
      <c r="I1961" s="48"/>
      <c r="J1961" s="48"/>
      <c r="K1961" s="48"/>
      <c r="IY1961" s="6"/>
      <c r="IZ1961" s="6"/>
      <c r="JA1961" s="6"/>
      <c r="JB1961" s="6"/>
      <c r="JC1961" s="6"/>
      <c r="JD1961" s="46"/>
      <c r="JE1961" s="4"/>
      <c r="JF1961" s="4"/>
      <c r="JG1961" s="4"/>
      <c r="JH1961" s="4"/>
      <c r="JI1961" s="4"/>
      <c r="JJ1961" s="4"/>
      <c r="JK1961" s="4"/>
      <c r="JL1961" s="4"/>
      <c r="JM1961" s="4"/>
      <c r="JN1961" s="4"/>
      <c r="JO1961" s="4"/>
      <c r="JP1961" s="4"/>
      <c r="JQ1961" s="6"/>
    </row>
    <row r="1962" spans="1:277" x14ac:dyDescent="0.25">
      <c r="A1962" s="47"/>
      <c r="B1962" s="48"/>
      <c r="C1962" s="48"/>
      <c r="D1962" s="48"/>
      <c r="E1962" s="48"/>
      <c r="F1962" s="48"/>
      <c r="G1962" s="48"/>
      <c r="H1962" s="48"/>
      <c r="I1962" s="48"/>
      <c r="J1962" s="48"/>
      <c r="K1962" s="48"/>
      <c r="IY1962" s="6"/>
      <c r="IZ1962" s="6"/>
      <c r="JA1962" s="6"/>
      <c r="JB1962" s="6"/>
      <c r="JC1962" s="6"/>
      <c r="JD1962" s="46"/>
      <c r="JE1962" s="4"/>
      <c r="JF1962" s="4"/>
      <c r="JG1962" s="4"/>
      <c r="JH1962" s="4"/>
      <c r="JI1962" s="4"/>
      <c r="JJ1962" s="4"/>
      <c r="JK1962" s="4"/>
      <c r="JL1962" s="4"/>
      <c r="JM1962" s="4"/>
      <c r="JN1962" s="4"/>
      <c r="JO1962" s="4"/>
      <c r="JP1962" s="4"/>
      <c r="JQ1962" s="6"/>
    </row>
    <row r="1963" spans="1:277" x14ac:dyDescent="0.25">
      <c r="A1963" s="47"/>
      <c r="B1963" s="48"/>
      <c r="C1963" s="48"/>
      <c r="D1963" s="48"/>
      <c r="E1963" s="48"/>
      <c r="F1963" s="48"/>
      <c r="G1963" s="48"/>
      <c r="H1963" s="48"/>
      <c r="I1963" s="48"/>
      <c r="J1963" s="48"/>
      <c r="K1963" s="48"/>
      <c r="IY1963" s="6"/>
      <c r="IZ1963" s="6"/>
      <c r="JA1963" s="6"/>
      <c r="JB1963" s="6"/>
      <c r="JC1963" s="6"/>
      <c r="JD1963" s="46"/>
      <c r="JE1963" s="4"/>
      <c r="JF1963" s="4"/>
      <c r="JG1963" s="4"/>
      <c r="JH1963" s="4"/>
      <c r="JI1963" s="4"/>
      <c r="JJ1963" s="4"/>
      <c r="JK1963" s="4"/>
      <c r="JL1963" s="4"/>
      <c r="JM1963" s="4"/>
      <c r="JN1963" s="4"/>
      <c r="JO1963" s="4"/>
      <c r="JP1963" s="4"/>
      <c r="JQ1963" s="6"/>
    </row>
    <row r="1964" spans="1:277" x14ac:dyDescent="0.25">
      <c r="A1964" s="47"/>
      <c r="B1964" s="48"/>
      <c r="C1964" s="48"/>
      <c r="D1964" s="48"/>
      <c r="E1964" s="48"/>
      <c r="F1964" s="48"/>
      <c r="G1964" s="48"/>
      <c r="H1964" s="48"/>
      <c r="I1964" s="48"/>
      <c r="J1964" s="48"/>
      <c r="K1964" s="48"/>
      <c r="IY1964" s="6"/>
      <c r="IZ1964" s="6"/>
      <c r="JA1964" s="6"/>
      <c r="JB1964" s="6"/>
      <c r="JC1964" s="6"/>
      <c r="JD1964" s="46"/>
      <c r="JE1964" s="4"/>
      <c r="JF1964" s="4"/>
      <c r="JG1964" s="4"/>
      <c r="JH1964" s="4"/>
      <c r="JI1964" s="4"/>
      <c r="JJ1964" s="4"/>
      <c r="JK1964" s="4"/>
      <c r="JL1964" s="4"/>
      <c r="JM1964" s="4"/>
      <c r="JN1964" s="4"/>
      <c r="JO1964" s="4"/>
      <c r="JP1964" s="4"/>
      <c r="JQ1964" s="6"/>
    </row>
    <row r="1965" spans="1:277" x14ac:dyDescent="0.25">
      <c r="A1965" s="47"/>
      <c r="B1965" s="48"/>
      <c r="C1965" s="48"/>
      <c r="D1965" s="48"/>
      <c r="E1965" s="48"/>
      <c r="F1965" s="48"/>
      <c r="G1965" s="48"/>
      <c r="H1965" s="48"/>
      <c r="I1965" s="48"/>
      <c r="J1965" s="48"/>
      <c r="K1965" s="48"/>
      <c r="IY1965" s="6"/>
      <c r="IZ1965" s="6"/>
      <c r="JA1965" s="6"/>
      <c r="JB1965" s="6"/>
      <c r="JC1965" s="6"/>
      <c r="JD1965" s="46"/>
      <c r="JE1965" s="4"/>
      <c r="JF1965" s="4"/>
      <c r="JG1965" s="4"/>
      <c r="JH1965" s="4"/>
      <c r="JI1965" s="4"/>
      <c r="JJ1965" s="4"/>
      <c r="JK1965" s="4"/>
      <c r="JL1965" s="4"/>
      <c r="JM1965" s="4"/>
      <c r="JN1965" s="4"/>
      <c r="JO1965" s="4"/>
      <c r="JP1965" s="4"/>
      <c r="JQ1965" s="6"/>
    </row>
    <row r="1966" spans="1:277" x14ac:dyDescent="0.25">
      <c r="A1966" s="47"/>
      <c r="B1966" s="48"/>
      <c r="C1966" s="48"/>
      <c r="D1966" s="48"/>
      <c r="E1966" s="48"/>
      <c r="F1966" s="48"/>
      <c r="G1966" s="48"/>
      <c r="H1966" s="48"/>
      <c r="I1966" s="48"/>
      <c r="J1966" s="48"/>
      <c r="K1966" s="48"/>
      <c r="IY1966" s="6"/>
      <c r="IZ1966" s="6"/>
      <c r="JA1966" s="6"/>
      <c r="JB1966" s="6"/>
      <c r="JC1966" s="6"/>
      <c r="JD1966" s="46"/>
      <c r="JE1966" s="4"/>
      <c r="JF1966" s="4"/>
      <c r="JG1966" s="4"/>
      <c r="JH1966" s="4"/>
      <c r="JI1966" s="4"/>
      <c r="JJ1966" s="4"/>
      <c r="JK1966" s="4"/>
      <c r="JL1966" s="4"/>
      <c r="JM1966" s="4"/>
      <c r="JN1966" s="4"/>
      <c r="JO1966" s="4"/>
      <c r="JP1966" s="4"/>
      <c r="JQ1966" s="6"/>
    </row>
    <row r="1967" spans="1:277" x14ac:dyDescent="0.25">
      <c r="A1967" s="47"/>
      <c r="B1967" s="48"/>
      <c r="C1967" s="48"/>
      <c r="D1967" s="48"/>
      <c r="E1967" s="48"/>
      <c r="F1967" s="48"/>
      <c r="G1967" s="48"/>
      <c r="H1967" s="48"/>
      <c r="I1967" s="48"/>
      <c r="J1967" s="48"/>
      <c r="K1967" s="48"/>
      <c r="IY1967" s="6"/>
      <c r="IZ1967" s="6"/>
      <c r="JA1967" s="6"/>
      <c r="JB1967" s="6"/>
      <c r="JC1967" s="6"/>
      <c r="JD1967" s="46"/>
      <c r="JE1967" s="4"/>
      <c r="JF1967" s="4"/>
      <c r="JG1967" s="4"/>
      <c r="JH1967" s="4"/>
      <c r="JI1967" s="4"/>
      <c r="JJ1967" s="4"/>
      <c r="JK1967" s="4"/>
      <c r="JL1967" s="4"/>
      <c r="JM1967" s="4"/>
      <c r="JN1967" s="4"/>
      <c r="JO1967" s="4"/>
      <c r="JP1967" s="4"/>
      <c r="JQ1967" s="6"/>
    </row>
    <row r="1968" spans="1:277" x14ac:dyDescent="0.25">
      <c r="A1968" s="47"/>
      <c r="B1968" s="48"/>
      <c r="C1968" s="48"/>
      <c r="D1968" s="48"/>
      <c r="E1968" s="48"/>
      <c r="F1968" s="48"/>
      <c r="G1968" s="48"/>
      <c r="H1968" s="48"/>
      <c r="I1968" s="48"/>
      <c r="J1968" s="48"/>
      <c r="K1968" s="48"/>
      <c r="IY1968" s="6"/>
      <c r="IZ1968" s="6"/>
      <c r="JA1968" s="6"/>
      <c r="JB1968" s="6"/>
      <c r="JC1968" s="6"/>
      <c r="JD1968" s="46"/>
      <c r="JE1968" s="4"/>
      <c r="JF1968" s="4"/>
      <c r="JG1968" s="4"/>
      <c r="JH1968" s="4"/>
      <c r="JI1968" s="4"/>
      <c r="JJ1968" s="4"/>
      <c r="JK1968" s="4"/>
      <c r="JL1968" s="4"/>
      <c r="JM1968" s="4"/>
      <c r="JN1968" s="4"/>
      <c r="JO1968" s="4"/>
      <c r="JP1968" s="4"/>
      <c r="JQ1968" s="6"/>
    </row>
    <row r="1969" spans="1:277" x14ac:dyDescent="0.25">
      <c r="A1969" s="47"/>
      <c r="B1969" s="48"/>
      <c r="C1969" s="48"/>
      <c r="D1969" s="48"/>
      <c r="E1969" s="48"/>
      <c r="F1969" s="48"/>
      <c r="G1969" s="48"/>
      <c r="H1969" s="48"/>
      <c r="I1969" s="48"/>
      <c r="J1969" s="48"/>
      <c r="K1969" s="48"/>
      <c r="IY1969" s="6"/>
      <c r="IZ1969" s="6"/>
      <c r="JA1969" s="6"/>
      <c r="JB1969" s="6"/>
      <c r="JC1969" s="6"/>
      <c r="JD1969" s="46"/>
      <c r="JE1969" s="4"/>
      <c r="JF1969" s="4"/>
      <c r="JG1969" s="4"/>
      <c r="JH1969" s="4"/>
      <c r="JI1969" s="4"/>
      <c r="JJ1969" s="4"/>
      <c r="JK1969" s="4"/>
      <c r="JL1969" s="4"/>
      <c r="JM1969" s="4"/>
      <c r="JN1969" s="4"/>
      <c r="JO1969" s="4"/>
      <c r="JP1969" s="4"/>
      <c r="JQ1969" s="6"/>
    </row>
    <row r="1970" spans="1:277" x14ac:dyDescent="0.25">
      <c r="A1970" s="47"/>
      <c r="B1970" s="48"/>
      <c r="C1970" s="48"/>
      <c r="D1970" s="48"/>
      <c r="E1970" s="48"/>
      <c r="F1970" s="48"/>
      <c r="G1970" s="48"/>
      <c r="H1970" s="48"/>
      <c r="I1970" s="48"/>
      <c r="J1970" s="48"/>
      <c r="K1970" s="48"/>
      <c r="IY1970" s="6"/>
      <c r="IZ1970" s="6"/>
      <c r="JA1970" s="6"/>
      <c r="JB1970" s="6"/>
      <c r="JC1970" s="6"/>
      <c r="JD1970" s="46"/>
      <c r="JE1970" s="4"/>
      <c r="JF1970" s="4"/>
      <c r="JG1970" s="4"/>
      <c r="JH1970" s="4"/>
      <c r="JI1970" s="4"/>
      <c r="JJ1970" s="4"/>
      <c r="JK1970" s="4"/>
      <c r="JL1970" s="4"/>
      <c r="JM1970" s="4"/>
      <c r="JN1970" s="4"/>
      <c r="JO1970" s="4"/>
      <c r="JP1970" s="4"/>
      <c r="JQ1970" s="6"/>
    </row>
    <row r="1971" spans="1:277" x14ac:dyDescent="0.25">
      <c r="A1971" s="47"/>
      <c r="B1971" s="48"/>
      <c r="C1971" s="48"/>
      <c r="D1971" s="48"/>
      <c r="E1971" s="48"/>
      <c r="F1971" s="48"/>
      <c r="G1971" s="48"/>
      <c r="H1971" s="48"/>
      <c r="I1971" s="48"/>
      <c r="J1971" s="48"/>
      <c r="K1971" s="48"/>
      <c r="IY1971" s="6"/>
      <c r="IZ1971" s="6"/>
      <c r="JA1971" s="6"/>
      <c r="JB1971" s="6"/>
      <c r="JC1971" s="6"/>
      <c r="JD1971" s="46"/>
      <c r="JE1971" s="4"/>
      <c r="JF1971" s="4"/>
      <c r="JG1971" s="4"/>
      <c r="JH1971" s="4"/>
      <c r="JI1971" s="4"/>
      <c r="JJ1971" s="4"/>
      <c r="JK1971" s="4"/>
      <c r="JL1971" s="4"/>
      <c r="JM1971" s="4"/>
      <c r="JN1971" s="4"/>
      <c r="JO1971" s="4"/>
      <c r="JP1971" s="4"/>
      <c r="JQ1971" s="6"/>
    </row>
    <row r="1972" spans="1:277" x14ac:dyDescent="0.25">
      <c r="A1972" s="47"/>
      <c r="B1972" s="48"/>
      <c r="C1972" s="48"/>
      <c r="D1972" s="48"/>
      <c r="E1972" s="48"/>
      <c r="F1972" s="48"/>
      <c r="G1972" s="48"/>
      <c r="H1972" s="48"/>
      <c r="I1972" s="48"/>
      <c r="J1972" s="48"/>
      <c r="K1972" s="48"/>
      <c r="IY1972" s="6"/>
      <c r="IZ1972" s="6"/>
      <c r="JA1972" s="6"/>
      <c r="JB1972" s="6"/>
      <c r="JC1972" s="6"/>
      <c r="JD1972" s="46"/>
      <c r="JE1972" s="4"/>
      <c r="JF1972" s="4"/>
      <c r="JG1972" s="4"/>
      <c r="JH1972" s="4"/>
      <c r="JI1972" s="4"/>
      <c r="JJ1972" s="4"/>
      <c r="JK1972" s="4"/>
      <c r="JL1972" s="4"/>
      <c r="JM1972" s="4"/>
      <c r="JN1972" s="4"/>
      <c r="JO1972" s="4"/>
      <c r="JP1972" s="4"/>
      <c r="JQ1972" s="6"/>
    </row>
    <row r="1973" spans="1:277" x14ac:dyDescent="0.25">
      <c r="A1973" s="47"/>
      <c r="B1973" s="48"/>
      <c r="C1973" s="48"/>
      <c r="D1973" s="48"/>
      <c r="E1973" s="48"/>
      <c r="F1973" s="48"/>
      <c r="G1973" s="48"/>
      <c r="H1973" s="48"/>
      <c r="I1973" s="48"/>
      <c r="J1973" s="48"/>
      <c r="K1973" s="48"/>
      <c r="IY1973" s="6"/>
      <c r="IZ1973" s="6"/>
      <c r="JA1973" s="6"/>
      <c r="JB1973" s="6"/>
      <c r="JC1973" s="6"/>
      <c r="JD1973" s="46"/>
      <c r="JE1973" s="4"/>
      <c r="JF1973" s="4"/>
      <c r="JG1973" s="4"/>
      <c r="JH1973" s="4"/>
      <c r="JI1973" s="4"/>
      <c r="JJ1973" s="4"/>
      <c r="JK1973" s="4"/>
      <c r="JL1973" s="4"/>
      <c r="JM1973" s="4"/>
      <c r="JN1973" s="4"/>
      <c r="JO1973" s="4"/>
      <c r="JP1973" s="4"/>
      <c r="JQ1973" s="6"/>
    </row>
    <row r="1974" spans="1:277" x14ac:dyDescent="0.25">
      <c r="A1974" s="47"/>
      <c r="B1974" s="48"/>
      <c r="C1974" s="48"/>
      <c r="D1974" s="48"/>
      <c r="E1974" s="48"/>
      <c r="F1974" s="48"/>
      <c r="G1974" s="48"/>
      <c r="H1974" s="48"/>
      <c r="I1974" s="48"/>
      <c r="J1974" s="48"/>
      <c r="K1974" s="48"/>
      <c r="IY1974" s="6"/>
      <c r="IZ1974" s="6"/>
      <c r="JA1974" s="6"/>
      <c r="JB1974" s="6"/>
      <c r="JC1974" s="6"/>
      <c r="JD1974" s="46"/>
      <c r="JE1974" s="4"/>
      <c r="JF1974" s="4"/>
      <c r="JG1974" s="4"/>
      <c r="JH1974" s="4"/>
      <c r="JI1974" s="4"/>
      <c r="JJ1974" s="4"/>
      <c r="JK1974" s="4"/>
      <c r="JL1974" s="4"/>
      <c r="JM1974" s="4"/>
      <c r="JN1974" s="4"/>
      <c r="JO1974" s="4"/>
      <c r="JP1974" s="4"/>
      <c r="JQ1974" s="6"/>
    </row>
    <row r="1975" spans="1:277" x14ac:dyDescent="0.25">
      <c r="A1975" s="47"/>
      <c r="B1975" s="48"/>
      <c r="C1975" s="48"/>
      <c r="D1975" s="48"/>
      <c r="E1975" s="48"/>
      <c r="F1975" s="48"/>
      <c r="G1975" s="48"/>
      <c r="H1975" s="48"/>
      <c r="I1975" s="48"/>
      <c r="J1975" s="48"/>
      <c r="K1975" s="48"/>
      <c r="IY1975" s="6"/>
      <c r="IZ1975" s="6"/>
      <c r="JA1975" s="6"/>
      <c r="JB1975" s="6"/>
      <c r="JC1975" s="6"/>
      <c r="JD1975" s="46"/>
      <c r="JE1975" s="4"/>
      <c r="JF1975" s="4"/>
      <c r="JG1975" s="4"/>
      <c r="JH1975" s="4"/>
      <c r="JI1975" s="4"/>
      <c r="JJ1975" s="4"/>
      <c r="JK1975" s="4"/>
      <c r="JL1975" s="4"/>
      <c r="JM1975" s="4"/>
      <c r="JN1975" s="4"/>
      <c r="JO1975" s="4"/>
      <c r="JP1975" s="4"/>
      <c r="JQ1975" s="6"/>
    </row>
    <row r="1976" spans="1:277" x14ac:dyDescent="0.25">
      <c r="A1976" s="47"/>
      <c r="B1976" s="48"/>
      <c r="C1976" s="48"/>
      <c r="D1976" s="48"/>
      <c r="E1976" s="48"/>
      <c r="F1976" s="48"/>
      <c r="G1976" s="48"/>
      <c r="H1976" s="48"/>
      <c r="I1976" s="48"/>
      <c r="J1976" s="48"/>
      <c r="K1976" s="48"/>
      <c r="IY1976" s="6"/>
      <c r="IZ1976" s="6"/>
      <c r="JA1976" s="6"/>
      <c r="JB1976" s="6"/>
      <c r="JC1976" s="6"/>
      <c r="JD1976" s="46"/>
      <c r="JE1976" s="4"/>
      <c r="JF1976" s="4"/>
      <c r="JG1976" s="4"/>
      <c r="JH1976" s="4"/>
      <c r="JI1976" s="4"/>
      <c r="JJ1976" s="4"/>
      <c r="JK1976" s="4"/>
      <c r="JL1976" s="4"/>
      <c r="JM1976" s="4"/>
      <c r="JN1976" s="4"/>
      <c r="JO1976" s="4"/>
      <c r="JP1976" s="4"/>
      <c r="JQ1976" s="6"/>
    </row>
    <row r="1977" spans="1:277" x14ac:dyDescent="0.25">
      <c r="A1977" s="47"/>
      <c r="B1977" s="48"/>
      <c r="C1977" s="48"/>
      <c r="D1977" s="48"/>
      <c r="E1977" s="48"/>
      <c r="F1977" s="48"/>
      <c r="G1977" s="48"/>
      <c r="H1977" s="48"/>
      <c r="I1977" s="48"/>
      <c r="J1977" s="48"/>
      <c r="K1977" s="48"/>
      <c r="IY1977" s="6"/>
      <c r="IZ1977" s="6"/>
      <c r="JA1977" s="6"/>
      <c r="JB1977" s="6"/>
      <c r="JC1977" s="6"/>
      <c r="JD1977" s="46"/>
      <c r="JE1977" s="4"/>
      <c r="JF1977" s="4"/>
      <c r="JG1977" s="4"/>
      <c r="JH1977" s="4"/>
      <c r="JI1977" s="4"/>
      <c r="JJ1977" s="4"/>
      <c r="JK1977" s="4"/>
      <c r="JL1977" s="4"/>
      <c r="JM1977" s="4"/>
      <c r="JN1977" s="4"/>
      <c r="JO1977" s="4"/>
      <c r="JP1977" s="4"/>
      <c r="JQ1977" s="6"/>
    </row>
    <row r="1978" spans="1:277" x14ac:dyDescent="0.25">
      <c r="A1978" s="47"/>
      <c r="B1978" s="48"/>
      <c r="C1978" s="48"/>
      <c r="D1978" s="48"/>
      <c r="E1978" s="48"/>
      <c r="F1978" s="48"/>
      <c r="G1978" s="48"/>
      <c r="H1978" s="48"/>
      <c r="I1978" s="48"/>
      <c r="J1978" s="48"/>
      <c r="K1978" s="48"/>
      <c r="IY1978" s="6"/>
      <c r="IZ1978" s="6"/>
      <c r="JA1978" s="6"/>
      <c r="JB1978" s="6"/>
      <c r="JC1978" s="6"/>
      <c r="JD1978" s="46"/>
      <c r="JE1978" s="4"/>
      <c r="JF1978" s="4"/>
      <c r="JG1978" s="4"/>
      <c r="JH1978" s="4"/>
      <c r="JI1978" s="4"/>
      <c r="JJ1978" s="4"/>
      <c r="JK1978" s="4"/>
      <c r="JL1978" s="4"/>
      <c r="JM1978" s="4"/>
      <c r="JN1978" s="4"/>
      <c r="JO1978" s="4"/>
      <c r="JP1978" s="4"/>
      <c r="JQ1978" s="6"/>
    </row>
    <row r="1979" spans="1:277" x14ac:dyDescent="0.25">
      <c r="A1979" s="47"/>
      <c r="B1979" s="48"/>
      <c r="C1979" s="48"/>
      <c r="D1979" s="48"/>
      <c r="E1979" s="48"/>
      <c r="F1979" s="48"/>
      <c r="G1979" s="48"/>
      <c r="H1979" s="48"/>
      <c r="I1979" s="48"/>
      <c r="J1979" s="48"/>
      <c r="K1979" s="48"/>
      <c r="IY1979" s="6"/>
      <c r="IZ1979" s="6"/>
      <c r="JA1979" s="6"/>
      <c r="JB1979" s="6"/>
      <c r="JC1979" s="6"/>
      <c r="JD1979" s="46"/>
      <c r="JE1979" s="4"/>
      <c r="JF1979" s="4"/>
      <c r="JG1979" s="4"/>
      <c r="JH1979" s="4"/>
      <c r="JI1979" s="4"/>
      <c r="JJ1979" s="4"/>
      <c r="JK1979" s="4"/>
      <c r="JL1979" s="4"/>
      <c r="JM1979" s="4"/>
      <c r="JN1979" s="4"/>
      <c r="JO1979" s="4"/>
      <c r="JP1979" s="4"/>
      <c r="JQ1979" s="6"/>
    </row>
    <row r="1980" spans="1:277" x14ac:dyDescent="0.25">
      <c r="A1980" s="47"/>
      <c r="B1980" s="48"/>
      <c r="C1980" s="48"/>
      <c r="D1980" s="48"/>
      <c r="E1980" s="48"/>
      <c r="F1980" s="48"/>
      <c r="G1980" s="48"/>
      <c r="H1980" s="48"/>
      <c r="I1980" s="48"/>
      <c r="J1980" s="48"/>
      <c r="K1980" s="48"/>
      <c r="IY1980" s="6"/>
      <c r="IZ1980" s="6"/>
      <c r="JA1980" s="6"/>
      <c r="JB1980" s="6"/>
      <c r="JC1980" s="6"/>
      <c r="JD1980" s="46"/>
      <c r="JE1980" s="4"/>
      <c r="JF1980" s="4"/>
      <c r="JG1980" s="4"/>
      <c r="JH1980" s="4"/>
      <c r="JI1980" s="4"/>
      <c r="JJ1980" s="4"/>
      <c r="JK1980" s="4"/>
      <c r="JL1980" s="4"/>
      <c r="JM1980" s="4"/>
      <c r="JN1980" s="4"/>
      <c r="JO1980" s="4"/>
      <c r="JP1980" s="4"/>
      <c r="JQ1980" s="6"/>
    </row>
    <row r="1981" spans="1:277" x14ac:dyDescent="0.25">
      <c r="A1981" s="47"/>
      <c r="B1981" s="48"/>
      <c r="C1981" s="48"/>
      <c r="D1981" s="48"/>
      <c r="E1981" s="48"/>
      <c r="F1981" s="48"/>
      <c r="G1981" s="48"/>
      <c r="H1981" s="48"/>
      <c r="I1981" s="48"/>
      <c r="J1981" s="48"/>
      <c r="K1981" s="48"/>
      <c r="IY1981" s="6"/>
      <c r="IZ1981" s="6"/>
      <c r="JA1981" s="6"/>
      <c r="JB1981" s="6"/>
      <c r="JC1981" s="6"/>
      <c r="JD1981" s="46"/>
      <c r="JE1981" s="4"/>
      <c r="JF1981" s="4"/>
      <c r="JG1981" s="4"/>
      <c r="JH1981" s="4"/>
      <c r="JI1981" s="4"/>
      <c r="JJ1981" s="4"/>
      <c r="JK1981" s="4"/>
      <c r="JL1981" s="4"/>
      <c r="JM1981" s="4"/>
      <c r="JN1981" s="4"/>
      <c r="JO1981" s="4"/>
      <c r="JP1981" s="4"/>
      <c r="JQ1981" s="6"/>
    </row>
    <row r="1982" spans="1:277" x14ac:dyDescent="0.25">
      <c r="A1982" s="47"/>
      <c r="B1982" s="48"/>
      <c r="C1982" s="48"/>
      <c r="D1982" s="48"/>
      <c r="E1982" s="48"/>
      <c r="F1982" s="48"/>
      <c r="G1982" s="48"/>
      <c r="H1982" s="48"/>
      <c r="I1982" s="48"/>
      <c r="J1982" s="48"/>
      <c r="K1982" s="48"/>
      <c r="IY1982" s="6"/>
      <c r="IZ1982" s="6"/>
      <c r="JA1982" s="6"/>
      <c r="JB1982" s="6"/>
      <c r="JC1982" s="6"/>
      <c r="JD1982" s="46"/>
      <c r="JE1982" s="4"/>
      <c r="JF1982" s="4"/>
      <c r="JG1982" s="4"/>
      <c r="JH1982" s="4"/>
      <c r="JI1982" s="4"/>
      <c r="JJ1982" s="4"/>
      <c r="JK1982" s="4"/>
      <c r="JL1982" s="4"/>
      <c r="JM1982" s="4"/>
      <c r="JN1982" s="4"/>
      <c r="JO1982" s="4"/>
      <c r="JP1982" s="4"/>
      <c r="JQ1982" s="6"/>
    </row>
    <row r="1983" spans="1:277" x14ac:dyDescent="0.25">
      <c r="A1983" s="47"/>
      <c r="B1983" s="48"/>
      <c r="C1983" s="48"/>
      <c r="D1983" s="48"/>
      <c r="E1983" s="48"/>
      <c r="F1983" s="48"/>
      <c r="G1983" s="48"/>
      <c r="H1983" s="48"/>
      <c r="I1983" s="48"/>
      <c r="J1983" s="48"/>
      <c r="K1983" s="48"/>
      <c r="IY1983" s="6"/>
      <c r="IZ1983" s="6"/>
      <c r="JA1983" s="6"/>
      <c r="JB1983" s="6"/>
      <c r="JC1983" s="6"/>
      <c r="JD1983" s="46"/>
      <c r="JE1983" s="4"/>
      <c r="JF1983" s="4"/>
      <c r="JG1983" s="4"/>
      <c r="JH1983" s="4"/>
      <c r="JI1983" s="4"/>
      <c r="JJ1983" s="4"/>
      <c r="JK1983" s="4"/>
      <c r="JL1983" s="4"/>
      <c r="JM1983" s="4"/>
      <c r="JN1983" s="4"/>
      <c r="JO1983" s="4"/>
      <c r="JP1983" s="4"/>
      <c r="JQ1983" s="6"/>
    </row>
    <row r="1984" spans="1:277" x14ac:dyDescent="0.25">
      <c r="A1984" s="47"/>
      <c r="B1984" s="48"/>
      <c r="C1984" s="48"/>
      <c r="D1984" s="48"/>
      <c r="E1984" s="48"/>
      <c r="F1984" s="48"/>
      <c r="G1984" s="48"/>
      <c r="H1984" s="48"/>
      <c r="I1984" s="48"/>
      <c r="J1984" s="48"/>
      <c r="K1984" s="48"/>
      <c r="IY1984" s="6"/>
      <c r="IZ1984" s="6"/>
      <c r="JA1984" s="6"/>
      <c r="JB1984" s="6"/>
      <c r="JC1984" s="6"/>
      <c r="JD1984" s="46"/>
      <c r="JE1984" s="4"/>
      <c r="JF1984" s="4"/>
      <c r="JG1984" s="4"/>
      <c r="JH1984" s="4"/>
      <c r="JI1984" s="4"/>
      <c r="JJ1984" s="4"/>
      <c r="JK1984" s="4"/>
      <c r="JL1984" s="4"/>
      <c r="JM1984" s="4"/>
      <c r="JN1984" s="4"/>
      <c r="JO1984" s="4"/>
      <c r="JP1984" s="4"/>
      <c r="JQ1984" s="6"/>
    </row>
    <row r="1985" spans="1:277" x14ac:dyDescent="0.25">
      <c r="A1985" s="47"/>
      <c r="B1985" s="48"/>
      <c r="C1985" s="48"/>
      <c r="D1985" s="48"/>
      <c r="E1985" s="48"/>
      <c r="F1985" s="48"/>
      <c r="G1985" s="48"/>
      <c r="H1985" s="48"/>
      <c r="I1985" s="48"/>
      <c r="J1985" s="48"/>
      <c r="K1985" s="48"/>
      <c r="IY1985" s="6"/>
      <c r="IZ1985" s="6"/>
      <c r="JA1985" s="6"/>
      <c r="JB1985" s="6"/>
      <c r="JC1985" s="6"/>
      <c r="JD1985" s="46"/>
      <c r="JE1985" s="4"/>
      <c r="JF1985" s="4"/>
      <c r="JG1985" s="4"/>
      <c r="JH1985" s="4"/>
      <c r="JI1985" s="4"/>
      <c r="JJ1985" s="4"/>
      <c r="JK1985" s="4"/>
      <c r="JL1985" s="4"/>
      <c r="JM1985" s="4"/>
      <c r="JN1985" s="4"/>
      <c r="JO1985" s="4"/>
      <c r="JP1985" s="4"/>
      <c r="JQ1985" s="6"/>
    </row>
    <row r="1986" spans="1:277" x14ac:dyDescent="0.25">
      <c r="A1986" s="47"/>
      <c r="B1986" s="48"/>
      <c r="C1986" s="48"/>
      <c r="D1986" s="48"/>
      <c r="E1986" s="48"/>
      <c r="F1986" s="48"/>
      <c r="G1986" s="48"/>
      <c r="H1986" s="48"/>
      <c r="I1986" s="48"/>
      <c r="J1986" s="48"/>
      <c r="K1986" s="48"/>
      <c r="IY1986" s="6"/>
      <c r="IZ1986" s="6"/>
      <c r="JA1986" s="6"/>
      <c r="JB1986" s="6"/>
      <c r="JC1986" s="6"/>
      <c r="JD1986" s="46"/>
      <c r="JE1986" s="4"/>
      <c r="JF1986" s="4"/>
      <c r="JG1986" s="4"/>
      <c r="JH1986" s="4"/>
      <c r="JI1986" s="4"/>
      <c r="JJ1986" s="4"/>
      <c r="JK1986" s="4"/>
      <c r="JL1986" s="4"/>
      <c r="JM1986" s="4"/>
      <c r="JN1986" s="4"/>
      <c r="JO1986" s="4"/>
      <c r="JP1986" s="4"/>
      <c r="JQ1986" s="6"/>
    </row>
    <row r="1987" spans="1:277" x14ac:dyDescent="0.25">
      <c r="A1987" s="47"/>
      <c r="B1987" s="48"/>
      <c r="C1987" s="48"/>
      <c r="D1987" s="48"/>
      <c r="E1987" s="48"/>
      <c r="F1987" s="48"/>
      <c r="G1987" s="48"/>
      <c r="H1987" s="48"/>
      <c r="I1987" s="48"/>
      <c r="J1987" s="48"/>
      <c r="K1987" s="48"/>
      <c r="IY1987" s="6"/>
      <c r="IZ1987" s="6"/>
      <c r="JA1987" s="6"/>
      <c r="JB1987" s="6"/>
      <c r="JC1987" s="6"/>
      <c r="JD1987" s="46"/>
      <c r="JE1987" s="4"/>
      <c r="JF1987" s="4"/>
      <c r="JG1987" s="4"/>
      <c r="JH1987" s="4"/>
      <c r="JI1987" s="4"/>
      <c r="JJ1987" s="4"/>
      <c r="JK1987" s="4"/>
      <c r="JL1987" s="4"/>
      <c r="JM1987" s="4"/>
      <c r="JN1987" s="4"/>
      <c r="JO1987" s="4"/>
      <c r="JP1987" s="4"/>
      <c r="JQ1987" s="6"/>
    </row>
    <row r="1988" spans="1:277" x14ac:dyDescent="0.25">
      <c r="A1988" s="47"/>
      <c r="B1988" s="48"/>
      <c r="C1988" s="48"/>
      <c r="D1988" s="48"/>
      <c r="E1988" s="48"/>
      <c r="F1988" s="48"/>
      <c r="G1988" s="48"/>
      <c r="H1988" s="48"/>
      <c r="I1988" s="48"/>
      <c r="J1988" s="48"/>
      <c r="K1988" s="48"/>
      <c r="IY1988" s="6"/>
      <c r="IZ1988" s="6"/>
      <c r="JA1988" s="6"/>
      <c r="JB1988" s="6"/>
      <c r="JC1988" s="6"/>
      <c r="JD1988" s="46"/>
      <c r="JE1988" s="4"/>
      <c r="JF1988" s="4"/>
      <c r="JG1988" s="4"/>
      <c r="JH1988" s="4"/>
      <c r="JI1988" s="4"/>
      <c r="JJ1988" s="4"/>
      <c r="JK1988" s="4"/>
      <c r="JL1988" s="4"/>
      <c r="JM1988" s="4"/>
      <c r="JN1988" s="4"/>
      <c r="JO1988" s="4"/>
      <c r="JP1988" s="4"/>
      <c r="JQ1988" s="6"/>
    </row>
    <row r="1989" spans="1:277" x14ac:dyDescent="0.25">
      <c r="A1989" s="47"/>
      <c r="B1989" s="48"/>
      <c r="C1989" s="48"/>
      <c r="D1989" s="48"/>
      <c r="E1989" s="48"/>
      <c r="F1989" s="48"/>
      <c r="G1989" s="48"/>
      <c r="H1989" s="48"/>
      <c r="I1989" s="48"/>
      <c r="J1989" s="48"/>
      <c r="K1989" s="48"/>
      <c r="IY1989" s="6"/>
      <c r="IZ1989" s="6"/>
      <c r="JA1989" s="6"/>
      <c r="JB1989" s="6"/>
      <c r="JC1989" s="6"/>
      <c r="JD1989" s="46"/>
      <c r="JE1989" s="4"/>
      <c r="JF1989" s="4"/>
      <c r="JG1989" s="4"/>
      <c r="JH1989" s="4"/>
      <c r="JI1989" s="4"/>
      <c r="JJ1989" s="4"/>
      <c r="JK1989" s="4"/>
      <c r="JL1989" s="4"/>
      <c r="JM1989" s="4"/>
      <c r="JN1989" s="4"/>
      <c r="JO1989" s="4"/>
      <c r="JP1989" s="4"/>
      <c r="JQ1989" s="6"/>
    </row>
    <row r="1990" spans="1:277" x14ac:dyDescent="0.25">
      <c r="A1990" s="47"/>
      <c r="B1990" s="48"/>
      <c r="C1990" s="48"/>
      <c r="D1990" s="48"/>
      <c r="E1990" s="48"/>
      <c r="F1990" s="48"/>
      <c r="G1990" s="48"/>
      <c r="H1990" s="48"/>
      <c r="I1990" s="48"/>
      <c r="J1990" s="48"/>
      <c r="K1990" s="48"/>
      <c r="IY1990" s="6"/>
      <c r="IZ1990" s="6"/>
      <c r="JA1990" s="6"/>
      <c r="JB1990" s="6"/>
      <c r="JC1990" s="6"/>
      <c r="JD1990" s="46"/>
      <c r="JE1990" s="4"/>
      <c r="JF1990" s="4"/>
      <c r="JG1990" s="4"/>
      <c r="JH1990" s="4"/>
      <c r="JI1990" s="4"/>
      <c r="JJ1990" s="4"/>
      <c r="JK1990" s="4"/>
      <c r="JL1990" s="4"/>
      <c r="JM1990" s="4"/>
      <c r="JN1990" s="4"/>
      <c r="JO1990" s="4"/>
      <c r="JP1990" s="4"/>
      <c r="JQ1990" s="6"/>
    </row>
    <row r="1991" spans="1:277" x14ac:dyDescent="0.25">
      <c r="A1991" s="47"/>
      <c r="B1991" s="48"/>
      <c r="C1991" s="48"/>
      <c r="D1991" s="48"/>
      <c r="E1991" s="48"/>
      <c r="F1991" s="48"/>
      <c r="G1991" s="48"/>
      <c r="H1991" s="48"/>
      <c r="I1991" s="48"/>
      <c r="J1991" s="48"/>
      <c r="K1991" s="48"/>
      <c r="IY1991" s="6"/>
      <c r="IZ1991" s="6"/>
      <c r="JA1991" s="6"/>
      <c r="JB1991" s="6"/>
      <c r="JC1991" s="6"/>
      <c r="JD1991" s="46"/>
      <c r="JE1991" s="4"/>
      <c r="JF1991" s="4"/>
      <c r="JG1991" s="4"/>
      <c r="JH1991" s="4"/>
      <c r="JI1991" s="4"/>
      <c r="JJ1991" s="4"/>
      <c r="JK1991" s="4"/>
      <c r="JL1991" s="4"/>
      <c r="JM1991" s="4"/>
      <c r="JN1991" s="4"/>
      <c r="JO1991" s="4"/>
      <c r="JP1991" s="4"/>
      <c r="JQ1991" s="6"/>
    </row>
    <row r="1992" spans="1:277" x14ac:dyDescent="0.25">
      <c r="A1992" s="47"/>
      <c r="B1992" s="48"/>
      <c r="C1992" s="48"/>
      <c r="D1992" s="48"/>
      <c r="E1992" s="48"/>
      <c r="F1992" s="48"/>
      <c r="G1992" s="48"/>
      <c r="H1992" s="48"/>
      <c r="I1992" s="48"/>
      <c r="J1992" s="48"/>
      <c r="K1992" s="48"/>
      <c r="IY1992" s="6"/>
      <c r="IZ1992" s="6"/>
      <c r="JA1992" s="6"/>
      <c r="JB1992" s="6"/>
      <c r="JC1992" s="6"/>
      <c r="JD1992" s="46"/>
      <c r="JE1992" s="4"/>
      <c r="JF1992" s="4"/>
      <c r="JG1992" s="4"/>
      <c r="JH1992" s="4"/>
      <c r="JI1992" s="4"/>
      <c r="JJ1992" s="4"/>
      <c r="JK1992" s="4"/>
      <c r="JL1992" s="4"/>
      <c r="JM1992" s="4"/>
      <c r="JN1992" s="4"/>
      <c r="JO1992" s="4"/>
      <c r="JP1992" s="4"/>
      <c r="JQ1992" s="6"/>
    </row>
    <row r="1993" spans="1:277" x14ac:dyDescent="0.25">
      <c r="A1993" s="47"/>
      <c r="B1993" s="48"/>
      <c r="C1993" s="48"/>
      <c r="D1993" s="48"/>
      <c r="E1993" s="48"/>
      <c r="F1993" s="48"/>
      <c r="G1993" s="48"/>
      <c r="H1993" s="48"/>
      <c r="I1993" s="48"/>
      <c r="J1993" s="48"/>
      <c r="K1993" s="48"/>
      <c r="IY1993" s="6"/>
      <c r="IZ1993" s="6"/>
      <c r="JA1993" s="6"/>
      <c r="JB1993" s="6"/>
      <c r="JC1993" s="6"/>
      <c r="JD1993" s="46"/>
      <c r="JE1993" s="4"/>
      <c r="JF1993" s="4"/>
      <c r="JG1993" s="4"/>
      <c r="JH1993" s="4"/>
      <c r="JI1993" s="4"/>
      <c r="JJ1993" s="4"/>
      <c r="JK1993" s="4"/>
      <c r="JL1993" s="4"/>
      <c r="JM1993" s="4"/>
      <c r="JN1993" s="4"/>
      <c r="JO1993" s="4"/>
      <c r="JP1993" s="4"/>
      <c r="JQ1993" s="6"/>
    </row>
    <row r="1994" spans="1:277" x14ac:dyDescent="0.25">
      <c r="A1994" s="47"/>
      <c r="B1994" s="48"/>
      <c r="C1994" s="48"/>
      <c r="D1994" s="48"/>
      <c r="E1994" s="48"/>
      <c r="F1994" s="48"/>
      <c r="G1994" s="48"/>
      <c r="H1994" s="48"/>
      <c r="I1994" s="48"/>
      <c r="J1994" s="48"/>
      <c r="K1994" s="48"/>
      <c r="IY1994" s="6"/>
      <c r="IZ1994" s="6"/>
      <c r="JA1994" s="6"/>
      <c r="JB1994" s="6"/>
      <c r="JC1994" s="6"/>
      <c r="JD1994" s="46"/>
      <c r="JE1994" s="4"/>
      <c r="JF1994" s="4"/>
      <c r="JG1994" s="4"/>
      <c r="JH1994" s="4"/>
      <c r="JI1994" s="4"/>
      <c r="JJ1994" s="4"/>
      <c r="JK1994" s="4"/>
      <c r="JL1994" s="4"/>
      <c r="JM1994" s="4"/>
      <c r="JN1994" s="4"/>
      <c r="JO1994" s="4"/>
      <c r="JP1994" s="4"/>
      <c r="JQ1994" s="6"/>
    </row>
    <row r="1995" spans="1:277" x14ac:dyDescent="0.25">
      <c r="A1995" s="47"/>
      <c r="B1995" s="48"/>
      <c r="C1995" s="48"/>
      <c r="D1995" s="48"/>
      <c r="E1995" s="48"/>
      <c r="F1995" s="48"/>
      <c r="G1995" s="48"/>
      <c r="H1995" s="48"/>
      <c r="I1995" s="48"/>
      <c r="J1995" s="48"/>
      <c r="K1995" s="48"/>
      <c r="IY1995" s="6"/>
      <c r="IZ1995" s="6"/>
      <c r="JA1995" s="6"/>
      <c r="JB1995" s="6"/>
      <c r="JC1995" s="6"/>
      <c r="JD1995" s="46"/>
      <c r="JE1995" s="4"/>
      <c r="JF1995" s="4"/>
      <c r="JG1995" s="4"/>
      <c r="JH1995" s="4"/>
      <c r="JI1995" s="4"/>
      <c r="JJ1995" s="4"/>
      <c r="JK1995" s="4"/>
      <c r="JL1995" s="4"/>
      <c r="JM1995" s="4"/>
      <c r="JN1995" s="4"/>
      <c r="JO1995" s="4"/>
      <c r="JP1995" s="4"/>
      <c r="JQ1995" s="6"/>
    </row>
    <row r="1996" spans="1:277" x14ac:dyDescent="0.25">
      <c r="A1996" s="47"/>
      <c r="B1996" s="48"/>
      <c r="C1996" s="48"/>
      <c r="D1996" s="48"/>
      <c r="E1996" s="48"/>
      <c r="F1996" s="48"/>
      <c r="G1996" s="48"/>
      <c r="H1996" s="48"/>
      <c r="I1996" s="48"/>
      <c r="J1996" s="48"/>
      <c r="K1996" s="48"/>
      <c r="IY1996" s="6"/>
      <c r="IZ1996" s="6"/>
      <c r="JA1996" s="6"/>
      <c r="JB1996" s="6"/>
      <c r="JC1996" s="6"/>
      <c r="JD1996" s="46"/>
      <c r="JE1996" s="4"/>
      <c r="JF1996" s="4"/>
      <c r="JG1996" s="4"/>
      <c r="JH1996" s="4"/>
      <c r="JI1996" s="4"/>
      <c r="JJ1996" s="4"/>
      <c r="JK1996" s="4"/>
      <c r="JL1996" s="4"/>
      <c r="JM1996" s="4"/>
      <c r="JN1996" s="4"/>
      <c r="JO1996" s="4"/>
      <c r="JP1996" s="4"/>
      <c r="JQ1996" s="6"/>
    </row>
    <row r="1997" spans="1:277" x14ac:dyDescent="0.25">
      <c r="A1997" s="47"/>
      <c r="B1997" s="48"/>
      <c r="C1997" s="48"/>
      <c r="D1997" s="48"/>
      <c r="E1997" s="48"/>
      <c r="F1997" s="48"/>
      <c r="G1997" s="48"/>
      <c r="H1997" s="48"/>
      <c r="I1997" s="48"/>
      <c r="J1997" s="48"/>
      <c r="K1997" s="48"/>
      <c r="IY1997" s="6"/>
      <c r="IZ1997" s="6"/>
      <c r="JA1997" s="6"/>
      <c r="JB1997" s="6"/>
      <c r="JC1997" s="6"/>
      <c r="JD1997" s="46"/>
      <c r="JE1997" s="4"/>
      <c r="JF1997" s="4"/>
      <c r="JG1997" s="4"/>
      <c r="JH1997" s="4"/>
      <c r="JI1997" s="4"/>
      <c r="JJ1997" s="4"/>
      <c r="JK1997" s="4"/>
      <c r="JL1997" s="4"/>
      <c r="JM1997" s="4"/>
      <c r="JN1997" s="4"/>
      <c r="JO1997" s="4"/>
      <c r="JP1997" s="4"/>
      <c r="JQ1997" s="6"/>
    </row>
    <row r="1998" spans="1:277" x14ac:dyDescent="0.25">
      <c r="A1998" s="47"/>
      <c r="B1998" s="48"/>
      <c r="C1998" s="48"/>
      <c r="D1998" s="48"/>
      <c r="E1998" s="48"/>
      <c r="F1998" s="48"/>
      <c r="G1998" s="48"/>
      <c r="H1998" s="48"/>
      <c r="I1998" s="48"/>
      <c r="J1998" s="48"/>
      <c r="K1998" s="48"/>
      <c r="IY1998" s="6"/>
      <c r="IZ1998" s="6"/>
      <c r="JA1998" s="6"/>
      <c r="JB1998" s="6"/>
      <c r="JC1998" s="6"/>
      <c r="JD1998" s="46"/>
      <c r="JE1998" s="4"/>
      <c r="JF1998" s="4"/>
      <c r="JG1998" s="4"/>
      <c r="JH1998" s="4"/>
      <c r="JI1998" s="4"/>
      <c r="JJ1998" s="4"/>
      <c r="JK1998" s="4"/>
      <c r="JL1998" s="4"/>
      <c r="JM1998" s="4"/>
      <c r="JN1998" s="4"/>
      <c r="JO1998" s="4"/>
      <c r="JP1998" s="4"/>
      <c r="JQ1998" s="6"/>
    </row>
    <row r="1999" spans="1:277" x14ac:dyDescent="0.25">
      <c r="A1999" s="47"/>
      <c r="B1999" s="48"/>
      <c r="C1999" s="48"/>
      <c r="D1999" s="48"/>
      <c r="E1999" s="48"/>
      <c r="F1999" s="48"/>
      <c r="G1999" s="48"/>
      <c r="H1999" s="48"/>
      <c r="I1999" s="48"/>
      <c r="J1999" s="48"/>
      <c r="K1999" s="48"/>
      <c r="IY1999" s="6"/>
      <c r="IZ1999" s="6"/>
      <c r="JA1999" s="6"/>
      <c r="JB1999" s="6"/>
      <c r="JC1999" s="6"/>
      <c r="JD1999" s="46"/>
      <c r="JE1999" s="4"/>
      <c r="JF1999" s="4"/>
      <c r="JG1999" s="4"/>
      <c r="JH1999" s="4"/>
      <c r="JI1999" s="4"/>
      <c r="JJ1999" s="4"/>
      <c r="JK1999" s="4"/>
      <c r="JL1999" s="4"/>
      <c r="JM1999" s="4"/>
      <c r="JN1999" s="4"/>
      <c r="JO1999" s="4"/>
      <c r="JP1999" s="4"/>
      <c r="JQ1999" s="6"/>
    </row>
    <row r="2000" spans="1:277" x14ac:dyDescent="0.25">
      <c r="A2000" s="47"/>
      <c r="B2000" s="48"/>
      <c r="C2000" s="48"/>
      <c r="D2000" s="48"/>
      <c r="E2000" s="48"/>
      <c r="F2000" s="48"/>
      <c r="G2000" s="48"/>
      <c r="H2000" s="48"/>
      <c r="I2000" s="48"/>
      <c r="J2000" s="48"/>
      <c r="K2000" s="48"/>
      <c r="IY2000" s="6"/>
      <c r="IZ2000" s="6"/>
      <c r="JA2000" s="6"/>
      <c r="JB2000" s="6"/>
      <c r="JC2000" s="6"/>
      <c r="JD2000" s="46"/>
      <c r="JE2000" s="4"/>
      <c r="JF2000" s="4"/>
      <c r="JG2000" s="4"/>
      <c r="JH2000" s="4"/>
      <c r="JI2000" s="4"/>
      <c r="JJ2000" s="4"/>
      <c r="JK2000" s="4"/>
      <c r="JL2000" s="4"/>
      <c r="JM2000" s="4"/>
      <c r="JN2000" s="4"/>
      <c r="JO2000" s="4"/>
      <c r="JP2000" s="4"/>
      <c r="JQ2000" s="6"/>
    </row>
    <row r="2001" spans="1:277" x14ac:dyDescent="0.25">
      <c r="A2001" s="47"/>
      <c r="B2001" s="48"/>
      <c r="C2001" s="48"/>
      <c r="D2001" s="48"/>
      <c r="E2001" s="48"/>
      <c r="F2001" s="48"/>
      <c r="G2001" s="48"/>
      <c r="H2001" s="48"/>
      <c r="I2001" s="48"/>
      <c r="J2001" s="48"/>
      <c r="K2001" s="48"/>
      <c r="IY2001" s="6"/>
      <c r="IZ2001" s="6"/>
      <c r="JA2001" s="6"/>
      <c r="JB2001" s="6"/>
      <c r="JC2001" s="6"/>
      <c r="JD2001" s="46"/>
      <c r="JE2001" s="4"/>
      <c r="JF2001" s="4"/>
      <c r="JG2001" s="4"/>
      <c r="JH2001" s="4"/>
      <c r="JI2001" s="4"/>
      <c r="JJ2001" s="4"/>
      <c r="JK2001" s="4"/>
      <c r="JL2001" s="4"/>
      <c r="JM2001" s="4"/>
      <c r="JN2001" s="4"/>
      <c r="JO2001" s="4"/>
      <c r="JP2001" s="4"/>
      <c r="JQ2001" s="6"/>
    </row>
    <row r="2002" spans="1:277" x14ac:dyDescent="0.25">
      <c r="A2002" s="47"/>
      <c r="B2002" s="48"/>
      <c r="C2002" s="48"/>
      <c r="D2002" s="48"/>
      <c r="E2002" s="48"/>
      <c r="F2002" s="48"/>
      <c r="G2002" s="48"/>
      <c r="H2002" s="48"/>
      <c r="I2002" s="48"/>
      <c r="J2002" s="48"/>
      <c r="K2002" s="48"/>
      <c r="IY2002" s="6"/>
      <c r="IZ2002" s="6"/>
      <c r="JA2002" s="6"/>
      <c r="JB2002" s="6"/>
      <c r="JC2002" s="6"/>
      <c r="JD2002" s="46"/>
      <c r="JE2002" s="4"/>
      <c r="JF2002" s="4"/>
      <c r="JG2002" s="4"/>
      <c r="JH2002" s="4"/>
      <c r="JI2002" s="4"/>
      <c r="JJ2002" s="4"/>
      <c r="JK2002" s="4"/>
      <c r="JL2002" s="4"/>
      <c r="JM2002" s="4"/>
      <c r="JN2002" s="4"/>
      <c r="JO2002" s="4"/>
      <c r="JP2002" s="4"/>
      <c r="JQ2002" s="6"/>
    </row>
    <row r="2003" spans="1:277" x14ac:dyDescent="0.25">
      <c r="A2003" s="47"/>
      <c r="B2003" s="48"/>
      <c r="C2003" s="48"/>
      <c r="D2003" s="48"/>
      <c r="E2003" s="48"/>
      <c r="F2003" s="48"/>
      <c r="G2003" s="48"/>
      <c r="H2003" s="48"/>
      <c r="I2003" s="48"/>
      <c r="J2003" s="48"/>
      <c r="K2003" s="48"/>
      <c r="IY2003" s="6"/>
      <c r="IZ2003" s="6"/>
      <c r="JA2003" s="6"/>
      <c r="JB2003" s="6"/>
      <c r="JC2003" s="6"/>
      <c r="JD2003" s="46"/>
      <c r="JE2003" s="4"/>
      <c r="JF2003" s="4"/>
      <c r="JG2003" s="4"/>
      <c r="JH2003" s="4"/>
      <c r="JI2003" s="4"/>
      <c r="JJ2003" s="4"/>
      <c r="JK2003" s="4"/>
      <c r="JL2003" s="4"/>
      <c r="JM2003" s="4"/>
      <c r="JN2003" s="4"/>
      <c r="JO2003" s="4"/>
      <c r="JP2003" s="4"/>
      <c r="JQ2003" s="6"/>
    </row>
    <row r="2004" spans="1:277" x14ac:dyDescent="0.25">
      <c r="A2004" s="47"/>
      <c r="B2004" s="48"/>
      <c r="C2004" s="48"/>
      <c r="D2004" s="48"/>
      <c r="E2004" s="48"/>
      <c r="F2004" s="48"/>
      <c r="G2004" s="48"/>
      <c r="H2004" s="48"/>
      <c r="I2004" s="48"/>
      <c r="J2004" s="48"/>
      <c r="K2004" s="48"/>
      <c r="IY2004" s="6"/>
      <c r="IZ2004" s="6"/>
      <c r="JA2004" s="6"/>
      <c r="JB2004" s="6"/>
      <c r="JC2004" s="6"/>
      <c r="JD2004" s="46"/>
      <c r="JE2004" s="4"/>
      <c r="JF2004" s="4"/>
      <c r="JG2004" s="4"/>
      <c r="JH2004" s="4"/>
      <c r="JI2004" s="4"/>
      <c r="JJ2004" s="4"/>
      <c r="JK2004" s="4"/>
      <c r="JL2004" s="4"/>
      <c r="JM2004" s="4"/>
      <c r="JN2004" s="4"/>
      <c r="JO2004" s="4"/>
      <c r="JP2004" s="4"/>
      <c r="JQ2004" s="6"/>
    </row>
    <row r="2005" spans="1:277" x14ac:dyDescent="0.25">
      <c r="A2005" s="47"/>
      <c r="B2005" s="48"/>
      <c r="C2005" s="48"/>
      <c r="D2005" s="48"/>
      <c r="E2005" s="48"/>
      <c r="F2005" s="48"/>
      <c r="G2005" s="48"/>
      <c r="H2005" s="48"/>
      <c r="I2005" s="48"/>
      <c r="J2005" s="48"/>
      <c r="K2005" s="48"/>
      <c r="IY2005" s="6"/>
      <c r="IZ2005" s="6"/>
      <c r="JA2005" s="6"/>
      <c r="JB2005" s="6"/>
      <c r="JC2005" s="6"/>
      <c r="JD2005" s="46"/>
      <c r="JE2005" s="4"/>
      <c r="JF2005" s="4"/>
      <c r="JG2005" s="4"/>
      <c r="JH2005" s="4"/>
      <c r="JI2005" s="4"/>
      <c r="JJ2005" s="4"/>
      <c r="JK2005" s="4"/>
      <c r="JL2005" s="4"/>
      <c r="JM2005" s="4"/>
      <c r="JN2005" s="4"/>
      <c r="JO2005" s="4"/>
      <c r="JP2005" s="4"/>
      <c r="JQ2005" s="6"/>
    </row>
    <row r="2006" spans="1:277" x14ac:dyDescent="0.25">
      <c r="A2006" s="47"/>
      <c r="B2006" s="48"/>
      <c r="C2006" s="48"/>
      <c r="D2006" s="48"/>
      <c r="E2006" s="48"/>
      <c r="F2006" s="48"/>
      <c r="G2006" s="48"/>
      <c r="H2006" s="48"/>
      <c r="I2006" s="48"/>
      <c r="J2006" s="48"/>
      <c r="K2006" s="48"/>
      <c r="IY2006" s="6"/>
      <c r="IZ2006" s="6"/>
      <c r="JA2006" s="6"/>
      <c r="JB2006" s="6"/>
      <c r="JC2006" s="6"/>
      <c r="JD2006" s="46"/>
      <c r="JE2006" s="4"/>
      <c r="JF2006" s="4"/>
      <c r="JG2006" s="4"/>
      <c r="JH2006" s="4"/>
      <c r="JI2006" s="4"/>
      <c r="JJ2006" s="4"/>
      <c r="JK2006" s="4"/>
      <c r="JL2006" s="4"/>
      <c r="JM2006" s="4"/>
      <c r="JN2006" s="4"/>
      <c r="JO2006" s="4"/>
      <c r="JP2006" s="4"/>
      <c r="JQ2006" s="6"/>
    </row>
    <row r="2007" spans="1:277" x14ac:dyDescent="0.25">
      <c r="A2007" s="47"/>
      <c r="B2007" s="48"/>
      <c r="C2007" s="48"/>
      <c r="D2007" s="48"/>
      <c r="E2007" s="48"/>
      <c r="F2007" s="48"/>
      <c r="G2007" s="48"/>
      <c r="H2007" s="48"/>
      <c r="I2007" s="48"/>
      <c r="J2007" s="48"/>
      <c r="K2007" s="48"/>
      <c r="IY2007" s="6"/>
      <c r="IZ2007" s="6"/>
      <c r="JA2007" s="6"/>
      <c r="JB2007" s="6"/>
      <c r="JC2007" s="6"/>
      <c r="JD2007" s="46"/>
      <c r="JE2007" s="4"/>
      <c r="JF2007" s="4"/>
      <c r="JG2007" s="4"/>
      <c r="JH2007" s="4"/>
      <c r="JI2007" s="4"/>
      <c r="JJ2007" s="4"/>
      <c r="JK2007" s="4"/>
      <c r="JL2007" s="4"/>
      <c r="JM2007" s="4"/>
      <c r="JN2007" s="4"/>
      <c r="JO2007" s="4"/>
      <c r="JP2007" s="4"/>
      <c r="JQ2007" s="6"/>
    </row>
    <row r="2008" spans="1:277" x14ac:dyDescent="0.25">
      <c r="A2008" s="47"/>
      <c r="B2008" s="48"/>
      <c r="C2008" s="48"/>
      <c r="D2008" s="48"/>
      <c r="E2008" s="48"/>
      <c r="F2008" s="48"/>
      <c r="G2008" s="48"/>
      <c r="H2008" s="48"/>
      <c r="I2008" s="48"/>
      <c r="J2008" s="48"/>
      <c r="K2008" s="48"/>
      <c r="IY2008" s="6"/>
      <c r="IZ2008" s="6"/>
      <c r="JA2008" s="6"/>
      <c r="JB2008" s="6"/>
      <c r="JC2008" s="6"/>
      <c r="JD2008" s="46"/>
      <c r="JE2008" s="4"/>
      <c r="JF2008" s="4"/>
      <c r="JG2008" s="4"/>
      <c r="JH2008" s="4"/>
      <c r="JI2008" s="4"/>
      <c r="JJ2008" s="4"/>
      <c r="JK2008" s="4"/>
      <c r="JL2008" s="4"/>
      <c r="JM2008" s="4"/>
      <c r="JN2008" s="4"/>
      <c r="JO2008" s="4"/>
      <c r="JP2008" s="4"/>
      <c r="JQ2008" s="6"/>
    </row>
    <row r="2009" spans="1:277" x14ac:dyDescent="0.25">
      <c r="A2009" s="47"/>
      <c r="B2009" s="48"/>
      <c r="C2009" s="48"/>
      <c r="D2009" s="48"/>
      <c r="E2009" s="48"/>
      <c r="F2009" s="48"/>
      <c r="G2009" s="48"/>
      <c r="H2009" s="48"/>
      <c r="I2009" s="48"/>
      <c r="J2009" s="48"/>
      <c r="K2009" s="48"/>
      <c r="IY2009" s="6"/>
      <c r="IZ2009" s="6"/>
      <c r="JA2009" s="6"/>
      <c r="JB2009" s="6"/>
      <c r="JC2009" s="6"/>
      <c r="JD2009" s="46"/>
      <c r="JE2009" s="4"/>
      <c r="JF2009" s="4"/>
      <c r="JG2009" s="4"/>
      <c r="JH2009" s="4"/>
      <c r="JI2009" s="4"/>
      <c r="JJ2009" s="4"/>
      <c r="JK2009" s="4"/>
      <c r="JL2009" s="4"/>
      <c r="JM2009" s="4"/>
      <c r="JN2009" s="4"/>
      <c r="JO2009" s="4"/>
      <c r="JP2009" s="4"/>
      <c r="JQ2009" s="6"/>
    </row>
    <row r="2010" spans="1:277" x14ac:dyDescent="0.25">
      <c r="A2010" s="47"/>
      <c r="B2010" s="48"/>
      <c r="C2010" s="48"/>
      <c r="D2010" s="48"/>
      <c r="E2010" s="48"/>
      <c r="F2010" s="48"/>
      <c r="G2010" s="48"/>
      <c r="H2010" s="48"/>
      <c r="I2010" s="48"/>
      <c r="J2010" s="48"/>
      <c r="K2010" s="48"/>
      <c r="IY2010" s="6"/>
      <c r="IZ2010" s="6"/>
      <c r="JA2010" s="6"/>
      <c r="JB2010" s="6"/>
      <c r="JC2010" s="6"/>
      <c r="JD2010" s="46"/>
      <c r="JE2010" s="4"/>
      <c r="JF2010" s="4"/>
      <c r="JG2010" s="4"/>
      <c r="JH2010" s="4"/>
      <c r="JI2010" s="4"/>
      <c r="JJ2010" s="4"/>
      <c r="JK2010" s="4"/>
      <c r="JL2010" s="4"/>
      <c r="JM2010" s="4"/>
      <c r="JN2010" s="4"/>
      <c r="JO2010" s="4"/>
      <c r="JP2010" s="4"/>
      <c r="JQ2010" s="6"/>
    </row>
    <row r="2011" spans="1:277" x14ac:dyDescent="0.25">
      <c r="A2011" s="47"/>
      <c r="B2011" s="48"/>
      <c r="C2011" s="48"/>
      <c r="D2011" s="48"/>
      <c r="E2011" s="48"/>
      <c r="F2011" s="48"/>
      <c r="G2011" s="48"/>
      <c r="H2011" s="48"/>
      <c r="I2011" s="48"/>
      <c r="J2011" s="48"/>
      <c r="K2011" s="48"/>
      <c r="IY2011" s="6"/>
      <c r="IZ2011" s="6"/>
      <c r="JA2011" s="6"/>
      <c r="JB2011" s="6"/>
      <c r="JC2011" s="6"/>
      <c r="JD2011" s="46"/>
      <c r="JE2011" s="4"/>
      <c r="JF2011" s="4"/>
      <c r="JG2011" s="4"/>
      <c r="JH2011" s="4"/>
      <c r="JI2011" s="4"/>
      <c r="JJ2011" s="4"/>
      <c r="JK2011" s="4"/>
      <c r="JL2011" s="4"/>
      <c r="JM2011" s="4"/>
      <c r="JN2011" s="4"/>
      <c r="JO2011" s="4"/>
      <c r="JP2011" s="4"/>
      <c r="JQ2011" s="6"/>
    </row>
    <row r="2012" spans="1:277" x14ac:dyDescent="0.25">
      <c r="A2012" s="47"/>
      <c r="B2012" s="48"/>
      <c r="C2012" s="48"/>
      <c r="D2012" s="48"/>
      <c r="E2012" s="48"/>
      <c r="F2012" s="48"/>
      <c r="G2012" s="48"/>
      <c r="H2012" s="48"/>
      <c r="I2012" s="48"/>
      <c r="J2012" s="48"/>
      <c r="K2012" s="48"/>
      <c r="IY2012" s="6"/>
      <c r="IZ2012" s="6"/>
      <c r="JA2012" s="6"/>
      <c r="JB2012" s="6"/>
      <c r="JC2012" s="6"/>
      <c r="JD2012" s="46"/>
      <c r="JE2012" s="4"/>
      <c r="JF2012" s="4"/>
      <c r="JG2012" s="4"/>
      <c r="JH2012" s="4"/>
      <c r="JI2012" s="4"/>
      <c r="JJ2012" s="4"/>
      <c r="JK2012" s="4"/>
      <c r="JL2012" s="4"/>
      <c r="JM2012" s="4"/>
      <c r="JN2012" s="4"/>
      <c r="JO2012" s="4"/>
      <c r="JP2012" s="4"/>
      <c r="JQ2012" s="6"/>
    </row>
    <row r="2013" spans="1:277" x14ac:dyDescent="0.25">
      <c r="A2013" s="47"/>
      <c r="B2013" s="48"/>
      <c r="C2013" s="48"/>
      <c r="D2013" s="48"/>
      <c r="E2013" s="48"/>
      <c r="F2013" s="48"/>
      <c r="G2013" s="48"/>
      <c r="H2013" s="48"/>
      <c r="I2013" s="48"/>
      <c r="J2013" s="48"/>
      <c r="K2013" s="48"/>
      <c r="IY2013" s="6"/>
      <c r="IZ2013" s="6"/>
      <c r="JA2013" s="6"/>
      <c r="JB2013" s="6"/>
      <c r="JC2013" s="6"/>
      <c r="JD2013" s="46"/>
      <c r="JE2013" s="4"/>
      <c r="JF2013" s="4"/>
      <c r="JG2013" s="4"/>
      <c r="JH2013" s="4"/>
      <c r="JI2013" s="4"/>
      <c r="JJ2013" s="4"/>
      <c r="JK2013" s="4"/>
      <c r="JL2013" s="4"/>
      <c r="JM2013" s="4"/>
      <c r="JN2013" s="4"/>
      <c r="JO2013" s="4"/>
      <c r="JP2013" s="4"/>
      <c r="JQ2013" s="6"/>
    </row>
    <row r="2014" spans="1:277" x14ac:dyDescent="0.25">
      <c r="A2014" s="47"/>
      <c r="B2014" s="48"/>
      <c r="C2014" s="48"/>
      <c r="D2014" s="48"/>
      <c r="E2014" s="48"/>
      <c r="F2014" s="48"/>
      <c r="G2014" s="48"/>
      <c r="H2014" s="48"/>
      <c r="I2014" s="48"/>
      <c r="J2014" s="48"/>
      <c r="K2014" s="48"/>
      <c r="IY2014" s="6"/>
      <c r="IZ2014" s="6"/>
      <c r="JA2014" s="6"/>
      <c r="JB2014" s="6"/>
      <c r="JC2014" s="6"/>
      <c r="JD2014" s="46"/>
      <c r="JE2014" s="4"/>
      <c r="JF2014" s="4"/>
      <c r="JG2014" s="4"/>
      <c r="JH2014" s="4"/>
      <c r="JI2014" s="4"/>
      <c r="JJ2014" s="4"/>
      <c r="JK2014" s="4"/>
      <c r="JL2014" s="4"/>
      <c r="JM2014" s="4"/>
      <c r="JN2014" s="4"/>
      <c r="JO2014" s="4"/>
      <c r="JP2014" s="4"/>
      <c r="JQ2014" s="6"/>
    </row>
    <row r="2015" spans="1:277" x14ac:dyDescent="0.25">
      <c r="A2015" s="47"/>
      <c r="B2015" s="48"/>
      <c r="C2015" s="48"/>
      <c r="D2015" s="48"/>
      <c r="E2015" s="48"/>
      <c r="F2015" s="48"/>
      <c r="G2015" s="48"/>
      <c r="H2015" s="48"/>
      <c r="I2015" s="48"/>
      <c r="J2015" s="48"/>
      <c r="K2015" s="48"/>
      <c r="IY2015" s="6"/>
      <c r="IZ2015" s="6"/>
      <c r="JA2015" s="6"/>
      <c r="JB2015" s="6"/>
      <c r="JC2015" s="6"/>
      <c r="JD2015" s="46"/>
      <c r="JE2015" s="4"/>
      <c r="JF2015" s="4"/>
      <c r="JG2015" s="4"/>
      <c r="JH2015" s="4"/>
      <c r="JI2015" s="4"/>
      <c r="JJ2015" s="4"/>
      <c r="JK2015" s="4"/>
      <c r="JL2015" s="4"/>
      <c r="JM2015" s="4"/>
      <c r="JN2015" s="4"/>
      <c r="JO2015" s="4"/>
      <c r="JP2015" s="4"/>
      <c r="JQ2015" s="6"/>
    </row>
    <row r="2016" spans="1:277" x14ac:dyDescent="0.25">
      <c r="A2016" s="47"/>
      <c r="B2016" s="48"/>
      <c r="C2016" s="48"/>
      <c r="D2016" s="48"/>
      <c r="E2016" s="48"/>
      <c r="F2016" s="48"/>
      <c r="G2016" s="48"/>
      <c r="H2016" s="48"/>
      <c r="I2016" s="48"/>
      <c r="J2016" s="48"/>
      <c r="K2016" s="48"/>
      <c r="IY2016" s="6"/>
      <c r="IZ2016" s="6"/>
      <c r="JA2016" s="6"/>
      <c r="JB2016" s="6"/>
      <c r="JC2016" s="6"/>
      <c r="JD2016" s="46"/>
      <c r="JE2016" s="4"/>
      <c r="JF2016" s="4"/>
      <c r="JG2016" s="4"/>
      <c r="JH2016" s="4"/>
      <c r="JI2016" s="4"/>
      <c r="JJ2016" s="4"/>
      <c r="JK2016" s="4"/>
      <c r="JL2016" s="4"/>
      <c r="JM2016" s="4"/>
      <c r="JN2016" s="4"/>
      <c r="JO2016" s="4"/>
      <c r="JP2016" s="4"/>
      <c r="JQ2016" s="6"/>
    </row>
    <row r="2017" spans="1:277" x14ac:dyDescent="0.25">
      <c r="A2017" s="47"/>
      <c r="B2017" s="48"/>
      <c r="C2017" s="48"/>
      <c r="D2017" s="48"/>
      <c r="E2017" s="48"/>
      <c r="F2017" s="48"/>
      <c r="G2017" s="48"/>
      <c r="H2017" s="48"/>
      <c r="I2017" s="48"/>
      <c r="J2017" s="48"/>
      <c r="K2017" s="48"/>
      <c r="IY2017" s="6"/>
      <c r="IZ2017" s="6"/>
      <c r="JA2017" s="6"/>
      <c r="JB2017" s="6"/>
      <c r="JC2017" s="6"/>
      <c r="JD2017" s="46"/>
      <c r="JE2017" s="4"/>
      <c r="JF2017" s="4"/>
      <c r="JG2017" s="4"/>
      <c r="JH2017" s="4"/>
      <c r="JI2017" s="4"/>
      <c r="JJ2017" s="4"/>
      <c r="JK2017" s="4"/>
      <c r="JL2017" s="4"/>
      <c r="JM2017" s="4"/>
      <c r="JN2017" s="4"/>
      <c r="JO2017" s="4"/>
      <c r="JP2017" s="4"/>
      <c r="JQ2017" s="6"/>
    </row>
    <row r="2018" spans="1:277" x14ac:dyDescent="0.25">
      <c r="A2018" s="47"/>
      <c r="B2018" s="48"/>
      <c r="C2018" s="48"/>
      <c r="D2018" s="48"/>
      <c r="E2018" s="48"/>
      <c r="F2018" s="48"/>
      <c r="G2018" s="48"/>
      <c r="H2018" s="48"/>
      <c r="I2018" s="48"/>
      <c r="J2018" s="48"/>
      <c r="K2018" s="48"/>
      <c r="IY2018" s="6"/>
      <c r="IZ2018" s="6"/>
      <c r="JA2018" s="6"/>
      <c r="JB2018" s="6"/>
      <c r="JC2018" s="6"/>
      <c r="JD2018" s="46"/>
      <c r="JE2018" s="4"/>
      <c r="JF2018" s="4"/>
      <c r="JG2018" s="4"/>
      <c r="JH2018" s="4"/>
      <c r="JI2018" s="4"/>
      <c r="JJ2018" s="4"/>
      <c r="JK2018" s="4"/>
      <c r="JL2018" s="4"/>
      <c r="JM2018" s="4"/>
      <c r="JN2018" s="4"/>
      <c r="JO2018" s="4"/>
      <c r="JP2018" s="4"/>
      <c r="JQ2018" s="6"/>
    </row>
    <row r="2019" spans="1:277" x14ac:dyDescent="0.25">
      <c r="A2019" s="47"/>
      <c r="B2019" s="48"/>
      <c r="C2019" s="48"/>
      <c r="D2019" s="48"/>
      <c r="E2019" s="48"/>
      <c r="F2019" s="48"/>
      <c r="G2019" s="48"/>
      <c r="H2019" s="48"/>
      <c r="I2019" s="48"/>
      <c r="J2019" s="48"/>
      <c r="K2019" s="48"/>
      <c r="IY2019" s="6"/>
      <c r="IZ2019" s="6"/>
      <c r="JA2019" s="6"/>
      <c r="JB2019" s="6"/>
      <c r="JC2019" s="6"/>
      <c r="JD2019" s="46"/>
      <c r="JE2019" s="4"/>
      <c r="JF2019" s="4"/>
      <c r="JG2019" s="4"/>
      <c r="JH2019" s="4"/>
      <c r="JI2019" s="4"/>
      <c r="JJ2019" s="4"/>
      <c r="JK2019" s="4"/>
      <c r="JL2019" s="4"/>
      <c r="JM2019" s="4"/>
      <c r="JN2019" s="4"/>
      <c r="JO2019" s="4"/>
      <c r="JP2019" s="4"/>
      <c r="JQ2019" s="6"/>
    </row>
    <row r="2020" spans="1:277" x14ac:dyDescent="0.25">
      <c r="A2020" s="47"/>
      <c r="B2020" s="48"/>
      <c r="C2020" s="48"/>
      <c r="D2020" s="48"/>
      <c r="E2020" s="48"/>
      <c r="F2020" s="48"/>
      <c r="G2020" s="48"/>
      <c r="H2020" s="48"/>
      <c r="I2020" s="48"/>
      <c r="J2020" s="48"/>
      <c r="K2020" s="48"/>
      <c r="IY2020" s="6"/>
      <c r="IZ2020" s="6"/>
      <c r="JA2020" s="6"/>
      <c r="JB2020" s="6"/>
      <c r="JC2020" s="6"/>
      <c r="JD2020" s="46"/>
      <c r="JE2020" s="4"/>
      <c r="JF2020" s="4"/>
      <c r="JG2020" s="4"/>
      <c r="JH2020" s="4"/>
      <c r="JI2020" s="4"/>
      <c r="JJ2020" s="4"/>
      <c r="JK2020" s="4"/>
      <c r="JL2020" s="4"/>
      <c r="JM2020" s="4"/>
      <c r="JN2020" s="4"/>
      <c r="JO2020" s="4"/>
      <c r="JP2020" s="4"/>
      <c r="JQ2020" s="6"/>
    </row>
    <row r="2021" spans="1:277" x14ac:dyDescent="0.25">
      <c r="A2021" s="47"/>
      <c r="B2021" s="48"/>
      <c r="C2021" s="48"/>
      <c r="D2021" s="48"/>
      <c r="E2021" s="48"/>
      <c r="F2021" s="48"/>
      <c r="G2021" s="48"/>
      <c r="H2021" s="48"/>
      <c r="I2021" s="48"/>
      <c r="J2021" s="48"/>
      <c r="K2021" s="48"/>
      <c r="IY2021" s="6"/>
      <c r="IZ2021" s="6"/>
      <c r="JA2021" s="6"/>
      <c r="JB2021" s="6"/>
      <c r="JC2021" s="6"/>
      <c r="JD2021" s="46"/>
      <c r="JE2021" s="4"/>
      <c r="JF2021" s="4"/>
      <c r="JG2021" s="4"/>
      <c r="JH2021" s="4"/>
      <c r="JI2021" s="4"/>
      <c r="JJ2021" s="4"/>
      <c r="JK2021" s="4"/>
      <c r="JL2021" s="4"/>
      <c r="JM2021" s="4"/>
      <c r="JN2021" s="4"/>
      <c r="JO2021" s="4"/>
      <c r="JP2021" s="4"/>
      <c r="JQ2021" s="6"/>
    </row>
    <row r="2022" spans="1:277" x14ac:dyDescent="0.25">
      <c r="A2022" s="47"/>
      <c r="B2022" s="48"/>
      <c r="C2022" s="48"/>
      <c r="D2022" s="48"/>
      <c r="E2022" s="48"/>
      <c r="F2022" s="48"/>
      <c r="G2022" s="48"/>
      <c r="H2022" s="48"/>
      <c r="I2022" s="48"/>
      <c r="J2022" s="48"/>
      <c r="K2022" s="48"/>
      <c r="IY2022" s="6"/>
      <c r="IZ2022" s="6"/>
      <c r="JA2022" s="6"/>
      <c r="JB2022" s="6"/>
      <c r="JC2022" s="6"/>
      <c r="JD2022" s="46"/>
      <c r="JE2022" s="4"/>
      <c r="JF2022" s="4"/>
      <c r="JG2022" s="4"/>
      <c r="JH2022" s="4"/>
      <c r="JI2022" s="4"/>
      <c r="JJ2022" s="4"/>
      <c r="JK2022" s="4"/>
      <c r="JL2022" s="4"/>
      <c r="JM2022" s="4"/>
      <c r="JN2022" s="4"/>
      <c r="JO2022" s="4"/>
      <c r="JP2022" s="4"/>
      <c r="JQ2022" s="6"/>
    </row>
    <row r="2023" spans="1:277" x14ac:dyDescent="0.25">
      <c r="A2023" s="47"/>
      <c r="B2023" s="48"/>
      <c r="C2023" s="48"/>
      <c r="D2023" s="48"/>
      <c r="E2023" s="48"/>
      <c r="F2023" s="48"/>
      <c r="G2023" s="48"/>
      <c r="H2023" s="48"/>
      <c r="I2023" s="48"/>
      <c r="J2023" s="48"/>
      <c r="K2023" s="48"/>
      <c r="IY2023" s="6"/>
      <c r="IZ2023" s="6"/>
      <c r="JA2023" s="6"/>
      <c r="JB2023" s="6"/>
      <c r="JC2023" s="6"/>
      <c r="JD2023" s="46"/>
      <c r="JE2023" s="4"/>
      <c r="JF2023" s="4"/>
      <c r="JG2023" s="4"/>
      <c r="JH2023" s="4"/>
      <c r="JI2023" s="4"/>
      <c r="JJ2023" s="4"/>
      <c r="JK2023" s="4"/>
      <c r="JL2023" s="4"/>
      <c r="JM2023" s="4"/>
      <c r="JN2023" s="4"/>
      <c r="JO2023" s="4"/>
      <c r="JP2023" s="4"/>
      <c r="JQ2023" s="6"/>
    </row>
    <row r="2024" spans="1:277" x14ac:dyDescent="0.25">
      <c r="A2024" s="47"/>
      <c r="B2024" s="48"/>
      <c r="C2024" s="48"/>
      <c r="D2024" s="48"/>
      <c r="E2024" s="48"/>
      <c r="F2024" s="48"/>
      <c r="G2024" s="48"/>
      <c r="H2024" s="48"/>
      <c r="I2024" s="48"/>
      <c r="J2024" s="48"/>
      <c r="K2024" s="48"/>
      <c r="IY2024" s="6"/>
      <c r="IZ2024" s="6"/>
      <c r="JA2024" s="6"/>
      <c r="JB2024" s="6"/>
      <c r="JC2024" s="6"/>
      <c r="JD2024" s="46"/>
      <c r="JE2024" s="4"/>
      <c r="JF2024" s="4"/>
      <c r="JG2024" s="4"/>
      <c r="JH2024" s="4"/>
      <c r="JI2024" s="4"/>
      <c r="JJ2024" s="4"/>
      <c r="JK2024" s="4"/>
      <c r="JL2024" s="4"/>
      <c r="JM2024" s="4"/>
      <c r="JN2024" s="4"/>
      <c r="JO2024" s="4"/>
      <c r="JP2024" s="4"/>
      <c r="JQ2024" s="6"/>
    </row>
    <row r="2025" spans="1:277" x14ac:dyDescent="0.25">
      <c r="A2025" s="47"/>
      <c r="B2025" s="48"/>
      <c r="C2025" s="48"/>
      <c r="D2025" s="48"/>
      <c r="E2025" s="48"/>
      <c r="F2025" s="48"/>
      <c r="G2025" s="48"/>
      <c r="H2025" s="48"/>
      <c r="I2025" s="48"/>
      <c r="J2025" s="48"/>
      <c r="K2025" s="48"/>
      <c r="IY2025" s="6"/>
      <c r="IZ2025" s="6"/>
      <c r="JA2025" s="6"/>
      <c r="JB2025" s="6"/>
      <c r="JC2025" s="6"/>
      <c r="JD2025" s="46"/>
      <c r="JE2025" s="4"/>
      <c r="JF2025" s="4"/>
      <c r="JG2025" s="4"/>
      <c r="JH2025" s="4"/>
      <c r="JI2025" s="4"/>
      <c r="JJ2025" s="4"/>
      <c r="JK2025" s="4"/>
      <c r="JL2025" s="4"/>
      <c r="JM2025" s="4"/>
      <c r="JN2025" s="4"/>
      <c r="JO2025" s="4"/>
      <c r="JP2025" s="4"/>
      <c r="JQ2025" s="6"/>
    </row>
    <row r="2026" spans="1:277" x14ac:dyDescent="0.25">
      <c r="A2026" s="47"/>
      <c r="B2026" s="48"/>
      <c r="C2026" s="48"/>
      <c r="D2026" s="48"/>
      <c r="E2026" s="48"/>
      <c r="F2026" s="48"/>
      <c r="G2026" s="48"/>
      <c r="H2026" s="48"/>
      <c r="I2026" s="48"/>
      <c r="J2026" s="48"/>
      <c r="K2026" s="48"/>
      <c r="IY2026" s="6"/>
      <c r="IZ2026" s="6"/>
      <c r="JA2026" s="6"/>
      <c r="JB2026" s="6"/>
      <c r="JC2026" s="6"/>
      <c r="JD2026" s="46"/>
      <c r="JE2026" s="4"/>
      <c r="JF2026" s="4"/>
      <c r="JG2026" s="4"/>
      <c r="JH2026" s="4"/>
      <c r="JI2026" s="4"/>
      <c r="JJ2026" s="4"/>
      <c r="JK2026" s="4"/>
      <c r="JL2026" s="4"/>
      <c r="JM2026" s="4"/>
      <c r="JN2026" s="4"/>
      <c r="JO2026" s="4"/>
      <c r="JP2026" s="4"/>
      <c r="JQ2026" s="6"/>
    </row>
    <row r="2027" spans="1:277" x14ac:dyDescent="0.25">
      <c r="A2027" s="47"/>
      <c r="B2027" s="48"/>
      <c r="C2027" s="48"/>
      <c r="D2027" s="48"/>
      <c r="E2027" s="48"/>
      <c r="F2027" s="48"/>
      <c r="G2027" s="48"/>
      <c r="H2027" s="48"/>
      <c r="I2027" s="48"/>
      <c r="J2027" s="48"/>
      <c r="K2027" s="48"/>
      <c r="IY2027" s="6"/>
      <c r="IZ2027" s="6"/>
      <c r="JA2027" s="6"/>
      <c r="JB2027" s="6"/>
      <c r="JC2027" s="6"/>
      <c r="JD2027" s="46"/>
      <c r="JE2027" s="4"/>
      <c r="JF2027" s="4"/>
      <c r="JG2027" s="4"/>
      <c r="JH2027" s="4"/>
      <c r="JI2027" s="4"/>
      <c r="JJ2027" s="4"/>
      <c r="JK2027" s="4"/>
      <c r="JL2027" s="4"/>
      <c r="JM2027" s="4"/>
      <c r="JN2027" s="4"/>
      <c r="JO2027" s="4"/>
      <c r="JP2027" s="4"/>
      <c r="JQ2027" s="6"/>
    </row>
    <row r="2028" spans="1:277" x14ac:dyDescent="0.25">
      <c r="A2028" s="47"/>
      <c r="B2028" s="48"/>
      <c r="C2028" s="48"/>
      <c r="D2028" s="48"/>
      <c r="E2028" s="48"/>
      <c r="F2028" s="48"/>
      <c r="G2028" s="48"/>
      <c r="H2028" s="48"/>
      <c r="I2028" s="48"/>
      <c r="J2028" s="48"/>
      <c r="K2028" s="48"/>
      <c r="IY2028" s="6"/>
      <c r="IZ2028" s="6"/>
      <c r="JA2028" s="6"/>
      <c r="JB2028" s="6"/>
      <c r="JC2028" s="6"/>
      <c r="JD2028" s="46"/>
      <c r="JE2028" s="4"/>
      <c r="JF2028" s="4"/>
      <c r="JG2028" s="4"/>
      <c r="JH2028" s="4"/>
      <c r="JI2028" s="4"/>
      <c r="JJ2028" s="4"/>
      <c r="JK2028" s="4"/>
      <c r="JL2028" s="4"/>
      <c r="JM2028" s="4"/>
      <c r="JN2028" s="4"/>
      <c r="JO2028" s="4"/>
      <c r="JP2028" s="4"/>
      <c r="JQ2028" s="6"/>
    </row>
    <row r="2029" spans="1:277" x14ac:dyDescent="0.25">
      <c r="A2029" s="47"/>
      <c r="B2029" s="48"/>
      <c r="C2029" s="48"/>
      <c r="D2029" s="48"/>
      <c r="E2029" s="48"/>
      <c r="F2029" s="48"/>
      <c r="G2029" s="48"/>
      <c r="H2029" s="48"/>
      <c r="I2029" s="48"/>
      <c r="J2029" s="48"/>
      <c r="K2029" s="48"/>
      <c r="IY2029" s="6"/>
      <c r="IZ2029" s="6"/>
      <c r="JA2029" s="6"/>
      <c r="JB2029" s="6"/>
      <c r="JC2029" s="6"/>
      <c r="JD2029" s="46"/>
      <c r="JE2029" s="4"/>
      <c r="JF2029" s="4"/>
      <c r="JG2029" s="4"/>
      <c r="JH2029" s="4"/>
      <c r="JI2029" s="4"/>
      <c r="JJ2029" s="4"/>
      <c r="JK2029" s="4"/>
      <c r="JL2029" s="4"/>
      <c r="JM2029" s="4"/>
      <c r="JN2029" s="4"/>
      <c r="JO2029" s="4"/>
      <c r="JP2029" s="4"/>
      <c r="JQ2029" s="6"/>
    </row>
    <row r="2030" spans="1:277" x14ac:dyDescent="0.25">
      <c r="A2030" s="47"/>
      <c r="B2030" s="48"/>
      <c r="C2030" s="48"/>
      <c r="D2030" s="48"/>
      <c r="E2030" s="48"/>
      <c r="F2030" s="48"/>
      <c r="G2030" s="48"/>
      <c r="H2030" s="48"/>
      <c r="I2030" s="48"/>
      <c r="J2030" s="48"/>
      <c r="K2030" s="48"/>
      <c r="IY2030" s="6"/>
      <c r="IZ2030" s="6"/>
      <c r="JA2030" s="6"/>
      <c r="JB2030" s="6"/>
      <c r="JC2030" s="6"/>
      <c r="JD2030" s="46"/>
      <c r="JE2030" s="4"/>
      <c r="JF2030" s="4"/>
      <c r="JG2030" s="4"/>
      <c r="JH2030" s="4"/>
      <c r="JI2030" s="4"/>
      <c r="JJ2030" s="4"/>
      <c r="JK2030" s="4"/>
      <c r="JL2030" s="4"/>
      <c r="JM2030" s="4"/>
      <c r="JN2030" s="4"/>
      <c r="JO2030" s="4"/>
      <c r="JP2030" s="4"/>
      <c r="JQ2030" s="6"/>
    </row>
    <row r="2031" spans="1:277" x14ac:dyDescent="0.25">
      <c r="A2031" s="47"/>
      <c r="B2031" s="48"/>
      <c r="C2031" s="48"/>
      <c r="D2031" s="48"/>
      <c r="E2031" s="48"/>
      <c r="F2031" s="48"/>
      <c r="G2031" s="48"/>
      <c r="H2031" s="48"/>
      <c r="I2031" s="48"/>
      <c r="J2031" s="48"/>
      <c r="K2031" s="48"/>
      <c r="IY2031" s="6"/>
      <c r="IZ2031" s="6"/>
      <c r="JA2031" s="6"/>
      <c r="JB2031" s="6"/>
      <c r="JC2031" s="6"/>
      <c r="JD2031" s="46"/>
      <c r="JE2031" s="4"/>
      <c r="JF2031" s="4"/>
      <c r="JG2031" s="4"/>
      <c r="JH2031" s="4"/>
      <c r="JI2031" s="4"/>
      <c r="JJ2031" s="4"/>
      <c r="JK2031" s="4"/>
      <c r="JL2031" s="4"/>
      <c r="JM2031" s="4"/>
      <c r="JN2031" s="4"/>
      <c r="JO2031" s="4"/>
      <c r="JP2031" s="4"/>
      <c r="JQ2031" s="6"/>
    </row>
    <row r="2032" spans="1:277" x14ac:dyDescent="0.25">
      <c r="A2032" s="47"/>
      <c r="B2032" s="48"/>
      <c r="C2032" s="48"/>
      <c r="D2032" s="48"/>
      <c r="E2032" s="48"/>
      <c r="F2032" s="48"/>
      <c r="G2032" s="48"/>
      <c r="H2032" s="48"/>
      <c r="I2032" s="48"/>
      <c r="J2032" s="48"/>
      <c r="K2032" s="48"/>
      <c r="IY2032" s="6"/>
      <c r="IZ2032" s="6"/>
      <c r="JA2032" s="6"/>
      <c r="JB2032" s="6"/>
      <c r="JC2032" s="6"/>
      <c r="JD2032" s="46"/>
      <c r="JE2032" s="4"/>
      <c r="JF2032" s="4"/>
      <c r="JG2032" s="4"/>
      <c r="JH2032" s="4"/>
      <c r="JI2032" s="4"/>
      <c r="JJ2032" s="4"/>
      <c r="JK2032" s="4"/>
      <c r="JL2032" s="4"/>
      <c r="JM2032" s="4"/>
      <c r="JN2032" s="4"/>
      <c r="JO2032" s="4"/>
      <c r="JP2032" s="4"/>
      <c r="JQ2032" s="6"/>
    </row>
    <row r="2033" spans="1:277" x14ac:dyDescent="0.25">
      <c r="A2033" s="47"/>
      <c r="B2033" s="48"/>
      <c r="C2033" s="48"/>
      <c r="D2033" s="48"/>
      <c r="E2033" s="48"/>
      <c r="F2033" s="48"/>
      <c r="G2033" s="48"/>
      <c r="H2033" s="48"/>
      <c r="I2033" s="48"/>
      <c r="J2033" s="48"/>
      <c r="K2033" s="48"/>
      <c r="IY2033" s="6"/>
      <c r="IZ2033" s="6"/>
      <c r="JA2033" s="6"/>
      <c r="JB2033" s="6"/>
      <c r="JC2033" s="6"/>
      <c r="JD2033" s="46"/>
      <c r="JE2033" s="4"/>
      <c r="JF2033" s="4"/>
      <c r="JG2033" s="4"/>
      <c r="JH2033" s="4"/>
      <c r="JI2033" s="4"/>
      <c r="JJ2033" s="4"/>
      <c r="JK2033" s="4"/>
      <c r="JL2033" s="4"/>
      <c r="JM2033" s="4"/>
      <c r="JN2033" s="4"/>
      <c r="JO2033" s="4"/>
      <c r="JP2033" s="4"/>
      <c r="JQ2033" s="6"/>
    </row>
    <row r="2034" spans="1:277" x14ac:dyDescent="0.25">
      <c r="A2034" s="47"/>
      <c r="B2034" s="48"/>
      <c r="C2034" s="48"/>
      <c r="D2034" s="48"/>
      <c r="E2034" s="48"/>
      <c r="F2034" s="48"/>
      <c r="G2034" s="48"/>
      <c r="H2034" s="48"/>
      <c r="I2034" s="48"/>
      <c r="J2034" s="48"/>
      <c r="K2034" s="48"/>
      <c r="IY2034" s="6"/>
      <c r="IZ2034" s="6"/>
      <c r="JA2034" s="6"/>
      <c r="JB2034" s="6"/>
      <c r="JC2034" s="6"/>
      <c r="JD2034" s="46"/>
      <c r="JE2034" s="4"/>
      <c r="JF2034" s="4"/>
      <c r="JG2034" s="4"/>
      <c r="JH2034" s="4"/>
      <c r="JI2034" s="4"/>
      <c r="JJ2034" s="4"/>
      <c r="JK2034" s="4"/>
      <c r="JL2034" s="4"/>
      <c r="JM2034" s="4"/>
      <c r="JN2034" s="4"/>
      <c r="JO2034" s="4"/>
      <c r="JP2034" s="4"/>
      <c r="JQ2034" s="6"/>
    </row>
    <row r="2035" spans="1:277" x14ac:dyDescent="0.25">
      <c r="A2035" s="47"/>
      <c r="B2035" s="48"/>
      <c r="C2035" s="48"/>
      <c r="D2035" s="48"/>
      <c r="E2035" s="48"/>
      <c r="F2035" s="48"/>
      <c r="G2035" s="48"/>
      <c r="H2035" s="48"/>
      <c r="I2035" s="48"/>
      <c r="J2035" s="48"/>
      <c r="K2035" s="48"/>
      <c r="IY2035" s="6"/>
      <c r="IZ2035" s="6"/>
      <c r="JA2035" s="6"/>
      <c r="JB2035" s="6"/>
      <c r="JC2035" s="6"/>
      <c r="JD2035" s="46"/>
      <c r="JE2035" s="4"/>
      <c r="JF2035" s="4"/>
      <c r="JG2035" s="4"/>
      <c r="JH2035" s="4"/>
      <c r="JI2035" s="4"/>
      <c r="JJ2035" s="4"/>
      <c r="JK2035" s="4"/>
      <c r="JL2035" s="4"/>
      <c r="JM2035" s="4"/>
      <c r="JN2035" s="4"/>
      <c r="JO2035" s="4"/>
      <c r="JP2035" s="4"/>
      <c r="JQ2035" s="6"/>
    </row>
    <row r="2036" spans="1:277" x14ac:dyDescent="0.25">
      <c r="A2036" s="47"/>
      <c r="B2036" s="48"/>
      <c r="C2036" s="48"/>
      <c r="D2036" s="48"/>
      <c r="E2036" s="48"/>
      <c r="F2036" s="48"/>
      <c r="G2036" s="48"/>
      <c r="H2036" s="48"/>
      <c r="I2036" s="48"/>
      <c r="J2036" s="48"/>
      <c r="K2036" s="48"/>
      <c r="IY2036" s="6"/>
      <c r="IZ2036" s="6"/>
      <c r="JA2036" s="6"/>
      <c r="JB2036" s="6"/>
      <c r="JC2036" s="6"/>
      <c r="JD2036" s="46"/>
      <c r="JE2036" s="4"/>
      <c r="JF2036" s="4"/>
      <c r="JG2036" s="4"/>
      <c r="JH2036" s="4"/>
      <c r="JI2036" s="4"/>
      <c r="JJ2036" s="4"/>
      <c r="JK2036" s="4"/>
      <c r="JL2036" s="4"/>
      <c r="JM2036" s="4"/>
      <c r="JN2036" s="4"/>
      <c r="JO2036" s="4"/>
      <c r="JP2036" s="4"/>
      <c r="JQ2036" s="6"/>
    </row>
    <row r="2037" spans="1:277" x14ac:dyDescent="0.25">
      <c r="A2037" s="47"/>
      <c r="B2037" s="48"/>
      <c r="C2037" s="48"/>
      <c r="D2037" s="48"/>
      <c r="E2037" s="48"/>
      <c r="F2037" s="48"/>
      <c r="G2037" s="48"/>
      <c r="H2037" s="48"/>
      <c r="I2037" s="48"/>
      <c r="J2037" s="48"/>
      <c r="K2037" s="48"/>
      <c r="IY2037" s="6"/>
      <c r="IZ2037" s="6"/>
      <c r="JA2037" s="6"/>
      <c r="JB2037" s="6"/>
      <c r="JC2037" s="6"/>
      <c r="JD2037" s="46"/>
      <c r="JE2037" s="4"/>
      <c r="JF2037" s="4"/>
      <c r="JG2037" s="4"/>
      <c r="JH2037" s="4"/>
      <c r="JI2037" s="4"/>
      <c r="JJ2037" s="4"/>
      <c r="JK2037" s="4"/>
      <c r="JL2037" s="4"/>
      <c r="JM2037" s="4"/>
      <c r="JN2037" s="4"/>
      <c r="JO2037" s="4"/>
      <c r="JP2037" s="4"/>
      <c r="JQ2037" s="6"/>
    </row>
    <row r="2038" spans="1:277" x14ac:dyDescent="0.25">
      <c r="A2038" s="47"/>
      <c r="B2038" s="48"/>
      <c r="C2038" s="48"/>
      <c r="D2038" s="48"/>
      <c r="E2038" s="48"/>
      <c r="F2038" s="48"/>
      <c r="G2038" s="48"/>
      <c r="H2038" s="48"/>
      <c r="I2038" s="48"/>
      <c r="J2038" s="48"/>
      <c r="K2038" s="48"/>
      <c r="IY2038" s="6"/>
      <c r="IZ2038" s="6"/>
      <c r="JA2038" s="6"/>
      <c r="JB2038" s="6"/>
      <c r="JC2038" s="6"/>
      <c r="JD2038" s="46"/>
      <c r="JE2038" s="4"/>
      <c r="JF2038" s="4"/>
      <c r="JG2038" s="4"/>
      <c r="JH2038" s="4"/>
      <c r="JI2038" s="4"/>
      <c r="JJ2038" s="4"/>
      <c r="JK2038" s="4"/>
      <c r="JL2038" s="4"/>
      <c r="JM2038" s="4"/>
      <c r="JN2038" s="4"/>
      <c r="JO2038" s="4"/>
      <c r="JP2038" s="4"/>
      <c r="JQ2038" s="6"/>
    </row>
    <row r="2039" spans="1:277" x14ac:dyDescent="0.25">
      <c r="A2039" s="47"/>
      <c r="B2039" s="48"/>
      <c r="C2039" s="48"/>
      <c r="D2039" s="48"/>
      <c r="E2039" s="48"/>
      <c r="F2039" s="48"/>
      <c r="G2039" s="48"/>
      <c r="H2039" s="48"/>
      <c r="I2039" s="48"/>
      <c r="J2039" s="48"/>
      <c r="K2039" s="48"/>
      <c r="IY2039" s="6"/>
      <c r="IZ2039" s="6"/>
      <c r="JA2039" s="6"/>
      <c r="JB2039" s="6"/>
      <c r="JC2039" s="6"/>
      <c r="JD2039" s="46"/>
      <c r="JE2039" s="4"/>
      <c r="JF2039" s="4"/>
      <c r="JG2039" s="4"/>
      <c r="JH2039" s="4"/>
      <c r="JI2039" s="4"/>
      <c r="JJ2039" s="4"/>
      <c r="JK2039" s="4"/>
      <c r="JL2039" s="4"/>
      <c r="JM2039" s="4"/>
      <c r="JN2039" s="4"/>
      <c r="JO2039" s="4"/>
      <c r="JP2039" s="4"/>
      <c r="JQ2039" s="6"/>
    </row>
    <row r="2040" spans="1:277" x14ac:dyDescent="0.25">
      <c r="A2040" s="47"/>
      <c r="B2040" s="48"/>
      <c r="C2040" s="48"/>
      <c r="D2040" s="48"/>
      <c r="E2040" s="48"/>
      <c r="F2040" s="48"/>
      <c r="G2040" s="48"/>
      <c r="H2040" s="48"/>
      <c r="I2040" s="48"/>
      <c r="J2040" s="48"/>
      <c r="K2040" s="48"/>
      <c r="IY2040" s="6"/>
      <c r="IZ2040" s="6"/>
      <c r="JA2040" s="6"/>
      <c r="JB2040" s="6"/>
      <c r="JC2040" s="6"/>
      <c r="JD2040" s="46"/>
      <c r="JE2040" s="4"/>
      <c r="JF2040" s="4"/>
      <c r="JG2040" s="4"/>
      <c r="JH2040" s="4"/>
      <c r="JI2040" s="4"/>
      <c r="JJ2040" s="4"/>
      <c r="JK2040" s="4"/>
      <c r="JL2040" s="4"/>
      <c r="JM2040" s="4"/>
      <c r="JN2040" s="4"/>
      <c r="JO2040" s="4"/>
      <c r="JP2040" s="4"/>
      <c r="JQ2040" s="6"/>
    </row>
    <row r="2041" spans="1:277" x14ac:dyDescent="0.25">
      <c r="A2041" s="47"/>
      <c r="B2041" s="48"/>
      <c r="C2041" s="48"/>
      <c r="D2041" s="48"/>
      <c r="E2041" s="48"/>
      <c r="F2041" s="48"/>
      <c r="G2041" s="48"/>
      <c r="H2041" s="48"/>
      <c r="I2041" s="48"/>
      <c r="J2041" s="48"/>
      <c r="K2041" s="48"/>
      <c r="IY2041" s="6"/>
      <c r="IZ2041" s="6"/>
      <c r="JA2041" s="6"/>
      <c r="JB2041" s="6"/>
      <c r="JC2041" s="6"/>
      <c r="JD2041" s="46"/>
      <c r="JE2041" s="4"/>
      <c r="JF2041" s="4"/>
      <c r="JG2041" s="4"/>
      <c r="JH2041" s="4"/>
      <c r="JI2041" s="4"/>
      <c r="JJ2041" s="4"/>
      <c r="JK2041" s="4"/>
      <c r="JL2041" s="4"/>
      <c r="JM2041" s="4"/>
      <c r="JN2041" s="4"/>
      <c r="JO2041" s="4"/>
      <c r="JP2041" s="4"/>
      <c r="JQ2041" s="6"/>
    </row>
    <row r="2042" spans="1:277" x14ac:dyDescent="0.25">
      <c r="A2042" s="47"/>
      <c r="B2042" s="48"/>
      <c r="C2042" s="48"/>
      <c r="D2042" s="48"/>
      <c r="E2042" s="48"/>
      <c r="F2042" s="48"/>
      <c r="G2042" s="48"/>
      <c r="H2042" s="48"/>
      <c r="I2042" s="48"/>
      <c r="J2042" s="48"/>
      <c r="K2042" s="48"/>
      <c r="IY2042" s="6"/>
      <c r="IZ2042" s="6"/>
      <c r="JA2042" s="6"/>
      <c r="JB2042" s="6"/>
      <c r="JC2042" s="6"/>
      <c r="JD2042" s="46"/>
      <c r="JE2042" s="4"/>
      <c r="JF2042" s="4"/>
      <c r="JG2042" s="4"/>
      <c r="JH2042" s="4"/>
      <c r="JI2042" s="4"/>
      <c r="JJ2042" s="4"/>
      <c r="JK2042" s="4"/>
      <c r="JL2042" s="4"/>
      <c r="JM2042" s="4"/>
      <c r="JN2042" s="4"/>
      <c r="JO2042" s="4"/>
      <c r="JP2042" s="4"/>
      <c r="JQ2042" s="6"/>
    </row>
    <row r="2043" spans="1:277" x14ac:dyDescent="0.25">
      <c r="A2043" s="47"/>
      <c r="B2043" s="48"/>
      <c r="C2043" s="48"/>
      <c r="D2043" s="48"/>
      <c r="E2043" s="48"/>
      <c r="F2043" s="48"/>
      <c r="G2043" s="48"/>
      <c r="H2043" s="48"/>
      <c r="I2043" s="48"/>
      <c r="J2043" s="48"/>
      <c r="K2043" s="48"/>
      <c r="IY2043" s="6"/>
      <c r="IZ2043" s="6"/>
      <c r="JA2043" s="6"/>
      <c r="JB2043" s="6"/>
      <c r="JC2043" s="6"/>
      <c r="JD2043" s="46"/>
      <c r="JE2043" s="4"/>
      <c r="JF2043" s="4"/>
      <c r="JG2043" s="4"/>
      <c r="JH2043" s="4"/>
      <c r="JI2043" s="4"/>
      <c r="JJ2043" s="4"/>
      <c r="JK2043" s="4"/>
      <c r="JL2043" s="4"/>
      <c r="JM2043" s="4"/>
      <c r="JN2043" s="4"/>
      <c r="JO2043" s="4"/>
      <c r="JP2043" s="4"/>
      <c r="JQ2043" s="6"/>
    </row>
    <row r="2044" spans="1:277" x14ac:dyDescent="0.25">
      <c r="A2044" s="47"/>
      <c r="B2044" s="48"/>
      <c r="C2044" s="48"/>
      <c r="D2044" s="48"/>
      <c r="E2044" s="48"/>
      <c r="F2044" s="48"/>
      <c r="G2044" s="48"/>
      <c r="H2044" s="48"/>
      <c r="I2044" s="48"/>
      <c r="J2044" s="48"/>
      <c r="K2044" s="48"/>
      <c r="IY2044" s="6"/>
      <c r="IZ2044" s="6"/>
      <c r="JA2044" s="6"/>
      <c r="JB2044" s="6"/>
      <c r="JC2044" s="6"/>
      <c r="JD2044" s="46"/>
      <c r="JE2044" s="4"/>
      <c r="JF2044" s="4"/>
      <c r="JG2044" s="4"/>
      <c r="JH2044" s="4"/>
      <c r="JI2044" s="4"/>
      <c r="JJ2044" s="4"/>
      <c r="JK2044" s="4"/>
      <c r="JL2044" s="4"/>
      <c r="JM2044" s="4"/>
      <c r="JN2044" s="4"/>
      <c r="JO2044" s="4"/>
      <c r="JP2044" s="4"/>
      <c r="JQ2044" s="6"/>
    </row>
    <row r="2045" spans="1:277" x14ac:dyDescent="0.25">
      <c r="A2045" s="47"/>
      <c r="B2045" s="48"/>
      <c r="C2045" s="48"/>
      <c r="D2045" s="48"/>
      <c r="E2045" s="48"/>
      <c r="F2045" s="48"/>
      <c r="G2045" s="48"/>
      <c r="H2045" s="48"/>
      <c r="I2045" s="48"/>
      <c r="J2045" s="48"/>
      <c r="K2045" s="48"/>
      <c r="IY2045" s="6"/>
      <c r="IZ2045" s="6"/>
      <c r="JA2045" s="6"/>
      <c r="JB2045" s="6"/>
      <c r="JC2045" s="6"/>
      <c r="JD2045" s="46"/>
      <c r="JE2045" s="4"/>
      <c r="JF2045" s="4"/>
      <c r="JG2045" s="4"/>
      <c r="JH2045" s="4"/>
      <c r="JI2045" s="4"/>
      <c r="JJ2045" s="4"/>
      <c r="JK2045" s="4"/>
      <c r="JL2045" s="4"/>
      <c r="JM2045" s="4"/>
      <c r="JN2045" s="4"/>
      <c r="JO2045" s="4"/>
      <c r="JP2045" s="4"/>
      <c r="JQ2045" s="6"/>
    </row>
    <row r="2046" spans="1:277" x14ac:dyDescent="0.25">
      <c r="A2046" s="47"/>
      <c r="B2046" s="48"/>
      <c r="C2046" s="48"/>
      <c r="D2046" s="48"/>
      <c r="E2046" s="48"/>
      <c r="F2046" s="48"/>
      <c r="G2046" s="48"/>
      <c r="H2046" s="48"/>
      <c r="I2046" s="48"/>
      <c r="J2046" s="48"/>
      <c r="K2046" s="48"/>
      <c r="IY2046" s="6"/>
      <c r="IZ2046" s="6"/>
      <c r="JA2046" s="6"/>
      <c r="JB2046" s="6"/>
      <c r="JC2046" s="6"/>
      <c r="JD2046" s="46"/>
      <c r="JE2046" s="4"/>
      <c r="JF2046" s="4"/>
      <c r="JG2046" s="4"/>
      <c r="JH2046" s="4"/>
      <c r="JI2046" s="4"/>
      <c r="JJ2046" s="4"/>
      <c r="JK2046" s="4"/>
      <c r="JL2046" s="4"/>
      <c r="JM2046" s="4"/>
      <c r="JN2046" s="4"/>
      <c r="JO2046" s="4"/>
      <c r="JP2046" s="4"/>
      <c r="JQ2046" s="6"/>
    </row>
    <row r="2047" spans="1:277" x14ac:dyDescent="0.25">
      <c r="A2047" s="47"/>
      <c r="B2047" s="48"/>
      <c r="C2047" s="48"/>
      <c r="D2047" s="48"/>
      <c r="E2047" s="48"/>
      <c r="F2047" s="48"/>
      <c r="G2047" s="48"/>
      <c r="H2047" s="48"/>
      <c r="I2047" s="48"/>
      <c r="J2047" s="48"/>
      <c r="K2047" s="48"/>
      <c r="IY2047" s="6"/>
      <c r="IZ2047" s="6"/>
      <c r="JA2047" s="6"/>
      <c r="JB2047" s="6"/>
      <c r="JC2047" s="6"/>
      <c r="JD2047" s="46"/>
      <c r="JE2047" s="4"/>
      <c r="JF2047" s="4"/>
      <c r="JG2047" s="4"/>
      <c r="JH2047" s="4"/>
      <c r="JI2047" s="4"/>
      <c r="JJ2047" s="4"/>
      <c r="JK2047" s="4"/>
      <c r="JL2047" s="4"/>
      <c r="JM2047" s="4"/>
      <c r="JN2047" s="4"/>
      <c r="JO2047" s="4"/>
      <c r="JP2047" s="4"/>
      <c r="JQ2047" s="6"/>
    </row>
    <row r="2048" spans="1:277" x14ac:dyDescent="0.25">
      <c r="A2048" s="47"/>
      <c r="B2048" s="48"/>
      <c r="C2048" s="48"/>
      <c r="D2048" s="48"/>
      <c r="E2048" s="48"/>
      <c r="F2048" s="48"/>
      <c r="G2048" s="48"/>
      <c r="H2048" s="48"/>
      <c r="I2048" s="48"/>
      <c r="J2048" s="48"/>
      <c r="K2048" s="48"/>
      <c r="IY2048" s="6"/>
      <c r="IZ2048" s="6"/>
      <c r="JA2048" s="6"/>
      <c r="JB2048" s="6"/>
      <c r="JC2048" s="6"/>
      <c r="JD2048" s="46"/>
      <c r="JE2048" s="4"/>
      <c r="JF2048" s="4"/>
      <c r="JG2048" s="4"/>
      <c r="JH2048" s="4"/>
      <c r="JI2048" s="4"/>
      <c r="JJ2048" s="4"/>
      <c r="JK2048" s="4"/>
      <c r="JL2048" s="4"/>
      <c r="JM2048" s="4"/>
      <c r="JN2048" s="4"/>
      <c r="JO2048" s="4"/>
      <c r="JP2048" s="4"/>
      <c r="JQ2048" s="6"/>
    </row>
    <row r="2049" spans="1:277" x14ac:dyDescent="0.25">
      <c r="A2049" s="47"/>
      <c r="B2049" s="48"/>
      <c r="C2049" s="48"/>
      <c r="D2049" s="48"/>
      <c r="E2049" s="48"/>
      <c r="F2049" s="48"/>
      <c r="G2049" s="48"/>
      <c r="H2049" s="48"/>
      <c r="I2049" s="48"/>
      <c r="J2049" s="48"/>
      <c r="K2049" s="48"/>
      <c r="IY2049" s="6"/>
      <c r="IZ2049" s="6"/>
      <c r="JA2049" s="6"/>
      <c r="JB2049" s="6"/>
      <c r="JC2049" s="6"/>
      <c r="JD2049" s="46"/>
      <c r="JE2049" s="4"/>
      <c r="JF2049" s="4"/>
      <c r="JG2049" s="4"/>
      <c r="JH2049" s="4"/>
      <c r="JI2049" s="4"/>
      <c r="JJ2049" s="4"/>
      <c r="JK2049" s="4"/>
      <c r="JL2049" s="4"/>
      <c r="JM2049" s="4"/>
      <c r="JN2049" s="4"/>
      <c r="JO2049" s="4"/>
      <c r="JP2049" s="4"/>
      <c r="JQ2049" s="6"/>
    </row>
    <row r="2050" spans="1:277" x14ac:dyDescent="0.25">
      <c r="A2050" s="47"/>
      <c r="B2050" s="48"/>
      <c r="C2050" s="48"/>
      <c r="D2050" s="48"/>
      <c r="E2050" s="48"/>
      <c r="F2050" s="48"/>
      <c r="G2050" s="48"/>
      <c r="H2050" s="48"/>
      <c r="I2050" s="48"/>
      <c r="J2050" s="48"/>
      <c r="K2050" s="48"/>
      <c r="IY2050" s="6"/>
      <c r="IZ2050" s="6"/>
      <c r="JA2050" s="6"/>
      <c r="JB2050" s="6"/>
      <c r="JC2050" s="6"/>
      <c r="JD2050" s="46"/>
      <c r="JE2050" s="4"/>
      <c r="JF2050" s="4"/>
      <c r="JG2050" s="4"/>
      <c r="JH2050" s="4"/>
      <c r="JI2050" s="4"/>
      <c r="JJ2050" s="4"/>
      <c r="JK2050" s="4"/>
      <c r="JL2050" s="4"/>
      <c r="JM2050" s="4"/>
      <c r="JN2050" s="4"/>
      <c r="JO2050" s="4"/>
      <c r="JP2050" s="4"/>
      <c r="JQ2050" s="6"/>
    </row>
    <row r="2051" spans="1:277" x14ac:dyDescent="0.25">
      <c r="A2051" s="47"/>
      <c r="B2051" s="48"/>
      <c r="C2051" s="48"/>
      <c r="D2051" s="48"/>
      <c r="E2051" s="48"/>
      <c r="F2051" s="48"/>
      <c r="G2051" s="48"/>
      <c r="H2051" s="48"/>
      <c r="I2051" s="48"/>
      <c r="J2051" s="48"/>
      <c r="K2051" s="48"/>
      <c r="IY2051" s="6"/>
      <c r="IZ2051" s="6"/>
      <c r="JA2051" s="6"/>
      <c r="JB2051" s="6"/>
      <c r="JC2051" s="6"/>
      <c r="JD2051" s="46"/>
      <c r="JE2051" s="4"/>
      <c r="JF2051" s="4"/>
      <c r="JG2051" s="4"/>
      <c r="JH2051" s="4"/>
      <c r="JI2051" s="4"/>
      <c r="JJ2051" s="4"/>
      <c r="JK2051" s="4"/>
      <c r="JL2051" s="4"/>
      <c r="JM2051" s="4"/>
      <c r="JN2051" s="4"/>
      <c r="JO2051" s="4"/>
      <c r="JP2051" s="4"/>
      <c r="JQ2051" s="6"/>
    </row>
    <row r="2052" spans="1:277" x14ac:dyDescent="0.25">
      <c r="A2052" s="47"/>
      <c r="B2052" s="48"/>
      <c r="C2052" s="48"/>
      <c r="D2052" s="48"/>
      <c r="E2052" s="48"/>
      <c r="F2052" s="48"/>
      <c r="G2052" s="48"/>
      <c r="H2052" s="48"/>
      <c r="I2052" s="48"/>
      <c r="J2052" s="48"/>
      <c r="K2052" s="48"/>
      <c r="IY2052" s="6"/>
      <c r="IZ2052" s="6"/>
      <c r="JA2052" s="6"/>
      <c r="JB2052" s="6"/>
      <c r="JC2052" s="6"/>
      <c r="JD2052" s="46"/>
      <c r="JE2052" s="4"/>
      <c r="JF2052" s="4"/>
      <c r="JG2052" s="4"/>
      <c r="JH2052" s="4"/>
      <c r="JI2052" s="4"/>
      <c r="JJ2052" s="4"/>
      <c r="JK2052" s="4"/>
      <c r="JL2052" s="4"/>
      <c r="JM2052" s="4"/>
      <c r="JN2052" s="4"/>
      <c r="JO2052" s="4"/>
      <c r="JP2052" s="4"/>
      <c r="JQ2052" s="6"/>
    </row>
    <row r="2053" spans="1:277" x14ac:dyDescent="0.25">
      <c r="A2053" s="47"/>
      <c r="B2053" s="48"/>
      <c r="C2053" s="48"/>
      <c r="D2053" s="48"/>
      <c r="E2053" s="48"/>
      <c r="F2053" s="48"/>
      <c r="G2053" s="48"/>
      <c r="H2053" s="48"/>
      <c r="I2053" s="48"/>
      <c r="J2053" s="48"/>
      <c r="K2053" s="48"/>
      <c r="IY2053" s="6"/>
      <c r="IZ2053" s="6"/>
      <c r="JA2053" s="6"/>
      <c r="JB2053" s="6"/>
      <c r="JC2053" s="6"/>
      <c r="JD2053" s="46"/>
      <c r="JE2053" s="4"/>
      <c r="JF2053" s="4"/>
      <c r="JG2053" s="4"/>
      <c r="JH2053" s="4"/>
      <c r="JI2053" s="4"/>
      <c r="JJ2053" s="4"/>
      <c r="JK2053" s="4"/>
      <c r="JL2053" s="4"/>
      <c r="JM2053" s="4"/>
      <c r="JN2053" s="4"/>
      <c r="JO2053" s="4"/>
      <c r="JP2053" s="4"/>
      <c r="JQ2053" s="6"/>
    </row>
    <row r="2054" spans="1:277" x14ac:dyDescent="0.25">
      <c r="A2054" s="47"/>
      <c r="B2054" s="48"/>
      <c r="C2054" s="48"/>
      <c r="D2054" s="48"/>
      <c r="E2054" s="48"/>
      <c r="F2054" s="48"/>
      <c r="G2054" s="48"/>
      <c r="H2054" s="48"/>
      <c r="I2054" s="48"/>
      <c r="J2054" s="48"/>
      <c r="K2054" s="48"/>
      <c r="IY2054" s="6"/>
      <c r="IZ2054" s="6"/>
      <c r="JA2054" s="6"/>
      <c r="JB2054" s="6"/>
      <c r="JC2054" s="6"/>
      <c r="JD2054" s="46"/>
      <c r="JE2054" s="4"/>
      <c r="JF2054" s="4"/>
      <c r="JG2054" s="4"/>
      <c r="JH2054" s="4"/>
      <c r="JI2054" s="4"/>
      <c r="JJ2054" s="4"/>
      <c r="JK2054" s="4"/>
      <c r="JL2054" s="4"/>
      <c r="JM2054" s="4"/>
      <c r="JN2054" s="4"/>
      <c r="JO2054" s="4"/>
      <c r="JP2054" s="4"/>
      <c r="JQ2054" s="6"/>
    </row>
    <row r="2055" spans="1:277" x14ac:dyDescent="0.25">
      <c r="A2055" s="47"/>
      <c r="B2055" s="48"/>
      <c r="C2055" s="48"/>
      <c r="D2055" s="48"/>
      <c r="E2055" s="48"/>
      <c r="F2055" s="48"/>
      <c r="G2055" s="48"/>
      <c r="H2055" s="48"/>
      <c r="I2055" s="48"/>
      <c r="J2055" s="48"/>
      <c r="K2055" s="48"/>
      <c r="IY2055" s="6"/>
      <c r="IZ2055" s="6"/>
      <c r="JA2055" s="6"/>
      <c r="JB2055" s="6"/>
      <c r="JC2055" s="6"/>
      <c r="JD2055" s="46"/>
      <c r="JE2055" s="4"/>
      <c r="JF2055" s="4"/>
      <c r="JG2055" s="4"/>
      <c r="JH2055" s="4"/>
      <c r="JI2055" s="4"/>
      <c r="JJ2055" s="4"/>
      <c r="JK2055" s="4"/>
      <c r="JL2055" s="4"/>
      <c r="JM2055" s="4"/>
      <c r="JN2055" s="4"/>
      <c r="JO2055" s="4"/>
      <c r="JP2055" s="4"/>
      <c r="JQ2055" s="6"/>
    </row>
    <row r="2056" spans="1:277" x14ac:dyDescent="0.25">
      <c r="A2056" s="47"/>
      <c r="B2056" s="48"/>
      <c r="C2056" s="48"/>
      <c r="D2056" s="48"/>
      <c r="E2056" s="48"/>
      <c r="F2056" s="48"/>
      <c r="G2056" s="48"/>
      <c r="H2056" s="48"/>
      <c r="I2056" s="48"/>
      <c r="J2056" s="48"/>
      <c r="K2056" s="48"/>
      <c r="IY2056" s="6"/>
      <c r="IZ2056" s="6"/>
      <c r="JA2056" s="6"/>
      <c r="JB2056" s="6"/>
      <c r="JC2056" s="6"/>
      <c r="JD2056" s="46"/>
      <c r="JE2056" s="4"/>
      <c r="JF2056" s="4"/>
      <c r="JG2056" s="4"/>
      <c r="JH2056" s="4"/>
      <c r="JI2056" s="4"/>
      <c r="JJ2056" s="4"/>
      <c r="JK2056" s="4"/>
      <c r="JL2056" s="4"/>
      <c r="JM2056" s="4"/>
      <c r="JN2056" s="4"/>
      <c r="JO2056" s="4"/>
      <c r="JP2056" s="4"/>
      <c r="JQ2056" s="6"/>
    </row>
    <row r="2057" spans="1:277" x14ac:dyDescent="0.25">
      <c r="A2057" s="47"/>
      <c r="B2057" s="48"/>
      <c r="C2057" s="48"/>
      <c r="D2057" s="48"/>
      <c r="E2057" s="48"/>
      <c r="F2057" s="48"/>
      <c r="G2057" s="48"/>
      <c r="H2057" s="48"/>
      <c r="I2057" s="48"/>
      <c r="J2057" s="48"/>
      <c r="K2057" s="48"/>
      <c r="IY2057" s="6"/>
      <c r="IZ2057" s="6"/>
      <c r="JA2057" s="6"/>
      <c r="JB2057" s="6"/>
      <c r="JC2057" s="6"/>
      <c r="JD2057" s="46"/>
      <c r="JE2057" s="4"/>
      <c r="JF2057" s="4"/>
      <c r="JG2057" s="4"/>
      <c r="JH2057" s="4"/>
      <c r="JI2057" s="4"/>
      <c r="JJ2057" s="4"/>
      <c r="JK2057" s="4"/>
      <c r="JL2057" s="4"/>
      <c r="JM2057" s="4"/>
      <c r="JN2057" s="4"/>
      <c r="JO2057" s="4"/>
      <c r="JP2057" s="4"/>
      <c r="JQ2057" s="6"/>
    </row>
    <row r="2058" spans="1:277" x14ac:dyDescent="0.25">
      <c r="A2058" s="47"/>
      <c r="B2058" s="48"/>
      <c r="C2058" s="48"/>
      <c r="D2058" s="48"/>
      <c r="E2058" s="48"/>
      <c r="F2058" s="48"/>
      <c r="G2058" s="48"/>
      <c r="H2058" s="48"/>
      <c r="I2058" s="48"/>
      <c r="J2058" s="48"/>
      <c r="K2058" s="48"/>
      <c r="IY2058" s="6"/>
      <c r="IZ2058" s="6"/>
      <c r="JA2058" s="6"/>
      <c r="JB2058" s="6"/>
      <c r="JC2058" s="6"/>
      <c r="JD2058" s="46"/>
      <c r="JE2058" s="4"/>
      <c r="JF2058" s="4"/>
      <c r="JG2058" s="4"/>
      <c r="JH2058" s="4"/>
      <c r="JI2058" s="4"/>
      <c r="JJ2058" s="4"/>
      <c r="JK2058" s="4"/>
      <c r="JL2058" s="4"/>
      <c r="JM2058" s="4"/>
      <c r="JN2058" s="4"/>
      <c r="JO2058" s="4"/>
      <c r="JP2058" s="4"/>
      <c r="JQ2058" s="6"/>
    </row>
    <row r="2059" spans="1:277" x14ac:dyDescent="0.25">
      <c r="A2059" s="47"/>
      <c r="B2059" s="48"/>
      <c r="C2059" s="48"/>
      <c r="D2059" s="48"/>
      <c r="E2059" s="48"/>
      <c r="F2059" s="48"/>
      <c r="G2059" s="48"/>
      <c r="H2059" s="48"/>
      <c r="I2059" s="48"/>
      <c r="J2059" s="48"/>
      <c r="K2059" s="48"/>
      <c r="IY2059" s="6"/>
      <c r="IZ2059" s="6"/>
      <c r="JA2059" s="6"/>
      <c r="JB2059" s="6"/>
      <c r="JC2059" s="6"/>
      <c r="JD2059" s="46"/>
      <c r="JE2059" s="4"/>
      <c r="JF2059" s="4"/>
      <c r="JG2059" s="4"/>
      <c r="JH2059" s="4"/>
      <c r="JI2059" s="4"/>
      <c r="JJ2059" s="4"/>
      <c r="JK2059" s="4"/>
      <c r="JL2059" s="4"/>
      <c r="JM2059" s="4"/>
      <c r="JN2059" s="4"/>
      <c r="JO2059" s="4"/>
      <c r="JP2059" s="4"/>
      <c r="JQ2059" s="6"/>
    </row>
    <row r="2060" spans="1:277" x14ac:dyDescent="0.25">
      <c r="A2060" s="47"/>
      <c r="B2060" s="48"/>
      <c r="C2060" s="48"/>
      <c r="D2060" s="48"/>
      <c r="E2060" s="48"/>
      <c r="F2060" s="48"/>
      <c r="G2060" s="48"/>
      <c r="H2060" s="48"/>
      <c r="I2060" s="48"/>
      <c r="J2060" s="48"/>
      <c r="K2060" s="48"/>
      <c r="IY2060" s="6"/>
      <c r="IZ2060" s="6"/>
      <c r="JA2060" s="6"/>
      <c r="JB2060" s="6"/>
      <c r="JC2060" s="6"/>
      <c r="JD2060" s="46"/>
      <c r="JE2060" s="4"/>
      <c r="JF2060" s="4"/>
      <c r="JG2060" s="4"/>
      <c r="JH2060" s="4"/>
      <c r="JI2060" s="4"/>
      <c r="JJ2060" s="4"/>
      <c r="JK2060" s="4"/>
      <c r="JL2060" s="4"/>
      <c r="JM2060" s="4"/>
      <c r="JN2060" s="4"/>
      <c r="JO2060" s="4"/>
      <c r="JP2060" s="4"/>
      <c r="JQ2060" s="6"/>
    </row>
    <row r="2061" spans="1:277" x14ac:dyDescent="0.25">
      <c r="A2061" s="47"/>
      <c r="B2061" s="48"/>
      <c r="C2061" s="48"/>
      <c r="D2061" s="48"/>
      <c r="E2061" s="48"/>
      <c r="F2061" s="48"/>
      <c r="G2061" s="48"/>
      <c r="H2061" s="48"/>
      <c r="I2061" s="48"/>
      <c r="J2061" s="48"/>
      <c r="K2061" s="48"/>
      <c r="IY2061" s="6"/>
      <c r="IZ2061" s="6"/>
      <c r="JA2061" s="6"/>
      <c r="JB2061" s="6"/>
      <c r="JC2061" s="6"/>
      <c r="JD2061" s="46"/>
      <c r="JE2061" s="4"/>
      <c r="JF2061" s="4"/>
      <c r="JG2061" s="4"/>
      <c r="JH2061" s="4"/>
      <c r="JI2061" s="4"/>
      <c r="JJ2061" s="4"/>
      <c r="JK2061" s="4"/>
      <c r="JL2061" s="4"/>
      <c r="JM2061" s="4"/>
      <c r="JN2061" s="4"/>
      <c r="JO2061" s="4"/>
      <c r="JP2061" s="4"/>
      <c r="JQ2061" s="6"/>
    </row>
    <row r="2062" spans="1:277" x14ac:dyDescent="0.25">
      <c r="A2062" s="47"/>
      <c r="B2062" s="48"/>
      <c r="C2062" s="48"/>
      <c r="D2062" s="48"/>
      <c r="E2062" s="48"/>
      <c r="F2062" s="48"/>
      <c r="G2062" s="48"/>
      <c r="H2062" s="48"/>
      <c r="I2062" s="48"/>
      <c r="J2062" s="48"/>
      <c r="K2062" s="48"/>
      <c r="IY2062" s="6"/>
      <c r="IZ2062" s="6"/>
      <c r="JA2062" s="6"/>
      <c r="JB2062" s="6"/>
      <c r="JC2062" s="6"/>
      <c r="JD2062" s="46"/>
      <c r="JE2062" s="4"/>
      <c r="JF2062" s="4"/>
      <c r="JG2062" s="4"/>
      <c r="JH2062" s="4"/>
      <c r="JI2062" s="4"/>
      <c r="JJ2062" s="4"/>
      <c r="JK2062" s="4"/>
      <c r="JL2062" s="4"/>
      <c r="JM2062" s="4"/>
      <c r="JN2062" s="4"/>
      <c r="JO2062" s="4"/>
      <c r="JP2062" s="4"/>
      <c r="JQ2062" s="6"/>
    </row>
    <row r="2063" spans="1:277" x14ac:dyDescent="0.25">
      <c r="A2063" s="47"/>
      <c r="B2063" s="48"/>
      <c r="C2063" s="48"/>
      <c r="D2063" s="48"/>
      <c r="E2063" s="48"/>
      <c r="F2063" s="48"/>
      <c r="G2063" s="48"/>
      <c r="H2063" s="48"/>
      <c r="I2063" s="48"/>
      <c r="J2063" s="48"/>
      <c r="K2063" s="48"/>
      <c r="IY2063" s="6"/>
      <c r="IZ2063" s="6"/>
      <c r="JA2063" s="6"/>
      <c r="JB2063" s="6"/>
      <c r="JC2063" s="6"/>
      <c r="JD2063" s="46"/>
      <c r="JE2063" s="4"/>
      <c r="JF2063" s="4"/>
      <c r="JG2063" s="4"/>
      <c r="JH2063" s="4"/>
      <c r="JI2063" s="4"/>
      <c r="JJ2063" s="4"/>
      <c r="JK2063" s="4"/>
      <c r="JL2063" s="4"/>
      <c r="JM2063" s="4"/>
      <c r="JN2063" s="4"/>
      <c r="JO2063" s="4"/>
      <c r="JP2063" s="4"/>
      <c r="JQ2063" s="6"/>
    </row>
    <row r="2064" spans="1:277" x14ac:dyDescent="0.25">
      <c r="A2064" s="47"/>
      <c r="B2064" s="48"/>
      <c r="C2064" s="48"/>
      <c r="D2064" s="48"/>
      <c r="E2064" s="48"/>
      <c r="F2064" s="48"/>
      <c r="G2064" s="48"/>
      <c r="H2064" s="48"/>
      <c r="I2064" s="48"/>
      <c r="J2064" s="48"/>
      <c r="K2064" s="48"/>
      <c r="IY2064" s="6"/>
      <c r="IZ2064" s="6"/>
      <c r="JA2064" s="6"/>
      <c r="JB2064" s="6"/>
      <c r="JC2064" s="6"/>
      <c r="JD2064" s="46"/>
      <c r="JE2064" s="4"/>
      <c r="JF2064" s="4"/>
      <c r="JG2064" s="4"/>
      <c r="JH2064" s="4"/>
      <c r="JI2064" s="4"/>
      <c r="JJ2064" s="4"/>
      <c r="JK2064" s="4"/>
      <c r="JL2064" s="4"/>
      <c r="JM2064" s="4"/>
      <c r="JN2064" s="4"/>
      <c r="JO2064" s="4"/>
      <c r="JP2064" s="4"/>
      <c r="JQ2064" s="6"/>
    </row>
    <row r="2065" spans="1:277" x14ac:dyDescent="0.25">
      <c r="A2065" s="47"/>
      <c r="B2065" s="48"/>
      <c r="C2065" s="48"/>
      <c r="D2065" s="48"/>
      <c r="E2065" s="48"/>
      <c r="F2065" s="48"/>
      <c r="G2065" s="48"/>
      <c r="H2065" s="48"/>
      <c r="I2065" s="48"/>
      <c r="J2065" s="48"/>
      <c r="K2065" s="48"/>
      <c r="IY2065" s="6"/>
      <c r="IZ2065" s="6"/>
      <c r="JA2065" s="6"/>
      <c r="JB2065" s="6"/>
      <c r="JC2065" s="6"/>
      <c r="JD2065" s="46"/>
      <c r="JE2065" s="4"/>
      <c r="JF2065" s="4"/>
      <c r="JG2065" s="4"/>
      <c r="JH2065" s="4"/>
      <c r="JI2065" s="4"/>
      <c r="JJ2065" s="4"/>
      <c r="JK2065" s="4"/>
      <c r="JL2065" s="4"/>
      <c r="JM2065" s="4"/>
      <c r="JN2065" s="4"/>
      <c r="JO2065" s="4"/>
      <c r="JP2065" s="4"/>
      <c r="JQ2065" s="6"/>
    </row>
    <row r="2066" spans="1:277" x14ac:dyDescent="0.25">
      <c r="A2066" s="47"/>
      <c r="B2066" s="48"/>
      <c r="C2066" s="48"/>
      <c r="D2066" s="48"/>
      <c r="E2066" s="48"/>
      <c r="F2066" s="48"/>
      <c r="G2066" s="48"/>
      <c r="H2066" s="48"/>
      <c r="I2066" s="48"/>
      <c r="J2066" s="48"/>
      <c r="K2066" s="48"/>
      <c r="IY2066" s="6"/>
      <c r="IZ2066" s="6"/>
      <c r="JA2066" s="6"/>
      <c r="JB2066" s="6"/>
      <c r="JC2066" s="6"/>
      <c r="JD2066" s="46"/>
      <c r="JE2066" s="4"/>
      <c r="JF2066" s="4"/>
      <c r="JG2066" s="4"/>
      <c r="JH2066" s="4"/>
      <c r="JI2066" s="4"/>
      <c r="JJ2066" s="4"/>
      <c r="JK2066" s="4"/>
      <c r="JL2066" s="4"/>
      <c r="JM2066" s="4"/>
      <c r="JN2066" s="4"/>
      <c r="JO2066" s="4"/>
      <c r="JP2066" s="4"/>
      <c r="JQ2066" s="6"/>
    </row>
    <row r="2067" spans="1:277" x14ac:dyDescent="0.25">
      <c r="A2067" s="47"/>
      <c r="B2067" s="48"/>
      <c r="C2067" s="48"/>
      <c r="D2067" s="48"/>
      <c r="E2067" s="48"/>
      <c r="F2067" s="48"/>
      <c r="G2067" s="48"/>
      <c r="H2067" s="48"/>
      <c r="I2067" s="48"/>
      <c r="J2067" s="48"/>
      <c r="K2067" s="48"/>
      <c r="IY2067" s="6"/>
      <c r="IZ2067" s="6"/>
      <c r="JA2067" s="6"/>
      <c r="JB2067" s="6"/>
      <c r="JC2067" s="6"/>
      <c r="JD2067" s="46"/>
      <c r="JE2067" s="4"/>
      <c r="JF2067" s="4"/>
      <c r="JG2067" s="4"/>
      <c r="JH2067" s="4"/>
      <c r="JI2067" s="4"/>
      <c r="JJ2067" s="4"/>
      <c r="JK2067" s="4"/>
      <c r="JL2067" s="4"/>
      <c r="JM2067" s="4"/>
      <c r="JN2067" s="4"/>
      <c r="JO2067" s="4"/>
      <c r="JP2067" s="4"/>
      <c r="JQ2067" s="6"/>
    </row>
    <row r="2068" spans="1:277" x14ac:dyDescent="0.25">
      <c r="A2068" s="47"/>
      <c r="B2068" s="48"/>
      <c r="C2068" s="48"/>
      <c r="D2068" s="48"/>
      <c r="E2068" s="48"/>
      <c r="F2068" s="48"/>
      <c r="G2068" s="48"/>
      <c r="H2068" s="48"/>
      <c r="I2068" s="48"/>
      <c r="J2068" s="48"/>
      <c r="K2068" s="48"/>
      <c r="IY2068" s="6"/>
      <c r="IZ2068" s="6"/>
      <c r="JA2068" s="6"/>
      <c r="JB2068" s="6"/>
      <c r="JC2068" s="6"/>
      <c r="JD2068" s="46"/>
      <c r="JE2068" s="4"/>
      <c r="JF2068" s="4"/>
      <c r="JG2068" s="4"/>
      <c r="JH2068" s="4"/>
      <c r="JI2068" s="4"/>
      <c r="JJ2068" s="4"/>
      <c r="JK2068" s="4"/>
      <c r="JL2068" s="4"/>
      <c r="JM2068" s="4"/>
      <c r="JN2068" s="4"/>
      <c r="JO2068" s="4"/>
      <c r="JP2068" s="4"/>
      <c r="JQ2068" s="6"/>
    </row>
    <row r="2069" spans="1:277" x14ac:dyDescent="0.25">
      <c r="A2069" s="47"/>
      <c r="B2069" s="48"/>
      <c r="C2069" s="48"/>
      <c r="D2069" s="48"/>
      <c r="E2069" s="48"/>
      <c r="F2069" s="48"/>
      <c r="G2069" s="48"/>
      <c r="H2069" s="48"/>
      <c r="I2069" s="48"/>
      <c r="J2069" s="48"/>
      <c r="K2069" s="48"/>
      <c r="IY2069" s="6"/>
      <c r="IZ2069" s="6"/>
      <c r="JA2069" s="6"/>
      <c r="JB2069" s="6"/>
      <c r="JC2069" s="6"/>
      <c r="JD2069" s="46"/>
      <c r="JE2069" s="4"/>
      <c r="JF2069" s="4"/>
      <c r="JG2069" s="4"/>
      <c r="JH2069" s="4"/>
      <c r="JI2069" s="4"/>
      <c r="JJ2069" s="4"/>
      <c r="JK2069" s="4"/>
      <c r="JL2069" s="4"/>
      <c r="JM2069" s="4"/>
      <c r="JN2069" s="4"/>
      <c r="JO2069" s="4"/>
      <c r="JP2069" s="4"/>
      <c r="JQ2069" s="6"/>
    </row>
    <row r="2070" spans="1:277" x14ac:dyDescent="0.25">
      <c r="A2070" s="47"/>
      <c r="B2070" s="48"/>
      <c r="C2070" s="48"/>
      <c r="D2070" s="48"/>
      <c r="E2070" s="48"/>
      <c r="F2070" s="48"/>
      <c r="G2070" s="48"/>
      <c r="H2070" s="48"/>
      <c r="I2070" s="48"/>
      <c r="J2070" s="48"/>
      <c r="K2070" s="48"/>
      <c r="IY2070" s="6"/>
      <c r="IZ2070" s="6"/>
      <c r="JA2070" s="6"/>
      <c r="JB2070" s="6"/>
      <c r="JC2070" s="6"/>
      <c r="JD2070" s="46"/>
      <c r="JE2070" s="4"/>
      <c r="JF2070" s="4"/>
      <c r="JG2070" s="4"/>
      <c r="JH2070" s="4"/>
      <c r="JI2070" s="4"/>
      <c r="JJ2070" s="4"/>
      <c r="JK2070" s="4"/>
      <c r="JL2070" s="4"/>
      <c r="JM2070" s="4"/>
      <c r="JN2070" s="4"/>
      <c r="JO2070" s="4"/>
      <c r="JP2070" s="4"/>
      <c r="JQ2070" s="6"/>
    </row>
    <row r="2071" spans="1:277" x14ac:dyDescent="0.25">
      <c r="A2071" s="47"/>
      <c r="B2071" s="48"/>
      <c r="C2071" s="48"/>
      <c r="D2071" s="48"/>
      <c r="E2071" s="48"/>
      <c r="F2071" s="48"/>
      <c r="G2071" s="48"/>
      <c r="H2071" s="48"/>
      <c r="I2071" s="48"/>
      <c r="J2071" s="48"/>
      <c r="K2071" s="48"/>
      <c r="IY2071" s="6"/>
      <c r="IZ2071" s="6"/>
      <c r="JA2071" s="6"/>
      <c r="JB2071" s="6"/>
      <c r="JC2071" s="6"/>
      <c r="JD2071" s="46"/>
      <c r="JE2071" s="4"/>
      <c r="JF2071" s="4"/>
      <c r="JG2071" s="4"/>
      <c r="JH2071" s="4"/>
      <c r="JI2071" s="4"/>
      <c r="JJ2071" s="4"/>
      <c r="JK2071" s="4"/>
      <c r="JL2071" s="4"/>
      <c r="JM2071" s="4"/>
      <c r="JN2071" s="4"/>
      <c r="JO2071" s="4"/>
      <c r="JP2071" s="4"/>
      <c r="JQ2071" s="6"/>
    </row>
    <row r="2072" spans="1:277" x14ac:dyDescent="0.25">
      <c r="A2072" s="47"/>
      <c r="B2072" s="48"/>
      <c r="C2072" s="48"/>
      <c r="D2072" s="48"/>
      <c r="E2072" s="48"/>
      <c r="F2072" s="48"/>
      <c r="G2072" s="48"/>
      <c r="H2072" s="48"/>
      <c r="I2072" s="48"/>
      <c r="J2072" s="48"/>
      <c r="K2072" s="48"/>
      <c r="IY2072" s="6"/>
      <c r="IZ2072" s="6"/>
      <c r="JA2072" s="6"/>
      <c r="JB2072" s="6"/>
      <c r="JC2072" s="6"/>
      <c r="JD2072" s="46"/>
      <c r="JE2072" s="4"/>
      <c r="JF2072" s="4"/>
      <c r="JG2072" s="4"/>
      <c r="JH2072" s="4"/>
      <c r="JI2072" s="4"/>
      <c r="JJ2072" s="4"/>
      <c r="JK2072" s="4"/>
      <c r="JL2072" s="4"/>
      <c r="JM2072" s="4"/>
      <c r="JN2072" s="4"/>
      <c r="JO2072" s="4"/>
      <c r="JP2072" s="4"/>
      <c r="JQ2072" s="6"/>
    </row>
    <row r="2073" spans="1:277" x14ac:dyDescent="0.25">
      <c r="A2073" s="47"/>
      <c r="B2073" s="48"/>
      <c r="C2073" s="48"/>
      <c r="D2073" s="48"/>
      <c r="E2073" s="48"/>
      <c r="F2073" s="48"/>
      <c r="G2073" s="48"/>
      <c r="H2073" s="48"/>
      <c r="I2073" s="48"/>
      <c r="J2073" s="48"/>
      <c r="K2073" s="48"/>
      <c r="IY2073" s="6"/>
      <c r="IZ2073" s="6"/>
      <c r="JA2073" s="6"/>
      <c r="JB2073" s="6"/>
      <c r="JC2073" s="6"/>
      <c r="JD2073" s="46"/>
      <c r="JE2073" s="4"/>
      <c r="JF2073" s="4"/>
      <c r="JG2073" s="4"/>
      <c r="JH2073" s="4"/>
      <c r="JI2073" s="4"/>
      <c r="JJ2073" s="4"/>
      <c r="JK2073" s="4"/>
      <c r="JL2073" s="4"/>
      <c r="JM2073" s="4"/>
      <c r="JN2073" s="4"/>
      <c r="JO2073" s="4"/>
      <c r="JP2073" s="4"/>
      <c r="JQ2073" s="6"/>
    </row>
    <row r="2074" spans="1:277" x14ac:dyDescent="0.25">
      <c r="A2074" s="47"/>
      <c r="B2074" s="48"/>
      <c r="C2074" s="48"/>
      <c r="D2074" s="48"/>
      <c r="E2074" s="48"/>
      <c r="F2074" s="48"/>
      <c r="G2074" s="48"/>
      <c r="H2074" s="48"/>
      <c r="I2074" s="48"/>
      <c r="J2074" s="48"/>
      <c r="K2074" s="48"/>
      <c r="IY2074" s="6"/>
      <c r="IZ2074" s="6"/>
      <c r="JA2074" s="6"/>
      <c r="JB2074" s="6"/>
      <c r="JC2074" s="6"/>
      <c r="JD2074" s="46"/>
      <c r="JE2074" s="4"/>
      <c r="JF2074" s="4"/>
      <c r="JG2074" s="4"/>
      <c r="JH2074" s="4"/>
      <c r="JI2074" s="4"/>
      <c r="JJ2074" s="4"/>
      <c r="JK2074" s="4"/>
      <c r="JL2074" s="4"/>
      <c r="JM2074" s="4"/>
      <c r="JN2074" s="4"/>
      <c r="JO2074" s="4"/>
      <c r="JP2074" s="4"/>
      <c r="JQ2074" s="6"/>
    </row>
    <row r="2075" spans="1:277" x14ac:dyDescent="0.25">
      <c r="A2075" s="47"/>
      <c r="B2075" s="48"/>
      <c r="C2075" s="48"/>
      <c r="D2075" s="48"/>
      <c r="E2075" s="48"/>
      <c r="F2075" s="48"/>
      <c r="G2075" s="48"/>
      <c r="H2075" s="48"/>
      <c r="I2075" s="48"/>
      <c r="J2075" s="48"/>
      <c r="K2075" s="48"/>
      <c r="IY2075" s="6"/>
      <c r="IZ2075" s="6"/>
      <c r="JA2075" s="6"/>
      <c r="JB2075" s="6"/>
      <c r="JC2075" s="6"/>
      <c r="JD2075" s="46"/>
      <c r="JE2075" s="4"/>
      <c r="JF2075" s="4"/>
      <c r="JG2075" s="4"/>
      <c r="JH2075" s="4"/>
      <c r="JI2075" s="4"/>
      <c r="JJ2075" s="4"/>
      <c r="JK2075" s="4"/>
      <c r="JL2075" s="4"/>
      <c r="JM2075" s="4"/>
      <c r="JN2075" s="4"/>
      <c r="JO2075" s="4"/>
      <c r="JP2075" s="4"/>
      <c r="JQ2075" s="6"/>
    </row>
    <row r="2076" spans="1:277" x14ac:dyDescent="0.25">
      <c r="A2076" s="47"/>
      <c r="B2076" s="48"/>
      <c r="C2076" s="48"/>
      <c r="D2076" s="48"/>
      <c r="E2076" s="48"/>
      <c r="F2076" s="48"/>
      <c r="G2076" s="48"/>
      <c r="H2076" s="48"/>
      <c r="I2076" s="48"/>
      <c r="J2076" s="48"/>
      <c r="K2076" s="48"/>
      <c r="IY2076" s="6"/>
      <c r="IZ2076" s="6"/>
      <c r="JA2076" s="6"/>
      <c r="JB2076" s="6"/>
      <c r="JC2076" s="6"/>
      <c r="JD2076" s="46"/>
      <c r="JE2076" s="4"/>
      <c r="JF2076" s="4"/>
      <c r="JG2076" s="4"/>
      <c r="JH2076" s="4"/>
      <c r="JI2076" s="4"/>
      <c r="JJ2076" s="4"/>
      <c r="JK2076" s="4"/>
      <c r="JL2076" s="4"/>
      <c r="JM2076" s="4"/>
      <c r="JN2076" s="4"/>
      <c r="JO2076" s="4"/>
      <c r="JP2076" s="4"/>
      <c r="JQ2076" s="6"/>
    </row>
    <row r="2077" spans="1:277" x14ac:dyDescent="0.25">
      <c r="A2077" s="47"/>
      <c r="B2077" s="48"/>
      <c r="C2077" s="48"/>
      <c r="D2077" s="48"/>
      <c r="E2077" s="48"/>
      <c r="F2077" s="48"/>
      <c r="G2077" s="48"/>
      <c r="H2077" s="48"/>
      <c r="I2077" s="48"/>
      <c r="J2077" s="48"/>
      <c r="K2077" s="48"/>
      <c r="IY2077" s="6"/>
      <c r="IZ2077" s="6"/>
      <c r="JA2077" s="6"/>
      <c r="JB2077" s="6"/>
      <c r="JC2077" s="6"/>
      <c r="JD2077" s="46"/>
      <c r="JE2077" s="4"/>
      <c r="JF2077" s="4"/>
      <c r="JG2077" s="4"/>
      <c r="JH2077" s="4"/>
      <c r="JI2077" s="4"/>
      <c r="JJ2077" s="4"/>
      <c r="JK2077" s="4"/>
      <c r="JL2077" s="4"/>
      <c r="JM2077" s="4"/>
      <c r="JN2077" s="4"/>
      <c r="JO2077" s="4"/>
      <c r="JP2077" s="4"/>
      <c r="JQ2077" s="6"/>
    </row>
    <row r="2078" spans="1:277" x14ac:dyDescent="0.25">
      <c r="A2078" s="47"/>
      <c r="B2078" s="48"/>
      <c r="C2078" s="48"/>
      <c r="D2078" s="48"/>
      <c r="E2078" s="48"/>
      <c r="F2078" s="48"/>
      <c r="G2078" s="48"/>
      <c r="H2078" s="48"/>
      <c r="I2078" s="48"/>
      <c r="J2078" s="48"/>
      <c r="K2078" s="48"/>
      <c r="IY2078" s="6"/>
      <c r="IZ2078" s="6"/>
      <c r="JA2078" s="6"/>
      <c r="JB2078" s="6"/>
      <c r="JC2078" s="6"/>
      <c r="JD2078" s="46"/>
      <c r="JE2078" s="4"/>
      <c r="JF2078" s="4"/>
      <c r="JG2078" s="4"/>
      <c r="JH2078" s="4"/>
      <c r="JI2078" s="4"/>
      <c r="JJ2078" s="4"/>
      <c r="JK2078" s="4"/>
      <c r="JL2078" s="4"/>
      <c r="JM2078" s="4"/>
      <c r="JN2078" s="4"/>
      <c r="JO2078" s="4"/>
      <c r="JP2078" s="4"/>
      <c r="JQ2078" s="6"/>
    </row>
    <row r="2079" spans="1:277" x14ac:dyDescent="0.25">
      <c r="A2079" s="47"/>
      <c r="B2079" s="48"/>
      <c r="C2079" s="48"/>
      <c r="D2079" s="48"/>
      <c r="E2079" s="48"/>
      <c r="F2079" s="48"/>
      <c r="G2079" s="48"/>
      <c r="H2079" s="48"/>
      <c r="I2079" s="48"/>
      <c r="J2079" s="48"/>
      <c r="K2079" s="48"/>
      <c r="IY2079" s="6"/>
      <c r="IZ2079" s="6"/>
      <c r="JA2079" s="6"/>
      <c r="JB2079" s="6"/>
      <c r="JC2079" s="6"/>
      <c r="JD2079" s="46"/>
      <c r="JE2079" s="4"/>
      <c r="JF2079" s="4"/>
      <c r="JG2079" s="4"/>
      <c r="JH2079" s="4"/>
      <c r="JI2079" s="4"/>
      <c r="JJ2079" s="4"/>
      <c r="JK2079" s="4"/>
      <c r="JL2079" s="4"/>
      <c r="JM2079" s="4"/>
      <c r="JN2079" s="4"/>
      <c r="JO2079" s="4"/>
      <c r="JP2079" s="4"/>
      <c r="JQ2079" s="6"/>
    </row>
    <row r="2080" spans="1:277" x14ac:dyDescent="0.25">
      <c r="A2080" s="47"/>
      <c r="B2080" s="48"/>
      <c r="C2080" s="48"/>
      <c r="D2080" s="48"/>
      <c r="E2080" s="48"/>
      <c r="F2080" s="48"/>
      <c r="G2080" s="48"/>
      <c r="H2080" s="48"/>
      <c r="I2080" s="48"/>
      <c r="J2080" s="48"/>
      <c r="K2080" s="48"/>
      <c r="IY2080" s="6"/>
      <c r="IZ2080" s="6"/>
      <c r="JA2080" s="6"/>
      <c r="JB2080" s="6"/>
      <c r="JC2080" s="6"/>
      <c r="JD2080" s="46"/>
      <c r="JE2080" s="4"/>
      <c r="JF2080" s="4"/>
      <c r="JG2080" s="4"/>
      <c r="JH2080" s="4"/>
      <c r="JI2080" s="4"/>
      <c r="JJ2080" s="4"/>
      <c r="JK2080" s="4"/>
      <c r="JL2080" s="4"/>
      <c r="JM2080" s="4"/>
      <c r="JN2080" s="4"/>
      <c r="JO2080" s="4"/>
      <c r="JP2080" s="4"/>
      <c r="JQ2080" s="6"/>
    </row>
    <row r="2081" spans="1:277" x14ac:dyDescent="0.25">
      <c r="A2081" s="47"/>
      <c r="B2081" s="48"/>
      <c r="C2081" s="48"/>
      <c r="D2081" s="48"/>
      <c r="E2081" s="48"/>
      <c r="F2081" s="48"/>
      <c r="G2081" s="48"/>
      <c r="H2081" s="48"/>
      <c r="I2081" s="48"/>
      <c r="J2081" s="48"/>
      <c r="K2081" s="48"/>
      <c r="IY2081" s="6"/>
      <c r="IZ2081" s="6"/>
      <c r="JA2081" s="6"/>
      <c r="JB2081" s="6"/>
      <c r="JC2081" s="6"/>
      <c r="JD2081" s="46"/>
      <c r="JE2081" s="4"/>
      <c r="JF2081" s="4"/>
      <c r="JG2081" s="4"/>
      <c r="JH2081" s="4"/>
      <c r="JI2081" s="4"/>
      <c r="JJ2081" s="4"/>
      <c r="JK2081" s="4"/>
      <c r="JL2081" s="4"/>
      <c r="JM2081" s="4"/>
      <c r="JN2081" s="4"/>
      <c r="JO2081" s="4"/>
      <c r="JP2081" s="4"/>
      <c r="JQ2081" s="6"/>
    </row>
    <row r="2082" spans="1:277" x14ac:dyDescent="0.25">
      <c r="A2082" s="47"/>
      <c r="B2082" s="48"/>
      <c r="C2082" s="48"/>
      <c r="D2082" s="48"/>
      <c r="E2082" s="48"/>
      <c r="F2082" s="48"/>
      <c r="G2082" s="48"/>
      <c r="H2082" s="48"/>
      <c r="I2082" s="48"/>
      <c r="J2082" s="48"/>
      <c r="K2082" s="48"/>
      <c r="IY2082" s="6"/>
      <c r="IZ2082" s="6"/>
      <c r="JA2082" s="6"/>
      <c r="JB2082" s="6"/>
      <c r="JC2082" s="6"/>
      <c r="JD2082" s="46"/>
      <c r="JE2082" s="4"/>
      <c r="JF2082" s="4"/>
      <c r="JG2082" s="4"/>
      <c r="JH2082" s="4"/>
      <c r="JI2082" s="4"/>
      <c r="JJ2082" s="4"/>
      <c r="JK2082" s="4"/>
      <c r="JL2082" s="4"/>
      <c r="JM2082" s="4"/>
      <c r="JN2082" s="4"/>
      <c r="JO2082" s="4"/>
      <c r="JP2082" s="4"/>
      <c r="JQ2082" s="6"/>
    </row>
    <row r="2083" spans="1:277" x14ac:dyDescent="0.25">
      <c r="A2083" s="47"/>
      <c r="B2083" s="48"/>
      <c r="C2083" s="48"/>
      <c r="D2083" s="48"/>
      <c r="E2083" s="48"/>
      <c r="F2083" s="48"/>
      <c r="G2083" s="48"/>
      <c r="H2083" s="48"/>
      <c r="I2083" s="48"/>
      <c r="J2083" s="48"/>
      <c r="K2083" s="48"/>
      <c r="IY2083" s="6"/>
      <c r="IZ2083" s="6"/>
      <c r="JA2083" s="6"/>
      <c r="JB2083" s="6"/>
      <c r="JC2083" s="6"/>
      <c r="JD2083" s="46"/>
      <c r="JE2083" s="4"/>
      <c r="JF2083" s="4"/>
      <c r="JG2083" s="4"/>
      <c r="JH2083" s="4"/>
      <c r="JI2083" s="4"/>
      <c r="JJ2083" s="4"/>
      <c r="JK2083" s="4"/>
      <c r="JL2083" s="4"/>
      <c r="JM2083" s="4"/>
      <c r="JN2083" s="4"/>
      <c r="JO2083" s="4"/>
      <c r="JP2083" s="4"/>
      <c r="JQ2083" s="6"/>
    </row>
    <row r="2084" spans="1:277" x14ac:dyDescent="0.25">
      <c r="A2084" s="47"/>
      <c r="B2084" s="48"/>
      <c r="C2084" s="48"/>
      <c r="D2084" s="48"/>
      <c r="E2084" s="48"/>
      <c r="F2084" s="48"/>
      <c r="G2084" s="48"/>
      <c r="H2084" s="48"/>
      <c r="I2084" s="48"/>
      <c r="J2084" s="48"/>
      <c r="K2084" s="48"/>
      <c r="IY2084" s="6"/>
      <c r="IZ2084" s="6"/>
      <c r="JA2084" s="6"/>
      <c r="JB2084" s="6"/>
      <c r="JC2084" s="6"/>
      <c r="JD2084" s="46"/>
      <c r="JE2084" s="4"/>
      <c r="JF2084" s="4"/>
      <c r="JG2084" s="4"/>
      <c r="JH2084" s="4"/>
      <c r="JI2084" s="4"/>
      <c r="JJ2084" s="4"/>
      <c r="JK2084" s="4"/>
      <c r="JL2084" s="4"/>
      <c r="JM2084" s="4"/>
      <c r="JN2084" s="4"/>
      <c r="JO2084" s="4"/>
      <c r="JP2084" s="4"/>
      <c r="JQ2084" s="6"/>
    </row>
    <row r="2085" spans="1:277" x14ac:dyDescent="0.25">
      <c r="A2085" s="47"/>
      <c r="B2085" s="48"/>
      <c r="C2085" s="48"/>
      <c r="D2085" s="48"/>
      <c r="E2085" s="48"/>
      <c r="F2085" s="48"/>
      <c r="G2085" s="48"/>
      <c r="H2085" s="48"/>
      <c r="I2085" s="48"/>
      <c r="J2085" s="48"/>
      <c r="K2085" s="48"/>
      <c r="IY2085" s="6"/>
      <c r="IZ2085" s="6"/>
      <c r="JA2085" s="6"/>
      <c r="JB2085" s="6"/>
      <c r="JC2085" s="6"/>
      <c r="JD2085" s="46"/>
      <c r="JE2085" s="4"/>
      <c r="JF2085" s="4"/>
      <c r="JG2085" s="4"/>
      <c r="JH2085" s="4"/>
      <c r="JI2085" s="4"/>
      <c r="JJ2085" s="4"/>
      <c r="JK2085" s="4"/>
      <c r="JL2085" s="4"/>
      <c r="JM2085" s="4"/>
      <c r="JN2085" s="4"/>
      <c r="JO2085" s="4"/>
      <c r="JP2085" s="4"/>
      <c r="JQ2085" s="6"/>
    </row>
    <row r="2086" spans="1:277" x14ac:dyDescent="0.25">
      <c r="A2086" s="47"/>
      <c r="B2086" s="48"/>
      <c r="C2086" s="48"/>
      <c r="D2086" s="48"/>
      <c r="E2086" s="48"/>
      <c r="F2086" s="48"/>
      <c r="G2086" s="48"/>
      <c r="H2086" s="48"/>
      <c r="I2086" s="48"/>
      <c r="J2086" s="48"/>
      <c r="K2086" s="48"/>
      <c r="IY2086" s="6"/>
      <c r="IZ2086" s="6"/>
      <c r="JA2086" s="6"/>
      <c r="JB2086" s="6"/>
      <c r="JC2086" s="6"/>
      <c r="JD2086" s="46"/>
      <c r="JE2086" s="4"/>
      <c r="JF2086" s="4"/>
      <c r="JG2086" s="4"/>
      <c r="JH2086" s="4"/>
      <c r="JI2086" s="4"/>
      <c r="JJ2086" s="4"/>
      <c r="JK2086" s="4"/>
      <c r="JL2086" s="4"/>
      <c r="JM2086" s="4"/>
      <c r="JN2086" s="4"/>
      <c r="JO2086" s="4"/>
      <c r="JP2086" s="4"/>
      <c r="JQ2086" s="6"/>
    </row>
    <row r="2087" spans="1:277" x14ac:dyDescent="0.25">
      <c r="A2087" s="47"/>
      <c r="B2087" s="48"/>
      <c r="C2087" s="48"/>
      <c r="D2087" s="48"/>
      <c r="E2087" s="48"/>
      <c r="F2087" s="48"/>
      <c r="G2087" s="48"/>
      <c r="H2087" s="48"/>
      <c r="I2087" s="48"/>
      <c r="J2087" s="48"/>
      <c r="K2087" s="48"/>
      <c r="IY2087" s="6"/>
      <c r="IZ2087" s="6"/>
      <c r="JA2087" s="6"/>
      <c r="JB2087" s="6"/>
      <c r="JC2087" s="6"/>
      <c r="JD2087" s="46"/>
      <c r="JE2087" s="4"/>
      <c r="JF2087" s="4"/>
      <c r="JG2087" s="4"/>
      <c r="JH2087" s="4"/>
      <c r="JI2087" s="4"/>
      <c r="JJ2087" s="4"/>
      <c r="JK2087" s="4"/>
      <c r="JL2087" s="4"/>
      <c r="JM2087" s="4"/>
      <c r="JN2087" s="4"/>
      <c r="JO2087" s="4"/>
      <c r="JP2087" s="4"/>
      <c r="JQ2087" s="6"/>
    </row>
    <row r="2088" spans="1:277" x14ac:dyDescent="0.25">
      <c r="A2088" s="47"/>
      <c r="B2088" s="48"/>
      <c r="C2088" s="48"/>
      <c r="D2088" s="48"/>
      <c r="E2088" s="48"/>
      <c r="F2088" s="48"/>
      <c r="G2088" s="48"/>
      <c r="H2088" s="48"/>
      <c r="I2088" s="48"/>
      <c r="J2088" s="48"/>
      <c r="K2088" s="48"/>
      <c r="IY2088" s="6"/>
      <c r="IZ2088" s="6"/>
      <c r="JA2088" s="6"/>
      <c r="JB2088" s="6"/>
      <c r="JC2088" s="6"/>
      <c r="JD2088" s="46"/>
      <c r="JE2088" s="4"/>
      <c r="JF2088" s="4"/>
      <c r="JG2088" s="4"/>
      <c r="JH2088" s="4"/>
      <c r="JI2088" s="4"/>
      <c r="JJ2088" s="4"/>
      <c r="JK2088" s="4"/>
      <c r="JL2088" s="4"/>
      <c r="JM2088" s="4"/>
      <c r="JN2088" s="4"/>
      <c r="JO2088" s="4"/>
      <c r="JP2088" s="4"/>
      <c r="JQ2088" s="6"/>
    </row>
    <row r="2089" spans="1:277" x14ac:dyDescent="0.25">
      <c r="A2089" s="47"/>
      <c r="B2089" s="48"/>
      <c r="C2089" s="48"/>
      <c r="D2089" s="48"/>
      <c r="E2089" s="48"/>
      <c r="F2089" s="48"/>
      <c r="G2089" s="48"/>
      <c r="H2089" s="48"/>
      <c r="I2089" s="48"/>
      <c r="J2089" s="48"/>
      <c r="K2089" s="48"/>
      <c r="IY2089" s="6"/>
      <c r="IZ2089" s="6"/>
      <c r="JA2089" s="6"/>
      <c r="JB2089" s="6"/>
      <c r="JC2089" s="6"/>
      <c r="JD2089" s="46"/>
      <c r="JE2089" s="4"/>
      <c r="JF2089" s="4"/>
      <c r="JG2089" s="4"/>
      <c r="JH2089" s="4"/>
      <c r="JI2089" s="4"/>
      <c r="JJ2089" s="4"/>
      <c r="JK2089" s="4"/>
      <c r="JL2089" s="4"/>
      <c r="JM2089" s="4"/>
      <c r="JN2089" s="4"/>
      <c r="JO2089" s="4"/>
      <c r="JP2089" s="4"/>
      <c r="JQ2089" s="6"/>
    </row>
    <row r="2090" spans="1:277" x14ac:dyDescent="0.25">
      <c r="A2090" s="47"/>
      <c r="B2090" s="48"/>
      <c r="C2090" s="48"/>
      <c r="D2090" s="48"/>
      <c r="E2090" s="48"/>
      <c r="F2090" s="48"/>
      <c r="G2090" s="48"/>
      <c r="H2090" s="48"/>
      <c r="I2090" s="48"/>
      <c r="J2090" s="48"/>
      <c r="K2090" s="48"/>
      <c r="IY2090" s="6"/>
      <c r="IZ2090" s="6"/>
      <c r="JA2090" s="6"/>
      <c r="JB2090" s="6"/>
      <c r="JC2090" s="6"/>
      <c r="JD2090" s="46"/>
      <c r="JE2090" s="4"/>
      <c r="JF2090" s="4"/>
      <c r="JG2090" s="4"/>
      <c r="JH2090" s="4"/>
      <c r="JI2090" s="4"/>
      <c r="JJ2090" s="4"/>
      <c r="JK2090" s="4"/>
      <c r="JL2090" s="4"/>
      <c r="JM2090" s="4"/>
      <c r="JN2090" s="4"/>
      <c r="JO2090" s="4"/>
      <c r="JP2090" s="4"/>
      <c r="JQ2090" s="6"/>
    </row>
    <row r="2091" spans="1:277" x14ac:dyDescent="0.25">
      <c r="A2091" s="47"/>
      <c r="B2091" s="48"/>
      <c r="C2091" s="48"/>
      <c r="D2091" s="48"/>
      <c r="E2091" s="48"/>
      <c r="F2091" s="48"/>
      <c r="G2091" s="48"/>
      <c r="H2091" s="48"/>
      <c r="I2091" s="48"/>
      <c r="J2091" s="48"/>
      <c r="K2091" s="48"/>
      <c r="IY2091" s="6"/>
      <c r="IZ2091" s="6"/>
      <c r="JA2091" s="6"/>
      <c r="JB2091" s="6"/>
      <c r="JC2091" s="6"/>
      <c r="JD2091" s="46"/>
      <c r="JE2091" s="4"/>
      <c r="JF2091" s="4"/>
      <c r="JG2091" s="4"/>
      <c r="JH2091" s="4"/>
      <c r="JI2091" s="4"/>
      <c r="JJ2091" s="4"/>
      <c r="JK2091" s="4"/>
      <c r="JL2091" s="4"/>
      <c r="JM2091" s="4"/>
      <c r="JN2091" s="4"/>
      <c r="JO2091" s="4"/>
      <c r="JP2091" s="4"/>
      <c r="JQ2091" s="6"/>
    </row>
    <row r="2092" spans="1:277" x14ac:dyDescent="0.25">
      <c r="A2092" s="47"/>
      <c r="B2092" s="48"/>
      <c r="C2092" s="48"/>
      <c r="D2092" s="48"/>
      <c r="E2092" s="48"/>
      <c r="F2092" s="48"/>
      <c r="G2092" s="48"/>
      <c r="H2092" s="48"/>
      <c r="I2092" s="48"/>
      <c r="J2092" s="48"/>
      <c r="K2092" s="48"/>
      <c r="IY2092" s="6"/>
      <c r="IZ2092" s="6"/>
      <c r="JA2092" s="6"/>
      <c r="JB2092" s="6"/>
      <c r="JC2092" s="6"/>
      <c r="JD2092" s="46"/>
      <c r="JE2092" s="4"/>
      <c r="JF2092" s="4"/>
      <c r="JG2092" s="4"/>
      <c r="JH2092" s="4"/>
      <c r="JI2092" s="4"/>
      <c r="JJ2092" s="4"/>
      <c r="JK2092" s="4"/>
      <c r="JL2092" s="4"/>
      <c r="JM2092" s="4"/>
      <c r="JN2092" s="4"/>
      <c r="JO2092" s="4"/>
      <c r="JP2092" s="4"/>
      <c r="JQ2092" s="6"/>
    </row>
    <row r="2093" spans="1:277" x14ac:dyDescent="0.25">
      <c r="A2093" s="47"/>
      <c r="B2093" s="48"/>
      <c r="C2093" s="48"/>
      <c r="D2093" s="48"/>
      <c r="E2093" s="48"/>
      <c r="F2093" s="48"/>
      <c r="G2093" s="48"/>
      <c r="H2093" s="48"/>
      <c r="I2093" s="48"/>
      <c r="J2093" s="48"/>
      <c r="K2093" s="48"/>
      <c r="IY2093" s="6"/>
      <c r="IZ2093" s="6"/>
      <c r="JA2093" s="6"/>
      <c r="JB2093" s="6"/>
      <c r="JC2093" s="6"/>
      <c r="JD2093" s="46"/>
      <c r="JE2093" s="4"/>
      <c r="JF2093" s="4"/>
      <c r="JG2093" s="4"/>
      <c r="JH2093" s="4"/>
      <c r="JI2093" s="4"/>
      <c r="JJ2093" s="4"/>
      <c r="JK2093" s="4"/>
      <c r="JL2093" s="4"/>
      <c r="JM2093" s="4"/>
      <c r="JN2093" s="4"/>
      <c r="JO2093" s="4"/>
      <c r="JP2093" s="4"/>
      <c r="JQ2093" s="6"/>
    </row>
    <row r="2094" spans="1:277" x14ac:dyDescent="0.25">
      <c r="A2094" s="47"/>
      <c r="B2094" s="48"/>
      <c r="C2094" s="48"/>
      <c r="D2094" s="48"/>
      <c r="E2094" s="48"/>
      <c r="F2094" s="48"/>
      <c r="G2094" s="48"/>
      <c r="H2094" s="48"/>
      <c r="I2094" s="48"/>
      <c r="J2094" s="48"/>
      <c r="K2094" s="48"/>
      <c r="IY2094" s="6"/>
      <c r="IZ2094" s="6"/>
      <c r="JA2094" s="6"/>
      <c r="JB2094" s="6"/>
      <c r="JC2094" s="6"/>
      <c r="JD2094" s="46"/>
      <c r="JE2094" s="4"/>
      <c r="JF2094" s="4"/>
      <c r="JG2094" s="4"/>
      <c r="JH2094" s="4"/>
      <c r="JI2094" s="4"/>
      <c r="JJ2094" s="4"/>
      <c r="JK2094" s="4"/>
      <c r="JL2094" s="4"/>
      <c r="JM2094" s="4"/>
      <c r="JN2094" s="4"/>
      <c r="JO2094" s="4"/>
      <c r="JP2094" s="4"/>
      <c r="JQ2094" s="6"/>
    </row>
    <row r="2095" spans="1:277" x14ac:dyDescent="0.25">
      <c r="A2095" s="47"/>
      <c r="B2095" s="48"/>
      <c r="C2095" s="48"/>
      <c r="D2095" s="48"/>
      <c r="E2095" s="48"/>
      <c r="F2095" s="48"/>
      <c r="G2095" s="48"/>
      <c r="H2095" s="48"/>
      <c r="I2095" s="48"/>
      <c r="J2095" s="48"/>
      <c r="K2095" s="48"/>
      <c r="IY2095" s="6"/>
      <c r="IZ2095" s="6"/>
      <c r="JA2095" s="6"/>
      <c r="JB2095" s="6"/>
      <c r="JC2095" s="6"/>
      <c r="JD2095" s="46"/>
      <c r="JE2095" s="4"/>
      <c r="JF2095" s="4"/>
      <c r="JG2095" s="4"/>
      <c r="JH2095" s="4"/>
      <c r="JI2095" s="4"/>
      <c r="JJ2095" s="4"/>
      <c r="JK2095" s="4"/>
      <c r="JL2095" s="4"/>
      <c r="JM2095" s="4"/>
      <c r="JN2095" s="4"/>
      <c r="JO2095" s="4"/>
      <c r="JP2095" s="4"/>
      <c r="JQ2095" s="6"/>
    </row>
    <row r="2096" spans="1:277" x14ac:dyDescent="0.25">
      <c r="A2096" s="47"/>
      <c r="B2096" s="48"/>
      <c r="C2096" s="48"/>
      <c r="D2096" s="48"/>
      <c r="E2096" s="48"/>
      <c r="F2096" s="48"/>
      <c r="G2096" s="48"/>
      <c r="H2096" s="48"/>
      <c r="I2096" s="48"/>
      <c r="J2096" s="48"/>
      <c r="K2096" s="48"/>
      <c r="IY2096" s="6"/>
      <c r="IZ2096" s="6"/>
      <c r="JA2096" s="6"/>
      <c r="JB2096" s="6"/>
      <c r="JC2096" s="6"/>
      <c r="JD2096" s="46"/>
      <c r="JE2096" s="4"/>
      <c r="JF2096" s="4"/>
      <c r="JG2096" s="4"/>
      <c r="JH2096" s="4"/>
      <c r="JI2096" s="4"/>
      <c r="JJ2096" s="4"/>
      <c r="JK2096" s="4"/>
      <c r="JL2096" s="4"/>
      <c r="JM2096" s="4"/>
      <c r="JN2096" s="4"/>
      <c r="JO2096" s="4"/>
      <c r="JP2096" s="4"/>
      <c r="JQ2096" s="6"/>
    </row>
    <row r="2097" spans="1:277" x14ac:dyDescent="0.25">
      <c r="A2097" s="47"/>
      <c r="B2097" s="48"/>
      <c r="C2097" s="48"/>
      <c r="D2097" s="48"/>
      <c r="E2097" s="48"/>
      <c r="F2097" s="48"/>
      <c r="G2097" s="48"/>
      <c r="H2097" s="48"/>
      <c r="I2097" s="48"/>
      <c r="J2097" s="48"/>
      <c r="K2097" s="48"/>
      <c r="IY2097" s="6"/>
      <c r="IZ2097" s="6"/>
      <c r="JA2097" s="6"/>
      <c r="JB2097" s="6"/>
      <c r="JC2097" s="6"/>
      <c r="JD2097" s="46"/>
      <c r="JE2097" s="4"/>
      <c r="JF2097" s="4"/>
      <c r="JG2097" s="4"/>
      <c r="JH2097" s="4"/>
      <c r="JI2097" s="4"/>
      <c r="JJ2097" s="4"/>
      <c r="JK2097" s="4"/>
      <c r="JL2097" s="4"/>
      <c r="JM2097" s="4"/>
      <c r="JN2097" s="4"/>
      <c r="JO2097" s="4"/>
      <c r="JP2097" s="4"/>
      <c r="JQ2097" s="6"/>
    </row>
    <row r="2098" spans="1:277" x14ac:dyDescent="0.25">
      <c r="A2098" s="47"/>
      <c r="B2098" s="48"/>
      <c r="C2098" s="48"/>
      <c r="D2098" s="48"/>
      <c r="E2098" s="48"/>
      <c r="F2098" s="48"/>
      <c r="G2098" s="48"/>
      <c r="H2098" s="48"/>
      <c r="I2098" s="48"/>
      <c r="J2098" s="48"/>
      <c r="K2098" s="48"/>
      <c r="IY2098" s="6"/>
      <c r="IZ2098" s="6"/>
      <c r="JA2098" s="6"/>
      <c r="JB2098" s="6"/>
      <c r="JC2098" s="6"/>
      <c r="JD2098" s="46"/>
      <c r="JE2098" s="4"/>
      <c r="JF2098" s="4"/>
      <c r="JG2098" s="4"/>
      <c r="JH2098" s="4"/>
      <c r="JI2098" s="4"/>
      <c r="JJ2098" s="4"/>
      <c r="JK2098" s="4"/>
      <c r="JL2098" s="4"/>
      <c r="JM2098" s="4"/>
      <c r="JN2098" s="4"/>
      <c r="JO2098" s="4"/>
      <c r="JP2098" s="4"/>
      <c r="JQ2098" s="6"/>
    </row>
    <row r="2099" spans="1:277" x14ac:dyDescent="0.25">
      <c r="A2099" s="47"/>
      <c r="B2099" s="48"/>
      <c r="C2099" s="48"/>
      <c r="D2099" s="48"/>
      <c r="E2099" s="48"/>
      <c r="F2099" s="48"/>
      <c r="G2099" s="48"/>
      <c r="H2099" s="48"/>
      <c r="I2099" s="48"/>
      <c r="J2099" s="48"/>
      <c r="K2099" s="48"/>
      <c r="IY2099" s="6"/>
      <c r="IZ2099" s="6"/>
      <c r="JA2099" s="6"/>
      <c r="JB2099" s="6"/>
      <c r="JC2099" s="6"/>
      <c r="JD2099" s="46"/>
      <c r="JE2099" s="4"/>
      <c r="JF2099" s="4"/>
      <c r="JG2099" s="4"/>
      <c r="JH2099" s="4"/>
      <c r="JI2099" s="4"/>
      <c r="JJ2099" s="4"/>
      <c r="JK2099" s="4"/>
      <c r="JL2099" s="4"/>
      <c r="JM2099" s="4"/>
      <c r="JN2099" s="4"/>
      <c r="JO2099" s="4"/>
      <c r="JP2099" s="4"/>
      <c r="JQ2099" s="6"/>
    </row>
    <row r="2100" spans="1:277" x14ac:dyDescent="0.25">
      <c r="A2100" s="47"/>
      <c r="B2100" s="48"/>
      <c r="C2100" s="48"/>
      <c r="D2100" s="48"/>
      <c r="E2100" s="48"/>
      <c r="F2100" s="48"/>
      <c r="G2100" s="48"/>
      <c r="H2100" s="48"/>
      <c r="I2100" s="48"/>
      <c r="J2100" s="48"/>
      <c r="K2100" s="48"/>
      <c r="IY2100" s="6"/>
      <c r="IZ2100" s="6"/>
      <c r="JA2100" s="6"/>
      <c r="JB2100" s="6"/>
      <c r="JC2100" s="6"/>
      <c r="JD2100" s="46"/>
      <c r="JE2100" s="4"/>
      <c r="JF2100" s="4"/>
      <c r="JG2100" s="4"/>
      <c r="JH2100" s="4"/>
      <c r="JI2100" s="4"/>
      <c r="JJ2100" s="4"/>
      <c r="JK2100" s="4"/>
      <c r="JL2100" s="4"/>
      <c r="JM2100" s="4"/>
      <c r="JN2100" s="4"/>
      <c r="JO2100" s="4"/>
      <c r="JP2100" s="4"/>
      <c r="JQ2100" s="6"/>
    </row>
    <row r="2101" spans="1:277" x14ac:dyDescent="0.25">
      <c r="A2101" s="47"/>
      <c r="B2101" s="48"/>
      <c r="C2101" s="48"/>
      <c r="D2101" s="48"/>
      <c r="E2101" s="48"/>
      <c r="F2101" s="48"/>
      <c r="G2101" s="48"/>
      <c r="H2101" s="48"/>
      <c r="I2101" s="48"/>
      <c r="J2101" s="48"/>
      <c r="K2101" s="48"/>
      <c r="IY2101" s="6"/>
      <c r="IZ2101" s="6"/>
      <c r="JA2101" s="6"/>
      <c r="JB2101" s="6"/>
      <c r="JC2101" s="6"/>
      <c r="JD2101" s="46"/>
      <c r="JE2101" s="4"/>
      <c r="JF2101" s="4"/>
      <c r="JG2101" s="4"/>
      <c r="JH2101" s="4"/>
      <c r="JI2101" s="4"/>
      <c r="JJ2101" s="4"/>
      <c r="JK2101" s="4"/>
      <c r="JL2101" s="4"/>
      <c r="JM2101" s="4"/>
      <c r="JN2101" s="4"/>
      <c r="JO2101" s="4"/>
      <c r="JP2101" s="4"/>
      <c r="JQ2101" s="6"/>
    </row>
    <row r="2102" spans="1:277" x14ac:dyDescent="0.25">
      <c r="A2102" s="47"/>
      <c r="B2102" s="48"/>
      <c r="C2102" s="48"/>
      <c r="D2102" s="48"/>
      <c r="E2102" s="48"/>
      <c r="F2102" s="48"/>
      <c r="G2102" s="48"/>
      <c r="H2102" s="48"/>
      <c r="I2102" s="48"/>
      <c r="J2102" s="48"/>
      <c r="K2102" s="48"/>
      <c r="IY2102" s="6"/>
      <c r="IZ2102" s="6"/>
      <c r="JA2102" s="6"/>
      <c r="JB2102" s="6"/>
      <c r="JC2102" s="6"/>
      <c r="JD2102" s="46"/>
      <c r="JE2102" s="4"/>
      <c r="JF2102" s="4"/>
      <c r="JG2102" s="4"/>
      <c r="JH2102" s="4"/>
      <c r="JI2102" s="4"/>
      <c r="JJ2102" s="4"/>
      <c r="JK2102" s="4"/>
      <c r="JL2102" s="4"/>
      <c r="JM2102" s="4"/>
      <c r="JN2102" s="4"/>
      <c r="JO2102" s="4"/>
      <c r="JP2102" s="4"/>
      <c r="JQ2102" s="6"/>
    </row>
    <row r="2103" spans="1:277" x14ac:dyDescent="0.25">
      <c r="A2103" s="47"/>
      <c r="B2103" s="48"/>
      <c r="C2103" s="48"/>
      <c r="D2103" s="48"/>
      <c r="E2103" s="48"/>
      <c r="F2103" s="48"/>
      <c r="G2103" s="48"/>
      <c r="H2103" s="48"/>
      <c r="I2103" s="48"/>
      <c r="J2103" s="48"/>
      <c r="K2103" s="48"/>
      <c r="IY2103" s="6"/>
      <c r="IZ2103" s="6"/>
      <c r="JA2103" s="6"/>
      <c r="JB2103" s="6"/>
      <c r="JC2103" s="6"/>
      <c r="JD2103" s="46"/>
      <c r="JE2103" s="4"/>
      <c r="JF2103" s="4"/>
      <c r="JG2103" s="4"/>
      <c r="JH2103" s="4"/>
      <c r="JI2103" s="4"/>
      <c r="JJ2103" s="4"/>
      <c r="JK2103" s="4"/>
      <c r="JL2103" s="4"/>
      <c r="JM2103" s="4"/>
      <c r="JN2103" s="4"/>
      <c r="JO2103" s="4"/>
      <c r="JP2103" s="4"/>
      <c r="JQ2103" s="6"/>
    </row>
    <row r="2104" spans="1:277" x14ac:dyDescent="0.25">
      <c r="A2104" s="47"/>
      <c r="B2104" s="48"/>
      <c r="C2104" s="48"/>
      <c r="D2104" s="48"/>
      <c r="E2104" s="48"/>
      <c r="F2104" s="48"/>
      <c r="G2104" s="48"/>
      <c r="H2104" s="48"/>
      <c r="I2104" s="48"/>
      <c r="J2104" s="48"/>
      <c r="K2104" s="48"/>
      <c r="IY2104" s="6"/>
      <c r="IZ2104" s="6"/>
      <c r="JA2104" s="6"/>
      <c r="JB2104" s="6"/>
      <c r="JC2104" s="6"/>
      <c r="JD2104" s="46"/>
      <c r="JE2104" s="4"/>
      <c r="JF2104" s="4"/>
      <c r="JG2104" s="4"/>
      <c r="JH2104" s="4"/>
      <c r="JI2104" s="4"/>
      <c r="JJ2104" s="4"/>
      <c r="JK2104" s="4"/>
      <c r="JL2104" s="4"/>
      <c r="JM2104" s="4"/>
      <c r="JN2104" s="4"/>
      <c r="JO2104" s="4"/>
      <c r="JP2104" s="4"/>
      <c r="JQ2104" s="6"/>
    </row>
    <row r="2105" spans="1:277" x14ac:dyDescent="0.25">
      <c r="A2105" s="47"/>
      <c r="B2105" s="48"/>
      <c r="C2105" s="48"/>
      <c r="D2105" s="48"/>
      <c r="E2105" s="48"/>
      <c r="F2105" s="48"/>
      <c r="G2105" s="48"/>
      <c r="H2105" s="48"/>
      <c r="I2105" s="48"/>
      <c r="J2105" s="48"/>
      <c r="K2105" s="48"/>
      <c r="IY2105" s="6"/>
      <c r="IZ2105" s="6"/>
      <c r="JA2105" s="6"/>
      <c r="JB2105" s="6"/>
      <c r="JC2105" s="6"/>
      <c r="JD2105" s="46"/>
      <c r="JE2105" s="4"/>
      <c r="JF2105" s="4"/>
      <c r="JG2105" s="4"/>
      <c r="JH2105" s="4"/>
      <c r="JI2105" s="4"/>
      <c r="JJ2105" s="4"/>
      <c r="JK2105" s="4"/>
      <c r="JL2105" s="4"/>
      <c r="JM2105" s="4"/>
      <c r="JN2105" s="4"/>
      <c r="JO2105" s="4"/>
      <c r="JP2105" s="4"/>
      <c r="JQ2105" s="6"/>
    </row>
    <row r="2106" spans="1:277" x14ac:dyDescent="0.25">
      <c r="A2106" s="47"/>
      <c r="B2106" s="48"/>
      <c r="C2106" s="48"/>
      <c r="D2106" s="48"/>
      <c r="E2106" s="48"/>
      <c r="F2106" s="48"/>
      <c r="G2106" s="48"/>
      <c r="H2106" s="48"/>
      <c r="I2106" s="48"/>
      <c r="J2106" s="48"/>
      <c r="K2106" s="48"/>
      <c r="IY2106" s="6"/>
      <c r="IZ2106" s="6"/>
      <c r="JA2106" s="6"/>
      <c r="JB2106" s="6"/>
      <c r="JC2106" s="6"/>
      <c r="JD2106" s="46"/>
      <c r="JE2106" s="4"/>
      <c r="JF2106" s="4"/>
      <c r="JG2106" s="4"/>
      <c r="JH2106" s="4"/>
      <c r="JI2106" s="4"/>
      <c r="JJ2106" s="4"/>
      <c r="JK2106" s="4"/>
      <c r="JL2106" s="4"/>
      <c r="JM2106" s="4"/>
      <c r="JN2106" s="4"/>
      <c r="JO2106" s="4"/>
      <c r="JP2106" s="4"/>
      <c r="JQ2106" s="6"/>
    </row>
    <row r="2107" spans="1:277" x14ac:dyDescent="0.25">
      <c r="A2107" s="47"/>
      <c r="B2107" s="48"/>
      <c r="C2107" s="48"/>
      <c r="D2107" s="48"/>
      <c r="E2107" s="48"/>
      <c r="F2107" s="48"/>
      <c r="G2107" s="48"/>
      <c r="H2107" s="48"/>
      <c r="I2107" s="48"/>
      <c r="J2107" s="48"/>
      <c r="K2107" s="48"/>
      <c r="IY2107" s="6"/>
      <c r="IZ2107" s="6"/>
      <c r="JA2107" s="6"/>
      <c r="JB2107" s="6"/>
      <c r="JC2107" s="6"/>
      <c r="JD2107" s="46"/>
      <c r="JE2107" s="4"/>
      <c r="JF2107" s="4"/>
      <c r="JG2107" s="4"/>
      <c r="JH2107" s="4"/>
      <c r="JI2107" s="4"/>
      <c r="JJ2107" s="4"/>
      <c r="JK2107" s="4"/>
      <c r="JL2107" s="4"/>
      <c r="JM2107" s="4"/>
      <c r="JN2107" s="4"/>
      <c r="JO2107" s="4"/>
      <c r="JP2107" s="4"/>
      <c r="JQ2107" s="6"/>
    </row>
    <row r="2108" spans="1:277" x14ac:dyDescent="0.25">
      <c r="A2108" s="47"/>
      <c r="B2108" s="48"/>
      <c r="C2108" s="48"/>
      <c r="D2108" s="48"/>
      <c r="E2108" s="48"/>
      <c r="F2108" s="48"/>
      <c r="G2108" s="48"/>
      <c r="H2108" s="48"/>
      <c r="I2108" s="48"/>
      <c r="J2108" s="48"/>
      <c r="K2108" s="48"/>
      <c r="IY2108" s="6"/>
      <c r="IZ2108" s="6"/>
      <c r="JA2108" s="6"/>
      <c r="JB2108" s="6"/>
      <c r="JC2108" s="6"/>
      <c r="JD2108" s="46"/>
      <c r="JE2108" s="4"/>
      <c r="JF2108" s="4"/>
      <c r="JG2108" s="4"/>
      <c r="JH2108" s="4"/>
      <c r="JI2108" s="4"/>
      <c r="JJ2108" s="4"/>
      <c r="JK2108" s="4"/>
      <c r="JL2108" s="4"/>
      <c r="JM2108" s="4"/>
      <c r="JN2108" s="4"/>
      <c r="JO2108" s="4"/>
      <c r="JP2108" s="4"/>
      <c r="JQ2108" s="6"/>
    </row>
    <row r="2109" spans="1:277" x14ac:dyDescent="0.25">
      <c r="A2109" s="47"/>
      <c r="B2109" s="48"/>
      <c r="C2109" s="48"/>
      <c r="D2109" s="48"/>
      <c r="E2109" s="48"/>
      <c r="F2109" s="48"/>
      <c r="G2109" s="48"/>
      <c r="H2109" s="48"/>
      <c r="I2109" s="48"/>
      <c r="J2109" s="48"/>
      <c r="K2109" s="48"/>
      <c r="IY2109" s="6"/>
      <c r="IZ2109" s="6"/>
      <c r="JA2109" s="6"/>
      <c r="JB2109" s="6"/>
      <c r="JC2109" s="6"/>
      <c r="JD2109" s="46"/>
      <c r="JE2109" s="4"/>
      <c r="JF2109" s="4"/>
      <c r="JG2109" s="4"/>
      <c r="JH2109" s="4"/>
      <c r="JI2109" s="4"/>
      <c r="JJ2109" s="4"/>
      <c r="JK2109" s="4"/>
      <c r="JL2109" s="4"/>
      <c r="JM2109" s="4"/>
      <c r="JN2109" s="4"/>
      <c r="JO2109" s="4"/>
      <c r="JP2109" s="4"/>
      <c r="JQ2109" s="6"/>
    </row>
    <row r="2110" spans="1:277" x14ac:dyDescent="0.25">
      <c r="A2110" s="47"/>
      <c r="B2110" s="48"/>
      <c r="C2110" s="48"/>
      <c r="D2110" s="48"/>
      <c r="E2110" s="48"/>
      <c r="F2110" s="48"/>
      <c r="G2110" s="48"/>
      <c r="H2110" s="48"/>
      <c r="I2110" s="48"/>
      <c r="J2110" s="48"/>
      <c r="K2110" s="48"/>
      <c r="IY2110" s="6"/>
      <c r="IZ2110" s="6"/>
      <c r="JA2110" s="6"/>
      <c r="JB2110" s="6"/>
      <c r="JC2110" s="6"/>
      <c r="JD2110" s="46"/>
      <c r="JE2110" s="4"/>
      <c r="JF2110" s="4"/>
      <c r="JG2110" s="4"/>
      <c r="JH2110" s="4"/>
      <c r="JI2110" s="4"/>
      <c r="JJ2110" s="4"/>
      <c r="JK2110" s="4"/>
      <c r="JL2110" s="4"/>
      <c r="JM2110" s="4"/>
      <c r="JN2110" s="4"/>
      <c r="JO2110" s="4"/>
      <c r="JP2110" s="4"/>
      <c r="JQ2110" s="6"/>
    </row>
    <row r="2111" spans="1:277" x14ac:dyDescent="0.25">
      <c r="A2111" s="47"/>
      <c r="B2111" s="48"/>
      <c r="C2111" s="48"/>
      <c r="D2111" s="48"/>
      <c r="E2111" s="48"/>
      <c r="F2111" s="48"/>
      <c r="G2111" s="48"/>
      <c r="H2111" s="48"/>
      <c r="I2111" s="48"/>
      <c r="J2111" s="48"/>
      <c r="K2111" s="48"/>
      <c r="IY2111" s="6"/>
      <c r="IZ2111" s="6"/>
      <c r="JA2111" s="6"/>
      <c r="JB2111" s="6"/>
      <c r="JC2111" s="6"/>
      <c r="JD2111" s="46"/>
      <c r="JE2111" s="4"/>
      <c r="JF2111" s="4"/>
      <c r="JG2111" s="4"/>
      <c r="JH2111" s="4"/>
      <c r="JI2111" s="4"/>
      <c r="JJ2111" s="4"/>
      <c r="JK2111" s="4"/>
      <c r="JL2111" s="4"/>
      <c r="JM2111" s="4"/>
      <c r="JN2111" s="4"/>
      <c r="JO2111" s="4"/>
      <c r="JP2111" s="4"/>
      <c r="JQ2111" s="6"/>
    </row>
    <row r="2112" spans="1:277" x14ac:dyDescent="0.25">
      <c r="A2112" s="47"/>
      <c r="B2112" s="48"/>
      <c r="C2112" s="48"/>
      <c r="D2112" s="48"/>
      <c r="E2112" s="48"/>
      <c r="F2112" s="48"/>
      <c r="G2112" s="48"/>
      <c r="H2112" s="48"/>
      <c r="I2112" s="48"/>
      <c r="J2112" s="48"/>
      <c r="K2112" s="48"/>
      <c r="IY2112" s="6"/>
      <c r="IZ2112" s="6"/>
      <c r="JA2112" s="6"/>
      <c r="JB2112" s="6"/>
      <c r="JC2112" s="6"/>
      <c r="JD2112" s="46"/>
      <c r="JE2112" s="4"/>
      <c r="JF2112" s="4"/>
      <c r="JG2112" s="4"/>
      <c r="JH2112" s="4"/>
      <c r="JI2112" s="4"/>
      <c r="JJ2112" s="4"/>
      <c r="JK2112" s="4"/>
      <c r="JL2112" s="4"/>
      <c r="JM2112" s="4"/>
      <c r="JN2112" s="4"/>
      <c r="JO2112" s="4"/>
      <c r="JP2112" s="4"/>
      <c r="JQ2112" s="6"/>
    </row>
    <row r="2113" spans="1:277" x14ac:dyDescent="0.25">
      <c r="A2113" s="47"/>
      <c r="B2113" s="48"/>
      <c r="C2113" s="48"/>
      <c r="D2113" s="48"/>
      <c r="E2113" s="48"/>
      <c r="F2113" s="48"/>
      <c r="G2113" s="48"/>
      <c r="H2113" s="48"/>
      <c r="I2113" s="48"/>
      <c r="J2113" s="48"/>
      <c r="K2113" s="48"/>
      <c r="IY2113" s="6"/>
      <c r="IZ2113" s="6"/>
      <c r="JA2113" s="6"/>
      <c r="JB2113" s="6"/>
      <c r="JC2113" s="6"/>
      <c r="JD2113" s="46"/>
      <c r="JE2113" s="4"/>
      <c r="JF2113" s="4"/>
      <c r="JG2113" s="4"/>
      <c r="JH2113" s="4"/>
      <c r="JI2113" s="4"/>
      <c r="JJ2113" s="4"/>
      <c r="JK2113" s="4"/>
      <c r="JL2113" s="4"/>
      <c r="JM2113" s="4"/>
      <c r="JN2113" s="4"/>
      <c r="JO2113" s="4"/>
      <c r="JP2113" s="4"/>
      <c r="JQ2113" s="6"/>
    </row>
    <row r="2114" spans="1:277" x14ac:dyDescent="0.25">
      <c r="A2114" s="47"/>
      <c r="B2114" s="48"/>
      <c r="C2114" s="48"/>
      <c r="D2114" s="48"/>
      <c r="E2114" s="48"/>
      <c r="F2114" s="48"/>
      <c r="G2114" s="48"/>
      <c r="H2114" s="48"/>
      <c r="I2114" s="48"/>
      <c r="J2114" s="48"/>
      <c r="K2114" s="48"/>
      <c r="IY2114" s="6"/>
      <c r="IZ2114" s="6"/>
      <c r="JA2114" s="6"/>
      <c r="JB2114" s="6"/>
      <c r="JC2114" s="6"/>
      <c r="JD2114" s="46"/>
      <c r="JE2114" s="4"/>
      <c r="JF2114" s="4"/>
      <c r="JG2114" s="4"/>
      <c r="JH2114" s="4"/>
      <c r="JI2114" s="4"/>
      <c r="JJ2114" s="4"/>
      <c r="JK2114" s="4"/>
      <c r="JL2114" s="4"/>
      <c r="JM2114" s="4"/>
      <c r="JN2114" s="4"/>
      <c r="JO2114" s="4"/>
      <c r="JP2114" s="4"/>
      <c r="JQ2114" s="6"/>
    </row>
    <row r="2115" spans="1:277" x14ac:dyDescent="0.25">
      <c r="A2115" s="47"/>
      <c r="B2115" s="48"/>
      <c r="C2115" s="48"/>
      <c r="D2115" s="48"/>
      <c r="E2115" s="48"/>
      <c r="F2115" s="48"/>
      <c r="G2115" s="48"/>
      <c r="H2115" s="48"/>
      <c r="I2115" s="48"/>
      <c r="J2115" s="48"/>
      <c r="K2115" s="48"/>
      <c r="IY2115" s="6"/>
      <c r="IZ2115" s="6"/>
      <c r="JA2115" s="6"/>
      <c r="JB2115" s="6"/>
      <c r="JC2115" s="6"/>
      <c r="JD2115" s="46"/>
      <c r="JE2115" s="4"/>
      <c r="JF2115" s="4"/>
      <c r="JG2115" s="4"/>
      <c r="JH2115" s="4"/>
      <c r="JI2115" s="4"/>
      <c r="JJ2115" s="4"/>
      <c r="JK2115" s="4"/>
      <c r="JL2115" s="4"/>
      <c r="JM2115" s="4"/>
      <c r="JN2115" s="4"/>
      <c r="JO2115" s="4"/>
      <c r="JP2115" s="4"/>
      <c r="JQ2115" s="6"/>
    </row>
    <row r="2116" spans="1:277" x14ac:dyDescent="0.25">
      <c r="A2116" s="47"/>
      <c r="B2116" s="48"/>
      <c r="C2116" s="48"/>
      <c r="D2116" s="48"/>
      <c r="E2116" s="48"/>
      <c r="F2116" s="48"/>
      <c r="G2116" s="48"/>
      <c r="H2116" s="48"/>
      <c r="I2116" s="48"/>
      <c r="J2116" s="48"/>
      <c r="K2116" s="48"/>
      <c r="IY2116" s="6"/>
      <c r="IZ2116" s="6"/>
      <c r="JA2116" s="6"/>
      <c r="JB2116" s="6"/>
      <c r="JC2116" s="6"/>
      <c r="JD2116" s="46"/>
      <c r="JE2116" s="4"/>
      <c r="JF2116" s="4"/>
      <c r="JG2116" s="4"/>
      <c r="JH2116" s="4"/>
      <c r="JI2116" s="4"/>
      <c r="JJ2116" s="4"/>
      <c r="JK2116" s="4"/>
      <c r="JL2116" s="4"/>
      <c r="JM2116" s="4"/>
      <c r="JN2116" s="4"/>
      <c r="JO2116" s="4"/>
      <c r="JP2116" s="4"/>
      <c r="JQ2116" s="6"/>
    </row>
    <row r="2117" spans="1:277" x14ac:dyDescent="0.25">
      <c r="A2117" s="47"/>
      <c r="B2117" s="48"/>
      <c r="C2117" s="48"/>
      <c r="D2117" s="48"/>
      <c r="E2117" s="48"/>
      <c r="F2117" s="48"/>
      <c r="G2117" s="48"/>
      <c r="H2117" s="48"/>
      <c r="I2117" s="48"/>
      <c r="J2117" s="48"/>
      <c r="K2117" s="48"/>
      <c r="IY2117" s="6"/>
      <c r="IZ2117" s="6"/>
      <c r="JA2117" s="6"/>
      <c r="JB2117" s="6"/>
      <c r="JC2117" s="6"/>
      <c r="JD2117" s="46"/>
      <c r="JE2117" s="4"/>
      <c r="JF2117" s="4"/>
      <c r="JG2117" s="4"/>
      <c r="JH2117" s="4"/>
      <c r="JI2117" s="4"/>
      <c r="JJ2117" s="4"/>
      <c r="JK2117" s="4"/>
      <c r="JL2117" s="4"/>
      <c r="JM2117" s="4"/>
      <c r="JN2117" s="4"/>
      <c r="JO2117" s="4"/>
      <c r="JP2117" s="4"/>
      <c r="JQ2117" s="6"/>
    </row>
    <row r="2118" spans="1:277" x14ac:dyDescent="0.25">
      <c r="A2118" s="47"/>
      <c r="B2118" s="48"/>
      <c r="C2118" s="48"/>
      <c r="D2118" s="48"/>
      <c r="E2118" s="48"/>
      <c r="F2118" s="48"/>
      <c r="G2118" s="48"/>
      <c r="H2118" s="48"/>
      <c r="I2118" s="48"/>
      <c r="J2118" s="48"/>
      <c r="K2118" s="48"/>
      <c r="IY2118" s="6"/>
      <c r="IZ2118" s="6"/>
      <c r="JA2118" s="6"/>
      <c r="JB2118" s="6"/>
      <c r="JC2118" s="6"/>
      <c r="JD2118" s="46"/>
      <c r="JE2118" s="4"/>
      <c r="JF2118" s="4"/>
      <c r="JG2118" s="4"/>
      <c r="JH2118" s="4"/>
      <c r="JI2118" s="4"/>
      <c r="JJ2118" s="4"/>
      <c r="JK2118" s="4"/>
      <c r="JL2118" s="4"/>
      <c r="JM2118" s="4"/>
      <c r="JN2118" s="4"/>
      <c r="JO2118" s="4"/>
      <c r="JP2118" s="4"/>
      <c r="JQ2118" s="6"/>
    </row>
    <row r="2119" spans="1:277" x14ac:dyDescent="0.25">
      <c r="A2119" s="47"/>
      <c r="B2119" s="48"/>
      <c r="C2119" s="48"/>
      <c r="D2119" s="48"/>
      <c r="E2119" s="48"/>
      <c r="F2119" s="48"/>
      <c r="G2119" s="48"/>
      <c r="H2119" s="48"/>
      <c r="I2119" s="48"/>
      <c r="J2119" s="48"/>
      <c r="K2119" s="48"/>
      <c r="IY2119" s="6"/>
      <c r="IZ2119" s="6"/>
      <c r="JA2119" s="6"/>
      <c r="JB2119" s="6"/>
      <c r="JC2119" s="6"/>
      <c r="JD2119" s="46"/>
      <c r="JE2119" s="4"/>
      <c r="JF2119" s="4"/>
      <c r="JG2119" s="4"/>
      <c r="JH2119" s="4"/>
      <c r="JI2119" s="4"/>
      <c r="JJ2119" s="4"/>
      <c r="JK2119" s="4"/>
      <c r="JL2119" s="4"/>
      <c r="JM2119" s="4"/>
      <c r="JN2119" s="4"/>
      <c r="JO2119" s="4"/>
      <c r="JP2119" s="4"/>
      <c r="JQ2119" s="6"/>
    </row>
    <row r="2120" spans="1:277" x14ac:dyDescent="0.25">
      <c r="A2120" s="47"/>
      <c r="B2120" s="48"/>
      <c r="C2120" s="48"/>
      <c r="D2120" s="48"/>
      <c r="E2120" s="48"/>
      <c r="F2120" s="48"/>
      <c r="G2120" s="48"/>
      <c r="H2120" s="48"/>
      <c r="I2120" s="48"/>
      <c r="J2120" s="48"/>
      <c r="K2120" s="48"/>
      <c r="IY2120" s="6"/>
      <c r="IZ2120" s="6"/>
      <c r="JA2120" s="6"/>
      <c r="JB2120" s="6"/>
      <c r="JC2120" s="6"/>
      <c r="JD2120" s="46"/>
      <c r="JE2120" s="4"/>
      <c r="JF2120" s="4"/>
      <c r="JG2120" s="4"/>
      <c r="JH2120" s="4"/>
      <c r="JI2120" s="4"/>
      <c r="JJ2120" s="4"/>
      <c r="JK2120" s="4"/>
      <c r="JL2120" s="4"/>
      <c r="JM2120" s="4"/>
      <c r="JN2120" s="4"/>
      <c r="JO2120" s="4"/>
      <c r="JP2120" s="4"/>
      <c r="JQ2120" s="6"/>
    </row>
    <row r="2121" spans="1:277" x14ac:dyDescent="0.25">
      <c r="A2121" s="47"/>
      <c r="B2121" s="48"/>
      <c r="C2121" s="48"/>
      <c r="D2121" s="48"/>
      <c r="E2121" s="48"/>
      <c r="F2121" s="48"/>
      <c r="G2121" s="48"/>
      <c r="H2121" s="48"/>
      <c r="I2121" s="48"/>
      <c r="J2121" s="48"/>
      <c r="K2121" s="48"/>
      <c r="IY2121" s="6"/>
      <c r="IZ2121" s="6"/>
      <c r="JA2121" s="6"/>
      <c r="JB2121" s="6"/>
      <c r="JC2121" s="6"/>
      <c r="JD2121" s="46"/>
      <c r="JE2121" s="4"/>
      <c r="JF2121" s="4"/>
      <c r="JG2121" s="4"/>
      <c r="JH2121" s="4"/>
      <c r="JI2121" s="4"/>
      <c r="JJ2121" s="4"/>
      <c r="JK2121" s="4"/>
      <c r="JL2121" s="4"/>
      <c r="JM2121" s="4"/>
      <c r="JN2121" s="4"/>
      <c r="JO2121" s="4"/>
      <c r="JP2121" s="4"/>
      <c r="JQ2121" s="6"/>
    </row>
    <row r="2122" spans="1:277" x14ac:dyDescent="0.25">
      <c r="A2122" s="47"/>
      <c r="B2122" s="48"/>
      <c r="C2122" s="48"/>
      <c r="D2122" s="48"/>
      <c r="E2122" s="48"/>
      <c r="F2122" s="48"/>
      <c r="G2122" s="48"/>
      <c r="H2122" s="48"/>
      <c r="I2122" s="48"/>
      <c r="J2122" s="48"/>
      <c r="K2122" s="48"/>
      <c r="IY2122" s="6"/>
      <c r="IZ2122" s="6"/>
      <c r="JA2122" s="6"/>
      <c r="JB2122" s="6"/>
      <c r="JC2122" s="6"/>
      <c r="JD2122" s="46"/>
      <c r="JE2122" s="4"/>
      <c r="JF2122" s="4"/>
      <c r="JG2122" s="4"/>
      <c r="JH2122" s="4"/>
      <c r="JI2122" s="4"/>
      <c r="JJ2122" s="4"/>
      <c r="JK2122" s="4"/>
      <c r="JL2122" s="4"/>
      <c r="JM2122" s="4"/>
      <c r="JN2122" s="4"/>
      <c r="JO2122" s="4"/>
      <c r="JP2122" s="4"/>
      <c r="JQ2122" s="6"/>
    </row>
    <row r="2123" spans="1:277" x14ac:dyDescent="0.25">
      <c r="A2123" s="47"/>
      <c r="B2123" s="48"/>
      <c r="C2123" s="48"/>
      <c r="D2123" s="48"/>
      <c r="E2123" s="48"/>
      <c r="F2123" s="48"/>
      <c r="G2123" s="48"/>
      <c r="H2123" s="48"/>
      <c r="I2123" s="48"/>
      <c r="J2123" s="48"/>
      <c r="K2123" s="48"/>
      <c r="IY2123" s="6"/>
      <c r="IZ2123" s="6"/>
      <c r="JA2123" s="6"/>
      <c r="JB2123" s="6"/>
      <c r="JC2123" s="6"/>
      <c r="JD2123" s="46"/>
      <c r="JE2123" s="4"/>
      <c r="JF2123" s="4"/>
      <c r="JG2123" s="4"/>
      <c r="JH2123" s="4"/>
      <c r="JI2123" s="4"/>
      <c r="JJ2123" s="4"/>
      <c r="JK2123" s="4"/>
      <c r="JL2123" s="4"/>
      <c r="JM2123" s="4"/>
      <c r="JN2123" s="4"/>
      <c r="JO2123" s="4"/>
      <c r="JP2123" s="4"/>
      <c r="JQ2123" s="6"/>
    </row>
    <row r="2124" spans="1:277" x14ac:dyDescent="0.25">
      <c r="A2124" s="47"/>
      <c r="B2124" s="48"/>
      <c r="C2124" s="48"/>
      <c r="D2124" s="48"/>
      <c r="E2124" s="48"/>
      <c r="F2124" s="48"/>
      <c r="G2124" s="48"/>
      <c r="H2124" s="48"/>
      <c r="I2124" s="48"/>
      <c r="J2124" s="48"/>
      <c r="K2124" s="48"/>
      <c r="IY2124" s="6"/>
      <c r="IZ2124" s="6"/>
      <c r="JA2124" s="6"/>
      <c r="JB2124" s="6"/>
      <c r="JC2124" s="6"/>
      <c r="JD2124" s="46"/>
      <c r="JE2124" s="4"/>
      <c r="JF2124" s="4"/>
      <c r="JG2124" s="4"/>
      <c r="JH2124" s="4"/>
      <c r="JI2124" s="4"/>
      <c r="JJ2124" s="4"/>
      <c r="JK2124" s="4"/>
      <c r="JL2124" s="4"/>
      <c r="JM2124" s="4"/>
      <c r="JN2124" s="4"/>
      <c r="JO2124" s="4"/>
      <c r="JP2124" s="4"/>
      <c r="JQ2124" s="6"/>
    </row>
    <row r="2125" spans="1:277" x14ac:dyDescent="0.25">
      <c r="A2125" s="47"/>
      <c r="B2125" s="48"/>
      <c r="C2125" s="48"/>
      <c r="D2125" s="48"/>
      <c r="E2125" s="48"/>
      <c r="F2125" s="48"/>
      <c r="G2125" s="48"/>
      <c r="H2125" s="48"/>
      <c r="I2125" s="48"/>
      <c r="J2125" s="48"/>
      <c r="K2125" s="48"/>
      <c r="IY2125" s="6"/>
      <c r="IZ2125" s="6"/>
      <c r="JA2125" s="6"/>
      <c r="JB2125" s="6"/>
      <c r="JC2125" s="6"/>
      <c r="JD2125" s="46"/>
      <c r="JE2125" s="4"/>
      <c r="JF2125" s="4"/>
      <c r="JG2125" s="4"/>
      <c r="JH2125" s="4"/>
      <c r="JI2125" s="4"/>
      <c r="JJ2125" s="4"/>
      <c r="JK2125" s="4"/>
      <c r="JL2125" s="4"/>
      <c r="JM2125" s="4"/>
      <c r="JN2125" s="4"/>
      <c r="JO2125" s="4"/>
      <c r="JP2125" s="4"/>
      <c r="JQ2125" s="6"/>
    </row>
    <row r="2126" spans="1:277" x14ac:dyDescent="0.25">
      <c r="A2126" s="47"/>
      <c r="B2126" s="48"/>
      <c r="C2126" s="48"/>
      <c r="D2126" s="48"/>
      <c r="E2126" s="48"/>
      <c r="F2126" s="48"/>
      <c r="G2126" s="48"/>
      <c r="H2126" s="48"/>
      <c r="I2126" s="48"/>
      <c r="J2126" s="48"/>
      <c r="K2126" s="48"/>
      <c r="IY2126" s="6"/>
      <c r="IZ2126" s="6"/>
      <c r="JA2126" s="6"/>
      <c r="JB2126" s="6"/>
      <c r="JC2126" s="6"/>
      <c r="JD2126" s="46"/>
      <c r="JE2126" s="4"/>
      <c r="JF2126" s="4"/>
      <c r="JG2126" s="4"/>
      <c r="JH2126" s="4"/>
      <c r="JI2126" s="4"/>
      <c r="JJ2126" s="4"/>
      <c r="JK2126" s="4"/>
      <c r="JL2126" s="4"/>
      <c r="JM2126" s="4"/>
      <c r="JN2126" s="4"/>
      <c r="JO2126" s="4"/>
      <c r="JP2126" s="4"/>
      <c r="JQ2126" s="6"/>
    </row>
    <row r="2127" spans="1:277" x14ac:dyDescent="0.25">
      <c r="A2127" s="47"/>
      <c r="B2127" s="48"/>
      <c r="C2127" s="48"/>
      <c r="D2127" s="48"/>
      <c r="E2127" s="48"/>
      <c r="F2127" s="48"/>
      <c r="G2127" s="48"/>
      <c r="H2127" s="48"/>
      <c r="I2127" s="48"/>
      <c r="J2127" s="48"/>
      <c r="K2127" s="48"/>
      <c r="IY2127" s="6"/>
      <c r="IZ2127" s="6"/>
      <c r="JA2127" s="6"/>
      <c r="JB2127" s="6"/>
      <c r="JC2127" s="6"/>
      <c r="JD2127" s="46"/>
      <c r="JE2127" s="4"/>
      <c r="JF2127" s="4"/>
      <c r="JG2127" s="4"/>
      <c r="JH2127" s="4"/>
      <c r="JI2127" s="4"/>
      <c r="JJ2127" s="4"/>
      <c r="JK2127" s="4"/>
      <c r="JL2127" s="4"/>
      <c r="JM2127" s="4"/>
      <c r="JN2127" s="4"/>
      <c r="JO2127" s="4"/>
      <c r="JP2127" s="4"/>
      <c r="JQ2127" s="6"/>
    </row>
    <row r="2128" spans="1:277" x14ac:dyDescent="0.25">
      <c r="A2128" s="47"/>
      <c r="B2128" s="48"/>
      <c r="C2128" s="48"/>
      <c r="D2128" s="48"/>
      <c r="E2128" s="48"/>
      <c r="F2128" s="48"/>
      <c r="G2128" s="48"/>
      <c r="H2128" s="48"/>
      <c r="I2128" s="48"/>
      <c r="J2128" s="48"/>
      <c r="K2128" s="48"/>
      <c r="IY2128" s="6"/>
      <c r="IZ2128" s="6"/>
      <c r="JA2128" s="6"/>
      <c r="JB2128" s="6"/>
      <c r="JC2128" s="6"/>
      <c r="JD2128" s="46"/>
      <c r="JE2128" s="4"/>
      <c r="JF2128" s="4"/>
      <c r="JG2128" s="4"/>
      <c r="JH2128" s="4"/>
      <c r="JI2128" s="4"/>
      <c r="JJ2128" s="4"/>
      <c r="JK2128" s="4"/>
      <c r="JL2128" s="4"/>
      <c r="JM2128" s="4"/>
      <c r="JN2128" s="4"/>
      <c r="JO2128" s="4"/>
      <c r="JP2128" s="4"/>
      <c r="JQ2128" s="6"/>
    </row>
    <row r="2129" spans="1:277" x14ac:dyDescent="0.25">
      <c r="A2129" s="47"/>
      <c r="B2129" s="48"/>
      <c r="C2129" s="48"/>
      <c r="D2129" s="48"/>
      <c r="E2129" s="48"/>
      <c r="F2129" s="48"/>
      <c r="G2129" s="48"/>
      <c r="H2129" s="48"/>
      <c r="I2129" s="48"/>
      <c r="J2129" s="48"/>
      <c r="K2129" s="48"/>
      <c r="IY2129" s="6"/>
      <c r="IZ2129" s="6"/>
      <c r="JA2129" s="6"/>
      <c r="JB2129" s="6"/>
      <c r="JC2129" s="6"/>
      <c r="JD2129" s="46"/>
      <c r="JE2129" s="4"/>
      <c r="JF2129" s="4"/>
      <c r="JG2129" s="4"/>
      <c r="JH2129" s="4"/>
      <c r="JI2129" s="4"/>
      <c r="JJ2129" s="4"/>
      <c r="JK2129" s="4"/>
      <c r="JL2129" s="4"/>
      <c r="JM2129" s="4"/>
      <c r="JN2129" s="4"/>
      <c r="JO2129" s="4"/>
      <c r="JP2129" s="4"/>
      <c r="JQ2129" s="6"/>
    </row>
    <row r="2130" spans="1:277" x14ac:dyDescent="0.25">
      <c r="A2130" s="47"/>
      <c r="B2130" s="48"/>
      <c r="C2130" s="48"/>
      <c r="D2130" s="48"/>
      <c r="E2130" s="48"/>
      <c r="F2130" s="48"/>
      <c r="G2130" s="48"/>
      <c r="H2130" s="48"/>
      <c r="I2130" s="48"/>
      <c r="J2130" s="48"/>
      <c r="K2130" s="48"/>
      <c r="IY2130" s="6"/>
      <c r="IZ2130" s="6"/>
      <c r="JA2130" s="6"/>
      <c r="JB2130" s="6"/>
      <c r="JC2130" s="6"/>
      <c r="JD2130" s="46"/>
      <c r="JE2130" s="4"/>
      <c r="JF2130" s="4"/>
      <c r="JG2130" s="4"/>
      <c r="JH2130" s="4"/>
      <c r="JI2130" s="4"/>
      <c r="JJ2130" s="4"/>
      <c r="JK2130" s="4"/>
      <c r="JL2130" s="4"/>
      <c r="JM2130" s="4"/>
      <c r="JN2130" s="4"/>
      <c r="JO2130" s="4"/>
      <c r="JP2130" s="4"/>
      <c r="JQ2130" s="6"/>
    </row>
    <row r="2131" spans="1:277" x14ac:dyDescent="0.25">
      <c r="A2131" s="47"/>
      <c r="B2131" s="48"/>
      <c r="C2131" s="48"/>
      <c r="D2131" s="48"/>
      <c r="E2131" s="48"/>
      <c r="F2131" s="48"/>
      <c r="G2131" s="48"/>
      <c r="H2131" s="48"/>
      <c r="I2131" s="48"/>
      <c r="J2131" s="48"/>
      <c r="K2131" s="48"/>
      <c r="IY2131" s="6"/>
      <c r="IZ2131" s="6"/>
      <c r="JA2131" s="6"/>
      <c r="JB2131" s="6"/>
      <c r="JC2131" s="6"/>
      <c r="JD2131" s="46"/>
      <c r="JE2131" s="4"/>
      <c r="JF2131" s="4"/>
      <c r="JG2131" s="4"/>
      <c r="JH2131" s="4"/>
      <c r="JI2131" s="4"/>
      <c r="JJ2131" s="4"/>
      <c r="JK2131" s="4"/>
      <c r="JL2131" s="4"/>
      <c r="JM2131" s="4"/>
      <c r="JN2131" s="4"/>
      <c r="JO2131" s="4"/>
      <c r="JP2131" s="4"/>
      <c r="JQ2131" s="6"/>
    </row>
    <row r="2132" spans="1:277" x14ac:dyDescent="0.25">
      <c r="A2132" s="47"/>
      <c r="B2132" s="48"/>
      <c r="C2132" s="48"/>
      <c r="D2132" s="48"/>
      <c r="E2132" s="48"/>
      <c r="F2132" s="48"/>
      <c r="G2132" s="48"/>
      <c r="H2132" s="48"/>
      <c r="I2132" s="48"/>
      <c r="J2132" s="48"/>
      <c r="K2132" s="48"/>
      <c r="IY2132" s="6"/>
      <c r="IZ2132" s="6"/>
      <c r="JA2132" s="6"/>
      <c r="JB2132" s="6"/>
      <c r="JC2132" s="6"/>
      <c r="JD2132" s="46"/>
      <c r="JE2132" s="4"/>
      <c r="JF2132" s="4"/>
      <c r="JG2132" s="4"/>
      <c r="JH2132" s="4"/>
      <c r="JI2132" s="4"/>
      <c r="JJ2132" s="4"/>
      <c r="JK2132" s="4"/>
      <c r="JL2132" s="4"/>
      <c r="JM2132" s="4"/>
      <c r="JN2132" s="4"/>
      <c r="JO2132" s="4"/>
      <c r="JP2132" s="4"/>
      <c r="JQ2132" s="6"/>
    </row>
    <row r="2133" spans="1:277" x14ac:dyDescent="0.25">
      <c r="A2133" s="47"/>
      <c r="B2133" s="48"/>
      <c r="C2133" s="48"/>
      <c r="D2133" s="48"/>
      <c r="E2133" s="48"/>
      <c r="F2133" s="48"/>
      <c r="G2133" s="48"/>
      <c r="H2133" s="48"/>
      <c r="I2133" s="48"/>
      <c r="J2133" s="48"/>
      <c r="K2133" s="48"/>
      <c r="IY2133" s="6"/>
      <c r="IZ2133" s="6"/>
      <c r="JA2133" s="6"/>
      <c r="JB2133" s="6"/>
      <c r="JC2133" s="6"/>
      <c r="JD2133" s="46"/>
      <c r="JE2133" s="4"/>
      <c r="JF2133" s="4"/>
      <c r="JG2133" s="4"/>
      <c r="JH2133" s="4"/>
      <c r="JI2133" s="4"/>
      <c r="JJ2133" s="4"/>
      <c r="JK2133" s="4"/>
      <c r="JL2133" s="4"/>
      <c r="JM2133" s="4"/>
      <c r="JN2133" s="4"/>
      <c r="JO2133" s="4"/>
      <c r="JP2133" s="4"/>
      <c r="JQ2133" s="6"/>
    </row>
    <row r="2134" spans="1:277" x14ac:dyDescent="0.25">
      <c r="A2134" s="47"/>
      <c r="B2134" s="48"/>
      <c r="C2134" s="48"/>
      <c r="D2134" s="48"/>
      <c r="E2134" s="48"/>
      <c r="F2134" s="48"/>
      <c r="G2134" s="48"/>
      <c r="H2134" s="48"/>
      <c r="I2134" s="48"/>
      <c r="J2134" s="48"/>
      <c r="K2134" s="48"/>
      <c r="IY2134" s="6"/>
      <c r="IZ2134" s="6"/>
      <c r="JA2134" s="6"/>
      <c r="JB2134" s="6"/>
      <c r="JC2134" s="6"/>
      <c r="JD2134" s="46"/>
      <c r="JE2134" s="4"/>
      <c r="JF2134" s="4"/>
      <c r="JG2134" s="4"/>
      <c r="JH2134" s="4"/>
      <c r="JI2134" s="4"/>
      <c r="JJ2134" s="4"/>
      <c r="JK2134" s="4"/>
      <c r="JL2134" s="4"/>
      <c r="JM2134" s="4"/>
      <c r="JN2134" s="4"/>
      <c r="JO2134" s="4"/>
      <c r="JP2134" s="4"/>
      <c r="JQ2134" s="6"/>
    </row>
    <row r="2135" spans="1:277" x14ac:dyDescent="0.25">
      <c r="A2135" s="47"/>
      <c r="B2135" s="48"/>
      <c r="C2135" s="48"/>
      <c r="D2135" s="48"/>
      <c r="E2135" s="48"/>
      <c r="F2135" s="48"/>
      <c r="G2135" s="48"/>
      <c r="H2135" s="48"/>
      <c r="I2135" s="48"/>
      <c r="J2135" s="48"/>
      <c r="K2135" s="48"/>
      <c r="IY2135" s="6"/>
      <c r="IZ2135" s="6"/>
      <c r="JA2135" s="6"/>
      <c r="JB2135" s="6"/>
      <c r="JC2135" s="6"/>
      <c r="JD2135" s="46"/>
      <c r="JE2135" s="4"/>
      <c r="JF2135" s="4"/>
      <c r="JG2135" s="4"/>
      <c r="JH2135" s="4"/>
      <c r="JI2135" s="4"/>
      <c r="JJ2135" s="4"/>
      <c r="JK2135" s="4"/>
      <c r="JL2135" s="4"/>
      <c r="JM2135" s="4"/>
      <c r="JN2135" s="4"/>
      <c r="JO2135" s="4"/>
      <c r="JP2135" s="4"/>
      <c r="JQ2135" s="6"/>
    </row>
    <row r="2136" spans="1:277" x14ac:dyDescent="0.25">
      <c r="A2136" s="47"/>
      <c r="B2136" s="48"/>
      <c r="C2136" s="48"/>
      <c r="D2136" s="48"/>
      <c r="E2136" s="48"/>
      <c r="F2136" s="48"/>
      <c r="G2136" s="48"/>
      <c r="H2136" s="48"/>
      <c r="I2136" s="48"/>
      <c r="J2136" s="48"/>
      <c r="K2136" s="48"/>
      <c r="IY2136" s="6"/>
      <c r="IZ2136" s="6"/>
      <c r="JA2136" s="6"/>
      <c r="JB2136" s="6"/>
      <c r="JC2136" s="6"/>
      <c r="JD2136" s="46"/>
      <c r="JE2136" s="4"/>
      <c r="JF2136" s="4"/>
      <c r="JG2136" s="4"/>
      <c r="JH2136" s="4"/>
      <c r="JI2136" s="4"/>
      <c r="JJ2136" s="4"/>
      <c r="JK2136" s="4"/>
      <c r="JL2136" s="4"/>
      <c r="JM2136" s="4"/>
      <c r="JN2136" s="4"/>
      <c r="JO2136" s="4"/>
      <c r="JP2136" s="4"/>
      <c r="JQ2136" s="6"/>
    </row>
    <row r="2137" spans="1:277" x14ac:dyDescent="0.25">
      <c r="A2137" s="47"/>
      <c r="B2137" s="48"/>
      <c r="C2137" s="48"/>
      <c r="D2137" s="48"/>
      <c r="E2137" s="48"/>
      <c r="F2137" s="48"/>
      <c r="G2137" s="48"/>
      <c r="H2137" s="48"/>
      <c r="I2137" s="48"/>
      <c r="J2137" s="48"/>
      <c r="K2137" s="48"/>
      <c r="IY2137" s="6"/>
      <c r="IZ2137" s="6"/>
      <c r="JA2137" s="6"/>
      <c r="JB2137" s="6"/>
      <c r="JC2137" s="6"/>
      <c r="JD2137" s="46"/>
      <c r="JE2137" s="4"/>
      <c r="JF2137" s="4"/>
      <c r="JG2137" s="4"/>
      <c r="JH2137" s="4"/>
      <c r="JI2137" s="4"/>
      <c r="JJ2137" s="4"/>
      <c r="JK2137" s="4"/>
      <c r="JL2137" s="4"/>
      <c r="JM2137" s="4"/>
      <c r="JN2137" s="4"/>
      <c r="JO2137" s="4"/>
      <c r="JP2137" s="4"/>
      <c r="JQ2137" s="6"/>
    </row>
    <row r="2138" spans="1:277" x14ac:dyDescent="0.25">
      <c r="A2138" s="47"/>
      <c r="B2138" s="48"/>
      <c r="C2138" s="48"/>
      <c r="D2138" s="48"/>
      <c r="E2138" s="48"/>
      <c r="F2138" s="48"/>
      <c r="G2138" s="48"/>
      <c r="H2138" s="48"/>
      <c r="I2138" s="48"/>
      <c r="J2138" s="48"/>
      <c r="K2138" s="48"/>
      <c r="IY2138" s="6"/>
      <c r="IZ2138" s="6"/>
      <c r="JA2138" s="6"/>
      <c r="JB2138" s="6"/>
      <c r="JC2138" s="6"/>
      <c r="JD2138" s="46"/>
      <c r="JE2138" s="4"/>
      <c r="JF2138" s="4"/>
      <c r="JG2138" s="4"/>
      <c r="JH2138" s="4"/>
      <c r="JI2138" s="4"/>
      <c r="JJ2138" s="4"/>
      <c r="JK2138" s="4"/>
      <c r="JL2138" s="4"/>
      <c r="JM2138" s="4"/>
      <c r="JN2138" s="4"/>
      <c r="JO2138" s="4"/>
      <c r="JP2138" s="4"/>
      <c r="JQ2138" s="6"/>
    </row>
    <row r="2139" spans="1:277" x14ac:dyDescent="0.25">
      <c r="A2139" s="47"/>
      <c r="B2139" s="48"/>
      <c r="C2139" s="48"/>
      <c r="D2139" s="48"/>
      <c r="E2139" s="48"/>
      <c r="F2139" s="48"/>
      <c r="G2139" s="48"/>
      <c r="H2139" s="48"/>
      <c r="I2139" s="48"/>
      <c r="J2139" s="48"/>
      <c r="K2139" s="48"/>
      <c r="IY2139" s="6"/>
      <c r="IZ2139" s="6"/>
      <c r="JA2139" s="6"/>
      <c r="JB2139" s="6"/>
      <c r="JC2139" s="6"/>
      <c r="JD2139" s="46"/>
      <c r="JE2139" s="4"/>
      <c r="JF2139" s="4"/>
      <c r="JG2139" s="4"/>
      <c r="JH2139" s="4"/>
      <c r="JI2139" s="4"/>
      <c r="JJ2139" s="4"/>
      <c r="JK2139" s="4"/>
      <c r="JL2139" s="4"/>
      <c r="JM2139" s="4"/>
      <c r="JN2139" s="4"/>
      <c r="JO2139" s="4"/>
      <c r="JP2139" s="4"/>
      <c r="JQ2139" s="6"/>
    </row>
    <row r="2140" spans="1:277" x14ac:dyDescent="0.25">
      <c r="A2140" s="47"/>
      <c r="B2140" s="48"/>
      <c r="C2140" s="48"/>
      <c r="D2140" s="48"/>
      <c r="E2140" s="48"/>
      <c r="F2140" s="48"/>
      <c r="G2140" s="48"/>
      <c r="H2140" s="48"/>
      <c r="I2140" s="48"/>
      <c r="J2140" s="48"/>
      <c r="K2140" s="48"/>
      <c r="IY2140" s="6"/>
      <c r="IZ2140" s="6"/>
      <c r="JA2140" s="6"/>
      <c r="JB2140" s="6"/>
      <c r="JC2140" s="6"/>
      <c r="JD2140" s="46"/>
      <c r="JE2140" s="4"/>
      <c r="JF2140" s="4"/>
      <c r="JG2140" s="4"/>
      <c r="JH2140" s="4"/>
      <c r="JI2140" s="4"/>
      <c r="JJ2140" s="4"/>
      <c r="JK2140" s="4"/>
      <c r="JL2140" s="4"/>
      <c r="JM2140" s="4"/>
      <c r="JN2140" s="4"/>
      <c r="JO2140" s="4"/>
      <c r="JP2140" s="4"/>
      <c r="JQ2140" s="6"/>
    </row>
    <row r="2141" spans="1:277" x14ac:dyDescent="0.25">
      <c r="A2141" s="47"/>
      <c r="B2141" s="48"/>
      <c r="C2141" s="48"/>
      <c r="D2141" s="48"/>
      <c r="E2141" s="48"/>
      <c r="F2141" s="48"/>
      <c r="G2141" s="48"/>
      <c r="H2141" s="48"/>
      <c r="I2141" s="48"/>
      <c r="J2141" s="48"/>
      <c r="K2141" s="48"/>
      <c r="IY2141" s="6"/>
      <c r="IZ2141" s="6"/>
      <c r="JA2141" s="6"/>
      <c r="JB2141" s="6"/>
      <c r="JC2141" s="6"/>
      <c r="JD2141" s="46"/>
      <c r="JE2141" s="4"/>
      <c r="JF2141" s="4"/>
      <c r="JG2141" s="4"/>
      <c r="JH2141" s="4"/>
      <c r="JI2141" s="4"/>
      <c r="JJ2141" s="4"/>
      <c r="JK2141" s="4"/>
      <c r="JL2141" s="4"/>
      <c r="JM2141" s="4"/>
      <c r="JN2141" s="4"/>
      <c r="JO2141" s="4"/>
      <c r="JP2141" s="4"/>
      <c r="JQ2141" s="6"/>
    </row>
    <row r="2142" spans="1:277" x14ac:dyDescent="0.25">
      <c r="A2142" s="47"/>
      <c r="B2142" s="48"/>
      <c r="C2142" s="48"/>
      <c r="D2142" s="48"/>
      <c r="E2142" s="48"/>
      <c r="F2142" s="48"/>
      <c r="G2142" s="48"/>
      <c r="H2142" s="48"/>
      <c r="I2142" s="48"/>
      <c r="J2142" s="48"/>
      <c r="K2142" s="48"/>
      <c r="IY2142" s="6"/>
      <c r="IZ2142" s="6"/>
      <c r="JA2142" s="6"/>
      <c r="JB2142" s="6"/>
      <c r="JC2142" s="6"/>
      <c r="JD2142" s="46"/>
      <c r="JE2142" s="4"/>
      <c r="JF2142" s="4"/>
      <c r="JG2142" s="4"/>
      <c r="JH2142" s="4"/>
      <c r="JI2142" s="4"/>
      <c r="JJ2142" s="4"/>
      <c r="JK2142" s="4"/>
      <c r="JL2142" s="4"/>
      <c r="JM2142" s="4"/>
      <c r="JN2142" s="4"/>
      <c r="JO2142" s="4"/>
      <c r="JP2142" s="4"/>
      <c r="JQ2142" s="6"/>
    </row>
    <row r="2143" spans="1:277" x14ac:dyDescent="0.25">
      <c r="A2143" s="47"/>
      <c r="B2143" s="48"/>
      <c r="C2143" s="48"/>
      <c r="D2143" s="48"/>
      <c r="E2143" s="48"/>
      <c r="F2143" s="48"/>
      <c r="G2143" s="48"/>
      <c r="H2143" s="48"/>
      <c r="I2143" s="48"/>
      <c r="J2143" s="48"/>
      <c r="K2143" s="48"/>
      <c r="IY2143" s="6"/>
      <c r="IZ2143" s="6"/>
      <c r="JA2143" s="6"/>
      <c r="JB2143" s="6"/>
      <c r="JC2143" s="6"/>
      <c r="JD2143" s="46"/>
      <c r="JE2143" s="4"/>
      <c r="JF2143" s="4"/>
      <c r="JG2143" s="4"/>
      <c r="JH2143" s="4"/>
      <c r="JI2143" s="4"/>
      <c r="JJ2143" s="4"/>
      <c r="JK2143" s="4"/>
      <c r="JL2143" s="4"/>
      <c r="JM2143" s="4"/>
      <c r="JN2143" s="4"/>
      <c r="JO2143" s="4"/>
      <c r="JP2143" s="4"/>
      <c r="JQ2143" s="6"/>
    </row>
    <row r="2144" spans="1:277" x14ac:dyDescent="0.25">
      <c r="A2144" s="47"/>
      <c r="B2144" s="48"/>
      <c r="C2144" s="48"/>
      <c r="D2144" s="48"/>
      <c r="E2144" s="48"/>
      <c r="F2144" s="48"/>
      <c r="G2144" s="48"/>
      <c r="H2144" s="48"/>
      <c r="I2144" s="48"/>
      <c r="J2144" s="48"/>
      <c r="K2144" s="48"/>
      <c r="IY2144" s="6"/>
      <c r="IZ2144" s="6"/>
      <c r="JA2144" s="6"/>
      <c r="JB2144" s="6"/>
      <c r="JC2144" s="6"/>
      <c r="JD2144" s="46"/>
      <c r="JE2144" s="4"/>
      <c r="JF2144" s="4"/>
      <c r="JG2144" s="4"/>
      <c r="JH2144" s="4"/>
      <c r="JI2144" s="4"/>
      <c r="JJ2144" s="4"/>
      <c r="JK2144" s="4"/>
      <c r="JL2144" s="4"/>
      <c r="JM2144" s="4"/>
      <c r="JN2144" s="4"/>
      <c r="JO2144" s="4"/>
      <c r="JP2144" s="4"/>
      <c r="JQ2144" s="6"/>
    </row>
    <row r="2145" spans="1:277" x14ac:dyDescent="0.25">
      <c r="A2145" s="47"/>
      <c r="B2145" s="48"/>
      <c r="C2145" s="48"/>
      <c r="D2145" s="48"/>
      <c r="E2145" s="48"/>
      <c r="F2145" s="48"/>
      <c r="G2145" s="48"/>
      <c r="H2145" s="48"/>
      <c r="I2145" s="48"/>
      <c r="J2145" s="48"/>
      <c r="K2145" s="48"/>
      <c r="IY2145" s="6"/>
      <c r="IZ2145" s="6"/>
      <c r="JA2145" s="6"/>
      <c r="JB2145" s="6"/>
      <c r="JC2145" s="6"/>
      <c r="JD2145" s="46"/>
      <c r="JE2145" s="4"/>
      <c r="JF2145" s="4"/>
      <c r="JG2145" s="4"/>
      <c r="JH2145" s="4"/>
      <c r="JI2145" s="4"/>
      <c r="JJ2145" s="4"/>
      <c r="JK2145" s="4"/>
      <c r="JL2145" s="4"/>
      <c r="JM2145" s="4"/>
      <c r="JN2145" s="4"/>
      <c r="JO2145" s="4"/>
      <c r="JP2145" s="4"/>
      <c r="JQ2145" s="6"/>
    </row>
    <row r="2146" spans="1:277" x14ac:dyDescent="0.25">
      <c r="A2146" s="47"/>
      <c r="B2146" s="48"/>
      <c r="C2146" s="48"/>
      <c r="D2146" s="48"/>
      <c r="E2146" s="48"/>
      <c r="F2146" s="48"/>
      <c r="G2146" s="48"/>
      <c r="H2146" s="48"/>
      <c r="I2146" s="48"/>
      <c r="J2146" s="48"/>
      <c r="K2146" s="48"/>
      <c r="IY2146" s="6"/>
      <c r="IZ2146" s="6"/>
      <c r="JA2146" s="6"/>
      <c r="JB2146" s="6"/>
      <c r="JC2146" s="6"/>
      <c r="JD2146" s="46"/>
      <c r="JE2146" s="4"/>
      <c r="JF2146" s="4"/>
      <c r="JG2146" s="4"/>
      <c r="JH2146" s="4"/>
      <c r="JI2146" s="4"/>
      <c r="JJ2146" s="4"/>
      <c r="JK2146" s="4"/>
      <c r="JL2146" s="4"/>
      <c r="JM2146" s="4"/>
      <c r="JN2146" s="4"/>
      <c r="JO2146" s="4"/>
      <c r="JP2146" s="4"/>
      <c r="JQ2146" s="6"/>
    </row>
    <row r="2147" spans="1:277" x14ac:dyDescent="0.25">
      <c r="A2147" s="47"/>
      <c r="B2147" s="48"/>
      <c r="C2147" s="48"/>
      <c r="D2147" s="48"/>
      <c r="E2147" s="48"/>
      <c r="F2147" s="48"/>
      <c r="G2147" s="48"/>
      <c r="H2147" s="48"/>
      <c r="I2147" s="48"/>
      <c r="J2147" s="48"/>
      <c r="K2147" s="48"/>
      <c r="IY2147" s="6"/>
      <c r="IZ2147" s="6"/>
      <c r="JA2147" s="6"/>
      <c r="JB2147" s="6"/>
      <c r="JC2147" s="6"/>
      <c r="JD2147" s="46"/>
      <c r="JE2147" s="4"/>
      <c r="JF2147" s="4"/>
      <c r="JG2147" s="4"/>
      <c r="JH2147" s="4"/>
      <c r="JI2147" s="4"/>
      <c r="JJ2147" s="4"/>
      <c r="JK2147" s="4"/>
      <c r="JL2147" s="4"/>
      <c r="JM2147" s="4"/>
      <c r="JN2147" s="4"/>
      <c r="JO2147" s="4"/>
      <c r="JP2147" s="4"/>
      <c r="JQ2147" s="6"/>
    </row>
    <row r="2148" spans="1:277" x14ac:dyDescent="0.25">
      <c r="A2148" s="47"/>
      <c r="B2148" s="48"/>
      <c r="C2148" s="48"/>
      <c r="D2148" s="48"/>
      <c r="E2148" s="48"/>
      <c r="F2148" s="48"/>
      <c r="G2148" s="48"/>
      <c r="H2148" s="48"/>
      <c r="I2148" s="48"/>
      <c r="J2148" s="48"/>
      <c r="K2148" s="48"/>
      <c r="IY2148" s="6"/>
      <c r="IZ2148" s="6"/>
      <c r="JA2148" s="6"/>
      <c r="JB2148" s="6"/>
      <c r="JC2148" s="6"/>
      <c r="JD2148" s="46"/>
      <c r="JE2148" s="4"/>
      <c r="JF2148" s="4"/>
      <c r="JG2148" s="4"/>
      <c r="JH2148" s="4"/>
      <c r="JI2148" s="4"/>
      <c r="JJ2148" s="4"/>
      <c r="JK2148" s="4"/>
      <c r="JL2148" s="4"/>
      <c r="JM2148" s="4"/>
      <c r="JN2148" s="4"/>
      <c r="JO2148" s="4"/>
      <c r="JP2148" s="4"/>
      <c r="JQ2148" s="6"/>
    </row>
    <row r="2149" spans="1:277" x14ac:dyDescent="0.25">
      <c r="A2149" s="47"/>
      <c r="B2149" s="48"/>
      <c r="C2149" s="48"/>
      <c r="D2149" s="48"/>
      <c r="E2149" s="48"/>
      <c r="F2149" s="48"/>
      <c r="G2149" s="48"/>
      <c r="H2149" s="48"/>
      <c r="I2149" s="48"/>
      <c r="J2149" s="48"/>
      <c r="K2149" s="48"/>
      <c r="IY2149" s="6"/>
      <c r="IZ2149" s="6"/>
      <c r="JA2149" s="6"/>
      <c r="JB2149" s="6"/>
      <c r="JC2149" s="6"/>
      <c r="JD2149" s="46"/>
      <c r="JE2149" s="4"/>
      <c r="JF2149" s="4"/>
      <c r="JG2149" s="4"/>
      <c r="JH2149" s="4"/>
      <c r="JI2149" s="4"/>
      <c r="JJ2149" s="4"/>
      <c r="JK2149" s="4"/>
      <c r="JL2149" s="4"/>
      <c r="JM2149" s="4"/>
      <c r="JN2149" s="4"/>
      <c r="JO2149" s="4"/>
      <c r="JP2149" s="4"/>
      <c r="JQ2149" s="6"/>
    </row>
    <row r="2150" spans="1:277" x14ac:dyDescent="0.25">
      <c r="A2150" s="47"/>
      <c r="B2150" s="48"/>
      <c r="C2150" s="48"/>
      <c r="D2150" s="48"/>
      <c r="E2150" s="48"/>
      <c r="F2150" s="48"/>
      <c r="G2150" s="48"/>
      <c r="H2150" s="48"/>
      <c r="I2150" s="48"/>
      <c r="J2150" s="48"/>
      <c r="K2150" s="48"/>
      <c r="IY2150" s="6"/>
      <c r="IZ2150" s="6"/>
      <c r="JA2150" s="6"/>
      <c r="JB2150" s="6"/>
      <c r="JC2150" s="6"/>
      <c r="JD2150" s="46"/>
      <c r="JE2150" s="4"/>
      <c r="JF2150" s="4"/>
      <c r="JG2150" s="4"/>
      <c r="JH2150" s="4"/>
      <c r="JI2150" s="4"/>
      <c r="JJ2150" s="4"/>
      <c r="JK2150" s="4"/>
      <c r="JL2150" s="4"/>
      <c r="JM2150" s="4"/>
      <c r="JN2150" s="4"/>
      <c r="JO2150" s="4"/>
      <c r="JP2150" s="4"/>
      <c r="JQ2150" s="6"/>
    </row>
    <row r="2151" spans="1:277" x14ac:dyDescent="0.25">
      <c r="A2151" s="47"/>
      <c r="B2151" s="48"/>
      <c r="C2151" s="48"/>
      <c r="D2151" s="48"/>
      <c r="E2151" s="48"/>
      <c r="F2151" s="48"/>
      <c r="G2151" s="48"/>
      <c r="H2151" s="48"/>
      <c r="I2151" s="48"/>
      <c r="J2151" s="48"/>
      <c r="K2151" s="48"/>
      <c r="IY2151" s="6"/>
      <c r="IZ2151" s="6"/>
      <c r="JA2151" s="6"/>
      <c r="JB2151" s="6"/>
      <c r="JC2151" s="6"/>
      <c r="JD2151" s="46"/>
      <c r="JE2151" s="4"/>
      <c r="JF2151" s="4"/>
      <c r="JG2151" s="4"/>
      <c r="JH2151" s="4"/>
      <c r="JI2151" s="4"/>
      <c r="JJ2151" s="4"/>
      <c r="JK2151" s="4"/>
      <c r="JL2151" s="4"/>
      <c r="JM2151" s="4"/>
      <c r="JN2151" s="4"/>
      <c r="JO2151" s="4"/>
      <c r="JP2151" s="4"/>
      <c r="JQ2151" s="6"/>
    </row>
    <row r="2152" spans="1:277" x14ac:dyDescent="0.25">
      <c r="A2152" s="47"/>
      <c r="B2152" s="48"/>
      <c r="C2152" s="48"/>
      <c r="D2152" s="48"/>
      <c r="E2152" s="48"/>
      <c r="F2152" s="48"/>
      <c r="G2152" s="48"/>
      <c r="H2152" s="48"/>
      <c r="I2152" s="48"/>
      <c r="J2152" s="48"/>
      <c r="K2152" s="48"/>
      <c r="IY2152" s="6"/>
      <c r="IZ2152" s="6"/>
      <c r="JA2152" s="6"/>
      <c r="JB2152" s="6"/>
      <c r="JC2152" s="6"/>
      <c r="JD2152" s="46"/>
      <c r="JE2152" s="4"/>
      <c r="JF2152" s="4"/>
      <c r="JG2152" s="4"/>
      <c r="JH2152" s="4"/>
      <c r="JI2152" s="4"/>
      <c r="JJ2152" s="4"/>
      <c r="JK2152" s="4"/>
      <c r="JL2152" s="4"/>
      <c r="JM2152" s="4"/>
      <c r="JN2152" s="4"/>
      <c r="JO2152" s="4"/>
      <c r="JP2152" s="4"/>
      <c r="JQ2152" s="6"/>
    </row>
    <row r="2153" spans="1:277" x14ac:dyDescent="0.25">
      <c r="A2153" s="47"/>
      <c r="B2153" s="48"/>
      <c r="C2153" s="48"/>
      <c r="D2153" s="48"/>
      <c r="E2153" s="48"/>
      <c r="F2153" s="48"/>
      <c r="G2153" s="48"/>
      <c r="H2153" s="48"/>
      <c r="I2153" s="48"/>
      <c r="J2153" s="48"/>
      <c r="K2153" s="48"/>
      <c r="IY2153" s="6"/>
      <c r="IZ2153" s="6"/>
      <c r="JA2153" s="6"/>
      <c r="JB2153" s="6"/>
      <c r="JC2153" s="6"/>
      <c r="JD2153" s="46"/>
      <c r="JE2153" s="4"/>
      <c r="JF2153" s="4"/>
      <c r="JG2153" s="4"/>
      <c r="JH2153" s="4"/>
      <c r="JI2153" s="4"/>
      <c r="JJ2153" s="4"/>
      <c r="JK2153" s="4"/>
      <c r="JL2153" s="4"/>
      <c r="JM2153" s="4"/>
      <c r="JN2153" s="4"/>
      <c r="JO2153" s="4"/>
      <c r="JP2153" s="4"/>
      <c r="JQ2153" s="6"/>
    </row>
    <row r="2154" spans="1:277" x14ac:dyDescent="0.25">
      <c r="A2154" s="47"/>
      <c r="B2154" s="48"/>
      <c r="C2154" s="48"/>
      <c r="D2154" s="48"/>
      <c r="E2154" s="48"/>
      <c r="F2154" s="48"/>
      <c r="G2154" s="48"/>
      <c r="H2154" s="48"/>
      <c r="I2154" s="48"/>
      <c r="J2154" s="48"/>
      <c r="K2154" s="48"/>
      <c r="IY2154" s="6"/>
      <c r="IZ2154" s="6"/>
      <c r="JA2154" s="6"/>
      <c r="JB2154" s="6"/>
      <c r="JC2154" s="6"/>
      <c r="JD2154" s="46"/>
      <c r="JE2154" s="4"/>
      <c r="JF2154" s="4"/>
      <c r="JG2154" s="4"/>
      <c r="JH2154" s="4"/>
      <c r="JI2154" s="4"/>
      <c r="JJ2154" s="4"/>
      <c r="JK2154" s="4"/>
      <c r="JL2154" s="4"/>
      <c r="JM2154" s="4"/>
      <c r="JN2154" s="4"/>
      <c r="JO2154" s="4"/>
      <c r="JP2154" s="4"/>
      <c r="JQ2154" s="6"/>
    </row>
    <row r="2155" spans="1:277" x14ac:dyDescent="0.25">
      <c r="A2155" s="47"/>
      <c r="B2155" s="48"/>
      <c r="C2155" s="48"/>
      <c r="D2155" s="48"/>
      <c r="E2155" s="48"/>
      <c r="F2155" s="48"/>
      <c r="G2155" s="48"/>
      <c r="H2155" s="48"/>
      <c r="I2155" s="48"/>
      <c r="J2155" s="48"/>
      <c r="K2155" s="48"/>
      <c r="IY2155" s="6"/>
      <c r="IZ2155" s="6"/>
      <c r="JA2155" s="6"/>
      <c r="JB2155" s="6"/>
      <c r="JC2155" s="6"/>
      <c r="JD2155" s="46"/>
      <c r="JE2155" s="4"/>
      <c r="JF2155" s="4"/>
      <c r="JG2155" s="4"/>
      <c r="JH2155" s="4"/>
      <c r="JI2155" s="4"/>
      <c r="JJ2155" s="4"/>
      <c r="JK2155" s="4"/>
      <c r="JL2155" s="4"/>
      <c r="JM2155" s="4"/>
      <c r="JN2155" s="4"/>
      <c r="JO2155" s="4"/>
      <c r="JP2155" s="4"/>
      <c r="JQ2155" s="6"/>
    </row>
    <row r="2156" spans="1:277" x14ac:dyDescent="0.25">
      <c r="A2156" s="47"/>
      <c r="B2156" s="48"/>
      <c r="C2156" s="48"/>
      <c r="D2156" s="48"/>
      <c r="E2156" s="48"/>
      <c r="F2156" s="48"/>
      <c r="G2156" s="48"/>
      <c r="H2156" s="48"/>
      <c r="I2156" s="48"/>
      <c r="J2156" s="48"/>
      <c r="K2156" s="48"/>
      <c r="IY2156" s="6"/>
      <c r="IZ2156" s="6"/>
      <c r="JA2156" s="6"/>
      <c r="JB2156" s="6"/>
      <c r="JC2156" s="6"/>
      <c r="JD2156" s="46"/>
      <c r="JE2156" s="4"/>
      <c r="JF2156" s="4"/>
      <c r="JG2156" s="4"/>
      <c r="JH2156" s="4"/>
      <c r="JI2156" s="4"/>
      <c r="JJ2156" s="4"/>
      <c r="JK2156" s="4"/>
      <c r="JL2156" s="4"/>
      <c r="JM2156" s="4"/>
      <c r="JN2156" s="4"/>
      <c r="JO2156" s="4"/>
      <c r="JP2156" s="4"/>
      <c r="JQ2156" s="6"/>
    </row>
    <row r="2157" spans="1:277" x14ac:dyDescent="0.25">
      <c r="A2157" s="47"/>
      <c r="B2157" s="48"/>
      <c r="C2157" s="48"/>
      <c r="D2157" s="48"/>
      <c r="E2157" s="48"/>
      <c r="F2157" s="48"/>
      <c r="G2157" s="48"/>
      <c r="H2157" s="48"/>
      <c r="I2157" s="48"/>
      <c r="J2157" s="48"/>
      <c r="K2157" s="48"/>
      <c r="IY2157" s="6"/>
      <c r="IZ2157" s="6"/>
      <c r="JA2157" s="6"/>
      <c r="JB2157" s="6"/>
      <c r="JC2157" s="6"/>
      <c r="JD2157" s="46"/>
      <c r="JE2157" s="4"/>
      <c r="JF2157" s="4"/>
      <c r="JG2157" s="4"/>
      <c r="JH2157" s="4"/>
      <c r="JI2157" s="4"/>
      <c r="JJ2157" s="4"/>
      <c r="JK2157" s="4"/>
      <c r="JL2157" s="4"/>
      <c r="JM2157" s="4"/>
      <c r="JN2157" s="4"/>
      <c r="JO2157" s="4"/>
      <c r="JP2157" s="4"/>
      <c r="JQ2157" s="6"/>
    </row>
    <row r="2158" spans="1:277" x14ac:dyDescent="0.25">
      <c r="A2158" s="47"/>
      <c r="B2158" s="48"/>
      <c r="C2158" s="48"/>
      <c r="D2158" s="48"/>
      <c r="E2158" s="48"/>
      <c r="F2158" s="48"/>
      <c r="G2158" s="48"/>
      <c r="H2158" s="48"/>
      <c r="I2158" s="48"/>
      <c r="J2158" s="48"/>
      <c r="K2158" s="48"/>
      <c r="IY2158" s="6"/>
      <c r="IZ2158" s="6"/>
      <c r="JA2158" s="6"/>
      <c r="JB2158" s="6"/>
      <c r="JC2158" s="6"/>
      <c r="JD2158" s="46"/>
      <c r="JE2158" s="4"/>
      <c r="JF2158" s="4"/>
      <c r="JG2158" s="4"/>
      <c r="JH2158" s="4"/>
      <c r="JI2158" s="4"/>
      <c r="JJ2158" s="4"/>
      <c r="JK2158" s="4"/>
      <c r="JL2158" s="4"/>
      <c r="JM2158" s="4"/>
      <c r="JN2158" s="4"/>
      <c r="JO2158" s="4"/>
      <c r="JP2158" s="4"/>
      <c r="JQ2158" s="6"/>
    </row>
    <row r="2159" spans="1:277" x14ac:dyDescent="0.25">
      <c r="A2159" s="47"/>
      <c r="B2159" s="48"/>
      <c r="C2159" s="48"/>
      <c r="D2159" s="48"/>
      <c r="E2159" s="48"/>
      <c r="F2159" s="48"/>
      <c r="G2159" s="48"/>
      <c r="H2159" s="48"/>
      <c r="I2159" s="48"/>
      <c r="J2159" s="48"/>
      <c r="K2159" s="48"/>
      <c r="IY2159" s="6"/>
      <c r="IZ2159" s="6"/>
      <c r="JA2159" s="6"/>
      <c r="JB2159" s="6"/>
      <c r="JC2159" s="6"/>
      <c r="JD2159" s="46"/>
      <c r="JE2159" s="4"/>
      <c r="JF2159" s="4"/>
      <c r="JG2159" s="4"/>
      <c r="JH2159" s="4"/>
      <c r="JI2159" s="4"/>
      <c r="JJ2159" s="4"/>
      <c r="JK2159" s="4"/>
      <c r="JL2159" s="4"/>
      <c r="JM2159" s="4"/>
      <c r="JN2159" s="4"/>
      <c r="JO2159" s="4"/>
      <c r="JP2159" s="4"/>
      <c r="JQ2159" s="6"/>
    </row>
    <row r="2160" spans="1:277" x14ac:dyDescent="0.25">
      <c r="A2160" s="47"/>
      <c r="B2160" s="48"/>
      <c r="C2160" s="48"/>
      <c r="D2160" s="48"/>
      <c r="E2160" s="48"/>
      <c r="F2160" s="48"/>
      <c r="G2160" s="48"/>
      <c r="H2160" s="48"/>
      <c r="I2160" s="48"/>
      <c r="J2160" s="48"/>
      <c r="K2160" s="48"/>
      <c r="IY2160" s="6"/>
      <c r="IZ2160" s="6"/>
      <c r="JA2160" s="6"/>
      <c r="JB2160" s="6"/>
      <c r="JC2160" s="6"/>
      <c r="JD2160" s="46"/>
      <c r="JE2160" s="4"/>
      <c r="JF2160" s="4"/>
      <c r="JG2160" s="4"/>
      <c r="JH2160" s="4"/>
      <c r="JI2160" s="4"/>
      <c r="JJ2160" s="4"/>
      <c r="JK2160" s="4"/>
      <c r="JL2160" s="4"/>
      <c r="JM2160" s="4"/>
      <c r="JN2160" s="4"/>
      <c r="JO2160" s="4"/>
      <c r="JP2160" s="4"/>
      <c r="JQ2160" s="6"/>
    </row>
    <row r="2161" spans="1:277" x14ac:dyDescent="0.25">
      <c r="A2161" s="47"/>
      <c r="B2161" s="48"/>
      <c r="C2161" s="48"/>
      <c r="D2161" s="48"/>
      <c r="E2161" s="48"/>
      <c r="F2161" s="48"/>
      <c r="G2161" s="48"/>
      <c r="H2161" s="48"/>
      <c r="I2161" s="48"/>
      <c r="J2161" s="48"/>
      <c r="K2161" s="48"/>
      <c r="IY2161" s="6"/>
      <c r="IZ2161" s="6"/>
      <c r="JA2161" s="6"/>
      <c r="JB2161" s="6"/>
      <c r="JC2161" s="6"/>
      <c r="JD2161" s="46"/>
      <c r="JE2161" s="4"/>
      <c r="JF2161" s="4"/>
      <c r="JG2161" s="4"/>
      <c r="JH2161" s="4"/>
      <c r="JI2161" s="4"/>
      <c r="JJ2161" s="4"/>
      <c r="JK2161" s="4"/>
      <c r="JL2161" s="4"/>
      <c r="JM2161" s="4"/>
      <c r="JN2161" s="4"/>
      <c r="JO2161" s="4"/>
      <c r="JP2161" s="4"/>
      <c r="JQ2161" s="6"/>
    </row>
    <row r="2162" spans="1:277" x14ac:dyDescent="0.25">
      <c r="A2162" s="47"/>
      <c r="B2162" s="48"/>
      <c r="C2162" s="48"/>
      <c r="D2162" s="48"/>
      <c r="E2162" s="48"/>
      <c r="F2162" s="48"/>
      <c r="G2162" s="48"/>
      <c r="H2162" s="48"/>
      <c r="I2162" s="48"/>
      <c r="J2162" s="48"/>
      <c r="K2162" s="48"/>
      <c r="IY2162" s="6"/>
      <c r="IZ2162" s="6"/>
      <c r="JA2162" s="6"/>
      <c r="JB2162" s="6"/>
      <c r="JC2162" s="6"/>
      <c r="JD2162" s="46"/>
      <c r="JE2162" s="4"/>
      <c r="JF2162" s="4"/>
      <c r="JG2162" s="4"/>
      <c r="JH2162" s="4"/>
      <c r="JI2162" s="4"/>
      <c r="JJ2162" s="4"/>
      <c r="JK2162" s="4"/>
      <c r="JL2162" s="4"/>
      <c r="JM2162" s="4"/>
      <c r="JN2162" s="4"/>
      <c r="JO2162" s="4"/>
      <c r="JP2162" s="4"/>
      <c r="JQ2162" s="6"/>
    </row>
    <row r="2163" spans="1:277" x14ac:dyDescent="0.25">
      <c r="A2163" s="47"/>
      <c r="B2163" s="48"/>
      <c r="C2163" s="48"/>
      <c r="D2163" s="48"/>
      <c r="E2163" s="48"/>
      <c r="F2163" s="48"/>
      <c r="G2163" s="48"/>
      <c r="H2163" s="48"/>
      <c r="I2163" s="48"/>
      <c r="J2163" s="48"/>
      <c r="K2163" s="48"/>
      <c r="IY2163" s="6"/>
      <c r="IZ2163" s="6"/>
      <c r="JA2163" s="6"/>
      <c r="JB2163" s="6"/>
      <c r="JC2163" s="6"/>
      <c r="JD2163" s="46"/>
      <c r="JE2163" s="4"/>
      <c r="JF2163" s="4"/>
      <c r="JG2163" s="4"/>
      <c r="JH2163" s="4"/>
      <c r="JI2163" s="4"/>
      <c r="JJ2163" s="4"/>
      <c r="JK2163" s="4"/>
      <c r="JL2163" s="4"/>
      <c r="JM2163" s="4"/>
      <c r="JN2163" s="4"/>
      <c r="JO2163" s="4"/>
      <c r="JP2163" s="4"/>
      <c r="JQ2163" s="6"/>
    </row>
    <row r="2164" spans="1:277" x14ac:dyDescent="0.25">
      <c r="A2164" s="47"/>
      <c r="B2164" s="48"/>
      <c r="C2164" s="48"/>
      <c r="D2164" s="48"/>
      <c r="E2164" s="48"/>
      <c r="F2164" s="48"/>
      <c r="G2164" s="48"/>
      <c r="H2164" s="48"/>
      <c r="I2164" s="48"/>
      <c r="J2164" s="48"/>
      <c r="K2164" s="48"/>
      <c r="IY2164" s="6"/>
      <c r="IZ2164" s="6"/>
      <c r="JA2164" s="6"/>
      <c r="JB2164" s="6"/>
      <c r="JC2164" s="6"/>
      <c r="JD2164" s="46"/>
      <c r="JE2164" s="4"/>
      <c r="JF2164" s="4"/>
      <c r="JG2164" s="4"/>
      <c r="JH2164" s="4"/>
      <c r="JI2164" s="4"/>
      <c r="JJ2164" s="4"/>
      <c r="JK2164" s="4"/>
      <c r="JL2164" s="4"/>
      <c r="JM2164" s="4"/>
      <c r="JN2164" s="4"/>
      <c r="JO2164" s="4"/>
      <c r="JP2164" s="4"/>
      <c r="JQ2164" s="6"/>
    </row>
    <row r="2165" spans="1:277" x14ac:dyDescent="0.25">
      <c r="A2165" s="47"/>
      <c r="B2165" s="48"/>
      <c r="C2165" s="48"/>
      <c r="D2165" s="48"/>
      <c r="E2165" s="48"/>
      <c r="F2165" s="48"/>
      <c r="G2165" s="48"/>
      <c r="H2165" s="48"/>
      <c r="I2165" s="48"/>
      <c r="J2165" s="48"/>
      <c r="K2165" s="48"/>
      <c r="IY2165" s="6"/>
      <c r="IZ2165" s="6"/>
      <c r="JA2165" s="6"/>
      <c r="JB2165" s="6"/>
      <c r="JC2165" s="6"/>
      <c r="JD2165" s="46"/>
      <c r="JE2165" s="4"/>
      <c r="JF2165" s="4"/>
      <c r="JG2165" s="4"/>
      <c r="JH2165" s="4"/>
      <c r="JI2165" s="4"/>
      <c r="JJ2165" s="4"/>
      <c r="JK2165" s="4"/>
      <c r="JL2165" s="4"/>
      <c r="JM2165" s="4"/>
      <c r="JN2165" s="4"/>
      <c r="JO2165" s="4"/>
      <c r="JP2165" s="4"/>
      <c r="JQ2165" s="6"/>
    </row>
    <row r="2166" spans="1:277" x14ac:dyDescent="0.25">
      <c r="A2166" s="47"/>
      <c r="B2166" s="48"/>
      <c r="C2166" s="48"/>
      <c r="D2166" s="48"/>
      <c r="E2166" s="48"/>
      <c r="F2166" s="48"/>
      <c r="G2166" s="48"/>
      <c r="H2166" s="48"/>
      <c r="I2166" s="48"/>
      <c r="J2166" s="48"/>
      <c r="K2166" s="48"/>
      <c r="IY2166" s="6"/>
      <c r="IZ2166" s="6"/>
      <c r="JA2166" s="6"/>
      <c r="JB2166" s="6"/>
      <c r="JC2166" s="6"/>
      <c r="JD2166" s="46"/>
      <c r="JE2166" s="4"/>
      <c r="JF2166" s="4"/>
      <c r="JG2166" s="4"/>
      <c r="JH2166" s="4"/>
      <c r="JI2166" s="4"/>
      <c r="JJ2166" s="4"/>
      <c r="JK2166" s="4"/>
      <c r="JL2166" s="4"/>
      <c r="JM2166" s="4"/>
      <c r="JN2166" s="4"/>
      <c r="JO2166" s="4"/>
      <c r="JP2166" s="4"/>
      <c r="JQ2166" s="6"/>
    </row>
    <row r="2167" spans="1:277" x14ac:dyDescent="0.25">
      <c r="A2167" s="47"/>
      <c r="B2167" s="48"/>
      <c r="C2167" s="48"/>
      <c r="D2167" s="48"/>
      <c r="E2167" s="48"/>
      <c r="F2167" s="48"/>
      <c r="G2167" s="48"/>
      <c r="H2167" s="48"/>
      <c r="I2167" s="48"/>
      <c r="J2167" s="48"/>
      <c r="K2167" s="48"/>
      <c r="IY2167" s="6"/>
      <c r="IZ2167" s="6"/>
      <c r="JA2167" s="6"/>
      <c r="JB2167" s="6"/>
      <c r="JC2167" s="6"/>
      <c r="JD2167" s="46"/>
      <c r="JE2167" s="4"/>
      <c r="JF2167" s="4"/>
      <c r="JG2167" s="4"/>
      <c r="JH2167" s="4"/>
      <c r="JI2167" s="4"/>
      <c r="JJ2167" s="4"/>
      <c r="JK2167" s="4"/>
      <c r="JL2167" s="4"/>
      <c r="JM2167" s="4"/>
      <c r="JN2167" s="4"/>
      <c r="JO2167" s="4"/>
      <c r="JP2167" s="4"/>
      <c r="JQ2167" s="6"/>
    </row>
    <row r="2168" spans="1:277" x14ac:dyDescent="0.25">
      <c r="A2168" s="47"/>
      <c r="B2168" s="48"/>
      <c r="C2168" s="48"/>
      <c r="D2168" s="48"/>
      <c r="E2168" s="48"/>
      <c r="F2168" s="48"/>
      <c r="G2168" s="48"/>
      <c r="H2168" s="48"/>
      <c r="I2168" s="48"/>
      <c r="J2168" s="48"/>
      <c r="K2168" s="48"/>
      <c r="IY2168" s="6"/>
      <c r="IZ2168" s="6"/>
      <c r="JA2168" s="6"/>
      <c r="JB2168" s="6"/>
      <c r="JC2168" s="6"/>
      <c r="JD2168" s="46"/>
      <c r="JE2168" s="4"/>
      <c r="JF2168" s="4"/>
      <c r="JG2168" s="4"/>
      <c r="JH2168" s="4"/>
      <c r="JI2168" s="4"/>
      <c r="JJ2168" s="4"/>
      <c r="JK2168" s="4"/>
      <c r="JL2168" s="4"/>
      <c r="JM2168" s="4"/>
      <c r="JN2168" s="4"/>
      <c r="JO2168" s="4"/>
      <c r="JP2168" s="4"/>
      <c r="JQ2168" s="6"/>
    </row>
    <row r="2169" spans="1:277" x14ac:dyDescent="0.25">
      <c r="A2169" s="47"/>
      <c r="B2169" s="48"/>
      <c r="C2169" s="48"/>
      <c r="D2169" s="48"/>
      <c r="E2169" s="48"/>
      <c r="F2169" s="48"/>
      <c r="G2169" s="48"/>
      <c r="H2169" s="48"/>
      <c r="I2169" s="48"/>
      <c r="J2169" s="48"/>
      <c r="K2169" s="48"/>
      <c r="IY2169" s="6"/>
      <c r="IZ2169" s="6"/>
      <c r="JA2169" s="6"/>
      <c r="JB2169" s="6"/>
      <c r="JC2169" s="6"/>
      <c r="JD2169" s="46"/>
      <c r="JE2169" s="4"/>
      <c r="JF2169" s="4"/>
      <c r="JG2169" s="4"/>
      <c r="JH2169" s="4"/>
      <c r="JI2169" s="4"/>
      <c r="JJ2169" s="4"/>
      <c r="JK2169" s="4"/>
      <c r="JL2169" s="4"/>
      <c r="JM2169" s="4"/>
      <c r="JN2169" s="4"/>
      <c r="JO2169" s="4"/>
      <c r="JP2169" s="4"/>
      <c r="JQ2169" s="6"/>
    </row>
    <row r="2170" spans="1:277" x14ac:dyDescent="0.25">
      <c r="A2170" s="47"/>
      <c r="B2170" s="48"/>
      <c r="C2170" s="48"/>
      <c r="D2170" s="48"/>
      <c r="E2170" s="48"/>
      <c r="F2170" s="48"/>
      <c r="G2170" s="48"/>
      <c r="H2170" s="48"/>
      <c r="I2170" s="48"/>
      <c r="J2170" s="48"/>
      <c r="K2170" s="48"/>
      <c r="IY2170" s="6"/>
      <c r="IZ2170" s="6"/>
      <c r="JA2170" s="6"/>
      <c r="JB2170" s="6"/>
      <c r="JC2170" s="6"/>
      <c r="JD2170" s="46"/>
      <c r="JE2170" s="4"/>
      <c r="JF2170" s="4"/>
      <c r="JG2170" s="4"/>
      <c r="JH2170" s="4"/>
      <c r="JI2170" s="4"/>
      <c r="JJ2170" s="4"/>
      <c r="JK2170" s="4"/>
      <c r="JL2170" s="4"/>
      <c r="JM2170" s="4"/>
      <c r="JN2170" s="4"/>
      <c r="JO2170" s="4"/>
      <c r="JP2170" s="4"/>
      <c r="JQ2170" s="6"/>
    </row>
    <row r="2171" spans="1:277" x14ac:dyDescent="0.25">
      <c r="A2171" s="47"/>
      <c r="B2171" s="48"/>
      <c r="C2171" s="48"/>
      <c r="D2171" s="48"/>
      <c r="E2171" s="48"/>
      <c r="F2171" s="48"/>
      <c r="G2171" s="48"/>
      <c r="H2171" s="48"/>
      <c r="I2171" s="48"/>
      <c r="J2171" s="48"/>
      <c r="K2171" s="48"/>
      <c r="IY2171" s="6"/>
      <c r="IZ2171" s="6"/>
      <c r="JA2171" s="6"/>
      <c r="JB2171" s="6"/>
      <c r="JC2171" s="6"/>
      <c r="JD2171" s="46"/>
      <c r="JE2171" s="4"/>
      <c r="JF2171" s="4"/>
      <c r="JG2171" s="4"/>
      <c r="JH2171" s="4"/>
      <c r="JI2171" s="4"/>
      <c r="JJ2171" s="4"/>
      <c r="JK2171" s="4"/>
      <c r="JL2171" s="4"/>
      <c r="JM2171" s="4"/>
      <c r="JN2171" s="4"/>
      <c r="JO2171" s="4"/>
      <c r="JP2171" s="4"/>
      <c r="JQ2171" s="6"/>
    </row>
    <row r="2172" spans="1:277" x14ac:dyDescent="0.25">
      <c r="A2172" s="47"/>
      <c r="B2172" s="48"/>
      <c r="C2172" s="48"/>
      <c r="D2172" s="48"/>
      <c r="E2172" s="48"/>
      <c r="F2172" s="48"/>
      <c r="G2172" s="48"/>
      <c r="H2172" s="48"/>
      <c r="I2172" s="48"/>
      <c r="J2172" s="48"/>
      <c r="K2172" s="48"/>
      <c r="IY2172" s="6"/>
      <c r="IZ2172" s="6"/>
      <c r="JA2172" s="6"/>
      <c r="JB2172" s="6"/>
      <c r="JC2172" s="6"/>
      <c r="JD2172" s="46"/>
      <c r="JE2172" s="4"/>
      <c r="JF2172" s="4"/>
      <c r="JG2172" s="4"/>
      <c r="JH2172" s="4"/>
      <c r="JI2172" s="4"/>
      <c r="JJ2172" s="4"/>
      <c r="JK2172" s="4"/>
      <c r="JL2172" s="4"/>
      <c r="JM2172" s="4"/>
      <c r="JN2172" s="4"/>
      <c r="JO2172" s="4"/>
      <c r="JP2172" s="4"/>
      <c r="JQ2172" s="6"/>
    </row>
    <row r="2173" spans="1:277" x14ac:dyDescent="0.25">
      <c r="A2173" s="47"/>
      <c r="B2173" s="48"/>
      <c r="C2173" s="48"/>
      <c r="D2173" s="48"/>
      <c r="E2173" s="48"/>
      <c r="F2173" s="48"/>
      <c r="G2173" s="48"/>
      <c r="H2173" s="48"/>
      <c r="I2173" s="48"/>
      <c r="J2173" s="48"/>
      <c r="K2173" s="48"/>
      <c r="IY2173" s="6"/>
      <c r="IZ2173" s="6"/>
      <c r="JA2173" s="6"/>
      <c r="JB2173" s="6"/>
      <c r="JC2173" s="6"/>
      <c r="JD2173" s="46"/>
      <c r="JE2173" s="4"/>
      <c r="JF2173" s="4"/>
      <c r="JG2173" s="4"/>
      <c r="JH2173" s="4"/>
      <c r="JI2173" s="4"/>
      <c r="JJ2173" s="4"/>
      <c r="JK2173" s="4"/>
      <c r="JL2173" s="4"/>
      <c r="JM2173" s="4"/>
      <c r="JN2173" s="4"/>
      <c r="JO2173" s="4"/>
      <c r="JP2173" s="4"/>
      <c r="JQ2173" s="6"/>
    </row>
    <row r="2174" spans="1:277" x14ac:dyDescent="0.25">
      <c r="A2174" s="47"/>
      <c r="B2174" s="48"/>
      <c r="C2174" s="48"/>
      <c r="D2174" s="48"/>
      <c r="E2174" s="48"/>
      <c r="F2174" s="48"/>
      <c r="G2174" s="48"/>
      <c r="H2174" s="48"/>
      <c r="I2174" s="48"/>
      <c r="J2174" s="48"/>
      <c r="K2174" s="48"/>
      <c r="IY2174" s="6"/>
      <c r="IZ2174" s="6"/>
      <c r="JA2174" s="6"/>
      <c r="JB2174" s="6"/>
      <c r="JC2174" s="6"/>
      <c r="JD2174" s="46"/>
      <c r="JE2174" s="4"/>
      <c r="JF2174" s="4"/>
      <c r="JG2174" s="4"/>
      <c r="JH2174" s="4"/>
      <c r="JI2174" s="4"/>
      <c r="JJ2174" s="4"/>
      <c r="JK2174" s="4"/>
      <c r="JL2174" s="4"/>
      <c r="JM2174" s="4"/>
      <c r="JN2174" s="4"/>
      <c r="JO2174" s="4"/>
      <c r="JP2174" s="4"/>
      <c r="JQ2174" s="6"/>
    </row>
    <row r="2175" spans="1:277" x14ac:dyDescent="0.25">
      <c r="A2175" s="47"/>
      <c r="B2175" s="48"/>
      <c r="C2175" s="48"/>
      <c r="D2175" s="48"/>
      <c r="E2175" s="48"/>
      <c r="F2175" s="48"/>
      <c r="G2175" s="48"/>
      <c r="H2175" s="48"/>
      <c r="I2175" s="48"/>
      <c r="J2175" s="48"/>
      <c r="K2175" s="48"/>
      <c r="IY2175" s="6"/>
      <c r="IZ2175" s="6"/>
      <c r="JA2175" s="6"/>
      <c r="JB2175" s="6"/>
      <c r="JC2175" s="6"/>
      <c r="JD2175" s="46"/>
      <c r="JE2175" s="4"/>
      <c r="JF2175" s="4"/>
      <c r="JG2175" s="4"/>
      <c r="JH2175" s="4"/>
      <c r="JI2175" s="4"/>
      <c r="JJ2175" s="4"/>
      <c r="JK2175" s="4"/>
      <c r="JL2175" s="4"/>
      <c r="JM2175" s="4"/>
      <c r="JN2175" s="4"/>
      <c r="JO2175" s="4"/>
      <c r="JP2175" s="4"/>
      <c r="JQ2175" s="6"/>
    </row>
    <row r="2176" spans="1:277" x14ac:dyDescent="0.25">
      <c r="A2176" s="47"/>
      <c r="B2176" s="48"/>
      <c r="C2176" s="48"/>
      <c r="D2176" s="48"/>
      <c r="E2176" s="48"/>
      <c r="F2176" s="48"/>
      <c r="G2176" s="48"/>
      <c r="H2176" s="48"/>
      <c r="I2176" s="48"/>
      <c r="J2176" s="48"/>
      <c r="K2176" s="48"/>
      <c r="IY2176" s="6"/>
      <c r="IZ2176" s="6"/>
      <c r="JA2176" s="6"/>
      <c r="JB2176" s="6"/>
      <c r="JC2176" s="6"/>
      <c r="JD2176" s="46"/>
      <c r="JE2176" s="4"/>
      <c r="JF2176" s="4"/>
      <c r="JG2176" s="4"/>
      <c r="JH2176" s="4"/>
      <c r="JI2176" s="4"/>
      <c r="JJ2176" s="4"/>
      <c r="JK2176" s="4"/>
      <c r="JL2176" s="4"/>
      <c r="JM2176" s="4"/>
      <c r="JN2176" s="4"/>
      <c r="JO2176" s="4"/>
      <c r="JP2176" s="4"/>
      <c r="JQ2176" s="6"/>
    </row>
    <row r="2177" spans="1:277" x14ac:dyDescent="0.25">
      <c r="A2177" s="47"/>
      <c r="B2177" s="48"/>
      <c r="C2177" s="48"/>
      <c r="D2177" s="48"/>
      <c r="E2177" s="48"/>
      <c r="F2177" s="48"/>
      <c r="G2177" s="48"/>
      <c r="H2177" s="48"/>
      <c r="I2177" s="48"/>
      <c r="J2177" s="48"/>
      <c r="K2177" s="48"/>
      <c r="IY2177" s="6"/>
      <c r="IZ2177" s="6"/>
      <c r="JA2177" s="6"/>
      <c r="JB2177" s="6"/>
      <c r="JC2177" s="6"/>
      <c r="JD2177" s="46"/>
      <c r="JE2177" s="4"/>
      <c r="JF2177" s="4"/>
      <c r="JG2177" s="4"/>
      <c r="JH2177" s="4"/>
      <c r="JI2177" s="4"/>
      <c r="JJ2177" s="4"/>
      <c r="JK2177" s="4"/>
      <c r="JL2177" s="4"/>
      <c r="JM2177" s="4"/>
      <c r="JN2177" s="4"/>
      <c r="JO2177" s="4"/>
      <c r="JP2177" s="4"/>
      <c r="JQ2177" s="6"/>
    </row>
    <row r="2178" spans="1:277" x14ac:dyDescent="0.25">
      <c r="A2178" s="47"/>
      <c r="B2178" s="48"/>
      <c r="C2178" s="48"/>
      <c r="D2178" s="48"/>
      <c r="E2178" s="48"/>
      <c r="F2178" s="48"/>
      <c r="G2178" s="48"/>
      <c r="H2178" s="48"/>
      <c r="I2178" s="48"/>
      <c r="J2178" s="48"/>
      <c r="K2178" s="48"/>
      <c r="IY2178" s="6"/>
      <c r="IZ2178" s="6"/>
      <c r="JA2178" s="6"/>
      <c r="JB2178" s="6"/>
      <c r="JC2178" s="6"/>
      <c r="JD2178" s="46"/>
      <c r="JE2178" s="4"/>
      <c r="JF2178" s="4"/>
      <c r="JG2178" s="4"/>
      <c r="JH2178" s="4"/>
      <c r="JI2178" s="4"/>
      <c r="JJ2178" s="4"/>
      <c r="JK2178" s="4"/>
      <c r="JL2178" s="4"/>
      <c r="JM2178" s="4"/>
      <c r="JN2178" s="4"/>
      <c r="JO2178" s="4"/>
      <c r="JP2178" s="4"/>
      <c r="JQ2178" s="6"/>
    </row>
    <row r="2179" spans="1:277" x14ac:dyDescent="0.25">
      <c r="A2179" s="47"/>
      <c r="B2179" s="48"/>
      <c r="C2179" s="48"/>
      <c r="D2179" s="48"/>
      <c r="E2179" s="48"/>
      <c r="F2179" s="48"/>
      <c r="G2179" s="48"/>
      <c r="H2179" s="48"/>
      <c r="I2179" s="48"/>
      <c r="J2179" s="48"/>
      <c r="K2179" s="48"/>
      <c r="IY2179" s="6"/>
      <c r="IZ2179" s="6"/>
      <c r="JA2179" s="6"/>
      <c r="JB2179" s="6"/>
      <c r="JC2179" s="6"/>
      <c r="JD2179" s="46"/>
      <c r="JE2179" s="4"/>
      <c r="JF2179" s="4"/>
      <c r="JG2179" s="4"/>
      <c r="JH2179" s="4"/>
      <c r="JI2179" s="4"/>
      <c r="JJ2179" s="4"/>
      <c r="JK2179" s="4"/>
      <c r="JL2179" s="4"/>
      <c r="JM2179" s="4"/>
      <c r="JN2179" s="4"/>
      <c r="JO2179" s="4"/>
      <c r="JP2179" s="4"/>
      <c r="JQ2179" s="6"/>
    </row>
    <row r="2180" spans="1:277" x14ac:dyDescent="0.25">
      <c r="A2180" s="47"/>
      <c r="B2180" s="48"/>
      <c r="C2180" s="48"/>
      <c r="D2180" s="48"/>
      <c r="E2180" s="48"/>
      <c r="F2180" s="48"/>
      <c r="G2180" s="48"/>
      <c r="H2180" s="48"/>
      <c r="I2180" s="48"/>
      <c r="J2180" s="48"/>
      <c r="K2180" s="48"/>
      <c r="IY2180" s="6"/>
      <c r="IZ2180" s="6"/>
      <c r="JA2180" s="6"/>
      <c r="JB2180" s="6"/>
      <c r="JC2180" s="6"/>
      <c r="JD2180" s="46"/>
      <c r="JE2180" s="4"/>
      <c r="JF2180" s="4"/>
      <c r="JG2180" s="4"/>
      <c r="JH2180" s="4"/>
      <c r="JI2180" s="4"/>
      <c r="JJ2180" s="4"/>
      <c r="JK2180" s="4"/>
      <c r="JL2180" s="4"/>
      <c r="JM2180" s="4"/>
      <c r="JN2180" s="4"/>
      <c r="JO2180" s="4"/>
      <c r="JP2180" s="4"/>
      <c r="JQ2180" s="6"/>
    </row>
    <row r="2181" spans="1:277" x14ac:dyDescent="0.25">
      <c r="A2181" s="47"/>
      <c r="B2181" s="48"/>
      <c r="C2181" s="48"/>
      <c r="D2181" s="48"/>
      <c r="E2181" s="48"/>
      <c r="F2181" s="48"/>
      <c r="G2181" s="48"/>
      <c r="H2181" s="48"/>
      <c r="I2181" s="48"/>
      <c r="J2181" s="48"/>
      <c r="K2181" s="48"/>
      <c r="IY2181" s="6"/>
      <c r="IZ2181" s="6"/>
      <c r="JA2181" s="6"/>
      <c r="JB2181" s="6"/>
      <c r="JC2181" s="6"/>
      <c r="JD2181" s="46"/>
      <c r="JE2181" s="4"/>
      <c r="JF2181" s="4"/>
      <c r="JG2181" s="4"/>
      <c r="JH2181" s="4"/>
      <c r="JI2181" s="4"/>
      <c r="JJ2181" s="4"/>
      <c r="JK2181" s="4"/>
      <c r="JL2181" s="4"/>
      <c r="JM2181" s="4"/>
      <c r="JN2181" s="4"/>
      <c r="JO2181" s="4"/>
      <c r="JP2181" s="4"/>
      <c r="JQ2181" s="6"/>
    </row>
    <row r="2182" spans="1:277" x14ac:dyDescent="0.25">
      <c r="A2182" s="47"/>
      <c r="B2182" s="48"/>
      <c r="C2182" s="48"/>
      <c r="D2182" s="48"/>
      <c r="E2182" s="48"/>
      <c r="F2182" s="48"/>
      <c r="G2182" s="48"/>
      <c r="H2182" s="48"/>
      <c r="I2182" s="48"/>
      <c r="J2182" s="48"/>
      <c r="K2182" s="48"/>
      <c r="IY2182" s="6"/>
      <c r="IZ2182" s="6"/>
      <c r="JA2182" s="6"/>
      <c r="JB2182" s="6"/>
      <c r="JC2182" s="6"/>
      <c r="JD2182" s="46"/>
      <c r="JE2182" s="4"/>
      <c r="JF2182" s="4"/>
      <c r="JG2182" s="4"/>
      <c r="JH2182" s="4"/>
      <c r="JI2182" s="4"/>
      <c r="JJ2182" s="4"/>
      <c r="JK2182" s="4"/>
      <c r="JL2182" s="4"/>
      <c r="JM2182" s="4"/>
      <c r="JN2182" s="4"/>
      <c r="JO2182" s="4"/>
      <c r="JP2182" s="4"/>
      <c r="JQ2182" s="6"/>
    </row>
    <row r="2183" spans="1:277" x14ac:dyDescent="0.25">
      <c r="A2183" s="47"/>
      <c r="B2183" s="48"/>
      <c r="C2183" s="48"/>
      <c r="D2183" s="48"/>
      <c r="E2183" s="48"/>
      <c r="F2183" s="48"/>
      <c r="G2183" s="48"/>
      <c r="H2183" s="48"/>
      <c r="I2183" s="48"/>
      <c r="J2183" s="48"/>
      <c r="K2183" s="48"/>
      <c r="IY2183" s="6"/>
      <c r="IZ2183" s="6"/>
      <c r="JA2183" s="6"/>
      <c r="JB2183" s="6"/>
      <c r="JC2183" s="6"/>
      <c r="JD2183" s="46"/>
      <c r="JE2183" s="4"/>
      <c r="JF2183" s="4"/>
      <c r="JG2183" s="4"/>
      <c r="JH2183" s="4"/>
      <c r="JI2183" s="4"/>
      <c r="JJ2183" s="4"/>
      <c r="JK2183" s="4"/>
      <c r="JL2183" s="4"/>
      <c r="JM2183" s="4"/>
      <c r="JN2183" s="4"/>
      <c r="JO2183" s="4"/>
      <c r="JP2183" s="4"/>
      <c r="JQ2183" s="6"/>
    </row>
    <row r="2184" spans="1:277" x14ac:dyDescent="0.25">
      <c r="A2184" s="47"/>
      <c r="B2184" s="48"/>
      <c r="C2184" s="48"/>
      <c r="D2184" s="48"/>
      <c r="E2184" s="48"/>
      <c r="F2184" s="48"/>
      <c r="G2184" s="48"/>
      <c r="H2184" s="48"/>
      <c r="I2184" s="48"/>
      <c r="J2184" s="48"/>
      <c r="K2184" s="48"/>
      <c r="IY2184" s="6"/>
      <c r="IZ2184" s="6"/>
      <c r="JA2184" s="6"/>
      <c r="JB2184" s="6"/>
      <c r="JC2184" s="6"/>
      <c r="JD2184" s="46"/>
      <c r="JE2184" s="4"/>
      <c r="JF2184" s="4"/>
      <c r="JG2184" s="4"/>
      <c r="JH2184" s="4"/>
      <c r="JI2184" s="4"/>
      <c r="JJ2184" s="4"/>
      <c r="JK2184" s="4"/>
      <c r="JL2184" s="4"/>
      <c r="JM2184" s="4"/>
      <c r="JN2184" s="4"/>
      <c r="JO2184" s="4"/>
      <c r="JP2184" s="4"/>
      <c r="JQ2184" s="6"/>
    </row>
    <row r="2185" spans="1:277" x14ac:dyDescent="0.25">
      <c r="A2185" s="47"/>
      <c r="B2185" s="48"/>
      <c r="C2185" s="48"/>
      <c r="D2185" s="48"/>
      <c r="E2185" s="48"/>
      <c r="F2185" s="48"/>
      <c r="G2185" s="48"/>
      <c r="H2185" s="48"/>
      <c r="I2185" s="48"/>
      <c r="J2185" s="48"/>
      <c r="K2185" s="48"/>
      <c r="IY2185" s="6"/>
      <c r="IZ2185" s="6"/>
      <c r="JA2185" s="6"/>
      <c r="JB2185" s="6"/>
      <c r="JC2185" s="6"/>
      <c r="JD2185" s="46"/>
      <c r="JE2185" s="4"/>
      <c r="JF2185" s="4"/>
      <c r="JG2185" s="4"/>
      <c r="JH2185" s="4"/>
      <c r="JI2185" s="4"/>
      <c r="JJ2185" s="4"/>
      <c r="JK2185" s="4"/>
      <c r="JL2185" s="4"/>
      <c r="JM2185" s="4"/>
      <c r="JN2185" s="4"/>
      <c r="JO2185" s="4"/>
      <c r="JP2185" s="4"/>
      <c r="JQ2185" s="6"/>
    </row>
    <row r="2186" spans="1:277" x14ac:dyDescent="0.25">
      <c r="A2186" s="47"/>
      <c r="B2186" s="48"/>
      <c r="C2186" s="48"/>
      <c r="D2186" s="48"/>
      <c r="E2186" s="48"/>
      <c r="F2186" s="48"/>
      <c r="G2186" s="48"/>
      <c r="H2186" s="48"/>
      <c r="I2186" s="48"/>
      <c r="J2186" s="48"/>
      <c r="K2186" s="48"/>
      <c r="IY2186" s="6"/>
      <c r="IZ2186" s="6"/>
      <c r="JA2186" s="6"/>
      <c r="JB2186" s="6"/>
      <c r="JC2186" s="6"/>
      <c r="JD2186" s="46"/>
      <c r="JE2186" s="4"/>
      <c r="JF2186" s="4"/>
      <c r="JG2186" s="4"/>
      <c r="JH2186" s="4"/>
      <c r="JI2186" s="4"/>
      <c r="JJ2186" s="4"/>
      <c r="JK2186" s="4"/>
      <c r="JL2186" s="4"/>
      <c r="JM2186" s="4"/>
      <c r="JN2186" s="4"/>
      <c r="JO2186" s="4"/>
      <c r="JP2186" s="4"/>
      <c r="JQ2186" s="6"/>
    </row>
    <row r="2187" spans="1:277" x14ac:dyDescent="0.25">
      <c r="A2187" s="47"/>
      <c r="B2187" s="48"/>
      <c r="C2187" s="48"/>
      <c r="D2187" s="48"/>
      <c r="E2187" s="48"/>
      <c r="F2187" s="48"/>
      <c r="G2187" s="48"/>
      <c r="H2187" s="48"/>
      <c r="I2187" s="48"/>
      <c r="J2187" s="48"/>
      <c r="K2187" s="48"/>
      <c r="IY2187" s="6"/>
      <c r="IZ2187" s="6"/>
      <c r="JA2187" s="6"/>
      <c r="JB2187" s="6"/>
      <c r="JC2187" s="6"/>
      <c r="JD2187" s="46"/>
      <c r="JE2187" s="4"/>
      <c r="JF2187" s="4"/>
      <c r="JG2187" s="4"/>
      <c r="JH2187" s="4"/>
      <c r="JI2187" s="4"/>
      <c r="JJ2187" s="4"/>
      <c r="JK2187" s="4"/>
      <c r="JL2187" s="4"/>
      <c r="JM2187" s="4"/>
      <c r="JN2187" s="4"/>
      <c r="JO2187" s="4"/>
      <c r="JP2187" s="4"/>
      <c r="JQ2187" s="6"/>
    </row>
    <row r="2188" spans="1:277" x14ac:dyDescent="0.25">
      <c r="A2188" s="47"/>
      <c r="B2188" s="48"/>
      <c r="C2188" s="48"/>
      <c r="D2188" s="48"/>
      <c r="E2188" s="48"/>
      <c r="F2188" s="48"/>
      <c r="G2188" s="48"/>
      <c r="H2188" s="48"/>
      <c r="I2188" s="48"/>
      <c r="J2188" s="48"/>
      <c r="K2188" s="48"/>
      <c r="IY2188" s="6"/>
      <c r="IZ2188" s="6"/>
      <c r="JA2188" s="6"/>
      <c r="JB2188" s="6"/>
      <c r="JC2188" s="6"/>
      <c r="JD2188" s="46"/>
      <c r="JE2188" s="4"/>
      <c r="JF2188" s="4"/>
      <c r="JG2188" s="4"/>
      <c r="JH2188" s="4"/>
      <c r="JI2188" s="4"/>
      <c r="JJ2188" s="4"/>
      <c r="JK2188" s="4"/>
      <c r="JL2188" s="4"/>
      <c r="JM2188" s="4"/>
      <c r="JN2188" s="4"/>
      <c r="JO2188" s="4"/>
      <c r="JP2188" s="4"/>
      <c r="JQ2188" s="6"/>
    </row>
    <row r="2189" spans="1:277" x14ac:dyDescent="0.25">
      <c r="A2189" s="47"/>
      <c r="B2189" s="48"/>
      <c r="C2189" s="48"/>
      <c r="D2189" s="48"/>
      <c r="E2189" s="48"/>
      <c r="F2189" s="48"/>
      <c r="G2189" s="48"/>
      <c r="H2189" s="48"/>
      <c r="I2189" s="48"/>
      <c r="J2189" s="48"/>
      <c r="K2189" s="48"/>
      <c r="IY2189" s="6"/>
      <c r="IZ2189" s="6"/>
      <c r="JA2189" s="6"/>
      <c r="JB2189" s="6"/>
      <c r="JC2189" s="6"/>
      <c r="JD2189" s="46"/>
      <c r="JE2189" s="4"/>
      <c r="JF2189" s="4"/>
      <c r="JG2189" s="4"/>
      <c r="JH2189" s="4"/>
      <c r="JI2189" s="4"/>
      <c r="JJ2189" s="4"/>
      <c r="JK2189" s="4"/>
      <c r="JL2189" s="4"/>
      <c r="JM2189" s="4"/>
      <c r="JN2189" s="4"/>
      <c r="JO2189" s="4"/>
      <c r="JP2189" s="4"/>
      <c r="JQ2189" s="6"/>
    </row>
    <row r="2190" spans="1:277" x14ac:dyDescent="0.25">
      <c r="A2190" s="47"/>
      <c r="B2190" s="48"/>
      <c r="C2190" s="48"/>
      <c r="D2190" s="48"/>
      <c r="E2190" s="48"/>
      <c r="F2190" s="48"/>
      <c r="G2190" s="48"/>
      <c r="H2190" s="48"/>
      <c r="I2190" s="48"/>
      <c r="J2190" s="48"/>
      <c r="K2190" s="48"/>
      <c r="IY2190" s="6"/>
      <c r="IZ2190" s="6"/>
      <c r="JA2190" s="6"/>
      <c r="JB2190" s="6"/>
      <c r="JC2190" s="6"/>
      <c r="JD2190" s="46"/>
      <c r="JE2190" s="4"/>
      <c r="JF2190" s="4"/>
      <c r="JG2190" s="4"/>
      <c r="JH2190" s="4"/>
      <c r="JI2190" s="4"/>
      <c r="JJ2190" s="4"/>
      <c r="JK2190" s="4"/>
      <c r="JL2190" s="4"/>
      <c r="JM2190" s="4"/>
      <c r="JN2190" s="4"/>
      <c r="JO2190" s="4"/>
      <c r="JP2190" s="4"/>
      <c r="JQ2190" s="6"/>
    </row>
    <row r="2191" spans="1:277" x14ac:dyDescent="0.25">
      <c r="A2191" s="47"/>
      <c r="B2191" s="48"/>
      <c r="C2191" s="48"/>
      <c r="D2191" s="48"/>
      <c r="E2191" s="48"/>
      <c r="F2191" s="48"/>
      <c r="G2191" s="48"/>
      <c r="H2191" s="48"/>
      <c r="I2191" s="48"/>
      <c r="J2191" s="48"/>
      <c r="K2191" s="48"/>
      <c r="IY2191" s="6"/>
      <c r="IZ2191" s="6"/>
      <c r="JA2191" s="6"/>
      <c r="JB2191" s="6"/>
      <c r="JC2191" s="6"/>
      <c r="JD2191" s="46"/>
      <c r="JE2191" s="4"/>
      <c r="JF2191" s="4"/>
      <c r="JG2191" s="4"/>
      <c r="JH2191" s="4"/>
      <c r="JI2191" s="4"/>
      <c r="JJ2191" s="4"/>
      <c r="JK2191" s="4"/>
      <c r="JL2191" s="4"/>
      <c r="JM2191" s="4"/>
      <c r="JN2191" s="4"/>
      <c r="JO2191" s="4"/>
      <c r="JP2191" s="4"/>
      <c r="JQ2191" s="6"/>
    </row>
    <row r="2192" spans="1:277" x14ac:dyDescent="0.25">
      <c r="A2192" s="47"/>
      <c r="B2192" s="48"/>
      <c r="C2192" s="48"/>
      <c r="D2192" s="48"/>
      <c r="E2192" s="48"/>
      <c r="F2192" s="48"/>
      <c r="G2192" s="48"/>
      <c r="H2192" s="48"/>
      <c r="I2192" s="48"/>
      <c r="J2192" s="48"/>
      <c r="K2192" s="48"/>
      <c r="IY2192" s="6"/>
      <c r="IZ2192" s="6"/>
      <c r="JA2192" s="6"/>
      <c r="JB2192" s="6"/>
      <c r="JC2192" s="6"/>
      <c r="JD2192" s="46"/>
      <c r="JE2192" s="4"/>
      <c r="JF2192" s="4"/>
      <c r="JG2192" s="4"/>
      <c r="JH2192" s="4"/>
      <c r="JI2192" s="4"/>
      <c r="JJ2192" s="4"/>
      <c r="JK2192" s="4"/>
      <c r="JL2192" s="4"/>
      <c r="JM2192" s="4"/>
      <c r="JN2192" s="4"/>
      <c r="JO2192" s="4"/>
      <c r="JP2192" s="4"/>
      <c r="JQ2192" s="6"/>
    </row>
    <row r="2193" spans="1:277" x14ac:dyDescent="0.25">
      <c r="A2193" s="47"/>
      <c r="B2193" s="48"/>
      <c r="C2193" s="48"/>
      <c r="D2193" s="48"/>
      <c r="E2193" s="48"/>
      <c r="F2193" s="48"/>
      <c r="G2193" s="48"/>
      <c r="H2193" s="48"/>
      <c r="I2193" s="48"/>
      <c r="J2193" s="48"/>
      <c r="K2193" s="48"/>
      <c r="IY2193" s="6"/>
      <c r="IZ2193" s="6"/>
      <c r="JA2193" s="6"/>
      <c r="JB2193" s="6"/>
      <c r="JC2193" s="6"/>
      <c r="JD2193" s="46"/>
      <c r="JE2193" s="4"/>
      <c r="JF2193" s="4"/>
      <c r="JG2193" s="4"/>
      <c r="JH2193" s="4"/>
      <c r="JI2193" s="4"/>
      <c r="JJ2193" s="4"/>
      <c r="JK2193" s="4"/>
      <c r="JL2193" s="4"/>
      <c r="JM2193" s="4"/>
      <c r="JN2193" s="4"/>
      <c r="JO2193" s="4"/>
      <c r="JP2193" s="4"/>
      <c r="JQ2193" s="6"/>
    </row>
    <row r="2194" spans="1:277" x14ac:dyDescent="0.25">
      <c r="A2194" s="47"/>
      <c r="B2194" s="48"/>
      <c r="C2194" s="48"/>
      <c r="D2194" s="48"/>
      <c r="E2194" s="48"/>
      <c r="F2194" s="48"/>
      <c r="G2194" s="48"/>
      <c r="H2194" s="48"/>
      <c r="I2194" s="48"/>
      <c r="J2194" s="48"/>
      <c r="K2194" s="48"/>
      <c r="IY2194" s="6"/>
      <c r="IZ2194" s="6"/>
      <c r="JA2194" s="6"/>
      <c r="JB2194" s="6"/>
      <c r="JC2194" s="6"/>
      <c r="JD2194" s="46"/>
      <c r="JE2194" s="4"/>
      <c r="JF2194" s="4"/>
      <c r="JG2194" s="4"/>
      <c r="JH2194" s="4"/>
      <c r="JI2194" s="4"/>
      <c r="JJ2194" s="4"/>
      <c r="JK2194" s="4"/>
      <c r="JL2194" s="4"/>
      <c r="JM2194" s="4"/>
      <c r="JN2194" s="4"/>
      <c r="JO2194" s="4"/>
      <c r="JP2194" s="4"/>
      <c r="JQ2194" s="6"/>
    </row>
    <row r="2195" spans="1:277" x14ac:dyDescent="0.25">
      <c r="A2195" s="47"/>
      <c r="B2195" s="48"/>
      <c r="C2195" s="48"/>
      <c r="D2195" s="48"/>
      <c r="E2195" s="48"/>
      <c r="F2195" s="48"/>
      <c r="G2195" s="48"/>
      <c r="H2195" s="48"/>
      <c r="I2195" s="48"/>
      <c r="J2195" s="48"/>
      <c r="K2195" s="48"/>
      <c r="IY2195" s="6"/>
      <c r="IZ2195" s="6"/>
      <c r="JA2195" s="6"/>
      <c r="JB2195" s="6"/>
      <c r="JC2195" s="6"/>
      <c r="JD2195" s="46"/>
      <c r="JE2195" s="4"/>
      <c r="JF2195" s="4"/>
      <c r="JG2195" s="4"/>
      <c r="JH2195" s="4"/>
      <c r="JI2195" s="4"/>
      <c r="JJ2195" s="4"/>
      <c r="JK2195" s="4"/>
      <c r="JL2195" s="4"/>
      <c r="JM2195" s="4"/>
      <c r="JN2195" s="4"/>
      <c r="JO2195" s="4"/>
      <c r="JP2195" s="4"/>
      <c r="JQ2195" s="6"/>
    </row>
    <row r="2196" spans="1:277" x14ac:dyDescent="0.25">
      <c r="A2196" s="47"/>
      <c r="B2196" s="48"/>
      <c r="C2196" s="48"/>
      <c r="D2196" s="48"/>
      <c r="E2196" s="48"/>
      <c r="F2196" s="48"/>
      <c r="G2196" s="48"/>
      <c r="H2196" s="48"/>
      <c r="I2196" s="48"/>
      <c r="J2196" s="48"/>
      <c r="K2196" s="48"/>
      <c r="IY2196" s="6"/>
      <c r="IZ2196" s="6"/>
      <c r="JA2196" s="6"/>
      <c r="JB2196" s="6"/>
      <c r="JC2196" s="6"/>
      <c r="JD2196" s="46"/>
      <c r="JE2196" s="4"/>
      <c r="JF2196" s="4"/>
      <c r="JG2196" s="4"/>
      <c r="JH2196" s="4"/>
      <c r="JI2196" s="4"/>
      <c r="JJ2196" s="4"/>
      <c r="JK2196" s="4"/>
      <c r="JL2196" s="4"/>
      <c r="JM2196" s="4"/>
      <c r="JN2196" s="4"/>
      <c r="JO2196" s="4"/>
      <c r="JP2196" s="4"/>
      <c r="JQ2196" s="6"/>
    </row>
    <row r="2197" spans="1:277" x14ac:dyDescent="0.25">
      <c r="A2197" s="47"/>
      <c r="B2197" s="48"/>
      <c r="C2197" s="48"/>
      <c r="D2197" s="48"/>
      <c r="E2197" s="48"/>
      <c r="F2197" s="48"/>
      <c r="G2197" s="48"/>
      <c r="H2197" s="48"/>
      <c r="I2197" s="48"/>
      <c r="J2197" s="48"/>
      <c r="K2197" s="48"/>
      <c r="IY2197" s="6"/>
      <c r="IZ2197" s="6"/>
      <c r="JA2197" s="6"/>
      <c r="JB2197" s="6"/>
      <c r="JC2197" s="6"/>
      <c r="JD2197" s="46"/>
      <c r="JE2197" s="4"/>
      <c r="JF2197" s="4"/>
      <c r="JG2197" s="4"/>
      <c r="JH2197" s="4"/>
      <c r="JI2197" s="4"/>
      <c r="JJ2197" s="4"/>
      <c r="JK2197" s="4"/>
      <c r="JL2197" s="4"/>
      <c r="JM2197" s="4"/>
      <c r="JN2197" s="4"/>
      <c r="JO2197" s="4"/>
      <c r="JP2197" s="4"/>
      <c r="JQ2197" s="6"/>
    </row>
    <row r="2198" spans="1:277" x14ac:dyDescent="0.25">
      <c r="A2198" s="47"/>
      <c r="B2198" s="48"/>
      <c r="C2198" s="48"/>
      <c r="D2198" s="48"/>
      <c r="E2198" s="48"/>
      <c r="F2198" s="48"/>
      <c r="G2198" s="48"/>
      <c r="H2198" s="48"/>
      <c r="I2198" s="48"/>
      <c r="J2198" s="48"/>
      <c r="K2198" s="48"/>
      <c r="IY2198" s="6"/>
      <c r="IZ2198" s="6"/>
      <c r="JA2198" s="6"/>
      <c r="JB2198" s="6"/>
      <c r="JC2198" s="6"/>
      <c r="JD2198" s="46"/>
      <c r="JE2198" s="4"/>
      <c r="JF2198" s="4"/>
      <c r="JG2198" s="4"/>
      <c r="JH2198" s="4"/>
      <c r="JI2198" s="4"/>
      <c r="JJ2198" s="4"/>
      <c r="JK2198" s="4"/>
      <c r="JL2198" s="4"/>
      <c r="JM2198" s="4"/>
      <c r="JN2198" s="4"/>
      <c r="JO2198" s="4"/>
      <c r="JP2198" s="4"/>
      <c r="JQ2198" s="6"/>
    </row>
    <row r="2199" spans="1:277" x14ac:dyDescent="0.25">
      <c r="A2199" s="47"/>
      <c r="B2199" s="48"/>
      <c r="C2199" s="48"/>
      <c r="D2199" s="48"/>
      <c r="E2199" s="48"/>
      <c r="F2199" s="48"/>
      <c r="G2199" s="48"/>
      <c r="H2199" s="48"/>
      <c r="I2199" s="48"/>
      <c r="J2199" s="48"/>
      <c r="K2199" s="48"/>
      <c r="IY2199" s="6"/>
      <c r="IZ2199" s="6"/>
      <c r="JA2199" s="6"/>
      <c r="JB2199" s="6"/>
      <c r="JC2199" s="6"/>
      <c r="JD2199" s="46"/>
      <c r="JE2199" s="4"/>
      <c r="JF2199" s="4"/>
      <c r="JG2199" s="4"/>
      <c r="JH2199" s="4"/>
      <c r="JI2199" s="4"/>
      <c r="JJ2199" s="4"/>
      <c r="JK2199" s="4"/>
      <c r="JL2199" s="4"/>
      <c r="JM2199" s="4"/>
      <c r="JN2199" s="4"/>
      <c r="JO2199" s="4"/>
      <c r="JP2199" s="4"/>
      <c r="JQ2199" s="6"/>
    </row>
    <row r="2200" spans="1:277" x14ac:dyDescent="0.25">
      <c r="A2200" s="47"/>
      <c r="B2200" s="48"/>
      <c r="C2200" s="48"/>
      <c r="D2200" s="48"/>
      <c r="E2200" s="48"/>
      <c r="F2200" s="48"/>
      <c r="G2200" s="48"/>
      <c r="H2200" s="48"/>
      <c r="I2200" s="48"/>
      <c r="J2200" s="48"/>
      <c r="K2200" s="48"/>
      <c r="IY2200" s="6"/>
      <c r="IZ2200" s="6"/>
      <c r="JA2200" s="6"/>
      <c r="JB2200" s="6"/>
      <c r="JC2200" s="6"/>
      <c r="JD2200" s="46"/>
      <c r="JE2200" s="4"/>
      <c r="JF2200" s="4"/>
      <c r="JG2200" s="4"/>
      <c r="JH2200" s="4"/>
      <c r="JI2200" s="4"/>
      <c r="JJ2200" s="4"/>
      <c r="JK2200" s="4"/>
      <c r="JL2200" s="4"/>
      <c r="JM2200" s="4"/>
      <c r="JN2200" s="4"/>
      <c r="JO2200" s="4"/>
      <c r="JP2200" s="4"/>
      <c r="JQ2200" s="6"/>
    </row>
    <row r="2201" spans="1:277" x14ac:dyDescent="0.25">
      <c r="A2201" s="47"/>
      <c r="B2201" s="48"/>
      <c r="C2201" s="48"/>
      <c r="D2201" s="48"/>
      <c r="E2201" s="48"/>
      <c r="F2201" s="48"/>
      <c r="G2201" s="48"/>
      <c r="H2201" s="48"/>
      <c r="I2201" s="48"/>
      <c r="J2201" s="48"/>
      <c r="K2201" s="48"/>
      <c r="IY2201" s="6"/>
      <c r="IZ2201" s="6"/>
      <c r="JA2201" s="6"/>
      <c r="JB2201" s="6"/>
      <c r="JC2201" s="6"/>
      <c r="JD2201" s="46"/>
      <c r="JE2201" s="4"/>
      <c r="JF2201" s="4"/>
      <c r="JG2201" s="4"/>
      <c r="JH2201" s="4"/>
      <c r="JI2201" s="4"/>
      <c r="JJ2201" s="4"/>
      <c r="JK2201" s="4"/>
      <c r="JL2201" s="4"/>
      <c r="JM2201" s="4"/>
      <c r="JN2201" s="4"/>
      <c r="JO2201" s="4"/>
      <c r="JP2201" s="4"/>
      <c r="JQ2201" s="6"/>
    </row>
    <row r="2202" spans="1:277" x14ac:dyDescent="0.25">
      <c r="A2202" s="47"/>
      <c r="B2202" s="48"/>
      <c r="C2202" s="48"/>
      <c r="D2202" s="48"/>
      <c r="E2202" s="48"/>
      <c r="F2202" s="48"/>
      <c r="G2202" s="48"/>
      <c r="H2202" s="48"/>
      <c r="I2202" s="48"/>
      <c r="J2202" s="48"/>
      <c r="K2202" s="48"/>
      <c r="IY2202" s="6"/>
      <c r="IZ2202" s="6"/>
      <c r="JA2202" s="6"/>
      <c r="JB2202" s="6"/>
      <c r="JC2202" s="6"/>
      <c r="JD2202" s="46"/>
      <c r="JE2202" s="4"/>
      <c r="JF2202" s="4"/>
      <c r="JG2202" s="4"/>
      <c r="JH2202" s="4"/>
      <c r="JI2202" s="4"/>
      <c r="JJ2202" s="4"/>
      <c r="JK2202" s="4"/>
      <c r="JL2202" s="4"/>
      <c r="JM2202" s="4"/>
      <c r="JN2202" s="4"/>
      <c r="JO2202" s="4"/>
      <c r="JP2202" s="4"/>
      <c r="JQ2202" s="6"/>
    </row>
    <row r="2203" spans="1:277" x14ac:dyDescent="0.25">
      <c r="A2203" s="47"/>
      <c r="B2203" s="48"/>
      <c r="C2203" s="48"/>
      <c r="D2203" s="48"/>
      <c r="E2203" s="48"/>
      <c r="F2203" s="48"/>
      <c r="G2203" s="48"/>
      <c r="H2203" s="48"/>
      <c r="I2203" s="48"/>
      <c r="J2203" s="48"/>
      <c r="K2203" s="48"/>
      <c r="IY2203" s="6"/>
      <c r="IZ2203" s="6"/>
      <c r="JA2203" s="6"/>
      <c r="JB2203" s="6"/>
      <c r="JC2203" s="6"/>
      <c r="JD2203" s="46"/>
      <c r="JE2203" s="4"/>
      <c r="JF2203" s="4"/>
      <c r="JG2203" s="4"/>
      <c r="JH2203" s="4"/>
      <c r="JI2203" s="4"/>
      <c r="JJ2203" s="4"/>
      <c r="JK2203" s="4"/>
      <c r="JL2203" s="4"/>
      <c r="JM2203" s="4"/>
      <c r="JN2203" s="4"/>
      <c r="JO2203" s="4"/>
      <c r="JP2203" s="4"/>
      <c r="JQ2203" s="6"/>
    </row>
    <row r="2204" spans="1:277" x14ac:dyDescent="0.25">
      <c r="A2204" s="47"/>
      <c r="B2204" s="48"/>
      <c r="C2204" s="48"/>
      <c r="D2204" s="48"/>
      <c r="E2204" s="48"/>
      <c r="F2204" s="48"/>
      <c r="G2204" s="48"/>
      <c r="H2204" s="48"/>
      <c r="I2204" s="48"/>
      <c r="J2204" s="48"/>
      <c r="K2204" s="48"/>
      <c r="IY2204" s="6"/>
      <c r="IZ2204" s="6"/>
      <c r="JA2204" s="6"/>
      <c r="JB2204" s="6"/>
      <c r="JC2204" s="6"/>
      <c r="JD2204" s="46"/>
      <c r="JE2204" s="4"/>
      <c r="JF2204" s="4"/>
      <c r="JG2204" s="4"/>
      <c r="JH2204" s="4"/>
      <c r="JI2204" s="4"/>
      <c r="JJ2204" s="4"/>
      <c r="JK2204" s="4"/>
      <c r="JL2204" s="4"/>
      <c r="JM2204" s="4"/>
      <c r="JN2204" s="4"/>
      <c r="JO2204" s="4"/>
      <c r="JP2204" s="4"/>
      <c r="JQ2204" s="6"/>
    </row>
    <row r="2205" spans="1:277" x14ac:dyDescent="0.25">
      <c r="A2205" s="47"/>
      <c r="B2205" s="48"/>
      <c r="C2205" s="48"/>
      <c r="D2205" s="48"/>
      <c r="E2205" s="48"/>
      <c r="F2205" s="48"/>
      <c r="G2205" s="48"/>
      <c r="H2205" s="48"/>
      <c r="I2205" s="48"/>
      <c r="J2205" s="48"/>
      <c r="K2205" s="48"/>
      <c r="IY2205" s="6"/>
      <c r="IZ2205" s="6"/>
      <c r="JA2205" s="6"/>
      <c r="JB2205" s="6"/>
      <c r="JC2205" s="6"/>
      <c r="JD2205" s="46"/>
      <c r="JE2205" s="4"/>
      <c r="JF2205" s="4"/>
      <c r="JG2205" s="4"/>
      <c r="JH2205" s="4"/>
      <c r="JI2205" s="4"/>
      <c r="JJ2205" s="4"/>
      <c r="JK2205" s="4"/>
      <c r="JL2205" s="4"/>
      <c r="JM2205" s="4"/>
      <c r="JN2205" s="4"/>
      <c r="JO2205" s="4"/>
      <c r="JP2205" s="4"/>
      <c r="JQ2205" s="6"/>
    </row>
    <row r="2206" spans="1:277" x14ac:dyDescent="0.25">
      <c r="A2206" s="47"/>
      <c r="B2206" s="48"/>
      <c r="C2206" s="48"/>
      <c r="D2206" s="48"/>
      <c r="E2206" s="48"/>
      <c r="F2206" s="48"/>
      <c r="G2206" s="48"/>
      <c r="H2206" s="48"/>
      <c r="I2206" s="48"/>
      <c r="J2206" s="48"/>
      <c r="K2206" s="48"/>
      <c r="IY2206" s="6"/>
      <c r="IZ2206" s="6"/>
      <c r="JA2206" s="6"/>
      <c r="JB2206" s="6"/>
      <c r="JC2206" s="6"/>
      <c r="JD2206" s="46"/>
      <c r="JE2206" s="4"/>
      <c r="JF2206" s="4"/>
      <c r="JG2206" s="4"/>
      <c r="JH2206" s="4"/>
      <c r="JI2206" s="4"/>
      <c r="JJ2206" s="4"/>
      <c r="JK2206" s="4"/>
      <c r="JL2206" s="4"/>
      <c r="JM2206" s="4"/>
      <c r="JN2206" s="4"/>
      <c r="JO2206" s="4"/>
      <c r="JP2206" s="4"/>
      <c r="JQ2206" s="6"/>
    </row>
    <row r="2207" spans="1:277" x14ac:dyDescent="0.25">
      <c r="A2207" s="47"/>
      <c r="B2207" s="48"/>
      <c r="C2207" s="48"/>
      <c r="D2207" s="48"/>
      <c r="E2207" s="48"/>
      <c r="F2207" s="48"/>
      <c r="G2207" s="48"/>
      <c r="H2207" s="48"/>
      <c r="I2207" s="48"/>
      <c r="J2207" s="48"/>
      <c r="K2207" s="48"/>
      <c r="IY2207" s="6"/>
      <c r="IZ2207" s="6"/>
      <c r="JA2207" s="6"/>
      <c r="JB2207" s="6"/>
      <c r="JC2207" s="6"/>
      <c r="JD2207" s="46"/>
      <c r="JE2207" s="4"/>
      <c r="JF2207" s="4"/>
      <c r="JG2207" s="4"/>
      <c r="JH2207" s="4"/>
      <c r="JI2207" s="4"/>
      <c r="JJ2207" s="4"/>
      <c r="JK2207" s="4"/>
      <c r="JL2207" s="4"/>
      <c r="JM2207" s="4"/>
      <c r="JN2207" s="4"/>
      <c r="JO2207" s="4"/>
      <c r="JP2207" s="4"/>
      <c r="JQ2207" s="6"/>
    </row>
    <row r="2208" spans="1:277" x14ac:dyDescent="0.25">
      <c r="A2208" s="47"/>
      <c r="B2208" s="48"/>
      <c r="C2208" s="48"/>
      <c r="D2208" s="48"/>
      <c r="E2208" s="48"/>
      <c r="F2208" s="48"/>
      <c r="G2208" s="48"/>
      <c r="H2208" s="48"/>
      <c r="I2208" s="48"/>
      <c r="J2208" s="48"/>
      <c r="K2208" s="48"/>
      <c r="IY2208" s="6"/>
      <c r="IZ2208" s="6"/>
      <c r="JA2208" s="6"/>
      <c r="JB2208" s="6"/>
      <c r="JC2208" s="6"/>
      <c r="JD2208" s="46"/>
      <c r="JE2208" s="4"/>
      <c r="JF2208" s="4"/>
      <c r="JG2208" s="4"/>
      <c r="JH2208" s="4"/>
      <c r="JI2208" s="4"/>
      <c r="JJ2208" s="4"/>
      <c r="JK2208" s="4"/>
      <c r="JL2208" s="4"/>
      <c r="JM2208" s="4"/>
      <c r="JN2208" s="4"/>
      <c r="JO2208" s="4"/>
      <c r="JP2208" s="4"/>
      <c r="JQ2208" s="6"/>
    </row>
    <row r="2209" spans="1:277" x14ac:dyDescent="0.25">
      <c r="A2209" s="47"/>
      <c r="B2209" s="48"/>
      <c r="C2209" s="48"/>
      <c r="D2209" s="48"/>
      <c r="E2209" s="48"/>
      <c r="F2209" s="48"/>
      <c r="G2209" s="48"/>
      <c r="H2209" s="48"/>
      <c r="I2209" s="48"/>
      <c r="J2209" s="48"/>
      <c r="K2209" s="48"/>
      <c r="IY2209" s="6"/>
      <c r="IZ2209" s="6"/>
      <c r="JA2209" s="6"/>
      <c r="JB2209" s="6"/>
      <c r="JC2209" s="6"/>
      <c r="JD2209" s="46"/>
      <c r="JE2209" s="4"/>
      <c r="JF2209" s="4"/>
      <c r="JG2209" s="4"/>
      <c r="JH2209" s="4"/>
      <c r="JI2209" s="4"/>
      <c r="JJ2209" s="4"/>
      <c r="JK2209" s="4"/>
      <c r="JL2209" s="4"/>
      <c r="JM2209" s="4"/>
      <c r="JN2209" s="4"/>
      <c r="JO2209" s="4"/>
      <c r="JP2209" s="4"/>
      <c r="JQ2209" s="6"/>
    </row>
    <row r="2210" spans="1:277" x14ac:dyDescent="0.25">
      <c r="A2210" s="47"/>
      <c r="B2210" s="48"/>
      <c r="C2210" s="48"/>
      <c r="D2210" s="48"/>
      <c r="E2210" s="48"/>
      <c r="F2210" s="48"/>
      <c r="G2210" s="48"/>
      <c r="H2210" s="48"/>
      <c r="I2210" s="48"/>
      <c r="J2210" s="48"/>
      <c r="K2210" s="48"/>
      <c r="IY2210" s="6"/>
      <c r="IZ2210" s="6"/>
      <c r="JA2210" s="6"/>
      <c r="JB2210" s="6"/>
      <c r="JC2210" s="6"/>
      <c r="JD2210" s="46"/>
      <c r="JE2210" s="4"/>
      <c r="JF2210" s="4"/>
      <c r="JG2210" s="4"/>
      <c r="JH2210" s="4"/>
      <c r="JI2210" s="4"/>
      <c r="JJ2210" s="4"/>
      <c r="JK2210" s="4"/>
      <c r="JL2210" s="4"/>
      <c r="JM2210" s="4"/>
      <c r="JN2210" s="4"/>
      <c r="JO2210" s="4"/>
      <c r="JP2210" s="4"/>
      <c r="JQ2210" s="6"/>
    </row>
    <row r="2211" spans="1:277" x14ac:dyDescent="0.25">
      <c r="A2211" s="47"/>
      <c r="B2211" s="48"/>
      <c r="C2211" s="48"/>
      <c r="D2211" s="48"/>
      <c r="E2211" s="48"/>
      <c r="F2211" s="48"/>
      <c r="G2211" s="48"/>
      <c r="H2211" s="48"/>
      <c r="I2211" s="48"/>
      <c r="J2211" s="48"/>
      <c r="K2211" s="48"/>
      <c r="IY2211" s="6"/>
      <c r="IZ2211" s="6"/>
      <c r="JA2211" s="6"/>
      <c r="JB2211" s="6"/>
      <c r="JC2211" s="6"/>
      <c r="JD2211" s="46"/>
      <c r="JE2211" s="4"/>
      <c r="JF2211" s="4"/>
      <c r="JG2211" s="4"/>
      <c r="JH2211" s="4"/>
      <c r="JI2211" s="4"/>
      <c r="JJ2211" s="4"/>
      <c r="JK2211" s="4"/>
      <c r="JL2211" s="4"/>
      <c r="JM2211" s="4"/>
      <c r="JN2211" s="4"/>
      <c r="JO2211" s="4"/>
      <c r="JP2211" s="4"/>
      <c r="JQ2211" s="6"/>
    </row>
    <row r="2212" spans="1:277" x14ac:dyDescent="0.25">
      <c r="A2212" s="47"/>
      <c r="B2212" s="48"/>
      <c r="C2212" s="48"/>
      <c r="D2212" s="48"/>
      <c r="E2212" s="48"/>
      <c r="F2212" s="48"/>
      <c r="G2212" s="48"/>
      <c r="H2212" s="48"/>
      <c r="I2212" s="48"/>
      <c r="J2212" s="48"/>
      <c r="K2212" s="48"/>
      <c r="IY2212" s="6"/>
      <c r="IZ2212" s="6"/>
      <c r="JA2212" s="6"/>
      <c r="JB2212" s="6"/>
      <c r="JC2212" s="6"/>
      <c r="JD2212" s="46"/>
      <c r="JE2212" s="4"/>
      <c r="JF2212" s="4"/>
      <c r="JG2212" s="4"/>
      <c r="JH2212" s="4"/>
      <c r="JI2212" s="4"/>
      <c r="JJ2212" s="4"/>
      <c r="JK2212" s="4"/>
      <c r="JL2212" s="4"/>
      <c r="JM2212" s="4"/>
      <c r="JN2212" s="4"/>
      <c r="JO2212" s="4"/>
      <c r="JP2212" s="4"/>
      <c r="JQ2212" s="6"/>
    </row>
    <row r="2213" spans="1:277" x14ac:dyDescent="0.25">
      <c r="A2213" s="47"/>
      <c r="B2213" s="48"/>
      <c r="C2213" s="48"/>
      <c r="D2213" s="48"/>
      <c r="E2213" s="48"/>
      <c r="F2213" s="48"/>
      <c r="G2213" s="48"/>
      <c r="H2213" s="48"/>
      <c r="I2213" s="48"/>
      <c r="J2213" s="48"/>
      <c r="K2213" s="48"/>
      <c r="IY2213" s="6"/>
      <c r="IZ2213" s="6"/>
      <c r="JA2213" s="6"/>
      <c r="JB2213" s="6"/>
      <c r="JC2213" s="6"/>
      <c r="JD2213" s="46"/>
      <c r="JE2213" s="4"/>
      <c r="JF2213" s="4"/>
      <c r="JG2213" s="4"/>
      <c r="JH2213" s="4"/>
      <c r="JI2213" s="4"/>
      <c r="JJ2213" s="4"/>
      <c r="JK2213" s="4"/>
      <c r="JL2213" s="4"/>
      <c r="JM2213" s="4"/>
      <c r="JN2213" s="4"/>
      <c r="JO2213" s="4"/>
      <c r="JP2213" s="4"/>
      <c r="JQ2213" s="6"/>
    </row>
    <row r="2214" spans="1:277" x14ac:dyDescent="0.25">
      <c r="A2214" s="47"/>
      <c r="B2214" s="48"/>
      <c r="C2214" s="48"/>
      <c r="D2214" s="48"/>
      <c r="E2214" s="48"/>
      <c r="F2214" s="48"/>
      <c r="G2214" s="48"/>
      <c r="H2214" s="48"/>
      <c r="I2214" s="48"/>
      <c r="J2214" s="48"/>
      <c r="K2214" s="48"/>
      <c r="IY2214" s="6"/>
      <c r="IZ2214" s="6"/>
      <c r="JA2214" s="6"/>
      <c r="JB2214" s="6"/>
      <c r="JC2214" s="6"/>
      <c r="JD2214" s="46"/>
      <c r="JE2214" s="4"/>
      <c r="JF2214" s="4"/>
      <c r="JG2214" s="4"/>
      <c r="JH2214" s="4"/>
      <c r="JI2214" s="4"/>
      <c r="JJ2214" s="4"/>
      <c r="JK2214" s="4"/>
      <c r="JL2214" s="4"/>
      <c r="JM2214" s="4"/>
      <c r="JN2214" s="4"/>
      <c r="JO2214" s="4"/>
      <c r="JP2214" s="4"/>
      <c r="JQ2214" s="6"/>
    </row>
    <row r="2215" spans="1:277" x14ac:dyDescent="0.25">
      <c r="A2215" s="47"/>
      <c r="B2215" s="48"/>
      <c r="C2215" s="48"/>
      <c r="D2215" s="48"/>
      <c r="E2215" s="48"/>
      <c r="F2215" s="48"/>
      <c r="G2215" s="48"/>
      <c r="H2215" s="48"/>
      <c r="I2215" s="48"/>
      <c r="J2215" s="48"/>
      <c r="K2215" s="48"/>
      <c r="IY2215" s="6"/>
      <c r="IZ2215" s="6"/>
      <c r="JA2215" s="6"/>
      <c r="JB2215" s="6"/>
      <c r="JC2215" s="6"/>
      <c r="JD2215" s="46"/>
      <c r="JE2215" s="4"/>
      <c r="JF2215" s="4"/>
      <c r="JG2215" s="4"/>
      <c r="JH2215" s="4"/>
      <c r="JI2215" s="4"/>
      <c r="JJ2215" s="4"/>
      <c r="JK2215" s="4"/>
      <c r="JL2215" s="4"/>
      <c r="JM2215" s="4"/>
      <c r="JN2215" s="4"/>
      <c r="JO2215" s="4"/>
      <c r="JP2215" s="4"/>
      <c r="JQ2215" s="6"/>
    </row>
    <row r="2216" spans="1:277" x14ac:dyDescent="0.25">
      <c r="A2216" s="47"/>
      <c r="B2216" s="48"/>
      <c r="C2216" s="48"/>
      <c r="D2216" s="48"/>
      <c r="E2216" s="48"/>
      <c r="F2216" s="48"/>
      <c r="G2216" s="48"/>
      <c r="H2216" s="48"/>
      <c r="I2216" s="48"/>
      <c r="J2216" s="48"/>
      <c r="K2216" s="48"/>
      <c r="IY2216" s="6"/>
      <c r="IZ2216" s="6"/>
      <c r="JA2216" s="6"/>
      <c r="JB2216" s="6"/>
      <c r="JC2216" s="6"/>
      <c r="JD2216" s="46"/>
      <c r="JE2216" s="4"/>
      <c r="JF2216" s="4"/>
      <c r="JG2216" s="4"/>
      <c r="JH2216" s="4"/>
      <c r="JI2216" s="4"/>
      <c r="JJ2216" s="4"/>
      <c r="JK2216" s="4"/>
      <c r="JL2216" s="4"/>
      <c r="JM2216" s="4"/>
      <c r="JN2216" s="4"/>
      <c r="JO2216" s="4"/>
      <c r="JP2216" s="4"/>
      <c r="JQ2216" s="6"/>
    </row>
    <row r="2217" spans="1:277" x14ac:dyDescent="0.25">
      <c r="A2217" s="47"/>
      <c r="B2217" s="48"/>
      <c r="C2217" s="48"/>
      <c r="D2217" s="48"/>
      <c r="E2217" s="48"/>
      <c r="F2217" s="48"/>
      <c r="G2217" s="48"/>
      <c r="H2217" s="48"/>
      <c r="I2217" s="48"/>
      <c r="J2217" s="48"/>
      <c r="K2217" s="48"/>
      <c r="IY2217" s="6"/>
      <c r="IZ2217" s="6"/>
      <c r="JA2217" s="6"/>
      <c r="JB2217" s="6"/>
      <c r="JC2217" s="6"/>
      <c r="JD2217" s="46"/>
      <c r="JE2217" s="4"/>
      <c r="JF2217" s="4"/>
      <c r="JG2217" s="4"/>
      <c r="JH2217" s="4"/>
      <c r="JI2217" s="4"/>
      <c r="JJ2217" s="4"/>
      <c r="JK2217" s="4"/>
      <c r="JL2217" s="4"/>
      <c r="JM2217" s="4"/>
      <c r="JN2217" s="4"/>
      <c r="JO2217" s="4"/>
      <c r="JP2217" s="4"/>
      <c r="JQ2217" s="6"/>
    </row>
    <row r="2218" spans="1:277" x14ac:dyDescent="0.25">
      <c r="A2218" s="47"/>
      <c r="B2218" s="48"/>
      <c r="C2218" s="48"/>
      <c r="D2218" s="48"/>
      <c r="E2218" s="48"/>
      <c r="F2218" s="48"/>
      <c r="G2218" s="48"/>
      <c r="H2218" s="48"/>
      <c r="I2218" s="48"/>
      <c r="J2218" s="48"/>
      <c r="K2218" s="48"/>
      <c r="IY2218" s="6"/>
      <c r="IZ2218" s="6"/>
      <c r="JA2218" s="6"/>
      <c r="JB2218" s="6"/>
      <c r="JC2218" s="6"/>
      <c r="JD2218" s="46"/>
      <c r="JE2218" s="4"/>
      <c r="JF2218" s="4"/>
      <c r="JG2218" s="4"/>
      <c r="JH2218" s="4"/>
      <c r="JI2218" s="4"/>
      <c r="JJ2218" s="4"/>
      <c r="JK2218" s="4"/>
      <c r="JL2218" s="4"/>
      <c r="JM2218" s="4"/>
      <c r="JN2218" s="4"/>
      <c r="JO2218" s="4"/>
      <c r="JP2218" s="4"/>
      <c r="JQ2218" s="6"/>
    </row>
    <row r="2219" spans="1:277" x14ac:dyDescent="0.25">
      <c r="A2219" s="47"/>
      <c r="B2219" s="48"/>
      <c r="C2219" s="48"/>
      <c r="D2219" s="48"/>
      <c r="E2219" s="48"/>
      <c r="F2219" s="48"/>
      <c r="G2219" s="48"/>
      <c r="H2219" s="48"/>
      <c r="I2219" s="48"/>
      <c r="J2219" s="48"/>
      <c r="K2219" s="48"/>
      <c r="IY2219" s="6"/>
      <c r="IZ2219" s="6"/>
      <c r="JA2219" s="6"/>
      <c r="JB2219" s="6"/>
      <c r="JC2219" s="6"/>
      <c r="JD2219" s="46"/>
      <c r="JE2219" s="4"/>
      <c r="JF2219" s="4"/>
      <c r="JG2219" s="4"/>
      <c r="JH2219" s="4"/>
      <c r="JI2219" s="4"/>
      <c r="JJ2219" s="4"/>
      <c r="JK2219" s="4"/>
      <c r="JL2219" s="4"/>
      <c r="JM2219" s="4"/>
      <c r="JN2219" s="4"/>
      <c r="JO2219" s="4"/>
      <c r="JP2219" s="4"/>
      <c r="JQ2219" s="6"/>
    </row>
    <row r="2220" spans="1:277" x14ac:dyDescent="0.25">
      <c r="A2220" s="47"/>
      <c r="B2220" s="48"/>
      <c r="C2220" s="48"/>
      <c r="D2220" s="48"/>
      <c r="E2220" s="48"/>
      <c r="F2220" s="48"/>
      <c r="G2220" s="48"/>
      <c r="H2220" s="48"/>
      <c r="I2220" s="48"/>
      <c r="J2220" s="48"/>
      <c r="K2220" s="48"/>
      <c r="IY2220" s="6"/>
      <c r="IZ2220" s="6"/>
      <c r="JA2220" s="6"/>
      <c r="JB2220" s="6"/>
      <c r="JC2220" s="6"/>
      <c r="JD2220" s="46"/>
      <c r="JE2220" s="4"/>
      <c r="JF2220" s="4"/>
      <c r="JG2220" s="4"/>
      <c r="JH2220" s="4"/>
      <c r="JI2220" s="4"/>
      <c r="JJ2220" s="4"/>
      <c r="JK2220" s="4"/>
      <c r="JL2220" s="4"/>
      <c r="JM2220" s="4"/>
      <c r="JN2220" s="4"/>
      <c r="JO2220" s="4"/>
      <c r="JP2220" s="4"/>
      <c r="JQ2220" s="6"/>
    </row>
    <row r="2221" spans="1:277" x14ac:dyDescent="0.25">
      <c r="A2221" s="47"/>
      <c r="B2221" s="48"/>
      <c r="C2221" s="48"/>
      <c r="D2221" s="48"/>
      <c r="E2221" s="48"/>
      <c r="F2221" s="48"/>
      <c r="G2221" s="48"/>
      <c r="H2221" s="48"/>
      <c r="I2221" s="48"/>
      <c r="J2221" s="48"/>
      <c r="K2221" s="48"/>
      <c r="IY2221" s="6"/>
      <c r="IZ2221" s="6"/>
      <c r="JA2221" s="6"/>
      <c r="JB2221" s="6"/>
      <c r="JC2221" s="6"/>
      <c r="JD2221" s="46"/>
      <c r="JE2221" s="4"/>
      <c r="JF2221" s="4"/>
      <c r="JG2221" s="4"/>
      <c r="JH2221" s="4"/>
      <c r="JI2221" s="4"/>
      <c r="JJ2221" s="4"/>
      <c r="JK2221" s="4"/>
      <c r="JL2221" s="4"/>
      <c r="JM2221" s="4"/>
      <c r="JN2221" s="4"/>
      <c r="JO2221" s="4"/>
      <c r="JP2221" s="4"/>
      <c r="JQ2221" s="6"/>
    </row>
    <row r="2222" spans="1:277" x14ac:dyDescent="0.25">
      <c r="A2222" s="47"/>
      <c r="B2222" s="48"/>
      <c r="C2222" s="48"/>
      <c r="D2222" s="48"/>
      <c r="E2222" s="48"/>
      <c r="F2222" s="48"/>
      <c r="G2222" s="48"/>
      <c r="H2222" s="48"/>
      <c r="I2222" s="48"/>
      <c r="J2222" s="48"/>
      <c r="K2222" s="48"/>
      <c r="IY2222" s="6"/>
      <c r="IZ2222" s="6"/>
      <c r="JA2222" s="6"/>
      <c r="JB2222" s="6"/>
      <c r="JC2222" s="6"/>
      <c r="JD2222" s="46"/>
      <c r="JE2222" s="4"/>
      <c r="JF2222" s="4"/>
      <c r="JG2222" s="4"/>
      <c r="JH2222" s="4"/>
      <c r="JI2222" s="4"/>
      <c r="JJ2222" s="4"/>
      <c r="JK2222" s="4"/>
      <c r="JL2222" s="4"/>
      <c r="JM2222" s="4"/>
      <c r="JN2222" s="4"/>
      <c r="JO2222" s="4"/>
      <c r="JP2222" s="4"/>
      <c r="JQ2222" s="6"/>
    </row>
    <row r="2223" spans="1:277" x14ac:dyDescent="0.25">
      <c r="A2223" s="47"/>
      <c r="B2223" s="48"/>
      <c r="C2223" s="48"/>
      <c r="D2223" s="48"/>
      <c r="E2223" s="48"/>
      <c r="F2223" s="48"/>
      <c r="G2223" s="48"/>
      <c r="H2223" s="48"/>
      <c r="I2223" s="48"/>
      <c r="J2223" s="48"/>
      <c r="K2223" s="48"/>
      <c r="IY2223" s="6"/>
      <c r="IZ2223" s="6"/>
      <c r="JA2223" s="6"/>
      <c r="JB2223" s="6"/>
      <c r="JC2223" s="6"/>
      <c r="JD2223" s="46"/>
      <c r="JE2223" s="4"/>
      <c r="JF2223" s="4"/>
      <c r="JG2223" s="4"/>
      <c r="JH2223" s="4"/>
      <c r="JI2223" s="4"/>
      <c r="JJ2223" s="4"/>
      <c r="JK2223" s="4"/>
      <c r="JL2223" s="4"/>
      <c r="JM2223" s="4"/>
      <c r="JN2223" s="4"/>
      <c r="JO2223" s="4"/>
      <c r="JP2223" s="4"/>
      <c r="JQ2223" s="6"/>
    </row>
    <row r="2224" spans="1:277" x14ac:dyDescent="0.25">
      <c r="A2224" s="47"/>
      <c r="B2224" s="48"/>
      <c r="C2224" s="48"/>
      <c r="D2224" s="48"/>
      <c r="E2224" s="48"/>
      <c r="F2224" s="48"/>
      <c r="G2224" s="48"/>
      <c r="H2224" s="48"/>
      <c r="I2224" s="48"/>
      <c r="J2224" s="48"/>
      <c r="K2224" s="48"/>
      <c r="IY2224" s="6"/>
      <c r="IZ2224" s="6"/>
      <c r="JA2224" s="6"/>
      <c r="JB2224" s="6"/>
      <c r="JC2224" s="6"/>
      <c r="JD2224" s="46"/>
      <c r="JE2224" s="4"/>
      <c r="JF2224" s="4"/>
      <c r="JG2224" s="4"/>
      <c r="JH2224" s="4"/>
      <c r="JI2224" s="4"/>
      <c r="JJ2224" s="4"/>
      <c r="JK2224" s="4"/>
      <c r="JL2224" s="4"/>
      <c r="JM2224" s="4"/>
      <c r="JN2224" s="4"/>
      <c r="JO2224" s="4"/>
      <c r="JP2224" s="4"/>
      <c r="JQ2224" s="6"/>
    </row>
    <row r="2225" spans="1:277" x14ac:dyDescent="0.25">
      <c r="A2225" s="47"/>
      <c r="B2225" s="48"/>
      <c r="C2225" s="48"/>
      <c r="D2225" s="48"/>
      <c r="E2225" s="48"/>
      <c r="F2225" s="48"/>
      <c r="G2225" s="48"/>
      <c r="H2225" s="48"/>
      <c r="I2225" s="48"/>
      <c r="J2225" s="48"/>
      <c r="K2225" s="48"/>
      <c r="IY2225" s="6"/>
      <c r="IZ2225" s="6"/>
      <c r="JA2225" s="6"/>
      <c r="JB2225" s="6"/>
      <c r="JC2225" s="6"/>
      <c r="JD2225" s="46"/>
      <c r="JE2225" s="4"/>
      <c r="JF2225" s="4"/>
      <c r="JG2225" s="4"/>
      <c r="JH2225" s="4"/>
      <c r="JI2225" s="4"/>
      <c r="JJ2225" s="4"/>
      <c r="JK2225" s="4"/>
      <c r="JL2225" s="4"/>
      <c r="JM2225" s="4"/>
      <c r="JN2225" s="4"/>
      <c r="JO2225" s="4"/>
      <c r="JP2225" s="4"/>
      <c r="JQ2225" s="6"/>
    </row>
    <row r="2226" spans="1:277" x14ac:dyDescent="0.25">
      <c r="A2226" s="47"/>
      <c r="B2226" s="48"/>
      <c r="C2226" s="48"/>
      <c r="D2226" s="48"/>
      <c r="E2226" s="48"/>
      <c r="F2226" s="48"/>
      <c r="G2226" s="48"/>
      <c r="H2226" s="48"/>
      <c r="I2226" s="48"/>
      <c r="J2226" s="48"/>
      <c r="K2226" s="48"/>
      <c r="IY2226" s="6"/>
      <c r="IZ2226" s="6"/>
      <c r="JA2226" s="6"/>
      <c r="JB2226" s="6"/>
      <c r="JC2226" s="6"/>
      <c r="JD2226" s="46"/>
      <c r="JE2226" s="4"/>
      <c r="JF2226" s="4"/>
      <c r="JG2226" s="4"/>
      <c r="JH2226" s="4"/>
      <c r="JI2226" s="4"/>
      <c r="JJ2226" s="4"/>
      <c r="JK2226" s="4"/>
      <c r="JL2226" s="4"/>
      <c r="JM2226" s="4"/>
      <c r="JN2226" s="4"/>
      <c r="JO2226" s="4"/>
      <c r="JP2226" s="4"/>
      <c r="JQ2226" s="6"/>
    </row>
    <row r="2227" spans="1:277" x14ac:dyDescent="0.25">
      <c r="A2227" s="47"/>
      <c r="B2227" s="48"/>
      <c r="C2227" s="48"/>
      <c r="D2227" s="48"/>
      <c r="E2227" s="48"/>
      <c r="F2227" s="48"/>
      <c r="G2227" s="48"/>
      <c r="H2227" s="48"/>
      <c r="I2227" s="48"/>
      <c r="J2227" s="48"/>
      <c r="K2227" s="48"/>
      <c r="IY2227" s="6"/>
      <c r="IZ2227" s="6"/>
      <c r="JA2227" s="6"/>
      <c r="JB2227" s="6"/>
      <c r="JC2227" s="6"/>
      <c r="JD2227" s="46"/>
      <c r="JE2227" s="4"/>
      <c r="JF2227" s="4"/>
      <c r="JG2227" s="4"/>
      <c r="JH2227" s="4"/>
      <c r="JI2227" s="4"/>
      <c r="JJ2227" s="4"/>
      <c r="JK2227" s="4"/>
      <c r="JL2227" s="4"/>
      <c r="JM2227" s="4"/>
      <c r="JN2227" s="4"/>
      <c r="JO2227" s="4"/>
      <c r="JP2227" s="4"/>
      <c r="JQ2227" s="6"/>
    </row>
    <row r="2228" spans="1:277" x14ac:dyDescent="0.25">
      <c r="A2228" s="47"/>
      <c r="B2228" s="48"/>
      <c r="C2228" s="48"/>
      <c r="D2228" s="48"/>
      <c r="E2228" s="48"/>
      <c r="F2228" s="48"/>
      <c r="G2228" s="48"/>
      <c r="H2228" s="48"/>
      <c r="I2228" s="48"/>
      <c r="J2228" s="48"/>
      <c r="K2228" s="48"/>
      <c r="IY2228" s="6"/>
      <c r="IZ2228" s="6"/>
      <c r="JA2228" s="6"/>
      <c r="JB2228" s="6"/>
      <c r="JC2228" s="6"/>
      <c r="JD2228" s="46"/>
      <c r="JE2228" s="4"/>
      <c r="JF2228" s="4"/>
      <c r="JG2228" s="4"/>
      <c r="JH2228" s="4"/>
      <c r="JI2228" s="4"/>
      <c r="JJ2228" s="4"/>
      <c r="JK2228" s="4"/>
      <c r="JL2228" s="4"/>
      <c r="JM2228" s="4"/>
      <c r="JN2228" s="4"/>
      <c r="JO2228" s="4"/>
      <c r="JP2228" s="4"/>
      <c r="JQ2228" s="6"/>
    </row>
    <row r="2229" spans="1:277" x14ac:dyDescent="0.25">
      <c r="A2229" s="47"/>
      <c r="B2229" s="48"/>
      <c r="C2229" s="48"/>
      <c r="D2229" s="48"/>
      <c r="E2229" s="48"/>
      <c r="F2229" s="48"/>
      <c r="G2229" s="48"/>
      <c r="H2229" s="48"/>
      <c r="I2229" s="48"/>
      <c r="J2229" s="48"/>
      <c r="K2229" s="48"/>
      <c r="IY2229" s="6"/>
      <c r="IZ2229" s="6"/>
      <c r="JA2229" s="6"/>
      <c r="JB2229" s="6"/>
      <c r="JC2229" s="6"/>
      <c r="JD2229" s="46"/>
      <c r="JE2229" s="4"/>
      <c r="JF2229" s="4"/>
      <c r="JG2229" s="4"/>
      <c r="JH2229" s="4"/>
      <c r="JI2229" s="4"/>
      <c r="JJ2229" s="4"/>
      <c r="JK2229" s="4"/>
      <c r="JL2229" s="4"/>
      <c r="JM2229" s="4"/>
      <c r="JN2229" s="4"/>
      <c r="JO2229" s="4"/>
      <c r="JP2229" s="4"/>
      <c r="JQ2229" s="6"/>
    </row>
    <row r="2230" spans="1:277" x14ac:dyDescent="0.25">
      <c r="A2230" s="47"/>
      <c r="B2230" s="48"/>
      <c r="C2230" s="48"/>
      <c r="D2230" s="48"/>
      <c r="E2230" s="48"/>
      <c r="F2230" s="48"/>
      <c r="G2230" s="48"/>
      <c r="H2230" s="48"/>
      <c r="I2230" s="48"/>
      <c r="J2230" s="48"/>
      <c r="K2230" s="48"/>
      <c r="IY2230" s="6"/>
      <c r="IZ2230" s="6"/>
      <c r="JA2230" s="6"/>
      <c r="JB2230" s="6"/>
      <c r="JC2230" s="6"/>
      <c r="JD2230" s="46"/>
      <c r="JE2230" s="4"/>
      <c r="JF2230" s="4"/>
      <c r="JG2230" s="4"/>
      <c r="JH2230" s="4"/>
      <c r="JI2230" s="4"/>
      <c r="JJ2230" s="4"/>
      <c r="JK2230" s="4"/>
      <c r="JL2230" s="4"/>
      <c r="JM2230" s="4"/>
      <c r="JN2230" s="4"/>
      <c r="JO2230" s="4"/>
      <c r="JP2230" s="4"/>
      <c r="JQ2230" s="6"/>
    </row>
    <row r="2231" spans="1:277" x14ac:dyDescent="0.25">
      <c r="A2231" s="47"/>
      <c r="B2231" s="48"/>
      <c r="C2231" s="48"/>
      <c r="D2231" s="48"/>
      <c r="E2231" s="48"/>
      <c r="F2231" s="48"/>
      <c r="G2231" s="48"/>
      <c r="H2231" s="48"/>
      <c r="I2231" s="48"/>
      <c r="J2231" s="48"/>
      <c r="K2231" s="48"/>
      <c r="IY2231" s="6"/>
      <c r="IZ2231" s="6"/>
      <c r="JA2231" s="6"/>
      <c r="JB2231" s="6"/>
      <c r="JC2231" s="6"/>
      <c r="JD2231" s="46"/>
      <c r="JE2231" s="4"/>
      <c r="JF2231" s="4"/>
      <c r="JG2231" s="4"/>
      <c r="JH2231" s="4"/>
      <c r="JI2231" s="4"/>
      <c r="JJ2231" s="4"/>
      <c r="JK2231" s="4"/>
      <c r="JL2231" s="4"/>
      <c r="JM2231" s="4"/>
      <c r="JN2231" s="4"/>
      <c r="JO2231" s="4"/>
      <c r="JP2231" s="4"/>
      <c r="JQ2231" s="6"/>
    </row>
    <row r="2232" spans="1:277" x14ac:dyDescent="0.25">
      <c r="A2232" s="47"/>
      <c r="B2232" s="48"/>
      <c r="C2232" s="48"/>
      <c r="D2232" s="48"/>
      <c r="E2232" s="48"/>
      <c r="F2232" s="48"/>
      <c r="G2232" s="48"/>
      <c r="H2232" s="48"/>
      <c r="I2232" s="48"/>
      <c r="J2232" s="48"/>
      <c r="K2232" s="48"/>
      <c r="IY2232" s="6"/>
      <c r="IZ2232" s="6"/>
      <c r="JA2232" s="6"/>
      <c r="JB2232" s="6"/>
      <c r="JC2232" s="6"/>
      <c r="JD2232" s="46"/>
      <c r="JE2232" s="4"/>
      <c r="JF2232" s="4"/>
      <c r="JG2232" s="4"/>
      <c r="JH2232" s="4"/>
      <c r="JI2232" s="4"/>
      <c r="JJ2232" s="4"/>
      <c r="JK2232" s="4"/>
      <c r="JL2232" s="4"/>
      <c r="JM2232" s="4"/>
      <c r="JN2232" s="4"/>
      <c r="JO2232" s="4"/>
      <c r="JP2232" s="4"/>
      <c r="JQ2232" s="6"/>
    </row>
    <row r="2233" spans="1:277" x14ac:dyDescent="0.25">
      <c r="A2233" s="47"/>
      <c r="B2233" s="48"/>
      <c r="C2233" s="48"/>
      <c r="D2233" s="48"/>
      <c r="E2233" s="48"/>
      <c r="F2233" s="48"/>
      <c r="G2233" s="48"/>
      <c r="H2233" s="48"/>
      <c r="I2233" s="48"/>
      <c r="J2233" s="48"/>
      <c r="K2233" s="48"/>
      <c r="IY2233" s="6"/>
      <c r="IZ2233" s="6"/>
      <c r="JA2233" s="6"/>
      <c r="JB2233" s="6"/>
      <c r="JC2233" s="6"/>
      <c r="JD2233" s="46"/>
      <c r="JE2233" s="4"/>
      <c r="JF2233" s="4"/>
      <c r="JG2233" s="4"/>
      <c r="JH2233" s="4"/>
      <c r="JI2233" s="4"/>
      <c r="JJ2233" s="4"/>
      <c r="JK2233" s="4"/>
      <c r="JL2233" s="4"/>
      <c r="JM2233" s="4"/>
      <c r="JN2233" s="4"/>
      <c r="JO2233" s="4"/>
      <c r="JP2233" s="4"/>
      <c r="JQ2233" s="6"/>
    </row>
    <row r="2234" spans="1:277" x14ac:dyDescent="0.25">
      <c r="A2234" s="47"/>
      <c r="B2234" s="48"/>
      <c r="C2234" s="48"/>
      <c r="D2234" s="48"/>
      <c r="E2234" s="48"/>
      <c r="F2234" s="48"/>
      <c r="G2234" s="48"/>
      <c r="H2234" s="48"/>
      <c r="I2234" s="48"/>
      <c r="J2234" s="48"/>
      <c r="K2234" s="48"/>
      <c r="IY2234" s="6"/>
      <c r="IZ2234" s="6"/>
      <c r="JA2234" s="6"/>
      <c r="JB2234" s="6"/>
      <c r="JC2234" s="6"/>
      <c r="JD2234" s="46"/>
      <c r="JE2234" s="4"/>
      <c r="JF2234" s="4"/>
      <c r="JG2234" s="4"/>
      <c r="JH2234" s="4"/>
      <c r="JI2234" s="4"/>
      <c r="JJ2234" s="4"/>
      <c r="JK2234" s="4"/>
      <c r="JL2234" s="4"/>
      <c r="JM2234" s="4"/>
      <c r="JN2234" s="4"/>
      <c r="JO2234" s="4"/>
      <c r="JP2234" s="4"/>
      <c r="JQ2234" s="6"/>
    </row>
    <row r="2235" spans="1:277" x14ac:dyDescent="0.25">
      <c r="A2235" s="47"/>
      <c r="B2235" s="48"/>
      <c r="C2235" s="48"/>
      <c r="D2235" s="48"/>
      <c r="E2235" s="48"/>
      <c r="F2235" s="48"/>
      <c r="G2235" s="48"/>
      <c r="H2235" s="48"/>
      <c r="I2235" s="48"/>
      <c r="J2235" s="48"/>
      <c r="K2235" s="48"/>
      <c r="IY2235" s="6"/>
      <c r="IZ2235" s="6"/>
      <c r="JA2235" s="6"/>
      <c r="JB2235" s="6"/>
      <c r="JC2235" s="6"/>
      <c r="JD2235" s="46"/>
      <c r="JE2235" s="4"/>
      <c r="JF2235" s="4"/>
      <c r="JG2235" s="4"/>
      <c r="JH2235" s="4"/>
      <c r="JI2235" s="4"/>
      <c r="JJ2235" s="4"/>
      <c r="JK2235" s="4"/>
      <c r="JL2235" s="4"/>
      <c r="JM2235" s="4"/>
      <c r="JN2235" s="4"/>
      <c r="JO2235" s="4"/>
      <c r="JP2235" s="4"/>
      <c r="JQ2235" s="6"/>
    </row>
    <row r="2236" spans="1:277" x14ac:dyDescent="0.25">
      <c r="A2236" s="47"/>
      <c r="B2236" s="48"/>
      <c r="C2236" s="48"/>
      <c r="D2236" s="48"/>
      <c r="E2236" s="48"/>
      <c r="F2236" s="48"/>
      <c r="G2236" s="48"/>
      <c r="H2236" s="48"/>
      <c r="I2236" s="48"/>
      <c r="J2236" s="48"/>
      <c r="K2236" s="48"/>
      <c r="IY2236" s="6"/>
      <c r="IZ2236" s="6"/>
      <c r="JA2236" s="6"/>
      <c r="JB2236" s="6"/>
      <c r="JC2236" s="6"/>
      <c r="JD2236" s="46"/>
      <c r="JE2236" s="4"/>
      <c r="JF2236" s="4"/>
      <c r="JG2236" s="4"/>
      <c r="JH2236" s="4"/>
      <c r="JI2236" s="4"/>
      <c r="JJ2236" s="4"/>
      <c r="JK2236" s="4"/>
      <c r="JL2236" s="4"/>
      <c r="JM2236" s="4"/>
      <c r="JN2236" s="4"/>
      <c r="JO2236" s="4"/>
      <c r="JP2236" s="4"/>
      <c r="JQ2236" s="6"/>
    </row>
    <row r="2237" spans="1:277" x14ac:dyDescent="0.25">
      <c r="A2237" s="47"/>
      <c r="B2237" s="48"/>
      <c r="C2237" s="48"/>
      <c r="D2237" s="48"/>
      <c r="E2237" s="48"/>
      <c r="F2237" s="48"/>
      <c r="G2237" s="48"/>
      <c r="H2237" s="48"/>
      <c r="I2237" s="48"/>
      <c r="J2237" s="48"/>
      <c r="K2237" s="48"/>
      <c r="IY2237" s="6"/>
      <c r="IZ2237" s="6"/>
      <c r="JA2237" s="6"/>
      <c r="JB2237" s="6"/>
      <c r="JC2237" s="6"/>
      <c r="JD2237" s="46"/>
      <c r="JE2237" s="4"/>
      <c r="JF2237" s="4"/>
      <c r="JG2237" s="4"/>
      <c r="JH2237" s="4"/>
      <c r="JI2237" s="4"/>
      <c r="JJ2237" s="4"/>
      <c r="JK2237" s="4"/>
      <c r="JL2237" s="4"/>
      <c r="JM2237" s="4"/>
      <c r="JN2237" s="4"/>
      <c r="JO2237" s="4"/>
      <c r="JP2237" s="4"/>
      <c r="JQ2237" s="6"/>
    </row>
    <row r="2238" spans="1:277" x14ac:dyDescent="0.25">
      <c r="A2238" s="47"/>
      <c r="B2238" s="48"/>
      <c r="C2238" s="48"/>
      <c r="D2238" s="48"/>
      <c r="E2238" s="48"/>
      <c r="F2238" s="48"/>
      <c r="G2238" s="48"/>
      <c r="H2238" s="48"/>
      <c r="I2238" s="48"/>
      <c r="J2238" s="48"/>
      <c r="K2238" s="48"/>
      <c r="IY2238" s="6"/>
      <c r="IZ2238" s="6"/>
      <c r="JA2238" s="6"/>
      <c r="JB2238" s="6"/>
      <c r="JC2238" s="6"/>
      <c r="JD2238" s="46"/>
      <c r="JE2238" s="4"/>
      <c r="JF2238" s="4"/>
      <c r="JG2238" s="4"/>
      <c r="JH2238" s="4"/>
      <c r="JI2238" s="4"/>
      <c r="JJ2238" s="4"/>
      <c r="JK2238" s="4"/>
      <c r="JL2238" s="4"/>
      <c r="JM2238" s="4"/>
      <c r="JN2238" s="4"/>
      <c r="JO2238" s="4"/>
      <c r="JP2238" s="4"/>
      <c r="JQ2238" s="6"/>
    </row>
    <row r="2239" spans="1:277" x14ac:dyDescent="0.25">
      <c r="A2239" s="47"/>
      <c r="B2239" s="48"/>
      <c r="C2239" s="48"/>
      <c r="D2239" s="48"/>
      <c r="E2239" s="48"/>
      <c r="F2239" s="48"/>
      <c r="G2239" s="48"/>
      <c r="H2239" s="48"/>
      <c r="I2239" s="48"/>
      <c r="J2239" s="48"/>
      <c r="K2239" s="48"/>
      <c r="IY2239" s="6"/>
      <c r="IZ2239" s="6"/>
      <c r="JA2239" s="6"/>
      <c r="JB2239" s="6"/>
      <c r="JC2239" s="6"/>
      <c r="JD2239" s="46"/>
      <c r="JE2239" s="4"/>
      <c r="JF2239" s="4"/>
      <c r="JG2239" s="4"/>
      <c r="JH2239" s="4"/>
      <c r="JI2239" s="4"/>
      <c r="JJ2239" s="4"/>
      <c r="JK2239" s="4"/>
      <c r="JL2239" s="4"/>
      <c r="JM2239" s="4"/>
      <c r="JN2239" s="4"/>
      <c r="JO2239" s="4"/>
      <c r="JP2239" s="4"/>
      <c r="JQ2239" s="6"/>
    </row>
    <row r="2240" spans="1:277" x14ac:dyDescent="0.25">
      <c r="A2240" s="47"/>
      <c r="B2240" s="48"/>
      <c r="C2240" s="48"/>
      <c r="D2240" s="48"/>
      <c r="E2240" s="48"/>
      <c r="F2240" s="48"/>
      <c r="G2240" s="48"/>
      <c r="H2240" s="48"/>
      <c r="I2240" s="48"/>
      <c r="J2240" s="48"/>
      <c r="K2240" s="48"/>
      <c r="IY2240" s="6"/>
      <c r="IZ2240" s="6"/>
      <c r="JA2240" s="6"/>
      <c r="JB2240" s="6"/>
      <c r="JC2240" s="6"/>
      <c r="JD2240" s="46"/>
      <c r="JE2240" s="4"/>
      <c r="JF2240" s="4"/>
      <c r="JG2240" s="4"/>
      <c r="JH2240" s="4"/>
      <c r="JI2240" s="4"/>
      <c r="JJ2240" s="4"/>
      <c r="JK2240" s="4"/>
      <c r="JL2240" s="4"/>
      <c r="JM2240" s="4"/>
      <c r="JN2240" s="4"/>
      <c r="JO2240" s="4"/>
      <c r="JP2240" s="4"/>
      <c r="JQ2240" s="6"/>
    </row>
    <row r="2241" spans="1:277" x14ac:dyDescent="0.25">
      <c r="A2241" s="47"/>
      <c r="B2241" s="48"/>
      <c r="C2241" s="48"/>
      <c r="D2241" s="48"/>
      <c r="E2241" s="48"/>
      <c r="F2241" s="48"/>
      <c r="G2241" s="48"/>
      <c r="H2241" s="48"/>
      <c r="I2241" s="48"/>
      <c r="J2241" s="48"/>
      <c r="K2241" s="48"/>
      <c r="IY2241" s="6"/>
      <c r="IZ2241" s="6"/>
      <c r="JA2241" s="6"/>
      <c r="JB2241" s="6"/>
      <c r="JC2241" s="6"/>
      <c r="JD2241" s="46"/>
      <c r="JE2241" s="4"/>
      <c r="JF2241" s="4"/>
      <c r="JG2241" s="4"/>
      <c r="JH2241" s="4"/>
      <c r="JI2241" s="4"/>
      <c r="JJ2241" s="4"/>
      <c r="JK2241" s="4"/>
      <c r="JL2241" s="4"/>
      <c r="JM2241" s="4"/>
      <c r="JN2241" s="4"/>
      <c r="JO2241" s="4"/>
      <c r="JP2241" s="4"/>
      <c r="JQ2241" s="6"/>
    </row>
    <row r="2242" spans="1:277" x14ac:dyDescent="0.25">
      <c r="A2242" s="47"/>
      <c r="B2242" s="48"/>
      <c r="C2242" s="48"/>
      <c r="D2242" s="48"/>
      <c r="E2242" s="48"/>
      <c r="F2242" s="48"/>
      <c r="G2242" s="48"/>
      <c r="H2242" s="48"/>
      <c r="I2242" s="48"/>
      <c r="J2242" s="48"/>
      <c r="K2242" s="48"/>
      <c r="IY2242" s="6"/>
      <c r="IZ2242" s="6"/>
      <c r="JA2242" s="6"/>
      <c r="JB2242" s="6"/>
      <c r="JC2242" s="6"/>
      <c r="JD2242" s="46"/>
      <c r="JE2242" s="4"/>
      <c r="JF2242" s="4"/>
      <c r="JG2242" s="4"/>
      <c r="JH2242" s="4"/>
      <c r="JI2242" s="4"/>
      <c r="JJ2242" s="4"/>
      <c r="JK2242" s="4"/>
      <c r="JL2242" s="4"/>
      <c r="JM2242" s="4"/>
      <c r="JN2242" s="4"/>
      <c r="JO2242" s="4"/>
      <c r="JP2242" s="4"/>
      <c r="JQ2242" s="6"/>
    </row>
    <row r="2243" spans="1:277" x14ac:dyDescent="0.25">
      <c r="A2243" s="47"/>
      <c r="B2243" s="48"/>
      <c r="C2243" s="48"/>
      <c r="D2243" s="48"/>
      <c r="E2243" s="48"/>
      <c r="F2243" s="48"/>
      <c r="G2243" s="48"/>
      <c r="H2243" s="48"/>
      <c r="I2243" s="48"/>
      <c r="J2243" s="48"/>
      <c r="K2243" s="48"/>
      <c r="IY2243" s="6"/>
      <c r="IZ2243" s="6"/>
      <c r="JA2243" s="6"/>
      <c r="JB2243" s="6"/>
      <c r="JC2243" s="6"/>
      <c r="JD2243" s="46"/>
      <c r="JE2243" s="4"/>
      <c r="JF2243" s="4"/>
      <c r="JG2243" s="4"/>
      <c r="JH2243" s="4"/>
      <c r="JI2243" s="4"/>
      <c r="JJ2243" s="4"/>
      <c r="JK2243" s="4"/>
      <c r="JL2243" s="4"/>
      <c r="JM2243" s="4"/>
      <c r="JN2243" s="4"/>
      <c r="JO2243" s="4"/>
      <c r="JP2243" s="4"/>
      <c r="JQ2243" s="6"/>
    </row>
    <row r="2244" spans="1:277" x14ac:dyDescent="0.25">
      <c r="A2244" s="47"/>
      <c r="B2244" s="48"/>
      <c r="C2244" s="48"/>
      <c r="D2244" s="48"/>
      <c r="E2244" s="48"/>
      <c r="F2244" s="48"/>
      <c r="G2244" s="48"/>
      <c r="H2244" s="48"/>
      <c r="I2244" s="48"/>
      <c r="J2244" s="48"/>
      <c r="K2244" s="48"/>
      <c r="IY2244" s="6"/>
      <c r="IZ2244" s="6"/>
      <c r="JA2244" s="6"/>
      <c r="JB2244" s="6"/>
      <c r="JC2244" s="6"/>
      <c r="JD2244" s="46"/>
      <c r="JE2244" s="4"/>
      <c r="JF2244" s="4"/>
      <c r="JG2244" s="4"/>
      <c r="JH2244" s="4"/>
      <c r="JI2244" s="4"/>
      <c r="JJ2244" s="4"/>
      <c r="JK2244" s="4"/>
      <c r="JL2244" s="4"/>
      <c r="JM2244" s="4"/>
      <c r="JN2244" s="4"/>
      <c r="JO2244" s="4"/>
      <c r="JP2244" s="4"/>
      <c r="JQ2244" s="6"/>
    </row>
    <row r="2245" spans="1:277" x14ac:dyDescent="0.25">
      <c r="A2245" s="47"/>
      <c r="B2245" s="48"/>
      <c r="C2245" s="48"/>
      <c r="D2245" s="48"/>
      <c r="E2245" s="48"/>
      <c r="F2245" s="48"/>
      <c r="G2245" s="48"/>
      <c r="H2245" s="48"/>
      <c r="I2245" s="48"/>
      <c r="J2245" s="48"/>
      <c r="K2245" s="48"/>
      <c r="IY2245" s="6"/>
      <c r="IZ2245" s="6"/>
      <c r="JA2245" s="6"/>
      <c r="JB2245" s="6"/>
      <c r="JC2245" s="6"/>
      <c r="JD2245" s="46"/>
      <c r="JE2245" s="4"/>
      <c r="JF2245" s="4"/>
      <c r="JG2245" s="4"/>
      <c r="JH2245" s="4"/>
      <c r="JI2245" s="4"/>
      <c r="JJ2245" s="4"/>
      <c r="JK2245" s="4"/>
      <c r="JL2245" s="4"/>
      <c r="JM2245" s="4"/>
      <c r="JN2245" s="4"/>
      <c r="JO2245" s="4"/>
      <c r="JP2245" s="4"/>
      <c r="JQ2245" s="6"/>
    </row>
    <row r="2246" spans="1:277" x14ac:dyDescent="0.25">
      <c r="A2246" s="47"/>
      <c r="B2246" s="48"/>
      <c r="C2246" s="48"/>
      <c r="D2246" s="48"/>
      <c r="E2246" s="48"/>
      <c r="F2246" s="48"/>
      <c r="G2246" s="48"/>
      <c r="H2246" s="48"/>
      <c r="I2246" s="48"/>
      <c r="J2246" s="48"/>
      <c r="K2246" s="48"/>
      <c r="IY2246" s="6"/>
      <c r="IZ2246" s="6"/>
      <c r="JA2246" s="6"/>
      <c r="JB2246" s="6"/>
      <c r="JC2246" s="6"/>
      <c r="JD2246" s="46"/>
      <c r="JE2246" s="4"/>
      <c r="JF2246" s="4"/>
      <c r="JG2246" s="4"/>
      <c r="JH2246" s="4"/>
      <c r="JI2246" s="4"/>
      <c r="JJ2246" s="4"/>
      <c r="JK2246" s="4"/>
      <c r="JL2246" s="4"/>
      <c r="JM2246" s="4"/>
      <c r="JN2246" s="4"/>
      <c r="JO2246" s="4"/>
      <c r="JP2246" s="4"/>
      <c r="JQ2246" s="6"/>
    </row>
    <row r="2247" spans="1:277" x14ac:dyDescent="0.25">
      <c r="A2247" s="47"/>
      <c r="B2247" s="48"/>
      <c r="C2247" s="48"/>
      <c r="D2247" s="48"/>
      <c r="E2247" s="48"/>
      <c r="F2247" s="48"/>
      <c r="G2247" s="48"/>
      <c r="H2247" s="48"/>
      <c r="I2247" s="48"/>
      <c r="J2247" s="48"/>
      <c r="K2247" s="48"/>
      <c r="IY2247" s="6"/>
      <c r="IZ2247" s="6"/>
      <c r="JA2247" s="6"/>
      <c r="JB2247" s="6"/>
      <c r="JC2247" s="6"/>
      <c r="JD2247" s="46"/>
      <c r="JE2247" s="4"/>
      <c r="JF2247" s="4"/>
      <c r="JG2247" s="4"/>
      <c r="JH2247" s="4"/>
      <c r="JI2247" s="4"/>
      <c r="JJ2247" s="4"/>
      <c r="JK2247" s="4"/>
      <c r="JL2247" s="4"/>
      <c r="JM2247" s="4"/>
      <c r="JN2247" s="4"/>
      <c r="JO2247" s="4"/>
      <c r="JP2247" s="4"/>
      <c r="JQ2247" s="6"/>
    </row>
    <row r="2248" spans="1:277" x14ac:dyDescent="0.25">
      <c r="A2248" s="47"/>
      <c r="B2248" s="48"/>
      <c r="C2248" s="48"/>
      <c r="D2248" s="48"/>
      <c r="E2248" s="48"/>
      <c r="F2248" s="48"/>
      <c r="G2248" s="48"/>
      <c r="H2248" s="48"/>
      <c r="I2248" s="48"/>
      <c r="J2248" s="48"/>
      <c r="K2248" s="48"/>
      <c r="IY2248" s="6"/>
      <c r="IZ2248" s="6"/>
      <c r="JA2248" s="6"/>
      <c r="JB2248" s="6"/>
      <c r="JC2248" s="6"/>
      <c r="JD2248" s="46"/>
      <c r="JE2248" s="4"/>
      <c r="JF2248" s="4"/>
      <c r="JG2248" s="4"/>
      <c r="JH2248" s="4"/>
      <c r="JI2248" s="4"/>
      <c r="JJ2248" s="4"/>
      <c r="JK2248" s="4"/>
      <c r="JL2248" s="4"/>
      <c r="JM2248" s="4"/>
      <c r="JN2248" s="4"/>
      <c r="JO2248" s="4"/>
      <c r="JP2248" s="4"/>
      <c r="JQ2248" s="6"/>
    </row>
    <row r="2249" spans="1:277" x14ac:dyDescent="0.25">
      <c r="A2249" s="47"/>
      <c r="B2249" s="48"/>
      <c r="C2249" s="48"/>
      <c r="D2249" s="48"/>
      <c r="E2249" s="48"/>
      <c r="F2249" s="48"/>
      <c r="G2249" s="48"/>
      <c r="H2249" s="48"/>
      <c r="I2249" s="48"/>
      <c r="J2249" s="48"/>
      <c r="K2249" s="48"/>
      <c r="IY2249" s="6"/>
      <c r="IZ2249" s="6"/>
      <c r="JA2249" s="6"/>
      <c r="JB2249" s="6"/>
      <c r="JC2249" s="6"/>
      <c r="JD2249" s="46"/>
      <c r="JE2249" s="4"/>
      <c r="JF2249" s="4"/>
      <c r="JG2249" s="4"/>
      <c r="JH2249" s="4"/>
      <c r="JI2249" s="4"/>
      <c r="JJ2249" s="4"/>
      <c r="JK2249" s="4"/>
      <c r="JL2249" s="4"/>
      <c r="JM2249" s="4"/>
      <c r="JN2249" s="4"/>
      <c r="JO2249" s="4"/>
      <c r="JP2249" s="4"/>
      <c r="JQ2249" s="6"/>
    </row>
    <row r="2250" spans="1:277" x14ac:dyDescent="0.25">
      <c r="A2250" s="47"/>
      <c r="B2250" s="48"/>
      <c r="C2250" s="48"/>
      <c r="D2250" s="48"/>
      <c r="E2250" s="48"/>
      <c r="F2250" s="48"/>
      <c r="G2250" s="48"/>
      <c r="H2250" s="48"/>
      <c r="I2250" s="48"/>
      <c r="J2250" s="48"/>
      <c r="K2250" s="48"/>
      <c r="IY2250" s="6"/>
      <c r="IZ2250" s="6"/>
      <c r="JA2250" s="6"/>
      <c r="JB2250" s="6"/>
      <c r="JC2250" s="6"/>
      <c r="JD2250" s="46"/>
      <c r="JE2250" s="4"/>
      <c r="JF2250" s="4"/>
      <c r="JG2250" s="4"/>
      <c r="JH2250" s="4"/>
      <c r="JI2250" s="4"/>
      <c r="JJ2250" s="4"/>
      <c r="JK2250" s="4"/>
      <c r="JL2250" s="4"/>
      <c r="JM2250" s="4"/>
      <c r="JN2250" s="4"/>
      <c r="JO2250" s="4"/>
      <c r="JP2250" s="4"/>
      <c r="JQ2250" s="6"/>
    </row>
    <row r="2251" spans="1:277" x14ac:dyDescent="0.25">
      <c r="A2251" s="47"/>
      <c r="B2251" s="48"/>
      <c r="C2251" s="48"/>
      <c r="D2251" s="48"/>
      <c r="E2251" s="48"/>
      <c r="F2251" s="48"/>
      <c r="G2251" s="48"/>
      <c r="H2251" s="48"/>
      <c r="I2251" s="48"/>
      <c r="J2251" s="48"/>
      <c r="K2251" s="48"/>
      <c r="IY2251" s="6"/>
      <c r="IZ2251" s="6"/>
      <c r="JA2251" s="6"/>
      <c r="JB2251" s="6"/>
      <c r="JC2251" s="6"/>
      <c r="JD2251" s="46"/>
      <c r="JE2251" s="4"/>
      <c r="JF2251" s="4"/>
      <c r="JG2251" s="4"/>
      <c r="JH2251" s="4"/>
      <c r="JI2251" s="4"/>
      <c r="JJ2251" s="4"/>
      <c r="JK2251" s="4"/>
      <c r="JL2251" s="4"/>
      <c r="JM2251" s="4"/>
      <c r="JN2251" s="4"/>
      <c r="JO2251" s="4"/>
      <c r="JP2251" s="4"/>
      <c r="JQ2251" s="6"/>
    </row>
    <row r="2252" spans="1:277" x14ac:dyDescent="0.25">
      <c r="A2252" s="47"/>
      <c r="B2252" s="48"/>
      <c r="C2252" s="48"/>
      <c r="D2252" s="48"/>
      <c r="E2252" s="48"/>
      <c r="F2252" s="48"/>
      <c r="G2252" s="48"/>
      <c r="H2252" s="48"/>
      <c r="I2252" s="48"/>
      <c r="J2252" s="48"/>
      <c r="K2252" s="48"/>
      <c r="IY2252" s="6"/>
      <c r="IZ2252" s="6"/>
      <c r="JA2252" s="6"/>
      <c r="JB2252" s="6"/>
      <c r="JC2252" s="6"/>
      <c r="JD2252" s="46"/>
      <c r="JE2252" s="4"/>
      <c r="JF2252" s="4"/>
      <c r="JG2252" s="4"/>
      <c r="JH2252" s="4"/>
      <c r="JI2252" s="4"/>
      <c r="JJ2252" s="4"/>
      <c r="JK2252" s="4"/>
      <c r="JL2252" s="4"/>
      <c r="JM2252" s="4"/>
      <c r="JN2252" s="4"/>
      <c r="JO2252" s="4"/>
      <c r="JP2252" s="4"/>
      <c r="JQ2252" s="6"/>
    </row>
    <row r="2253" spans="1:277" x14ac:dyDescent="0.25">
      <c r="A2253" s="47"/>
      <c r="B2253" s="48"/>
      <c r="C2253" s="48"/>
      <c r="D2253" s="48"/>
      <c r="E2253" s="48"/>
      <c r="F2253" s="48"/>
      <c r="G2253" s="48"/>
      <c r="H2253" s="48"/>
      <c r="I2253" s="48"/>
      <c r="J2253" s="48"/>
      <c r="K2253" s="48"/>
      <c r="IY2253" s="6"/>
      <c r="IZ2253" s="6"/>
      <c r="JA2253" s="6"/>
      <c r="JB2253" s="6"/>
      <c r="JC2253" s="6"/>
      <c r="JD2253" s="46"/>
      <c r="JE2253" s="4"/>
      <c r="JF2253" s="4"/>
      <c r="JG2253" s="4"/>
      <c r="JH2253" s="4"/>
      <c r="JI2253" s="4"/>
      <c r="JJ2253" s="4"/>
      <c r="JK2253" s="4"/>
      <c r="JL2253" s="4"/>
      <c r="JM2253" s="4"/>
      <c r="JN2253" s="4"/>
      <c r="JO2253" s="4"/>
      <c r="JP2253" s="4"/>
      <c r="JQ2253" s="6"/>
    </row>
    <row r="2254" spans="1:277" x14ac:dyDescent="0.25">
      <c r="A2254" s="47"/>
      <c r="B2254" s="48"/>
      <c r="C2254" s="48"/>
      <c r="D2254" s="48"/>
      <c r="E2254" s="48"/>
      <c r="F2254" s="48"/>
      <c r="G2254" s="48"/>
      <c r="H2254" s="48"/>
      <c r="I2254" s="48"/>
      <c r="J2254" s="48"/>
      <c r="K2254" s="48"/>
      <c r="IY2254" s="6"/>
      <c r="IZ2254" s="6"/>
      <c r="JA2254" s="6"/>
      <c r="JB2254" s="6"/>
      <c r="JC2254" s="6"/>
      <c r="JD2254" s="46"/>
      <c r="JE2254" s="4"/>
      <c r="JF2254" s="4"/>
      <c r="JG2254" s="4"/>
      <c r="JH2254" s="4"/>
      <c r="JI2254" s="4"/>
      <c r="JJ2254" s="4"/>
      <c r="JK2254" s="4"/>
      <c r="JL2254" s="4"/>
      <c r="JM2254" s="4"/>
      <c r="JN2254" s="4"/>
      <c r="JO2254" s="4"/>
      <c r="JP2254" s="4"/>
      <c r="JQ2254" s="6"/>
    </row>
    <row r="2255" spans="1:277" x14ac:dyDescent="0.25">
      <c r="A2255" s="47"/>
      <c r="B2255" s="48"/>
      <c r="C2255" s="48"/>
      <c r="D2255" s="48"/>
      <c r="E2255" s="48"/>
      <c r="F2255" s="48"/>
      <c r="G2255" s="48"/>
      <c r="H2255" s="48"/>
      <c r="I2255" s="48"/>
      <c r="J2255" s="48"/>
      <c r="K2255" s="48"/>
      <c r="IY2255" s="6"/>
      <c r="IZ2255" s="6"/>
      <c r="JA2255" s="6"/>
      <c r="JB2255" s="6"/>
      <c r="JC2255" s="6"/>
      <c r="JD2255" s="46"/>
      <c r="JE2255" s="4"/>
      <c r="JF2255" s="4"/>
      <c r="JG2255" s="4"/>
      <c r="JH2255" s="4"/>
      <c r="JI2255" s="4"/>
      <c r="JJ2255" s="4"/>
      <c r="JK2255" s="4"/>
      <c r="JL2255" s="4"/>
      <c r="JM2255" s="4"/>
      <c r="JN2255" s="4"/>
      <c r="JO2255" s="4"/>
      <c r="JP2255" s="4"/>
      <c r="JQ2255" s="6"/>
    </row>
    <row r="2256" spans="1:277" x14ac:dyDescent="0.25">
      <c r="A2256" s="47"/>
      <c r="B2256" s="48"/>
      <c r="C2256" s="48"/>
      <c r="D2256" s="48"/>
      <c r="E2256" s="48"/>
      <c r="F2256" s="48"/>
      <c r="G2256" s="48"/>
      <c r="H2256" s="48"/>
      <c r="I2256" s="48"/>
      <c r="J2256" s="48"/>
      <c r="K2256" s="48"/>
      <c r="IY2256" s="6"/>
      <c r="IZ2256" s="6"/>
      <c r="JA2256" s="6"/>
      <c r="JB2256" s="6"/>
      <c r="JC2256" s="6"/>
      <c r="JD2256" s="46"/>
      <c r="JE2256" s="4"/>
      <c r="JF2256" s="4"/>
      <c r="JG2256" s="4"/>
      <c r="JH2256" s="4"/>
      <c r="JI2256" s="4"/>
      <c r="JJ2256" s="4"/>
      <c r="JK2256" s="4"/>
      <c r="JL2256" s="4"/>
      <c r="JM2256" s="4"/>
      <c r="JN2256" s="4"/>
      <c r="JO2256" s="4"/>
      <c r="JP2256" s="4"/>
      <c r="JQ2256" s="6"/>
    </row>
    <row r="2257" spans="1:277" x14ac:dyDescent="0.25">
      <c r="A2257" s="47"/>
      <c r="B2257" s="48"/>
      <c r="C2257" s="48"/>
      <c r="D2257" s="48"/>
      <c r="E2257" s="48"/>
      <c r="F2257" s="48"/>
      <c r="G2257" s="48"/>
      <c r="H2257" s="48"/>
      <c r="I2257" s="48"/>
      <c r="J2257" s="48"/>
      <c r="K2257" s="48"/>
      <c r="IY2257" s="6"/>
      <c r="IZ2257" s="6"/>
      <c r="JA2257" s="6"/>
      <c r="JB2257" s="6"/>
      <c r="JC2257" s="6"/>
      <c r="JD2257" s="46"/>
      <c r="JE2257" s="4"/>
      <c r="JF2257" s="4"/>
      <c r="JG2257" s="4"/>
      <c r="JH2257" s="4"/>
      <c r="JI2257" s="4"/>
      <c r="JJ2257" s="4"/>
      <c r="JK2257" s="4"/>
      <c r="JL2257" s="4"/>
      <c r="JM2257" s="4"/>
      <c r="JN2257" s="4"/>
      <c r="JO2257" s="4"/>
      <c r="JP2257" s="4"/>
      <c r="JQ2257" s="6"/>
    </row>
    <row r="2258" spans="1:277" x14ac:dyDescent="0.25">
      <c r="A2258" s="47"/>
      <c r="B2258" s="48"/>
      <c r="C2258" s="48"/>
      <c r="D2258" s="48"/>
      <c r="E2258" s="48"/>
      <c r="F2258" s="48"/>
      <c r="G2258" s="48"/>
      <c r="H2258" s="48"/>
      <c r="I2258" s="48"/>
      <c r="J2258" s="48"/>
      <c r="K2258" s="48"/>
      <c r="IY2258" s="6"/>
      <c r="IZ2258" s="6"/>
      <c r="JA2258" s="6"/>
      <c r="JB2258" s="6"/>
      <c r="JC2258" s="6"/>
      <c r="JD2258" s="46"/>
      <c r="JE2258" s="4"/>
      <c r="JF2258" s="4"/>
      <c r="JG2258" s="4"/>
      <c r="JH2258" s="4"/>
      <c r="JI2258" s="4"/>
      <c r="JJ2258" s="4"/>
      <c r="JK2258" s="4"/>
      <c r="JL2258" s="4"/>
      <c r="JM2258" s="4"/>
      <c r="JN2258" s="4"/>
      <c r="JO2258" s="4"/>
      <c r="JP2258" s="4"/>
      <c r="JQ2258" s="6"/>
    </row>
    <row r="2259" spans="1:277" x14ac:dyDescent="0.25">
      <c r="A2259" s="47"/>
      <c r="B2259" s="48"/>
      <c r="C2259" s="48"/>
      <c r="D2259" s="48"/>
      <c r="E2259" s="48"/>
      <c r="F2259" s="48"/>
      <c r="G2259" s="48"/>
      <c r="H2259" s="48"/>
      <c r="I2259" s="48"/>
      <c r="J2259" s="48"/>
      <c r="K2259" s="48"/>
      <c r="IY2259" s="6"/>
      <c r="IZ2259" s="6"/>
      <c r="JA2259" s="6"/>
      <c r="JB2259" s="6"/>
      <c r="JC2259" s="6"/>
      <c r="JD2259" s="46"/>
      <c r="JE2259" s="4"/>
      <c r="JF2259" s="4"/>
      <c r="JG2259" s="4"/>
      <c r="JH2259" s="4"/>
      <c r="JI2259" s="4"/>
      <c r="JJ2259" s="4"/>
      <c r="JK2259" s="4"/>
      <c r="JL2259" s="4"/>
      <c r="JM2259" s="4"/>
      <c r="JN2259" s="4"/>
      <c r="JO2259" s="4"/>
      <c r="JP2259" s="4"/>
      <c r="JQ2259" s="6"/>
    </row>
    <row r="2260" spans="1:277" x14ac:dyDescent="0.25">
      <c r="A2260" s="47"/>
      <c r="B2260" s="48"/>
      <c r="C2260" s="48"/>
      <c r="D2260" s="48"/>
      <c r="E2260" s="48"/>
      <c r="F2260" s="48"/>
      <c r="G2260" s="48"/>
      <c r="H2260" s="48"/>
      <c r="I2260" s="48"/>
      <c r="J2260" s="48"/>
      <c r="K2260" s="48"/>
      <c r="IY2260" s="6"/>
      <c r="IZ2260" s="6"/>
      <c r="JA2260" s="6"/>
      <c r="JB2260" s="6"/>
      <c r="JC2260" s="6"/>
      <c r="JD2260" s="46"/>
      <c r="JE2260" s="4"/>
      <c r="JF2260" s="4"/>
      <c r="JG2260" s="4"/>
      <c r="JH2260" s="4"/>
      <c r="JI2260" s="4"/>
      <c r="JJ2260" s="4"/>
      <c r="JK2260" s="4"/>
      <c r="JL2260" s="4"/>
      <c r="JM2260" s="4"/>
      <c r="JN2260" s="4"/>
      <c r="JO2260" s="4"/>
      <c r="JP2260" s="4"/>
      <c r="JQ2260" s="6"/>
    </row>
    <row r="2261" spans="1:277" x14ac:dyDescent="0.25">
      <c r="A2261" s="47"/>
      <c r="B2261" s="48"/>
      <c r="C2261" s="48"/>
      <c r="D2261" s="48"/>
      <c r="E2261" s="48"/>
      <c r="F2261" s="48"/>
      <c r="G2261" s="48"/>
      <c r="H2261" s="48"/>
      <c r="I2261" s="48"/>
      <c r="J2261" s="48"/>
      <c r="K2261" s="48"/>
      <c r="IY2261" s="6"/>
      <c r="IZ2261" s="6"/>
      <c r="JA2261" s="6"/>
      <c r="JB2261" s="6"/>
      <c r="JC2261" s="6"/>
      <c r="JD2261" s="46"/>
      <c r="JE2261" s="4"/>
      <c r="JF2261" s="4"/>
      <c r="JG2261" s="4"/>
      <c r="JH2261" s="4"/>
      <c r="JI2261" s="4"/>
      <c r="JJ2261" s="4"/>
      <c r="JK2261" s="4"/>
      <c r="JL2261" s="4"/>
      <c r="JM2261" s="4"/>
      <c r="JN2261" s="4"/>
      <c r="JO2261" s="4"/>
      <c r="JP2261" s="4"/>
      <c r="JQ2261" s="6"/>
    </row>
    <row r="2262" spans="1:277" x14ac:dyDescent="0.25">
      <c r="A2262" s="47"/>
      <c r="B2262" s="48"/>
      <c r="C2262" s="48"/>
      <c r="D2262" s="48"/>
      <c r="E2262" s="48"/>
      <c r="F2262" s="48"/>
      <c r="G2262" s="48"/>
      <c r="H2262" s="48"/>
      <c r="I2262" s="48"/>
      <c r="J2262" s="48"/>
      <c r="K2262" s="48"/>
      <c r="IY2262" s="6"/>
      <c r="IZ2262" s="6"/>
      <c r="JA2262" s="6"/>
      <c r="JB2262" s="6"/>
      <c r="JC2262" s="6"/>
      <c r="JD2262" s="46"/>
      <c r="JE2262" s="4"/>
      <c r="JF2262" s="4"/>
      <c r="JG2262" s="4"/>
      <c r="JH2262" s="4"/>
      <c r="JI2262" s="4"/>
      <c r="JJ2262" s="4"/>
      <c r="JK2262" s="4"/>
      <c r="JL2262" s="4"/>
      <c r="JM2262" s="4"/>
      <c r="JN2262" s="4"/>
      <c r="JO2262" s="4"/>
      <c r="JP2262" s="4"/>
      <c r="JQ2262" s="6"/>
    </row>
    <row r="2263" spans="1:277" x14ac:dyDescent="0.25">
      <c r="A2263" s="47"/>
      <c r="B2263" s="48"/>
      <c r="C2263" s="48"/>
      <c r="D2263" s="48"/>
      <c r="E2263" s="48"/>
      <c r="F2263" s="48"/>
      <c r="G2263" s="48"/>
      <c r="H2263" s="48"/>
      <c r="I2263" s="48"/>
      <c r="J2263" s="48"/>
      <c r="K2263" s="48"/>
      <c r="IY2263" s="6"/>
      <c r="IZ2263" s="6"/>
      <c r="JA2263" s="6"/>
      <c r="JB2263" s="6"/>
      <c r="JC2263" s="6"/>
      <c r="JD2263" s="46"/>
      <c r="JE2263" s="4"/>
      <c r="JF2263" s="4"/>
      <c r="JG2263" s="4"/>
      <c r="JH2263" s="4"/>
      <c r="JI2263" s="4"/>
      <c r="JJ2263" s="4"/>
      <c r="JK2263" s="4"/>
      <c r="JL2263" s="4"/>
      <c r="JM2263" s="4"/>
      <c r="JN2263" s="4"/>
      <c r="JO2263" s="4"/>
      <c r="JP2263" s="4"/>
      <c r="JQ2263" s="6"/>
    </row>
    <row r="2264" spans="1:277" x14ac:dyDescent="0.25">
      <c r="A2264" s="47"/>
      <c r="B2264" s="48"/>
      <c r="C2264" s="48"/>
      <c r="D2264" s="48"/>
      <c r="E2264" s="48"/>
      <c r="F2264" s="48"/>
      <c r="G2264" s="48"/>
      <c r="H2264" s="48"/>
      <c r="I2264" s="48"/>
      <c r="J2264" s="48"/>
      <c r="K2264" s="48"/>
      <c r="IY2264" s="6"/>
      <c r="IZ2264" s="6"/>
      <c r="JA2264" s="6"/>
      <c r="JB2264" s="6"/>
      <c r="JC2264" s="6"/>
      <c r="JD2264" s="46"/>
      <c r="JE2264" s="4"/>
      <c r="JF2264" s="4"/>
      <c r="JG2264" s="4"/>
      <c r="JH2264" s="4"/>
      <c r="JI2264" s="4"/>
      <c r="JJ2264" s="4"/>
      <c r="JK2264" s="4"/>
      <c r="JL2264" s="4"/>
      <c r="JM2264" s="4"/>
      <c r="JN2264" s="4"/>
      <c r="JO2264" s="4"/>
      <c r="JP2264" s="4"/>
      <c r="JQ2264" s="6"/>
    </row>
    <row r="2265" spans="1:277" x14ac:dyDescent="0.25">
      <c r="A2265" s="47"/>
      <c r="B2265" s="48"/>
      <c r="C2265" s="48"/>
      <c r="D2265" s="48"/>
      <c r="E2265" s="48"/>
      <c r="F2265" s="48"/>
      <c r="G2265" s="48"/>
      <c r="H2265" s="48"/>
      <c r="I2265" s="48"/>
      <c r="J2265" s="48"/>
      <c r="K2265" s="48"/>
      <c r="IY2265" s="6"/>
      <c r="IZ2265" s="6"/>
      <c r="JA2265" s="6"/>
      <c r="JB2265" s="6"/>
      <c r="JC2265" s="6"/>
      <c r="JD2265" s="46"/>
      <c r="JE2265" s="4"/>
      <c r="JF2265" s="4"/>
      <c r="JG2265" s="4"/>
      <c r="JH2265" s="4"/>
      <c r="JI2265" s="4"/>
      <c r="JJ2265" s="4"/>
      <c r="JK2265" s="4"/>
      <c r="JL2265" s="4"/>
      <c r="JM2265" s="4"/>
      <c r="JN2265" s="4"/>
      <c r="JO2265" s="4"/>
      <c r="JP2265" s="4"/>
      <c r="JQ2265" s="6"/>
    </row>
    <row r="2266" spans="1:277" x14ac:dyDescent="0.25">
      <c r="A2266" s="47"/>
      <c r="B2266" s="48"/>
      <c r="C2266" s="48"/>
      <c r="D2266" s="48"/>
      <c r="E2266" s="48"/>
      <c r="F2266" s="48"/>
      <c r="G2266" s="48"/>
      <c r="H2266" s="48"/>
      <c r="I2266" s="48"/>
      <c r="J2266" s="48"/>
      <c r="K2266" s="48"/>
      <c r="IY2266" s="6"/>
      <c r="IZ2266" s="6"/>
      <c r="JA2266" s="6"/>
      <c r="JB2266" s="6"/>
      <c r="JC2266" s="6"/>
      <c r="JD2266" s="46"/>
      <c r="JE2266" s="4"/>
      <c r="JF2266" s="4"/>
      <c r="JG2266" s="4"/>
      <c r="JH2266" s="4"/>
      <c r="JI2266" s="4"/>
      <c r="JJ2266" s="4"/>
      <c r="JK2266" s="4"/>
      <c r="JL2266" s="4"/>
      <c r="JM2266" s="4"/>
      <c r="JN2266" s="4"/>
      <c r="JO2266" s="4"/>
      <c r="JP2266" s="4"/>
      <c r="JQ2266" s="6"/>
    </row>
    <row r="2267" spans="1:277" x14ac:dyDescent="0.25">
      <c r="A2267" s="47"/>
      <c r="B2267" s="48"/>
      <c r="C2267" s="48"/>
      <c r="D2267" s="48"/>
      <c r="E2267" s="48"/>
      <c r="F2267" s="48"/>
      <c r="G2267" s="48"/>
      <c r="H2267" s="48"/>
      <c r="I2267" s="48"/>
      <c r="J2267" s="48"/>
      <c r="K2267" s="48"/>
      <c r="IY2267" s="6"/>
      <c r="IZ2267" s="6"/>
      <c r="JA2267" s="6"/>
      <c r="JB2267" s="6"/>
      <c r="JC2267" s="6"/>
      <c r="JD2267" s="46"/>
      <c r="JE2267" s="4"/>
      <c r="JF2267" s="4"/>
      <c r="JG2267" s="4"/>
      <c r="JH2267" s="4"/>
      <c r="JI2267" s="4"/>
      <c r="JJ2267" s="4"/>
      <c r="JK2267" s="4"/>
      <c r="JL2267" s="4"/>
      <c r="JM2267" s="4"/>
      <c r="JN2267" s="4"/>
      <c r="JO2267" s="4"/>
      <c r="JP2267" s="4"/>
      <c r="JQ2267" s="6"/>
    </row>
    <row r="2268" spans="1:277" x14ac:dyDescent="0.25">
      <c r="A2268" s="47"/>
      <c r="B2268" s="48"/>
      <c r="C2268" s="48"/>
      <c r="D2268" s="48"/>
      <c r="E2268" s="48"/>
      <c r="F2268" s="48"/>
      <c r="G2268" s="48"/>
      <c r="H2268" s="48"/>
      <c r="I2268" s="48"/>
      <c r="J2268" s="48"/>
      <c r="K2268" s="48"/>
      <c r="IY2268" s="6"/>
      <c r="IZ2268" s="6"/>
      <c r="JA2268" s="6"/>
      <c r="JB2268" s="6"/>
      <c r="JC2268" s="6"/>
      <c r="JD2268" s="46"/>
      <c r="JE2268" s="4"/>
      <c r="JF2268" s="4"/>
      <c r="JG2268" s="4"/>
      <c r="JH2268" s="4"/>
      <c r="JI2268" s="4"/>
      <c r="JJ2268" s="4"/>
      <c r="JK2268" s="4"/>
      <c r="JL2268" s="4"/>
      <c r="JM2268" s="4"/>
      <c r="JN2268" s="4"/>
      <c r="JO2268" s="4"/>
      <c r="JP2268" s="4"/>
      <c r="JQ2268" s="6"/>
    </row>
    <row r="2269" spans="1:277" x14ac:dyDescent="0.25">
      <c r="A2269" s="47"/>
      <c r="B2269" s="48"/>
      <c r="C2269" s="48"/>
      <c r="D2269" s="48"/>
      <c r="E2269" s="48"/>
      <c r="F2269" s="48"/>
      <c r="G2269" s="48"/>
      <c r="H2269" s="48"/>
      <c r="I2269" s="48"/>
      <c r="J2269" s="48"/>
      <c r="K2269" s="48"/>
      <c r="IY2269" s="6"/>
      <c r="IZ2269" s="6"/>
      <c r="JA2269" s="6"/>
      <c r="JB2269" s="6"/>
      <c r="JC2269" s="6"/>
      <c r="JD2269" s="46"/>
      <c r="JE2269" s="4"/>
      <c r="JF2269" s="4"/>
      <c r="JG2269" s="4"/>
      <c r="JH2269" s="4"/>
      <c r="JI2269" s="4"/>
      <c r="JJ2269" s="4"/>
      <c r="JK2269" s="4"/>
      <c r="JL2269" s="4"/>
      <c r="JM2269" s="4"/>
      <c r="JN2269" s="4"/>
      <c r="JO2269" s="4"/>
      <c r="JP2269" s="4"/>
      <c r="JQ2269" s="6"/>
    </row>
    <row r="2270" spans="1:277" x14ac:dyDescent="0.25">
      <c r="A2270" s="47"/>
      <c r="B2270" s="48"/>
      <c r="C2270" s="48"/>
      <c r="D2270" s="48"/>
      <c r="E2270" s="48"/>
      <c r="F2270" s="48"/>
      <c r="G2270" s="48"/>
      <c r="H2270" s="48"/>
      <c r="I2270" s="48"/>
      <c r="J2270" s="48"/>
      <c r="K2270" s="48"/>
      <c r="IY2270" s="6"/>
      <c r="IZ2270" s="6"/>
      <c r="JA2270" s="6"/>
      <c r="JB2270" s="6"/>
      <c r="JC2270" s="6"/>
      <c r="JD2270" s="46"/>
      <c r="JE2270" s="4"/>
      <c r="JF2270" s="4"/>
      <c r="JG2270" s="4"/>
      <c r="JH2270" s="4"/>
      <c r="JI2270" s="4"/>
      <c r="JJ2270" s="4"/>
      <c r="JK2270" s="4"/>
      <c r="JL2270" s="4"/>
      <c r="JM2270" s="4"/>
      <c r="JN2270" s="4"/>
      <c r="JO2270" s="4"/>
      <c r="JP2270" s="4"/>
      <c r="JQ2270" s="6"/>
    </row>
    <row r="2271" spans="1:277" x14ac:dyDescent="0.25">
      <c r="A2271" s="47"/>
      <c r="B2271" s="48"/>
      <c r="C2271" s="48"/>
      <c r="D2271" s="48"/>
      <c r="E2271" s="48"/>
      <c r="F2271" s="48"/>
      <c r="G2271" s="48"/>
      <c r="H2271" s="48"/>
      <c r="I2271" s="48"/>
      <c r="J2271" s="48"/>
      <c r="K2271" s="48"/>
      <c r="IY2271" s="6"/>
      <c r="IZ2271" s="6"/>
      <c r="JA2271" s="6"/>
      <c r="JB2271" s="6"/>
      <c r="JC2271" s="6"/>
      <c r="JD2271" s="46"/>
      <c r="JE2271" s="4"/>
      <c r="JF2271" s="4"/>
      <c r="JG2271" s="4"/>
      <c r="JH2271" s="4"/>
      <c r="JI2271" s="4"/>
      <c r="JJ2271" s="4"/>
      <c r="JK2271" s="4"/>
      <c r="JL2271" s="4"/>
      <c r="JM2271" s="4"/>
      <c r="JN2271" s="4"/>
      <c r="JO2271" s="4"/>
      <c r="JP2271" s="4"/>
      <c r="JQ2271" s="6"/>
    </row>
    <row r="2272" spans="1:277" x14ac:dyDescent="0.25">
      <c r="A2272" s="47"/>
      <c r="B2272" s="48"/>
      <c r="C2272" s="48"/>
      <c r="D2272" s="48"/>
      <c r="E2272" s="48"/>
      <c r="F2272" s="48"/>
      <c r="G2272" s="48"/>
      <c r="H2272" s="48"/>
      <c r="I2272" s="48"/>
      <c r="J2272" s="48"/>
      <c r="K2272" s="48"/>
      <c r="IY2272" s="6"/>
      <c r="IZ2272" s="6"/>
      <c r="JA2272" s="6"/>
      <c r="JB2272" s="6"/>
      <c r="JC2272" s="6"/>
      <c r="JD2272" s="46"/>
      <c r="JE2272" s="4"/>
      <c r="JF2272" s="4"/>
      <c r="JG2272" s="4"/>
      <c r="JH2272" s="4"/>
      <c r="JI2272" s="4"/>
      <c r="JJ2272" s="4"/>
      <c r="JK2272" s="4"/>
      <c r="JL2272" s="4"/>
      <c r="JM2272" s="4"/>
      <c r="JN2272" s="4"/>
      <c r="JO2272" s="4"/>
      <c r="JP2272" s="4"/>
      <c r="JQ2272" s="6"/>
    </row>
    <row r="2273" spans="1:277" x14ac:dyDescent="0.25">
      <c r="A2273" s="47"/>
      <c r="B2273" s="48"/>
      <c r="C2273" s="48"/>
      <c r="D2273" s="48"/>
      <c r="E2273" s="48"/>
      <c r="F2273" s="48"/>
      <c r="G2273" s="48"/>
      <c r="H2273" s="48"/>
      <c r="I2273" s="48"/>
      <c r="J2273" s="48"/>
      <c r="K2273" s="48"/>
      <c r="IY2273" s="6"/>
      <c r="IZ2273" s="6"/>
      <c r="JA2273" s="6"/>
      <c r="JB2273" s="6"/>
      <c r="JC2273" s="6"/>
      <c r="JD2273" s="46"/>
      <c r="JE2273" s="4"/>
      <c r="JF2273" s="4"/>
      <c r="JG2273" s="4"/>
      <c r="JH2273" s="4"/>
      <c r="JI2273" s="4"/>
      <c r="JJ2273" s="4"/>
      <c r="JK2273" s="4"/>
      <c r="JL2273" s="4"/>
      <c r="JM2273" s="4"/>
      <c r="JN2273" s="4"/>
      <c r="JO2273" s="4"/>
      <c r="JP2273" s="4"/>
      <c r="JQ2273" s="6"/>
    </row>
    <row r="2274" spans="1:277" x14ac:dyDescent="0.25">
      <c r="A2274" s="47"/>
      <c r="B2274" s="48"/>
      <c r="C2274" s="48"/>
      <c r="D2274" s="48"/>
      <c r="E2274" s="48"/>
      <c r="F2274" s="48"/>
      <c r="G2274" s="48"/>
      <c r="H2274" s="48"/>
      <c r="I2274" s="48"/>
      <c r="J2274" s="48"/>
      <c r="K2274" s="48"/>
      <c r="IY2274" s="6"/>
      <c r="IZ2274" s="6"/>
      <c r="JA2274" s="6"/>
      <c r="JB2274" s="6"/>
      <c r="JC2274" s="6"/>
      <c r="JD2274" s="46"/>
      <c r="JE2274" s="4"/>
      <c r="JF2274" s="4"/>
      <c r="JG2274" s="4"/>
      <c r="JH2274" s="4"/>
      <c r="JI2274" s="4"/>
      <c r="JJ2274" s="4"/>
      <c r="JK2274" s="4"/>
      <c r="JL2274" s="4"/>
      <c r="JM2274" s="4"/>
      <c r="JN2274" s="4"/>
      <c r="JO2274" s="4"/>
      <c r="JP2274" s="4"/>
      <c r="JQ2274" s="6"/>
    </row>
    <row r="2275" spans="1:277" x14ac:dyDescent="0.25">
      <c r="A2275" s="47"/>
      <c r="B2275" s="48"/>
      <c r="C2275" s="48"/>
      <c r="D2275" s="48"/>
      <c r="E2275" s="48"/>
      <c r="F2275" s="48"/>
      <c r="G2275" s="48"/>
      <c r="H2275" s="48"/>
      <c r="I2275" s="48"/>
      <c r="J2275" s="48"/>
      <c r="K2275" s="48"/>
      <c r="IY2275" s="6"/>
      <c r="IZ2275" s="6"/>
      <c r="JA2275" s="6"/>
      <c r="JB2275" s="6"/>
      <c r="JC2275" s="6"/>
      <c r="JD2275" s="46"/>
      <c r="JE2275" s="4"/>
      <c r="JF2275" s="4"/>
      <c r="JG2275" s="4"/>
      <c r="JH2275" s="4"/>
      <c r="JI2275" s="4"/>
      <c r="JJ2275" s="4"/>
      <c r="JK2275" s="4"/>
      <c r="JL2275" s="4"/>
      <c r="JM2275" s="4"/>
      <c r="JN2275" s="4"/>
      <c r="JO2275" s="4"/>
      <c r="JP2275" s="4"/>
      <c r="JQ2275" s="6"/>
    </row>
    <row r="2276" spans="1:277" x14ac:dyDescent="0.25">
      <c r="A2276" s="47"/>
      <c r="B2276" s="48"/>
      <c r="C2276" s="48"/>
      <c r="D2276" s="48"/>
      <c r="E2276" s="48"/>
      <c r="F2276" s="48"/>
      <c r="G2276" s="48"/>
      <c r="H2276" s="48"/>
      <c r="I2276" s="48"/>
      <c r="J2276" s="48"/>
      <c r="K2276" s="48"/>
      <c r="IY2276" s="6"/>
      <c r="IZ2276" s="6"/>
      <c r="JA2276" s="6"/>
      <c r="JB2276" s="6"/>
      <c r="JC2276" s="6"/>
      <c r="JD2276" s="46"/>
      <c r="JE2276" s="4"/>
      <c r="JF2276" s="4"/>
      <c r="JG2276" s="4"/>
      <c r="JH2276" s="4"/>
      <c r="JI2276" s="4"/>
      <c r="JJ2276" s="4"/>
      <c r="JK2276" s="4"/>
      <c r="JL2276" s="4"/>
      <c r="JM2276" s="4"/>
      <c r="JN2276" s="4"/>
      <c r="JO2276" s="4"/>
      <c r="JP2276" s="4"/>
      <c r="JQ2276" s="6"/>
    </row>
    <row r="2277" spans="1:277" x14ac:dyDescent="0.25">
      <c r="A2277" s="47"/>
      <c r="B2277" s="48"/>
      <c r="C2277" s="48"/>
      <c r="D2277" s="48"/>
      <c r="E2277" s="48"/>
      <c r="F2277" s="48"/>
      <c r="G2277" s="48"/>
      <c r="H2277" s="48"/>
      <c r="I2277" s="48"/>
      <c r="J2277" s="48"/>
      <c r="K2277" s="48"/>
      <c r="IY2277" s="6"/>
      <c r="IZ2277" s="6"/>
      <c r="JA2277" s="6"/>
      <c r="JB2277" s="6"/>
      <c r="JC2277" s="6"/>
      <c r="JD2277" s="46"/>
      <c r="JE2277" s="4"/>
      <c r="JF2277" s="4"/>
      <c r="JG2277" s="4"/>
      <c r="JH2277" s="4"/>
      <c r="JI2277" s="4"/>
      <c r="JJ2277" s="4"/>
      <c r="JK2277" s="4"/>
      <c r="JL2277" s="4"/>
      <c r="JM2277" s="4"/>
      <c r="JN2277" s="4"/>
      <c r="JO2277" s="4"/>
      <c r="JP2277" s="4"/>
      <c r="JQ2277" s="6"/>
    </row>
    <row r="2278" spans="1:277" x14ac:dyDescent="0.25">
      <c r="A2278" s="47"/>
      <c r="B2278" s="48"/>
      <c r="C2278" s="48"/>
      <c r="D2278" s="48"/>
      <c r="E2278" s="48"/>
      <c r="F2278" s="48"/>
      <c r="G2278" s="48"/>
      <c r="H2278" s="48"/>
      <c r="I2278" s="48"/>
      <c r="J2278" s="48"/>
      <c r="K2278" s="48"/>
      <c r="IY2278" s="6"/>
      <c r="IZ2278" s="6"/>
      <c r="JA2278" s="6"/>
      <c r="JB2278" s="6"/>
      <c r="JC2278" s="6"/>
      <c r="JD2278" s="46"/>
      <c r="JE2278" s="4"/>
      <c r="JF2278" s="4"/>
      <c r="JG2278" s="4"/>
      <c r="JH2278" s="4"/>
      <c r="JI2278" s="4"/>
      <c r="JJ2278" s="4"/>
      <c r="JK2278" s="4"/>
      <c r="JL2278" s="4"/>
      <c r="JM2278" s="4"/>
      <c r="JN2278" s="4"/>
      <c r="JO2278" s="4"/>
      <c r="JP2278" s="4"/>
      <c r="JQ2278" s="6"/>
    </row>
    <row r="2279" spans="1:277" x14ac:dyDescent="0.25">
      <c r="A2279" s="47"/>
      <c r="B2279" s="48"/>
      <c r="C2279" s="48"/>
      <c r="D2279" s="48"/>
      <c r="E2279" s="48"/>
      <c r="F2279" s="48"/>
      <c r="G2279" s="48"/>
      <c r="H2279" s="48"/>
      <c r="I2279" s="48"/>
      <c r="J2279" s="48"/>
      <c r="K2279" s="48"/>
      <c r="IY2279" s="6"/>
      <c r="IZ2279" s="6"/>
      <c r="JA2279" s="6"/>
      <c r="JB2279" s="6"/>
      <c r="JC2279" s="6"/>
      <c r="JD2279" s="46"/>
      <c r="JE2279" s="4"/>
      <c r="JF2279" s="4"/>
      <c r="JG2279" s="4"/>
      <c r="JH2279" s="4"/>
      <c r="JI2279" s="4"/>
      <c r="JJ2279" s="4"/>
      <c r="JK2279" s="4"/>
      <c r="JL2279" s="4"/>
      <c r="JM2279" s="4"/>
      <c r="JN2279" s="4"/>
      <c r="JO2279" s="4"/>
      <c r="JP2279" s="4"/>
      <c r="JQ2279" s="6"/>
    </row>
    <row r="2280" spans="1:277" x14ac:dyDescent="0.25">
      <c r="A2280" s="47"/>
      <c r="B2280" s="48"/>
      <c r="C2280" s="48"/>
      <c r="D2280" s="48"/>
      <c r="E2280" s="48"/>
      <c r="F2280" s="48"/>
      <c r="G2280" s="48"/>
      <c r="H2280" s="48"/>
      <c r="I2280" s="48"/>
      <c r="J2280" s="48"/>
      <c r="K2280" s="48"/>
      <c r="IY2280" s="6"/>
      <c r="IZ2280" s="6"/>
      <c r="JA2280" s="6"/>
      <c r="JB2280" s="6"/>
      <c r="JC2280" s="6"/>
      <c r="JD2280" s="46"/>
      <c r="JE2280" s="4"/>
      <c r="JF2280" s="4"/>
      <c r="JG2280" s="4"/>
      <c r="JH2280" s="4"/>
      <c r="JI2280" s="4"/>
      <c r="JJ2280" s="4"/>
      <c r="JK2280" s="4"/>
      <c r="JL2280" s="4"/>
      <c r="JM2280" s="4"/>
      <c r="JN2280" s="4"/>
      <c r="JO2280" s="4"/>
      <c r="JP2280" s="4"/>
      <c r="JQ2280" s="6"/>
    </row>
    <row r="2281" spans="1:277" x14ac:dyDescent="0.25">
      <c r="A2281" s="47"/>
      <c r="B2281" s="48"/>
      <c r="C2281" s="48"/>
      <c r="D2281" s="48"/>
      <c r="E2281" s="48"/>
      <c r="F2281" s="48"/>
      <c r="G2281" s="48"/>
      <c r="H2281" s="48"/>
      <c r="I2281" s="48"/>
      <c r="J2281" s="48"/>
      <c r="K2281" s="48"/>
      <c r="IY2281" s="6"/>
      <c r="IZ2281" s="6"/>
      <c r="JA2281" s="6"/>
      <c r="JB2281" s="6"/>
      <c r="JC2281" s="6"/>
      <c r="JD2281" s="46"/>
      <c r="JE2281" s="4"/>
      <c r="JF2281" s="4"/>
      <c r="JG2281" s="4"/>
      <c r="JH2281" s="4"/>
      <c r="JI2281" s="4"/>
      <c r="JJ2281" s="4"/>
      <c r="JK2281" s="4"/>
      <c r="JL2281" s="4"/>
      <c r="JM2281" s="4"/>
      <c r="JN2281" s="4"/>
      <c r="JO2281" s="4"/>
      <c r="JP2281" s="4"/>
      <c r="JQ2281" s="6"/>
    </row>
    <row r="2282" spans="1:277" x14ac:dyDescent="0.25">
      <c r="A2282" s="47"/>
      <c r="B2282" s="48"/>
      <c r="C2282" s="48"/>
      <c r="D2282" s="48"/>
      <c r="E2282" s="48"/>
      <c r="F2282" s="48"/>
      <c r="G2282" s="48"/>
      <c r="H2282" s="48"/>
      <c r="I2282" s="48"/>
      <c r="J2282" s="48"/>
      <c r="K2282" s="48"/>
      <c r="IY2282" s="6"/>
      <c r="IZ2282" s="6"/>
      <c r="JA2282" s="6"/>
      <c r="JB2282" s="6"/>
      <c r="JC2282" s="6"/>
      <c r="JD2282" s="46"/>
      <c r="JE2282" s="4"/>
      <c r="JF2282" s="4"/>
      <c r="JG2282" s="4"/>
      <c r="JH2282" s="4"/>
      <c r="JI2282" s="4"/>
      <c r="JJ2282" s="4"/>
      <c r="JK2282" s="4"/>
      <c r="JL2282" s="4"/>
      <c r="JM2282" s="4"/>
      <c r="JN2282" s="4"/>
      <c r="JO2282" s="4"/>
      <c r="JP2282" s="4"/>
      <c r="JQ2282" s="6"/>
    </row>
    <row r="2283" spans="1:277" x14ac:dyDescent="0.25">
      <c r="A2283" s="47"/>
      <c r="B2283" s="48"/>
      <c r="C2283" s="48"/>
      <c r="D2283" s="48"/>
      <c r="E2283" s="48"/>
      <c r="F2283" s="48"/>
      <c r="G2283" s="48"/>
      <c r="H2283" s="48"/>
      <c r="I2283" s="48"/>
      <c r="J2283" s="48"/>
      <c r="K2283" s="48"/>
      <c r="IY2283" s="6"/>
      <c r="IZ2283" s="6"/>
      <c r="JA2283" s="6"/>
      <c r="JB2283" s="6"/>
      <c r="JC2283" s="6"/>
      <c r="JD2283" s="46"/>
      <c r="JE2283" s="4"/>
      <c r="JF2283" s="4"/>
      <c r="JG2283" s="4"/>
      <c r="JH2283" s="4"/>
      <c r="JI2283" s="4"/>
      <c r="JJ2283" s="4"/>
      <c r="JK2283" s="4"/>
      <c r="JL2283" s="4"/>
      <c r="JM2283" s="4"/>
      <c r="JN2283" s="4"/>
      <c r="JO2283" s="4"/>
      <c r="JP2283" s="4"/>
      <c r="JQ2283" s="6"/>
    </row>
    <row r="2284" spans="1:277" x14ac:dyDescent="0.25">
      <c r="A2284" s="47"/>
      <c r="B2284" s="48"/>
      <c r="C2284" s="48"/>
      <c r="D2284" s="48"/>
      <c r="E2284" s="48"/>
      <c r="F2284" s="48"/>
      <c r="G2284" s="48"/>
      <c r="H2284" s="48"/>
      <c r="I2284" s="48"/>
      <c r="J2284" s="48"/>
      <c r="K2284" s="48"/>
      <c r="IY2284" s="6"/>
      <c r="IZ2284" s="6"/>
      <c r="JA2284" s="6"/>
      <c r="JB2284" s="6"/>
      <c r="JC2284" s="6"/>
      <c r="JD2284" s="46"/>
      <c r="JE2284" s="4"/>
      <c r="JF2284" s="4"/>
      <c r="JG2284" s="4"/>
      <c r="JH2284" s="4"/>
      <c r="JI2284" s="4"/>
      <c r="JJ2284" s="4"/>
      <c r="JK2284" s="4"/>
      <c r="JL2284" s="4"/>
      <c r="JM2284" s="4"/>
      <c r="JN2284" s="4"/>
      <c r="JO2284" s="4"/>
      <c r="JP2284" s="4"/>
      <c r="JQ2284" s="6"/>
    </row>
    <row r="2285" spans="1:277" x14ac:dyDescent="0.25">
      <c r="A2285" s="47"/>
      <c r="B2285" s="48"/>
      <c r="C2285" s="48"/>
      <c r="D2285" s="48"/>
      <c r="E2285" s="48"/>
      <c r="F2285" s="48"/>
      <c r="G2285" s="48"/>
      <c r="H2285" s="48"/>
      <c r="I2285" s="48"/>
      <c r="J2285" s="48"/>
      <c r="K2285" s="48"/>
      <c r="IY2285" s="6"/>
      <c r="IZ2285" s="6"/>
      <c r="JA2285" s="6"/>
      <c r="JB2285" s="6"/>
      <c r="JC2285" s="6"/>
      <c r="JD2285" s="46"/>
      <c r="JE2285" s="4"/>
      <c r="JF2285" s="4"/>
      <c r="JG2285" s="4"/>
      <c r="JH2285" s="4"/>
      <c r="JI2285" s="4"/>
      <c r="JJ2285" s="4"/>
      <c r="JK2285" s="4"/>
      <c r="JL2285" s="4"/>
      <c r="JM2285" s="4"/>
      <c r="JN2285" s="4"/>
      <c r="JO2285" s="4"/>
      <c r="JP2285" s="4"/>
      <c r="JQ2285" s="6"/>
    </row>
    <row r="2286" spans="1:277" x14ac:dyDescent="0.25">
      <c r="A2286" s="47"/>
      <c r="B2286" s="48"/>
      <c r="C2286" s="48"/>
      <c r="D2286" s="48"/>
      <c r="E2286" s="48"/>
      <c r="F2286" s="48"/>
      <c r="G2286" s="48"/>
      <c r="H2286" s="48"/>
      <c r="I2286" s="48"/>
      <c r="J2286" s="48"/>
      <c r="K2286" s="48"/>
      <c r="IY2286" s="6"/>
      <c r="IZ2286" s="6"/>
      <c r="JA2286" s="6"/>
      <c r="JB2286" s="6"/>
      <c r="JC2286" s="6"/>
      <c r="JD2286" s="46"/>
      <c r="JE2286" s="4"/>
      <c r="JF2286" s="4"/>
      <c r="JG2286" s="4"/>
      <c r="JH2286" s="4"/>
      <c r="JI2286" s="4"/>
      <c r="JJ2286" s="4"/>
      <c r="JK2286" s="4"/>
      <c r="JL2286" s="4"/>
      <c r="JM2286" s="4"/>
      <c r="JN2286" s="4"/>
      <c r="JO2286" s="4"/>
      <c r="JP2286" s="4"/>
      <c r="JQ2286" s="6"/>
    </row>
    <row r="2287" spans="1:277" x14ac:dyDescent="0.25">
      <c r="A2287" s="47"/>
      <c r="B2287" s="48"/>
      <c r="C2287" s="48"/>
      <c r="D2287" s="48"/>
      <c r="E2287" s="48"/>
      <c r="F2287" s="48"/>
      <c r="G2287" s="48"/>
      <c r="H2287" s="48"/>
      <c r="I2287" s="48"/>
      <c r="J2287" s="48"/>
      <c r="K2287" s="48"/>
      <c r="IY2287" s="6"/>
      <c r="IZ2287" s="6"/>
      <c r="JA2287" s="6"/>
      <c r="JB2287" s="6"/>
      <c r="JC2287" s="6"/>
      <c r="JD2287" s="46"/>
      <c r="JE2287" s="4"/>
      <c r="JF2287" s="4"/>
      <c r="JG2287" s="4"/>
      <c r="JH2287" s="4"/>
      <c r="JI2287" s="4"/>
      <c r="JJ2287" s="4"/>
      <c r="JK2287" s="4"/>
      <c r="JL2287" s="4"/>
      <c r="JM2287" s="4"/>
      <c r="JN2287" s="4"/>
      <c r="JO2287" s="4"/>
      <c r="JP2287" s="4"/>
      <c r="JQ2287" s="6"/>
    </row>
    <row r="2288" spans="1:277" x14ac:dyDescent="0.25">
      <c r="A2288" s="47"/>
      <c r="B2288" s="48"/>
      <c r="C2288" s="48"/>
      <c r="D2288" s="48"/>
      <c r="E2288" s="48"/>
      <c r="F2288" s="48"/>
      <c r="G2288" s="48"/>
      <c r="H2288" s="48"/>
      <c r="I2288" s="48"/>
      <c r="J2288" s="48"/>
      <c r="K2288" s="48"/>
      <c r="IY2288" s="6"/>
      <c r="IZ2288" s="6"/>
      <c r="JA2288" s="6"/>
      <c r="JB2288" s="6"/>
      <c r="JC2288" s="6"/>
      <c r="JD2288" s="46"/>
      <c r="JE2288" s="4"/>
      <c r="JF2288" s="4"/>
      <c r="JG2288" s="4"/>
      <c r="JH2288" s="4"/>
      <c r="JI2288" s="4"/>
      <c r="JJ2288" s="4"/>
      <c r="JK2288" s="4"/>
      <c r="JL2288" s="4"/>
      <c r="JM2288" s="4"/>
      <c r="JN2288" s="4"/>
      <c r="JO2288" s="4"/>
      <c r="JP2288" s="4"/>
      <c r="JQ2288" s="6"/>
    </row>
    <row r="2289" spans="1:277" x14ac:dyDescent="0.25">
      <c r="A2289" s="47"/>
      <c r="B2289" s="48"/>
      <c r="C2289" s="48"/>
      <c r="D2289" s="48"/>
      <c r="E2289" s="48"/>
      <c r="F2289" s="48"/>
      <c r="G2289" s="48"/>
      <c r="H2289" s="48"/>
      <c r="I2289" s="48"/>
      <c r="J2289" s="48"/>
      <c r="K2289" s="48"/>
      <c r="IY2289" s="6"/>
      <c r="IZ2289" s="6"/>
      <c r="JA2289" s="6"/>
      <c r="JB2289" s="6"/>
      <c r="JC2289" s="6"/>
      <c r="JD2289" s="46"/>
      <c r="JE2289" s="4"/>
      <c r="JF2289" s="4"/>
      <c r="JG2289" s="4"/>
      <c r="JH2289" s="4"/>
      <c r="JI2289" s="4"/>
      <c r="JJ2289" s="4"/>
      <c r="JK2289" s="4"/>
      <c r="JL2289" s="4"/>
      <c r="JM2289" s="4"/>
      <c r="JN2289" s="4"/>
      <c r="JO2289" s="4"/>
      <c r="JP2289" s="4"/>
      <c r="JQ2289" s="6"/>
    </row>
    <row r="2290" spans="1:277" x14ac:dyDescent="0.25">
      <c r="A2290" s="47"/>
      <c r="B2290" s="48"/>
      <c r="C2290" s="48"/>
      <c r="D2290" s="48"/>
      <c r="E2290" s="48"/>
      <c r="F2290" s="48"/>
      <c r="G2290" s="48"/>
      <c r="H2290" s="48"/>
      <c r="I2290" s="48"/>
      <c r="J2290" s="48"/>
      <c r="K2290" s="48"/>
      <c r="IY2290" s="6"/>
      <c r="IZ2290" s="6"/>
      <c r="JA2290" s="6"/>
      <c r="JB2290" s="6"/>
      <c r="JC2290" s="6"/>
      <c r="JD2290" s="46"/>
      <c r="JE2290" s="4"/>
      <c r="JF2290" s="4"/>
      <c r="JG2290" s="4"/>
      <c r="JH2290" s="4"/>
      <c r="JI2290" s="4"/>
      <c r="JJ2290" s="4"/>
      <c r="JK2290" s="4"/>
      <c r="JL2290" s="4"/>
      <c r="JM2290" s="4"/>
      <c r="JN2290" s="4"/>
      <c r="JO2290" s="4"/>
      <c r="JP2290" s="4"/>
      <c r="JQ2290" s="6"/>
    </row>
    <row r="2291" spans="1:277" x14ac:dyDescent="0.25">
      <c r="A2291" s="47"/>
      <c r="B2291" s="48"/>
      <c r="C2291" s="48"/>
      <c r="D2291" s="48"/>
      <c r="E2291" s="48"/>
      <c r="F2291" s="48"/>
      <c r="G2291" s="48"/>
      <c r="H2291" s="48"/>
      <c r="I2291" s="48"/>
      <c r="J2291" s="48"/>
      <c r="K2291" s="48"/>
      <c r="IY2291" s="6"/>
      <c r="IZ2291" s="6"/>
      <c r="JA2291" s="6"/>
      <c r="JB2291" s="6"/>
      <c r="JC2291" s="6"/>
      <c r="JD2291" s="46"/>
      <c r="JE2291" s="4"/>
      <c r="JF2291" s="4"/>
      <c r="JG2291" s="4"/>
      <c r="JH2291" s="4"/>
      <c r="JI2291" s="4"/>
      <c r="JJ2291" s="4"/>
      <c r="JK2291" s="4"/>
      <c r="JL2291" s="4"/>
      <c r="JM2291" s="4"/>
      <c r="JN2291" s="4"/>
      <c r="JO2291" s="4"/>
      <c r="JP2291" s="4"/>
      <c r="JQ2291" s="6"/>
    </row>
    <row r="2292" spans="1:277" x14ac:dyDescent="0.25">
      <c r="A2292" s="47"/>
      <c r="B2292" s="48"/>
      <c r="C2292" s="48"/>
      <c r="D2292" s="48"/>
      <c r="E2292" s="48"/>
      <c r="F2292" s="48"/>
      <c r="G2292" s="48"/>
      <c r="H2292" s="48"/>
      <c r="I2292" s="48"/>
      <c r="J2292" s="48"/>
      <c r="K2292" s="48"/>
      <c r="IY2292" s="6"/>
      <c r="IZ2292" s="6"/>
      <c r="JA2292" s="6"/>
      <c r="JB2292" s="6"/>
      <c r="JC2292" s="6"/>
      <c r="JD2292" s="46"/>
      <c r="JE2292" s="4"/>
      <c r="JF2292" s="4"/>
      <c r="JG2292" s="4"/>
      <c r="JH2292" s="4"/>
      <c r="JI2292" s="4"/>
      <c r="JJ2292" s="4"/>
      <c r="JK2292" s="4"/>
      <c r="JL2292" s="4"/>
      <c r="JM2292" s="4"/>
      <c r="JN2292" s="4"/>
      <c r="JO2292" s="4"/>
      <c r="JP2292" s="4"/>
      <c r="JQ2292" s="6"/>
    </row>
    <row r="2293" spans="1:277" x14ac:dyDescent="0.25">
      <c r="A2293" s="47"/>
      <c r="B2293" s="48"/>
      <c r="C2293" s="48"/>
      <c r="D2293" s="48"/>
      <c r="E2293" s="48"/>
      <c r="F2293" s="48"/>
      <c r="G2293" s="48"/>
      <c r="H2293" s="48"/>
      <c r="I2293" s="48"/>
      <c r="J2293" s="48"/>
      <c r="K2293" s="48"/>
      <c r="IY2293" s="6"/>
      <c r="IZ2293" s="6"/>
      <c r="JA2293" s="6"/>
      <c r="JB2293" s="6"/>
      <c r="JC2293" s="6"/>
      <c r="JD2293" s="46"/>
      <c r="JE2293" s="4"/>
      <c r="JF2293" s="4"/>
      <c r="JG2293" s="4"/>
      <c r="JH2293" s="4"/>
      <c r="JI2293" s="4"/>
      <c r="JJ2293" s="4"/>
      <c r="JK2293" s="4"/>
      <c r="JL2293" s="4"/>
      <c r="JM2293" s="4"/>
      <c r="JN2293" s="4"/>
      <c r="JO2293" s="4"/>
      <c r="JP2293" s="4"/>
      <c r="JQ2293" s="6"/>
    </row>
    <row r="2294" spans="1:277" x14ac:dyDescent="0.25">
      <c r="A2294" s="47"/>
      <c r="B2294" s="48"/>
      <c r="C2294" s="48"/>
      <c r="D2294" s="48"/>
      <c r="E2294" s="48"/>
      <c r="F2294" s="48"/>
      <c r="G2294" s="48"/>
      <c r="H2294" s="48"/>
      <c r="I2294" s="48"/>
      <c r="J2294" s="48"/>
      <c r="K2294" s="48"/>
      <c r="IY2294" s="6"/>
      <c r="IZ2294" s="6"/>
      <c r="JA2294" s="6"/>
      <c r="JB2294" s="6"/>
      <c r="JC2294" s="6"/>
      <c r="JD2294" s="46"/>
      <c r="JE2294" s="4"/>
      <c r="JF2294" s="4"/>
      <c r="JG2294" s="4"/>
      <c r="JH2294" s="4"/>
      <c r="JI2294" s="4"/>
      <c r="JJ2294" s="4"/>
      <c r="JK2294" s="4"/>
      <c r="JL2294" s="4"/>
      <c r="JM2294" s="4"/>
      <c r="JN2294" s="4"/>
      <c r="JO2294" s="4"/>
      <c r="JP2294" s="4"/>
      <c r="JQ2294" s="6"/>
    </row>
    <row r="2295" spans="1:277" x14ac:dyDescent="0.25">
      <c r="A2295" s="47"/>
      <c r="B2295" s="48"/>
      <c r="C2295" s="48"/>
      <c r="D2295" s="48"/>
      <c r="E2295" s="48"/>
      <c r="F2295" s="48"/>
      <c r="G2295" s="48"/>
      <c r="H2295" s="48"/>
      <c r="I2295" s="48"/>
      <c r="J2295" s="48"/>
      <c r="K2295" s="48"/>
      <c r="IY2295" s="6"/>
      <c r="IZ2295" s="6"/>
      <c r="JA2295" s="6"/>
      <c r="JB2295" s="6"/>
      <c r="JC2295" s="6"/>
      <c r="JD2295" s="46"/>
      <c r="JE2295" s="4"/>
      <c r="JF2295" s="4"/>
      <c r="JG2295" s="4"/>
      <c r="JH2295" s="4"/>
      <c r="JI2295" s="4"/>
      <c r="JJ2295" s="4"/>
      <c r="JK2295" s="4"/>
      <c r="JL2295" s="4"/>
      <c r="JM2295" s="4"/>
      <c r="JN2295" s="4"/>
      <c r="JO2295" s="4"/>
      <c r="JP2295" s="4"/>
      <c r="JQ2295" s="6"/>
    </row>
    <row r="2296" spans="1:277" x14ac:dyDescent="0.25">
      <c r="A2296" s="47"/>
      <c r="B2296" s="48"/>
      <c r="C2296" s="48"/>
      <c r="D2296" s="48"/>
      <c r="E2296" s="48"/>
      <c r="F2296" s="48"/>
      <c r="G2296" s="48"/>
      <c r="H2296" s="48"/>
      <c r="I2296" s="48"/>
      <c r="J2296" s="48"/>
      <c r="K2296" s="48"/>
      <c r="IY2296" s="6"/>
      <c r="IZ2296" s="6"/>
      <c r="JA2296" s="6"/>
      <c r="JB2296" s="6"/>
      <c r="JC2296" s="6"/>
      <c r="JD2296" s="46"/>
      <c r="JE2296" s="4"/>
      <c r="JF2296" s="4"/>
      <c r="JG2296" s="4"/>
      <c r="JH2296" s="4"/>
      <c r="JI2296" s="4"/>
      <c r="JJ2296" s="4"/>
      <c r="JK2296" s="4"/>
      <c r="JL2296" s="4"/>
      <c r="JM2296" s="4"/>
      <c r="JN2296" s="4"/>
      <c r="JO2296" s="4"/>
      <c r="JP2296" s="4"/>
      <c r="JQ2296" s="6"/>
    </row>
    <row r="2297" spans="1:277" x14ac:dyDescent="0.25">
      <c r="A2297" s="47"/>
      <c r="B2297" s="48"/>
      <c r="C2297" s="48"/>
      <c r="D2297" s="48"/>
      <c r="E2297" s="48"/>
      <c r="F2297" s="48"/>
      <c r="G2297" s="48"/>
      <c r="H2297" s="48"/>
      <c r="I2297" s="48"/>
      <c r="J2297" s="48"/>
      <c r="K2297" s="48"/>
      <c r="IY2297" s="6"/>
      <c r="IZ2297" s="6"/>
      <c r="JA2297" s="6"/>
      <c r="JB2297" s="6"/>
      <c r="JC2297" s="6"/>
      <c r="JD2297" s="46"/>
      <c r="JE2297" s="4"/>
      <c r="JF2297" s="4"/>
      <c r="JG2297" s="4"/>
      <c r="JH2297" s="4"/>
      <c r="JI2297" s="4"/>
      <c r="JJ2297" s="4"/>
      <c r="JK2297" s="4"/>
      <c r="JL2297" s="4"/>
      <c r="JM2297" s="4"/>
      <c r="JN2297" s="4"/>
      <c r="JO2297" s="4"/>
      <c r="JP2297" s="4"/>
      <c r="JQ2297" s="6"/>
    </row>
    <row r="2298" spans="1:277" x14ac:dyDescent="0.25">
      <c r="A2298" s="47"/>
      <c r="B2298" s="48"/>
      <c r="C2298" s="48"/>
      <c r="D2298" s="48"/>
      <c r="E2298" s="48"/>
      <c r="F2298" s="48"/>
      <c r="G2298" s="48"/>
      <c r="H2298" s="48"/>
      <c r="I2298" s="48"/>
      <c r="J2298" s="48"/>
      <c r="K2298" s="48"/>
      <c r="IY2298" s="6"/>
      <c r="IZ2298" s="6"/>
      <c r="JA2298" s="6"/>
      <c r="JB2298" s="6"/>
      <c r="JC2298" s="6"/>
      <c r="JD2298" s="46"/>
      <c r="JE2298" s="4"/>
      <c r="JF2298" s="4"/>
      <c r="JG2298" s="4"/>
      <c r="JH2298" s="4"/>
      <c r="JI2298" s="4"/>
      <c r="JJ2298" s="4"/>
      <c r="JK2298" s="4"/>
      <c r="JL2298" s="4"/>
      <c r="JM2298" s="4"/>
      <c r="JN2298" s="4"/>
      <c r="JO2298" s="4"/>
      <c r="JP2298" s="4"/>
      <c r="JQ2298" s="6"/>
    </row>
    <row r="2299" spans="1:277" x14ac:dyDescent="0.25">
      <c r="A2299" s="47"/>
      <c r="B2299" s="48"/>
      <c r="C2299" s="48"/>
      <c r="D2299" s="48"/>
      <c r="E2299" s="48"/>
      <c r="F2299" s="48"/>
      <c r="G2299" s="48"/>
      <c r="H2299" s="48"/>
      <c r="I2299" s="48"/>
      <c r="J2299" s="48"/>
      <c r="K2299" s="48"/>
      <c r="IY2299" s="6"/>
      <c r="IZ2299" s="6"/>
      <c r="JA2299" s="6"/>
      <c r="JB2299" s="6"/>
      <c r="JC2299" s="6"/>
      <c r="JD2299" s="46"/>
      <c r="JE2299" s="4"/>
      <c r="JF2299" s="4"/>
      <c r="JG2299" s="4"/>
      <c r="JH2299" s="4"/>
      <c r="JI2299" s="4"/>
      <c r="JJ2299" s="4"/>
      <c r="JK2299" s="4"/>
      <c r="JL2299" s="4"/>
      <c r="JM2299" s="4"/>
      <c r="JN2299" s="4"/>
      <c r="JO2299" s="4"/>
      <c r="JP2299" s="4"/>
      <c r="JQ2299" s="6"/>
    </row>
    <row r="2300" spans="1:277" x14ac:dyDescent="0.25">
      <c r="A2300" s="47"/>
      <c r="B2300" s="48"/>
      <c r="C2300" s="48"/>
      <c r="D2300" s="48"/>
      <c r="E2300" s="48"/>
      <c r="F2300" s="48"/>
      <c r="G2300" s="48"/>
      <c r="H2300" s="48"/>
      <c r="I2300" s="48"/>
      <c r="J2300" s="48"/>
      <c r="K2300" s="48"/>
      <c r="IY2300" s="6"/>
      <c r="IZ2300" s="6"/>
      <c r="JA2300" s="6"/>
      <c r="JB2300" s="6"/>
      <c r="JC2300" s="6"/>
      <c r="JD2300" s="46"/>
      <c r="JE2300" s="4"/>
      <c r="JF2300" s="4"/>
      <c r="JG2300" s="4"/>
      <c r="JH2300" s="4"/>
      <c r="JI2300" s="4"/>
      <c r="JJ2300" s="4"/>
      <c r="JK2300" s="4"/>
      <c r="JL2300" s="4"/>
      <c r="JM2300" s="4"/>
      <c r="JN2300" s="4"/>
      <c r="JO2300" s="4"/>
      <c r="JP2300" s="4"/>
      <c r="JQ2300" s="6"/>
    </row>
    <row r="2301" spans="1:277" x14ac:dyDescent="0.25">
      <c r="A2301" s="47"/>
      <c r="B2301" s="48"/>
      <c r="C2301" s="48"/>
      <c r="D2301" s="48"/>
      <c r="E2301" s="48"/>
      <c r="F2301" s="48"/>
      <c r="G2301" s="48"/>
      <c r="H2301" s="48"/>
      <c r="I2301" s="48"/>
      <c r="J2301" s="48"/>
      <c r="K2301" s="48"/>
      <c r="IY2301" s="6"/>
      <c r="IZ2301" s="6"/>
      <c r="JA2301" s="6"/>
      <c r="JB2301" s="6"/>
      <c r="JC2301" s="6"/>
      <c r="JD2301" s="46"/>
      <c r="JE2301" s="4"/>
      <c r="JF2301" s="4"/>
      <c r="JG2301" s="4"/>
      <c r="JH2301" s="4"/>
      <c r="JI2301" s="4"/>
      <c r="JJ2301" s="4"/>
      <c r="JK2301" s="4"/>
      <c r="JL2301" s="4"/>
      <c r="JM2301" s="4"/>
      <c r="JN2301" s="4"/>
      <c r="JO2301" s="4"/>
      <c r="JP2301" s="4"/>
      <c r="JQ2301" s="6"/>
    </row>
    <row r="2302" spans="1:277" x14ac:dyDescent="0.25">
      <c r="A2302" s="47"/>
      <c r="B2302" s="48"/>
      <c r="C2302" s="48"/>
      <c r="D2302" s="48"/>
      <c r="E2302" s="48"/>
      <c r="F2302" s="48"/>
      <c r="G2302" s="48"/>
      <c r="H2302" s="48"/>
      <c r="I2302" s="48"/>
      <c r="J2302" s="48"/>
      <c r="K2302" s="48"/>
      <c r="IY2302" s="6"/>
      <c r="IZ2302" s="6"/>
      <c r="JA2302" s="6"/>
      <c r="JB2302" s="6"/>
      <c r="JC2302" s="6"/>
      <c r="JD2302" s="46"/>
      <c r="JE2302" s="4"/>
      <c r="JF2302" s="4"/>
      <c r="JG2302" s="4"/>
      <c r="JH2302" s="4"/>
      <c r="JI2302" s="4"/>
      <c r="JJ2302" s="4"/>
      <c r="JK2302" s="4"/>
      <c r="JL2302" s="4"/>
      <c r="JM2302" s="4"/>
      <c r="JN2302" s="4"/>
      <c r="JO2302" s="4"/>
      <c r="JP2302" s="4"/>
      <c r="JQ2302" s="6"/>
    </row>
    <row r="2303" spans="1:277" x14ac:dyDescent="0.25">
      <c r="A2303" s="47"/>
      <c r="B2303" s="48"/>
      <c r="C2303" s="48"/>
      <c r="D2303" s="48"/>
      <c r="E2303" s="48"/>
      <c r="F2303" s="48"/>
      <c r="G2303" s="48"/>
      <c r="H2303" s="48"/>
      <c r="I2303" s="48"/>
      <c r="J2303" s="48"/>
      <c r="K2303" s="48"/>
      <c r="IY2303" s="6"/>
      <c r="IZ2303" s="6"/>
      <c r="JA2303" s="6"/>
      <c r="JB2303" s="6"/>
      <c r="JC2303" s="6"/>
      <c r="JD2303" s="46"/>
      <c r="JE2303" s="4"/>
      <c r="JF2303" s="4"/>
      <c r="JG2303" s="4"/>
      <c r="JH2303" s="4"/>
      <c r="JI2303" s="4"/>
      <c r="JJ2303" s="4"/>
      <c r="JK2303" s="4"/>
      <c r="JL2303" s="4"/>
      <c r="JM2303" s="4"/>
      <c r="JN2303" s="4"/>
      <c r="JO2303" s="4"/>
      <c r="JP2303" s="4"/>
      <c r="JQ2303" s="6"/>
    </row>
    <row r="2304" spans="1:277" x14ac:dyDescent="0.25">
      <c r="A2304" s="47"/>
      <c r="B2304" s="48"/>
      <c r="C2304" s="48"/>
      <c r="D2304" s="48"/>
      <c r="E2304" s="48"/>
      <c r="F2304" s="48"/>
      <c r="G2304" s="48"/>
      <c r="H2304" s="48"/>
      <c r="I2304" s="48"/>
      <c r="J2304" s="48"/>
      <c r="K2304" s="48"/>
      <c r="IY2304" s="6"/>
      <c r="IZ2304" s="6"/>
      <c r="JA2304" s="6"/>
      <c r="JB2304" s="6"/>
      <c r="JC2304" s="6"/>
      <c r="JD2304" s="46"/>
      <c r="JE2304" s="4"/>
      <c r="JF2304" s="4"/>
      <c r="JG2304" s="4"/>
      <c r="JH2304" s="4"/>
      <c r="JI2304" s="4"/>
      <c r="JJ2304" s="4"/>
      <c r="JK2304" s="4"/>
      <c r="JL2304" s="4"/>
      <c r="JM2304" s="4"/>
      <c r="JN2304" s="4"/>
      <c r="JO2304" s="4"/>
      <c r="JP2304" s="4"/>
      <c r="JQ2304" s="6"/>
    </row>
    <row r="2305" spans="1:277" x14ac:dyDescent="0.25">
      <c r="A2305" s="47"/>
      <c r="B2305" s="48"/>
      <c r="C2305" s="48"/>
      <c r="D2305" s="48"/>
      <c r="E2305" s="48"/>
      <c r="F2305" s="48"/>
      <c r="G2305" s="48"/>
      <c r="H2305" s="48"/>
      <c r="I2305" s="48"/>
      <c r="J2305" s="48"/>
      <c r="K2305" s="48"/>
      <c r="IY2305" s="6"/>
      <c r="IZ2305" s="6"/>
      <c r="JA2305" s="6"/>
      <c r="JB2305" s="6"/>
      <c r="JC2305" s="6"/>
      <c r="JD2305" s="46"/>
      <c r="JE2305" s="4"/>
      <c r="JF2305" s="4"/>
      <c r="JG2305" s="4"/>
      <c r="JH2305" s="4"/>
      <c r="JI2305" s="4"/>
      <c r="JJ2305" s="4"/>
      <c r="JK2305" s="4"/>
      <c r="JL2305" s="4"/>
      <c r="JM2305" s="4"/>
      <c r="JN2305" s="4"/>
      <c r="JO2305" s="4"/>
      <c r="JP2305" s="4"/>
      <c r="JQ2305" s="6"/>
    </row>
    <row r="2306" spans="1:277" x14ac:dyDescent="0.25">
      <c r="A2306" s="47"/>
      <c r="B2306" s="48"/>
      <c r="C2306" s="48"/>
      <c r="D2306" s="48"/>
      <c r="E2306" s="48"/>
      <c r="F2306" s="48"/>
      <c r="G2306" s="48"/>
      <c r="H2306" s="48"/>
      <c r="I2306" s="48"/>
      <c r="J2306" s="48"/>
      <c r="K2306" s="48"/>
      <c r="IY2306" s="6"/>
      <c r="IZ2306" s="6"/>
      <c r="JA2306" s="6"/>
      <c r="JB2306" s="6"/>
      <c r="JC2306" s="6"/>
      <c r="JD2306" s="46"/>
      <c r="JE2306" s="4"/>
      <c r="JF2306" s="4"/>
      <c r="JG2306" s="4"/>
      <c r="JH2306" s="4"/>
      <c r="JI2306" s="4"/>
      <c r="JJ2306" s="4"/>
      <c r="JK2306" s="4"/>
      <c r="JL2306" s="4"/>
      <c r="JM2306" s="4"/>
      <c r="JN2306" s="4"/>
      <c r="JO2306" s="4"/>
      <c r="JP2306" s="4"/>
      <c r="JQ2306" s="6"/>
    </row>
    <row r="2307" spans="1:277" x14ac:dyDescent="0.25">
      <c r="A2307" s="47"/>
      <c r="B2307" s="48"/>
      <c r="C2307" s="48"/>
      <c r="D2307" s="48"/>
      <c r="E2307" s="48"/>
      <c r="F2307" s="48"/>
      <c r="G2307" s="48"/>
      <c r="H2307" s="48"/>
      <c r="I2307" s="48"/>
      <c r="J2307" s="48"/>
      <c r="K2307" s="48"/>
      <c r="IY2307" s="6"/>
      <c r="IZ2307" s="6"/>
      <c r="JA2307" s="6"/>
      <c r="JB2307" s="6"/>
      <c r="JC2307" s="6"/>
      <c r="JD2307" s="46"/>
      <c r="JE2307" s="4"/>
      <c r="JF2307" s="4"/>
      <c r="JG2307" s="4"/>
      <c r="JH2307" s="4"/>
      <c r="JI2307" s="4"/>
      <c r="JJ2307" s="4"/>
      <c r="JK2307" s="4"/>
      <c r="JL2307" s="4"/>
      <c r="JM2307" s="4"/>
      <c r="JN2307" s="4"/>
      <c r="JO2307" s="4"/>
      <c r="JP2307" s="4"/>
      <c r="JQ2307" s="6"/>
    </row>
    <row r="2308" spans="1:277" x14ac:dyDescent="0.25">
      <c r="A2308" s="47"/>
      <c r="B2308" s="48"/>
      <c r="C2308" s="48"/>
      <c r="D2308" s="48"/>
      <c r="E2308" s="48"/>
      <c r="F2308" s="48"/>
      <c r="G2308" s="48"/>
      <c r="H2308" s="48"/>
      <c r="I2308" s="48"/>
      <c r="J2308" s="48"/>
      <c r="K2308" s="48"/>
      <c r="IY2308" s="6"/>
      <c r="IZ2308" s="6"/>
      <c r="JA2308" s="6"/>
      <c r="JB2308" s="6"/>
      <c r="JC2308" s="6"/>
      <c r="JD2308" s="46"/>
      <c r="JE2308" s="4"/>
      <c r="JF2308" s="4"/>
      <c r="JG2308" s="4"/>
      <c r="JH2308" s="4"/>
      <c r="JI2308" s="4"/>
      <c r="JJ2308" s="4"/>
      <c r="JK2308" s="4"/>
      <c r="JL2308" s="4"/>
      <c r="JM2308" s="4"/>
      <c r="JN2308" s="4"/>
      <c r="JO2308" s="4"/>
      <c r="JP2308" s="4"/>
      <c r="JQ2308" s="6"/>
    </row>
    <row r="2309" spans="1:277" x14ac:dyDescent="0.25">
      <c r="A2309" s="47"/>
      <c r="B2309" s="48"/>
      <c r="C2309" s="48"/>
      <c r="D2309" s="48"/>
      <c r="E2309" s="48"/>
      <c r="F2309" s="48"/>
      <c r="G2309" s="48"/>
      <c r="H2309" s="48"/>
      <c r="I2309" s="48"/>
      <c r="J2309" s="48"/>
      <c r="K2309" s="48"/>
      <c r="IY2309" s="6"/>
      <c r="IZ2309" s="6"/>
      <c r="JA2309" s="6"/>
      <c r="JB2309" s="6"/>
      <c r="JC2309" s="6"/>
      <c r="JD2309" s="46"/>
      <c r="JE2309" s="4"/>
      <c r="JF2309" s="4"/>
      <c r="JG2309" s="4"/>
      <c r="JH2309" s="4"/>
      <c r="JI2309" s="4"/>
      <c r="JJ2309" s="4"/>
      <c r="JK2309" s="4"/>
      <c r="JL2309" s="4"/>
      <c r="JM2309" s="4"/>
      <c r="JN2309" s="4"/>
      <c r="JO2309" s="4"/>
      <c r="JP2309" s="4"/>
      <c r="JQ2309" s="6"/>
    </row>
    <row r="2310" spans="1:277" x14ac:dyDescent="0.25">
      <c r="A2310" s="47"/>
      <c r="B2310" s="48"/>
      <c r="C2310" s="48"/>
      <c r="D2310" s="48"/>
      <c r="E2310" s="48"/>
      <c r="F2310" s="48"/>
      <c r="G2310" s="48"/>
      <c r="H2310" s="48"/>
      <c r="I2310" s="48"/>
      <c r="J2310" s="48"/>
      <c r="K2310" s="48"/>
      <c r="IY2310" s="6"/>
      <c r="IZ2310" s="6"/>
      <c r="JA2310" s="6"/>
      <c r="JB2310" s="6"/>
      <c r="JC2310" s="6"/>
      <c r="JD2310" s="46"/>
      <c r="JE2310" s="4"/>
      <c r="JF2310" s="4"/>
      <c r="JG2310" s="4"/>
      <c r="JH2310" s="4"/>
      <c r="JI2310" s="4"/>
      <c r="JJ2310" s="4"/>
      <c r="JK2310" s="4"/>
      <c r="JL2310" s="4"/>
      <c r="JM2310" s="4"/>
      <c r="JN2310" s="4"/>
      <c r="JO2310" s="4"/>
      <c r="JP2310" s="4"/>
      <c r="JQ2310" s="6"/>
    </row>
    <row r="2311" spans="1:277" x14ac:dyDescent="0.25">
      <c r="A2311" s="47"/>
      <c r="B2311" s="48"/>
      <c r="C2311" s="48"/>
      <c r="D2311" s="48"/>
      <c r="E2311" s="48"/>
      <c r="F2311" s="48"/>
      <c r="G2311" s="48"/>
      <c r="H2311" s="48"/>
      <c r="I2311" s="48"/>
      <c r="J2311" s="48"/>
      <c r="K2311" s="48"/>
      <c r="IY2311" s="6"/>
      <c r="IZ2311" s="6"/>
      <c r="JA2311" s="6"/>
      <c r="JB2311" s="6"/>
      <c r="JC2311" s="6"/>
      <c r="JD2311" s="46"/>
      <c r="JE2311" s="4"/>
      <c r="JF2311" s="4"/>
      <c r="JG2311" s="4"/>
      <c r="JH2311" s="4"/>
      <c r="JI2311" s="4"/>
      <c r="JJ2311" s="4"/>
      <c r="JK2311" s="4"/>
      <c r="JL2311" s="4"/>
      <c r="JM2311" s="4"/>
      <c r="JN2311" s="4"/>
      <c r="JO2311" s="4"/>
      <c r="JP2311" s="4"/>
      <c r="JQ2311" s="6"/>
    </row>
    <row r="2312" spans="1:277" x14ac:dyDescent="0.25">
      <c r="A2312" s="47"/>
      <c r="B2312" s="48"/>
      <c r="C2312" s="48"/>
      <c r="D2312" s="48"/>
      <c r="E2312" s="48"/>
      <c r="F2312" s="48"/>
      <c r="G2312" s="48"/>
      <c r="H2312" s="48"/>
      <c r="I2312" s="48"/>
      <c r="J2312" s="48"/>
      <c r="K2312" s="48"/>
      <c r="IY2312" s="6"/>
      <c r="IZ2312" s="6"/>
      <c r="JA2312" s="6"/>
      <c r="JB2312" s="6"/>
      <c r="JC2312" s="6"/>
      <c r="JD2312" s="46"/>
      <c r="JE2312" s="4"/>
      <c r="JF2312" s="4"/>
      <c r="JG2312" s="4"/>
      <c r="JH2312" s="4"/>
      <c r="JI2312" s="4"/>
      <c r="JJ2312" s="4"/>
      <c r="JK2312" s="4"/>
      <c r="JL2312" s="4"/>
      <c r="JM2312" s="4"/>
      <c r="JN2312" s="4"/>
      <c r="JO2312" s="4"/>
      <c r="JP2312" s="4"/>
      <c r="JQ2312" s="6"/>
    </row>
    <row r="2313" spans="1:277" x14ac:dyDescent="0.25">
      <c r="A2313" s="47"/>
      <c r="B2313" s="48"/>
      <c r="C2313" s="48"/>
      <c r="D2313" s="48"/>
      <c r="E2313" s="48"/>
      <c r="F2313" s="48"/>
      <c r="G2313" s="48"/>
      <c r="H2313" s="48"/>
      <c r="I2313" s="48"/>
      <c r="J2313" s="48"/>
      <c r="K2313" s="48"/>
      <c r="IY2313" s="6"/>
      <c r="IZ2313" s="6"/>
      <c r="JA2313" s="6"/>
      <c r="JB2313" s="6"/>
      <c r="JC2313" s="6"/>
      <c r="JD2313" s="46"/>
      <c r="JE2313" s="4"/>
      <c r="JF2313" s="4"/>
      <c r="JG2313" s="4"/>
      <c r="JH2313" s="4"/>
      <c r="JI2313" s="4"/>
      <c r="JJ2313" s="4"/>
      <c r="JK2313" s="4"/>
      <c r="JL2313" s="4"/>
      <c r="JM2313" s="4"/>
      <c r="JN2313" s="4"/>
      <c r="JO2313" s="4"/>
      <c r="JP2313" s="4"/>
      <c r="JQ2313" s="6"/>
    </row>
    <row r="2314" spans="1:277" x14ac:dyDescent="0.25">
      <c r="A2314" s="47"/>
      <c r="B2314" s="48"/>
      <c r="C2314" s="48"/>
      <c r="D2314" s="48"/>
      <c r="E2314" s="48"/>
      <c r="F2314" s="48"/>
      <c r="G2314" s="48"/>
      <c r="H2314" s="48"/>
      <c r="I2314" s="48"/>
      <c r="J2314" s="48"/>
      <c r="K2314" s="48"/>
      <c r="IY2314" s="6"/>
      <c r="IZ2314" s="6"/>
      <c r="JA2314" s="6"/>
      <c r="JB2314" s="6"/>
      <c r="JC2314" s="6"/>
      <c r="JD2314" s="46"/>
      <c r="JE2314" s="4"/>
      <c r="JF2314" s="4"/>
      <c r="JG2314" s="4"/>
      <c r="JH2314" s="4"/>
      <c r="JI2314" s="4"/>
      <c r="JJ2314" s="4"/>
      <c r="JK2314" s="4"/>
      <c r="JL2314" s="4"/>
      <c r="JM2314" s="4"/>
      <c r="JN2314" s="4"/>
      <c r="JO2314" s="4"/>
      <c r="JP2314" s="4"/>
      <c r="JQ2314" s="6"/>
    </row>
    <row r="2315" spans="1:277" x14ac:dyDescent="0.25">
      <c r="A2315" s="47"/>
      <c r="B2315" s="48"/>
      <c r="C2315" s="48"/>
      <c r="D2315" s="48"/>
      <c r="E2315" s="48"/>
      <c r="F2315" s="48"/>
      <c r="G2315" s="48"/>
      <c r="H2315" s="48"/>
      <c r="I2315" s="48"/>
      <c r="J2315" s="48"/>
      <c r="K2315" s="48"/>
      <c r="IY2315" s="6"/>
      <c r="IZ2315" s="6"/>
      <c r="JA2315" s="6"/>
      <c r="JB2315" s="6"/>
      <c r="JC2315" s="6"/>
      <c r="JD2315" s="46"/>
      <c r="JE2315" s="4"/>
      <c r="JF2315" s="4"/>
      <c r="JG2315" s="4"/>
      <c r="JH2315" s="4"/>
      <c r="JI2315" s="4"/>
      <c r="JJ2315" s="4"/>
      <c r="JK2315" s="4"/>
      <c r="JL2315" s="4"/>
      <c r="JM2315" s="4"/>
      <c r="JN2315" s="4"/>
      <c r="JO2315" s="4"/>
      <c r="JP2315" s="4"/>
      <c r="JQ2315" s="6"/>
    </row>
    <row r="2316" spans="1:277" x14ac:dyDescent="0.25">
      <c r="A2316" s="47"/>
      <c r="B2316" s="48"/>
      <c r="C2316" s="48"/>
      <c r="D2316" s="48"/>
      <c r="E2316" s="48"/>
      <c r="F2316" s="48"/>
      <c r="G2316" s="48"/>
      <c r="H2316" s="48"/>
      <c r="I2316" s="48"/>
      <c r="J2316" s="48"/>
      <c r="K2316" s="48"/>
      <c r="IY2316" s="6"/>
      <c r="IZ2316" s="6"/>
      <c r="JA2316" s="6"/>
      <c r="JB2316" s="6"/>
      <c r="JC2316" s="6"/>
      <c r="JD2316" s="46"/>
      <c r="JE2316" s="4"/>
      <c r="JF2316" s="4"/>
      <c r="JG2316" s="4"/>
      <c r="JH2316" s="4"/>
      <c r="JI2316" s="4"/>
      <c r="JJ2316" s="4"/>
      <c r="JK2316" s="4"/>
      <c r="JL2316" s="4"/>
      <c r="JM2316" s="4"/>
      <c r="JN2316" s="4"/>
      <c r="JO2316" s="4"/>
      <c r="JP2316" s="4"/>
      <c r="JQ2316" s="6"/>
    </row>
    <row r="2317" spans="1:277" x14ac:dyDescent="0.25">
      <c r="A2317" s="47"/>
      <c r="B2317" s="48"/>
      <c r="C2317" s="48"/>
      <c r="D2317" s="48"/>
      <c r="E2317" s="48"/>
      <c r="F2317" s="48"/>
      <c r="G2317" s="48"/>
      <c r="H2317" s="48"/>
      <c r="I2317" s="48"/>
      <c r="J2317" s="48"/>
      <c r="K2317" s="48"/>
      <c r="IY2317" s="6"/>
      <c r="IZ2317" s="6"/>
      <c r="JA2317" s="6"/>
      <c r="JB2317" s="6"/>
      <c r="JC2317" s="6"/>
      <c r="JD2317" s="46"/>
      <c r="JE2317" s="4"/>
      <c r="JF2317" s="4"/>
      <c r="JG2317" s="4"/>
      <c r="JH2317" s="4"/>
      <c r="JI2317" s="4"/>
      <c r="JJ2317" s="4"/>
      <c r="JK2317" s="4"/>
      <c r="JL2317" s="4"/>
      <c r="JM2317" s="4"/>
      <c r="JN2317" s="4"/>
      <c r="JO2317" s="4"/>
      <c r="JP2317" s="4"/>
      <c r="JQ2317" s="6"/>
    </row>
    <row r="2318" spans="1:277" x14ac:dyDescent="0.25">
      <c r="A2318" s="47"/>
      <c r="B2318" s="48"/>
      <c r="C2318" s="48"/>
      <c r="D2318" s="48"/>
      <c r="E2318" s="48"/>
      <c r="F2318" s="48"/>
      <c r="G2318" s="48"/>
      <c r="H2318" s="48"/>
      <c r="I2318" s="48"/>
      <c r="J2318" s="48"/>
      <c r="K2318" s="48"/>
      <c r="IY2318" s="6"/>
      <c r="IZ2318" s="6"/>
      <c r="JA2318" s="6"/>
      <c r="JB2318" s="6"/>
      <c r="JC2318" s="6"/>
      <c r="JD2318" s="46"/>
      <c r="JE2318" s="4"/>
      <c r="JF2318" s="4"/>
      <c r="JG2318" s="4"/>
      <c r="JH2318" s="4"/>
      <c r="JI2318" s="4"/>
      <c r="JJ2318" s="4"/>
      <c r="JK2318" s="4"/>
      <c r="JL2318" s="4"/>
      <c r="JM2318" s="4"/>
      <c r="JN2318" s="4"/>
      <c r="JO2318" s="4"/>
      <c r="JP2318" s="4"/>
      <c r="JQ2318" s="6"/>
    </row>
    <row r="2319" spans="1:277" x14ac:dyDescent="0.25">
      <c r="A2319" s="47"/>
      <c r="B2319" s="48"/>
      <c r="C2319" s="48"/>
      <c r="D2319" s="48"/>
      <c r="E2319" s="48"/>
      <c r="F2319" s="48"/>
      <c r="G2319" s="48"/>
      <c r="H2319" s="48"/>
      <c r="I2319" s="48"/>
      <c r="J2319" s="48"/>
      <c r="K2319" s="48"/>
      <c r="IY2319" s="6"/>
      <c r="IZ2319" s="6"/>
      <c r="JA2319" s="6"/>
      <c r="JB2319" s="6"/>
      <c r="JC2319" s="6"/>
      <c r="JD2319" s="46"/>
      <c r="JE2319" s="4"/>
      <c r="JF2319" s="4"/>
      <c r="JG2319" s="4"/>
      <c r="JH2319" s="4"/>
      <c r="JI2319" s="4"/>
      <c r="JJ2319" s="4"/>
      <c r="JK2319" s="4"/>
      <c r="JL2319" s="4"/>
      <c r="JM2319" s="4"/>
      <c r="JN2319" s="4"/>
      <c r="JO2319" s="4"/>
      <c r="JP2319" s="4"/>
      <c r="JQ2319" s="6"/>
    </row>
    <row r="2320" spans="1:277" x14ac:dyDescent="0.25">
      <c r="A2320" s="47"/>
      <c r="B2320" s="48"/>
      <c r="C2320" s="48"/>
      <c r="D2320" s="48"/>
      <c r="E2320" s="48"/>
      <c r="F2320" s="48"/>
      <c r="G2320" s="48"/>
      <c r="H2320" s="48"/>
      <c r="I2320" s="48"/>
      <c r="J2320" s="48"/>
      <c r="K2320" s="48"/>
      <c r="IY2320" s="6"/>
      <c r="IZ2320" s="6"/>
      <c r="JA2320" s="6"/>
      <c r="JB2320" s="6"/>
      <c r="JC2320" s="6"/>
      <c r="JD2320" s="46"/>
      <c r="JE2320" s="4"/>
      <c r="JF2320" s="4"/>
      <c r="JG2320" s="4"/>
      <c r="JH2320" s="4"/>
      <c r="JI2320" s="4"/>
      <c r="JJ2320" s="4"/>
      <c r="JK2320" s="4"/>
      <c r="JL2320" s="4"/>
      <c r="JM2320" s="4"/>
      <c r="JN2320" s="4"/>
      <c r="JO2320" s="4"/>
      <c r="JP2320" s="4"/>
      <c r="JQ2320" s="6"/>
    </row>
    <row r="2321" spans="1:277" x14ac:dyDescent="0.25">
      <c r="A2321" s="47"/>
      <c r="B2321" s="48"/>
      <c r="C2321" s="48"/>
      <c r="D2321" s="48"/>
      <c r="E2321" s="48"/>
      <c r="F2321" s="48"/>
      <c r="G2321" s="48"/>
      <c r="H2321" s="48"/>
      <c r="I2321" s="48"/>
      <c r="J2321" s="48"/>
      <c r="K2321" s="48"/>
      <c r="IY2321" s="6"/>
      <c r="IZ2321" s="6"/>
      <c r="JA2321" s="6"/>
      <c r="JB2321" s="6"/>
      <c r="JC2321" s="6"/>
      <c r="JD2321" s="46"/>
      <c r="JE2321" s="4"/>
      <c r="JF2321" s="4"/>
      <c r="JG2321" s="4"/>
      <c r="JH2321" s="4"/>
      <c r="JI2321" s="4"/>
      <c r="JJ2321" s="4"/>
      <c r="JK2321" s="4"/>
      <c r="JL2321" s="4"/>
      <c r="JM2321" s="4"/>
      <c r="JN2321" s="4"/>
      <c r="JO2321" s="4"/>
      <c r="JP2321" s="4"/>
      <c r="JQ2321" s="6"/>
    </row>
    <row r="2322" spans="1:277" x14ac:dyDescent="0.25">
      <c r="A2322" s="47"/>
      <c r="B2322" s="48"/>
      <c r="C2322" s="48"/>
      <c r="D2322" s="48"/>
      <c r="E2322" s="48"/>
      <c r="F2322" s="48"/>
      <c r="G2322" s="48"/>
      <c r="H2322" s="48"/>
      <c r="I2322" s="48"/>
      <c r="J2322" s="48"/>
      <c r="K2322" s="48"/>
      <c r="IY2322" s="6"/>
      <c r="IZ2322" s="6"/>
      <c r="JA2322" s="6"/>
      <c r="JB2322" s="6"/>
      <c r="JC2322" s="6"/>
      <c r="JD2322" s="46"/>
      <c r="JE2322" s="4"/>
      <c r="JF2322" s="4"/>
      <c r="JG2322" s="4"/>
      <c r="JH2322" s="4"/>
      <c r="JI2322" s="4"/>
      <c r="JJ2322" s="4"/>
      <c r="JK2322" s="4"/>
      <c r="JL2322" s="4"/>
      <c r="JM2322" s="4"/>
      <c r="JN2322" s="4"/>
      <c r="JO2322" s="4"/>
      <c r="JP2322" s="4"/>
      <c r="JQ2322" s="6"/>
    </row>
    <row r="2323" spans="1:277" x14ac:dyDescent="0.25">
      <c r="A2323" s="47"/>
      <c r="B2323" s="48"/>
      <c r="C2323" s="48"/>
      <c r="D2323" s="48"/>
      <c r="E2323" s="48"/>
      <c r="F2323" s="48"/>
      <c r="G2323" s="48"/>
      <c r="H2323" s="48"/>
      <c r="I2323" s="48"/>
      <c r="J2323" s="48"/>
      <c r="K2323" s="48"/>
      <c r="IY2323" s="6"/>
      <c r="IZ2323" s="6"/>
      <c r="JA2323" s="6"/>
      <c r="JB2323" s="6"/>
      <c r="JC2323" s="6"/>
      <c r="JD2323" s="46"/>
      <c r="JE2323" s="4"/>
      <c r="JF2323" s="4"/>
      <c r="JG2323" s="4"/>
      <c r="JH2323" s="4"/>
      <c r="JI2323" s="4"/>
      <c r="JJ2323" s="4"/>
      <c r="JK2323" s="4"/>
      <c r="JL2323" s="4"/>
      <c r="JM2323" s="4"/>
      <c r="JN2323" s="4"/>
      <c r="JO2323" s="4"/>
      <c r="JP2323" s="4"/>
      <c r="JQ2323" s="6"/>
    </row>
    <row r="2324" spans="1:277" x14ac:dyDescent="0.25">
      <c r="A2324" s="47"/>
      <c r="B2324" s="48"/>
      <c r="C2324" s="48"/>
      <c r="D2324" s="48"/>
      <c r="E2324" s="48"/>
      <c r="F2324" s="48"/>
      <c r="G2324" s="48"/>
      <c r="H2324" s="48"/>
      <c r="I2324" s="48"/>
      <c r="J2324" s="48"/>
      <c r="K2324" s="48"/>
      <c r="IY2324" s="6"/>
      <c r="IZ2324" s="6"/>
      <c r="JA2324" s="6"/>
      <c r="JB2324" s="6"/>
      <c r="JC2324" s="6"/>
      <c r="JD2324" s="46"/>
      <c r="JE2324" s="4"/>
      <c r="JF2324" s="4"/>
      <c r="JG2324" s="4"/>
      <c r="JH2324" s="4"/>
      <c r="JI2324" s="4"/>
      <c r="JJ2324" s="4"/>
      <c r="JK2324" s="4"/>
      <c r="JL2324" s="4"/>
      <c r="JM2324" s="4"/>
      <c r="JN2324" s="4"/>
      <c r="JO2324" s="4"/>
      <c r="JP2324" s="4"/>
      <c r="JQ2324" s="6"/>
    </row>
    <row r="2325" spans="1:277" x14ac:dyDescent="0.25">
      <c r="A2325" s="47"/>
      <c r="B2325" s="48"/>
      <c r="C2325" s="48"/>
      <c r="D2325" s="48"/>
      <c r="E2325" s="48"/>
      <c r="F2325" s="48"/>
      <c r="G2325" s="48"/>
      <c r="H2325" s="48"/>
      <c r="I2325" s="48"/>
      <c r="J2325" s="48"/>
      <c r="K2325" s="48"/>
      <c r="IY2325" s="6"/>
      <c r="IZ2325" s="6"/>
      <c r="JA2325" s="6"/>
      <c r="JB2325" s="6"/>
      <c r="JC2325" s="6"/>
      <c r="JD2325" s="46"/>
      <c r="JE2325" s="4"/>
      <c r="JF2325" s="4"/>
      <c r="JG2325" s="4"/>
      <c r="JH2325" s="4"/>
      <c r="JI2325" s="4"/>
      <c r="JJ2325" s="4"/>
      <c r="JK2325" s="4"/>
      <c r="JL2325" s="4"/>
      <c r="JM2325" s="4"/>
      <c r="JN2325" s="4"/>
      <c r="JO2325" s="4"/>
      <c r="JP2325" s="4"/>
      <c r="JQ2325" s="6"/>
    </row>
    <row r="2326" spans="1:277" x14ac:dyDescent="0.25">
      <c r="A2326" s="47"/>
      <c r="B2326" s="48"/>
      <c r="C2326" s="48"/>
      <c r="D2326" s="48"/>
      <c r="E2326" s="48"/>
      <c r="F2326" s="48"/>
      <c r="G2326" s="48"/>
      <c r="H2326" s="48"/>
      <c r="I2326" s="48"/>
      <c r="J2326" s="48"/>
      <c r="K2326" s="48"/>
      <c r="IY2326" s="6"/>
      <c r="IZ2326" s="6"/>
      <c r="JA2326" s="6"/>
      <c r="JB2326" s="6"/>
      <c r="JC2326" s="6"/>
      <c r="JD2326" s="46"/>
      <c r="JE2326" s="4"/>
      <c r="JF2326" s="4"/>
      <c r="JG2326" s="4"/>
      <c r="JH2326" s="4"/>
      <c r="JI2326" s="4"/>
      <c r="JJ2326" s="4"/>
      <c r="JK2326" s="4"/>
      <c r="JL2326" s="4"/>
      <c r="JM2326" s="4"/>
      <c r="JN2326" s="4"/>
      <c r="JO2326" s="4"/>
      <c r="JP2326" s="4"/>
      <c r="JQ2326" s="6"/>
    </row>
    <row r="2327" spans="1:277" x14ac:dyDescent="0.25">
      <c r="A2327" s="47"/>
      <c r="B2327" s="48"/>
      <c r="C2327" s="48"/>
      <c r="D2327" s="48"/>
      <c r="E2327" s="48"/>
      <c r="F2327" s="48"/>
      <c r="G2327" s="48"/>
      <c r="H2327" s="48"/>
      <c r="I2327" s="48"/>
      <c r="J2327" s="48"/>
      <c r="K2327" s="48"/>
      <c r="IY2327" s="6"/>
      <c r="IZ2327" s="6"/>
      <c r="JA2327" s="6"/>
      <c r="JB2327" s="6"/>
      <c r="JC2327" s="6"/>
      <c r="JD2327" s="46"/>
      <c r="JE2327" s="4"/>
      <c r="JF2327" s="4"/>
      <c r="JG2327" s="4"/>
      <c r="JH2327" s="4"/>
      <c r="JI2327" s="4"/>
      <c r="JJ2327" s="4"/>
      <c r="JK2327" s="4"/>
      <c r="JL2327" s="4"/>
      <c r="JM2327" s="4"/>
      <c r="JN2327" s="4"/>
      <c r="JO2327" s="4"/>
      <c r="JP2327" s="4"/>
      <c r="JQ2327" s="6"/>
    </row>
    <row r="2328" spans="1:277" x14ac:dyDescent="0.25">
      <c r="A2328" s="47"/>
      <c r="B2328" s="48"/>
      <c r="C2328" s="48"/>
      <c r="D2328" s="48"/>
      <c r="E2328" s="48"/>
      <c r="F2328" s="48"/>
      <c r="G2328" s="48"/>
      <c r="H2328" s="48"/>
      <c r="I2328" s="48"/>
      <c r="J2328" s="48"/>
      <c r="K2328" s="48"/>
      <c r="IY2328" s="6"/>
      <c r="IZ2328" s="6"/>
      <c r="JA2328" s="6"/>
      <c r="JB2328" s="6"/>
      <c r="JC2328" s="6"/>
      <c r="JD2328" s="46"/>
      <c r="JE2328" s="4"/>
      <c r="JF2328" s="4"/>
      <c r="JG2328" s="4"/>
      <c r="JH2328" s="4"/>
      <c r="JI2328" s="4"/>
      <c r="JJ2328" s="4"/>
      <c r="JK2328" s="4"/>
      <c r="JL2328" s="4"/>
      <c r="JM2328" s="4"/>
      <c r="JN2328" s="4"/>
      <c r="JO2328" s="4"/>
      <c r="JP2328" s="4"/>
      <c r="JQ2328" s="6"/>
    </row>
    <row r="2329" spans="1:277" x14ac:dyDescent="0.25">
      <c r="A2329" s="47"/>
      <c r="B2329" s="48"/>
      <c r="C2329" s="48"/>
      <c r="D2329" s="48"/>
      <c r="E2329" s="48"/>
      <c r="F2329" s="48"/>
      <c r="G2329" s="48"/>
      <c r="H2329" s="48"/>
      <c r="I2329" s="48"/>
      <c r="J2329" s="48"/>
      <c r="K2329" s="48"/>
      <c r="IY2329" s="6"/>
      <c r="IZ2329" s="6"/>
      <c r="JA2329" s="6"/>
      <c r="JB2329" s="6"/>
      <c r="JC2329" s="6"/>
      <c r="JD2329" s="46"/>
      <c r="JE2329" s="4"/>
      <c r="JF2329" s="4"/>
      <c r="JG2329" s="4"/>
      <c r="JH2329" s="4"/>
      <c r="JI2329" s="4"/>
      <c r="JJ2329" s="4"/>
      <c r="JK2329" s="4"/>
      <c r="JL2329" s="4"/>
      <c r="JM2329" s="4"/>
      <c r="JN2329" s="4"/>
      <c r="JO2329" s="4"/>
      <c r="JP2329" s="4"/>
      <c r="JQ2329" s="6"/>
    </row>
    <row r="2330" spans="1:277" x14ac:dyDescent="0.25">
      <c r="A2330" s="47"/>
      <c r="B2330" s="48"/>
      <c r="C2330" s="48"/>
      <c r="D2330" s="48"/>
      <c r="E2330" s="48"/>
      <c r="F2330" s="48"/>
      <c r="G2330" s="48"/>
      <c r="H2330" s="48"/>
      <c r="I2330" s="48"/>
      <c r="J2330" s="48"/>
      <c r="K2330" s="48"/>
      <c r="IY2330" s="6"/>
      <c r="IZ2330" s="6"/>
      <c r="JA2330" s="6"/>
      <c r="JB2330" s="6"/>
      <c r="JC2330" s="6"/>
      <c r="JD2330" s="46"/>
      <c r="JE2330" s="4"/>
      <c r="JF2330" s="4"/>
      <c r="JG2330" s="4"/>
      <c r="JH2330" s="4"/>
      <c r="JI2330" s="4"/>
      <c r="JJ2330" s="4"/>
      <c r="JK2330" s="4"/>
      <c r="JL2330" s="4"/>
      <c r="JM2330" s="4"/>
      <c r="JN2330" s="4"/>
      <c r="JO2330" s="4"/>
      <c r="JP2330" s="4"/>
      <c r="JQ2330" s="6"/>
    </row>
    <row r="2331" spans="1:277" x14ac:dyDescent="0.25">
      <c r="A2331" s="47"/>
      <c r="B2331" s="48"/>
      <c r="C2331" s="48"/>
      <c r="D2331" s="48"/>
      <c r="E2331" s="48"/>
      <c r="F2331" s="48"/>
      <c r="G2331" s="48"/>
      <c r="H2331" s="48"/>
      <c r="I2331" s="48"/>
      <c r="J2331" s="48"/>
      <c r="K2331" s="48"/>
      <c r="IY2331" s="6"/>
      <c r="IZ2331" s="6"/>
      <c r="JA2331" s="6"/>
      <c r="JB2331" s="6"/>
      <c r="JC2331" s="6"/>
      <c r="JD2331" s="46"/>
      <c r="JE2331" s="4"/>
      <c r="JF2331" s="4"/>
      <c r="JG2331" s="4"/>
      <c r="JH2331" s="4"/>
      <c r="JI2331" s="4"/>
      <c r="JJ2331" s="4"/>
      <c r="JK2331" s="4"/>
      <c r="JL2331" s="4"/>
      <c r="JM2331" s="4"/>
      <c r="JN2331" s="4"/>
      <c r="JO2331" s="4"/>
      <c r="JP2331" s="4"/>
      <c r="JQ2331" s="6"/>
    </row>
    <row r="2332" spans="1:277" x14ac:dyDescent="0.25">
      <c r="A2332" s="47"/>
      <c r="B2332" s="48"/>
      <c r="C2332" s="48"/>
      <c r="D2332" s="48"/>
      <c r="E2332" s="48"/>
      <c r="F2332" s="48"/>
      <c r="G2332" s="48"/>
      <c r="H2332" s="48"/>
      <c r="I2332" s="48"/>
      <c r="J2332" s="48"/>
      <c r="K2332" s="48"/>
      <c r="IY2332" s="6"/>
      <c r="IZ2332" s="6"/>
      <c r="JA2332" s="6"/>
      <c r="JB2332" s="6"/>
      <c r="JC2332" s="6"/>
      <c r="JD2332" s="46"/>
      <c r="JE2332" s="4"/>
      <c r="JF2332" s="4"/>
      <c r="JG2332" s="4"/>
      <c r="JH2332" s="4"/>
      <c r="JI2332" s="4"/>
      <c r="JJ2332" s="4"/>
      <c r="JK2332" s="4"/>
      <c r="JL2332" s="4"/>
      <c r="JM2332" s="4"/>
      <c r="JN2332" s="4"/>
      <c r="JO2332" s="4"/>
      <c r="JP2332" s="4"/>
      <c r="JQ2332" s="6"/>
    </row>
    <row r="2333" spans="1:277" x14ac:dyDescent="0.25">
      <c r="A2333" s="47"/>
      <c r="B2333" s="48"/>
      <c r="C2333" s="48"/>
      <c r="D2333" s="48"/>
      <c r="E2333" s="48"/>
      <c r="F2333" s="48"/>
      <c r="G2333" s="48"/>
      <c r="H2333" s="48"/>
      <c r="I2333" s="48"/>
      <c r="J2333" s="48"/>
      <c r="K2333" s="48"/>
      <c r="IY2333" s="6"/>
      <c r="IZ2333" s="6"/>
      <c r="JA2333" s="6"/>
      <c r="JB2333" s="6"/>
      <c r="JC2333" s="6"/>
      <c r="JD2333" s="46"/>
      <c r="JE2333" s="4"/>
      <c r="JF2333" s="4"/>
      <c r="JG2333" s="4"/>
      <c r="JH2333" s="4"/>
      <c r="JI2333" s="4"/>
      <c r="JJ2333" s="4"/>
      <c r="JK2333" s="4"/>
      <c r="JL2333" s="4"/>
      <c r="JM2333" s="4"/>
      <c r="JN2333" s="4"/>
      <c r="JO2333" s="4"/>
      <c r="JP2333" s="4"/>
      <c r="JQ2333" s="6"/>
    </row>
    <row r="2334" spans="1:277" x14ac:dyDescent="0.25">
      <c r="A2334" s="47"/>
      <c r="B2334" s="48"/>
      <c r="C2334" s="48"/>
      <c r="D2334" s="48"/>
      <c r="E2334" s="48"/>
      <c r="F2334" s="48"/>
      <c r="G2334" s="48"/>
      <c r="H2334" s="48"/>
      <c r="I2334" s="48"/>
      <c r="J2334" s="48"/>
      <c r="K2334" s="48"/>
      <c r="IY2334" s="6"/>
      <c r="IZ2334" s="6"/>
      <c r="JA2334" s="6"/>
      <c r="JB2334" s="6"/>
      <c r="JC2334" s="6"/>
      <c r="JD2334" s="46"/>
      <c r="JE2334" s="4"/>
      <c r="JF2334" s="4"/>
      <c r="JG2334" s="4"/>
      <c r="JH2334" s="4"/>
      <c r="JI2334" s="4"/>
      <c r="JJ2334" s="4"/>
      <c r="JK2334" s="4"/>
      <c r="JL2334" s="4"/>
      <c r="JM2334" s="4"/>
      <c r="JN2334" s="4"/>
      <c r="JO2334" s="4"/>
      <c r="JP2334" s="4"/>
      <c r="JQ2334" s="6"/>
    </row>
    <row r="2335" spans="1:277" x14ac:dyDescent="0.25">
      <c r="A2335" s="47"/>
      <c r="B2335" s="48"/>
      <c r="C2335" s="48"/>
      <c r="D2335" s="48"/>
      <c r="E2335" s="48"/>
      <c r="F2335" s="48"/>
      <c r="G2335" s="48"/>
      <c r="H2335" s="48"/>
      <c r="I2335" s="48"/>
      <c r="J2335" s="48"/>
      <c r="K2335" s="48"/>
      <c r="IY2335" s="6"/>
      <c r="IZ2335" s="6"/>
      <c r="JA2335" s="6"/>
      <c r="JB2335" s="6"/>
      <c r="JC2335" s="6"/>
      <c r="JD2335" s="46"/>
      <c r="JE2335" s="4"/>
      <c r="JF2335" s="4"/>
      <c r="JG2335" s="4"/>
      <c r="JH2335" s="4"/>
      <c r="JI2335" s="4"/>
      <c r="JJ2335" s="4"/>
      <c r="JK2335" s="4"/>
      <c r="JL2335" s="4"/>
      <c r="JM2335" s="4"/>
      <c r="JN2335" s="4"/>
      <c r="JO2335" s="4"/>
      <c r="JP2335" s="4"/>
      <c r="JQ2335" s="6"/>
    </row>
    <row r="2336" spans="1:277" x14ac:dyDescent="0.25">
      <c r="A2336" s="47"/>
      <c r="B2336" s="48"/>
      <c r="C2336" s="48"/>
      <c r="D2336" s="48"/>
      <c r="E2336" s="48"/>
      <c r="F2336" s="48"/>
      <c r="G2336" s="48"/>
      <c r="H2336" s="48"/>
      <c r="I2336" s="48"/>
      <c r="J2336" s="48"/>
      <c r="K2336" s="48"/>
      <c r="IY2336" s="6"/>
      <c r="IZ2336" s="6"/>
      <c r="JA2336" s="6"/>
      <c r="JB2336" s="6"/>
      <c r="JC2336" s="6"/>
      <c r="JD2336" s="46"/>
      <c r="JE2336" s="4"/>
      <c r="JF2336" s="4"/>
      <c r="JG2336" s="4"/>
      <c r="JH2336" s="4"/>
      <c r="JI2336" s="4"/>
      <c r="JJ2336" s="4"/>
      <c r="JK2336" s="4"/>
      <c r="JL2336" s="4"/>
      <c r="JM2336" s="4"/>
      <c r="JN2336" s="4"/>
      <c r="JO2336" s="4"/>
      <c r="JP2336" s="4"/>
      <c r="JQ2336" s="6"/>
    </row>
    <row r="2337" spans="1:277" x14ac:dyDescent="0.25">
      <c r="A2337" s="47"/>
      <c r="B2337" s="48"/>
      <c r="C2337" s="48"/>
      <c r="D2337" s="48"/>
      <c r="E2337" s="48"/>
      <c r="F2337" s="48"/>
      <c r="G2337" s="48"/>
      <c r="H2337" s="48"/>
      <c r="I2337" s="48"/>
      <c r="J2337" s="48"/>
      <c r="K2337" s="48"/>
      <c r="IY2337" s="6"/>
      <c r="IZ2337" s="6"/>
      <c r="JA2337" s="6"/>
      <c r="JB2337" s="6"/>
      <c r="JC2337" s="6"/>
      <c r="JD2337" s="46"/>
      <c r="JE2337" s="4"/>
      <c r="JF2337" s="4"/>
      <c r="JG2337" s="4"/>
      <c r="JH2337" s="4"/>
      <c r="JI2337" s="4"/>
      <c r="JJ2337" s="4"/>
      <c r="JK2337" s="4"/>
      <c r="JL2337" s="4"/>
      <c r="JM2337" s="4"/>
      <c r="JN2337" s="4"/>
      <c r="JO2337" s="4"/>
      <c r="JP2337" s="4"/>
      <c r="JQ2337" s="6"/>
    </row>
    <row r="2338" spans="1:277" x14ac:dyDescent="0.25">
      <c r="A2338" s="47"/>
      <c r="B2338" s="48"/>
      <c r="C2338" s="48"/>
      <c r="D2338" s="48"/>
      <c r="E2338" s="48"/>
      <c r="F2338" s="48"/>
      <c r="G2338" s="48"/>
      <c r="H2338" s="48"/>
      <c r="I2338" s="48"/>
      <c r="J2338" s="48"/>
      <c r="K2338" s="48"/>
      <c r="IY2338" s="6"/>
      <c r="IZ2338" s="6"/>
      <c r="JA2338" s="6"/>
      <c r="JB2338" s="6"/>
      <c r="JC2338" s="6"/>
      <c r="JD2338" s="46"/>
      <c r="JE2338" s="4"/>
      <c r="JF2338" s="4"/>
      <c r="JG2338" s="4"/>
      <c r="JH2338" s="4"/>
      <c r="JI2338" s="4"/>
      <c r="JJ2338" s="4"/>
      <c r="JK2338" s="4"/>
      <c r="JL2338" s="4"/>
      <c r="JM2338" s="4"/>
      <c r="JN2338" s="4"/>
      <c r="JO2338" s="4"/>
      <c r="JP2338" s="4"/>
      <c r="JQ2338" s="6"/>
    </row>
    <row r="2339" spans="1:277" x14ac:dyDescent="0.25">
      <c r="A2339" s="47"/>
      <c r="B2339" s="48"/>
      <c r="C2339" s="48"/>
      <c r="D2339" s="48"/>
      <c r="E2339" s="48"/>
      <c r="F2339" s="48"/>
      <c r="G2339" s="48"/>
      <c r="H2339" s="48"/>
      <c r="I2339" s="48"/>
      <c r="J2339" s="48"/>
      <c r="K2339" s="48"/>
      <c r="IY2339" s="6"/>
      <c r="IZ2339" s="6"/>
      <c r="JA2339" s="6"/>
      <c r="JB2339" s="6"/>
      <c r="JC2339" s="6"/>
      <c r="JD2339" s="46"/>
      <c r="JE2339" s="4"/>
      <c r="JF2339" s="4"/>
      <c r="JG2339" s="4"/>
      <c r="JH2339" s="4"/>
      <c r="JI2339" s="4"/>
      <c r="JJ2339" s="4"/>
      <c r="JK2339" s="4"/>
      <c r="JL2339" s="4"/>
      <c r="JM2339" s="4"/>
      <c r="JN2339" s="4"/>
      <c r="JO2339" s="4"/>
      <c r="JP2339" s="4"/>
      <c r="JQ2339" s="6"/>
    </row>
    <row r="2340" spans="1:277" x14ac:dyDescent="0.25">
      <c r="A2340" s="47"/>
      <c r="B2340" s="48"/>
      <c r="C2340" s="48"/>
      <c r="D2340" s="48"/>
      <c r="E2340" s="48"/>
      <c r="F2340" s="48"/>
      <c r="G2340" s="48"/>
      <c r="H2340" s="48"/>
      <c r="I2340" s="48"/>
      <c r="J2340" s="48"/>
      <c r="K2340" s="48"/>
      <c r="IY2340" s="6"/>
      <c r="IZ2340" s="6"/>
      <c r="JA2340" s="6"/>
      <c r="JB2340" s="6"/>
      <c r="JC2340" s="6"/>
      <c r="JD2340" s="46"/>
      <c r="JE2340" s="4"/>
      <c r="JF2340" s="4"/>
      <c r="JG2340" s="4"/>
      <c r="JH2340" s="4"/>
      <c r="JI2340" s="4"/>
      <c r="JJ2340" s="4"/>
      <c r="JK2340" s="4"/>
      <c r="JL2340" s="4"/>
      <c r="JM2340" s="4"/>
      <c r="JN2340" s="4"/>
      <c r="JO2340" s="4"/>
      <c r="JP2340" s="4"/>
      <c r="JQ2340" s="6"/>
    </row>
    <row r="2341" spans="1:277" x14ac:dyDescent="0.25">
      <c r="A2341" s="47"/>
      <c r="B2341" s="48"/>
      <c r="C2341" s="48"/>
      <c r="D2341" s="48"/>
      <c r="E2341" s="48"/>
      <c r="F2341" s="48"/>
      <c r="G2341" s="48"/>
      <c r="H2341" s="48"/>
      <c r="I2341" s="48"/>
      <c r="J2341" s="48"/>
      <c r="K2341" s="48"/>
      <c r="IY2341" s="6"/>
      <c r="IZ2341" s="6"/>
      <c r="JA2341" s="6"/>
      <c r="JB2341" s="6"/>
      <c r="JC2341" s="6"/>
      <c r="JD2341" s="46"/>
      <c r="JE2341" s="4"/>
      <c r="JF2341" s="4"/>
      <c r="JG2341" s="4"/>
      <c r="JH2341" s="4"/>
      <c r="JI2341" s="4"/>
      <c r="JJ2341" s="4"/>
      <c r="JK2341" s="4"/>
      <c r="JL2341" s="4"/>
      <c r="JM2341" s="4"/>
      <c r="JN2341" s="4"/>
      <c r="JO2341" s="4"/>
      <c r="JP2341" s="4"/>
      <c r="JQ2341" s="6"/>
    </row>
    <row r="2342" spans="1:277" x14ac:dyDescent="0.25">
      <c r="A2342" s="47"/>
      <c r="B2342" s="48"/>
      <c r="C2342" s="48"/>
      <c r="D2342" s="48"/>
      <c r="E2342" s="48"/>
      <c r="F2342" s="48"/>
      <c r="G2342" s="48"/>
      <c r="H2342" s="48"/>
      <c r="I2342" s="48"/>
      <c r="J2342" s="48"/>
      <c r="K2342" s="48"/>
      <c r="IY2342" s="6"/>
      <c r="IZ2342" s="6"/>
      <c r="JA2342" s="6"/>
      <c r="JB2342" s="6"/>
      <c r="JC2342" s="6"/>
      <c r="JD2342" s="46"/>
      <c r="JE2342" s="4"/>
      <c r="JF2342" s="4"/>
      <c r="JG2342" s="4"/>
      <c r="JH2342" s="4"/>
      <c r="JI2342" s="4"/>
      <c r="JJ2342" s="4"/>
      <c r="JK2342" s="4"/>
      <c r="JL2342" s="4"/>
      <c r="JM2342" s="4"/>
      <c r="JN2342" s="4"/>
      <c r="JO2342" s="4"/>
      <c r="JP2342" s="4"/>
      <c r="JQ2342" s="6"/>
    </row>
    <row r="2343" spans="1:277" x14ac:dyDescent="0.25">
      <c r="A2343" s="47"/>
      <c r="B2343" s="48"/>
      <c r="C2343" s="48"/>
      <c r="D2343" s="48"/>
      <c r="E2343" s="48"/>
      <c r="F2343" s="48"/>
      <c r="G2343" s="48"/>
      <c r="H2343" s="48"/>
      <c r="I2343" s="48"/>
      <c r="J2343" s="48"/>
      <c r="K2343" s="48"/>
      <c r="IY2343" s="6"/>
      <c r="IZ2343" s="6"/>
      <c r="JA2343" s="6"/>
      <c r="JB2343" s="6"/>
      <c r="JC2343" s="6"/>
      <c r="JD2343" s="46"/>
      <c r="JE2343" s="4"/>
      <c r="JF2343" s="4"/>
      <c r="JG2343" s="4"/>
      <c r="JH2343" s="4"/>
      <c r="JI2343" s="4"/>
      <c r="JJ2343" s="4"/>
      <c r="JK2343" s="4"/>
      <c r="JL2343" s="4"/>
      <c r="JM2343" s="4"/>
      <c r="JN2343" s="4"/>
      <c r="JO2343" s="4"/>
      <c r="JP2343" s="4"/>
      <c r="JQ2343" s="6"/>
    </row>
    <row r="2344" spans="1:277" x14ac:dyDescent="0.25">
      <c r="A2344" s="47"/>
      <c r="B2344" s="48"/>
      <c r="C2344" s="48"/>
      <c r="D2344" s="48"/>
      <c r="E2344" s="48"/>
      <c r="F2344" s="48"/>
      <c r="G2344" s="48"/>
      <c r="H2344" s="48"/>
      <c r="I2344" s="48"/>
      <c r="J2344" s="48"/>
      <c r="K2344" s="48"/>
      <c r="IY2344" s="6"/>
      <c r="IZ2344" s="6"/>
      <c r="JA2344" s="6"/>
      <c r="JB2344" s="6"/>
      <c r="JC2344" s="6"/>
      <c r="JD2344" s="46"/>
      <c r="JE2344" s="4"/>
      <c r="JF2344" s="4"/>
      <c r="JG2344" s="4"/>
      <c r="JH2344" s="4"/>
      <c r="JI2344" s="4"/>
      <c r="JJ2344" s="4"/>
      <c r="JK2344" s="4"/>
      <c r="JL2344" s="4"/>
      <c r="JM2344" s="4"/>
      <c r="JN2344" s="4"/>
      <c r="JO2344" s="4"/>
      <c r="JP2344" s="4"/>
      <c r="JQ2344" s="6"/>
    </row>
    <row r="2345" spans="1:277" x14ac:dyDescent="0.25">
      <c r="A2345" s="47"/>
      <c r="B2345" s="48"/>
      <c r="C2345" s="48"/>
      <c r="D2345" s="48"/>
      <c r="E2345" s="48"/>
      <c r="F2345" s="48"/>
      <c r="G2345" s="48"/>
      <c r="H2345" s="48"/>
      <c r="I2345" s="48"/>
      <c r="J2345" s="48"/>
      <c r="K2345" s="48"/>
      <c r="IY2345" s="6"/>
      <c r="IZ2345" s="6"/>
      <c r="JA2345" s="6"/>
      <c r="JB2345" s="6"/>
      <c r="JC2345" s="6"/>
      <c r="JD2345" s="46"/>
      <c r="JE2345" s="4"/>
      <c r="JF2345" s="4"/>
      <c r="JG2345" s="4"/>
      <c r="JH2345" s="4"/>
      <c r="JI2345" s="4"/>
      <c r="JJ2345" s="4"/>
      <c r="JK2345" s="4"/>
      <c r="JL2345" s="4"/>
      <c r="JM2345" s="4"/>
      <c r="JN2345" s="4"/>
      <c r="JO2345" s="4"/>
      <c r="JP2345" s="4"/>
      <c r="JQ2345" s="6"/>
    </row>
    <row r="2346" spans="1:277" x14ac:dyDescent="0.25">
      <c r="A2346" s="47"/>
      <c r="B2346" s="48"/>
      <c r="C2346" s="48"/>
      <c r="D2346" s="48"/>
      <c r="E2346" s="48"/>
      <c r="F2346" s="48"/>
      <c r="G2346" s="48"/>
      <c r="H2346" s="48"/>
      <c r="I2346" s="48"/>
      <c r="J2346" s="48"/>
      <c r="K2346" s="48"/>
      <c r="IY2346" s="6"/>
      <c r="IZ2346" s="6"/>
      <c r="JA2346" s="6"/>
      <c r="JB2346" s="6"/>
      <c r="JC2346" s="6"/>
      <c r="JD2346" s="46"/>
      <c r="JE2346" s="4"/>
      <c r="JF2346" s="4"/>
      <c r="JG2346" s="4"/>
      <c r="JH2346" s="4"/>
      <c r="JI2346" s="4"/>
      <c r="JJ2346" s="4"/>
      <c r="JK2346" s="4"/>
      <c r="JL2346" s="4"/>
      <c r="JM2346" s="4"/>
      <c r="JN2346" s="4"/>
      <c r="JO2346" s="4"/>
      <c r="JP2346" s="4"/>
      <c r="JQ2346" s="6"/>
    </row>
    <row r="2347" spans="1:277" x14ac:dyDescent="0.25">
      <c r="A2347" s="47"/>
      <c r="B2347" s="48"/>
      <c r="C2347" s="48"/>
      <c r="D2347" s="48"/>
      <c r="E2347" s="48"/>
      <c r="F2347" s="48"/>
      <c r="G2347" s="48"/>
      <c r="H2347" s="48"/>
      <c r="I2347" s="48"/>
      <c r="J2347" s="48"/>
      <c r="K2347" s="48"/>
      <c r="IY2347" s="6"/>
      <c r="IZ2347" s="6"/>
      <c r="JA2347" s="6"/>
      <c r="JB2347" s="6"/>
      <c r="JC2347" s="6"/>
      <c r="JD2347" s="46"/>
      <c r="JE2347" s="4"/>
      <c r="JF2347" s="4"/>
      <c r="JG2347" s="4"/>
      <c r="JH2347" s="4"/>
      <c r="JI2347" s="4"/>
      <c r="JJ2347" s="4"/>
      <c r="JK2347" s="4"/>
      <c r="JL2347" s="4"/>
      <c r="JM2347" s="4"/>
      <c r="JN2347" s="4"/>
      <c r="JO2347" s="4"/>
      <c r="JP2347" s="4"/>
      <c r="JQ2347" s="6"/>
    </row>
    <row r="2348" spans="1:277" x14ac:dyDescent="0.25">
      <c r="A2348" s="47"/>
      <c r="B2348" s="48"/>
      <c r="C2348" s="48"/>
      <c r="D2348" s="48"/>
      <c r="E2348" s="48"/>
      <c r="F2348" s="48"/>
      <c r="G2348" s="48"/>
      <c r="H2348" s="48"/>
      <c r="I2348" s="48"/>
      <c r="J2348" s="48"/>
      <c r="K2348" s="48"/>
      <c r="IY2348" s="6"/>
      <c r="IZ2348" s="6"/>
      <c r="JA2348" s="6"/>
      <c r="JB2348" s="6"/>
      <c r="JC2348" s="6"/>
      <c r="JD2348" s="46"/>
      <c r="JE2348" s="4"/>
      <c r="JF2348" s="4"/>
      <c r="JG2348" s="4"/>
      <c r="JH2348" s="4"/>
      <c r="JI2348" s="4"/>
      <c r="JJ2348" s="4"/>
      <c r="JK2348" s="4"/>
      <c r="JL2348" s="4"/>
      <c r="JM2348" s="4"/>
      <c r="JN2348" s="4"/>
      <c r="JO2348" s="4"/>
      <c r="JP2348" s="4"/>
      <c r="JQ2348" s="6"/>
    </row>
    <row r="2349" spans="1:277" x14ac:dyDescent="0.25">
      <c r="A2349" s="47"/>
      <c r="B2349" s="48"/>
      <c r="C2349" s="48"/>
      <c r="D2349" s="48"/>
      <c r="E2349" s="48"/>
      <c r="F2349" s="48"/>
      <c r="G2349" s="48"/>
      <c r="H2349" s="48"/>
      <c r="I2349" s="48"/>
      <c r="J2349" s="48"/>
      <c r="K2349" s="48"/>
      <c r="IY2349" s="6"/>
      <c r="IZ2349" s="6"/>
      <c r="JA2349" s="6"/>
      <c r="JB2349" s="6"/>
      <c r="JC2349" s="6"/>
      <c r="JD2349" s="46"/>
      <c r="JE2349" s="4"/>
      <c r="JF2349" s="4"/>
      <c r="JG2349" s="4"/>
      <c r="JH2349" s="4"/>
      <c r="JI2349" s="4"/>
      <c r="JJ2349" s="4"/>
      <c r="JK2349" s="4"/>
      <c r="JL2349" s="4"/>
      <c r="JM2349" s="4"/>
      <c r="JN2349" s="4"/>
      <c r="JO2349" s="4"/>
      <c r="JP2349" s="4"/>
      <c r="JQ2349" s="6"/>
    </row>
    <row r="2350" spans="1:277" x14ac:dyDescent="0.25">
      <c r="A2350" s="47"/>
      <c r="B2350" s="48"/>
      <c r="C2350" s="48"/>
      <c r="D2350" s="48"/>
      <c r="E2350" s="48"/>
      <c r="F2350" s="48"/>
      <c r="G2350" s="48"/>
      <c r="H2350" s="48"/>
      <c r="I2350" s="48"/>
      <c r="J2350" s="48"/>
      <c r="K2350" s="48"/>
      <c r="IY2350" s="6"/>
      <c r="IZ2350" s="6"/>
      <c r="JA2350" s="6"/>
      <c r="JB2350" s="6"/>
      <c r="JC2350" s="6"/>
      <c r="JD2350" s="46"/>
      <c r="JE2350" s="4"/>
      <c r="JF2350" s="4"/>
      <c r="JG2350" s="4"/>
      <c r="JH2350" s="4"/>
      <c r="JI2350" s="4"/>
      <c r="JJ2350" s="4"/>
      <c r="JK2350" s="4"/>
      <c r="JL2350" s="4"/>
      <c r="JM2350" s="4"/>
      <c r="JN2350" s="4"/>
      <c r="JO2350" s="4"/>
      <c r="JP2350" s="4"/>
      <c r="JQ2350" s="6"/>
    </row>
    <row r="2351" spans="1:277" x14ac:dyDescent="0.25">
      <c r="A2351" s="47"/>
      <c r="B2351" s="48"/>
      <c r="C2351" s="48"/>
      <c r="D2351" s="48"/>
      <c r="E2351" s="48"/>
      <c r="F2351" s="48"/>
      <c r="G2351" s="48"/>
      <c r="H2351" s="48"/>
      <c r="I2351" s="48"/>
      <c r="J2351" s="48"/>
      <c r="K2351" s="48"/>
      <c r="IY2351" s="6"/>
      <c r="IZ2351" s="6"/>
      <c r="JA2351" s="6"/>
      <c r="JB2351" s="6"/>
      <c r="JC2351" s="6"/>
      <c r="JD2351" s="46"/>
      <c r="JE2351" s="4"/>
      <c r="JF2351" s="4"/>
      <c r="JG2351" s="4"/>
      <c r="JH2351" s="4"/>
      <c r="JI2351" s="4"/>
      <c r="JJ2351" s="4"/>
      <c r="JK2351" s="4"/>
      <c r="JL2351" s="4"/>
      <c r="JM2351" s="4"/>
      <c r="JN2351" s="4"/>
      <c r="JO2351" s="4"/>
      <c r="JP2351" s="4"/>
      <c r="JQ2351" s="6"/>
    </row>
    <row r="2352" spans="1:277" x14ac:dyDescent="0.25">
      <c r="A2352" s="47"/>
      <c r="B2352" s="48"/>
      <c r="C2352" s="48"/>
      <c r="D2352" s="48"/>
      <c r="E2352" s="48"/>
      <c r="F2352" s="48"/>
      <c r="G2352" s="48"/>
      <c r="H2352" s="48"/>
      <c r="I2352" s="48"/>
      <c r="J2352" s="48"/>
      <c r="K2352" s="48"/>
      <c r="IY2352" s="6"/>
      <c r="IZ2352" s="6"/>
      <c r="JA2352" s="6"/>
      <c r="JB2352" s="6"/>
      <c r="JC2352" s="6"/>
      <c r="JD2352" s="46"/>
      <c r="JE2352" s="4"/>
      <c r="JF2352" s="4"/>
      <c r="JG2352" s="4"/>
      <c r="JH2352" s="4"/>
      <c r="JI2352" s="4"/>
      <c r="JJ2352" s="4"/>
      <c r="JK2352" s="4"/>
      <c r="JL2352" s="4"/>
      <c r="JM2352" s="4"/>
      <c r="JN2352" s="4"/>
      <c r="JO2352" s="4"/>
      <c r="JP2352" s="4"/>
      <c r="JQ2352" s="6"/>
    </row>
    <row r="2353" spans="1:277" x14ac:dyDescent="0.25">
      <c r="A2353" s="47"/>
      <c r="B2353" s="48"/>
      <c r="C2353" s="48"/>
      <c r="D2353" s="48"/>
      <c r="E2353" s="48"/>
      <c r="F2353" s="48"/>
      <c r="G2353" s="48"/>
      <c r="H2353" s="48"/>
      <c r="I2353" s="48"/>
      <c r="J2353" s="48"/>
      <c r="K2353" s="48"/>
      <c r="IY2353" s="6"/>
      <c r="IZ2353" s="6"/>
      <c r="JA2353" s="6"/>
      <c r="JB2353" s="6"/>
      <c r="JC2353" s="6"/>
      <c r="JD2353" s="46"/>
      <c r="JE2353" s="4"/>
      <c r="JF2353" s="4"/>
      <c r="JG2353" s="4"/>
      <c r="JH2353" s="4"/>
      <c r="JI2353" s="4"/>
      <c r="JJ2353" s="4"/>
      <c r="JK2353" s="4"/>
      <c r="JL2353" s="4"/>
      <c r="JM2353" s="4"/>
      <c r="JN2353" s="4"/>
      <c r="JO2353" s="4"/>
      <c r="JP2353" s="4"/>
      <c r="JQ2353" s="6"/>
    </row>
    <row r="2354" spans="1:277" x14ac:dyDescent="0.25">
      <c r="A2354" s="47"/>
      <c r="B2354" s="48"/>
      <c r="C2354" s="48"/>
      <c r="D2354" s="48"/>
      <c r="E2354" s="48"/>
      <c r="F2354" s="48"/>
      <c r="G2354" s="48"/>
      <c r="H2354" s="48"/>
      <c r="I2354" s="48"/>
      <c r="J2354" s="48"/>
      <c r="K2354" s="48"/>
      <c r="IY2354" s="6"/>
      <c r="IZ2354" s="6"/>
      <c r="JA2354" s="6"/>
      <c r="JB2354" s="6"/>
      <c r="JC2354" s="6"/>
      <c r="JD2354" s="46"/>
      <c r="JE2354" s="4"/>
      <c r="JF2354" s="4"/>
      <c r="JG2354" s="4"/>
      <c r="JH2354" s="4"/>
      <c r="JI2354" s="4"/>
      <c r="JJ2354" s="4"/>
      <c r="JK2354" s="4"/>
      <c r="JL2354" s="4"/>
      <c r="JM2354" s="4"/>
      <c r="JN2354" s="4"/>
      <c r="JO2354" s="4"/>
      <c r="JP2354" s="4"/>
      <c r="JQ2354" s="6"/>
    </row>
    <row r="2355" spans="1:277" x14ac:dyDescent="0.25">
      <c r="A2355" s="47"/>
      <c r="B2355" s="48"/>
      <c r="C2355" s="48"/>
      <c r="D2355" s="48"/>
      <c r="E2355" s="48"/>
      <c r="F2355" s="48"/>
      <c r="G2355" s="48"/>
      <c r="H2355" s="48"/>
      <c r="I2355" s="48"/>
      <c r="J2355" s="48"/>
      <c r="K2355" s="48"/>
      <c r="IY2355" s="6"/>
      <c r="IZ2355" s="6"/>
      <c r="JA2355" s="6"/>
      <c r="JB2355" s="6"/>
      <c r="JC2355" s="6"/>
      <c r="JD2355" s="46"/>
      <c r="JE2355" s="4"/>
      <c r="JF2355" s="4"/>
      <c r="JG2355" s="4"/>
      <c r="JH2355" s="4"/>
      <c r="JI2355" s="4"/>
      <c r="JJ2355" s="4"/>
      <c r="JK2355" s="4"/>
      <c r="JL2355" s="4"/>
      <c r="JM2355" s="4"/>
      <c r="JN2355" s="4"/>
      <c r="JO2355" s="4"/>
      <c r="JP2355" s="4"/>
      <c r="JQ2355" s="6"/>
    </row>
    <row r="2356" spans="1:277" x14ac:dyDescent="0.25">
      <c r="A2356" s="47"/>
      <c r="B2356" s="48"/>
      <c r="C2356" s="48"/>
      <c r="D2356" s="48"/>
      <c r="E2356" s="48"/>
      <c r="F2356" s="48"/>
      <c r="G2356" s="48"/>
      <c r="H2356" s="48"/>
      <c r="I2356" s="48"/>
      <c r="J2356" s="48"/>
      <c r="K2356" s="48"/>
      <c r="IY2356" s="6"/>
      <c r="IZ2356" s="6"/>
      <c r="JA2356" s="6"/>
      <c r="JB2356" s="6"/>
      <c r="JC2356" s="6"/>
      <c r="JD2356" s="46"/>
      <c r="JE2356" s="4"/>
      <c r="JF2356" s="4"/>
      <c r="JG2356" s="4"/>
      <c r="JH2356" s="4"/>
      <c r="JI2356" s="4"/>
      <c r="JJ2356" s="4"/>
      <c r="JK2356" s="4"/>
      <c r="JL2356" s="4"/>
      <c r="JM2356" s="4"/>
      <c r="JN2356" s="4"/>
      <c r="JO2356" s="4"/>
      <c r="JP2356" s="4"/>
      <c r="JQ2356" s="6"/>
    </row>
    <row r="2357" spans="1:277" x14ac:dyDescent="0.25">
      <c r="A2357" s="47"/>
      <c r="B2357" s="48"/>
      <c r="C2357" s="48"/>
      <c r="D2357" s="48"/>
      <c r="E2357" s="48"/>
      <c r="F2357" s="48"/>
      <c r="G2357" s="48"/>
      <c r="H2357" s="48"/>
      <c r="I2357" s="48"/>
      <c r="J2357" s="48"/>
      <c r="K2357" s="48"/>
      <c r="IY2357" s="6"/>
      <c r="IZ2357" s="6"/>
      <c r="JA2357" s="6"/>
      <c r="JB2357" s="6"/>
      <c r="JC2357" s="6"/>
      <c r="JD2357" s="46"/>
      <c r="JE2357" s="4"/>
      <c r="JF2357" s="4"/>
      <c r="JG2357" s="4"/>
      <c r="JH2357" s="4"/>
      <c r="JI2357" s="4"/>
      <c r="JJ2357" s="4"/>
      <c r="JK2357" s="4"/>
      <c r="JL2357" s="4"/>
      <c r="JM2357" s="4"/>
      <c r="JN2357" s="4"/>
      <c r="JO2357" s="4"/>
      <c r="JP2357" s="4"/>
      <c r="JQ2357" s="6"/>
    </row>
    <row r="2358" spans="1:277" x14ac:dyDescent="0.25">
      <c r="A2358" s="47"/>
      <c r="B2358" s="48"/>
      <c r="C2358" s="48"/>
      <c r="D2358" s="48"/>
      <c r="E2358" s="48"/>
      <c r="F2358" s="48"/>
      <c r="G2358" s="48"/>
      <c r="H2358" s="48"/>
      <c r="I2358" s="48"/>
      <c r="J2358" s="48"/>
      <c r="K2358" s="48"/>
      <c r="IY2358" s="6"/>
      <c r="IZ2358" s="6"/>
      <c r="JA2358" s="6"/>
      <c r="JB2358" s="6"/>
      <c r="JC2358" s="6"/>
      <c r="JD2358" s="46"/>
      <c r="JE2358" s="4"/>
      <c r="JF2358" s="4"/>
      <c r="JG2358" s="4"/>
      <c r="JH2358" s="4"/>
      <c r="JI2358" s="4"/>
      <c r="JJ2358" s="4"/>
      <c r="JK2358" s="4"/>
      <c r="JL2358" s="4"/>
      <c r="JM2358" s="4"/>
      <c r="JN2358" s="4"/>
      <c r="JO2358" s="4"/>
      <c r="JP2358" s="4"/>
      <c r="JQ2358" s="6"/>
    </row>
    <row r="2359" spans="1:277" x14ac:dyDescent="0.25">
      <c r="A2359" s="47"/>
      <c r="B2359" s="48"/>
      <c r="C2359" s="48"/>
      <c r="D2359" s="48"/>
      <c r="E2359" s="48"/>
      <c r="F2359" s="48"/>
      <c r="G2359" s="48"/>
      <c r="H2359" s="48"/>
      <c r="I2359" s="48"/>
      <c r="J2359" s="48"/>
      <c r="K2359" s="48"/>
      <c r="IY2359" s="6"/>
      <c r="IZ2359" s="6"/>
      <c r="JA2359" s="6"/>
      <c r="JB2359" s="6"/>
      <c r="JC2359" s="6"/>
      <c r="JD2359" s="46"/>
      <c r="JE2359" s="4"/>
      <c r="JF2359" s="4"/>
      <c r="JG2359" s="4"/>
      <c r="JH2359" s="4"/>
      <c r="JI2359" s="4"/>
      <c r="JJ2359" s="4"/>
      <c r="JK2359" s="4"/>
      <c r="JL2359" s="4"/>
      <c r="JM2359" s="4"/>
      <c r="JN2359" s="4"/>
      <c r="JO2359" s="4"/>
      <c r="JP2359" s="4"/>
      <c r="JQ2359" s="6"/>
    </row>
    <row r="2360" spans="1:277" x14ac:dyDescent="0.25">
      <c r="A2360" s="47"/>
      <c r="B2360" s="48"/>
      <c r="C2360" s="48"/>
      <c r="D2360" s="48"/>
      <c r="E2360" s="48"/>
      <c r="F2360" s="48"/>
      <c r="G2360" s="48"/>
      <c r="H2360" s="48"/>
      <c r="I2360" s="48"/>
      <c r="J2360" s="48"/>
      <c r="K2360" s="48"/>
      <c r="IY2360" s="6"/>
      <c r="IZ2360" s="6"/>
      <c r="JA2360" s="6"/>
      <c r="JB2360" s="6"/>
      <c r="JC2360" s="6"/>
      <c r="JD2360" s="46"/>
      <c r="JE2360" s="4"/>
      <c r="JF2360" s="4"/>
      <c r="JG2360" s="4"/>
      <c r="JH2360" s="4"/>
      <c r="JI2360" s="4"/>
      <c r="JJ2360" s="4"/>
      <c r="JK2360" s="4"/>
      <c r="JL2360" s="4"/>
      <c r="JM2360" s="4"/>
      <c r="JN2360" s="4"/>
      <c r="JO2360" s="4"/>
      <c r="JP2360" s="4"/>
      <c r="JQ2360" s="6"/>
    </row>
    <row r="2361" spans="1:277" x14ac:dyDescent="0.25">
      <c r="A2361" s="47"/>
      <c r="B2361" s="48"/>
      <c r="C2361" s="48"/>
      <c r="D2361" s="48"/>
      <c r="E2361" s="48"/>
      <c r="F2361" s="48"/>
      <c r="G2361" s="48"/>
      <c r="H2361" s="48"/>
      <c r="I2361" s="48"/>
      <c r="J2361" s="48"/>
      <c r="K2361" s="48"/>
      <c r="IY2361" s="6"/>
      <c r="IZ2361" s="6"/>
      <c r="JA2361" s="6"/>
      <c r="JB2361" s="6"/>
      <c r="JC2361" s="6"/>
      <c r="JD2361" s="46"/>
      <c r="JE2361" s="4"/>
      <c r="JF2361" s="4"/>
      <c r="JG2361" s="4"/>
      <c r="JH2361" s="4"/>
      <c r="JI2361" s="4"/>
      <c r="JJ2361" s="4"/>
      <c r="JK2361" s="4"/>
      <c r="JL2361" s="4"/>
      <c r="JM2361" s="4"/>
      <c r="JN2361" s="4"/>
      <c r="JO2361" s="4"/>
      <c r="JP2361" s="4"/>
      <c r="JQ2361" s="6"/>
    </row>
    <row r="2362" spans="1:277" x14ac:dyDescent="0.25">
      <c r="A2362" s="47"/>
      <c r="B2362" s="48"/>
      <c r="C2362" s="48"/>
      <c r="D2362" s="48"/>
      <c r="E2362" s="48"/>
      <c r="F2362" s="48"/>
      <c r="G2362" s="48"/>
      <c r="H2362" s="48"/>
      <c r="I2362" s="48"/>
      <c r="J2362" s="48"/>
      <c r="K2362" s="48"/>
      <c r="IY2362" s="6"/>
      <c r="IZ2362" s="6"/>
      <c r="JA2362" s="6"/>
      <c r="JB2362" s="6"/>
      <c r="JC2362" s="6"/>
      <c r="JD2362" s="46"/>
      <c r="JE2362" s="4"/>
      <c r="JF2362" s="4"/>
      <c r="JG2362" s="4"/>
      <c r="JH2362" s="4"/>
      <c r="JI2362" s="4"/>
      <c r="JJ2362" s="4"/>
      <c r="JK2362" s="4"/>
      <c r="JL2362" s="4"/>
      <c r="JM2362" s="4"/>
      <c r="JN2362" s="4"/>
      <c r="JO2362" s="4"/>
      <c r="JP2362" s="4"/>
      <c r="JQ2362" s="6"/>
    </row>
    <row r="2363" spans="1:277" x14ac:dyDescent="0.25">
      <c r="A2363" s="47"/>
      <c r="B2363" s="48"/>
      <c r="C2363" s="48"/>
      <c r="D2363" s="48"/>
      <c r="E2363" s="48"/>
      <c r="F2363" s="48"/>
      <c r="G2363" s="48"/>
      <c r="H2363" s="48"/>
      <c r="I2363" s="48"/>
      <c r="J2363" s="48"/>
      <c r="K2363" s="48"/>
      <c r="IY2363" s="6"/>
      <c r="IZ2363" s="6"/>
      <c r="JA2363" s="6"/>
      <c r="JB2363" s="6"/>
      <c r="JC2363" s="6"/>
      <c r="JD2363" s="46"/>
      <c r="JE2363" s="4"/>
      <c r="JF2363" s="4"/>
      <c r="JG2363" s="4"/>
      <c r="JH2363" s="4"/>
      <c r="JI2363" s="4"/>
      <c r="JJ2363" s="4"/>
      <c r="JK2363" s="4"/>
      <c r="JL2363" s="4"/>
      <c r="JM2363" s="4"/>
      <c r="JN2363" s="4"/>
      <c r="JO2363" s="4"/>
      <c r="JP2363" s="4"/>
      <c r="JQ2363" s="6"/>
    </row>
    <row r="2364" spans="1:277" x14ac:dyDescent="0.25">
      <c r="A2364" s="47"/>
      <c r="B2364" s="48"/>
      <c r="C2364" s="48"/>
      <c r="D2364" s="48"/>
      <c r="E2364" s="48"/>
      <c r="F2364" s="48"/>
      <c r="G2364" s="48"/>
      <c r="H2364" s="48"/>
      <c r="I2364" s="48"/>
      <c r="J2364" s="48"/>
      <c r="K2364" s="48"/>
      <c r="IY2364" s="6"/>
      <c r="IZ2364" s="6"/>
      <c r="JA2364" s="6"/>
      <c r="JB2364" s="6"/>
      <c r="JC2364" s="6"/>
      <c r="JD2364" s="46"/>
      <c r="JE2364" s="4"/>
      <c r="JF2364" s="4"/>
      <c r="JG2364" s="4"/>
      <c r="JH2364" s="4"/>
      <c r="JI2364" s="4"/>
      <c r="JJ2364" s="4"/>
      <c r="JK2364" s="4"/>
      <c r="JL2364" s="4"/>
      <c r="JM2364" s="4"/>
      <c r="JN2364" s="4"/>
      <c r="JO2364" s="4"/>
      <c r="JP2364" s="4"/>
      <c r="JQ2364" s="6"/>
    </row>
    <row r="2365" spans="1:277" x14ac:dyDescent="0.25">
      <c r="A2365" s="47"/>
      <c r="B2365" s="48"/>
      <c r="C2365" s="48"/>
      <c r="D2365" s="48"/>
      <c r="E2365" s="48"/>
      <c r="F2365" s="48"/>
      <c r="G2365" s="48"/>
      <c r="H2365" s="48"/>
      <c r="I2365" s="48"/>
      <c r="J2365" s="48"/>
      <c r="K2365" s="48"/>
      <c r="IY2365" s="6"/>
      <c r="IZ2365" s="6"/>
      <c r="JA2365" s="6"/>
      <c r="JB2365" s="6"/>
      <c r="JC2365" s="6"/>
      <c r="JD2365" s="46"/>
      <c r="JE2365" s="4"/>
      <c r="JF2365" s="4"/>
      <c r="JG2365" s="4"/>
      <c r="JH2365" s="4"/>
      <c r="JI2365" s="4"/>
      <c r="JJ2365" s="4"/>
      <c r="JK2365" s="4"/>
      <c r="JL2365" s="4"/>
      <c r="JM2365" s="4"/>
      <c r="JN2365" s="4"/>
      <c r="JO2365" s="4"/>
      <c r="JP2365" s="4"/>
      <c r="JQ2365" s="6"/>
    </row>
    <row r="2366" spans="1:277" x14ac:dyDescent="0.25">
      <c r="A2366" s="47"/>
      <c r="B2366" s="48"/>
      <c r="C2366" s="48"/>
      <c r="D2366" s="48"/>
      <c r="E2366" s="48"/>
      <c r="F2366" s="48"/>
      <c r="G2366" s="48"/>
      <c r="H2366" s="48"/>
      <c r="I2366" s="48"/>
      <c r="J2366" s="48"/>
      <c r="K2366" s="48"/>
      <c r="IY2366" s="6"/>
      <c r="IZ2366" s="6"/>
      <c r="JA2366" s="6"/>
      <c r="JB2366" s="6"/>
      <c r="JC2366" s="6"/>
      <c r="JD2366" s="46"/>
      <c r="JE2366" s="4"/>
      <c r="JF2366" s="4"/>
      <c r="JG2366" s="4"/>
      <c r="JH2366" s="4"/>
      <c r="JI2366" s="4"/>
      <c r="JJ2366" s="4"/>
      <c r="JK2366" s="4"/>
      <c r="JL2366" s="4"/>
      <c r="JM2366" s="4"/>
      <c r="JN2366" s="4"/>
      <c r="JO2366" s="4"/>
      <c r="JP2366" s="4"/>
      <c r="JQ2366" s="6"/>
    </row>
    <row r="2367" spans="1:277" x14ac:dyDescent="0.25">
      <c r="A2367" s="47"/>
      <c r="B2367" s="48"/>
      <c r="C2367" s="48"/>
      <c r="D2367" s="48"/>
      <c r="E2367" s="48"/>
      <c r="F2367" s="48"/>
      <c r="G2367" s="48"/>
      <c r="H2367" s="48"/>
      <c r="I2367" s="48"/>
      <c r="J2367" s="48"/>
      <c r="K2367" s="48"/>
      <c r="IY2367" s="6"/>
      <c r="IZ2367" s="6"/>
      <c r="JA2367" s="6"/>
      <c r="JB2367" s="6"/>
      <c r="JC2367" s="6"/>
      <c r="JD2367" s="46"/>
      <c r="JE2367" s="4"/>
      <c r="JF2367" s="4"/>
      <c r="JG2367" s="4"/>
      <c r="JH2367" s="4"/>
      <c r="JI2367" s="4"/>
      <c r="JJ2367" s="4"/>
      <c r="JK2367" s="4"/>
      <c r="JL2367" s="4"/>
      <c r="JM2367" s="4"/>
      <c r="JN2367" s="4"/>
      <c r="JO2367" s="4"/>
      <c r="JP2367" s="4"/>
      <c r="JQ2367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JR610">
    <sortCondition ref="B1"/>
  </sortState>
  <customSheetViews>
    <customSheetView guid="{B41285D4-7F16-4BC3-8288-DCA0600ADAEA}" filter="1" showAutoFilter="1" hiddenColumns="1">
      <pane xSplit="2" ySplit="1" topLeftCell="IY660" activePane="bottomRight" state="frozenSplit"/>
      <selection pane="bottomRight" activeCell="JO688" sqref="JO688"/>
      <rowBreaks count="1" manualBreakCount="1">
        <brk id="677" max="290" man="1"/>
      </rowBreaks>
      <pageMargins left="0.75" right="0.75" top="1" bottom="1" header="0.5" footer="0.5"/>
      <pageSetup paperSize="9" scale="60" orientation="portrait" horizontalDpi="300" verticalDpi="300" r:id="rId1"/>
      <headerFooter alignWithMargins="0"/>
      <autoFilter ref="A1:JQ678" xr:uid="{3A67821C-6F1D-4A21-973A-D273322D24A2}">
        <filterColumn colId="263">
          <customFilters>
            <customFilter operator="greaterThan" val="0"/>
          </customFilters>
        </filterColumn>
        <sortState xmlns:xlrd2="http://schemas.microsoft.com/office/spreadsheetml/2017/richdata2" ref="A380:IX380">
          <sortCondition ref="B1:B409"/>
        </sortState>
      </autoFilter>
    </customSheetView>
  </customSheetViews>
  <phoneticPr fontId="0" type="noConversion"/>
  <pageMargins left="0.75" right="0.75" top="1" bottom="1" header="0.5" footer="0.5"/>
  <pageSetup paperSize="9" scale="60" orientation="portrait" horizontalDpi="300" verticalDpi="300" r:id="rId2"/>
  <headerFooter alignWithMargins="0"/>
  <rowBreaks count="1" manualBreakCount="1">
    <brk id="610" max="290" man="1"/>
  </rowBreak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KV336"/>
  <sheetViews>
    <sheetView zoomScaleNormal="100" zoomScaleSheetLayoutView="100" workbookViewId="0">
      <pane xSplit="7" ySplit="2" topLeftCell="QF297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318" sqref="A318"/>
    </sheetView>
  </sheetViews>
  <sheetFormatPr defaultColWidth="255.6640625" defaultRowHeight="13.2" x14ac:dyDescent="0.25"/>
  <cols>
    <col min="1" max="1" width="36.6640625" style="7" bestFit="1" customWidth="1"/>
    <col min="2" max="2" width="10.88671875" style="37" bestFit="1" customWidth="1"/>
    <col min="3" max="3" width="8" customWidth="1"/>
    <col min="4" max="4" width="10.109375" style="37" customWidth="1"/>
    <col min="5" max="5" width="11.5546875" style="7" customWidth="1"/>
    <col min="6" max="6" width="14.88671875" bestFit="1" customWidth="1"/>
    <col min="7" max="7" width="8.44140625" style="60" hidden="1" customWidth="1"/>
    <col min="8" max="8" width="9" style="36" hidden="1" customWidth="1"/>
    <col min="9" max="9" width="7.6640625" style="36" hidden="1" customWidth="1"/>
    <col min="10" max="10" width="9.109375" style="36" hidden="1" customWidth="1"/>
    <col min="11" max="11" width="6.5546875" style="36" hidden="1" customWidth="1"/>
    <col min="12" max="12" width="8.88671875" style="36" hidden="1" customWidth="1"/>
    <col min="13" max="13" width="7.5546875" style="36" hidden="1" customWidth="1"/>
    <col min="14" max="16" width="8" style="36" hidden="1" customWidth="1"/>
    <col min="17" max="17" width="9.109375" style="36" hidden="1" customWidth="1"/>
    <col min="18" max="18" width="8" style="36" hidden="1" customWidth="1"/>
    <col min="19" max="19" width="6.5546875" style="36" hidden="1" customWidth="1"/>
    <col min="20" max="20" width="7.6640625" style="36" hidden="1" customWidth="1"/>
    <col min="21" max="21" width="9" style="36" hidden="1" customWidth="1"/>
    <col min="22" max="22" width="9.6640625" style="36" hidden="1" customWidth="1"/>
    <col min="23" max="23" width="7.109375" style="36" hidden="1" customWidth="1"/>
    <col min="24" max="24" width="9.109375" style="36" hidden="1" customWidth="1"/>
    <col min="25" max="25" width="6.88671875" style="36" hidden="1" customWidth="1"/>
    <col min="26" max="26" width="6.109375" style="36" hidden="1" customWidth="1"/>
    <col min="27" max="28" width="8.44140625" style="36" hidden="1" customWidth="1"/>
    <col min="29" max="32" width="10" style="36" hidden="1" customWidth="1"/>
    <col min="33" max="33" width="6.88671875" style="36" hidden="1" customWidth="1"/>
    <col min="34" max="35" width="10" style="36" hidden="1" customWidth="1"/>
    <col min="36" max="36" width="8.88671875" style="36" hidden="1" customWidth="1"/>
    <col min="37" max="37" width="10" style="36" hidden="1" customWidth="1"/>
    <col min="38" max="38" width="9" style="36" hidden="1" customWidth="1"/>
    <col min="39" max="53" width="7.33203125" style="36" hidden="1" customWidth="1"/>
    <col min="54" max="54" width="7" style="36" hidden="1" customWidth="1"/>
    <col min="55" max="55" width="9.5546875" style="36" hidden="1" customWidth="1"/>
    <col min="56" max="56" width="8.88671875" style="36" hidden="1" customWidth="1"/>
    <col min="57" max="59" width="9.5546875" style="36" hidden="1" customWidth="1"/>
    <col min="60" max="60" width="8.6640625" style="36" hidden="1" customWidth="1"/>
    <col min="61" max="61" width="8.88671875" style="36" hidden="1" customWidth="1"/>
    <col min="62" max="70" width="7.6640625" style="36" hidden="1" customWidth="1"/>
    <col min="71" max="71" width="7.33203125" style="36" hidden="1" customWidth="1"/>
    <col min="72" max="76" width="7.6640625" style="36" hidden="1" customWidth="1"/>
    <col min="77" max="77" width="8.88671875" style="36" hidden="1" customWidth="1"/>
    <col min="78" max="78" width="8.44140625" style="36" hidden="1" customWidth="1"/>
    <col min="79" max="79" width="8.6640625" style="36" hidden="1" customWidth="1"/>
    <col min="80" max="80" width="7.109375" style="36" hidden="1" customWidth="1"/>
    <col min="81" max="82" width="9" style="36" hidden="1" customWidth="1"/>
    <col min="83" max="83" width="8.109375" style="36" hidden="1" customWidth="1"/>
    <col min="84" max="84" width="7.5546875" style="36" hidden="1" customWidth="1"/>
    <col min="85" max="85" width="6.88671875" style="36" hidden="1" customWidth="1"/>
    <col min="86" max="86" width="8.88671875" style="36" hidden="1" customWidth="1"/>
    <col min="87" max="92" width="7.5546875" style="36" hidden="1" customWidth="1"/>
    <col min="93" max="96" width="8.109375" style="36" hidden="1" customWidth="1"/>
    <col min="97" max="97" width="7.5546875" style="36" hidden="1" customWidth="1"/>
    <col min="98" max="98" width="7.6640625" style="36" hidden="1" customWidth="1"/>
    <col min="99" max="100" width="8.109375" style="36" hidden="1" customWidth="1"/>
    <col min="101" max="101" width="6.88671875" style="36" hidden="1" customWidth="1"/>
    <col min="102" max="102" width="8.109375" style="36" hidden="1" customWidth="1"/>
    <col min="103" max="109" width="9.5546875" style="36" hidden="1" customWidth="1"/>
    <col min="110" max="110" width="7.33203125" style="36" hidden="1" customWidth="1"/>
    <col min="111" max="114" width="7.6640625" style="36" hidden="1" customWidth="1"/>
    <col min="115" max="115" width="6.88671875" style="36" hidden="1" customWidth="1"/>
    <col min="116" max="124" width="7.6640625" style="36" hidden="1" customWidth="1"/>
    <col min="125" max="125" width="8.5546875" style="36" hidden="1" customWidth="1"/>
    <col min="126" max="128" width="9.44140625" style="36" hidden="1" customWidth="1"/>
    <col min="129" max="129" width="8" style="36" hidden="1" customWidth="1"/>
    <col min="130" max="136" width="9.44140625" style="36" hidden="1" customWidth="1"/>
    <col min="137" max="137" width="7.6640625" style="36" hidden="1" customWidth="1"/>
    <col min="138" max="141" width="9.44140625" style="36" hidden="1" customWidth="1"/>
    <col min="142" max="142" width="6.88671875" style="36" hidden="1" customWidth="1"/>
    <col min="143" max="144" width="9.44140625" style="36" hidden="1" customWidth="1"/>
    <col min="145" max="145" width="7.6640625" style="36" hidden="1" customWidth="1"/>
    <col min="146" max="152" width="7.5546875" style="36" hidden="1" customWidth="1"/>
    <col min="153" max="153" width="6.5546875" style="36" hidden="1" customWidth="1"/>
    <col min="154" max="158" width="7.5546875" style="36" hidden="1" customWidth="1"/>
    <col min="159" max="159" width="10" style="36" hidden="1" customWidth="1"/>
    <col min="160" max="162" width="8.44140625" style="36" hidden="1" customWidth="1"/>
    <col min="163" max="163" width="7.6640625" style="36" hidden="1" customWidth="1"/>
    <col min="164" max="164" width="8.6640625" style="36" hidden="1" customWidth="1"/>
    <col min="165" max="167" width="7.6640625" style="36" hidden="1" customWidth="1"/>
    <col min="168" max="168" width="6.5546875" style="36" hidden="1" customWidth="1"/>
    <col min="169" max="188" width="6.33203125" style="36" hidden="1" customWidth="1"/>
    <col min="189" max="189" width="7.109375" style="36" hidden="1" customWidth="1"/>
    <col min="190" max="190" width="6.33203125" style="36" hidden="1" customWidth="1"/>
    <col min="191" max="191" width="9" style="36" hidden="1" customWidth="1"/>
    <col min="192" max="199" width="8.88671875" style="36" hidden="1" customWidth="1"/>
    <col min="200" max="200" width="7.6640625" style="36" hidden="1" customWidth="1"/>
    <col min="201" max="203" width="8.88671875" style="36" hidden="1" customWidth="1"/>
    <col min="204" max="209" width="7.33203125" style="36" hidden="1" customWidth="1"/>
    <col min="210" max="210" width="6.88671875" style="36" hidden="1" customWidth="1"/>
    <col min="211" max="222" width="7.33203125" style="36" hidden="1" customWidth="1"/>
    <col min="223" max="223" width="10.109375" style="36" hidden="1" customWidth="1"/>
    <col min="224" max="232" width="7.33203125" style="36" hidden="1" customWidth="1"/>
    <col min="233" max="233" width="9.109375" style="36" hidden="1" customWidth="1"/>
    <col min="234" max="234" width="7.88671875" style="36" hidden="1" customWidth="1"/>
    <col min="235" max="243" width="7.33203125" style="36" hidden="1" customWidth="1"/>
    <col min="244" max="244" width="8.6640625" style="36" hidden="1" customWidth="1"/>
    <col min="245" max="258" width="7.33203125" style="36" hidden="1" customWidth="1"/>
    <col min="259" max="259" width="8.6640625" style="36" hidden="1" customWidth="1"/>
    <col min="260" max="263" width="7.33203125" style="36" hidden="1" customWidth="1"/>
    <col min="264" max="264" width="6.88671875" style="36" hidden="1" customWidth="1"/>
    <col min="265" max="269" width="7.33203125" style="36" hidden="1" customWidth="1"/>
    <col min="270" max="277" width="8.33203125" style="36" hidden="1" customWidth="1"/>
    <col min="278" max="280" width="9.44140625" style="36" hidden="1" customWidth="1"/>
    <col min="281" max="281" width="6.88671875" style="36" hidden="1" customWidth="1"/>
    <col min="282" max="284" width="7.33203125" style="36" hidden="1" customWidth="1"/>
    <col min="285" max="286" width="8.33203125" style="36" hidden="1" customWidth="1"/>
    <col min="287" max="287" width="7" style="36" hidden="1" customWidth="1"/>
    <col min="288" max="290" width="8.88671875" style="36" hidden="1" customWidth="1"/>
    <col min="291" max="291" width="7.33203125" style="36" hidden="1" customWidth="1"/>
    <col min="292" max="292" width="6.5546875" style="36" hidden="1" customWidth="1"/>
    <col min="293" max="293" width="7" style="36" hidden="1" customWidth="1"/>
    <col min="294" max="298" width="8.44140625" style="36" hidden="1" customWidth="1"/>
    <col min="299" max="299" width="8" style="36" hidden="1" customWidth="1"/>
    <col min="300" max="300" width="9.44140625" style="36" hidden="1" customWidth="1"/>
    <col min="301" max="312" width="7.5546875" style="36" hidden="1" customWidth="1"/>
    <col min="313" max="313" width="7" style="36" hidden="1" customWidth="1"/>
    <col min="314" max="314" width="7.5546875" style="36" hidden="1" customWidth="1"/>
    <col min="315" max="317" width="9.109375" style="36" hidden="1" customWidth="1"/>
    <col min="318" max="318" width="7.5546875" style="36" hidden="1" customWidth="1"/>
    <col min="319" max="324" width="9.109375" style="36" hidden="1" customWidth="1"/>
    <col min="325" max="336" width="7.44140625" style="36" hidden="1" customWidth="1"/>
    <col min="337" max="337" width="7" style="36" hidden="1" customWidth="1"/>
    <col min="338" max="352" width="7.44140625" style="36" hidden="1" customWidth="1"/>
    <col min="353" max="353" width="8" style="36" hidden="1" customWidth="1"/>
    <col min="354" max="354" width="9" style="36" hidden="1" customWidth="1"/>
    <col min="355" max="355" width="8.6640625" style="36" hidden="1" customWidth="1"/>
    <col min="356" max="364" width="7.33203125" style="36" hidden="1" customWidth="1"/>
    <col min="365" max="367" width="9.33203125" style="36" hidden="1" customWidth="1"/>
    <col min="368" max="380" width="7.6640625" style="36" hidden="1" customWidth="1"/>
    <col min="381" max="381" width="9.33203125" style="36" hidden="1" customWidth="1"/>
    <col min="382" max="390" width="7.6640625" style="36" hidden="1" customWidth="1"/>
    <col min="391" max="391" width="8.44140625" style="36" hidden="1" customWidth="1"/>
    <col min="392" max="392" width="9.109375" style="36" hidden="1" customWidth="1"/>
    <col min="393" max="399" width="7" style="36" hidden="1" customWidth="1"/>
    <col min="400" max="421" width="8" style="36" hidden="1" customWidth="1"/>
    <col min="422" max="422" width="7" style="36" hidden="1" customWidth="1"/>
    <col min="423" max="423" width="7.6640625" style="36" hidden="1" customWidth="1"/>
    <col min="424" max="424" width="8" style="36" hidden="1" customWidth="1"/>
    <col min="425" max="426" width="6.44140625" style="36" hidden="1" customWidth="1"/>
    <col min="427" max="428" width="7.5546875" style="36" hidden="1" customWidth="1"/>
    <col min="429" max="440" width="8" style="36" hidden="1" customWidth="1"/>
    <col min="441" max="442" width="9.44140625" style="36" hidden="1" customWidth="1"/>
    <col min="443" max="443" width="8" style="36" hidden="1" customWidth="1"/>
    <col min="444" max="444" width="7.6640625" style="36" hidden="1" customWidth="1"/>
    <col min="445" max="445" width="8.44140625" style="36" hidden="1" customWidth="1"/>
    <col min="446" max="446" width="7.33203125" style="36" hidden="1" customWidth="1"/>
    <col min="447" max="447" width="6.5546875" style="36" hidden="1" customWidth="1"/>
    <col min="448" max="448" width="9" style="36" customWidth="1"/>
    <col min="449" max="450" width="7.33203125" style="36" hidden="1" customWidth="1"/>
    <col min="451" max="451" width="8.6640625" style="36" hidden="1" customWidth="1"/>
    <col min="452" max="452" width="9.109375" style="36" hidden="1" customWidth="1"/>
    <col min="453" max="453" width="8.6640625" style="36" hidden="1" customWidth="1"/>
    <col min="454" max="454" width="7.6640625" style="36" hidden="1" customWidth="1"/>
    <col min="455" max="455" width="6.109375" style="36" hidden="1" customWidth="1"/>
    <col min="456" max="458" width="8.88671875" style="36" hidden="1" customWidth="1"/>
    <col min="459" max="460" width="7.6640625" style="36" hidden="1" customWidth="1"/>
    <col min="461" max="461" width="8.88671875" style="36" hidden="1" customWidth="1"/>
    <col min="462" max="462" width="8" style="36" hidden="1" customWidth="1"/>
    <col min="463" max="464" width="8.44140625" style="36" hidden="1" customWidth="1"/>
    <col min="465" max="465" width="7.5546875" style="36" bestFit="1" customWidth="1"/>
    <col min="466" max="467" width="8.44140625" style="36" hidden="1" customWidth="1"/>
    <col min="468" max="469" width="7.6640625" style="36" hidden="1" customWidth="1"/>
    <col min="470" max="470" width="8.88671875" style="36" customWidth="1"/>
    <col min="471" max="471" width="8.88671875" style="36" hidden="1" customWidth="1"/>
    <col min="472" max="472" width="6.44140625" style="36" hidden="1" customWidth="1"/>
    <col min="473" max="473" width="8" style="36" hidden="1" customWidth="1"/>
    <col min="474" max="474" width="6.44140625" style="36" hidden="1" customWidth="1"/>
    <col min="475" max="482" width="8.6640625" style="36" hidden="1" customWidth="1"/>
    <col min="483" max="483" width="8" style="36" hidden="1" customWidth="1"/>
    <col min="484" max="487" width="8.6640625" style="36" hidden="1" customWidth="1"/>
    <col min="488" max="509" width="7.6640625" style="36" hidden="1" customWidth="1"/>
    <col min="510" max="510" width="6.44140625" style="36" hidden="1" customWidth="1"/>
    <col min="511" max="523" width="7.6640625" style="36" hidden="1" customWidth="1"/>
    <col min="524" max="524" width="9.33203125" style="36" hidden="1" customWidth="1"/>
    <col min="525" max="525" width="7" style="36" hidden="1" customWidth="1"/>
    <col min="526" max="526" width="9.109375" style="36" hidden="1" customWidth="1"/>
    <col min="527" max="527" width="8.6640625" style="36" hidden="1" customWidth="1"/>
    <col min="528" max="528" width="9.109375" style="36" hidden="1" customWidth="1"/>
    <col min="529" max="529" width="8" style="36" hidden="1" customWidth="1"/>
    <col min="530" max="530" width="7.6640625" style="36" hidden="1" customWidth="1"/>
    <col min="531" max="531" width="9.109375" style="36" hidden="1" customWidth="1"/>
    <col min="532" max="532" width="8.88671875" style="36" hidden="1" customWidth="1"/>
    <col min="533" max="536" width="7.5546875" style="36" hidden="1" customWidth="1"/>
    <col min="537" max="537" width="6.109375" style="36" hidden="1" customWidth="1"/>
    <col min="538" max="539" width="7.5546875" style="36" hidden="1" customWidth="1"/>
    <col min="540" max="541" width="9.44140625" style="36" hidden="1" customWidth="1"/>
    <col min="542" max="543" width="7.6640625" style="36" hidden="1" customWidth="1"/>
    <col min="544" max="544" width="7.5546875" style="36" hidden="1" customWidth="1"/>
    <col min="545" max="549" width="7.6640625" style="36" hidden="1" customWidth="1"/>
    <col min="550" max="550" width="9.5546875" style="36" hidden="1" customWidth="1"/>
    <col min="551" max="553" width="10.5546875" style="36" hidden="1" customWidth="1"/>
    <col min="554" max="554" width="10" style="36" hidden="1" customWidth="1"/>
    <col min="555" max="558" width="7.6640625" style="36" hidden="1" customWidth="1"/>
    <col min="559" max="559" width="6.44140625" style="36" hidden="1" customWidth="1"/>
    <col min="560" max="566" width="7.6640625" style="36" hidden="1" customWidth="1"/>
    <col min="567" max="568" width="9.109375" style="36" hidden="1" customWidth="1"/>
    <col min="569" max="569" width="7.6640625" style="36" hidden="1" customWidth="1"/>
    <col min="570" max="571" width="9.109375" style="36" hidden="1" customWidth="1"/>
    <col min="572" max="572" width="8.44140625" style="36" hidden="1" customWidth="1"/>
    <col min="573" max="573" width="10" style="36" hidden="1" customWidth="1"/>
    <col min="574" max="574" width="8.109375" style="36" hidden="1" customWidth="1"/>
    <col min="575" max="575" width="8.88671875" style="36" hidden="1" customWidth="1"/>
    <col min="576" max="576" width="7.6640625" style="36" hidden="1" customWidth="1"/>
    <col min="577" max="581" width="7.5546875" style="36" hidden="1" customWidth="1"/>
    <col min="582" max="582" width="6.44140625" style="36" hidden="1" customWidth="1"/>
    <col min="583" max="583" width="7.33203125" style="36" hidden="1" customWidth="1"/>
    <col min="584" max="588" width="7.5546875" style="36" hidden="1" customWidth="1"/>
    <col min="589" max="589" width="9" style="36" hidden="1" customWidth="1"/>
    <col min="590" max="591" width="8.6640625" style="36" hidden="1" customWidth="1"/>
    <col min="592" max="592" width="9" style="36" hidden="1" customWidth="1"/>
    <col min="593" max="593" width="7.6640625" style="36" hidden="1" customWidth="1"/>
    <col min="594" max="594" width="6.5546875" style="36" hidden="1" customWidth="1"/>
    <col min="595" max="603" width="7.5546875" style="36" hidden="1" customWidth="1"/>
    <col min="604" max="604" width="9.5546875" style="36" hidden="1" customWidth="1"/>
    <col min="605" max="605" width="7.5546875" style="36" hidden="1" customWidth="1"/>
    <col min="606" max="606" width="9.33203125" style="36" hidden="1" customWidth="1"/>
    <col min="607" max="608" width="9.5546875" style="36" hidden="1" customWidth="1"/>
    <col min="609" max="609" width="8.109375" style="36" hidden="1" customWidth="1"/>
    <col min="610" max="613" width="7.33203125" style="36" hidden="1" customWidth="1"/>
    <col min="614" max="614" width="8.109375" style="36" hidden="1" customWidth="1"/>
    <col min="615" max="615" width="10" style="36" hidden="1" customWidth="1"/>
    <col min="616" max="616" width="8.44140625" style="36" bestFit="1" customWidth="1"/>
    <col min="617" max="618" width="10" style="36" hidden="1" customWidth="1"/>
    <col min="619" max="619" width="9.88671875" style="36" hidden="1" customWidth="1"/>
    <col min="620" max="620" width="10" style="36" hidden="1" customWidth="1"/>
    <col min="621" max="621" width="6.44140625" style="36" hidden="1" customWidth="1"/>
    <col min="622" max="622" width="6.88671875" style="36" hidden="1" customWidth="1"/>
    <col min="623" max="623" width="10" style="36" hidden="1" customWidth="1"/>
    <col min="624" max="624" width="8.88671875" style="36" hidden="1" customWidth="1"/>
    <col min="625" max="631" width="7.6640625" style="36" hidden="1" customWidth="1"/>
    <col min="632" max="632" width="10.109375" style="36" hidden="1" customWidth="1"/>
    <col min="633" max="636" width="7.6640625" style="36" hidden="1" customWidth="1"/>
    <col min="637" max="637" width="6.6640625" style="36" hidden="1" customWidth="1"/>
    <col min="638" max="638" width="7.5546875" style="36" hidden="1" customWidth="1"/>
    <col min="639" max="639" width="5.44140625" style="36" customWidth="1"/>
    <col min="640" max="640" width="6.88671875" style="36" hidden="1" customWidth="1"/>
    <col min="641" max="641" width="6.5546875" style="36" hidden="1" customWidth="1"/>
    <col min="642" max="642" width="6.88671875" style="36" customWidth="1"/>
    <col min="643" max="643" width="6.5546875" style="36" hidden="1" customWidth="1"/>
    <col min="644" max="646" width="6.88671875" style="36" hidden="1" customWidth="1"/>
    <col min="647" max="650" width="7.88671875" style="36" hidden="1" customWidth="1"/>
    <col min="651" max="651" width="7.88671875" style="36" customWidth="1"/>
    <col min="652" max="652" width="7.88671875" style="36" hidden="1" customWidth="1"/>
    <col min="653" max="653" width="10" style="36" hidden="1" customWidth="1"/>
    <col min="654" max="654" width="7.88671875" style="36" hidden="1" customWidth="1"/>
    <col min="655" max="655" width="7.5546875" style="36" hidden="1" customWidth="1"/>
    <col min="656" max="659" width="7.88671875" style="36" hidden="1" customWidth="1"/>
    <col min="660" max="660" width="7.88671875" style="36" customWidth="1"/>
    <col min="661" max="663" width="7.88671875" style="36" hidden="1" customWidth="1"/>
    <col min="664" max="664" width="7.88671875" style="36" customWidth="1"/>
    <col min="665" max="666" width="7.88671875" style="36" hidden="1" customWidth="1"/>
    <col min="667" max="667" width="9.109375" style="36" hidden="1" customWidth="1"/>
    <col min="668" max="668" width="6.88671875" style="36" customWidth="1"/>
    <col min="669" max="669" width="7.88671875" style="36" customWidth="1"/>
    <col min="670" max="670" width="7.6640625" style="36" customWidth="1"/>
    <col min="671" max="671" width="9.109375" style="36" hidden="1" customWidth="1"/>
    <col min="672" max="672" width="10" style="36" hidden="1" customWidth="1"/>
    <col min="673" max="678" width="7.6640625" style="36" hidden="1" customWidth="1"/>
    <col min="679" max="679" width="7.6640625" style="36" customWidth="1"/>
    <col min="680" max="683" width="7.6640625" style="36" hidden="1" customWidth="1"/>
    <col min="684" max="684" width="6.44140625" style="36" bestFit="1" customWidth="1"/>
    <col min="685" max="685" width="7.6640625" style="36" hidden="1" customWidth="1"/>
    <col min="686" max="686" width="6.5546875" style="36" hidden="1" customWidth="1"/>
    <col min="687" max="687" width="7.6640625" style="36" hidden="1" customWidth="1"/>
    <col min="688" max="688" width="7.6640625" style="36" customWidth="1"/>
    <col min="689" max="689" width="7.6640625" style="36" hidden="1" customWidth="1"/>
    <col min="690" max="691" width="7.6640625" style="36" customWidth="1"/>
    <col min="692" max="692" width="7.6640625" style="36" hidden="1" customWidth="1"/>
    <col min="693" max="693" width="11.6640625" style="36" hidden="1" customWidth="1"/>
    <col min="694" max="694" width="9" style="36" hidden="1" customWidth="1"/>
    <col min="695" max="695" width="9" style="36" customWidth="1"/>
    <col min="696" max="696" width="6.5546875" style="36" bestFit="1" customWidth="1"/>
    <col min="697" max="698" width="6.5546875" style="36" hidden="1" customWidth="1"/>
    <col min="699" max="699" width="6.5546875" style="36" customWidth="1"/>
    <col min="700" max="701" width="6.5546875" style="36" hidden="1" customWidth="1"/>
    <col min="702" max="702" width="6.5546875" style="36" customWidth="1"/>
    <col min="703" max="707" width="6.5546875" style="36" hidden="1" customWidth="1"/>
    <col min="708" max="708" width="6.5546875" style="36" customWidth="1"/>
    <col min="709" max="710" width="6.5546875" style="36" hidden="1" customWidth="1"/>
    <col min="711" max="711" width="6.6640625" style="36" bestFit="1" customWidth="1"/>
    <col min="712" max="712" width="12.88671875" style="35" bestFit="1" customWidth="1"/>
    <col min="713" max="736" width="255.6640625" style="36"/>
    <col min="737" max="16384" width="255.6640625" style="7"/>
  </cols>
  <sheetData>
    <row r="1" spans="1:713" ht="45.75" customHeight="1" x14ac:dyDescent="0.25">
      <c r="A1" s="10" t="s">
        <v>34</v>
      </c>
      <c r="B1" s="10" t="s">
        <v>6</v>
      </c>
      <c r="C1" s="1" t="s">
        <v>7</v>
      </c>
      <c r="D1" s="18" t="s">
        <v>42</v>
      </c>
      <c r="E1" s="15" t="s">
        <v>61</v>
      </c>
      <c r="F1" s="1" t="s">
        <v>8</v>
      </c>
      <c r="G1" s="58" t="s">
        <v>264</v>
      </c>
      <c r="H1" s="91" t="s">
        <v>240</v>
      </c>
      <c r="I1" s="91" t="s">
        <v>47</v>
      </c>
      <c r="J1" s="91" t="s">
        <v>261</v>
      </c>
      <c r="K1" s="91" t="s">
        <v>266</v>
      </c>
      <c r="L1" s="91" t="s">
        <v>233</v>
      </c>
      <c r="M1" s="91" t="s">
        <v>86</v>
      </c>
      <c r="N1" s="91" t="s">
        <v>31</v>
      </c>
      <c r="O1" s="91" t="s">
        <v>31</v>
      </c>
      <c r="P1" s="91" t="s">
        <v>60</v>
      </c>
      <c r="Q1" s="91" t="s">
        <v>268</v>
      </c>
      <c r="R1" s="91" t="s">
        <v>187</v>
      </c>
      <c r="S1" s="91" t="s">
        <v>266</v>
      </c>
      <c r="T1" s="91" t="s">
        <v>219</v>
      </c>
      <c r="U1" s="91" t="s">
        <v>87</v>
      </c>
      <c r="V1" s="91" t="s">
        <v>100</v>
      </c>
      <c r="W1" s="91" t="s">
        <v>159</v>
      </c>
      <c r="X1" s="91" t="s">
        <v>153</v>
      </c>
      <c r="Y1" s="91" t="s">
        <v>206</v>
      </c>
      <c r="Z1" s="91" t="s">
        <v>100</v>
      </c>
      <c r="AA1" s="91" t="s">
        <v>188</v>
      </c>
      <c r="AB1" s="91" t="s">
        <v>196</v>
      </c>
      <c r="AC1" s="91" t="s">
        <v>271</v>
      </c>
      <c r="AD1" s="91" t="s">
        <v>272</v>
      </c>
      <c r="AE1" s="91" t="s">
        <v>274</v>
      </c>
      <c r="AF1" s="91" t="s">
        <v>236</v>
      </c>
      <c r="AG1" s="91" t="s">
        <v>236</v>
      </c>
      <c r="AH1" s="91" t="s">
        <v>199</v>
      </c>
      <c r="AI1" s="91" t="s">
        <v>60</v>
      </c>
      <c r="AJ1" s="91" t="s">
        <v>85</v>
      </c>
      <c r="AK1" s="91" t="s">
        <v>277</v>
      </c>
      <c r="AL1" s="91" t="s">
        <v>240</v>
      </c>
      <c r="AM1" s="91" t="s">
        <v>91</v>
      </c>
      <c r="AN1" s="91" t="s">
        <v>233</v>
      </c>
      <c r="AO1" s="91" t="s">
        <v>144</v>
      </c>
      <c r="AP1" s="91" t="s">
        <v>91</v>
      </c>
      <c r="AQ1" s="91" t="s">
        <v>144</v>
      </c>
      <c r="AR1" s="91" t="s">
        <v>215</v>
      </c>
      <c r="AS1" s="91" t="s">
        <v>145</v>
      </c>
      <c r="AT1" s="91" t="s">
        <v>278</v>
      </c>
      <c r="AU1" s="91" t="s">
        <v>207</v>
      </c>
      <c r="AV1" s="91" t="s">
        <v>167</v>
      </c>
      <c r="AW1" s="91" t="s">
        <v>280</v>
      </c>
      <c r="AX1" s="91" t="s">
        <v>281</v>
      </c>
      <c r="AY1" s="91" t="s">
        <v>282</v>
      </c>
      <c r="AZ1" s="91" t="s">
        <v>283</v>
      </c>
      <c r="BA1" s="91" t="s">
        <v>282</v>
      </c>
      <c r="BB1" s="91" t="s">
        <v>274</v>
      </c>
      <c r="BC1" s="91" t="s">
        <v>285</v>
      </c>
      <c r="BD1" s="91" t="s">
        <v>79</v>
      </c>
      <c r="BE1" s="91" t="s">
        <v>289</v>
      </c>
      <c r="BF1" s="91" t="s">
        <v>215</v>
      </c>
      <c r="BG1" s="91" t="s">
        <v>287</v>
      </c>
      <c r="BH1" s="91" t="s">
        <v>177</v>
      </c>
      <c r="BI1" s="91" t="s">
        <v>85</v>
      </c>
      <c r="BJ1" s="91" t="s">
        <v>46</v>
      </c>
      <c r="BK1" s="91" t="s">
        <v>283</v>
      </c>
      <c r="BL1" s="91" t="s">
        <v>288</v>
      </c>
      <c r="BM1" s="91" t="s">
        <v>199</v>
      </c>
      <c r="BN1" s="91" t="s">
        <v>83</v>
      </c>
      <c r="BO1" s="91" t="s">
        <v>62</v>
      </c>
      <c r="BP1" s="91" t="s">
        <v>46</v>
      </c>
      <c r="BQ1" s="91" t="s">
        <v>60</v>
      </c>
      <c r="BR1" s="91" t="s">
        <v>188</v>
      </c>
      <c r="BS1" s="91" t="s">
        <v>91</v>
      </c>
      <c r="BT1" s="91" t="s">
        <v>31</v>
      </c>
      <c r="BU1" s="91" t="s">
        <v>241</v>
      </c>
      <c r="BV1" s="91" t="s">
        <v>144</v>
      </c>
      <c r="BW1" s="91" t="s">
        <v>215</v>
      </c>
      <c r="BX1" s="91" t="s">
        <v>31</v>
      </c>
      <c r="BY1" s="91" t="s">
        <v>274</v>
      </c>
      <c r="BZ1" s="91" t="s">
        <v>159</v>
      </c>
      <c r="CA1" s="91" t="s">
        <v>145</v>
      </c>
      <c r="CB1" s="91" t="s">
        <v>70</v>
      </c>
      <c r="CC1" s="91" t="s">
        <v>289</v>
      </c>
      <c r="CD1" s="91" t="s">
        <v>297</v>
      </c>
      <c r="CE1" s="91" t="s">
        <v>298</v>
      </c>
      <c r="CF1" s="91" t="s">
        <v>101</v>
      </c>
      <c r="CG1" s="91" t="s">
        <v>201</v>
      </c>
      <c r="CH1" s="91" t="s">
        <v>85</v>
      </c>
      <c r="CI1" s="91" t="s">
        <v>299</v>
      </c>
      <c r="CJ1" s="91" t="s">
        <v>67</v>
      </c>
      <c r="CK1" s="91" t="s">
        <v>60</v>
      </c>
      <c r="CL1" s="91" t="s">
        <v>215</v>
      </c>
      <c r="CM1" s="91" t="s">
        <v>283</v>
      </c>
      <c r="CN1" s="91" t="s">
        <v>31</v>
      </c>
      <c r="CO1" s="91" t="s">
        <v>271</v>
      </c>
      <c r="CP1" s="91" t="s">
        <v>31</v>
      </c>
      <c r="CQ1" s="91" t="s">
        <v>241</v>
      </c>
      <c r="CR1" s="91" t="s">
        <v>188</v>
      </c>
      <c r="CS1" s="91" t="s">
        <v>288</v>
      </c>
      <c r="CT1" s="91" t="s">
        <v>299</v>
      </c>
      <c r="CU1" s="91" t="s">
        <v>46</v>
      </c>
      <c r="CV1" s="91" t="s">
        <v>144</v>
      </c>
      <c r="CW1" s="91" t="s">
        <v>267</v>
      </c>
      <c r="CX1" s="91" t="s">
        <v>47</v>
      </c>
      <c r="CY1" s="91" t="s">
        <v>274</v>
      </c>
      <c r="CZ1" s="91" t="s">
        <v>60</v>
      </c>
      <c r="DA1" s="91" t="s">
        <v>70</v>
      </c>
      <c r="DB1" s="91" t="s">
        <v>85</v>
      </c>
      <c r="DC1" s="91" t="s">
        <v>297</v>
      </c>
      <c r="DD1" s="91" t="s">
        <v>62</v>
      </c>
      <c r="DE1" s="91" t="s">
        <v>199</v>
      </c>
      <c r="DF1" s="91" t="s">
        <v>91</v>
      </c>
      <c r="DG1" s="91" t="s">
        <v>46</v>
      </c>
      <c r="DH1" s="91" t="s">
        <v>281</v>
      </c>
      <c r="DI1" s="91" t="s">
        <v>313</v>
      </c>
      <c r="DJ1" s="91" t="s">
        <v>236</v>
      </c>
      <c r="DK1" s="91" t="s">
        <v>201</v>
      </c>
      <c r="DL1" s="91" t="s">
        <v>192</v>
      </c>
      <c r="DM1" s="91" t="s">
        <v>86</v>
      </c>
      <c r="DN1" s="91" t="s">
        <v>206</v>
      </c>
      <c r="DO1" s="91" t="s">
        <v>99</v>
      </c>
      <c r="DP1" s="91" t="s">
        <v>289</v>
      </c>
      <c r="DQ1" s="91" t="s">
        <v>31</v>
      </c>
      <c r="DR1" s="91" t="s">
        <v>289</v>
      </c>
      <c r="DS1" s="91" t="s">
        <v>316</v>
      </c>
      <c r="DT1" s="91" t="s">
        <v>144</v>
      </c>
      <c r="DU1" s="91" t="s">
        <v>274</v>
      </c>
      <c r="DV1" s="91" t="s">
        <v>289</v>
      </c>
      <c r="DW1" s="91" t="s">
        <v>241</v>
      </c>
      <c r="DX1" s="91" t="s">
        <v>215</v>
      </c>
      <c r="DY1" s="91" t="s">
        <v>31</v>
      </c>
      <c r="DZ1" s="91" t="s">
        <v>285</v>
      </c>
      <c r="EA1" s="91" t="s">
        <v>271</v>
      </c>
      <c r="EB1" s="91" t="s">
        <v>328</v>
      </c>
      <c r="EC1" s="91" t="s">
        <v>205</v>
      </c>
      <c r="ED1" s="91" t="s">
        <v>233</v>
      </c>
      <c r="EE1" s="91" t="s">
        <v>100</v>
      </c>
      <c r="EF1" s="91" t="s">
        <v>287</v>
      </c>
      <c r="EG1" s="91" t="s">
        <v>46</v>
      </c>
      <c r="EH1" s="91" t="s">
        <v>330</v>
      </c>
      <c r="EI1" s="91" t="s">
        <v>99</v>
      </c>
      <c r="EJ1" s="91" t="s">
        <v>317</v>
      </c>
      <c r="EK1" s="91" t="s">
        <v>70</v>
      </c>
      <c r="EL1" s="91" t="s">
        <v>70</v>
      </c>
      <c r="EM1" s="91" t="s">
        <v>278</v>
      </c>
      <c r="EN1" s="91" t="s">
        <v>332</v>
      </c>
      <c r="EO1" s="91" t="s">
        <v>199</v>
      </c>
      <c r="EP1" s="91" t="s">
        <v>288</v>
      </c>
      <c r="EQ1" s="91" t="s">
        <v>167</v>
      </c>
      <c r="ER1" s="91" t="s">
        <v>333</v>
      </c>
      <c r="ES1" s="91" t="s">
        <v>187</v>
      </c>
      <c r="ET1" s="91" t="s">
        <v>85</v>
      </c>
      <c r="EU1" s="91" t="s">
        <v>79</v>
      </c>
      <c r="EV1" s="91" t="s">
        <v>62</v>
      </c>
      <c r="EW1" s="91" t="s">
        <v>236</v>
      </c>
      <c r="EX1" s="91" t="s">
        <v>145</v>
      </c>
      <c r="EY1" s="91" t="s">
        <v>334</v>
      </c>
      <c r="EZ1" s="91" t="s">
        <v>369</v>
      </c>
      <c r="FA1" s="91" t="s">
        <v>334</v>
      </c>
      <c r="FB1" s="91" t="s">
        <v>31</v>
      </c>
      <c r="FC1" s="91" t="s">
        <v>271</v>
      </c>
      <c r="FD1" s="91" t="s">
        <v>159</v>
      </c>
      <c r="FE1" s="91" t="s">
        <v>298</v>
      </c>
      <c r="FF1" s="91" t="s">
        <v>60</v>
      </c>
      <c r="FG1" s="91" t="s">
        <v>167</v>
      </c>
      <c r="FH1" s="91" t="s">
        <v>274</v>
      </c>
      <c r="FI1" s="91" t="s">
        <v>241</v>
      </c>
      <c r="FJ1" s="91" t="s">
        <v>60</v>
      </c>
      <c r="FK1" s="91" t="s">
        <v>86</v>
      </c>
      <c r="FL1" s="91" t="s">
        <v>236</v>
      </c>
      <c r="FM1" s="91" t="s">
        <v>188</v>
      </c>
      <c r="FN1" s="91" t="s">
        <v>298</v>
      </c>
      <c r="FO1" s="91" t="s">
        <v>281</v>
      </c>
      <c r="FP1" s="91" t="s">
        <v>207</v>
      </c>
      <c r="FQ1" s="91" t="s">
        <v>345</v>
      </c>
      <c r="FR1" s="91" t="s">
        <v>83</v>
      </c>
      <c r="FS1" s="91" t="s">
        <v>85</v>
      </c>
      <c r="FT1" s="91" t="s">
        <v>346</v>
      </c>
      <c r="FU1" s="91" t="s">
        <v>347</v>
      </c>
      <c r="FV1" s="91" t="s">
        <v>287</v>
      </c>
      <c r="FW1" s="91" t="s">
        <v>91</v>
      </c>
      <c r="FX1" s="91" t="s">
        <v>47</v>
      </c>
      <c r="FY1" s="91" t="s">
        <v>240</v>
      </c>
      <c r="FZ1" s="91" t="s">
        <v>363</v>
      </c>
      <c r="GA1" s="91" t="s">
        <v>278</v>
      </c>
      <c r="GB1" s="91" t="s">
        <v>330</v>
      </c>
      <c r="GC1" s="91" t="s">
        <v>31</v>
      </c>
      <c r="GD1" s="91" t="s">
        <v>313</v>
      </c>
      <c r="GE1" s="91" t="s">
        <v>100</v>
      </c>
      <c r="GF1" s="91" t="s">
        <v>85</v>
      </c>
      <c r="GG1" s="91" t="s">
        <v>31</v>
      </c>
      <c r="GH1" s="91" t="s">
        <v>159</v>
      </c>
      <c r="GI1" s="91" t="s">
        <v>274</v>
      </c>
      <c r="GJ1" s="91" t="s">
        <v>271</v>
      </c>
      <c r="GK1" s="91" t="s">
        <v>31</v>
      </c>
      <c r="GL1" s="91" t="s">
        <v>31</v>
      </c>
      <c r="GM1" s="91" t="s">
        <v>67</v>
      </c>
      <c r="GN1" s="91" t="s">
        <v>274</v>
      </c>
      <c r="GO1" s="91" t="s">
        <v>47</v>
      </c>
      <c r="GP1" s="91" t="s">
        <v>60</v>
      </c>
      <c r="GQ1" s="91" t="s">
        <v>46</v>
      </c>
      <c r="GR1" s="91" t="s">
        <v>46</v>
      </c>
      <c r="GS1" s="91" t="s">
        <v>215</v>
      </c>
      <c r="GT1" s="91" t="s">
        <v>240</v>
      </c>
      <c r="GU1" s="91" t="s">
        <v>287</v>
      </c>
      <c r="GV1" s="91" t="s">
        <v>91</v>
      </c>
      <c r="GW1" s="91" t="s">
        <v>367</v>
      </c>
      <c r="GX1" s="91" t="s">
        <v>79</v>
      </c>
      <c r="GY1" s="91" t="s">
        <v>83</v>
      </c>
      <c r="GZ1" s="91" t="s">
        <v>145</v>
      </c>
      <c r="HA1" s="91" t="s">
        <v>277</v>
      </c>
      <c r="HB1" s="91" t="s">
        <v>206</v>
      </c>
      <c r="HC1" s="91" t="s">
        <v>201</v>
      </c>
      <c r="HD1" s="91" t="s">
        <v>144</v>
      </c>
      <c r="HE1" s="91" t="s">
        <v>368</v>
      </c>
      <c r="HF1" s="91" t="s">
        <v>316</v>
      </c>
      <c r="HG1" s="91" t="s">
        <v>233</v>
      </c>
      <c r="HH1" s="91" t="s">
        <v>298</v>
      </c>
      <c r="HI1" s="91" t="s">
        <v>70</v>
      </c>
      <c r="HJ1" s="91" t="s">
        <v>289</v>
      </c>
      <c r="HK1" s="91" t="s">
        <v>62</v>
      </c>
      <c r="HL1" s="91" t="s">
        <v>159</v>
      </c>
      <c r="HM1" s="91" t="s">
        <v>85</v>
      </c>
      <c r="HN1" s="91" t="s">
        <v>192</v>
      </c>
      <c r="HO1" s="91" t="s">
        <v>271</v>
      </c>
      <c r="HP1" s="91" t="s">
        <v>47</v>
      </c>
      <c r="HQ1" s="91" t="s">
        <v>67</v>
      </c>
      <c r="HR1" s="91" t="s">
        <v>375</v>
      </c>
      <c r="HS1" s="91" t="s">
        <v>386</v>
      </c>
      <c r="HT1" s="91" t="s">
        <v>241</v>
      </c>
      <c r="HU1" s="91" t="s">
        <v>199</v>
      </c>
      <c r="HV1" s="91" t="s">
        <v>188</v>
      </c>
      <c r="HW1" s="91" t="s">
        <v>31</v>
      </c>
      <c r="HX1" s="91" t="s">
        <v>387</v>
      </c>
      <c r="HY1" s="91" t="s">
        <v>274</v>
      </c>
      <c r="HZ1" s="91" t="s">
        <v>391</v>
      </c>
      <c r="IA1" s="91" t="s">
        <v>100</v>
      </c>
      <c r="IB1" s="91" t="s">
        <v>46</v>
      </c>
      <c r="IC1" s="91" t="s">
        <v>85</v>
      </c>
      <c r="ID1" s="91" t="s">
        <v>369</v>
      </c>
      <c r="IE1" s="91" t="s">
        <v>192</v>
      </c>
      <c r="IF1" s="91" t="s">
        <v>298</v>
      </c>
      <c r="IG1" s="91" t="s">
        <v>396</v>
      </c>
      <c r="IH1" s="91" t="s">
        <v>367</v>
      </c>
      <c r="II1" s="91" t="s">
        <v>159</v>
      </c>
      <c r="IJ1" s="91" t="s">
        <v>271</v>
      </c>
      <c r="IK1" s="91" t="s">
        <v>287</v>
      </c>
      <c r="IL1" s="91" t="s">
        <v>99</v>
      </c>
      <c r="IM1" s="91" t="s">
        <v>31</v>
      </c>
      <c r="IN1" s="91" t="s">
        <v>199</v>
      </c>
      <c r="IO1" s="91" t="s">
        <v>260</v>
      </c>
      <c r="IP1" s="91" t="s">
        <v>62</v>
      </c>
      <c r="IQ1" s="91" t="s">
        <v>177</v>
      </c>
      <c r="IR1" s="91" t="s">
        <v>411</v>
      </c>
      <c r="IS1" s="91" t="s">
        <v>414</v>
      </c>
      <c r="IT1" s="91" t="s">
        <v>290</v>
      </c>
      <c r="IU1" s="91" t="s">
        <v>215</v>
      </c>
      <c r="IV1" s="91" t="s">
        <v>413</v>
      </c>
      <c r="IW1" s="91" t="s">
        <v>46</v>
      </c>
      <c r="IX1" s="91" t="s">
        <v>415</v>
      </c>
      <c r="IY1" s="91" t="s">
        <v>274</v>
      </c>
      <c r="IZ1" s="91" t="s">
        <v>145</v>
      </c>
      <c r="JA1" s="91" t="s">
        <v>101</v>
      </c>
      <c r="JB1" s="91" t="s">
        <v>79</v>
      </c>
      <c r="JC1" s="91" t="s">
        <v>60</v>
      </c>
      <c r="JD1" s="91" t="s">
        <v>201</v>
      </c>
      <c r="JE1" s="91" t="s">
        <v>47</v>
      </c>
      <c r="JF1" s="91" t="s">
        <v>207</v>
      </c>
      <c r="JG1" s="91" t="s">
        <v>297</v>
      </c>
      <c r="JH1" s="91" t="s">
        <v>144</v>
      </c>
      <c r="JI1" s="91" t="s">
        <v>347</v>
      </c>
      <c r="JJ1" s="91" t="s">
        <v>274</v>
      </c>
      <c r="JK1" s="91" t="s">
        <v>31</v>
      </c>
      <c r="JL1" s="91" t="s">
        <v>167</v>
      </c>
      <c r="JM1" s="91" t="s">
        <v>330</v>
      </c>
      <c r="JN1" s="91" t="s">
        <v>271</v>
      </c>
      <c r="JO1" s="91" t="s">
        <v>287</v>
      </c>
      <c r="JP1" s="91" t="s">
        <v>233</v>
      </c>
      <c r="JQ1" s="91" t="s">
        <v>285</v>
      </c>
      <c r="JR1" s="91" t="s">
        <v>274</v>
      </c>
      <c r="JS1" s="91" t="s">
        <v>60</v>
      </c>
      <c r="JT1" s="91" t="s">
        <v>188</v>
      </c>
      <c r="JU1" s="91" t="s">
        <v>70</v>
      </c>
      <c r="JV1" s="91" t="s">
        <v>215</v>
      </c>
      <c r="JW1" s="91" t="s">
        <v>187</v>
      </c>
      <c r="JX1" s="91" t="s">
        <v>159</v>
      </c>
      <c r="JY1" s="91" t="s">
        <v>46</v>
      </c>
      <c r="JZ1" s="91" t="s">
        <v>31</v>
      </c>
      <c r="KA1" s="91" t="s">
        <v>236</v>
      </c>
      <c r="KB1" s="91" t="s">
        <v>100</v>
      </c>
      <c r="KC1" s="91" t="s">
        <v>79</v>
      </c>
      <c r="KD1" s="91" t="s">
        <v>85</v>
      </c>
      <c r="KE1" s="91" t="s">
        <v>161</v>
      </c>
      <c r="KF1" s="91" t="s">
        <v>70</v>
      </c>
      <c r="KG1" s="91" t="s">
        <v>70</v>
      </c>
      <c r="KH1" s="91" t="s">
        <v>432</v>
      </c>
      <c r="KI1" s="91" t="s">
        <v>414</v>
      </c>
      <c r="KJ1" s="91" t="s">
        <v>159</v>
      </c>
      <c r="KK1" s="91" t="s">
        <v>167</v>
      </c>
      <c r="KL1" s="91" t="s">
        <v>241</v>
      </c>
      <c r="KM1" s="91" t="s">
        <v>274</v>
      </c>
      <c r="KN1" s="91" t="s">
        <v>47</v>
      </c>
      <c r="KO1" s="91" t="s">
        <v>86</v>
      </c>
      <c r="KP1" s="91" t="s">
        <v>60</v>
      </c>
      <c r="KQ1" s="91" t="s">
        <v>72</v>
      </c>
      <c r="KR1" s="91" t="s">
        <v>440</v>
      </c>
      <c r="KS1" s="91" t="s">
        <v>62</v>
      </c>
      <c r="KT1" s="91" t="s">
        <v>177</v>
      </c>
      <c r="KU1" s="91" t="s">
        <v>441</v>
      </c>
      <c r="KV1" s="91" t="s">
        <v>442</v>
      </c>
      <c r="KW1" s="91" t="s">
        <v>290</v>
      </c>
      <c r="KX1" s="91" t="s">
        <v>375</v>
      </c>
      <c r="KY1" s="91" t="s">
        <v>463</v>
      </c>
      <c r="KZ1" s="91" t="s">
        <v>290</v>
      </c>
      <c r="LA1" s="91" t="s">
        <v>206</v>
      </c>
      <c r="LB1" s="91" t="s">
        <v>31</v>
      </c>
      <c r="LC1" s="91" t="s">
        <v>271</v>
      </c>
      <c r="LD1" s="91" t="s">
        <v>289</v>
      </c>
      <c r="LE1" s="91" t="s">
        <v>447</v>
      </c>
      <c r="LF1" s="91" t="s">
        <v>86</v>
      </c>
      <c r="LG1" s="91" t="s">
        <v>233</v>
      </c>
      <c r="LH1" s="91" t="s">
        <v>287</v>
      </c>
      <c r="LI1" s="91" t="s">
        <v>159</v>
      </c>
      <c r="LJ1" s="91" t="s">
        <v>196</v>
      </c>
      <c r="LK1" s="91" t="s">
        <v>192</v>
      </c>
      <c r="LL1" s="91" t="s">
        <v>274</v>
      </c>
      <c r="LM1" s="91" t="s">
        <v>67</v>
      </c>
      <c r="LN1" s="91" t="s">
        <v>60</v>
      </c>
      <c r="LO1" s="91" t="s">
        <v>91</v>
      </c>
      <c r="LP1" s="91" t="s">
        <v>240</v>
      </c>
      <c r="LQ1" s="91" t="s">
        <v>464</v>
      </c>
      <c r="LR1" s="91" t="s">
        <v>316</v>
      </c>
      <c r="LS1" s="91" t="s">
        <v>47</v>
      </c>
      <c r="LT1" s="91" t="s">
        <v>215</v>
      </c>
      <c r="LU1" s="91" t="s">
        <v>330</v>
      </c>
      <c r="LV1" s="91" t="s">
        <v>177</v>
      </c>
      <c r="LW1" s="91" t="s">
        <v>144</v>
      </c>
      <c r="LX1" s="91" t="s">
        <v>62</v>
      </c>
      <c r="LY1" s="91" t="s">
        <v>236</v>
      </c>
      <c r="LZ1" s="91" t="s">
        <v>414</v>
      </c>
      <c r="MA1" s="91" t="s">
        <v>101</v>
      </c>
      <c r="MB1" s="91" t="s">
        <v>369</v>
      </c>
      <c r="MC1" s="91" t="s">
        <v>201</v>
      </c>
      <c r="MD1" s="91" t="s">
        <v>79</v>
      </c>
      <c r="ME1" s="91" t="s">
        <v>167</v>
      </c>
      <c r="MF1" s="91" t="s">
        <v>145</v>
      </c>
      <c r="MG1" s="91" t="s">
        <v>271</v>
      </c>
      <c r="MH1" s="91" t="s">
        <v>287</v>
      </c>
      <c r="MI1" s="91" t="s">
        <v>335</v>
      </c>
      <c r="MJ1" s="91" t="s">
        <v>31</v>
      </c>
      <c r="MK1" s="91" t="s">
        <v>100</v>
      </c>
      <c r="ML1" s="91" t="s">
        <v>159</v>
      </c>
      <c r="MM1" s="91" t="s">
        <v>271</v>
      </c>
      <c r="MN1" s="91" t="s">
        <v>192</v>
      </c>
      <c r="MO1" s="91" t="s">
        <v>274</v>
      </c>
      <c r="MP1" s="91" t="s">
        <v>60</v>
      </c>
      <c r="MQ1" s="91" t="s">
        <v>145</v>
      </c>
      <c r="MR1" s="91" t="s">
        <v>91</v>
      </c>
      <c r="MS1" s="91" t="s">
        <v>47</v>
      </c>
      <c r="MT1" s="91" t="s">
        <v>281</v>
      </c>
      <c r="MU1" s="91" t="s">
        <v>159</v>
      </c>
      <c r="MV1" s="91" t="s">
        <v>83</v>
      </c>
      <c r="MW1" s="91" t="s">
        <v>233</v>
      </c>
      <c r="MX1" s="91" t="s">
        <v>289</v>
      </c>
      <c r="MY1" s="91" t="s">
        <v>86</v>
      </c>
      <c r="MZ1" s="91" t="s">
        <v>145</v>
      </c>
      <c r="NA1" s="91" t="s">
        <v>285</v>
      </c>
      <c r="NB1" s="91" t="s">
        <v>495</v>
      </c>
      <c r="NC1" s="91" t="s">
        <v>274</v>
      </c>
      <c r="ND1" s="91" t="s">
        <v>46</v>
      </c>
      <c r="NE1" s="91" t="s">
        <v>60</v>
      </c>
      <c r="NF1" s="91" t="s">
        <v>201</v>
      </c>
      <c r="NG1" s="91" t="s">
        <v>207</v>
      </c>
      <c r="NH1" s="91" t="s">
        <v>283</v>
      </c>
      <c r="NI1" s="91" t="s">
        <v>289</v>
      </c>
      <c r="NJ1" s="91" t="s">
        <v>145</v>
      </c>
      <c r="NK1" s="91" t="s">
        <v>240</v>
      </c>
      <c r="NL1" s="91" t="s">
        <v>414</v>
      </c>
      <c r="NM1" s="91" t="s">
        <v>86</v>
      </c>
      <c r="NN1" s="91" t="s">
        <v>498</v>
      </c>
      <c r="NO1" s="91" t="s">
        <v>500</v>
      </c>
      <c r="NP1" s="91" t="s">
        <v>31</v>
      </c>
      <c r="NQ1" s="91" t="s">
        <v>274</v>
      </c>
      <c r="NR1" s="91" t="s">
        <v>67</v>
      </c>
      <c r="NS1" s="91" t="s">
        <v>215</v>
      </c>
      <c r="NT1" s="91" t="s">
        <v>201</v>
      </c>
      <c r="NU1" s="91" t="s">
        <v>330</v>
      </c>
      <c r="NV1" s="91" t="s">
        <v>297</v>
      </c>
      <c r="NW1" s="91" t="s">
        <v>46</v>
      </c>
      <c r="NX1" s="91" t="s">
        <v>507</v>
      </c>
      <c r="NY1" s="91" t="s">
        <v>47</v>
      </c>
      <c r="NZ1" s="91" t="s">
        <v>167</v>
      </c>
      <c r="OA1" s="91" t="s">
        <v>274</v>
      </c>
      <c r="OB1" s="91" t="s">
        <v>508</v>
      </c>
      <c r="OC1" s="91" t="s">
        <v>206</v>
      </c>
      <c r="OD1" s="91" t="s">
        <v>233</v>
      </c>
      <c r="OE1" s="91" t="s">
        <v>271</v>
      </c>
      <c r="OF1" s="91" t="s">
        <v>192</v>
      </c>
      <c r="OG1" s="91" t="s">
        <v>70</v>
      </c>
      <c r="OH1" s="91" t="s">
        <v>60</v>
      </c>
      <c r="OI1" s="91" t="s">
        <v>67</v>
      </c>
      <c r="OJ1" s="91" t="s">
        <v>271</v>
      </c>
      <c r="OK1" s="91" t="s">
        <v>233</v>
      </c>
      <c r="OL1" s="91" t="s">
        <v>274</v>
      </c>
      <c r="OM1" s="91" t="s">
        <v>91</v>
      </c>
      <c r="ON1" s="91" t="s">
        <v>287</v>
      </c>
      <c r="OO1" s="91" t="s">
        <v>347</v>
      </c>
      <c r="OP1" s="91" t="s">
        <v>31</v>
      </c>
      <c r="OQ1" s="91" t="s">
        <v>192</v>
      </c>
      <c r="OR1" s="91" t="s">
        <v>199</v>
      </c>
      <c r="OS1" s="91" t="s">
        <v>298</v>
      </c>
      <c r="OT1" s="91" t="s">
        <v>240</v>
      </c>
      <c r="OU1" s="91" t="s">
        <v>414</v>
      </c>
      <c r="OV1" s="91" t="s">
        <v>85</v>
      </c>
      <c r="OW1" s="91" t="s">
        <v>412</v>
      </c>
      <c r="OX1" s="91" t="s">
        <v>46</v>
      </c>
      <c r="OY1" s="91" t="s">
        <v>526</v>
      </c>
      <c r="OZ1" s="91" t="s">
        <v>442</v>
      </c>
      <c r="PA1" s="91" t="s">
        <v>215</v>
      </c>
      <c r="PB1" s="91" t="s">
        <v>31</v>
      </c>
      <c r="PC1" s="91" t="s">
        <v>83</v>
      </c>
      <c r="PD1" s="91" t="s">
        <v>100</v>
      </c>
      <c r="PE1" s="91" t="s">
        <v>187</v>
      </c>
      <c r="PF1" s="91" t="s">
        <v>236</v>
      </c>
      <c r="PG1" s="91" t="s">
        <v>299</v>
      </c>
      <c r="PH1" s="91" t="s">
        <v>281</v>
      </c>
      <c r="PI1" s="91" t="s">
        <v>201</v>
      </c>
      <c r="PJ1" s="91" t="s">
        <v>167</v>
      </c>
      <c r="PK1" s="91" t="s">
        <v>288</v>
      </c>
      <c r="PL1" s="91" t="s">
        <v>196</v>
      </c>
      <c r="PM1" s="91" t="s">
        <v>274</v>
      </c>
      <c r="PN1" s="91" t="s">
        <v>31</v>
      </c>
      <c r="PO1" s="91" t="s">
        <v>233</v>
      </c>
      <c r="PP1" s="91" t="s">
        <v>91</v>
      </c>
      <c r="PQ1" s="91" t="s">
        <v>290</v>
      </c>
      <c r="PR1" s="91" t="s">
        <v>101</v>
      </c>
      <c r="PS1" s="91" t="s">
        <v>46</v>
      </c>
      <c r="PT1" s="91" t="s">
        <v>79</v>
      </c>
      <c r="PU1" s="91" t="s">
        <v>46</v>
      </c>
      <c r="PV1" s="91" t="s">
        <v>541</v>
      </c>
      <c r="PW1" s="91" t="s">
        <v>177</v>
      </c>
      <c r="PX1" s="91" t="s">
        <v>542</v>
      </c>
      <c r="PY1" s="91" t="s">
        <v>271</v>
      </c>
      <c r="PZ1" s="91" t="s">
        <v>289</v>
      </c>
      <c r="QA1" s="91" t="s">
        <v>274</v>
      </c>
      <c r="QB1" s="91" t="s">
        <v>159</v>
      </c>
      <c r="QC1" s="91" t="s">
        <v>274</v>
      </c>
      <c r="QD1" s="91" t="s">
        <v>31</v>
      </c>
      <c r="QE1" s="91" t="s">
        <v>70</v>
      </c>
      <c r="QF1" s="91" t="s">
        <v>414</v>
      </c>
      <c r="QG1" s="91" t="s">
        <v>412</v>
      </c>
      <c r="QH1" s="91" t="s">
        <v>161</v>
      </c>
      <c r="QI1" s="91" t="s">
        <v>145</v>
      </c>
      <c r="QJ1" s="91" t="s">
        <v>47</v>
      </c>
      <c r="QK1" s="91" t="s">
        <v>177</v>
      </c>
      <c r="QL1" s="91" t="s">
        <v>46</v>
      </c>
      <c r="QM1" s="91" t="s">
        <v>206</v>
      </c>
      <c r="QN1" s="91" t="s">
        <v>240</v>
      </c>
      <c r="QO1" s="91" t="s">
        <v>72</v>
      </c>
      <c r="QP1" s="91" t="s">
        <v>215</v>
      </c>
      <c r="QQ1" s="91" t="s">
        <v>499</v>
      </c>
      <c r="QR1" s="91" t="s">
        <v>192</v>
      </c>
      <c r="QS1" s="91" t="s">
        <v>79</v>
      </c>
      <c r="QT1" s="91" t="s">
        <v>31</v>
      </c>
      <c r="QU1" s="91" t="s">
        <v>159</v>
      </c>
      <c r="QV1" s="91" t="s">
        <v>60</v>
      </c>
      <c r="QW1" s="91" t="s">
        <v>86</v>
      </c>
      <c r="QX1" s="91" t="s">
        <v>287</v>
      </c>
      <c r="QY1" s="91" t="s">
        <v>159</v>
      </c>
      <c r="QZ1" s="91" t="s">
        <v>199</v>
      </c>
      <c r="RA1" s="91" t="s">
        <v>233</v>
      </c>
      <c r="RB1" s="91" t="s">
        <v>279</v>
      </c>
      <c r="RC1" s="91" t="s">
        <v>31</v>
      </c>
      <c r="RD1" s="91" t="s">
        <v>201</v>
      </c>
      <c r="RE1" s="91" t="s">
        <v>271</v>
      </c>
      <c r="RF1" s="91" t="s">
        <v>207</v>
      </c>
      <c r="RG1" s="91" t="s">
        <v>285</v>
      </c>
      <c r="RH1" s="91" t="s">
        <v>289</v>
      </c>
      <c r="RI1" s="91" t="s">
        <v>564</v>
      </c>
      <c r="RJ1" s="91" t="s">
        <v>498</v>
      </c>
      <c r="RK1" s="91" t="s">
        <v>31</v>
      </c>
      <c r="RL1" s="91" t="s">
        <v>271</v>
      </c>
      <c r="RM1" s="91" t="s">
        <v>566</v>
      </c>
      <c r="RN1" s="91" t="s">
        <v>62</v>
      </c>
      <c r="RO1" s="91" t="s">
        <v>274</v>
      </c>
      <c r="RP1" s="91" t="s">
        <v>240</v>
      </c>
      <c r="RQ1" s="91" t="s">
        <v>215</v>
      </c>
      <c r="RR1" s="91" t="s">
        <v>289</v>
      </c>
      <c r="RS1" s="91" t="s">
        <v>99</v>
      </c>
      <c r="RT1" s="91" t="s">
        <v>46</v>
      </c>
      <c r="RU1" s="91" t="s">
        <v>144</v>
      </c>
      <c r="RV1" s="91" t="s">
        <v>91</v>
      </c>
      <c r="RW1" s="91" t="s">
        <v>508</v>
      </c>
      <c r="RX1" s="91" t="s">
        <v>101</v>
      </c>
      <c r="RY1" s="91" t="s">
        <v>298</v>
      </c>
      <c r="RZ1" s="91" t="s">
        <v>233</v>
      </c>
      <c r="SA1" s="91" t="s">
        <v>199</v>
      </c>
      <c r="SB1" s="91" t="s">
        <v>347</v>
      </c>
      <c r="SC1" s="91" t="s">
        <v>60</v>
      </c>
      <c r="SD1" s="91" t="s">
        <v>287</v>
      </c>
      <c r="SE1" s="91" t="s">
        <v>60</v>
      </c>
      <c r="SF1" s="91" t="s">
        <v>583</v>
      </c>
      <c r="SG1" s="91" t="s">
        <v>199</v>
      </c>
      <c r="SH1" s="91" t="s">
        <v>31</v>
      </c>
      <c r="SI1" s="91" t="s">
        <v>274</v>
      </c>
      <c r="SJ1" s="91" t="s">
        <v>159</v>
      </c>
      <c r="SK1" s="91" t="s">
        <v>101</v>
      </c>
      <c r="SL1" s="91" t="s">
        <v>215</v>
      </c>
      <c r="SM1" s="91" t="s">
        <v>177</v>
      </c>
      <c r="SN1" s="91" t="s">
        <v>91</v>
      </c>
      <c r="SO1" s="91" t="s">
        <v>369</v>
      </c>
      <c r="SP1" s="91" t="s">
        <v>201</v>
      </c>
      <c r="SQ1" s="91" t="s">
        <v>46</v>
      </c>
      <c r="SR1" s="91" t="s">
        <v>187</v>
      </c>
      <c r="SS1" s="91" t="s">
        <v>282</v>
      </c>
      <c r="ST1" s="91" t="s">
        <v>587</v>
      </c>
      <c r="SU1" s="91" t="s">
        <v>60</v>
      </c>
      <c r="SV1" s="91" t="s">
        <v>31</v>
      </c>
      <c r="SW1" s="91" t="s">
        <v>285</v>
      </c>
      <c r="SX1" s="91" t="s">
        <v>271</v>
      </c>
      <c r="SY1" s="91" t="s">
        <v>592</v>
      </c>
      <c r="SZ1" s="91" t="s">
        <v>593</v>
      </c>
      <c r="TA1" s="91" t="s">
        <v>192</v>
      </c>
      <c r="TB1" s="91" t="s">
        <v>287</v>
      </c>
      <c r="TC1" s="91" t="s">
        <v>598</v>
      </c>
      <c r="TD1" s="91" t="s">
        <v>599</v>
      </c>
      <c r="TE1" s="91" t="s">
        <v>274</v>
      </c>
      <c r="TF1" s="91" t="s">
        <v>610</v>
      </c>
      <c r="TG1" s="91" t="s">
        <v>145</v>
      </c>
      <c r="TH1" s="91" t="s">
        <v>47</v>
      </c>
      <c r="TI1" s="91" t="s">
        <v>60</v>
      </c>
      <c r="TJ1" s="91" t="s">
        <v>46</v>
      </c>
      <c r="TK1" s="91" t="s">
        <v>287</v>
      </c>
      <c r="TL1" s="91" t="s">
        <v>297</v>
      </c>
      <c r="TM1" s="91" t="s">
        <v>288</v>
      </c>
      <c r="TN1" s="91" t="s">
        <v>167</v>
      </c>
      <c r="TO1" s="91" t="s">
        <v>101</v>
      </c>
      <c r="TP1" s="91" t="s">
        <v>199</v>
      </c>
      <c r="TQ1" s="91" t="s">
        <v>206</v>
      </c>
      <c r="TR1" s="91" t="s">
        <v>60</v>
      </c>
      <c r="TS1" s="91" t="s">
        <v>60</v>
      </c>
      <c r="TT1" s="91" t="s">
        <v>274</v>
      </c>
      <c r="TU1" s="91" t="s">
        <v>60</v>
      </c>
      <c r="TV1" s="91" t="s">
        <v>46</v>
      </c>
      <c r="TW1" s="91" t="s">
        <v>46</v>
      </c>
      <c r="TX1" s="91" t="s">
        <v>101</v>
      </c>
      <c r="TY1" s="91" t="s">
        <v>91</v>
      </c>
      <c r="TZ1" s="91" t="s">
        <v>159</v>
      </c>
      <c r="UA1" s="91" t="s">
        <v>167</v>
      </c>
      <c r="UB1" s="91" t="s">
        <v>289</v>
      </c>
      <c r="UC1" s="91" t="s">
        <v>70</v>
      </c>
      <c r="UD1" s="91" t="s">
        <v>274</v>
      </c>
      <c r="UE1" s="91" t="s">
        <v>599</v>
      </c>
      <c r="UF1" s="91" t="s">
        <v>60</v>
      </c>
      <c r="UG1" s="91" t="s">
        <v>206</v>
      </c>
      <c r="UH1" s="91" t="s">
        <v>287</v>
      </c>
      <c r="UI1" s="91" t="s">
        <v>199</v>
      </c>
      <c r="UJ1" s="91" t="s">
        <v>31</v>
      </c>
      <c r="UK1" s="91" t="s">
        <v>192</v>
      </c>
      <c r="UL1" s="91" t="s">
        <v>635</v>
      </c>
      <c r="UM1" s="91" t="s">
        <v>201</v>
      </c>
      <c r="UN1" s="91" t="s">
        <v>167</v>
      </c>
      <c r="UO1" s="91" t="s">
        <v>99</v>
      </c>
      <c r="UP1" s="91" t="s">
        <v>500</v>
      </c>
      <c r="UQ1" s="91" t="s">
        <v>100</v>
      </c>
      <c r="UR1" s="91" t="s">
        <v>83</v>
      </c>
      <c r="US1" s="91" t="s">
        <v>47</v>
      </c>
      <c r="UT1" s="91" t="s">
        <v>215</v>
      </c>
      <c r="UU1" s="91" t="s">
        <v>599</v>
      </c>
      <c r="UV1" s="91" t="s">
        <v>72</v>
      </c>
      <c r="UW1" s="91" t="s">
        <v>290</v>
      </c>
      <c r="UX1" s="91" t="s">
        <v>347</v>
      </c>
      <c r="UY1" s="91" t="s">
        <v>636</v>
      </c>
      <c r="UZ1" s="91" t="s">
        <v>159</v>
      </c>
      <c r="VA1" s="91" t="s">
        <v>274</v>
      </c>
      <c r="VB1" s="91" t="s">
        <v>298</v>
      </c>
      <c r="VC1" s="91" t="s">
        <v>85</v>
      </c>
      <c r="VD1" s="91" t="s">
        <v>167</v>
      </c>
      <c r="VE1" s="91" t="s">
        <v>101</v>
      </c>
      <c r="VF1" s="91" t="s">
        <v>60</v>
      </c>
      <c r="VG1" s="91" t="s">
        <v>91</v>
      </c>
      <c r="VH1" s="91" t="s">
        <v>647</v>
      </c>
      <c r="VI1" s="91" t="s">
        <v>289</v>
      </c>
      <c r="VJ1" s="91" t="s">
        <v>201</v>
      </c>
      <c r="VK1" s="91" t="s">
        <v>91</v>
      </c>
      <c r="VL1" s="91" t="s">
        <v>199</v>
      </c>
      <c r="VM1" s="91" t="s">
        <v>62</v>
      </c>
      <c r="VN1" s="91" t="s">
        <v>85</v>
      </c>
      <c r="VO1" s="91" t="s">
        <v>85</v>
      </c>
      <c r="VP1" s="91" t="s">
        <v>31</v>
      </c>
      <c r="VQ1" s="91" t="s">
        <v>274</v>
      </c>
      <c r="VR1" s="91" t="s">
        <v>599</v>
      </c>
      <c r="VS1" s="91" t="s">
        <v>593</v>
      </c>
      <c r="VT1" s="91" t="s">
        <v>99</v>
      </c>
      <c r="VU1" s="91" t="s">
        <v>46</v>
      </c>
      <c r="VV1" s="91" t="s">
        <v>646</v>
      </c>
      <c r="VW1" s="91" t="s">
        <v>288</v>
      </c>
      <c r="VX1" s="91" t="s">
        <v>298</v>
      </c>
      <c r="VY1" s="91" t="s">
        <v>667</v>
      </c>
      <c r="VZ1" s="91" t="s">
        <v>592</v>
      </c>
      <c r="WA1" s="91" t="s">
        <v>192</v>
      </c>
      <c r="WB1" s="91" t="s">
        <v>31</v>
      </c>
      <c r="WC1" s="91" t="s">
        <v>599</v>
      </c>
      <c r="WD1" s="91" t="s">
        <v>592</v>
      </c>
      <c r="WE1" s="91" t="s">
        <v>674</v>
      </c>
      <c r="WF1" s="91" t="s">
        <v>274</v>
      </c>
      <c r="WG1" s="91" t="s">
        <v>101</v>
      </c>
      <c r="WH1" s="91" t="s">
        <v>83</v>
      </c>
      <c r="WI1" s="91" t="s">
        <v>215</v>
      </c>
      <c r="WJ1" s="91" t="s">
        <v>60</v>
      </c>
      <c r="WK1" s="91" t="s">
        <v>298</v>
      </c>
      <c r="WL1" s="91" t="s">
        <v>91</v>
      </c>
      <c r="WM1" s="91" t="s">
        <v>99</v>
      </c>
      <c r="WN1" s="91" t="s">
        <v>299</v>
      </c>
      <c r="WO1" s="91" t="s">
        <v>289</v>
      </c>
      <c r="WP1" s="91" t="s">
        <v>599</v>
      </c>
      <c r="WQ1" s="91" t="s">
        <v>274</v>
      </c>
      <c r="WR1" s="91" t="s">
        <v>159</v>
      </c>
      <c r="WS1" s="91" t="s">
        <v>60</v>
      </c>
      <c r="WT1" s="91" t="s">
        <v>687</v>
      </c>
      <c r="WU1" s="91" t="s">
        <v>215</v>
      </c>
      <c r="WV1" s="91" t="s">
        <v>369</v>
      </c>
      <c r="WW1" s="91" t="s">
        <v>201</v>
      </c>
      <c r="WX1" s="91" t="s">
        <v>70</v>
      </c>
      <c r="WY1" s="91" t="s">
        <v>100</v>
      </c>
      <c r="WZ1" s="91" t="s">
        <v>85</v>
      </c>
      <c r="XA1" s="91" t="s">
        <v>167</v>
      </c>
      <c r="XB1" s="91" t="s">
        <v>587</v>
      </c>
      <c r="XC1" s="91" t="s">
        <v>241</v>
      </c>
      <c r="XD1" s="91" t="s">
        <v>599</v>
      </c>
      <c r="XE1" s="91" t="s">
        <v>289</v>
      </c>
      <c r="XF1" s="91" t="s">
        <v>192</v>
      </c>
      <c r="XG1" s="91" t="s">
        <v>31</v>
      </c>
      <c r="XH1" s="91" t="s">
        <v>274</v>
      </c>
      <c r="XI1" s="91" t="s">
        <v>280</v>
      </c>
      <c r="XJ1" s="91" t="s">
        <v>60</v>
      </c>
      <c r="XK1" s="91" t="s">
        <v>46</v>
      </c>
      <c r="XL1" s="91" t="s">
        <v>240</v>
      </c>
      <c r="XM1" s="91" t="s">
        <v>697</v>
      </c>
      <c r="XN1" s="91" t="s">
        <v>101</v>
      </c>
      <c r="XO1" s="91" t="s">
        <v>646</v>
      </c>
      <c r="XP1" s="91" t="s">
        <v>369</v>
      </c>
      <c r="XQ1" s="91" t="s">
        <v>206</v>
      </c>
      <c r="XR1" s="91" t="s">
        <v>698</v>
      </c>
      <c r="XS1" s="91" t="s">
        <v>236</v>
      </c>
      <c r="XT1" s="91" t="s">
        <v>91</v>
      </c>
      <c r="XU1" s="91" t="s">
        <v>187</v>
      </c>
      <c r="XV1" s="91" t="s">
        <v>192</v>
      </c>
      <c r="XW1" s="91" t="s">
        <v>599</v>
      </c>
      <c r="XX1" s="91" t="s">
        <v>289</v>
      </c>
      <c r="XY1" s="91" t="s">
        <v>287</v>
      </c>
      <c r="XZ1" s="91" t="s">
        <v>283</v>
      </c>
      <c r="YA1" s="91" t="s">
        <v>369</v>
      </c>
      <c r="YB1" s="91" t="s">
        <v>91</v>
      </c>
      <c r="YC1" s="91" t="s">
        <v>274</v>
      </c>
      <c r="YD1" s="91" t="s">
        <v>215</v>
      </c>
      <c r="YE1" s="91" t="s">
        <v>201</v>
      </c>
      <c r="YF1" s="91" t="s">
        <v>60</v>
      </c>
      <c r="YG1" s="91" t="s">
        <v>99</v>
      </c>
      <c r="YH1" s="91" t="s">
        <v>83</v>
      </c>
      <c r="YI1" s="91" t="s">
        <v>167</v>
      </c>
      <c r="YJ1" s="91" t="s">
        <v>62</v>
      </c>
      <c r="YK1" s="91" t="s">
        <v>298</v>
      </c>
      <c r="YL1" s="91" t="s">
        <v>233</v>
      </c>
      <c r="YM1" s="91" t="s">
        <v>636</v>
      </c>
      <c r="YN1" s="91" t="s">
        <v>499</v>
      </c>
      <c r="YO1" s="91" t="s">
        <v>241</v>
      </c>
      <c r="YP1" s="91" t="s">
        <v>289</v>
      </c>
      <c r="YQ1" s="91" t="s">
        <v>285</v>
      </c>
      <c r="YR1" s="91" t="s">
        <v>199</v>
      </c>
      <c r="YS1" s="91" t="s">
        <v>101</v>
      </c>
      <c r="YT1" s="91" t="s">
        <v>31</v>
      </c>
      <c r="YU1" s="91" t="s">
        <v>31</v>
      </c>
      <c r="YV1" s="91" t="s">
        <v>274</v>
      </c>
      <c r="YW1" s="91" t="s">
        <v>199</v>
      </c>
      <c r="YX1" s="91" t="s">
        <v>60</v>
      </c>
      <c r="YY1" s="91" t="s">
        <v>67</v>
      </c>
      <c r="YZ1" s="91" t="s">
        <v>101</v>
      </c>
      <c r="ZA1" s="91" t="s">
        <v>91</v>
      </c>
      <c r="ZB1" s="91" t="s">
        <v>205</v>
      </c>
      <c r="ZC1" s="91" t="s">
        <v>161</v>
      </c>
      <c r="ZD1" s="91" t="s">
        <v>317</v>
      </c>
      <c r="ZE1" s="91" t="s">
        <v>289</v>
      </c>
      <c r="ZF1" s="91" t="s">
        <v>288</v>
      </c>
      <c r="ZG1" s="91" t="s">
        <v>85</v>
      </c>
      <c r="ZH1" s="91" t="s">
        <v>201</v>
      </c>
      <c r="ZI1" s="91" t="s">
        <v>46</v>
      </c>
      <c r="ZJ1" s="91" t="s">
        <v>70</v>
      </c>
      <c r="ZK1" s="91" t="s">
        <v>145</v>
      </c>
      <c r="ZL1" s="91" t="s">
        <v>241</v>
      </c>
      <c r="ZM1" s="91" t="s">
        <v>177</v>
      </c>
      <c r="ZN1" s="91" t="s">
        <v>167</v>
      </c>
      <c r="ZO1" s="91" t="s">
        <v>277</v>
      </c>
      <c r="ZP1" s="91" t="s">
        <v>463</v>
      </c>
      <c r="ZQ1" s="91" t="s">
        <v>274</v>
      </c>
      <c r="ZR1" s="91" t="s">
        <v>599</v>
      </c>
      <c r="ZS1" s="91" t="s">
        <v>100</v>
      </c>
      <c r="ZT1" s="91" t="s">
        <v>70</v>
      </c>
      <c r="ZU1" s="91" t="s">
        <v>592</v>
      </c>
      <c r="ZV1" s="91" t="s">
        <v>347</v>
      </c>
      <c r="ZW1" s="91" t="s">
        <v>667</v>
      </c>
      <c r="ZX1" s="91" t="s">
        <v>31</v>
      </c>
      <c r="ZY1" s="91" t="s">
        <v>241</v>
      </c>
      <c r="ZZ1" s="91" t="s">
        <v>46</v>
      </c>
      <c r="AAA1" s="91" t="s">
        <v>60</v>
      </c>
      <c r="AAB1" s="91" t="s">
        <v>99</v>
      </c>
      <c r="AAC1" s="91" t="s">
        <v>91</v>
      </c>
      <c r="AAD1" s="91" t="s">
        <v>298</v>
      </c>
      <c r="AAE1" s="91" t="s">
        <v>566</v>
      </c>
      <c r="AAF1" s="91" t="s">
        <v>236</v>
      </c>
      <c r="AAG1" s="91" t="s">
        <v>746</v>
      </c>
      <c r="AAH1" s="91" t="s">
        <v>46</v>
      </c>
      <c r="AAI1" s="96" t="s">
        <v>265</v>
      </c>
      <c r="AAJ1" s="87" t="s">
        <v>23</v>
      </c>
      <c r="AAK1" s="5"/>
    </row>
    <row r="2" spans="1:713" x14ac:dyDescent="0.25">
      <c r="A2" s="8" t="s">
        <v>9</v>
      </c>
      <c r="B2" s="11" t="s">
        <v>10</v>
      </c>
      <c r="C2" s="2" t="s">
        <v>10</v>
      </c>
      <c r="D2" s="18" t="s">
        <v>44</v>
      </c>
      <c r="E2" s="16" t="s">
        <v>63</v>
      </c>
      <c r="F2" s="2" t="s">
        <v>35</v>
      </c>
      <c r="G2" s="59"/>
      <c r="H2" s="92">
        <v>43109</v>
      </c>
      <c r="I2" s="92">
        <v>43105</v>
      </c>
      <c r="J2" s="92">
        <v>43110</v>
      </c>
      <c r="K2" s="92">
        <v>43112</v>
      </c>
      <c r="L2" s="92">
        <v>43108</v>
      </c>
      <c r="M2" s="92">
        <v>43173</v>
      </c>
      <c r="N2" s="92">
        <v>43123</v>
      </c>
      <c r="O2" s="92">
        <v>43145</v>
      </c>
      <c r="P2" s="92">
        <v>43136</v>
      </c>
      <c r="Q2" s="92">
        <v>42750</v>
      </c>
      <c r="R2" s="92">
        <v>43138</v>
      </c>
      <c r="S2" s="92">
        <v>43123</v>
      </c>
      <c r="T2" s="92">
        <v>43137</v>
      </c>
      <c r="U2" s="92">
        <v>43138</v>
      </c>
      <c r="V2" s="92">
        <v>43116</v>
      </c>
      <c r="W2" s="92">
        <v>43147</v>
      </c>
      <c r="X2" s="92">
        <v>43123</v>
      </c>
      <c r="Y2" s="92">
        <v>43150</v>
      </c>
      <c r="Z2" s="92">
        <v>43185</v>
      </c>
      <c r="AA2" s="92">
        <v>43119</v>
      </c>
      <c r="AB2" s="92">
        <v>43118</v>
      </c>
      <c r="AC2" s="92">
        <v>43119</v>
      </c>
      <c r="AD2" s="92">
        <v>43119</v>
      </c>
      <c r="AE2" s="92">
        <v>43120</v>
      </c>
      <c r="AF2" s="92">
        <v>43122</v>
      </c>
      <c r="AG2" s="92">
        <v>43151</v>
      </c>
      <c r="AH2" s="92">
        <v>43122</v>
      </c>
      <c r="AI2" s="92">
        <v>43122</v>
      </c>
      <c r="AJ2" s="92">
        <v>43122</v>
      </c>
      <c r="AK2" s="92">
        <v>43122</v>
      </c>
      <c r="AL2" s="92">
        <v>43123</v>
      </c>
      <c r="AM2" s="92">
        <v>43123</v>
      </c>
      <c r="AN2" s="92">
        <v>43123</v>
      </c>
      <c r="AO2" s="92">
        <v>43123</v>
      </c>
      <c r="AP2" s="92">
        <v>43137</v>
      </c>
      <c r="AQ2" s="92">
        <v>43144</v>
      </c>
      <c r="AR2" s="92">
        <v>43124</v>
      </c>
      <c r="AS2" s="92">
        <v>43124</v>
      </c>
      <c r="AT2" s="92">
        <v>43123</v>
      </c>
      <c r="AU2" s="92">
        <v>43123</v>
      </c>
      <c r="AV2" s="92">
        <v>43124</v>
      </c>
      <c r="AW2" s="92">
        <v>43123</v>
      </c>
      <c r="AX2" s="92">
        <v>43129</v>
      </c>
      <c r="AY2" s="92">
        <v>43123</v>
      </c>
      <c r="AZ2" s="92">
        <v>43123</v>
      </c>
      <c r="BA2" s="92">
        <v>43129</v>
      </c>
      <c r="BB2" s="92">
        <v>43136</v>
      </c>
      <c r="BC2" s="92">
        <v>43136</v>
      </c>
      <c r="BD2" s="92">
        <v>43161</v>
      </c>
      <c r="BE2" s="92">
        <v>43139</v>
      </c>
      <c r="BF2" s="92">
        <v>43143</v>
      </c>
      <c r="BG2" s="92">
        <v>43136</v>
      </c>
      <c r="BH2" s="92">
        <v>43223</v>
      </c>
      <c r="BI2" s="92">
        <v>43136</v>
      </c>
      <c r="BJ2" s="92">
        <v>43136</v>
      </c>
      <c r="BK2" s="92">
        <v>43140</v>
      </c>
      <c r="BL2" s="92">
        <v>43137</v>
      </c>
      <c r="BM2" s="92">
        <v>43138</v>
      </c>
      <c r="BN2" s="92">
        <v>43173</v>
      </c>
      <c r="BO2" s="92">
        <v>43138</v>
      </c>
      <c r="BP2" s="92">
        <v>43150</v>
      </c>
      <c r="BQ2" s="92">
        <v>43150</v>
      </c>
      <c r="BR2" s="92">
        <v>43137</v>
      </c>
      <c r="BS2" s="92">
        <v>43171</v>
      </c>
      <c r="BT2" s="92">
        <v>43138</v>
      </c>
      <c r="BU2" s="92">
        <v>43138</v>
      </c>
      <c r="BV2" s="92">
        <v>43150</v>
      </c>
      <c r="BW2" s="92">
        <v>43154</v>
      </c>
      <c r="BX2" s="92">
        <v>43164</v>
      </c>
      <c r="BY2" s="92">
        <v>43150</v>
      </c>
      <c r="BZ2" s="92">
        <v>43193</v>
      </c>
      <c r="CA2" s="92">
        <v>43153</v>
      </c>
      <c r="CB2" s="92">
        <v>43150</v>
      </c>
      <c r="CC2" s="92">
        <v>43152</v>
      </c>
      <c r="CD2" s="92">
        <v>43151</v>
      </c>
      <c r="CE2" s="92">
        <v>43157</v>
      </c>
      <c r="CF2" s="92">
        <v>43151</v>
      </c>
      <c r="CG2" s="92">
        <v>43150</v>
      </c>
      <c r="CH2" s="92">
        <v>43150</v>
      </c>
      <c r="CI2" s="92">
        <v>43150</v>
      </c>
      <c r="CJ2" s="92">
        <v>43150</v>
      </c>
      <c r="CK2" s="92">
        <v>43228</v>
      </c>
      <c r="CL2" s="92">
        <v>43201</v>
      </c>
      <c r="CM2" s="92">
        <v>43158</v>
      </c>
      <c r="CN2" s="92">
        <v>43161</v>
      </c>
      <c r="CO2" s="92">
        <v>43160</v>
      </c>
      <c r="CP2" s="92">
        <v>43174</v>
      </c>
      <c r="CQ2" s="92">
        <v>43166</v>
      </c>
      <c r="CR2" s="92">
        <v>43172</v>
      </c>
      <c r="CS2" s="92">
        <v>43179</v>
      </c>
      <c r="CT2" s="92">
        <v>43172</v>
      </c>
      <c r="CU2" s="92">
        <v>43171</v>
      </c>
      <c r="CV2" s="92">
        <v>43178</v>
      </c>
      <c r="CW2" s="92">
        <v>43175</v>
      </c>
      <c r="CX2" s="92">
        <v>43173</v>
      </c>
      <c r="CY2" s="92">
        <v>43171</v>
      </c>
      <c r="CZ2" s="92">
        <v>43171</v>
      </c>
      <c r="DA2" s="92">
        <v>43171</v>
      </c>
      <c r="DB2" s="92">
        <v>43171</v>
      </c>
      <c r="DC2" s="92">
        <v>43171</v>
      </c>
      <c r="DD2" s="92">
        <v>43171</v>
      </c>
      <c r="DE2" s="92">
        <v>43171</v>
      </c>
      <c r="DF2" s="92">
        <v>43185</v>
      </c>
      <c r="DG2" s="92">
        <v>43186</v>
      </c>
      <c r="DH2" s="92">
        <v>43172</v>
      </c>
      <c r="DI2" s="92">
        <v>43172</v>
      </c>
      <c r="DJ2" s="92">
        <v>43172</v>
      </c>
      <c r="DK2" s="92">
        <v>43185</v>
      </c>
      <c r="DL2" s="92">
        <v>43173</v>
      </c>
      <c r="DM2" s="92">
        <v>43235</v>
      </c>
      <c r="DN2" s="92">
        <v>43173</v>
      </c>
      <c r="DO2" s="92">
        <v>43174</v>
      </c>
      <c r="DP2" s="92">
        <v>43174</v>
      </c>
      <c r="DQ2" s="92">
        <v>43181</v>
      </c>
      <c r="DR2" s="92">
        <v>43180</v>
      </c>
      <c r="DS2" s="92">
        <v>43175</v>
      </c>
      <c r="DT2" s="92">
        <v>43192</v>
      </c>
      <c r="DU2" s="92">
        <v>43185</v>
      </c>
      <c r="DV2" s="92">
        <v>43195</v>
      </c>
      <c r="DW2" s="92">
        <v>43180</v>
      </c>
      <c r="DX2" s="92">
        <v>43179</v>
      </c>
      <c r="DY2" s="92">
        <v>43188</v>
      </c>
      <c r="DZ2" s="92">
        <v>43182</v>
      </c>
      <c r="EA2" s="92">
        <v>43182</v>
      </c>
      <c r="EB2" s="92">
        <v>43182</v>
      </c>
      <c r="EC2" s="92">
        <v>43182</v>
      </c>
      <c r="ED2" s="92">
        <v>43183</v>
      </c>
      <c r="EE2" s="92">
        <v>43213</v>
      </c>
      <c r="EF2" s="92">
        <v>43185</v>
      </c>
      <c r="EG2" s="92">
        <v>43196</v>
      </c>
      <c r="EH2" s="92">
        <v>43186</v>
      </c>
      <c r="EI2" s="92">
        <v>43186</v>
      </c>
      <c r="EJ2" s="92">
        <v>43186</v>
      </c>
      <c r="EK2" s="92">
        <v>43185</v>
      </c>
      <c r="EL2" s="92">
        <v>43189</v>
      </c>
      <c r="EM2" s="92">
        <v>43186</v>
      </c>
      <c r="EN2" s="92">
        <v>43186</v>
      </c>
      <c r="EO2" s="92">
        <v>43187</v>
      </c>
      <c r="EP2" s="92">
        <v>43199</v>
      </c>
      <c r="EQ2" s="92">
        <v>43194</v>
      </c>
      <c r="ER2" s="92">
        <v>43186</v>
      </c>
      <c r="ES2" s="92">
        <v>43209</v>
      </c>
      <c r="ET2" s="92">
        <v>43213</v>
      </c>
      <c r="EU2" s="92">
        <v>43195</v>
      </c>
      <c r="EV2" s="92">
        <v>43185</v>
      </c>
      <c r="EW2" s="92">
        <v>43196</v>
      </c>
      <c r="EX2" s="92">
        <v>43200</v>
      </c>
      <c r="EY2" s="92">
        <v>43187</v>
      </c>
      <c r="EZ2" s="92">
        <v>43215</v>
      </c>
      <c r="FA2" s="92">
        <v>43216</v>
      </c>
      <c r="FB2" s="92">
        <v>43203</v>
      </c>
      <c r="FC2" s="92">
        <v>43192</v>
      </c>
      <c r="FD2" s="92">
        <v>43208</v>
      </c>
      <c r="FE2" s="92">
        <v>43194</v>
      </c>
      <c r="FF2" s="92">
        <v>43194</v>
      </c>
      <c r="FG2" s="92">
        <v>43196</v>
      </c>
      <c r="FH2" s="92">
        <v>43195</v>
      </c>
      <c r="FI2" s="92">
        <v>43194</v>
      </c>
      <c r="FJ2" s="92">
        <v>43195</v>
      </c>
      <c r="FK2" s="92">
        <v>43196</v>
      </c>
      <c r="FL2" s="92">
        <v>43230</v>
      </c>
      <c r="FM2" s="92">
        <v>43196</v>
      </c>
      <c r="FN2" s="92" t="s">
        <v>344</v>
      </c>
      <c r="FO2" s="92">
        <v>43200</v>
      </c>
      <c r="FP2" s="92">
        <v>43199</v>
      </c>
      <c r="FQ2" s="92">
        <v>43202</v>
      </c>
      <c r="FR2" s="92">
        <v>43201</v>
      </c>
      <c r="FS2" s="92">
        <v>43196</v>
      </c>
      <c r="FT2" s="92">
        <v>43200</v>
      </c>
      <c r="FU2" s="92">
        <v>43202</v>
      </c>
      <c r="FV2" s="92">
        <v>43218</v>
      </c>
      <c r="FW2" s="92">
        <v>43199</v>
      </c>
      <c r="FX2" s="92">
        <v>43210</v>
      </c>
      <c r="FY2" s="92">
        <v>43200</v>
      </c>
      <c r="FZ2" s="92">
        <v>43209</v>
      </c>
      <c r="GA2" s="92">
        <v>43208</v>
      </c>
      <c r="GB2" s="92">
        <v>43216</v>
      </c>
      <c r="GC2" s="92">
        <v>43196</v>
      </c>
      <c r="GD2" s="92">
        <v>43201</v>
      </c>
      <c r="GE2" s="92">
        <v>43201</v>
      </c>
      <c r="GF2" s="92">
        <v>43201</v>
      </c>
      <c r="GG2" s="92">
        <v>43234</v>
      </c>
      <c r="GH2" s="92">
        <v>43214</v>
      </c>
      <c r="GI2" s="92">
        <v>43210</v>
      </c>
      <c r="GJ2" s="92">
        <v>43210</v>
      </c>
      <c r="GK2" s="92">
        <v>43210</v>
      </c>
      <c r="GL2" s="92">
        <v>43213</v>
      </c>
      <c r="GM2" s="92">
        <v>43213</v>
      </c>
      <c r="GN2" s="92">
        <v>43213</v>
      </c>
      <c r="GO2" s="92">
        <v>43215</v>
      </c>
      <c r="GP2" s="92">
        <v>43213</v>
      </c>
      <c r="GQ2" s="92">
        <v>43213</v>
      </c>
      <c r="GR2" s="92">
        <v>43236</v>
      </c>
      <c r="GS2" s="92">
        <v>43213</v>
      </c>
      <c r="GT2" s="92">
        <v>43213</v>
      </c>
      <c r="GU2" s="92">
        <v>43213</v>
      </c>
      <c r="GV2" s="92">
        <v>43213</v>
      </c>
      <c r="GW2" s="92">
        <v>43216</v>
      </c>
      <c r="GX2" s="92">
        <v>43215</v>
      </c>
      <c r="GY2" s="92">
        <v>43215</v>
      </c>
      <c r="GZ2" s="92">
        <v>43228</v>
      </c>
      <c r="HA2" s="92">
        <v>43214</v>
      </c>
      <c r="HB2" s="92">
        <v>43245</v>
      </c>
      <c r="HC2" s="92">
        <v>43216</v>
      </c>
      <c r="HD2" s="92">
        <v>43214</v>
      </c>
      <c r="HE2" s="92">
        <v>43215</v>
      </c>
      <c r="HF2" s="92">
        <v>43242</v>
      </c>
      <c r="HG2" s="92">
        <v>43218</v>
      </c>
      <c r="HH2" s="92">
        <v>43214</v>
      </c>
      <c r="HI2" s="92">
        <v>43215</v>
      </c>
      <c r="HJ2" s="92">
        <v>43216</v>
      </c>
      <c r="HK2" s="92">
        <v>43216</v>
      </c>
      <c r="HL2" s="92">
        <v>43216</v>
      </c>
      <c r="HM2" s="92">
        <v>43217</v>
      </c>
      <c r="HN2" s="92">
        <v>43217</v>
      </c>
      <c r="HO2" s="92">
        <v>43218</v>
      </c>
      <c r="HP2" s="92">
        <v>43234</v>
      </c>
      <c r="HQ2" s="92">
        <v>43217</v>
      </c>
      <c r="HR2" s="92">
        <v>43236</v>
      </c>
      <c r="HS2" s="92">
        <v>43222</v>
      </c>
      <c r="HT2" s="92">
        <v>43222</v>
      </c>
      <c r="HU2" s="92">
        <v>43224</v>
      </c>
      <c r="HV2" s="92">
        <v>43224</v>
      </c>
      <c r="HW2" s="92">
        <v>43224</v>
      </c>
      <c r="HX2" s="92">
        <v>43227</v>
      </c>
      <c r="HY2" s="92">
        <v>43227</v>
      </c>
      <c r="HZ2" s="92">
        <v>43227</v>
      </c>
      <c r="IA2" s="92">
        <v>43227</v>
      </c>
      <c r="IB2" s="92">
        <v>43227</v>
      </c>
      <c r="IC2" s="92">
        <v>43227</v>
      </c>
      <c r="ID2" s="92">
        <v>43227</v>
      </c>
      <c r="IE2" s="92">
        <v>43228</v>
      </c>
      <c r="IF2" s="92">
        <v>43227</v>
      </c>
      <c r="IG2" s="92">
        <v>43228</v>
      </c>
      <c r="IH2" s="92">
        <v>43230</v>
      </c>
      <c r="II2" s="92">
        <v>43230</v>
      </c>
      <c r="IJ2" s="92">
        <v>43231</v>
      </c>
      <c r="IK2" s="92">
        <v>43231</v>
      </c>
      <c r="IL2" s="92">
        <v>43227</v>
      </c>
      <c r="IM2" s="92">
        <v>43248</v>
      </c>
      <c r="IN2" s="92">
        <v>43227</v>
      </c>
      <c r="IO2" s="92">
        <v>43234</v>
      </c>
      <c r="IP2" s="92">
        <v>43234</v>
      </c>
      <c r="IQ2" s="92">
        <v>43241</v>
      </c>
      <c r="IR2" s="92">
        <v>43236</v>
      </c>
      <c r="IS2" s="92">
        <v>43244</v>
      </c>
      <c r="IT2" s="92">
        <v>43248</v>
      </c>
      <c r="IU2" s="92">
        <v>43235</v>
      </c>
      <c r="IV2" s="92">
        <v>43245</v>
      </c>
      <c r="IW2" s="92">
        <v>43244</v>
      </c>
      <c r="IX2" s="92">
        <v>43236</v>
      </c>
      <c r="IY2" s="92">
        <v>43238</v>
      </c>
      <c r="IZ2" s="92">
        <v>43241</v>
      </c>
      <c r="JA2" s="92">
        <v>43244</v>
      </c>
      <c r="JB2" s="92">
        <v>43243</v>
      </c>
      <c r="JC2" s="92">
        <v>43241</v>
      </c>
      <c r="JD2" s="92">
        <v>43242</v>
      </c>
      <c r="JE2" s="92">
        <v>43243</v>
      </c>
      <c r="JF2" s="92">
        <v>43241</v>
      </c>
      <c r="JG2" s="92">
        <v>43248</v>
      </c>
      <c r="JH2" s="92">
        <v>43243</v>
      </c>
      <c r="JI2" s="92">
        <v>43248</v>
      </c>
      <c r="JJ2" s="92">
        <v>43241</v>
      </c>
      <c r="JK2" s="92">
        <v>43242</v>
      </c>
      <c r="JL2" s="92">
        <v>43243</v>
      </c>
      <c r="JM2" s="92">
        <v>43243</v>
      </c>
      <c r="JN2" s="92">
        <v>43243</v>
      </c>
      <c r="JO2" s="92">
        <v>43243</v>
      </c>
      <c r="JP2" s="92">
        <v>76120</v>
      </c>
      <c r="JQ2" s="92">
        <v>43248</v>
      </c>
      <c r="JR2" s="92">
        <v>43248</v>
      </c>
      <c r="JS2" s="92">
        <v>76120</v>
      </c>
      <c r="JT2" s="92">
        <v>43248</v>
      </c>
      <c r="JU2" s="92">
        <v>43136</v>
      </c>
      <c r="JV2" s="92">
        <v>43256</v>
      </c>
      <c r="JW2" s="92">
        <v>43299</v>
      </c>
      <c r="JX2" s="92">
        <v>43252</v>
      </c>
      <c r="JY2" s="92">
        <v>43291</v>
      </c>
      <c r="JZ2" s="92">
        <v>43270</v>
      </c>
      <c r="KA2" s="92">
        <v>43262</v>
      </c>
      <c r="KB2" s="92">
        <v>43314</v>
      </c>
      <c r="KC2" s="92">
        <v>43264</v>
      </c>
      <c r="KD2" s="92">
        <v>43251</v>
      </c>
      <c r="KE2" s="92">
        <v>43257</v>
      </c>
      <c r="KF2" s="92">
        <v>43250</v>
      </c>
      <c r="KG2" s="92">
        <v>43270</v>
      </c>
      <c r="KH2" s="92">
        <v>43250</v>
      </c>
      <c r="KI2" s="92">
        <v>43251</v>
      </c>
      <c r="KJ2" s="92">
        <v>43277</v>
      </c>
      <c r="KK2" s="92">
        <v>43252</v>
      </c>
      <c r="KL2" s="92">
        <v>43255</v>
      </c>
      <c r="KM2" s="92">
        <v>43255</v>
      </c>
      <c r="KN2" s="92">
        <v>43257</v>
      </c>
      <c r="KO2" s="92">
        <v>43258</v>
      </c>
      <c r="KP2" s="92">
        <v>43256</v>
      </c>
      <c r="KQ2" s="92">
        <v>43257</v>
      </c>
      <c r="KR2" s="92">
        <v>43259</v>
      </c>
      <c r="KS2" s="92">
        <v>43256</v>
      </c>
      <c r="KT2" s="92">
        <v>43263</v>
      </c>
      <c r="KU2" s="92">
        <v>43258</v>
      </c>
      <c r="KV2" s="92">
        <v>43259</v>
      </c>
      <c r="KW2" s="92">
        <v>43255</v>
      </c>
      <c r="KX2" s="92">
        <v>43266</v>
      </c>
      <c r="KY2" s="92">
        <v>43286</v>
      </c>
      <c r="KZ2" s="92">
        <v>43263</v>
      </c>
      <c r="LA2" s="92">
        <v>43279</v>
      </c>
      <c r="LB2" s="92">
        <v>43256</v>
      </c>
      <c r="LC2" s="92">
        <v>43257</v>
      </c>
      <c r="LD2" s="92">
        <v>43257</v>
      </c>
      <c r="LE2" s="92">
        <v>43257</v>
      </c>
      <c r="LF2" s="92">
        <v>43273</v>
      </c>
      <c r="LG2" s="92">
        <v>43258</v>
      </c>
      <c r="LH2" s="92">
        <v>43258</v>
      </c>
      <c r="LI2" s="92">
        <v>43262</v>
      </c>
      <c r="LJ2" s="92">
        <v>43262</v>
      </c>
      <c r="LK2" s="92">
        <v>43265</v>
      </c>
      <c r="LL2" s="92">
        <v>43269</v>
      </c>
      <c r="LM2" s="92">
        <v>43269</v>
      </c>
      <c r="LN2" s="92">
        <v>43260</v>
      </c>
      <c r="LO2" s="92">
        <v>43269</v>
      </c>
      <c r="LP2" s="92">
        <v>43270</v>
      </c>
      <c r="LQ2" s="92">
        <v>43270</v>
      </c>
      <c r="LR2" s="92">
        <v>43278</v>
      </c>
      <c r="LS2" s="92">
        <v>43270</v>
      </c>
      <c r="LT2" s="92">
        <v>43276</v>
      </c>
      <c r="LU2" s="92">
        <v>43270</v>
      </c>
      <c r="LV2" s="92">
        <v>43272</v>
      </c>
      <c r="LW2" s="92">
        <v>43270</v>
      </c>
      <c r="LX2" s="92">
        <v>43279</v>
      </c>
      <c r="LY2" s="92">
        <v>43306</v>
      </c>
      <c r="LZ2" s="92">
        <v>43276</v>
      </c>
      <c r="MA2" s="92">
        <v>43272</v>
      </c>
      <c r="MB2" s="92">
        <v>43270</v>
      </c>
      <c r="MC2" s="92">
        <v>43270</v>
      </c>
      <c r="MD2" s="92">
        <v>43305</v>
      </c>
      <c r="ME2" s="92">
        <v>43272</v>
      </c>
      <c r="MF2" s="92">
        <v>43269</v>
      </c>
      <c r="MG2" s="92">
        <v>43269</v>
      </c>
      <c r="MH2" s="92">
        <v>43298</v>
      </c>
      <c r="MI2" s="92">
        <v>43266</v>
      </c>
      <c r="MJ2" s="92">
        <v>43276</v>
      </c>
      <c r="MK2" s="92">
        <v>43272</v>
      </c>
      <c r="ML2" s="92">
        <v>43272</v>
      </c>
      <c r="MM2" s="92">
        <v>43272</v>
      </c>
      <c r="MN2" s="92">
        <v>43273</v>
      </c>
      <c r="MO2" s="92">
        <v>43276</v>
      </c>
      <c r="MP2" s="92">
        <v>43276</v>
      </c>
      <c r="MQ2" s="92">
        <v>43278</v>
      </c>
      <c r="MR2" s="92">
        <v>43276</v>
      </c>
      <c r="MS2" s="92">
        <v>43287</v>
      </c>
      <c r="MT2" s="92">
        <v>43277</v>
      </c>
      <c r="MU2" s="92">
        <v>43290</v>
      </c>
      <c r="MV2" s="92">
        <v>43277</v>
      </c>
      <c r="MW2" s="92">
        <v>43280</v>
      </c>
      <c r="MX2" s="92">
        <v>43279</v>
      </c>
      <c r="MY2" s="92">
        <v>43278</v>
      </c>
      <c r="MZ2" s="92">
        <v>43287</v>
      </c>
      <c r="NA2" s="92">
        <v>43279</v>
      </c>
      <c r="NB2" s="92">
        <v>43286</v>
      </c>
      <c r="NC2" s="92">
        <v>43285</v>
      </c>
      <c r="ND2" s="92">
        <v>43285</v>
      </c>
      <c r="NE2" s="92">
        <v>43315</v>
      </c>
      <c r="NF2" s="92">
        <v>43286</v>
      </c>
      <c r="NG2" s="92">
        <v>43286</v>
      </c>
      <c r="NH2" s="92">
        <v>43286</v>
      </c>
      <c r="NI2" s="92">
        <v>43286</v>
      </c>
      <c r="NJ2" s="92">
        <v>43314</v>
      </c>
      <c r="NK2" s="92">
        <v>43297</v>
      </c>
      <c r="NL2" s="92">
        <v>43287</v>
      </c>
      <c r="NM2" s="92">
        <v>43306</v>
      </c>
      <c r="NN2" s="92">
        <v>43291</v>
      </c>
      <c r="NO2" s="92">
        <v>43307</v>
      </c>
      <c r="NP2" s="92">
        <v>43293</v>
      </c>
      <c r="NQ2" s="92">
        <v>43293</v>
      </c>
      <c r="NR2" s="92">
        <v>43294</v>
      </c>
      <c r="NS2" s="92">
        <v>43293</v>
      </c>
      <c r="NT2" s="92">
        <v>43294</v>
      </c>
      <c r="NU2" s="92">
        <v>43297</v>
      </c>
      <c r="NV2" s="92">
        <v>43293</v>
      </c>
      <c r="NW2" s="92">
        <v>43299</v>
      </c>
      <c r="NX2" s="92">
        <v>43299</v>
      </c>
      <c r="NY2" s="92">
        <v>43294</v>
      </c>
      <c r="NZ2" s="92">
        <v>43299</v>
      </c>
      <c r="OA2" s="92">
        <v>43297</v>
      </c>
      <c r="OB2" s="92">
        <v>43298</v>
      </c>
      <c r="OC2" s="92">
        <v>43306</v>
      </c>
      <c r="OD2" s="92">
        <v>43297</v>
      </c>
      <c r="OE2" s="92">
        <v>43297</v>
      </c>
      <c r="OF2" s="92">
        <v>43299</v>
      </c>
      <c r="OG2" s="92">
        <v>43305</v>
      </c>
      <c r="OH2" s="92">
        <v>43306</v>
      </c>
      <c r="OI2" s="92">
        <v>43306</v>
      </c>
      <c r="OJ2" s="92">
        <v>43307</v>
      </c>
      <c r="OK2" s="92">
        <v>43308</v>
      </c>
      <c r="OL2" s="92">
        <v>43311</v>
      </c>
      <c r="OM2" s="92">
        <v>43311</v>
      </c>
      <c r="ON2" s="92">
        <v>43311</v>
      </c>
      <c r="OO2" s="92">
        <v>43311</v>
      </c>
      <c r="OP2" s="92">
        <v>43311</v>
      </c>
      <c r="OQ2" s="92">
        <v>43311</v>
      </c>
      <c r="OR2" s="92">
        <v>43311</v>
      </c>
      <c r="OS2" s="92">
        <v>43311</v>
      </c>
      <c r="OT2" s="92">
        <v>43312</v>
      </c>
      <c r="OU2" s="92">
        <v>43312</v>
      </c>
      <c r="OV2" s="92">
        <v>43312</v>
      </c>
      <c r="OW2" s="92">
        <v>43312</v>
      </c>
      <c r="OX2" s="92">
        <v>43312</v>
      </c>
      <c r="OY2" s="92">
        <v>43312</v>
      </c>
      <c r="OZ2" s="92">
        <v>43313</v>
      </c>
      <c r="PA2" s="92">
        <v>43313</v>
      </c>
      <c r="PB2" s="92">
        <v>43311</v>
      </c>
      <c r="PC2" s="92">
        <v>43314</v>
      </c>
      <c r="PD2" s="92">
        <v>43340</v>
      </c>
      <c r="PE2" s="92">
        <v>43328</v>
      </c>
      <c r="PF2" s="92">
        <v>43382</v>
      </c>
      <c r="PG2" s="92">
        <v>43360</v>
      </c>
      <c r="PH2" s="92">
        <v>43335</v>
      </c>
      <c r="PI2" s="92">
        <v>43328</v>
      </c>
      <c r="PJ2" s="92">
        <v>43322</v>
      </c>
      <c r="PK2" s="92">
        <v>43319</v>
      </c>
      <c r="PL2" s="92">
        <v>43319</v>
      </c>
      <c r="PM2" s="92">
        <v>43318</v>
      </c>
      <c r="PN2" s="92">
        <v>43318</v>
      </c>
      <c r="PO2" s="92">
        <v>43320</v>
      </c>
      <c r="PP2" s="92">
        <v>43319</v>
      </c>
      <c r="PQ2" s="92">
        <v>43319</v>
      </c>
      <c r="PR2" s="92">
        <v>43325</v>
      </c>
      <c r="PS2" s="92">
        <v>43320</v>
      </c>
      <c r="PT2" s="92">
        <v>43320</v>
      </c>
      <c r="PU2" s="92">
        <v>43319</v>
      </c>
      <c r="PV2" s="92">
        <v>43321</v>
      </c>
      <c r="PW2" s="92">
        <v>43321</v>
      </c>
      <c r="PX2" s="92">
        <v>43325</v>
      </c>
      <c r="PY2" s="92">
        <v>43325</v>
      </c>
      <c r="PZ2" s="92">
        <v>43322</v>
      </c>
      <c r="QA2" s="92">
        <v>43325</v>
      </c>
      <c r="QB2" s="92">
        <v>43326</v>
      </c>
      <c r="QC2" s="92">
        <v>43332</v>
      </c>
      <c r="QD2" s="92">
        <v>43363</v>
      </c>
      <c r="QE2" s="92">
        <v>43395</v>
      </c>
      <c r="QF2" s="92"/>
      <c r="QG2" s="92">
        <v>43327</v>
      </c>
      <c r="QH2" s="92">
        <v>43452</v>
      </c>
      <c r="QI2" s="92">
        <v>43348</v>
      </c>
      <c r="QJ2" s="92">
        <v>43354</v>
      </c>
      <c r="QK2" s="92">
        <v>43326</v>
      </c>
      <c r="QL2" s="92">
        <v>43334</v>
      </c>
      <c r="QM2" s="92">
        <v>43334</v>
      </c>
      <c r="QN2" s="92">
        <v>43326</v>
      </c>
      <c r="QO2" s="92">
        <v>43326</v>
      </c>
      <c r="QP2" s="92">
        <v>43328</v>
      </c>
      <c r="QQ2" s="92">
        <v>43432</v>
      </c>
      <c r="QR2" s="92">
        <v>43326</v>
      </c>
      <c r="QS2" s="92">
        <v>43425</v>
      </c>
      <c r="QT2" s="92">
        <v>43325</v>
      </c>
      <c r="QU2" s="92">
        <v>43348</v>
      </c>
      <c r="QV2" s="92">
        <v>43327</v>
      </c>
      <c r="QW2" s="92"/>
      <c r="QX2" s="92">
        <v>43332</v>
      </c>
      <c r="QY2" s="92">
        <v>43333</v>
      </c>
      <c r="QZ2" s="92">
        <v>43334</v>
      </c>
      <c r="RA2" s="92">
        <v>43340</v>
      </c>
      <c r="RB2" s="92"/>
      <c r="RC2" s="92">
        <v>43336</v>
      </c>
      <c r="RD2" s="92">
        <v>43336</v>
      </c>
      <c r="RE2" s="92">
        <v>43339</v>
      </c>
      <c r="RF2" s="92">
        <v>43339</v>
      </c>
      <c r="RG2" s="92">
        <v>43341</v>
      </c>
      <c r="RH2" s="92">
        <v>43341</v>
      </c>
      <c r="RI2" s="92">
        <v>43342</v>
      </c>
      <c r="RJ2" s="92">
        <v>43342</v>
      </c>
      <c r="RK2" s="92">
        <v>43343</v>
      </c>
      <c r="RL2" s="92">
        <v>43343</v>
      </c>
      <c r="RM2" s="92">
        <v>43348</v>
      </c>
      <c r="RN2" s="92">
        <v>43399</v>
      </c>
      <c r="RO2" s="92">
        <v>43346</v>
      </c>
      <c r="RP2" s="92">
        <v>43346</v>
      </c>
      <c r="RQ2" s="92">
        <v>43349</v>
      </c>
      <c r="RR2" s="92">
        <v>43348</v>
      </c>
      <c r="RS2" s="92">
        <v>43347</v>
      </c>
      <c r="RT2" s="92">
        <v>43348</v>
      </c>
      <c r="RU2" s="92">
        <v>43348</v>
      </c>
      <c r="RV2" s="92">
        <v>43346</v>
      </c>
      <c r="RW2" s="92">
        <v>43347</v>
      </c>
      <c r="RX2" s="92">
        <v>43346</v>
      </c>
      <c r="RY2" s="92">
        <v>43347</v>
      </c>
      <c r="RZ2" s="92">
        <v>43353</v>
      </c>
      <c r="SA2" s="92">
        <v>43347</v>
      </c>
      <c r="SB2" s="92">
        <v>43347</v>
      </c>
      <c r="SC2" s="92">
        <v>43346</v>
      </c>
      <c r="SD2" s="92">
        <v>43353</v>
      </c>
      <c r="SE2" s="92">
        <v>43353</v>
      </c>
      <c r="SF2" s="92">
        <v>43349</v>
      </c>
      <c r="SG2" s="92">
        <v>43368</v>
      </c>
      <c r="SH2" s="92">
        <v>43354</v>
      </c>
      <c r="SI2" s="92">
        <v>43360</v>
      </c>
      <c r="SJ2" s="92">
        <v>43375</v>
      </c>
      <c r="SK2" s="92">
        <v>43361</v>
      </c>
      <c r="SL2" s="92">
        <v>43382</v>
      </c>
      <c r="SM2" s="92">
        <v>43364</v>
      </c>
      <c r="SN2" s="92">
        <v>43362</v>
      </c>
      <c r="SO2" s="92">
        <v>43382</v>
      </c>
      <c r="SP2" s="92">
        <v>43371</v>
      </c>
      <c r="SQ2" s="92">
        <v>43360</v>
      </c>
      <c r="SR2" s="92">
        <v>43382</v>
      </c>
      <c r="SS2" s="92">
        <v>43367</v>
      </c>
      <c r="ST2" s="92">
        <v>43360</v>
      </c>
      <c r="SU2" s="92">
        <v>43361</v>
      </c>
      <c r="SV2" s="92">
        <v>43364</v>
      </c>
      <c r="SW2" s="92">
        <v>43364</v>
      </c>
      <c r="SX2" s="92">
        <v>43367</v>
      </c>
      <c r="SY2" s="92">
        <v>43369</v>
      </c>
      <c r="SZ2" s="92">
        <v>43368</v>
      </c>
      <c r="TA2" s="92">
        <v>43374</v>
      </c>
      <c r="TB2" s="92">
        <v>43367</v>
      </c>
      <c r="TC2" s="92">
        <v>43369</v>
      </c>
      <c r="TD2" s="92">
        <v>43374</v>
      </c>
      <c r="TE2" s="92">
        <v>43374</v>
      </c>
      <c r="TF2" s="92">
        <v>43377</v>
      </c>
      <c r="TG2" s="92">
        <v>43375</v>
      </c>
      <c r="TH2" s="92">
        <v>43382</v>
      </c>
      <c r="TI2" s="92">
        <v>43395</v>
      </c>
      <c r="TJ2" s="92">
        <v>43374</v>
      </c>
      <c r="TK2" s="92">
        <v>43437</v>
      </c>
      <c r="TL2" s="92">
        <v>43375</v>
      </c>
      <c r="TM2" s="92">
        <v>43389</v>
      </c>
      <c r="TN2" s="92">
        <v>43378</v>
      </c>
      <c r="TO2" s="92">
        <v>43382</v>
      </c>
      <c r="TP2" s="92">
        <v>43390</v>
      </c>
      <c r="TQ2" s="92">
        <v>43375</v>
      </c>
      <c r="TR2" s="92">
        <v>43374</v>
      </c>
      <c r="TS2" s="92">
        <v>43376</v>
      </c>
      <c r="TT2" s="92">
        <v>43381</v>
      </c>
      <c r="TU2" s="92">
        <v>43381</v>
      </c>
      <c r="TV2" s="92">
        <v>43382</v>
      </c>
      <c r="TW2" s="92">
        <v>43396</v>
      </c>
      <c r="TX2" s="92">
        <v>43396</v>
      </c>
      <c r="TY2" s="92">
        <v>43382</v>
      </c>
      <c r="TZ2" s="92">
        <v>43398</v>
      </c>
      <c r="UA2" s="92">
        <v>43383</v>
      </c>
      <c r="UB2" s="92">
        <v>43383</v>
      </c>
      <c r="UC2" s="92">
        <v>43391</v>
      </c>
      <c r="UD2" s="92">
        <v>43395</v>
      </c>
      <c r="UE2" s="92">
        <v>43395</v>
      </c>
      <c r="UF2" s="92">
        <v>43402</v>
      </c>
      <c r="UG2" s="92">
        <v>76267</v>
      </c>
      <c r="UH2" s="92">
        <v>43395</v>
      </c>
      <c r="UI2" s="92">
        <v>43396</v>
      </c>
      <c r="UJ2" s="92">
        <v>43397</v>
      </c>
      <c r="UK2" s="92">
        <v>43397</v>
      </c>
      <c r="UL2" s="92">
        <v>43397</v>
      </c>
      <c r="UM2" s="92">
        <v>43398</v>
      </c>
      <c r="UN2" s="92">
        <v>43398</v>
      </c>
      <c r="UO2" s="92">
        <v>43397</v>
      </c>
      <c r="UP2" s="92">
        <v>43398</v>
      </c>
      <c r="UQ2" s="92">
        <v>43398</v>
      </c>
      <c r="UR2" s="92">
        <v>43398</v>
      </c>
      <c r="US2" s="92">
        <v>43405</v>
      </c>
      <c r="UT2" s="92">
        <v>43403</v>
      </c>
      <c r="UU2" s="92">
        <v>43402</v>
      </c>
      <c r="UV2" s="92">
        <v>43453</v>
      </c>
      <c r="UW2" s="92">
        <v>43405</v>
      </c>
      <c r="UX2" s="92">
        <v>43412</v>
      </c>
      <c r="UY2" s="92">
        <v>43403</v>
      </c>
      <c r="UZ2" s="92">
        <v>76275</v>
      </c>
      <c r="VA2" s="92">
        <v>76274</v>
      </c>
      <c r="VB2" s="92">
        <v>43402</v>
      </c>
      <c r="VC2" s="92" t="s">
        <v>645</v>
      </c>
      <c r="VD2" s="92">
        <v>43404</v>
      </c>
      <c r="VE2" s="92">
        <v>43403</v>
      </c>
      <c r="VF2" s="92">
        <v>43409</v>
      </c>
      <c r="VG2" s="92">
        <v>43410</v>
      </c>
      <c r="VH2" s="92">
        <v>43438</v>
      </c>
      <c r="VI2" s="92">
        <v>43404</v>
      </c>
      <c r="VJ2" s="92">
        <v>43410</v>
      </c>
      <c r="VK2" s="92">
        <v>43402</v>
      </c>
      <c r="VL2" s="92">
        <v>43423</v>
      </c>
      <c r="VM2" s="92">
        <v>43403</v>
      </c>
      <c r="VN2" s="92" t="s">
        <v>645</v>
      </c>
      <c r="VO2" s="92">
        <v>43420</v>
      </c>
      <c r="VP2" s="92">
        <v>43405</v>
      </c>
      <c r="VQ2" s="92">
        <v>43409</v>
      </c>
      <c r="VR2" s="92">
        <v>43409</v>
      </c>
      <c r="VS2" s="92">
        <v>43410</v>
      </c>
      <c r="VT2" s="92">
        <v>43410</v>
      </c>
      <c r="VU2" s="92">
        <v>43420</v>
      </c>
      <c r="VV2" s="92">
        <v>43410</v>
      </c>
      <c r="VW2" s="92">
        <v>43424</v>
      </c>
      <c r="VX2" s="92">
        <v>43409</v>
      </c>
      <c r="VY2" s="92">
        <v>43418</v>
      </c>
      <c r="VZ2" s="92">
        <v>43410</v>
      </c>
      <c r="WA2" s="92">
        <v>43416</v>
      </c>
      <c r="WB2" s="92">
        <v>43419</v>
      </c>
      <c r="WC2" s="92">
        <v>43419</v>
      </c>
      <c r="WD2" s="92">
        <v>43420</v>
      </c>
      <c r="WE2" s="92">
        <v>43424</v>
      </c>
      <c r="WF2" s="92">
        <v>43419</v>
      </c>
      <c r="WG2" s="92">
        <v>43423</v>
      </c>
      <c r="WH2" s="92">
        <v>43437</v>
      </c>
      <c r="WI2" s="92">
        <v>43420</v>
      </c>
      <c r="WJ2" s="92">
        <v>43420</v>
      </c>
      <c r="WK2" s="92">
        <v>43424</v>
      </c>
      <c r="WL2" s="92">
        <v>43419</v>
      </c>
      <c r="WM2" s="92">
        <v>43420</v>
      </c>
      <c r="WN2" s="92">
        <v>43423</v>
      </c>
      <c r="WO2" s="92">
        <v>43425</v>
      </c>
      <c r="WP2" s="92">
        <v>43430</v>
      </c>
      <c r="WQ2" s="92">
        <v>43430</v>
      </c>
      <c r="WR2" s="92"/>
      <c r="WS2" s="92">
        <v>43430</v>
      </c>
      <c r="WT2" s="92">
        <v>43431</v>
      </c>
      <c r="WU2" s="92">
        <v>43431</v>
      </c>
      <c r="WV2" s="92">
        <v>43430</v>
      </c>
      <c r="WW2" s="92">
        <v>43431</v>
      </c>
      <c r="WX2" s="92">
        <v>43430</v>
      </c>
      <c r="WY2" s="92">
        <v>43455</v>
      </c>
      <c r="WZ2" s="92">
        <v>43433</v>
      </c>
      <c r="XA2" s="92">
        <v>43432</v>
      </c>
      <c r="XB2" s="92">
        <v>43430</v>
      </c>
      <c r="XC2" s="92">
        <v>43431</v>
      </c>
      <c r="XD2" s="92">
        <v>43437</v>
      </c>
      <c r="XE2" s="92">
        <v>43433</v>
      </c>
      <c r="XF2" s="92">
        <v>43433</v>
      </c>
      <c r="XG2" s="92">
        <v>43434</v>
      </c>
      <c r="XH2" s="92">
        <v>43437</v>
      </c>
      <c r="XI2" s="92">
        <v>43439</v>
      </c>
      <c r="XJ2" s="92">
        <v>43437</v>
      </c>
      <c r="XK2" s="92">
        <v>43445</v>
      </c>
      <c r="XL2" s="92">
        <v>43446</v>
      </c>
      <c r="XM2" s="92">
        <v>43439</v>
      </c>
      <c r="XN2" s="92">
        <v>43444</v>
      </c>
      <c r="XO2" s="92"/>
      <c r="XP2" s="92">
        <v>43444</v>
      </c>
      <c r="XQ2" s="92">
        <v>43455</v>
      </c>
      <c r="XR2" s="92"/>
      <c r="XS2" s="92">
        <v>43462</v>
      </c>
      <c r="XT2" s="92">
        <v>43437</v>
      </c>
      <c r="XU2" s="92">
        <v>43448</v>
      </c>
      <c r="XV2" s="92">
        <v>43460</v>
      </c>
      <c r="XW2" s="92">
        <v>43444</v>
      </c>
      <c r="XX2" s="92">
        <v>43378</v>
      </c>
      <c r="XY2" s="92">
        <v>43460</v>
      </c>
      <c r="XZ2" s="92">
        <v>43444</v>
      </c>
      <c r="YA2" s="92"/>
      <c r="YB2" s="92">
        <v>43444</v>
      </c>
      <c r="YC2" s="92">
        <v>43444</v>
      </c>
      <c r="YD2" s="92">
        <v>43447</v>
      </c>
      <c r="YE2" s="92">
        <v>43451</v>
      </c>
      <c r="YF2" s="92">
        <v>43444</v>
      </c>
      <c r="YG2" s="92">
        <v>43446</v>
      </c>
      <c r="YH2" s="92">
        <v>43460</v>
      </c>
      <c r="YI2" s="92">
        <v>43447</v>
      </c>
      <c r="YJ2" s="92"/>
      <c r="YK2" s="92">
        <v>43447</v>
      </c>
      <c r="YL2" s="92">
        <v>43451</v>
      </c>
      <c r="YM2" s="92">
        <v>43452</v>
      </c>
      <c r="YN2" s="92"/>
      <c r="YO2" s="92">
        <v>43445</v>
      </c>
      <c r="YP2" s="92">
        <v>43446</v>
      </c>
      <c r="YQ2" s="92">
        <v>43448</v>
      </c>
      <c r="YR2" s="92"/>
      <c r="YS2" s="92"/>
      <c r="YT2" s="92"/>
      <c r="YU2" s="92">
        <v>43448</v>
      </c>
      <c r="YV2" s="92">
        <v>43451</v>
      </c>
      <c r="YW2" s="92">
        <v>43451</v>
      </c>
      <c r="YX2" s="92">
        <v>43451</v>
      </c>
      <c r="YY2" s="92">
        <v>43451</v>
      </c>
      <c r="YZ2" s="92">
        <v>43452</v>
      </c>
      <c r="ZA2" s="92">
        <v>43452</v>
      </c>
      <c r="ZB2" s="92">
        <v>43452</v>
      </c>
      <c r="ZC2" s="92"/>
      <c r="ZD2" s="92">
        <v>43454</v>
      </c>
      <c r="ZE2" s="92">
        <v>43454</v>
      </c>
      <c r="ZF2" s="92">
        <v>43455</v>
      </c>
      <c r="ZG2" s="92">
        <v>43462</v>
      </c>
      <c r="ZH2" s="92"/>
      <c r="ZI2" s="92">
        <v>43461</v>
      </c>
      <c r="ZJ2" s="92">
        <v>43460</v>
      </c>
      <c r="ZK2" s="92">
        <v>43454</v>
      </c>
      <c r="ZL2" s="92"/>
      <c r="ZM2" s="92">
        <v>43461</v>
      </c>
      <c r="ZN2" s="92"/>
      <c r="ZO2" s="92"/>
      <c r="ZP2" s="92">
        <v>43462</v>
      </c>
      <c r="ZQ2" s="92">
        <v>43461</v>
      </c>
      <c r="ZR2" s="92">
        <v>43461</v>
      </c>
      <c r="ZS2" s="92"/>
      <c r="ZT2" s="92"/>
      <c r="ZU2" s="92">
        <v>43462</v>
      </c>
      <c r="ZV2" s="92">
        <v>43462</v>
      </c>
      <c r="ZW2" s="92"/>
      <c r="ZX2" s="92">
        <v>43461</v>
      </c>
      <c r="ZY2" s="92">
        <v>43461</v>
      </c>
      <c r="ZZ2" s="92"/>
      <c r="AAA2" s="92">
        <v>43461</v>
      </c>
      <c r="AAB2" s="92">
        <v>43462</v>
      </c>
      <c r="AAC2" s="92">
        <v>43462</v>
      </c>
      <c r="AAD2" s="92">
        <v>43462</v>
      </c>
      <c r="AAE2" s="92">
        <v>43462</v>
      </c>
      <c r="AAF2" s="92"/>
      <c r="AAG2" s="92">
        <v>43462</v>
      </c>
      <c r="AAH2" s="92">
        <v>43462</v>
      </c>
      <c r="AAI2" s="92"/>
      <c r="AAJ2" s="88"/>
      <c r="AAK2" s="5"/>
    </row>
    <row r="3" spans="1:713" x14ac:dyDescent="0.25">
      <c r="A3" s="9" t="s">
        <v>32</v>
      </c>
      <c r="B3" s="12"/>
      <c r="C3" s="3"/>
      <c r="D3" s="18" t="s">
        <v>32</v>
      </c>
      <c r="E3" s="17" t="s">
        <v>32</v>
      </c>
      <c r="F3" s="3" t="s">
        <v>40</v>
      </c>
      <c r="G3" s="57" t="s">
        <v>11</v>
      </c>
      <c r="H3" s="67" t="s">
        <v>32</v>
      </c>
      <c r="I3" s="67" t="s">
        <v>32</v>
      </c>
      <c r="J3" s="67" t="s">
        <v>32</v>
      </c>
      <c r="K3" s="67" t="s">
        <v>32</v>
      </c>
      <c r="L3" s="67" t="s">
        <v>32</v>
      </c>
      <c r="M3" s="67" t="s">
        <v>32</v>
      </c>
      <c r="N3" s="67" t="s">
        <v>32</v>
      </c>
      <c r="O3" s="67" t="s">
        <v>32</v>
      </c>
      <c r="P3" s="67" t="s">
        <v>32</v>
      </c>
      <c r="Q3" s="67" t="s">
        <v>32</v>
      </c>
      <c r="R3" s="67" t="s">
        <v>32</v>
      </c>
      <c r="S3" s="67" t="s">
        <v>32</v>
      </c>
      <c r="T3" s="67" t="s">
        <v>32</v>
      </c>
      <c r="U3" s="67" t="s">
        <v>32</v>
      </c>
      <c r="V3" s="67" t="s">
        <v>32</v>
      </c>
      <c r="W3" s="67" t="s">
        <v>32</v>
      </c>
      <c r="X3" s="67" t="s">
        <v>32</v>
      </c>
      <c r="Y3" s="67" t="s">
        <v>32</v>
      </c>
      <c r="Z3" s="67" t="s">
        <v>32</v>
      </c>
      <c r="AA3" s="67" t="s">
        <v>32</v>
      </c>
      <c r="AB3" s="67" t="s">
        <v>11</v>
      </c>
      <c r="AC3" s="67" t="s">
        <v>11</v>
      </c>
      <c r="AD3" s="67" t="s">
        <v>32</v>
      </c>
      <c r="AE3" s="67" t="s">
        <v>11</v>
      </c>
      <c r="AF3" s="67" t="s">
        <v>32</v>
      </c>
      <c r="AG3" s="67" t="s">
        <v>32</v>
      </c>
      <c r="AH3" s="67" t="s">
        <v>32</v>
      </c>
      <c r="AI3" s="67" t="s">
        <v>32</v>
      </c>
      <c r="AJ3" s="67" t="s">
        <v>32</v>
      </c>
      <c r="AK3" s="67" t="s">
        <v>32</v>
      </c>
      <c r="AL3" s="67" t="s">
        <v>32</v>
      </c>
      <c r="AM3" s="67" t="s">
        <v>32</v>
      </c>
      <c r="AN3" s="67" t="s">
        <v>32</v>
      </c>
      <c r="AO3" s="67" t="s">
        <v>32</v>
      </c>
      <c r="AP3" s="67" t="s">
        <v>32</v>
      </c>
      <c r="AQ3" s="67" t="s">
        <v>32</v>
      </c>
      <c r="AR3" s="67" t="s">
        <v>32</v>
      </c>
      <c r="AS3" s="67" t="s">
        <v>32</v>
      </c>
      <c r="AT3" s="67" t="s">
        <v>32</v>
      </c>
      <c r="AU3" s="67" t="s">
        <v>32</v>
      </c>
      <c r="AV3" s="67" t="s">
        <v>32</v>
      </c>
      <c r="AW3" s="67" t="s">
        <v>32</v>
      </c>
      <c r="AX3" s="67" t="s">
        <v>32</v>
      </c>
      <c r="AY3" s="67" t="s">
        <v>32</v>
      </c>
      <c r="AZ3" s="67" t="s">
        <v>32</v>
      </c>
      <c r="BA3" s="67" t="s">
        <v>32</v>
      </c>
      <c r="BB3" s="67" t="s">
        <v>11</v>
      </c>
      <c r="BC3" s="67" t="s">
        <v>11</v>
      </c>
      <c r="BD3" s="67" t="s">
        <v>32</v>
      </c>
      <c r="BE3" s="67" t="s">
        <v>32</v>
      </c>
      <c r="BF3" s="67" t="s">
        <v>32</v>
      </c>
      <c r="BG3" s="67" t="s">
        <v>32</v>
      </c>
      <c r="BH3" s="67" t="s">
        <v>32</v>
      </c>
      <c r="BI3" s="67" t="s">
        <v>32</v>
      </c>
      <c r="BJ3" s="67" t="s">
        <v>32</v>
      </c>
      <c r="BK3" s="67" t="s">
        <v>32</v>
      </c>
      <c r="BL3" s="67" t="s">
        <v>32</v>
      </c>
      <c r="BM3" s="67" t="s">
        <v>32</v>
      </c>
      <c r="BN3" s="67" t="s">
        <v>32</v>
      </c>
      <c r="BO3" s="67" t="s">
        <v>32</v>
      </c>
      <c r="BP3" s="67" t="s">
        <v>32</v>
      </c>
      <c r="BQ3" s="67" t="s">
        <v>32</v>
      </c>
      <c r="BR3" s="67" t="s">
        <v>32</v>
      </c>
      <c r="BS3" s="67" t="s">
        <v>32</v>
      </c>
      <c r="BT3" s="67" t="s">
        <v>32</v>
      </c>
      <c r="BU3" s="67" t="s">
        <v>32</v>
      </c>
      <c r="BV3" s="67" t="s">
        <v>32</v>
      </c>
      <c r="BW3" s="67" t="s">
        <v>32</v>
      </c>
      <c r="BX3" s="67" t="s">
        <v>32</v>
      </c>
      <c r="BY3" s="67" t="s">
        <v>11</v>
      </c>
      <c r="BZ3" s="67" t="s">
        <v>32</v>
      </c>
      <c r="CA3" s="67" t="s">
        <v>32</v>
      </c>
      <c r="CB3" s="67" t="s">
        <v>32</v>
      </c>
      <c r="CC3" s="67" t="s">
        <v>32</v>
      </c>
      <c r="CD3" s="67" t="s">
        <v>32</v>
      </c>
      <c r="CE3" s="67" t="s">
        <v>32</v>
      </c>
      <c r="CF3" s="67" t="s">
        <v>32</v>
      </c>
      <c r="CG3" s="67" t="s">
        <v>32</v>
      </c>
      <c r="CH3" s="67" t="s">
        <v>32</v>
      </c>
      <c r="CI3" s="67" t="s">
        <v>32</v>
      </c>
      <c r="CJ3" s="67" t="s">
        <v>32</v>
      </c>
      <c r="CK3" s="67" t="s">
        <v>32</v>
      </c>
      <c r="CL3" s="67" t="s">
        <v>32</v>
      </c>
      <c r="CM3" s="67" t="s">
        <v>32</v>
      </c>
      <c r="CN3" s="67" t="s">
        <v>32</v>
      </c>
      <c r="CO3" s="67" t="s">
        <v>11</v>
      </c>
      <c r="CP3" s="67" t="s">
        <v>32</v>
      </c>
      <c r="CQ3" s="67" t="s">
        <v>32</v>
      </c>
      <c r="CR3" s="67" t="s">
        <v>32</v>
      </c>
      <c r="CS3" s="67" t="s">
        <v>32</v>
      </c>
      <c r="CT3" s="67" t="s">
        <v>32</v>
      </c>
      <c r="CU3" s="67" t="s">
        <v>32</v>
      </c>
      <c r="CV3" s="67" t="s">
        <v>32</v>
      </c>
      <c r="CW3" s="67" t="s">
        <v>32</v>
      </c>
      <c r="CX3" s="67" t="s">
        <v>32</v>
      </c>
      <c r="CY3" s="67" t="s">
        <v>11</v>
      </c>
      <c r="CZ3" s="67" t="s">
        <v>32</v>
      </c>
      <c r="DA3" s="67" t="s">
        <v>32</v>
      </c>
      <c r="DB3" s="67" t="s">
        <v>32</v>
      </c>
      <c r="DC3" s="67" t="s">
        <v>32</v>
      </c>
      <c r="DD3" s="67" t="s">
        <v>32</v>
      </c>
      <c r="DE3" s="67" t="s">
        <v>32</v>
      </c>
      <c r="DF3" s="67" t="s">
        <v>32</v>
      </c>
      <c r="DG3" s="67" t="s">
        <v>32</v>
      </c>
      <c r="DH3" s="67" t="s">
        <v>32</v>
      </c>
      <c r="DI3" s="67" t="s">
        <v>32</v>
      </c>
      <c r="DJ3" s="67" t="s">
        <v>32</v>
      </c>
      <c r="DK3" s="67" t="s">
        <v>32</v>
      </c>
      <c r="DL3" s="67" t="s">
        <v>32</v>
      </c>
      <c r="DM3" s="67" t="s">
        <v>32</v>
      </c>
      <c r="DN3" s="67" t="s">
        <v>32</v>
      </c>
      <c r="DO3" s="67" t="s">
        <v>32</v>
      </c>
      <c r="DP3" s="67" t="s">
        <v>32</v>
      </c>
      <c r="DQ3" s="67" t="s">
        <v>32</v>
      </c>
      <c r="DR3" s="67" t="s">
        <v>32</v>
      </c>
      <c r="DS3" s="67" t="s">
        <v>32</v>
      </c>
      <c r="DT3" s="67" t="s">
        <v>32</v>
      </c>
      <c r="DU3" s="67" t="s">
        <v>11</v>
      </c>
      <c r="DV3" s="67" t="s">
        <v>32</v>
      </c>
      <c r="DW3" s="67" t="s">
        <v>32</v>
      </c>
      <c r="DX3" s="67" t="s">
        <v>11</v>
      </c>
      <c r="DY3" s="67" t="s">
        <v>32</v>
      </c>
      <c r="DZ3" s="67" t="s">
        <v>11</v>
      </c>
      <c r="EA3" s="67" t="s">
        <v>11</v>
      </c>
      <c r="EB3" s="67" t="s">
        <v>32</v>
      </c>
      <c r="EC3" s="67" t="s">
        <v>32</v>
      </c>
      <c r="ED3" s="67" t="s">
        <v>32</v>
      </c>
      <c r="EE3" s="67" t="s">
        <v>32</v>
      </c>
      <c r="EF3" s="67" t="s">
        <v>32</v>
      </c>
      <c r="EG3" s="67" t="s">
        <v>32</v>
      </c>
      <c r="EH3" s="67" t="s">
        <v>32</v>
      </c>
      <c r="EI3" s="67" t="s">
        <v>32</v>
      </c>
      <c r="EJ3" s="67" t="s">
        <v>32</v>
      </c>
      <c r="EK3" s="67" t="s">
        <v>32</v>
      </c>
      <c r="EL3" s="67" t="s">
        <v>32</v>
      </c>
      <c r="EM3" s="67" t="s">
        <v>32</v>
      </c>
      <c r="EN3" s="67" t="s">
        <v>32</v>
      </c>
      <c r="EO3" s="67" t="s">
        <v>32</v>
      </c>
      <c r="EP3" s="67" t="s">
        <v>32</v>
      </c>
      <c r="EQ3" s="67" t="s">
        <v>32</v>
      </c>
      <c r="ER3" s="67" t="s">
        <v>32</v>
      </c>
      <c r="ES3" s="67" t="s">
        <v>32</v>
      </c>
      <c r="ET3" s="67" t="s">
        <v>32</v>
      </c>
      <c r="EU3" s="67" t="s">
        <v>32</v>
      </c>
      <c r="EV3" s="67" t="s">
        <v>32</v>
      </c>
      <c r="EW3" s="67" t="s">
        <v>32</v>
      </c>
      <c r="EX3" s="67" t="s">
        <v>32</v>
      </c>
      <c r="EY3" s="67" t="s">
        <v>32</v>
      </c>
      <c r="EZ3" s="67" t="s">
        <v>32</v>
      </c>
      <c r="FA3" s="67" t="s">
        <v>32</v>
      </c>
      <c r="FB3" s="67" t="s">
        <v>32</v>
      </c>
      <c r="FC3" s="67" t="s">
        <v>11</v>
      </c>
      <c r="FD3" s="67" t="s">
        <v>32</v>
      </c>
      <c r="FE3" s="67" t="s">
        <v>32</v>
      </c>
      <c r="FF3" s="67" t="s">
        <v>32</v>
      </c>
      <c r="FG3" s="67" t="s">
        <v>32</v>
      </c>
      <c r="FH3" s="67" t="s">
        <v>11</v>
      </c>
      <c r="FI3" s="67" t="s">
        <v>32</v>
      </c>
      <c r="FJ3" s="67" t="s">
        <v>32</v>
      </c>
      <c r="FK3" s="67" t="s">
        <v>32</v>
      </c>
      <c r="FL3" s="67" t="s">
        <v>32</v>
      </c>
      <c r="FM3" s="67" t="s">
        <v>32</v>
      </c>
      <c r="FN3" s="67" t="s">
        <v>32</v>
      </c>
      <c r="FO3" s="67" t="s">
        <v>32</v>
      </c>
      <c r="FP3" s="67" t="s">
        <v>32</v>
      </c>
      <c r="FQ3" s="67" t="s">
        <v>32</v>
      </c>
      <c r="FR3" s="67" t="s">
        <v>32</v>
      </c>
      <c r="FS3" s="67" t="s">
        <v>32</v>
      </c>
      <c r="FT3" s="67" t="s">
        <v>32</v>
      </c>
      <c r="FU3" s="67" t="s">
        <v>32</v>
      </c>
      <c r="FV3" s="67" t="s">
        <v>32</v>
      </c>
      <c r="FW3" s="67" t="s">
        <v>32</v>
      </c>
      <c r="FX3" s="67" t="s">
        <v>32</v>
      </c>
      <c r="FY3" s="67" t="s">
        <v>32</v>
      </c>
      <c r="FZ3" s="67" t="s">
        <v>32</v>
      </c>
      <c r="GA3" s="67" t="s">
        <v>32</v>
      </c>
      <c r="GB3" s="67" t="s">
        <v>32</v>
      </c>
      <c r="GC3" s="67" t="s">
        <v>32</v>
      </c>
      <c r="GD3" s="67" t="s">
        <v>32</v>
      </c>
      <c r="GE3" s="67" t="s">
        <v>32</v>
      </c>
      <c r="GF3" s="67" t="s">
        <v>32</v>
      </c>
      <c r="GG3" s="67" t="s">
        <v>32</v>
      </c>
      <c r="GH3" s="67" t="s">
        <v>32</v>
      </c>
      <c r="GI3" s="67" t="s">
        <v>11</v>
      </c>
      <c r="GJ3" s="67" t="s">
        <v>11</v>
      </c>
      <c r="GK3" s="67" t="s">
        <v>32</v>
      </c>
      <c r="GL3" s="67" t="s">
        <v>32</v>
      </c>
      <c r="GM3" s="67" t="s">
        <v>32</v>
      </c>
      <c r="GN3" s="67" t="s">
        <v>11</v>
      </c>
      <c r="GO3" s="67" t="s">
        <v>32</v>
      </c>
      <c r="GP3" s="67" t="s">
        <v>32</v>
      </c>
      <c r="GQ3" s="67" t="s">
        <v>32</v>
      </c>
      <c r="GR3" s="67" t="s">
        <v>32</v>
      </c>
      <c r="GS3" s="67" t="s">
        <v>32</v>
      </c>
      <c r="GT3" s="67" t="s">
        <v>32</v>
      </c>
      <c r="GU3" s="67" t="s">
        <v>32</v>
      </c>
      <c r="GV3" s="67" t="s">
        <v>32</v>
      </c>
      <c r="GW3" s="67" t="s">
        <v>32</v>
      </c>
      <c r="GX3" s="67" t="s">
        <v>32</v>
      </c>
      <c r="GY3" s="67" t="s">
        <v>32</v>
      </c>
      <c r="GZ3" s="67" t="s">
        <v>32</v>
      </c>
      <c r="HA3" s="67" t="s">
        <v>32</v>
      </c>
      <c r="HB3" s="67" t="s">
        <v>32</v>
      </c>
      <c r="HC3" s="67" t="s">
        <v>32</v>
      </c>
      <c r="HD3" s="67" t="s">
        <v>32</v>
      </c>
      <c r="HE3" s="67" t="s">
        <v>32</v>
      </c>
      <c r="HF3" s="67" t="s">
        <v>32</v>
      </c>
      <c r="HG3" s="67" t="s">
        <v>32</v>
      </c>
      <c r="HH3" s="67" t="s">
        <v>32</v>
      </c>
      <c r="HI3" s="67" t="s">
        <v>32</v>
      </c>
      <c r="HJ3" s="67" t="s">
        <v>32</v>
      </c>
      <c r="HK3" s="67" t="s">
        <v>32</v>
      </c>
      <c r="HL3" s="67" t="s">
        <v>32</v>
      </c>
      <c r="HM3" s="67" t="s">
        <v>32</v>
      </c>
      <c r="HN3" s="67" t="s">
        <v>32</v>
      </c>
      <c r="HO3" s="67" t="s">
        <v>11</v>
      </c>
      <c r="HP3" s="67" t="s">
        <v>32</v>
      </c>
      <c r="HQ3" s="67" t="s">
        <v>32</v>
      </c>
      <c r="HR3" s="67" t="s">
        <v>32</v>
      </c>
      <c r="HS3" s="67" t="s">
        <v>32</v>
      </c>
      <c r="HT3" s="67" t="s">
        <v>32</v>
      </c>
      <c r="HU3" s="67" t="s">
        <v>32</v>
      </c>
      <c r="HV3" s="67" t="s">
        <v>32</v>
      </c>
      <c r="HW3" s="67" t="s">
        <v>32</v>
      </c>
      <c r="HX3" s="67" t="s">
        <v>32</v>
      </c>
      <c r="HY3" s="67" t="s">
        <v>11</v>
      </c>
      <c r="HZ3" s="67" t="s">
        <v>11</v>
      </c>
      <c r="IA3" s="67" t="s">
        <v>32</v>
      </c>
      <c r="IB3" s="67" t="s">
        <v>32</v>
      </c>
      <c r="IC3" s="67" t="s">
        <v>32</v>
      </c>
      <c r="ID3" s="67" t="s">
        <v>32</v>
      </c>
      <c r="IE3" s="67" t="s">
        <v>32</v>
      </c>
      <c r="IF3" s="67" t="s">
        <v>32</v>
      </c>
      <c r="IG3" s="67" t="s">
        <v>32</v>
      </c>
      <c r="IH3" s="67" t="s">
        <v>32</v>
      </c>
      <c r="II3" s="67" t="s">
        <v>32</v>
      </c>
      <c r="IJ3" s="67" t="s">
        <v>11</v>
      </c>
      <c r="IK3" s="67" t="s">
        <v>32</v>
      </c>
      <c r="IL3" s="67" t="s">
        <v>32</v>
      </c>
      <c r="IM3" s="67" t="s">
        <v>32</v>
      </c>
      <c r="IN3" s="67" t="s">
        <v>32</v>
      </c>
      <c r="IO3" s="67" t="s">
        <v>32</v>
      </c>
      <c r="IP3" s="67" t="s">
        <v>32</v>
      </c>
      <c r="IQ3" s="67" t="s">
        <v>32</v>
      </c>
      <c r="IR3" s="67" t="s">
        <v>32</v>
      </c>
      <c r="IS3" s="67" t="s">
        <v>32</v>
      </c>
      <c r="IT3" s="67" t="s">
        <v>32</v>
      </c>
      <c r="IU3" s="67" t="s">
        <v>32</v>
      </c>
      <c r="IV3" s="67" t="s">
        <v>32</v>
      </c>
      <c r="IW3" s="67" t="s">
        <v>32</v>
      </c>
      <c r="IX3" s="67" t="s">
        <v>32</v>
      </c>
      <c r="IY3" s="67" t="s">
        <v>11</v>
      </c>
      <c r="IZ3" s="67" t="s">
        <v>32</v>
      </c>
      <c r="JA3" s="67" t="s">
        <v>32</v>
      </c>
      <c r="JB3" s="67" t="s">
        <v>32</v>
      </c>
      <c r="JC3" s="67" t="s">
        <v>32</v>
      </c>
      <c r="JD3" s="67" t="s">
        <v>32</v>
      </c>
      <c r="JE3" s="67" t="s">
        <v>32</v>
      </c>
      <c r="JF3" s="67" t="s">
        <v>32</v>
      </c>
      <c r="JG3" s="67" t="s">
        <v>32</v>
      </c>
      <c r="JH3" s="67" t="s">
        <v>32</v>
      </c>
      <c r="JI3" s="67" t="s">
        <v>32</v>
      </c>
      <c r="JJ3" s="67" t="s">
        <v>11</v>
      </c>
      <c r="JK3" s="67" t="s">
        <v>32</v>
      </c>
      <c r="JL3" s="67" t="s">
        <v>32</v>
      </c>
      <c r="JM3" s="67" t="s">
        <v>32</v>
      </c>
      <c r="JN3" s="67" t="s">
        <v>11</v>
      </c>
      <c r="JO3" s="67" t="s">
        <v>32</v>
      </c>
      <c r="JP3" s="67" t="s">
        <v>32</v>
      </c>
      <c r="JQ3" s="67" t="s">
        <v>11</v>
      </c>
      <c r="JR3" s="67" t="s">
        <v>11</v>
      </c>
      <c r="JS3" s="67" t="s">
        <v>32</v>
      </c>
      <c r="JT3" s="67" t="s">
        <v>32</v>
      </c>
      <c r="JU3" s="67" t="s">
        <v>32</v>
      </c>
      <c r="JV3" s="67" t="s">
        <v>32</v>
      </c>
      <c r="JW3" s="67" t="s">
        <v>32</v>
      </c>
      <c r="JX3" s="67" t="s">
        <v>32</v>
      </c>
      <c r="JY3" s="67" t="s">
        <v>32</v>
      </c>
      <c r="JZ3" s="67" t="s">
        <v>32</v>
      </c>
      <c r="KA3" s="67" t="s">
        <v>32</v>
      </c>
      <c r="KB3" s="67" t="s">
        <v>32</v>
      </c>
      <c r="KC3" s="67" t="s">
        <v>32</v>
      </c>
      <c r="KD3" s="67" t="s">
        <v>32</v>
      </c>
      <c r="KE3" s="67" t="s">
        <v>32</v>
      </c>
      <c r="KF3" s="67" t="s">
        <v>32</v>
      </c>
      <c r="KG3" s="67" t="s">
        <v>32</v>
      </c>
      <c r="KH3" s="67" t="s">
        <v>32</v>
      </c>
      <c r="KI3" s="67" t="s">
        <v>32</v>
      </c>
      <c r="KJ3" s="67" t="s">
        <v>32</v>
      </c>
      <c r="KK3" s="67" t="s">
        <v>32</v>
      </c>
      <c r="KL3" s="67" t="s">
        <v>32</v>
      </c>
      <c r="KM3" s="67" t="s">
        <v>11</v>
      </c>
      <c r="KN3" s="67" t="s">
        <v>32</v>
      </c>
      <c r="KO3" s="67" t="s">
        <v>32</v>
      </c>
      <c r="KP3" s="67" t="s">
        <v>32</v>
      </c>
      <c r="KQ3" s="67" t="s">
        <v>32</v>
      </c>
      <c r="KR3" s="67" t="s">
        <v>32</v>
      </c>
      <c r="KS3" s="67" t="s">
        <v>32</v>
      </c>
      <c r="KT3" s="67" t="s">
        <v>32</v>
      </c>
      <c r="KU3" s="67" t="s">
        <v>32</v>
      </c>
      <c r="KV3" s="67" t="s">
        <v>32</v>
      </c>
      <c r="KW3" s="67" t="s">
        <v>32</v>
      </c>
      <c r="KX3" s="67" t="s">
        <v>32</v>
      </c>
      <c r="KY3" s="67" t="s">
        <v>32</v>
      </c>
      <c r="KZ3" s="67" t="s">
        <v>32</v>
      </c>
      <c r="LA3" s="67" t="s">
        <v>32</v>
      </c>
      <c r="LB3" s="67" t="s">
        <v>32</v>
      </c>
      <c r="LC3" s="67" t="s">
        <v>11</v>
      </c>
      <c r="LD3" s="67" t="s">
        <v>32</v>
      </c>
      <c r="LE3" s="67" t="s">
        <v>32</v>
      </c>
      <c r="LF3" s="67" t="s">
        <v>32</v>
      </c>
      <c r="LG3" s="67" t="s">
        <v>32</v>
      </c>
      <c r="LH3" s="67" t="s">
        <v>32</v>
      </c>
      <c r="LI3" s="67" t="s">
        <v>32</v>
      </c>
      <c r="LJ3" s="67" t="s">
        <v>32</v>
      </c>
      <c r="LK3" s="67" t="s">
        <v>32</v>
      </c>
      <c r="LL3" s="67" t="s">
        <v>11</v>
      </c>
      <c r="LM3" s="67" t="s">
        <v>32</v>
      </c>
      <c r="LN3" s="67" t="s">
        <v>32</v>
      </c>
      <c r="LO3" s="67" t="s">
        <v>32</v>
      </c>
      <c r="LP3" s="67" t="s">
        <v>32</v>
      </c>
      <c r="LQ3" s="67" t="s">
        <v>32</v>
      </c>
      <c r="LR3" s="67" t="s">
        <v>32</v>
      </c>
      <c r="LS3" s="67" t="s">
        <v>32</v>
      </c>
      <c r="LT3" s="67" t="s">
        <v>32</v>
      </c>
      <c r="LU3" s="67" t="s">
        <v>32</v>
      </c>
      <c r="LV3" s="67" t="s">
        <v>32</v>
      </c>
      <c r="LW3" s="67" t="s">
        <v>32</v>
      </c>
      <c r="LX3" s="67" t="s">
        <v>32</v>
      </c>
      <c r="LY3" s="67" t="s">
        <v>32</v>
      </c>
      <c r="LZ3" s="67" t="s">
        <v>32</v>
      </c>
      <c r="MA3" s="67" t="s">
        <v>32</v>
      </c>
      <c r="MB3" s="67" t="s">
        <v>32</v>
      </c>
      <c r="MC3" s="67" t="s">
        <v>32</v>
      </c>
      <c r="MD3" s="67" t="s">
        <v>32</v>
      </c>
      <c r="ME3" s="67" t="s">
        <v>32</v>
      </c>
      <c r="MF3" s="67" t="s">
        <v>32</v>
      </c>
      <c r="MG3" s="67" t="s">
        <v>11</v>
      </c>
      <c r="MH3" s="67" t="s">
        <v>32</v>
      </c>
      <c r="MI3" s="67" t="s">
        <v>32</v>
      </c>
      <c r="MJ3" s="67" t="s">
        <v>32</v>
      </c>
      <c r="MK3" s="67" t="s">
        <v>32</v>
      </c>
      <c r="ML3" s="67" t="s">
        <v>32</v>
      </c>
      <c r="MM3" s="67" t="s">
        <v>11</v>
      </c>
      <c r="MN3" s="67" t="s">
        <v>32</v>
      </c>
      <c r="MO3" s="67" t="s">
        <v>11</v>
      </c>
      <c r="MP3" s="67" t="s">
        <v>32</v>
      </c>
      <c r="MQ3" s="67" t="s">
        <v>32</v>
      </c>
      <c r="MR3" s="67" t="s">
        <v>32</v>
      </c>
      <c r="MS3" s="67" t="s">
        <v>32</v>
      </c>
      <c r="MT3" s="67" t="s">
        <v>32</v>
      </c>
      <c r="MU3" s="67" t="s">
        <v>32</v>
      </c>
      <c r="MV3" s="67" t="s">
        <v>32</v>
      </c>
      <c r="MW3" s="67" t="s">
        <v>32</v>
      </c>
      <c r="MX3" s="67" t="s">
        <v>32</v>
      </c>
      <c r="MY3" s="67" t="s">
        <v>32</v>
      </c>
      <c r="MZ3" s="67" t="s">
        <v>32</v>
      </c>
      <c r="NA3" s="67" t="s">
        <v>11</v>
      </c>
      <c r="NB3" s="67" t="s">
        <v>32</v>
      </c>
      <c r="NC3" s="67" t="s">
        <v>11</v>
      </c>
      <c r="ND3" s="67" t="s">
        <v>32</v>
      </c>
      <c r="NE3" s="67" t="s">
        <v>32</v>
      </c>
      <c r="NF3" s="67" t="s">
        <v>32</v>
      </c>
      <c r="NG3" s="67" t="s">
        <v>32</v>
      </c>
      <c r="NH3" s="67" t="s">
        <v>32</v>
      </c>
      <c r="NI3" s="67" t="s">
        <v>32</v>
      </c>
      <c r="NJ3" s="67" t="s">
        <v>32</v>
      </c>
      <c r="NK3" s="67" t="s">
        <v>32</v>
      </c>
      <c r="NL3" s="67" t="s">
        <v>32</v>
      </c>
      <c r="NM3" s="67" t="s">
        <v>32</v>
      </c>
      <c r="NN3" s="67" t="s">
        <v>32</v>
      </c>
      <c r="NO3" s="67" t="s">
        <v>32</v>
      </c>
      <c r="NP3" s="67" t="s">
        <v>32</v>
      </c>
      <c r="NQ3" s="67" t="s">
        <v>11</v>
      </c>
      <c r="NR3" s="67" t="s">
        <v>32</v>
      </c>
      <c r="NS3" s="67" t="s">
        <v>32</v>
      </c>
      <c r="NT3" s="67" t="s">
        <v>32</v>
      </c>
      <c r="NU3" s="67" t="s">
        <v>32</v>
      </c>
      <c r="NV3" s="67" t="s">
        <v>32</v>
      </c>
      <c r="NW3" s="67" t="s">
        <v>32</v>
      </c>
      <c r="NX3" s="67" t="s">
        <v>32</v>
      </c>
      <c r="NY3" s="67" t="s">
        <v>32</v>
      </c>
      <c r="NZ3" s="67" t="s">
        <v>32</v>
      </c>
      <c r="OA3" s="67" t="s">
        <v>11</v>
      </c>
      <c r="OB3" s="67" t="s">
        <v>32</v>
      </c>
      <c r="OC3" s="67" t="s">
        <v>32</v>
      </c>
      <c r="OD3" s="67" t="s">
        <v>32</v>
      </c>
      <c r="OE3" s="67" t="s">
        <v>11</v>
      </c>
      <c r="OF3" s="67" t="s">
        <v>32</v>
      </c>
      <c r="OG3" s="67" t="s">
        <v>32</v>
      </c>
      <c r="OH3" s="67" t="s">
        <v>32</v>
      </c>
      <c r="OI3" s="67" t="s">
        <v>32</v>
      </c>
      <c r="OJ3" s="67" t="s">
        <v>11</v>
      </c>
      <c r="OK3" s="67" t="s">
        <v>32</v>
      </c>
      <c r="OL3" s="67" t="s">
        <v>11</v>
      </c>
      <c r="OM3" s="67" t="s">
        <v>32</v>
      </c>
      <c r="ON3" s="67" t="s">
        <v>32</v>
      </c>
      <c r="OO3" s="67" t="s">
        <v>32</v>
      </c>
      <c r="OP3" s="67" t="s">
        <v>32</v>
      </c>
      <c r="OQ3" s="67" t="s">
        <v>32</v>
      </c>
      <c r="OR3" s="67" t="s">
        <v>32</v>
      </c>
      <c r="OS3" s="67" t="s">
        <v>32</v>
      </c>
      <c r="OT3" s="67" t="s">
        <v>32</v>
      </c>
      <c r="OU3" s="67" t="s">
        <v>32</v>
      </c>
      <c r="OV3" s="67" t="s">
        <v>32</v>
      </c>
      <c r="OW3" s="67" t="s">
        <v>32</v>
      </c>
      <c r="OX3" s="67" t="s">
        <v>32</v>
      </c>
      <c r="OY3" s="67" t="s">
        <v>32</v>
      </c>
      <c r="OZ3" s="67" t="s">
        <v>32</v>
      </c>
      <c r="PA3" s="67" t="s">
        <v>32</v>
      </c>
      <c r="PB3" s="67" t="s">
        <v>11</v>
      </c>
      <c r="PC3" s="67" t="s">
        <v>32</v>
      </c>
      <c r="PD3" s="67" t="s">
        <v>32</v>
      </c>
      <c r="PE3" s="67" t="s">
        <v>32</v>
      </c>
      <c r="PF3" s="67" t="s">
        <v>32</v>
      </c>
      <c r="PG3" s="67" t="s">
        <v>32</v>
      </c>
      <c r="PH3" s="67" t="s">
        <v>32</v>
      </c>
      <c r="PI3" s="67" t="s">
        <v>32</v>
      </c>
      <c r="PJ3" s="67" t="s">
        <v>32</v>
      </c>
      <c r="PK3" s="67" t="s">
        <v>32</v>
      </c>
      <c r="PL3" s="67" t="s">
        <v>32</v>
      </c>
      <c r="PM3" s="67" t="s">
        <v>11</v>
      </c>
      <c r="PN3" s="67" t="s">
        <v>32</v>
      </c>
      <c r="PO3" s="67" t="s">
        <v>32</v>
      </c>
      <c r="PP3" s="67" t="s">
        <v>32</v>
      </c>
      <c r="PQ3" s="67" t="s">
        <v>32</v>
      </c>
      <c r="PR3" s="67" t="s">
        <v>32</v>
      </c>
      <c r="PS3" s="67" t="s">
        <v>32</v>
      </c>
      <c r="PT3" s="67" t="s">
        <v>32</v>
      </c>
      <c r="PU3" s="67" t="s">
        <v>11</v>
      </c>
      <c r="PV3" s="67" t="s">
        <v>32</v>
      </c>
      <c r="PW3" s="67" t="s">
        <v>32</v>
      </c>
      <c r="PX3" s="67" t="s">
        <v>32</v>
      </c>
      <c r="PY3" s="67" t="s">
        <v>11</v>
      </c>
      <c r="PZ3" s="67" t="s">
        <v>32</v>
      </c>
      <c r="QA3" s="67" t="s">
        <v>11</v>
      </c>
      <c r="QB3" s="67" t="s">
        <v>32</v>
      </c>
      <c r="QC3" s="67" t="s">
        <v>11</v>
      </c>
      <c r="QD3" s="67" t="s">
        <v>32</v>
      </c>
      <c r="QE3" s="67" t="s">
        <v>32</v>
      </c>
      <c r="QF3" s="67"/>
      <c r="QG3" s="67" t="s">
        <v>32</v>
      </c>
      <c r="QH3" s="67" t="s">
        <v>32</v>
      </c>
      <c r="QI3" s="67" t="s">
        <v>32</v>
      </c>
      <c r="QJ3" s="67" t="s">
        <v>32</v>
      </c>
      <c r="QK3" s="67" t="s">
        <v>32</v>
      </c>
      <c r="QL3" s="67" t="s">
        <v>32</v>
      </c>
      <c r="QM3" s="67" t="s">
        <v>32</v>
      </c>
      <c r="QN3" s="67" t="s">
        <v>32</v>
      </c>
      <c r="QO3" s="67" t="s">
        <v>32</v>
      </c>
      <c r="QP3" s="67" t="s">
        <v>32</v>
      </c>
      <c r="QQ3" s="67" t="s">
        <v>32</v>
      </c>
      <c r="QR3" s="67" t="s">
        <v>32</v>
      </c>
      <c r="QS3" s="67" t="s">
        <v>32</v>
      </c>
      <c r="QT3" s="67" t="s">
        <v>32</v>
      </c>
      <c r="QU3" s="67" t="s">
        <v>32</v>
      </c>
      <c r="QV3" s="67" t="s">
        <v>32</v>
      </c>
      <c r="QW3" s="67"/>
      <c r="QX3" s="67" t="s">
        <v>32</v>
      </c>
      <c r="QY3" s="67" t="s">
        <v>32</v>
      </c>
      <c r="QZ3" s="67" t="s">
        <v>32</v>
      </c>
      <c r="RA3" s="67" t="s">
        <v>32</v>
      </c>
      <c r="RB3" s="67" t="s">
        <v>32</v>
      </c>
      <c r="RC3" s="67" t="s">
        <v>32</v>
      </c>
      <c r="RD3" s="67" t="s">
        <v>32</v>
      </c>
      <c r="RE3" s="67" t="s">
        <v>11</v>
      </c>
      <c r="RF3" s="67" t="s">
        <v>32</v>
      </c>
      <c r="RG3" s="67" t="s">
        <v>11</v>
      </c>
      <c r="RH3" s="67" t="s">
        <v>32</v>
      </c>
      <c r="RI3" s="67" t="s">
        <v>32</v>
      </c>
      <c r="RJ3" s="67" t="s">
        <v>32</v>
      </c>
      <c r="RK3" s="67" t="s">
        <v>32</v>
      </c>
      <c r="RL3" s="67" t="s">
        <v>11</v>
      </c>
      <c r="RM3" s="67" t="s">
        <v>32</v>
      </c>
      <c r="RN3" s="67" t="s">
        <v>32</v>
      </c>
      <c r="RO3" s="67" t="s">
        <v>11</v>
      </c>
      <c r="RP3" s="67" t="s">
        <v>32</v>
      </c>
      <c r="RQ3" s="67" t="s">
        <v>32</v>
      </c>
      <c r="RR3" s="67" t="s">
        <v>32</v>
      </c>
      <c r="RS3" s="67" t="s">
        <v>32</v>
      </c>
      <c r="RT3" s="67" t="s">
        <v>32</v>
      </c>
      <c r="RU3" s="67" t="s">
        <v>32</v>
      </c>
      <c r="RV3" s="67" t="s">
        <v>32</v>
      </c>
      <c r="RW3" s="67" t="s">
        <v>32</v>
      </c>
      <c r="RX3" s="67" t="s">
        <v>32</v>
      </c>
      <c r="RY3" s="67" t="s">
        <v>32</v>
      </c>
      <c r="RZ3" s="67" t="s">
        <v>32</v>
      </c>
      <c r="SA3" s="67" t="s">
        <v>32</v>
      </c>
      <c r="SB3" s="67" t="s">
        <v>32</v>
      </c>
      <c r="SC3" s="67" t="s">
        <v>32</v>
      </c>
      <c r="SD3" s="67" t="s">
        <v>32</v>
      </c>
      <c r="SE3" s="67" t="s">
        <v>32</v>
      </c>
      <c r="SF3" s="67" t="s">
        <v>32</v>
      </c>
      <c r="SG3" s="67" t="s">
        <v>32</v>
      </c>
      <c r="SH3" s="67" t="s">
        <v>32</v>
      </c>
      <c r="SI3" s="67" t="s">
        <v>11</v>
      </c>
      <c r="SJ3" s="67" t="s">
        <v>32</v>
      </c>
      <c r="SK3" s="67" t="s">
        <v>32</v>
      </c>
      <c r="SL3" s="67" t="s">
        <v>32</v>
      </c>
      <c r="SM3" s="67" t="s">
        <v>32</v>
      </c>
      <c r="SN3" s="67" t="s">
        <v>32</v>
      </c>
      <c r="SO3" s="67" t="s">
        <v>32</v>
      </c>
      <c r="SP3" s="67" t="s">
        <v>32</v>
      </c>
      <c r="SQ3" s="67" t="s">
        <v>32</v>
      </c>
      <c r="SR3" s="67" t="s">
        <v>32</v>
      </c>
      <c r="SS3" s="67" t="s">
        <v>32</v>
      </c>
      <c r="ST3" s="67" t="s">
        <v>32</v>
      </c>
      <c r="SU3" s="67" t="s">
        <v>32</v>
      </c>
      <c r="SV3" s="67" t="s">
        <v>32</v>
      </c>
      <c r="SW3" s="67" t="s">
        <v>11</v>
      </c>
      <c r="SX3" s="67" t="s">
        <v>11</v>
      </c>
      <c r="SY3" s="67" t="s">
        <v>32</v>
      </c>
      <c r="SZ3" s="67" t="s">
        <v>32</v>
      </c>
      <c r="TA3" s="67" t="s">
        <v>32</v>
      </c>
      <c r="TB3" s="67" t="s">
        <v>32</v>
      </c>
      <c r="TC3" s="67" t="s">
        <v>32</v>
      </c>
      <c r="TD3" s="67" t="s">
        <v>11</v>
      </c>
      <c r="TE3" s="67" t="s">
        <v>11</v>
      </c>
      <c r="TF3" s="67" t="s">
        <v>32</v>
      </c>
      <c r="TG3" s="67" t="s">
        <v>32</v>
      </c>
      <c r="TH3" s="67" t="s">
        <v>32</v>
      </c>
      <c r="TI3" s="67" t="s">
        <v>32</v>
      </c>
      <c r="TJ3" s="67" t="s">
        <v>32</v>
      </c>
      <c r="TK3" s="67" t="s">
        <v>32</v>
      </c>
      <c r="TL3" s="67" t="s">
        <v>32</v>
      </c>
      <c r="TM3" s="67" t="s">
        <v>32</v>
      </c>
      <c r="TN3" s="67" t="s">
        <v>32</v>
      </c>
      <c r="TO3" s="67" t="s">
        <v>32</v>
      </c>
      <c r="TP3" s="67" t="s">
        <v>32</v>
      </c>
      <c r="TQ3" s="67" t="s">
        <v>32</v>
      </c>
      <c r="TR3" s="67" t="s">
        <v>32</v>
      </c>
      <c r="TS3" s="67" t="s">
        <v>32</v>
      </c>
      <c r="TT3" s="67" t="s">
        <v>11</v>
      </c>
      <c r="TU3" s="67" t="s">
        <v>32</v>
      </c>
      <c r="TV3" s="67" t="s">
        <v>32</v>
      </c>
      <c r="TW3" s="67" t="s">
        <v>32</v>
      </c>
      <c r="TX3" s="67" t="s">
        <v>32</v>
      </c>
      <c r="TY3" s="67" t="s">
        <v>32</v>
      </c>
      <c r="TZ3" s="67" t="s">
        <v>32</v>
      </c>
      <c r="UA3" s="67" t="s">
        <v>32</v>
      </c>
      <c r="UB3" s="67" t="s">
        <v>32</v>
      </c>
      <c r="UC3" s="67" t="s">
        <v>32</v>
      </c>
      <c r="UD3" s="67" t="s">
        <v>11</v>
      </c>
      <c r="UE3" s="67" t="s">
        <v>11</v>
      </c>
      <c r="UF3" s="67" t="s">
        <v>32</v>
      </c>
      <c r="UG3" s="67" t="s">
        <v>32</v>
      </c>
      <c r="UH3" s="67" t="s">
        <v>32</v>
      </c>
      <c r="UI3" s="67" t="s">
        <v>32</v>
      </c>
      <c r="UJ3" s="67" t="s">
        <v>32</v>
      </c>
      <c r="UK3" s="67" t="s">
        <v>32</v>
      </c>
      <c r="UL3" s="67" t="s">
        <v>32</v>
      </c>
      <c r="UM3" s="67" t="s">
        <v>32</v>
      </c>
      <c r="UN3" s="67" t="s">
        <v>32</v>
      </c>
      <c r="UO3" s="67" t="s">
        <v>32</v>
      </c>
      <c r="UP3" s="67" t="s">
        <v>32</v>
      </c>
      <c r="UQ3" s="67" t="s">
        <v>32</v>
      </c>
      <c r="UR3" s="67" t="s">
        <v>32</v>
      </c>
      <c r="US3" s="67" t="s">
        <v>32</v>
      </c>
      <c r="UT3" s="67" t="s">
        <v>32</v>
      </c>
      <c r="UU3" s="67" t="s">
        <v>11</v>
      </c>
      <c r="UV3" s="67" t="s">
        <v>32</v>
      </c>
      <c r="UW3" s="67" t="s">
        <v>32</v>
      </c>
      <c r="UX3" s="67" t="s">
        <v>32</v>
      </c>
      <c r="UY3" s="67" t="s">
        <v>32</v>
      </c>
      <c r="UZ3" s="67" t="s">
        <v>32</v>
      </c>
      <c r="VA3" s="67" t="s">
        <v>11</v>
      </c>
      <c r="VB3" s="67" t="s">
        <v>32</v>
      </c>
      <c r="VC3" s="67" t="s">
        <v>32</v>
      </c>
      <c r="VD3" s="67" t="s">
        <v>32</v>
      </c>
      <c r="VE3" s="67" t="s">
        <v>32</v>
      </c>
      <c r="VF3" s="67" t="s">
        <v>32</v>
      </c>
      <c r="VG3" s="67" t="s">
        <v>32</v>
      </c>
      <c r="VH3" s="67" t="s">
        <v>32</v>
      </c>
      <c r="VI3" s="67" t="s">
        <v>32</v>
      </c>
      <c r="VJ3" s="67" t="s">
        <v>32</v>
      </c>
      <c r="VK3" s="67" t="s">
        <v>32</v>
      </c>
      <c r="VL3" s="67" t="s">
        <v>32</v>
      </c>
      <c r="VM3" s="67" t="s">
        <v>32</v>
      </c>
      <c r="VN3" s="67" t="s">
        <v>32</v>
      </c>
      <c r="VO3" s="67" t="s">
        <v>32</v>
      </c>
      <c r="VP3" s="67" t="s">
        <v>32</v>
      </c>
      <c r="VQ3" s="67" t="s">
        <v>11</v>
      </c>
      <c r="VR3" s="67" t="s">
        <v>11</v>
      </c>
      <c r="VS3" s="67" t="s">
        <v>32</v>
      </c>
      <c r="VT3" s="67" t="s">
        <v>32</v>
      </c>
      <c r="VU3" s="67" t="s">
        <v>32</v>
      </c>
      <c r="VV3" s="67" t="s">
        <v>32</v>
      </c>
      <c r="VW3" s="67" t="s">
        <v>32</v>
      </c>
      <c r="VX3" s="67" t="s">
        <v>32</v>
      </c>
      <c r="VY3" s="67" t="s">
        <v>32</v>
      </c>
      <c r="VZ3" s="67" t="s">
        <v>32</v>
      </c>
      <c r="WA3" s="67" t="s">
        <v>32</v>
      </c>
      <c r="WB3" s="67" t="s">
        <v>32</v>
      </c>
      <c r="WC3" s="67" t="s">
        <v>11</v>
      </c>
      <c r="WD3" s="67" t="s">
        <v>32</v>
      </c>
      <c r="WE3" s="67" t="s">
        <v>32</v>
      </c>
      <c r="WF3" s="67" t="s">
        <v>11</v>
      </c>
      <c r="WG3" s="67" t="s">
        <v>32</v>
      </c>
      <c r="WH3" s="67" t="s">
        <v>32</v>
      </c>
      <c r="WI3" s="67" t="s">
        <v>32</v>
      </c>
      <c r="WJ3" s="67" t="s">
        <v>32</v>
      </c>
      <c r="WK3" s="67" t="s">
        <v>32</v>
      </c>
      <c r="WL3" s="67" t="s">
        <v>32</v>
      </c>
      <c r="WM3" s="67" t="s">
        <v>32</v>
      </c>
      <c r="WN3" s="67" t="s">
        <v>32</v>
      </c>
      <c r="WO3" s="67" t="s">
        <v>32</v>
      </c>
      <c r="WP3" s="67" t="s">
        <v>11</v>
      </c>
      <c r="WQ3" s="67" t="s">
        <v>11</v>
      </c>
      <c r="WR3" s="67"/>
      <c r="WS3" s="67" t="s">
        <v>32</v>
      </c>
      <c r="WT3" s="67" t="s">
        <v>32</v>
      </c>
      <c r="WU3" s="67" t="s">
        <v>32</v>
      </c>
      <c r="WV3" s="67" t="s">
        <v>32</v>
      </c>
      <c r="WW3" s="67" t="s">
        <v>32</v>
      </c>
      <c r="WX3" s="67" t="s">
        <v>32</v>
      </c>
      <c r="WY3" s="67" t="s">
        <v>32</v>
      </c>
      <c r="WZ3" s="67" t="s">
        <v>32</v>
      </c>
      <c r="XA3" s="67" t="s">
        <v>32</v>
      </c>
      <c r="XB3" s="67" t="s">
        <v>32</v>
      </c>
      <c r="XC3" s="67" t="s">
        <v>32</v>
      </c>
      <c r="XD3" s="67" t="s">
        <v>11</v>
      </c>
      <c r="XE3" s="67" t="s">
        <v>32</v>
      </c>
      <c r="XF3" s="67" t="s">
        <v>32</v>
      </c>
      <c r="XG3" s="67" t="s">
        <v>32</v>
      </c>
      <c r="XH3" s="67" t="s">
        <v>11</v>
      </c>
      <c r="XI3" s="67" t="s">
        <v>32</v>
      </c>
      <c r="XJ3" s="67" t="s">
        <v>32</v>
      </c>
      <c r="XK3" s="67" t="s">
        <v>32</v>
      </c>
      <c r="XL3" s="67" t="s">
        <v>32</v>
      </c>
      <c r="XM3" s="67" t="s">
        <v>32</v>
      </c>
      <c r="XN3" s="67" t="s">
        <v>32</v>
      </c>
      <c r="XO3" s="67"/>
      <c r="XP3" s="67" t="s">
        <v>32</v>
      </c>
      <c r="XQ3" s="67" t="s">
        <v>32</v>
      </c>
      <c r="XR3" s="67"/>
      <c r="XS3" s="67" t="s">
        <v>32</v>
      </c>
      <c r="XT3" s="67" t="s">
        <v>32</v>
      </c>
      <c r="XU3" s="67" t="s">
        <v>32</v>
      </c>
      <c r="XV3" s="67" t="s">
        <v>32</v>
      </c>
      <c r="XW3" s="67" t="s">
        <v>11</v>
      </c>
      <c r="XX3" s="67" t="s">
        <v>32</v>
      </c>
      <c r="XY3" s="67" t="s">
        <v>32</v>
      </c>
      <c r="XZ3" s="67" t="s">
        <v>32</v>
      </c>
      <c r="YA3" s="67"/>
      <c r="YB3" s="67" t="s">
        <v>32</v>
      </c>
      <c r="YC3" s="67" t="s">
        <v>11</v>
      </c>
      <c r="YD3" s="67" t="s">
        <v>32</v>
      </c>
      <c r="YE3" s="67" t="s">
        <v>32</v>
      </c>
      <c r="YF3" s="67" t="s">
        <v>32</v>
      </c>
      <c r="YG3" s="67" t="s">
        <v>32</v>
      </c>
      <c r="YH3" s="67" t="s">
        <v>32</v>
      </c>
      <c r="YI3" s="67" t="s">
        <v>32</v>
      </c>
      <c r="YJ3" s="67"/>
      <c r="YK3" s="67" t="s">
        <v>32</v>
      </c>
      <c r="YL3" s="67" t="s">
        <v>32</v>
      </c>
      <c r="YM3" s="67" t="s">
        <v>32</v>
      </c>
      <c r="YN3" s="67"/>
      <c r="YO3" s="67" t="s">
        <v>32</v>
      </c>
      <c r="YP3" s="67" t="s">
        <v>32</v>
      </c>
      <c r="YQ3" s="67" t="s">
        <v>11</v>
      </c>
      <c r="YR3" s="67"/>
      <c r="YS3" s="67"/>
      <c r="YT3" s="67"/>
      <c r="YU3" s="67" t="s">
        <v>32</v>
      </c>
      <c r="YV3" s="67" t="s">
        <v>11</v>
      </c>
      <c r="YW3" s="67" t="s">
        <v>32</v>
      </c>
      <c r="YX3" s="67" t="s">
        <v>32</v>
      </c>
      <c r="YY3" s="67" t="s">
        <v>32</v>
      </c>
      <c r="YZ3" s="67" t="s">
        <v>32</v>
      </c>
      <c r="ZA3" s="67" t="s">
        <v>32</v>
      </c>
      <c r="ZB3" s="67" t="s">
        <v>32</v>
      </c>
      <c r="ZC3" s="67"/>
      <c r="ZD3" s="67" t="s">
        <v>32</v>
      </c>
      <c r="ZE3" s="67" t="s">
        <v>32</v>
      </c>
      <c r="ZF3" s="67" t="s">
        <v>32</v>
      </c>
      <c r="ZG3" s="67" t="s">
        <v>32</v>
      </c>
      <c r="ZH3" s="67"/>
      <c r="ZI3" s="67" t="s">
        <v>32</v>
      </c>
      <c r="ZJ3" s="67" t="s">
        <v>32</v>
      </c>
      <c r="ZK3" s="67" t="s">
        <v>32</v>
      </c>
      <c r="ZL3" s="67"/>
      <c r="ZM3" s="67" t="s">
        <v>32</v>
      </c>
      <c r="ZN3" s="67"/>
      <c r="ZO3" s="67"/>
      <c r="ZP3" s="67" t="s">
        <v>32</v>
      </c>
      <c r="ZQ3" s="67" t="s">
        <v>11</v>
      </c>
      <c r="ZR3" s="67" t="s">
        <v>11</v>
      </c>
      <c r="ZS3" s="67"/>
      <c r="ZT3" s="67"/>
      <c r="ZU3" s="67" t="s">
        <v>32</v>
      </c>
      <c r="ZV3" s="67" t="s">
        <v>32</v>
      </c>
      <c r="ZW3" s="67"/>
      <c r="ZX3" s="67" t="s">
        <v>32</v>
      </c>
      <c r="ZY3" s="67" t="s">
        <v>32</v>
      </c>
      <c r="ZZ3" s="67"/>
      <c r="AAA3" s="67" t="s">
        <v>32</v>
      </c>
      <c r="AAB3" s="67" t="s">
        <v>32</v>
      </c>
      <c r="AAC3" s="67" t="s">
        <v>32</v>
      </c>
      <c r="AAD3" s="67" t="s">
        <v>32</v>
      </c>
      <c r="AAE3" s="67" t="s">
        <v>32</v>
      </c>
      <c r="AAF3" s="67"/>
      <c r="AAG3" s="67" t="s">
        <v>32</v>
      </c>
      <c r="AAH3" s="67" t="s">
        <v>32</v>
      </c>
      <c r="AAI3" s="67"/>
      <c r="AAJ3" s="88" t="s">
        <v>32</v>
      </c>
      <c r="AAK3" s="5"/>
    </row>
    <row r="4" spans="1:713" x14ac:dyDescent="0.25">
      <c r="A4" s="43" t="s">
        <v>84</v>
      </c>
      <c r="B4" s="77">
        <f t="shared" ref="B4:B67" si="0">SUMIF(G$3:AAI$3,"прих",G4:AAI4)-SUMIF(G$3:AAI$3,"отгр",G4:AAI4)</f>
        <v>0</v>
      </c>
      <c r="C4" s="69">
        <v>10</v>
      </c>
      <c r="D4" s="70">
        <v>43227</v>
      </c>
      <c r="E4" s="79">
        <v>16.739999999999998</v>
      </c>
      <c r="F4" s="79">
        <f>E4*B4</f>
        <v>0</v>
      </c>
      <c r="G4" s="77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116">
        <v>20</v>
      </c>
      <c r="HZ4" s="116"/>
      <c r="IA4" s="116"/>
      <c r="IB4" s="116"/>
      <c r="IC4" s="116"/>
      <c r="ID4" s="116"/>
      <c r="IE4" s="116"/>
      <c r="IF4" s="116"/>
      <c r="IG4" s="116"/>
      <c r="IH4" s="116"/>
      <c r="II4" s="116"/>
      <c r="IJ4" s="116"/>
      <c r="IK4" s="116"/>
      <c r="IL4" s="116"/>
      <c r="IM4" s="116"/>
      <c r="IN4" s="116"/>
      <c r="IO4" s="116"/>
      <c r="IP4" s="116"/>
      <c r="IQ4" s="116"/>
      <c r="IR4" s="116"/>
      <c r="IS4" s="116"/>
      <c r="IT4" s="116"/>
      <c r="IU4" s="116"/>
      <c r="IV4" s="116"/>
      <c r="IW4" s="116"/>
      <c r="IX4" s="116"/>
      <c r="IY4" s="116"/>
      <c r="IZ4" s="116"/>
      <c r="JA4" s="116"/>
      <c r="JB4" s="116"/>
      <c r="JC4" s="116"/>
      <c r="JD4" s="116"/>
      <c r="JE4" s="116"/>
      <c r="JF4" s="116"/>
      <c r="JG4" s="116"/>
      <c r="JH4" s="116"/>
      <c r="JI4" s="116"/>
      <c r="JJ4" s="116"/>
      <c r="JK4" s="116"/>
      <c r="JL4" s="116"/>
      <c r="JM4" s="116"/>
      <c r="JN4" s="116"/>
      <c r="JO4" s="116"/>
      <c r="JP4" s="116"/>
      <c r="JQ4" s="116"/>
      <c r="JR4" s="116"/>
      <c r="JS4" s="116"/>
      <c r="JT4" s="116"/>
      <c r="JU4" s="38"/>
      <c r="JV4" s="116"/>
      <c r="JW4" s="116"/>
      <c r="JX4" s="38"/>
      <c r="JY4" s="116"/>
      <c r="JZ4" s="116"/>
      <c r="KA4" s="116"/>
      <c r="KB4" s="38"/>
      <c r="KC4" s="116"/>
      <c r="KD4" s="38">
        <v>20</v>
      </c>
      <c r="KE4" s="116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>
        <v>100</v>
      </c>
      <c r="OM4" s="38"/>
      <c r="ON4" s="38"/>
      <c r="OO4" s="38"/>
      <c r="OP4" s="38"/>
      <c r="OQ4" s="38"/>
      <c r="OR4" s="38"/>
      <c r="OS4" s="38"/>
      <c r="OT4" s="38"/>
      <c r="OU4" s="38"/>
      <c r="OV4" s="38">
        <v>50</v>
      </c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116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>
        <v>30</v>
      </c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>
        <v>20</v>
      </c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1">
        <f t="shared" ref="AAJ4:AAJ67" si="1">$B4-SUMIF($G$3:$AEX$3,"",$G4:$AEX4)</f>
        <v>0</v>
      </c>
      <c r="AAK4" s="5"/>
    </row>
    <row r="5" spans="1:713" x14ac:dyDescent="0.25">
      <c r="A5" s="43" t="s">
        <v>84</v>
      </c>
      <c r="B5" s="77">
        <f t="shared" si="0"/>
        <v>0</v>
      </c>
      <c r="C5" s="69">
        <v>10</v>
      </c>
      <c r="D5" s="70">
        <v>43451</v>
      </c>
      <c r="E5" s="79">
        <v>18.13</v>
      </c>
      <c r="F5" s="79">
        <f t="shared" ref="F5:F20" si="2">E5*B5</f>
        <v>0</v>
      </c>
      <c r="G5" s="77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>
        <v>40</v>
      </c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>
        <v>70</v>
      </c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116"/>
      <c r="HZ5" s="116"/>
      <c r="IA5" s="116"/>
      <c r="IB5" s="116"/>
      <c r="IC5" s="116"/>
      <c r="ID5" s="116"/>
      <c r="IE5" s="116"/>
      <c r="IF5" s="116"/>
      <c r="IG5" s="116"/>
      <c r="IH5" s="116"/>
      <c r="II5" s="116"/>
      <c r="IJ5" s="116"/>
      <c r="IK5" s="116"/>
      <c r="IL5" s="116"/>
      <c r="IM5" s="116"/>
      <c r="IN5" s="116"/>
      <c r="IO5" s="116"/>
      <c r="IP5" s="116"/>
      <c r="IQ5" s="116"/>
      <c r="IR5" s="116"/>
      <c r="IS5" s="116"/>
      <c r="IT5" s="116"/>
      <c r="IU5" s="116"/>
      <c r="IV5" s="116"/>
      <c r="IW5" s="116"/>
      <c r="IX5" s="116">
        <v>10</v>
      </c>
      <c r="IY5" s="116"/>
      <c r="IZ5" s="116"/>
      <c r="JA5" s="116"/>
      <c r="JB5" s="116"/>
      <c r="JC5" s="116"/>
      <c r="JD5" s="116"/>
      <c r="JE5" s="116"/>
      <c r="JF5" s="116"/>
      <c r="JG5" s="116"/>
      <c r="JH5" s="116"/>
      <c r="JI5" s="116"/>
      <c r="JJ5" s="116"/>
      <c r="JK5" s="116"/>
      <c r="JL5" s="116"/>
      <c r="JM5" s="116"/>
      <c r="JN5" s="116"/>
      <c r="JO5" s="116"/>
      <c r="JP5" s="116"/>
      <c r="JQ5" s="116"/>
      <c r="JR5" s="116"/>
      <c r="JS5" s="116"/>
      <c r="JT5" s="116"/>
      <c r="JU5" s="38"/>
      <c r="JV5" s="116"/>
      <c r="JW5" s="116"/>
      <c r="JX5" s="38"/>
      <c r="JY5" s="116"/>
      <c r="JZ5" s="116"/>
      <c r="KA5" s="116"/>
      <c r="KB5" s="38"/>
      <c r="KC5" s="116"/>
      <c r="KD5" s="38">
        <v>20</v>
      </c>
      <c r="KE5" s="116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116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>
        <v>20</v>
      </c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>
        <v>20</v>
      </c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1">
        <f t="shared" si="1"/>
        <v>0</v>
      </c>
      <c r="AAK5" s="5"/>
    </row>
    <row r="6" spans="1:713" x14ac:dyDescent="0.25">
      <c r="A6" s="43" t="s">
        <v>84</v>
      </c>
      <c r="B6" s="77">
        <f t="shared" si="0"/>
        <v>0</v>
      </c>
      <c r="C6" s="69">
        <v>10</v>
      </c>
      <c r="D6" s="70">
        <v>43461</v>
      </c>
      <c r="E6" s="79">
        <v>17.670000000000002</v>
      </c>
      <c r="F6" s="79">
        <f t="shared" si="2"/>
        <v>0</v>
      </c>
      <c r="G6" s="77"/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  <c r="EP6" s="38"/>
      <c r="EQ6" s="38"/>
      <c r="ER6" s="38"/>
      <c r="ES6" s="38"/>
      <c r="ET6" s="38"/>
      <c r="EU6" s="38"/>
      <c r="EV6" s="38"/>
      <c r="EW6" s="38"/>
      <c r="EX6" s="38"/>
      <c r="EY6" s="38"/>
      <c r="EZ6" s="38"/>
      <c r="FA6" s="38"/>
      <c r="FB6" s="38"/>
      <c r="FC6" s="38"/>
      <c r="FD6" s="38"/>
      <c r="FE6" s="38"/>
      <c r="FF6" s="38"/>
      <c r="FG6" s="38"/>
      <c r="FH6" s="38"/>
      <c r="FI6" s="38"/>
      <c r="FJ6" s="38"/>
      <c r="FK6" s="38"/>
      <c r="FL6" s="38"/>
      <c r="FM6" s="38"/>
      <c r="FN6" s="38"/>
      <c r="FO6" s="38"/>
      <c r="FP6" s="38"/>
      <c r="FQ6" s="38"/>
      <c r="FR6" s="38"/>
      <c r="FS6" s="38"/>
      <c r="FT6" s="38"/>
      <c r="FU6" s="38"/>
      <c r="FV6" s="38"/>
      <c r="FW6" s="38"/>
      <c r="FX6" s="38"/>
      <c r="FY6" s="38"/>
      <c r="FZ6" s="38"/>
      <c r="GA6" s="38"/>
      <c r="GB6" s="38"/>
      <c r="GC6" s="38"/>
      <c r="GD6" s="38"/>
      <c r="GE6" s="38"/>
      <c r="GF6" s="38"/>
      <c r="GG6" s="38"/>
      <c r="GH6" s="38"/>
      <c r="GI6" s="38"/>
      <c r="GJ6" s="38"/>
      <c r="GK6" s="38"/>
      <c r="GL6" s="38"/>
      <c r="GM6" s="38"/>
      <c r="GN6" s="38"/>
      <c r="GO6" s="38"/>
      <c r="GP6" s="38"/>
      <c r="GQ6" s="38"/>
      <c r="GR6" s="38"/>
      <c r="GS6" s="38"/>
      <c r="GT6" s="38"/>
      <c r="GU6" s="38"/>
      <c r="GV6" s="38"/>
      <c r="GW6" s="38"/>
      <c r="GX6" s="38"/>
      <c r="GY6" s="38"/>
      <c r="GZ6" s="38"/>
      <c r="HA6" s="38"/>
      <c r="HB6" s="38"/>
      <c r="HC6" s="38"/>
      <c r="HD6" s="38"/>
      <c r="HE6" s="38"/>
      <c r="HF6" s="38"/>
      <c r="HG6" s="38"/>
      <c r="HH6" s="38"/>
      <c r="HI6" s="38"/>
      <c r="HJ6" s="38"/>
      <c r="HK6" s="38"/>
      <c r="HL6" s="38"/>
      <c r="HM6" s="38"/>
      <c r="HN6" s="38"/>
      <c r="HO6" s="38"/>
      <c r="HP6" s="38"/>
      <c r="HQ6" s="38"/>
      <c r="HR6" s="38"/>
      <c r="HS6" s="38"/>
      <c r="HT6" s="38"/>
      <c r="HU6" s="38"/>
      <c r="HV6" s="38"/>
      <c r="HW6" s="38"/>
      <c r="HX6" s="38"/>
      <c r="HY6" s="116"/>
      <c r="HZ6" s="116"/>
      <c r="IA6" s="116"/>
      <c r="IB6" s="116"/>
      <c r="IC6" s="116"/>
      <c r="ID6" s="116"/>
      <c r="IE6" s="116"/>
      <c r="IF6" s="116"/>
      <c r="IG6" s="116"/>
      <c r="IH6" s="116"/>
      <c r="II6" s="116"/>
      <c r="IJ6" s="116"/>
      <c r="IK6" s="116"/>
      <c r="IL6" s="116"/>
      <c r="IM6" s="116"/>
      <c r="IN6" s="116"/>
      <c r="IO6" s="116"/>
      <c r="IP6" s="116"/>
      <c r="IQ6" s="116"/>
      <c r="IR6" s="116"/>
      <c r="IS6" s="116"/>
      <c r="IT6" s="116"/>
      <c r="IU6" s="116"/>
      <c r="IV6" s="116"/>
      <c r="IW6" s="116"/>
      <c r="IX6" s="116"/>
      <c r="IY6" s="116">
        <v>10</v>
      </c>
      <c r="IZ6" s="116"/>
      <c r="JA6" s="116"/>
      <c r="JB6" s="116"/>
      <c r="JC6" s="116"/>
      <c r="JD6" s="116"/>
      <c r="JE6" s="116"/>
      <c r="JF6" s="116"/>
      <c r="JG6" s="116"/>
      <c r="JH6" s="116"/>
      <c r="JI6" s="116"/>
      <c r="JJ6" s="116"/>
      <c r="JK6" s="116"/>
      <c r="JL6" s="116"/>
      <c r="JM6" s="116"/>
      <c r="JN6" s="116"/>
      <c r="JO6" s="116"/>
      <c r="JP6" s="116"/>
      <c r="JQ6" s="116"/>
      <c r="JR6" s="116"/>
      <c r="JS6" s="116"/>
      <c r="JT6" s="116"/>
      <c r="JU6" s="38"/>
      <c r="JV6" s="116"/>
      <c r="JW6" s="116"/>
      <c r="JX6" s="38"/>
      <c r="JY6" s="116"/>
      <c r="JZ6" s="116"/>
      <c r="KA6" s="116"/>
      <c r="KB6" s="38"/>
      <c r="KC6" s="116"/>
      <c r="KD6" s="38">
        <v>10</v>
      </c>
      <c r="KE6" s="116"/>
      <c r="KF6" s="38"/>
      <c r="KG6" s="38"/>
      <c r="KH6" s="38"/>
      <c r="KI6" s="38"/>
      <c r="KJ6" s="38"/>
      <c r="KK6" s="38"/>
      <c r="KL6" s="38"/>
      <c r="KM6" s="38"/>
      <c r="KN6" s="38"/>
      <c r="KO6" s="38"/>
      <c r="KP6" s="38"/>
      <c r="KQ6" s="38"/>
      <c r="KR6" s="38"/>
      <c r="KS6" s="38"/>
      <c r="KT6" s="38"/>
      <c r="KU6" s="38"/>
      <c r="KV6" s="38"/>
      <c r="KW6" s="38"/>
      <c r="KX6" s="38"/>
      <c r="KY6" s="38"/>
      <c r="KZ6" s="38"/>
      <c r="LA6" s="38"/>
      <c r="LB6" s="38"/>
      <c r="LC6" s="38"/>
      <c r="LD6" s="38"/>
      <c r="LE6" s="38"/>
      <c r="LF6" s="38"/>
      <c r="LG6" s="38"/>
      <c r="LH6" s="38"/>
      <c r="LI6" s="38"/>
      <c r="LJ6" s="38"/>
      <c r="LK6" s="38"/>
      <c r="LL6" s="38"/>
      <c r="LM6" s="38"/>
      <c r="LN6" s="38"/>
      <c r="LO6" s="38"/>
      <c r="LP6" s="38"/>
      <c r="LQ6" s="38"/>
      <c r="LR6" s="38"/>
      <c r="LS6" s="38"/>
      <c r="LT6" s="38"/>
      <c r="LU6" s="38"/>
      <c r="LV6" s="38"/>
      <c r="LW6" s="38"/>
      <c r="LX6" s="38"/>
      <c r="LY6" s="38"/>
      <c r="LZ6" s="38"/>
      <c r="MA6" s="38"/>
      <c r="MB6" s="38"/>
      <c r="MC6" s="38"/>
      <c r="MD6" s="38"/>
      <c r="ME6" s="38"/>
      <c r="MF6" s="38"/>
      <c r="MG6" s="38"/>
      <c r="MH6" s="38"/>
      <c r="MI6" s="38"/>
      <c r="MJ6" s="38"/>
      <c r="MK6" s="38"/>
      <c r="ML6" s="38"/>
      <c r="MM6" s="38"/>
      <c r="MN6" s="38"/>
      <c r="MO6" s="38"/>
      <c r="MP6" s="38"/>
      <c r="MQ6" s="38"/>
      <c r="MR6" s="38"/>
      <c r="MS6" s="38"/>
      <c r="MT6" s="38"/>
      <c r="MU6" s="38"/>
      <c r="MV6" s="38"/>
      <c r="MW6" s="38"/>
      <c r="MX6" s="38"/>
      <c r="MY6" s="38"/>
      <c r="MZ6" s="38"/>
      <c r="NA6" s="38"/>
      <c r="NB6" s="38"/>
      <c r="NC6" s="38"/>
      <c r="ND6" s="38"/>
      <c r="NE6" s="38"/>
      <c r="NF6" s="38"/>
      <c r="NG6" s="38"/>
      <c r="NH6" s="38"/>
      <c r="NI6" s="38"/>
      <c r="NJ6" s="38"/>
      <c r="NK6" s="38"/>
      <c r="NL6" s="38"/>
      <c r="NM6" s="38"/>
      <c r="NN6" s="38"/>
      <c r="NO6" s="38"/>
      <c r="NP6" s="38"/>
      <c r="NQ6" s="38"/>
      <c r="NR6" s="38"/>
      <c r="NS6" s="38"/>
      <c r="NT6" s="38"/>
      <c r="NU6" s="38"/>
      <c r="NV6" s="38"/>
      <c r="NW6" s="38"/>
      <c r="NX6" s="38"/>
      <c r="NY6" s="38"/>
      <c r="NZ6" s="38"/>
      <c r="OA6" s="38"/>
      <c r="OB6" s="38"/>
      <c r="OC6" s="38"/>
      <c r="OD6" s="38"/>
      <c r="OE6" s="38"/>
      <c r="OF6" s="38"/>
      <c r="OG6" s="38"/>
      <c r="OH6" s="38"/>
      <c r="OI6" s="38"/>
      <c r="OJ6" s="38"/>
      <c r="OK6" s="38"/>
      <c r="OL6" s="38"/>
      <c r="OM6" s="38"/>
      <c r="ON6" s="38"/>
      <c r="OO6" s="38"/>
      <c r="OP6" s="38"/>
      <c r="OQ6" s="38"/>
      <c r="OR6" s="38"/>
      <c r="OS6" s="38"/>
      <c r="OT6" s="38"/>
      <c r="OU6" s="38"/>
      <c r="OV6" s="38"/>
      <c r="OW6" s="38"/>
      <c r="OX6" s="38"/>
      <c r="OY6" s="38"/>
      <c r="OZ6" s="38"/>
      <c r="PA6" s="38"/>
      <c r="PB6" s="38"/>
      <c r="PC6" s="38"/>
      <c r="PD6" s="38"/>
      <c r="PE6" s="38"/>
      <c r="PF6" s="38"/>
      <c r="PG6" s="38"/>
      <c r="PH6" s="38"/>
      <c r="PI6" s="38"/>
      <c r="PJ6" s="38"/>
      <c r="PK6" s="38"/>
      <c r="PL6" s="38"/>
      <c r="PM6" s="38"/>
      <c r="PN6" s="38"/>
      <c r="PO6" s="38"/>
      <c r="PP6" s="38"/>
      <c r="PQ6" s="38"/>
      <c r="PR6" s="38"/>
      <c r="PS6" s="38"/>
      <c r="PT6" s="38"/>
      <c r="PU6" s="38"/>
      <c r="PV6" s="38"/>
      <c r="PW6" s="38"/>
      <c r="PX6" s="38"/>
      <c r="PY6" s="38"/>
      <c r="PZ6" s="38"/>
      <c r="QA6" s="38"/>
      <c r="QB6" s="38"/>
      <c r="QC6" s="38"/>
      <c r="QD6" s="38"/>
      <c r="QE6" s="38"/>
      <c r="QF6" s="38"/>
      <c r="QG6" s="116"/>
      <c r="QH6" s="38"/>
      <c r="QI6" s="38"/>
      <c r="QJ6" s="38"/>
      <c r="QK6" s="38"/>
      <c r="QL6" s="38"/>
      <c r="QM6" s="38"/>
      <c r="QN6" s="38"/>
      <c r="QO6" s="38"/>
      <c r="QP6" s="38"/>
      <c r="QQ6" s="38"/>
      <c r="QR6" s="38"/>
      <c r="QS6" s="38"/>
      <c r="QT6" s="38"/>
      <c r="QU6" s="38"/>
      <c r="QV6" s="38"/>
      <c r="QW6" s="38"/>
      <c r="QX6" s="38"/>
      <c r="QY6" s="38"/>
      <c r="QZ6" s="38"/>
      <c r="RA6" s="38"/>
      <c r="RB6" s="38"/>
      <c r="RC6" s="38"/>
      <c r="RD6" s="38"/>
      <c r="RE6" s="38"/>
      <c r="RF6" s="38"/>
      <c r="RG6" s="38"/>
      <c r="RH6" s="38"/>
      <c r="RI6" s="38"/>
      <c r="RJ6" s="38"/>
      <c r="RK6" s="38"/>
      <c r="RL6" s="38"/>
      <c r="RM6" s="38"/>
      <c r="RN6" s="38"/>
      <c r="RO6" s="38"/>
      <c r="RP6" s="38"/>
      <c r="RQ6" s="38"/>
      <c r="RR6" s="38"/>
      <c r="RS6" s="38"/>
      <c r="RT6" s="38"/>
      <c r="RU6" s="38"/>
      <c r="RV6" s="38"/>
      <c r="RW6" s="38"/>
      <c r="RX6" s="38"/>
      <c r="RY6" s="38"/>
      <c r="RZ6" s="38"/>
      <c r="SA6" s="38"/>
      <c r="SB6" s="38"/>
      <c r="SC6" s="38"/>
      <c r="SD6" s="38"/>
      <c r="SE6" s="38"/>
      <c r="SF6" s="38"/>
      <c r="SG6" s="38"/>
      <c r="SH6" s="38"/>
      <c r="SI6" s="38"/>
      <c r="SJ6" s="38"/>
      <c r="SK6" s="38"/>
      <c r="SL6" s="38"/>
      <c r="SM6" s="38"/>
      <c r="SN6" s="38"/>
      <c r="SO6" s="38"/>
      <c r="SP6" s="38"/>
      <c r="SQ6" s="38"/>
      <c r="SR6" s="38"/>
      <c r="SS6" s="38"/>
      <c r="ST6" s="38"/>
      <c r="SU6" s="38"/>
      <c r="SV6" s="38"/>
      <c r="SW6" s="38"/>
      <c r="SX6" s="38"/>
      <c r="SY6" s="38"/>
      <c r="SZ6" s="38"/>
      <c r="TA6" s="38"/>
      <c r="TB6" s="38"/>
      <c r="TC6" s="38"/>
      <c r="TD6" s="38"/>
      <c r="TE6" s="38"/>
      <c r="TF6" s="38"/>
      <c r="TG6" s="38"/>
      <c r="TH6" s="38"/>
      <c r="TI6" s="38"/>
      <c r="TJ6" s="38"/>
      <c r="TK6" s="38"/>
      <c r="TL6" s="38"/>
      <c r="TM6" s="38"/>
      <c r="TN6" s="38"/>
      <c r="TO6" s="38"/>
      <c r="TP6" s="38"/>
      <c r="TQ6" s="38"/>
      <c r="TR6" s="38"/>
      <c r="TS6" s="38"/>
      <c r="TT6" s="38"/>
      <c r="TU6" s="38"/>
      <c r="TV6" s="38"/>
      <c r="TW6" s="38"/>
      <c r="TX6" s="38"/>
      <c r="TY6" s="38"/>
      <c r="TZ6" s="38"/>
      <c r="UA6" s="38"/>
      <c r="UB6" s="38"/>
      <c r="UC6" s="38"/>
      <c r="UD6" s="38"/>
      <c r="UE6" s="38"/>
      <c r="UF6" s="38"/>
      <c r="UG6" s="38"/>
      <c r="UH6" s="38"/>
      <c r="UI6" s="38"/>
      <c r="UJ6" s="38"/>
      <c r="UK6" s="38"/>
      <c r="UL6" s="38"/>
      <c r="UM6" s="38"/>
      <c r="UN6" s="38"/>
      <c r="UO6" s="38"/>
      <c r="UP6" s="38"/>
      <c r="UQ6" s="38"/>
      <c r="UR6" s="38"/>
      <c r="US6" s="38"/>
      <c r="UT6" s="38"/>
      <c r="UU6" s="38"/>
      <c r="UV6" s="38"/>
      <c r="UW6" s="38"/>
      <c r="UX6" s="38"/>
      <c r="UY6" s="38"/>
      <c r="UZ6" s="38"/>
      <c r="VA6" s="38"/>
      <c r="VB6" s="38"/>
      <c r="VC6" s="38"/>
      <c r="VD6" s="38"/>
      <c r="VE6" s="38"/>
      <c r="VF6" s="38"/>
      <c r="VG6" s="38"/>
      <c r="VH6" s="38"/>
      <c r="VI6" s="38"/>
      <c r="VJ6" s="38"/>
      <c r="VK6" s="38"/>
      <c r="VL6" s="38"/>
      <c r="VM6" s="38"/>
      <c r="VN6" s="38"/>
      <c r="VO6" s="38"/>
      <c r="VP6" s="38"/>
      <c r="VQ6" s="38"/>
      <c r="VR6" s="38"/>
      <c r="VS6" s="38"/>
      <c r="VT6" s="38"/>
      <c r="VU6" s="38"/>
      <c r="VV6" s="38"/>
      <c r="VW6" s="38"/>
      <c r="VX6" s="38"/>
      <c r="VY6" s="38"/>
      <c r="VZ6" s="38"/>
      <c r="WA6" s="38"/>
      <c r="WB6" s="38"/>
      <c r="WC6" s="38"/>
      <c r="WD6" s="38"/>
      <c r="WE6" s="38"/>
      <c r="WF6" s="38"/>
      <c r="WG6" s="38"/>
      <c r="WH6" s="38"/>
      <c r="WI6" s="38"/>
      <c r="WJ6" s="38"/>
      <c r="WK6" s="38"/>
      <c r="WL6" s="38"/>
      <c r="WM6" s="38"/>
      <c r="WN6" s="38"/>
      <c r="WO6" s="38"/>
      <c r="WP6" s="38"/>
      <c r="WQ6" s="38">
        <v>60</v>
      </c>
      <c r="WR6" s="38"/>
      <c r="WS6" s="38"/>
      <c r="WT6" s="38"/>
      <c r="WU6" s="38"/>
      <c r="WV6" s="38"/>
      <c r="WW6" s="38"/>
      <c r="WX6" s="38"/>
      <c r="WY6" s="38"/>
      <c r="WZ6" s="38">
        <v>60</v>
      </c>
      <c r="XA6" s="38"/>
      <c r="XB6" s="38"/>
      <c r="XC6" s="38"/>
      <c r="XD6" s="38"/>
      <c r="XE6" s="38"/>
      <c r="XF6" s="38"/>
      <c r="XG6" s="38"/>
      <c r="XH6" s="38"/>
      <c r="XI6" s="38"/>
      <c r="XJ6" s="38"/>
      <c r="XK6" s="38"/>
      <c r="XL6" s="38"/>
      <c r="XM6" s="38"/>
      <c r="XN6" s="38"/>
      <c r="XO6" s="38"/>
      <c r="XP6" s="38"/>
      <c r="XQ6" s="38"/>
      <c r="XR6" s="38"/>
      <c r="XS6" s="38"/>
      <c r="XT6" s="38"/>
      <c r="XU6" s="38"/>
      <c r="XV6" s="38"/>
      <c r="XW6" s="38"/>
      <c r="XX6" s="38"/>
      <c r="XY6" s="38"/>
      <c r="XZ6" s="38"/>
      <c r="YA6" s="38"/>
      <c r="YB6" s="38"/>
      <c r="YC6" s="38"/>
      <c r="YD6" s="38"/>
      <c r="YE6" s="38"/>
      <c r="YF6" s="38"/>
      <c r="YG6" s="38"/>
      <c r="YH6" s="38"/>
      <c r="YI6" s="38"/>
      <c r="YJ6" s="38"/>
      <c r="YK6" s="38"/>
      <c r="YL6" s="38"/>
      <c r="YM6" s="38"/>
      <c r="YN6" s="38"/>
      <c r="YO6" s="38"/>
      <c r="YP6" s="38"/>
      <c r="YQ6" s="38"/>
      <c r="YR6" s="38"/>
      <c r="YS6" s="38"/>
      <c r="YT6" s="38"/>
      <c r="YU6" s="38"/>
      <c r="YV6" s="38"/>
      <c r="YW6" s="38"/>
      <c r="YX6" s="38"/>
      <c r="YY6" s="38"/>
      <c r="YZ6" s="38"/>
      <c r="ZA6" s="38"/>
      <c r="ZB6" s="38"/>
      <c r="ZC6" s="38"/>
      <c r="ZD6" s="38"/>
      <c r="ZE6" s="38"/>
      <c r="ZF6" s="38"/>
      <c r="ZG6" s="38">
        <v>30</v>
      </c>
      <c r="ZH6" s="38"/>
      <c r="ZI6" s="38"/>
      <c r="ZJ6" s="38"/>
      <c r="ZK6" s="38"/>
      <c r="ZL6" s="38"/>
      <c r="ZM6" s="38"/>
      <c r="ZN6" s="38"/>
      <c r="ZO6" s="38"/>
      <c r="ZP6" s="38"/>
      <c r="ZQ6" s="38">
        <v>30</v>
      </c>
      <c r="ZR6" s="38"/>
      <c r="ZS6" s="38"/>
      <c r="ZT6" s="38"/>
      <c r="ZU6" s="38"/>
      <c r="ZV6" s="38"/>
      <c r="ZW6" s="38"/>
      <c r="ZX6" s="38"/>
      <c r="ZY6" s="38"/>
      <c r="ZZ6" s="38"/>
      <c r="AAA6" s="38"/>
      <c r="AAB6" s="38"/>
      <c r="AAC6" s="38"/>
      <c r="AAD6" s="38"/>
      <c r="AAE6" s="38"/>
      <c r="AAF6" s="38"/>
      <c r="AAG6" s="38"/>
      <c r="AAH6" s="38"/>
      <c r="AAI6" s="38"/>
      <c r="AAJ6" s="31">
        <f t="shared" si="1"/>
        <v>0</v>
      </c>
      <c r="AAK6" s="5"/>
    </row>
    <row r="7" spans="1:713" x14ac:dyDescent="0.25">
      <c r="A7" s="43" t="s">
        <v>97</v>
      </c>
      <c r="B7" s="77">
        <f t="shared" si="0"/>
        <v>0</v>
      </c>
      <c r="C7" s="69">
        <v>1</v>
      </c>
      <c r="D7" s="71">
        <v>43419</v>
      </c>
      <c r="E7" s="79">
        <v>15.86</v>
      </c>
      <c r="F7" s="79">
        <f t="shared" si="2"/>
        <v>0</v>
      </c>
      <c r="G7" s="77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>
        <v>20</v>
      </c>
      <c r="AF7" s="38"/>
      <c r="AG7" s="38"/>
      <c r="AH7" s="38"/>
      <c r="AI7" s="38"/>
      <c r="AJ7" s="38"/>
      <c r="AK7" s="38"/>
      <c r="AL7" s="38"/>
      <c r="AM7" s="38"/>
      <c r="AN7" s="38"/>
      <c r="AO7" s="38"/>
      <c r="AP7" s="38"/>
      <c r="AQ7" s="38"/>
      <c r="AR7" s="38"/>
      <c r="AS7" s="38"/>
      <c r="AT7" s="38"/>
      <c r="AU7" s="38"/>
      <c r="AV7" s="38">
        <v>20</v>
      </c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8"/>
      <c r="BS7" s="38"/>
      <c r="BT7" s="38"/>
      <c r="BU7" s="38"/>
      <c r="BV7" s="38"/>
      <c r="BW7" s="38"/>
      <c r="BX7" s="38"/>
      <c r="BY7" s="38"/>
      <c r="BZ7" s="38"/>
      <c r="CA7" s="38"/>
      <c r="CB7" s="38"/>
      <c r="CC7" s="38"/>
      <c r="CD7" s="38"/>
      <c r="CE7" s="38"/>
      <c r="CF7" s="38"/>
      <c r="CG7" s="38"/>
      <c r="CH7" s="38"/>
      <c r="CI7" s="38"/>
      <c r="CJ7" s="38"/>
      <c r="CK7" s="38"/>
      <c r="CL7" s="38"/>
      <c r="CM7" s="38"/>
      <c r="CN7" s="38"/>
      <c r="CO7" s="38"/>
      <c r="CP7" s="38"/>
      <c r="CQ7" s="38"/>
      <c r="CR7" s="38"/>
      <c r="CS7" s="38"/>
      <c r="CT7" s="38"/>
      <c r="CU7" s="38"/>
      <c r="CV7" s="38"/>
      <c r="CW7" s="38"/>
      <c r="CX7" s="38"/>
      <c r="CY7" s="38"/>
      <c r="CZ7" s="38"/>
      <c r="DA7" s="38"/>
      <c r="DB7" s="38"/>
      <c r="DC7" s="38"/>
      <c r="DD7" s="38"/>
      <c r="DE7" s="38"/>
      <c r="DF7" s="38"/>
      <c r="DG7" s="38"/>
      <c r="DH7" s="38"/>
      <c r="DI7" s="38"/>
      <c r="DJ7" s="38"/>
      <c r="DK7" s="38"/>
      <c r="DL7" s="38"/>
      <c r="DM7" s="38"/>
      <c r="DN7" s="38"/>
      <c r="DO7" s="38"/>
      <c r="DP7" s="38"/>
      <c r="DQ7" s="38"/>
      <c r="DR7" s="38"/>
      <c r="DS7" s="38"/>
      <c r="DT7" s="38"/>
      <c r="DU7" s="38">
        <v>50</v>
      </c>
      <c r="DV7" s="38"/>
      <c r="DW7" s="38"/>
      <c r="DX7" s="38"/>
      <c r="DY7" s="38"/>
      <c r="DZ7" s="38"/>
      <c r="EA7" s="38"/>
      <c r="EB7" s="38"/>
      <c r="EC7" s="38"/>
      <c r="ED7" s="38"/>
      <c r="EE7" s="38"/>
      <c r="EF7" s="38"/>
      <c r="EG7" s="38"/>
      <c r="EH7" s="38"/>
      <c r="EI7" s="38"/>
      <c r="EJ7" s="38"/>
      <c r="EK7" s="38"/>
      <c r="EL7" s="38"/>
      <c r="EM7" s="38"/>
      <c r="EN7" s="38"/>
      <c r="EO7" s="38"/>
      <c r="EP7" s="38"/>
      <c r="EQ7" s="38"/>
      <c r="ER7" s="38"/>
      <c r="ES7" s="38"/>
      <c r="ET7" s="38"/>
      <c r="EU7" s="38"/>
      <c r="EV7" s="38"/>
      <c r="EW7" s="38"/>
      <c r="EX7" s="38"/>
      <c r="EY7" s="38"/>
      <c r="EZ7" s="38"/>
      <c r="FA7" s="38"/>
      <c r="FB7" s="38"/>
      <c r="FC7" s="38"/>
      <c r="FD7" s="38"/>
      <c r="FE7" s="38"/>
      <c r="FF7" s="38">
        <v>50</v>
      </c>
      <c r="FG7" s="38">
        <v>50</v>
      </c>
      <c r="FH7" s="38">
        <v>300</v>
      </c>
      <c r="FI7" s="38"/>
      <c r="FJ7" s="38">
        <v>250</v>
      </c>
      <c r="FK7" s="38"/>
      <c r="FL7" s="38"/>
      <c r="FM7" s="38"/>
      <c r="FN7" s="38"/>
      <c r="FO7" s="38"/>
      <c r="FP7" s="38"/>
      <c r="FQ7" s="38"/>
      <c r="FR7" s="38"/>
      <c r="FS7" s="38"/>
      <c r="FT7" s="38"/>
      <c r="FU7" s="38"/>
      <c r="FV7" s="38"/>
      <c r="FW7" s="38"/>
      <c r="FX7" s="38"/>
      <c r="FY7" s="38"/>
      <c r="FZ7" s="38"/>
      <c r="GA7" s="38"/>
      <c r="GB7" s="38"/>
      <c r="GC7" s="38"/>
      <c r="GD7" s="38"/>
      <c r="GE7" s="38"/>
      <c r="GF7" s="38"/>
      <c r="GG7" s="38"/>
      <c r="GH7" s="38"/>
      <c r="GI7" s="38">
        <v>10</v>
      </c>
      <c r="GJ7" s="38"/>
      <c r="GK7" s="38"/>
      <c r="GL7" s="38"/>
      <c r="GM7" s="38"/>
      <c r="GN7" s="38"/>
      <c r="GO7" s="38"/>
      <c r="GP7" s="38">
        <v>10</v>
      </c>
      <c r="GQ7" s="38"/>
      <c r="GR7" s="38"/>
      <c r="GS7" s="38"/>
      <c r="GT7" s="38"/>
      <c r="GU7" s="38"/>
      <c r="GV7" s="38"/>
      <c r="GW7" s="38"/>
      <c r="GX7" s="38"/>
      <c r="GY7" s="38"/>
      <c r="GZ7" s="38"/>
      <c r="HA7" s="38"/>
      <c r="HB7" s="38"/>
      <c r="HC7" s="38"/>
      <c r="HD7" s="38"/>
      <c r="HE7" s="38"/>
      <c r="HF7" s="38"/>
      <c r="HG7" s="38"/>
      <c r="HH7" s="38"/>
      <c r="HI7" s="38"/>
      <c r="HJ7" s="38"/>
      <c r="HK7" s="38"/>
      <c r="HL7" s="38"/>
      <c r="HM7" s="38"/>
      <c r="HN7" s="38"/>
      <c r="HO7" s="38"/>
      <c r="HP7" s="38"/>
      <c r="HQ7" s="38"/>
      <c r="HR7" s="38"/>
      <c r="HS7" s="38"/>
      <c r="HT7" s="38"/>
      <c r="HU7" s="38"/>
      <c r="HV7" s="38"/>
      <c r="HW7" s="38"/>
      <c r="HX7" s="38"/>
      <c r="HY7" s="116">
        <v>1</v>
      </c>
      <c r="HZ7" s="116"/>
      <c r="IA7" s="116"/>
      <c r="IB7" s="116"/>
      <c r="IC7" s="116"/>
      <c r="ID7" s="116"/>
      <c r="IE7" s="116"/>
      <c r="IF7" s="116"/>
      <c r="IG7" s="116"/>
      <c r="IH7" s="116"/>
      <c r="II7" s="116"/>
      <c r="IJ7" s="116"/>
      <c r="IK7" s="116"/>
      <c r="IL7" s="116"/>
      <c r="IM7" s="116"/>
      <c r="IN7" s="116"/>
      <c r="IO7" s="116"/>
      <c r="IP7" s="116"/>
      <c r="IQ7" s="116"/>
      <c r="IR7" s="116"/>
      <c r="IS7" s="116"/>
      <c r="IT7" s="116"/>
      <c r="IU7" s="116"/>
      <c r="IV7" s="116">
        <v>1</v>
      </c>
      <c r="IW7" s="116"/>
      <c r="IX7" s="116"/>
      <c r="IY7" s="116"/>
      <c r="IZ7" s="116"/>
      <c r="JA7" s="116"/>
      <c r="JB7" s="116"/>
      <c r="JC7" s="116"/>
      <c r="JD7" s="116"/>
      <c r="JE7" s="116"/>
      <c r="JF7" s="116"/>
      <c r="JG7" s="116"/>
      <c r="JH7" s="116"/>
      <c r="JI7" s="116"/>
      <c r="JJ7" s="116"/>
      <c r="JK7" s="116"/>
      <c r="JL7" s="116"/>
      <c r="JM7" s="116"/>
      <c r="JN7" s="116"/>
      <c r="JO7" s="116"/>
      <c r="JP7" s="116"/>
      <c r="JQ7" s="116"/>
      <c r="JR7" s="116"/>
      <c r="JS7" s="116"/>
      <c r="JT7" s="116"/>
      <c r="JU7" s="38"/>
      <c r="JV7" s="116"/>
      <c r="JW7" s="116"/>
      <c r="JX7" s="38"/>
      <c r="JY7" s="116"/>
      <c r="JZ7" s="116"/>
      <c r="KA7" s="116"/>
      <c r="KB7" s="38"/>
      <c r="KC7" s="116"/>
      <c r="KD7" s="38"/>
      <c r="KE7" s="116"/>
      <c r="KF7" s="38"/>
      <c r="KG7" s="38"/>
      <c r="KH7" s="38"/>
      <c r="KI7" s="38"/>
      <c r="KJ7" s="38"/>
      <c r="KK7" s="38"/>
      <c r="KL7" s="38"/>
      <c r="KM7" s="38"/>
      <c r="KN7" s="38"/>
      <c r="KO7" s="38"/>
      <c r="KP7" s="38"/>
      <c r="KQ7" s="38"/>
      <c r="KR7" s="38"/>
      <c r="KS7" s="38"/>
      <c r="KT7" s="38"/>
      <c r="KU7" s="38"/>
      <c r="KV7" s="38"/>
      <c r="KW7" s="38"/>
      <c r="KX7" s="38"/>
      <c r="KY7" s="38"/>
      <c r="KZ7" s="38"/>
      <c r="LA7" s="38"/>
      <c r="LB7" s="38"/>
      <c r="LC7" s="38"/>
      <c r="LD7" s="38"/>
      <c r="LE7" s="38"/>
      <c r="LF7" s="38"/>
      <c r="LG7" s="38"/>
      <c r="LH7" s="38"/>
      <c r="LI7" s="38"/>
      <c r="LJ7" s="38"/>
      <c r="LK7" s="38"/>
      <c r="LL7" s="38"/>
      <c r="LM7" s="38"/>
      <c r="LN7" s="38"/>
      <c r="LO7" s="38"/>
      <c r="LP7" s="38"/>
      <c r="LQ7" s="38"/>
      <c r="LR7" s="38"/>
      <c r="LS7" s="38"/>
      <c r="LT7" s="38"/>
      <c r="LU7" s="38"/>
      <c r="LV7" s="38"/>
      <c r="LW7" s="38"/>
      <c r="LX7" s="38"/>
      <c r="LY7" s="38"/>
      <c r="LZ7" s="38"/>
      <c r="MA7" s="38"/>
      <c r="MB7" s="38"/>
      <c r="MC7" s="38"/>
      <c r="MD7" s="38"/>
      <c r="ME7" s="38"/>
      <c r="MF7" s="38"/>
      <c r="MG7" s="38"/>
      <c r="MH7" s="38"/>
      <c r="MI7" s="38"/>
      <c r="MJ7" s="38"/>
      <c r="MK7" s="38"/>
      <c r="ML7" s="38"/>
      <c r="MM7" s="38"/>
      <c r="MN7" s="38"/>
      <c r="MO7" s="38">
        <v>10</v>
      </c>
      <c r="MP7" s="38">
        <v>10</v>
      </c>
      <c r="MQ7" s="38"/>
      <c r="MR7" s="38"/>
      <c r="MS7" s="38"/>
      <c r="MT7" s="38"/>
      <c r="MU7" s="38"/>
      <c r="MV7" s="38"/>
      <c r="MW7" s="38"/>
      <c r="MX7" s="38"/>
      <c r="MY7" s="38"/>
      <c r="MZ7" s="38"/>
      <c r="NA7" s="38"/>
      <c r="NB7" s="38"/>
      <c r="NC7" s="38">
        <v>10</v>
      </c>
      <c r="ND7" s="38"/>
      <c r="NE7" s="38"/>
      <c r="NF7" s="38"/>
      <c r="NG7" s="38"/>
      <c r="NH7" s="38"/>
      <c r="NI7" s="38"/>
      <c r="NJ7" s="38"/>
      <c r="NK7" s="38"/>
      <c r="NL7" s="38"/>
      <c r="NM7" s="38"/>
      <c r="NN7" s="38"/>
      <c r="NO7" s="38"/>
      <c r="NP7" s="38"/>
      <c r="NQ7" s="38"/>
      <c r="NR7" s="38"/>
      <c r="NS7" s="38"/>
      <c r="NT7" s="38"/>
      <c r="NU7" s="38"/>
      <c r="NV7" s="38"/>
      <c r="NW7" s="38"/>
      <c r="NX7" s="38"/>
      <c r="NY7" s="38"/>
      <c r="NZ7" s="38"/>
      <c r="OA7" s="38"/>
      <c r="OB7" s="38"/>
      <c r="OC7" s="38"/>
      <c r="OD7" s="38"/>
      <c r="OE7" s="38"/>
      <c r="OF7" s="38"/>
      <c r="OG7" s="38"/>
      <c r="OH7" s="38"/>
      <c r="OI7" s="38"/>
      <c r="OJ7" s="38"/>
      <c r="OK7" s="38"/>
      <c r="OL7" s="38"/>
      <c r="OM7" s="38"/>
      <c r="ON7" s="38"/>
      <c r="OO7" s="38"/>
      <c r="OP7" s="38"/>
      <c r="OQ7" s="38"/>
      <c r="OR7" s="38"/>
      <c r="OS7" s="38"/>
      <c r="OT7" s="38"/>
      <c r="OU7" s="38"/>
      <c r="OV7" s="38"/>
      <c r="OW7" s="38"/>
      <c r="OX7" s="38"/>
      <c r="OY7" s="38"/>
      <c r="OZ7" s="38"/>
      <c r="PA7" s="38"/>
      <c r="PB7" s="38"/>
      <c r="PC7" s="38"/>
      <c r="PD7" s="38"/>
      <c r="PE7" s="38"/>
      <c r="PF7" s="38"/>
      <c r="PG7" s="38"/>
      <c r="PH7" s="38"/>
      <c r="PI7" s="38"/>
      <c r="PJ7" s="38"/>
      <c r="PK7" s="38"/>
      <c r="PL7" s="38"/>
      <c r="PM7" s="38"/>
      <c r="PN7" s="38"/>
      <c r="PO7" s="38"/>
      <c r="PP7" s="38"/>
      <c r="PQ7" s="38"/>
      <c r="PR7" s="38"/>
      <c r="PS7" s="38"/>
      <c r="PT7" s="38"/>
      <c r="PU7" s="38"/>
      <c r="PV7" s="38"/>
      <c r="PW7" s="38"/>
      <c r="PX7" s="38"/>
      <c r="PY7" s="38"/>
      <c r="PZ7" s="38"/>
      <c r="QA7" s="38"/>
      <c r="QB7" s="38"/>
      <c r="QC7" s="38"/>
      <c r="QD7" s="38"/>
      <c r="QE7" s="38"/>
      <c r="QF7" s="38"/>
      <c r="QG7" s="116"/>
      <c r="QH7" s="38"/>
      <c r="QI7" s="38"/>
      <c r="QJ7" s="38"/>
      <c r="QK7" s="38"/>
      <c r="QL7" s="38"/>
      <c r="QM7" s="38"/>
      <c r="QN7" s="38"/>
      <c r="QO7" s="38"/>
      <c r="QP7" s="38"/>
      <c r="QQ7" s="38"/>
      <c r="QR7" s="38"/>
      <c r="QS7" s="38"/>
      <c r="QT7" s="38"/>
      <c r="QU7" s="38"/>
      <c r="QV7" s="38"/>
      <c r="QW7" s="38"/>
      <c r="QX7" s="38"/>
      <c r="QY7" s="38"/>
      <c r="QZ7" s="38"/>
      <c r="RA7" s="38"/>
      <c r="RB7" s="38"/>
      <c r="RC7" s="38"/>
      <c r="RD7" s="38"/>
      <c r="RE7" s="38"/>
      <c r="RF7" s="38"/>
      <c r="RG7" s="38"/>
      <c r="RH7" s="38"/>
      <c r="RI7" s="38"/>
      <c r="RJ7" s="38"/>
      <c r="RK7" s="38"/>
      <c r="RL7" s="38"/>
      <c r="RM7" s="38"/>
      <c r="RN7" s="38"/>
      <c r="RO7" s="38"/>
      <c r="RP7" s="38"/>
      <c r="RQ7" s="38"/>
      <c r="RR7" s="38"/>
      <c r="RS7" s="38"/>
      <c r="RT7" s="38"/>
      <c r="RU7" s="38"/>
      <c r="RV7" s="38"/>
      <c r="RW7" s="38"/>
      <c r="RX7" s="38"/>
      <c r="RY7" s="38"/>
      <c r="RZ7" s="38"/>
      <c r="SA7" s="38"/>
      <c r="SB7" s="38"/>
      <c r="SC7" s="38"/>
      <c r="SD7" s="38"/>
      <c r="SE7" s="38"/>
      <c r="SF7" s="38"/>
      <c r="SG7" s="38"/>
      <c r="SH7" s="38"/>
      <c r="SI7" s="38"/>
      <c r="SJ7" s="38"/>
      <c r="SK7" s="38"/>
      <c r="SL7" s="38"/>
      <c r="SM7" s="38"/>
      <c r="SN7" s="38"/>
      <c r="SO7" s="38"/>
      <c r="SP7" s="38"/>
      <c r="SQ7" s="38"/>
      <c r="SR7" s="38"/>
      <c r="SS7" s="38"/>
      <c r="ST7" s="38"/>
      <c r="SU7" s="38"/>
      <c r="SV7" s="38"/>
      <c r="SW7" s="38"/>
      <c r="SX7" s="38"/>
      <c r="SY7" s="38"/>
      <c r="SZ7" s="38"/>
      <c r="TA7" s="38"/>
      <c r="TB7" s="38"/>
      <c r="TC7" s="38"/>
      <c r="TD7" s="38"/>
      <c r="TE7" s="38"/>
      <c r="TF7" s="38"/>
      <c r="TG7" s="38"/>
      <c r="TH7" s="38"/>
      <c r="TI7" s="38"/>
      <c r="TJ7" s="38"/>
      <c r="TK7" s="38"/>
      <c r="TL7" s="38"/>
      <c r="TM7" s="38"/>
      <c r="TN7" s="38"/>
      <c r="TO7" s="38"/>
      <c r="TP7" s="38"/>
      <c r="TQ7" s="38"/>
      <c r="TR7" s="38">
        <v>10</v>
      </c>
      <c r="TS7" s="38"/>
      <c r="TT7" s="38"/>
      <c r="TU7" s="38"/>
      <c r="TV7" s="38"/>
      <c r="TW7" s="38"/>
      <c r="TX7" s="38"/>
      <c r="TY7" s="38"/>
      <c r="TZ7" s="38"/>
      <c r="UA7" s="38"/>
      <c r="UB7" s="38"/>
      <c r="UC7" s="38"/>
      <c r="UD7" s="38"/>
      <c r="UE7" s="38"/>
      <c r="UF7" s="38"/>
      <c r="UG7" s="38"/>
      <c r="UH7" s="38"/>
      <c r="UI7" s="38"/>
      <c r="UJ7" s="38"/>
      <c r="UK7" s="38"/>
      <c r="UL7" s="38"/>
      <c r="UM7" s="38"/>
      <c r="UN7" s="38"/>
      <c r="UO7" s="38"/>
      <c r="UP7" s="38"/>
      <c r="UQ7" s="38"/>
      <c r="UR7" s="38"/>
      <c r="US7" s="38"/>
      <c r="UT7" s="38"/>
      <c r="UU7" s="38"/>
      <c r="UV7" s="38"/>
      <c r="UW7" s="38"/>
      <c r="UX7" s="38"/>
      <c r="UY7" s="38"/>
      <c r="UZ7" s="38"/>
      <c r="VA7" s="38"/>
      <c r="VB7" s="38"/>
      <c r="VC7" s="38"/>
      <c r="VD7" s="38"/>
      <c r="VE7" s="38"/>
      <c r="VF7" s="38"/>
      <c r="VG7" s="38"/>
      <c r="VH7" s="38"/>
      <c r="VI7" s="38"/>
      <c r="VJ7" s="38"/>
      <c r="VK7" s="38"/>
      <c r="VL7" s="38"/>
      <c r="VM7" s="38"/>
      <c r="VN7" s="38"/>
      <c r="VO7" s="38"/>
      <c r="VP7" s="38"/>
      <c r="VQ7" s="38"/>
      <c r="VR7" s="38"/>
      <c r="VS7" s="38"/>
      <c r="VT7" s="38"/>
      <c r="VU7" s="38"/>
      <c r="VV7" s="38"/>
      <c r="VW7" s="38"/>
      <c r="VX7" s="38"/>
      <c r="VY7" s="38"/>
      <c r="VZ7" s="38"/>
      <c r="WA7" s="38"/>
      <c r="WB7" s="38"/>
      <c r="WC7" s="38"/>
      <c r="WD7" s="38"/>
      <c r="WE7" s="38"/>
      <c r="WF7" s="38">
        <v>1</v>
      </c>
      <c r="WG7" s="38"/>
      <c r="WH7" s="38"/>
      <c r="WI7" s="38"/>
      <c r="WJ7" s="38"/>
      <c r="WK7" s="38"/>
      <c r="WL7" s="38"/>
      <c r="WM7" s="38"/>
      <c r="WN7" s="38">
        <v>1</v>
      </c>
      <c r="WO7" s="38"/>
      <c r="WP7" s="38"/>
      <c r="WQ7" s="38"/>
      <c r="WR7" s="38"/>
      <c r="WS7" s="38"/>
      <c r="WT7" s="38"/>
      <c r="WU7" s="38"/>
      <c r="WV7" s="38"/>
      <c r="WW7" s="38"/>
      <c r="WX7" s="38"/>
      <c r="WY7" s="38"/>
      <c r="WZ7" s="38"/>
      <c r="XA7" s="38"/>
      <c r="XB7" s="38"/>
      <c r="XC7" s="38"/>
      <c r="XD7" s="38"/>
      <c r="XE7" s="38"/>
      <c r="XF7" s="38"/>
      <c r="XG7" s="38"/>
      <c r="XH7" s="38"/>
      <c r="XI7" s="38"/>
      <c r="XJ7" s="38"/>
      <c r="XK7" s="38"/>
      <c r="XL7" s="38"/>
      <c r="XM7" s="38"/>
      <c r="XN7" s="38"/>
      <c r="XO7" s="38"/>
      <c r="XP7" s="38"/>
      <c r="XQ7" s="38"/>
      <c r="XR7" s="38"/>
      <c r="XS7" s="38"/>
      <c r="XT7" s="38"/>
      <c r="XU7" s="38"/>
      <c r="XV7" s="38"/>
      <c r="XW7" s="38"/>
      <c r="XX7" s="38"/>
      <c r="XY7" s="38"/>
      <c r="XZ7" s="38"/>
      <c r="YA7" s="38"/>
      <c r="YB7" s="38"/>
      <c r="YC7" s="38"/>
      <c r="YD7" s="38"/>
      <c r="YE7" s="38"/>
      <c r="YF7" s="38"/>
      <c r="YG7" s="38"/>
      <c r="YH7" s="38"/>
      <c r="YI7" s="38"/>
      <c r="YJ7" s="38"/>
      <c r="YK7" s="38"/>
      <c r="YL7" s="38"/>
      <c r="YM7" s="38"/>
      <c r="YN7" s="38"/>
      <c r="YO7" s="38"/>
      <c r="YP7" s="38"/>
      <c r="YQ7" s="38"/>
      <c r="YR7" s="38"/>
      <c r="YS7" s="38"/>
      <c r="YT7" s="38"/>
      <c r="YU7" s="38"/>
      <c r="YV7" s="38"/>
      <c r="YW7" s="38"/>
      <c r="YX7" s="38"/>
      <c r="YY7" s="38"/>
      <c r="YZ7" s="38"/>
      <c r="ZA7" s="38"/>
      <c r="ZB7" s="38"/>
      <c r="ZC7" s="38"/>
      <c r="ZD7" s="38"/>
      <c r="ZE7" s="38"/>
      <c r="ZF7" s="38"/>
      <c r="ZG7" s="38"/>
      <c r="ZH7" s="38"/>
      <c r="ZI7" s="38"/>
      <c r="ZJ7" s="38"/>
      <c r="ZK7" s="38"/>
      <c r="ZL7" s="38"/>
      <c r="ZM7" s="38"/>
      <c r="ZN7" s="38"/>
      <c r="ZO7" s="38"/>
      <c r="ZP7" s="38"/>
      <c r="ZQ7" s="38"/>
      <c r="ZR7" s="38"/>
      <c r="ZS7" s="38"/>
      <c r="ZT7" s="38"/>
      <c r="ZU7" s="38"/>
      <c r="ZV7" s="38"/>
      <c r="ZW7" s="38"/>
      <c r="ZX7" s="38"/>
      <c r="ZY7" s="38"/>
      <c r="ZZ7" s="38"/>
      <c r="AAA7" s="38"/>
      <c r="AAB7" s="38"/>
      <c r="AAC7" s="38"/>
      <c r="AAD7" s="38"/>
      <c r="AAE7" s="38"/>
      <c r="AAF7" s="38"/>
      <c r="AAG7" s="38"/>
      <c r="AAH7" s="38"/>
      <c r="AAI7" s="38"/>
      <c r="AAJ7" s="31">
        <f t="shared" si="1"/>
        <v>0</v>
      </c>
      <c r="AAK7" s="5"/>
    </row>
    <row r="8" spans="1:713" x14ac:dyDescent="0.25">
      <c r="A8" s="43" t="s">
        <v>97</v>
      </c>
      <c r="B8" s="77">
        <f t="shared" si="0"/>
        <v>40</v>
      </c>
      <c r="C8" s="69">
        <v>10</v>
      </c>
      <c r="D8" s="72">
        <v>43461</v>
      </c>
      <c r="E8" s="79">
        <v>13.82</v>
      </c>
      <c r="F8" s="79">
        <f t="shared" si="2"/>
        <v>552.79999999999995</v>
      </c>
      <c r="G8" s="77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116"/>
      <c r="HZ8" s="116"/>
      <c r="IA8" s="116"/>
      <c r="IB8" s="116"/>
      <c r="IC8" s="116"/>
      <c r="ID8" s="116"/>
      <c r="IE8" s="116"/>
      <c r="IF8" s="116"/>
      <c r="IG8" s="116"/>
      <c r="IH8" s="116"/>
      <c r="II8" s="116"/>
      <c r="IJ8" s="116"/>
      <c r="IK8" s="116"/>
      <c r="IL8" s="116"/>
      <c r="IM8" s="116"/>
      <c r="IN8" s="116"/>
      <c r="IO8" s="116"/>
      <c r="IP8" s="116"/>
      <c r="IQ8" s="116"/>
      <c r="IR8" s="116"/>
      <c r="IS8" s="116"/>
      <c r="IT8" s="116"/>
      <c r="IU8" s="116"/>
      <c r="IV8" s="116"/>
      <c r="IW8" s="116"/>
      <c r="IX8" s="116"/>
      <c r="IY8" s="116">
        <v>100</v>
      </c>
      <c r="IZ8" s="116"/>
      <c r="JA8" s="116"/>
      <c r="JB8" s="116"/>
      <c r="JC8" s="116">
        <v>100</v>
      </c>
      <c r="JD8" s="116"/>
      <c r="JE8" s="116"/>
      <c r="JF8" s="116"/>
      <c r="JG8" s="116"/>
      <c r="JH8" s="116"/>
      <c r="JI8" s="116"/>
      <c r="JJ8" s="116">
        <v>20</v>
      </c>
      <c r="JK8" s="116"/>
      <c r="JL8" s="116">
        <v>20</v>
      </c>
      <c r="JM8" s="116"/>
      <c r="JN8" s="116"/>
      <c r="JO8" s="116"/>
      <c r="JP8" s="116"/>
      <c r="JQ8" s="116"/>
      <c r="JR8" s="116">
        <v>30</v>
      </c>
      <c r="JS8" s="116"/>
      <c r="JT8" s="116"/>
      <c r="JU8" s="38"/>
      <c r="JV8" s="116"/>
      <c r="JW8" s="116"/>
      <c r="JX8" s="38"/>
      <c r="JY8" s="116"/>
      <c r="JZ8" s="116"/>
      <c r="KA8" s="116"/>
      <c r="KB8" s="38"/>
      <c r="KC8" s="116"/>
      <c r="KD8" s="38"/>
      <c r="KE8" s="116"/>
      <c r="KF8" s="38"/>
      <c r="KG8" s="38"/>
      <c r="KH8" s="38"/>
      <c r="KI8" s="38"/>
      <c r="KJ8" s="38"/>
      <c r="KK8" s="38">
        <v>10</v>
      </c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  <c r="OH8" s="38"/>
      <c r="OI8" s="38"/>
      <c r="OJ8" s="38"/>
      <c r="OK8" s="38"/>
      <c r="OL8" s="38"/>
      <c r="OM8" s="38"/>
      <c r="ON8" s="38"/>
      <c r="OO8" s="38"/>
      <c r="OP8" s="38"/>
      <c r="OQ8" s="38"/>
      <c r="OR8" s="38"/>
      <c r="OS8" s="38"/>
      <c r="OT8" s="38"/>
      <c r="OU8" s="38"/>
      <c r="OV8" s="38"/>
      <c r="OW8" s="38"/>
      <c r="OX8" s="38"/>
      <c r="OY8" s="38"/>
      <c r="OZ8" s="38"/>
      <c r="PA8" s="38"/>
      <c r="PB8" s="38"/>
      <c r="PC8" s="38"/>
      <c r="PD8" s="38"/>
      <c r="PE8" s="38"/>
      <c r="PF8" s="38"/>
      <c r="PG8" s="38"/>
      <c r="PH8" s="38"/>
      <c r="PI8" s="38"/>
      <c r="PJ8" s="38"/>
      <c r="PK8" s="38"/>
      <c r="PL8" s="38"/>
      <c r="PM8" s="38"/>
      <c r="PN8" s="38"/>
      <c r="PO8" s="38"/>
      <c r="PP8" s="38"/>
      <c r="PQ8" s="38"/>
      <c r="PR8" s="38"/>
      <c r="PS8" s="38"/>
      <c r="PT8" s="38"/>
      <c r="PU8" s="38"/>
      <c r="PV8" s="38"/>
      <c r="PW8" s="38"/>
      <c r="PX8" s="38"/>
      <c r="PY8" s="38"/>
      <c r="PZ8" s="38"/>
      <c r="QA8" s="38"/>
      <c r="QB8" s="38"/>
      <c r="QC8" s="38"/>
      <c r="QD8" s="38"/>
      <c r="QE8" s="38"/>
      <c r="QF8" s="38"/>
      <c r="QG8" s="116"/>
      <c r="QH8" s="38"/>
      <c r="QI8" s="38"/>
      <c r="QJ8" s="38"/>
      <c r="QK8" s="38"/>
      <c r="QL8" s="38"/>
      <c r="QM8" s="38"/>
      <c r="QN8" s="38"/>
      <c r="QO8" s="38"/>
      <c r="QP8" s="38"/>
      <c r="QQ8" s="38"/>
      <c r="QR8" s="38"/>
      <c r="QS8" s="38"/>
      <c r="QT8" s="38"/>
      <c r="QU8" s="38"/>
      <c r="QV8" s="38"/>
      <c r="QW8" s="38"/>
      <c r="QX8" s="38"/>
      <c r="QY8" s="38"/>
      <c r="QZ8" s="38"/>
      <c r="RA8" s="38"/>
      <c r="RB8" s="38"/>
      <c r="RC8" s="38"/>
      <c r="RD8" s="38"/>
      <c r="RE8" s="38"/>
      <c r="RF8" s="38"/>
      <c r="RG8" s="38"/>
      <c r="RH8" s="38"/>
      <c r="RI8" s="38"/>
      <c r="RJ8" s="38"/>
      <c r="RK8" s="38"/>
      <c r="RL8" s="38"/>
      <c r="RM8" s="38"/>
      <c r="RN8" s="38"/>
      <c r="RO8" s="38"/>
      <c r="RP8" s="38"/>
      <c r="RQ8" s="38"/>
      <c r="RR8" s="38"/>
      <c r="RS8" s="38"/>
      <c r="RT8" s="38"/>
      <c r="RU8" s="38"/>
      <c r="RV8" s="38"/>
      <c r="RW8" s="38"/>
      <c r="RX8" s="38"/>
      <c r="RY8" s="38"/>
      <c r="RZ8" s="38"/>
      <c r="SA8" s="38"/>
      <c r="SB8" s="38"/>
      <c r="SC8" s="38"/>
      <c r="SD8" s="38"/>
      <c r="SE8" s="38"/>
      <c r="SF8" s="38"/>
      <c r="SG8" s="38"/>
      <c r="SH8" s="38"/>
      <c r="SI8" s="38"/>
      <c r="SJ8" s="38"/>
      <c r="SK8" s="38"/>
      <c r="SL8" s="38"/>
      <c r="SM8" s="38"/>
      <c r="SN8" s="38"/>
      <c r="SO8" s="38"/>
      <c r="SP8" s="38"/>
      <c r="SQ8" s="38"/>
      <c r="SR8" s="38"/>
      <c r="SS8" s="38"/>
      <c r="ST8" s="38"/>
      <c r="SU8" s="38"/>
      <c r="SV8" s="38"/>
      <c r="SW8" s="38"/>
      <c r="SX8" s="38"/>
      <c r="SY8" s="38"/>
      <c r="SZ8" s="38"/>
      <c r="TA8" s="38"/>
      <c r="TB8" s="38"/>
      <c r="TC8" s="38"/>
      <c r="TD8" s="38"/>
      <c r="TE8" s="38"/>
      <c r="TF8" s="38"/>
      <c r="TG8" s="38"/>
      <c r="TH8" s="38"/>
      <c r="TI8" s="38"/>
      <c r="TJ8" s="38"/>
      <c r="TK8" s="38"/>
      <c r="TL8" s="38"/>
      <c r="TM8" s="38"/>
      <c r="TN8" s="38"/>
      <c r="TO8" s="38"/>
      <c r="TP8" s="38"/>
      <c r="TQ8" s="38"/>
      <c r="TR8" s="38">
        <v>20</v>
      </c>
      <c r="TS8" s="38"/>
      <c r="TT8" s="38"/>
      <c r="TU8" s="38"/>
      <c r="TV8" s="38"/>
      <c r="TW8" s="38"/>
      <c r="TX8" s="38"/>
      <c r="TY8" s="38"/>
      <c r="TZ8" s="38"/>
      <c r="UA8" s="38"/>
      <c r="UB8" s="38"/>
      <c r="UC8" s="38"/>
      <c r="UD8" s="38"/>
      <c r="UE8" s="38"/>
      <c r="UF8" s="38"/>
      <c r="UG8" s="38"/>
      <c r="UH8" s="38"/>
      <c r="UI8" s="38"/>
      <c r="UJ8" s="38"/>
      <c r="UK8" s="38"/>
      <c r="UL8" s="38"/>
      <c r="UM8" s="38"/>
      <c r="UN8" s="38"/>
      <c r="UO8" s="38"/>
      <c r="UP8" s="38"/>
      <c r="UQ8" s="38"/>
      <c r="UR8" s="38"/>
      <c r="US8" s="38"/>
      <c r="UT8" s="38"/>
      <c r="UU8" s="38"/>
      <c r="UV8" s="38"/>
      <c r="UW8" s="38"/>
      <c r="UX8" s="38"/>
      <c r="UY8" s="38"/>
      <c r="UZ8" s="38"/>
      <c r="VA8" s="38"/>
      <c r="VB8" s="38"/>
      <c r="VC8" s="38"/>
      <c r="VD8" s="38"/>
      <c r="VE8" s="38"/>
      <c r="VF8" s="38"/>
      <c r="VG8" s="38"/>
      <c r="VH8" s="38"/>
      <c r="VI8" s="38"/>
      <c r="VJ8" s="38"/>
      <c r="VK8" s="38"/>
      <c r="VL8" s="38"/>
      <c r="VM8" s="38"/>
      <c r="VN8" s="38"/>
      <c r="VO8" s="38"/>
      <c r="VP8" s="38"/>
      <c r="VQ8" s="38"/>
      <c r="VR8" s="38"/>
      <c r="VS8" s="38"/>
      <c r="VT8" s="38"/>
      <c r="VU8" s="38"/>
      <c r="VV8" s="38"/>
      <c r="VW8" s="38"/>
      <c r="VX8" s="38"/>
      <c r="VY8" s="38"/>
      <c r="VZ8" s="38"/>
      <c r="WA8" s="38"/>
      <c r="WB8" s="38"/>
      <c r="WC8" s="38"/>
      <c r="WD8" s="38"/>
      <c r="WE8" s="38"/>
      <c r="WF8" s="38"/>
      <c r="WG8" s="38"/>
      <c r="WH8" s="38"/>
      <c r="WI8" s="38"/>
      <c r="WJ8" s="38"/>
      <c r="WK8" s="38"/>
      <c r="WL8" s="38"/>
      <c r="WM8" s="38"/>
      <c r="WN8" s="38"/>
      <c r="WO8" s="38"/>
      <c r="WP8" s="38"/>
      <c r="WQ8" s="38">
        <v>10</v>
      </c>
      <c r="WR8" s="38"/>
      <c r="WS8" s="38"/>
      <c r="WT8" s="38"/>
      <c r="WU8" s="38"/>
      <c r="WV8" s="38"/>
      <c r="WW8" s="38"/>
      <c r="WX8" s="38"/>
      <c r="WY8" s="38"/>
      <c r="WZ8" s="38"/>
      <c r="XA8" s="38">
        <v>10</v>
      </c>
      <c r="XB8" s="38"/>
      <c r="XC8" s="38"/>
      <c r="XD8" s="38"/>
      <c r="XE8" s="38"/>
      <c r="XF8" s="38"/>
      <c r="XG8" s="38"/>
      <c r="XH8" s="38"/>
      <c r="XI8" s="38"/>
      <c r="XJ8" s="38"/>
      <c r="XK8" s="38"/>
      <c r="XL8" s="38"/>
      <c r="XM8" s="38"/>
      <c r="XN8" s="38"/>
      <c r="XO8" s="38"/>
      <c r="XP8" s="38"/>
      <c r="XQ8" s="38"/>
      <c r="XR8" s="38"/>
      <c r="XS8" s="38"/>
      <c r="XT8" s="38"/>
      <c r="XU8" s="38"/>
      <c r="XV8" s="38"/>
      <c r="XW8" s="38"/>
      <c r="XX8" s="38"/>
      <c r="XY8" s="38"/>
      <c r="XZ8" s="38"/>
      <c r="YA8" s="38"/>
      <c r="YB8" s="38"/>
      <c r="YC8" s="38"/>
      <c r="YD8" s="38"/>
      <c r="YE8" s="38"/>
      <c r="YF8" s="38"/>
      <c r="YG8" s="38"/>
      <c r="YH8" s="38"/>
      <c r="YI8" s="38"/>
      <c r="YJ8" s="38"/>
      <c r="YK8" s="38"/>
      <c r="YL8" s="38"/>
      <c r="YM8" s="38"/>
      <c r="YN8" s="38"/>
      <c r="YO8" s="38"/>
      <c r="YP8" s="38"/>
      <c r="YQ8" s="38"/>
      <c r="YR8" s="38"/>
      <c r="YS8" s="38"/>
      <c r="YT8" s="38"/>
      <c r="YU8" s="38"/>
      <c r="YV8" s="38"/>
      <c r="YW8" s="38"/>
      <c r="YX8" s="38"/>
      <c r="YY8" s="38"/>
      <c r="YZ8" s="38"/>
      <c r="ZA8" s="38"/>
      <c r="ZB8" s="38"/>
      <c r="ZC8" s="38"/>
      <c r="ZD8" s="38"/>
      <c r="ZE8" s="38"/>
      <c r="ZF8" s="38"/>
      <c r="ZG8" s="38"/>
      <c r="ZH8" s="38"/>
      <c r="ZI8" s="38"/>
      <c r="ZJ8" s="38"/>
      <c r="ZK8" s="38"/>
      <c r="ZL8" s="38"/>
      <c r="ZM8" s="38"/>
      <c r="ZN8" s="38">
        <v>40</v>
      </c>
      <c r="ZO8" s="38"/>
      <c r="ZP8" s="38"/>
      <c r="ZQ8" s="38">
        <v>40</v>
      </c>
      <c r="ZR8" s="38"/>
      <c r="ZS8" s="38"/>
      <c r="ZT8" s="38"/>
      <c r="ZU8" s="38"/>
      <c r="ZV8" s="38"/>
      <c r="ZW8" s="38"/>
      <c r="ZX8" s="38"/>
      <c r="ZY8" s="38"/>
      <c r="ZZ8" s="38"/>
      <c r="AAA8" s="38"/>
      <c r="AAB8" s="38"/>
      <c r="AAC8" s="38"/>
      <c r="AAD8" s="38"/>
      <c r="AAE8" s="38"/>
      <c r="AAF8" s="38"/>
      <c r="AAG8" s="38"/>
      <c r="AAH8" s="38"/>
      <c r="AAI8" s="38"/>
      <c r="AAJ8" s="31">
        <f t="shared" si="1"/>
        <v>0</v>
      </c>
      <c r="AAK8" s="5"/>
    </row>
    <row r="9" spans="1:713" x14ac:dyDescent="0.25">
      <c r="A9" s="43" t="s">
        <v>97</v>
      </c>
      <c r="B9" s="77">
        <f t="shared" si="0"/>
        <v>0</v>
      </c>
      <c r="C9" s="69">
        <v>10</v>
      </c>
      <c r="D9" s="72">
        <v>43395</v>
      </c>
      <c r="E9" s="79">
        <v>14.24</v>
      </c>
      <c r="F9" s="79">
        <f t="shared" si="2"/>
        <v>0</v>
      </c>
      <c r="G9" s="77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  <c r="AS9" s="38"/>
      <c r="AT9" s="38"/>
      <c r="AU9" s="38"/>
      <c r="AV9" s="38"/>
      <c r="AW9" s="38"/>
      <c r="AX9" s="38"/>
      <c r="AY9" s="38"/>
      <c r="AZ9" s="38"/>
      <c r="BA9" s="38"/>
      <c r="BB9" s="38"/>
      <c r="BC9" s="38"/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8"/>
      <c r="BS9" s="38"/>
      <c r="BT9" s="38"/>
      <c r="BU9" s="38"/>
      <c r="BV9" s="38"/>
      <c r="BW9" s="38"/>
      <c r="BX9" s="38"/>
      <c r="BY9" s="38"/>
      <c r="BZ9" s="38"/>
      <c r="CA9" s="38"/>
      <c r="CB9" s="38"/>
      <c r="CC9" s="38"/>
      <c r="CD9" s="38"/>
      <c r="CE9" s="38"/>
      <c r="CF9" s="38"/>
      <c r="CG9" s="38"/>
      <c r="CH9" s="38"/>
      <c r="CI9" s="38"/>
      <c r="CJ9" s="38"/>
      <c r="CK9" s="38"/>
      <c r="CL9" s="38"/>
      <c r="CM9" s="38"/>
      <c r="CN9" s="38"/>
      <c r="CO9" s="38"/>
      <c r="CP9" s="38"/>
      <c r="CQ9" s="38"/>
      <c r="CR9" s="38"/>
      <c r="CS9" s="38"/>
      <c r="CT9" s="38"/>
      <c r="CU9" s="38"/>
      <c r="CV9" s="38"/>
      <c r="CW9" s="38"/>
      <c r="CX9" s="38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/>
      <c r="EX9" s="38"/>
      <c r="EY9" s="38"/>
      <c r="EZ9" s="38"/>
      <c r="FA9" s="38"/>
      <c r="FB9" s="38"/>
      <c r="FC9" s="38"/>
      <c r="FD9" s="38"/>
      <c r="FE9" s="38"/>
      <c r="FF9" s="38"/>
      <c r="FG9" s="38"/>
      <c r="FH9" s="38"/>
      <c r="FI9" s="38"/>
      <c r="FJ9" s="38"/>
      <c r="FK9" s="38"/>
      <c r="FL9" s="38"/>
      <c r="FM9" s="38"/>
      <c r="FN9" s="38"/>
      <c r="FO9" s="38"/>
      <c r="FP9" s="38"/>
      <c r="FQ9" s="38"/>
      <c r="FR9" s="38"/>
      <c r="FS9" s="38"/>
      <c r="FT9" s="38"/>
      <c r="FU9" s="38"/>
      <c r="FV9" s="38"/>
      <c r="FW9" s="38"/>
      <c r="FX9" s="38"/>
      <c r="FY9" s="38"/>
      <c r="FZ9" s="38"/>
      <c r="GA9" s="38"/>
      <c r="GB9" s="38"/>
      <c r="GC9" s="38"/>
      <c r="GD9" s="38"/>
      <c r="GE9" s="38"/>
      <c r="GF9" s="38"/>
      <c r="GG9" s="38"/>
      <c r="GH9" s="38"/>
      <c r="GI9" s="38"/>
      <c r="GJ9" s="38"/>
      <c r="GK9" s="38"/>
      <c r="GL9" s="38"/>
      <c r="GM9" s="38"/>
      <c r="GN9" s="38"/>
      <c r="GO9" s="38"/>
      <c r="GP9" s="38"/>
      <c r="GQ9" s="38"/>
      <c r="GR9" s="38"/>
      <c r="GS9" s="38"/>
      <c r="GT9" s="38"/>
      <c r="GU9" s="38"/>
      <c r="GV9" s="38"/>
      <c r="GW9" s="38"/>
      <c r="GX9" s="38"/>
      <c r="GY9" s="38"/>
      <c r="GZ9" s="38"/>
      <c r="HA9" s="38"/>
      <c r="HB9" s="38"/>
      <c r="HC9" s="38"/>
      <c r="HD9" s="38"/>
      <c r="HE9" s="38"/>
      <c r="HF9" s="38"/>
      <c r="HG9" s="38"/>
      <c r="HH9" s="38"/>
      <c r="HI9" s="38"/>
      <c r="HJ9" s="38"/>
      <c r="HK9" s="38"/>
      <c r="HL9" s="38"/>
      <c r="HM9" s="38"/>
      <c r="HN9" s="38"/>
      <c r="HO9" s="38"/>
      <c r="HP9" s="38"/>
      <c r="HQ9" s="38"/>
      <c r="HR9" s="38"/>
      <c r="HS9" s="38"/>
      <c r="HT9" s="38"/>
      <c r="HU9" s="38"/>
      <c r="HV9" s="38"/>
      <c r="HW9" s="38"/>
      <c r="HX9" s="38"/>
      <c r="HY9" s="116"/>
      <c r="HZ9" s="116"/>
      <c r="IA9" s="116"/>
      <c r="IB9" s="116"/>
      <c r="IC9" s="116"/>
      <c r="ID9" s="116"/>
      <c r="IE9" s="116"/>
      <c r="IF9" s="116"/>
      <c r="IG9" s="116"/>
      <c r="IH9" s="116"/>
      <c r="II9" s="116"/>
      <c r="IJ9" s="116"/>
      <c r="IK9" s="116"/>
      <c r="IL9" s="116"/>
      <c r="IM9" s="116"/>
      <c r="IN9" s="116"/>
      <c r="IO9" s="116"/>
      <c r="IP9" s="116"/>
      <c r="IQ9" s="116"/>
      <c r="IR9" s="116"/>
      <c r="IS9" s="116"/>
      <c r="IT9" s="116"/>
      <c r="IU9" s="116"/>
      <c r="IV9" s="116"/>
      <c r="IW9" s="116"/>
      <c r="IX9" s="116"/>
      <c r="IY9" s="116"/>
      <c r="IZ9" s="116"/>
      <c r="JA9" s="116"/>
      <c r="JB9" s="116"/>
      <c r="JC9" s="116"/>
      <c r="JD9" s="116"/>
      <c r="JE9" s="116"/>
      <c r="JF9" s="116"/>
      <c r="JG9" s="116"/>
      <c r="JH9" s="116"/>
      <c r="JI9" s="116"/>
      <c r="JJ9" s="116">
        <v>6</v>
      </c>
      <c r="JK9" s="116"/>
      <c r="JL9" s="116">
        <v>6</v>
      </c>
      <c r="JM9" s="116"/>
      <c r="JN9" s="116"/>
      <c r="JO9" s="116"/>
      <c r="JP9" s="116"/>
      <c r="JQ9" s="116"/>
      <c r="JR9" s="116"/>
      <c r="JS9" s="116"/>
      <c r="JT9" s="116"/>
      <c r="JU9" s="38"/>
      <c r="JV9" s="116"/>
      <c r="JW9" s="116"/>
      <c r="JX9" s="38"/>
      <c r="JY9" s="116"/>
      <c r="JZ9" s="116"/>
      <c r="KA9" s="116"/>
      <c r="KB9" s="38"/>
      <c r="KC9" s="116"/>
      <c r="KD9" s="38"/>
      <c r="KE9" s="116"/>
      <c r="KF9" s="38"/>
      <c r="KG9" s="38"/>
      <c r="KH9" s="38"/>
      <c r="KI9" s="38"/>
      <c r="KJ9" s="38"/>
      <c r="KK9" s="38"/>
      <c r="KL9" s="38"/>
      <c r="KM9" s="38"/>
      <c r="KN9" s="38"/>
      <c r="KO9" s="38"/>
      <c r="KP9" s="38"/>
      <c r="KQ9" s="38"/>
      <c r="KR9" s="38"/>
      <c r="KS9" s="38"/>
      <c r="KT9" s="38"/>
      <c r="KU9" s="38"/>
      <c r="KV9" s="38"/>
      <c r="KW9" s="38"/>
      <c r="KX9" s="38"/>
      <c r="KY9" s="38"/>
      <c r="KZ9" s="38"/>
      <c r="LA9" s="38"/>
      <c r="LB9" s="38"/>
      <c r="LC9" s="38"/>
      <c r="LD9" s="38"/>
      <c r="LE9" s="38"/>
      <c r="LF9" s="38"/>
      <c r="LG9" s="38"/>
      <c r="LH9" s="38"/>
      <c r="LI9" s="38"/>
      <c r="LJ9" s="38"/>
      <c r="LK9" s="38"/>
      <c r="LL9" s="38"/>
      <c r="LM9" s="38"/>
      <c r="LN9" s="38"/>
      <c r="LO9" s="38"/>
      <c r="LP9" s="38"/>
      <c r="LQ9" s="38"/>
      <c r="LR9" s="38"/>
      <c r="LS9" s="38"/>
      <c r="LT9" s="38"/>
      <c r="LU9" s="38"/>
      <c r="LV9" s="38"/>
      <c r="LW9" s="38"/>
      <c r="LX9" s="38"/>
      <c r="LY9" s="38"/>
      <c r="LZ9" s="38"/>
      <c r="MA9" s="38"/>
      <c r="MB9" s="38"/>
      <c r="MC9" s="38"/>
      <c r="MD9" s="38"/>
      <c r="ME9" s="38"/>
      <c r="MF9" s="38"/>
      <c r="MG9" s="38"/>
      <c r="MH9" s="38"/>
      <c r="MI9" s="38"/>
      <c r="MJ9" s="38"/>
      <c r="MK9" s="38"/>
      <c r="ML9" s="38"/>
      <c r="MM9" s="38"/>
      <c r="MN9" s="38"/>
      <c r="MO9" s="38"/>
      <c r="MP9" s="38"/>
      <c r="MQ9" s="38"/>
      <c r="MR9" s="38"/>
      <c r="MS9" s="38"/>
      <c r="MT9" s="38"/>
      <c r="MU9" s="38"/>
      <c r="MV9" s="38"/>
      <c r="MW9" s="38"/>
      <c r="MX9" s="38"/>
      <c r="MY9" s="38"/>
      <c r="MZ9" s="38"/>
      <c r="NA9" s="38"/>
      <c r="NB9" s="38"/>
      <c r="NC9" s="38"/>
      <c r="ND9" s="38"/>
      <c r="NE9" s="38"/>
      <c r="NF9" s="38"/>
      <c r="NG9" s="38"/>
      <c r="NH9" s="38"/>
      <c r="NI9" s="38"/>
      <c r="NJ9" s="38"/>
      <c r="NK9" s="38"/>
      <c r="NL9" s="38"/>
      <c r="NM9" s="38"/>
      <c r="NN9" s="38"/>
      <c r="NO9" s="38"/>
      <c r="NP9" s="38"/>
      <c r="NQ9" s="38"/>
      <c r="NR9" s="38"/>
      <c r="NS9" s="38"/>
      <c r="NT9" s="38"/>
      <c r="NU9" s="38"/>
      <c r="NV9" s="38"/>
      <c r="NW9" s="38"/>
      <c r="NX9" s="38"/>
      <c r="NY9" s="38"/>
      <c r="NZ9" s="38">
        <v>20</v>
      </c>
      <c r="OA9" s="38">
        <v>20</v>
      </c>
      <c r="OB9" s="38"/>
      <c r="OC9" s="38"/>
      <c r="OD9" s="38"/>
      <c r="OE9" s="38"/>
      <c r="OF9" s="38"/>
      <c r="OG9" s="38"/>
      <c r="OH9" s="38"/>
      <c r="OI9" s="38"/>
      <c r="OJ9" s="38"/>
      <c r="OK9" s="38"/>
      <c r="OL9" s="38"/>
      <c r="OM9" s="38"/>
      <c r="ON9" s="38"/>
      <c r="OO9" s="38"/>
      <c r="OP9" s="38"/>
      <c r="OQ9" s="38"/>
      <c r="OR9" s="38"/>
      <c r="OS9" s="38"/>
      <c r="OT9" s="38"/>
      <c r="OU9" s="38"/>
      <c r="OV9" s="38"/>
      <c r="OW9" s="38"/>
      <c r="OX9" s="38"/>
      <c r="OY9" s="38"/>
      <c r="OZ9" s="38"/>
      <c r="PA9" s="38"/>
      <c r="PB9" s="38"/>
      <c r="PC9" s="38"/>
      <c r="PD9" s="38"/>
      <c r="PE9" s="38"/>
      <c r="PF9" s="38"/>
      <c r="PG9" s="38"/>
      <c r="PH9" s="38"/>
      <c r="PI9" s="38"/>
      <c r="PJ9" s="38"/>
      <c r="PK9" s="38"/>
      <c r="PL9" s="38"/>
      <c r="PM9" s="38"/>
      <c r="PN9" s="38"/>
      <c r="PO9" s="38"/>
      <c r="PP9" s="38"/>
      <c r="PQ9" s="38"/>
      <c r="PR9" s="38"/>
      <c r="PS9" s="38"/>
      <c r="PT9" s="38"/>
      <c r="PU9" s="38"/>
      <c r="PV9" s="38"/>
      <c r="PW9" s="38"/>
      <c r="PX9" s="38"/>
      <c r="PY9" s="38"/>
      <c r="PZ9" s="38"/>
      <c r="QA9" s="38"/>
      <c r="QB9" s="38"/>
      <c r="QC9" s="38"/>
      <c r="QD9" s="38"/>
      <c r="QE9" s="38"/>
      <c r="QF9" s="38"/>
      <c r="QG9" s="116"/>
      <c r="QH9" s="38"/>
      <c r="QI9" s="38"/>
      <c r="QJ9" s="38"/>
      <c r="QK9" s="38"/>
      <c r="QL9" s="38"/>
      <c r="QM9" s="38"/>
      <c r="QN9" s="38"/>
      <c r="QO9" s="38"/>
      <c r="QP9" s="38"/>
      <c r="QQ9" s="38"/>
      <c r="QR9" s="38"/>
      <c r="QS9" s="38"/>
      <c r="QT9" s="38"/>
      <c r="QU9" s="38"/>
      <c r="QV9" s="38"/>
      <c r="QW9" s="38"/>
      <c r="QX9" s="38"/>
      <c r="QY9" s="38"/>
      <c r="QZ9" s="38"/>
      <c r="RA9" s="38"/>
      <c r="RB9" s="38"/>
      <c r="RC9" s="38"/>
      <c r="RD9" s="38"/>
      <c r="RE9" s="38"/>
      <c r="RF9" s="38"/>
      <c r="RG9" s="38"/>
      <c r="RH9" s="38"/>
      <c r="RI9" s="38"/>
      <c r="RJ9" s="38"/>
      <c r="RK9" s="38"/>
      <c r="RL9" s="38"/>
      <c r="RM9" s="38"/>
      <c r="RN9" s="38"/>
      <c r="RO9" s="38"/>
      <c r="RP9" s="38"/>
      <c r="RQ9" s="38"/>
      <c r="RR9" s="38"/>
      <c r="RS9" s="38"/>
      <c r="RT9" s="38"/>
      <c r="RU9" s="38"/>
      <c r="RV9" s="38"/>
      <c r="RW9" s="38"/>
      <c r="RX9" s="38"/>
      <c r="RY9" s="38"/>
      <c r="RZ9" s="38"/>
      <c r="SA9" s="38"/>
      <c r="SB9" s="38"/>
      <c r="SC9" s="38"/>
      <c r="SD9" s="38"/>
      <c r="SE9" s="38"/>
      <c r="SF9" s="38"/>
      <c r="SG9" s="38"/>
      <c r="SH9" s="38"/>
      <c r="SI9" s="38"/>
      <c r="SJ9" s="38"/>
      <c r="SK9" s="38"/>
      <c r="SL9" s="38"/>
      <c r="SM9" s="38"/>
      <c r="SN9" s="38"/>
      <c r="SO9" s="38"/>
      <c r="SP9" s="38"/>
      <c r="SQ9" s="38"/>
      <c r="SR9" s="38"/>
      <c r="SS9" s="38"/>
      <c r="ST9" s="38"/>
      <c r="SU9" s="38"/>
      <c r="SV9" s="38"/>
      <c r="SW9" s="38"/>
      <c r="SX9" s="38"/>
      <c r="SY9" s="38"/>
      <c r="SZ9" s="38"/>
      <c r="TA9" s="38"/>
      <c r="TB9" s="38"/>
      <c r="TC9" s="38"/>
      <c r="TD9" s="38"/>
      <c r="TE9" s="38"/>
      <c r="TF9" s="38"/>
      <c r="TG9" s="38"/>
      <c r="TH9" s="38"/>
      <c r="TI9" s="38"/>
      <c r="TJ9" s="38"/>
      <c r="TK9" s="38"/>
      <c r="TL9" s="38"/>
      <c r="TM9" s="38"/>
      <c r="TN9" s="38"/>
      <c r="TO9" s="38"/>
      <c r="TP9" s="38"/>
      <c r="TQ9" s="38"/>
      <c r="TR9" s="38"/>
      <c r="TS9" s="38"/>
      <c r="TT9" s="38"/>
      <c r="TU9" s="38"/>
      <c r="TV9" s="38"/>
      <c r="TW9" s="38"/>
      <c r="TX9" s="38"/>
      <c r="TY9" s="38"/>
      <c r="TZ9" s="38"/>
      <c r="UA9" s="38"/>
      <c r="UB9" s="38"/>
      <c r="UC9" s="38"/>
      <c r="UD9" s="38">
        <v>40</v>
      </c>
      <c r="UE9" s="38"/>
      <c r="UF9" s="38"/>
      <c r="UG9" s="38"/>
      <c r="UH9" s="38"/>
      <c r="UI9" s="38"/>
      <c r="UJ9" s="38"/>
      <c r="UK9" s="38"/>
      <c r="UL9" s="38"/>
      <c r="UM9" s="38"/>
      <c r="UN9" s="38">
        <v>40</v>
      </c>
      <c r="UO9" s="38"/>
      <c r="UP9" s="38"/>
      <c r="UQ9" s="38"/>
      <c r="UR9" s="38"/>
      <c r="US9" s="38"/>
      <c r="UT9" s="38"/>
      <c r="UU9" s="38"/>
      <c r="UV9" s="38"/>
      <c r="UW9" s="38"/>
      <c r="UX9" s="38"/>
      <c r="UY9" s="38"/>
      <c r="UZ9" s="38"/>
      <c r="VA9" s="38"/>
      <c r="VB9" s="38"/>
      <c r="VC9" s="38"/>
      <c r="VD9" s="38"/>
      <c r="VE9" s="38"/>
      <c r="VF9" s="38"/>
      <c r="VG9" s="38"/>
      <c r="VH9" s="38"/>
      <c r="VI9" s="38"/>
      <c r="VJ9" s="38"/>
      <c r="VK9" s="38"/>
      <c r="VL9" s="38"/>
      <c r="VM9" s="38"/>
      <c r="VN9" s="38"/>
      <c r="VO9" s="38"/>
      <c r="VP9" s="38"/>
      <c r="VQ9" s="38"/>
      <c r="VR9" s="38"/>
      <c r="VS9" s="38"/>
      <c r="VT9" s="38"/>
      <c r="VU9" s="38"/>
      <c r="VV9" s="38"/>
      <c r="VW9" s="38"/>
      <c r="VX9" s="38"/>
      <c r="VY9" s="38"/>
      <c r="VZ9" s="38"/>
      <c r="WA9" s="38"/>
      <c r="WB9" s="38"/>
      <c r="WC9" s="38"/>
      <c r="WD9" s="38"/>
      <c r="WE9" s="38"/>
      <c r="WF9" s="38"/>
      <c r="WG9" s="38"/>
      <c r="WH9" s="38"/>
      <c r="WI9" s="38"/>
      <c r="WJ9" s="38"/>
      <c r="WK9" s="38"/>
      <c r="WL9" s="38"/>
      <c r="WM9" s="38"/>
      <c r="WN9" s="38"/>
      <c r="WO9" s="38"/>
      <c r="WP9" s="38"/>
      <c r="WQ9" s="38"/>
      <c r="WR9" s="38"/>
      <c r="WS9" s="38"/>
      <c r="WT9" s="38"/>
      <c r="WU9" s="38"/>
      <c r="WV9" s="38"/>
      <c r="WW9" s="38"/>
      <c r="WX9" s="38"/>
      <c r="WY9" s="38"/>
      <c r="WZ9" s="38"/>
      <c r="XA9" s="38"/>
      <c r="XB9" s="38"/>
      <c r="XC9" s="38"/>
      <c r="XD9" s="38"/>
      <c r="XE9" s="38"/>
      <c r="XF9" s="38"/>
      <c r="XG9" s="38"/>
      <c r="XH9" s="38"/>
      <c r="XI9" s="38"/>
      <c r="XJ9" s="38"/>
      <c r="XK9" s="38"/>
      <c r="XL9" s="38"/>
      <c r="XM9" s="38"/>
      <c r="XN9" s="38"/>
      <c r="XO9" s="38"/>
      <c r="XP9" s="38"/>
      <c r="XQ9" s="38"/>
      <c r="XR9" s="38"/>
      <c r="XS9" s="38"/>
      <c r="XT9" s="38"/>
      <c r="XU9" s="38"/>
      <c r="XV9" s="38"/>
      <c r="XW9" s="38"/>
      <c r="XX9" s="38"/>
      <c r="XY9" s="38"/>
      <c r="XZ9" s="38"/>
      <c r="YA9" s="38"/>
      <c r="YB9" s="38"/>
      <c r="YC9" s="38"/>
      <c r="YD9" s="38"/>
      <c r="YE9" s="38"/>
      <c r="YF9" s="38"/>
      <c r="YG9" s="38"/>
      <c r="YH9" s="38"/>
      <c r="YI9" s="38"/>
      <c r="YJ9" s="38"/>
      <c r="YK9" s="38"/>
      <c r="YL9" s="38"/>
      <c r="YM9" s="38"/>
      <c r="YN9" s="38"/>
      <c r="YO9" s="38"/>
      <c r="YP9" s="38"/>
      <c r="YQ9" s="38"/>
      <c r="YR9" s="38"/>
      <c r="YS9" s="38"/>
      <c r="YT9" s="38"/>
      <c r="YU9" s="38"/>
      <c r="YV9" s="38"/>
      <c r="YW9" s="38"/>
      <c r="YX9" s="38"/>
      <c r="YY9" s="38"/>
      <c r="YZ9" s="38"/>
      <c r="ZA9" s="38"/>
      <c r="ZB9" s="38"/>
      <c r="ZC9" s="38"/>
      <c r="ZD9" s="38"/>
      <c r="ZE9" s="38"/>
      <c r="ZF9" s="38"/>
      <c r="ZG9" s="38"/>
      <c r="ZH9" s="38"/>
      <c r="ZI9" s="38"/>
      <c r="ZJ9" s="38"/>
      <c r="ZK9" s="38"/>
      <c r="ZL9" s="38"/>
      <c r="ZM9" s="38"/>
      <c r="ZN9" s="38"/>
      <c r="ZO9" s="38"/>
      <c r="ZP9" s="38"/>
      <c r="ZQ9" s="38"/>
      <c r="ZR9" s="38"/>
      <c r="ZS9" s="38"/>
      <c r="ZT9" s="38"/>
      <c r="ZU9" s="38"/>
      <c r="ZV9" s="38"/>
      <c r="ZW9" s="38"/>
      <c r="ZX9" s="38"/>
      <c r="ZY9" s="38"/>
      <c r="ZZ9" s="38"/>
      <c r="AAA9" s="38"/>
      <c r="AAB9" s="38"/>
      <c r="AAC9" s="38"/>
      <c r="AAD9" s="38"/>
      <c r="AAE9" s="38"/>
      <c r="AAF9" s="38"/>
      <c r="AAG9" s="38"/>
      <c r="AAH9" s="38"/>
      <c r="AAI9" s="38"/>
      <c r="AAJ9" s="31">
        <f t="shared" si="1"/>
        <v>0</v>
      </c>
      <c r="AAK9" s="5"/>
    </row>
    <row r="10" spans="1:713" x14ac:dyDescent="0.25">
      <c r="A10" s="43" t="s">
        <v>249</v>
      </c>
      <c r="B10" s="77">
        <f t="shared" si="0"/>
        <v>0</v>
      </c>
      <c r="C10" s="69">
        <v>1</v>
      </c>
      <c r="D10" s="71">
        <v>43444</v>
      </c>
      <c r="E10" s="79">
        <v>29.93</v>
      </c>
      <c r="F10" s="79">
        <f t="shared" si="2"/>
        <v>0</v>
      </c>
      <c r="G10" s="77"/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  <c r="AS10" s="38"/>
      <c r="AT10" s="38"/>
      <c r="AU10" s="38"/>
      <c r="AV10" s="38"/>
      <c r="AW10" s="38"/>
      <c r="AX10" s="38"/>
      <c r="AY10" s="38"/>
      <c r="AZ10" s="38"/>
      <c r="BA10" s="38"/>
      <c r="BB10" s="38">
        <v>1</v>
      </c>
      <c r="BC10" s="38"/>
      <c r="BD10" s="38"/>
      <c r="BE10" s="38"/>
      <c r="BF10" s="38"/>
      <c r="BG10" s="38"/>
      <c r="BH10" s="38"/>
      <c r="BI10" s="38"/>
      <c r="BJ10" s="38"/>
      <c r="BK10" s="38"/>
      <c r="BL10" s="38"/>
      <c r="BM10" s="38"/>
      <c r="BN10" s="38"/>
      <c r="BO10" s="38">
        <v>1</v>
      </c>
      <c r="BP10" s="38"/>
      <c r="BQ10" s="38"/>
      <c r="BR10" s="38"/>
      <c r="BS10" s="38"/>
      <c r="BT10" s="38"/>
      <c r="BU10" s="38"/>
      <c r="BV10" s="38"/>
      <c r="BW10" s="38"/>
      <c r="BX10" s="38"/>
      <c r="BY10" s="38"/>
      <c r="BZ10" s="38"/>
      <c r="CA10" s="38"/>
      <c r="CB10" s="38"/>
      <c r="CC10" s="38"/>
      <c r="CD10" s="38"/>
      <c r="CE10" s="38"/>
      <c r="CF10" s="38"/>
      <c r="CG10" s="38"/>
      <c r="CH10" s="38"/>
      <c r="CI10" s="38"/>
      <c r="CJ10" s="38"/>
      <c r="CK10" s="38"/>
      <c r="CL10" s="38"/>
      <c r="CM10" s="38"/>
      <c r="CN10" s="38"/>
      <c r="CO10" s="38"/>
      <c r="CP10" s="38"/>
      <c r="CQ10" s="38"/>
      <c r="CR10" s="38"/>
      <c r="CS10" s="38"/>
      <c r="CT10" s="38"/>
      <c r="CU10" s="38"/>
      <c r="CV10" s="38"/>
      <c r="CW10" s="38"/>
      <c r="CX10" s="38"/>
      <c r="CY10" s="38"/>
      <c r="CZ10" s="38"/>
      <c r="DA10" s="38"/>
      <c r="DB10" s="38"/>
      <c r="DC10" s="38"/>
      <c r="DD10" s="38"/>
      <c r="DE10" s="38"/>
      <c r="DF10" s="38"/>
      <c r="DG10" s="38"/>
      <c r="DH10" s="38"/>
      <c r="DI10" s="38"/>
      <c r="DJ10" s="38"/>
      <c r="DK10" s="38"/>
      <c r="DL10" s="38"/>
      <c r="DM10" s="38"/>
      <c r="DN10" s="38"/>
      <c r="DO10" s="38"/>
      <c r="DP10" s="38"/>
      <c r="DQ10" s="38"/>
      <c r="DR10" s="38"/>
      <c r="DS10" s="38"/>
      <c r="DT10" s="38"/>
      <c r="DU10" s="38"/>
      <c r="DV10" s="38"/>
      <c r="DW10" s="38"/>
      <c r="DX10" s="38"/>
      <c r="DY10" s="38"/>
      <c r="DZ10" s="38"/>
      <c r="EA10" s="38"/>
      <c r="EB10" s="38"/>
      <c r="EC10" s="38"/>
      <c r="ED10" s="38"/>
      <c r="EE10" s="38"/>
      <c r="EF10" s="38"/>
      <c r="EG10" s="38"/>
      <c r="EH10" s="38"/>
      <c r="EI10" s="38"/>
      <c r="EJ10" s="38"/>
      <c r="EK10" s="38"/>
      <c r="EL10" s="38"/>
      <c r="EM10" s="38"/>
      <c r="EN10" s="38"/>
      <c r="EO10" s="38"/>
      <c r="EP10" s="38"/>
      <c r="EQ10" s="38"/>
      <c r="ER10" s="38"/>
      <c r="ES10" s="38"/>
      <c r="ET10" s="38"/>
      <c r="EU10" s="38"/>
      <c r="EV10" s="38"/>
      <c r="EW10" s="38"/>
      <c r="EX10" s="38"/>
      <c r="EY10" s="38"/>
      <c r="EZ10" s="38"/>
      <c r="FA10" s="38"/>
      <c r="FB10" s="38"/>
      <c r="FC10" s="38"/>
      <c r="FD10" s="38"/>
      <c r="FE10" s="38"/>
      <c r="FF10" s="38"/>
      <c r="FG10" s="38"/>
      <c r="FH10" s="38"/>
      <c r="FI10" s="38"/>
      <c r="FJ10" s="38"/>
      <c r="FK10" s="38"/>
      <c r="FL10" s="38"/>
      <c r="FM10" s="38"/>
      <c r="FN10" s="38"/>
      <c r="FO10" s="38"/>
      <c r="FP10" s="38"/>
      <c r="FQ10" s="38"/>
      <c r="FR10" s="38"/>
      <c r="FS10" s="38"/>
      <c r="FT10" s="38"/>
      <c r="FU10" s="38"/>
      <c r="FV10" s="38"/>
      <c r="FW10" s="38"/>
      <c r="FX10" s="38"/>
      <c r="FY10" s="38"/>
      <c r="FZ10" s="38"/>
      <c r="GA10" s="38"/>
      <c r="GB10" s="38"/>
      <c r="GC10" s="38"/>
      <c r="GD10" s="38"/>
      <c r="GE10" s="38"/>
      <c r="GF10" s="38"/>
      <c r="GG10" s="38"/>
      <c r="GH10" s="38"/>
      <c r="GI10" s="38"/>
      <c r="GJ10" s="38"/>
      <c r="GK10" s="38"/>
      <c r="GL10" s="38"/>
      <c r="GM10" s="38"/>
      <c r="GN10" s="38"/>
      <c r="GO10" s="38"/>
      <c r="GP10" s="38"/>
      <c r="GQ10" s="38"/>
      <c r="GR10" s="38"/>
      <c r="GS10" s="38"/>
      <c r="GT10" s="38"/>
      <c r="GU10" s="38"/>
      <c r="GV10" s="38"/>
      <c r="GW10" s="38"/>
      <c r="GX10" s="38"/>
      <c r="GY10" s="38"/>
      <c r="GZ10" s="38"/>
      <c r="HA10" s="38"/>
      <c r="HB10" s="38"/>
      <c r="HC10" s="38"/>
      <c r="HD10" s="38"/>
      <c r="HE10" s="38"/>
      <c r="HF10" s="38"/>
      <c r="HG10" s="38"/>
      <c r="HH10" s="38"/>
      <c r="HI10" s="38"/>
      <c r="HJ10" s="38"/>
      <c r="HK10" s="38"/>
      <c r="HL10" s="38"/>
      <c r="HM10" s="38"/>
      <c r="HN10" s="38"/>
      <c r="HO10" s="38"/>
      <c r="HP10" s="38"/>
      <c r="HQ10" s="38"/>
      <c r="HR10" s="38"/>
      <c r="HS10" s="38"/>
      <c r="HT10" s="38"/>
      <c r="HU10" s="38"/>
      <c r="HV10" s="38"/>
      <c r="HW10" s="38"/>
      <c r="HX10" s="38"/>
      <c r="HY10" s="116"/>
      <c r="HZ10" s="116"/>
      <c r="IA10" s="116"/>
      <c r="IB10" s="116"/>
      <c r="IC10" s="116"/>
      <c r="ID10" s="116"/>
      <c r="IE10" s="116"/>
      <c r="IF10" s="116"/>
      <c r="IG10" s="116"/>
      <c r="IH10" s="116"/>
      <c r="II10" s="116"/>
      <c r="IJ10" s="116"/>
      <c r="IK10" s="116"/>
      <c r="IL10" s="116"/>
      <c r="IM10" s="116"/>
      <c r="IN10" s="116"/>
      <c r="IO10" s="116"/>
      <c r="IP10" s="116"/>
      <c r="IQ10" s="116"/>
      <c r="IR10" s="116"/>
      <c r="IS10" s="116"/>
      <c r="IT10" s="116"/>
      <c r="IU10" s="116"/>
      <c r="IV10" s="116"/>
      <c r="IW10" s="116"/>
      <c r="IX10" s="116"/>
      <c r="IY10" s="116">
        <v>1</v>
      </c>
      <c r="IZ10" s="116"/>
      <c r="JA10" s="116"/>
      <c r="JB10" s="116"/>
      <c r="JC10" s="116"/>
      <c r="JD10" s="116">
        <v>1</v>
      </c>
      <c r="JE10" s="116"/>
      <c r="JF10" s="116"/>
      <c r="JG10" s="116"/>
      <c r="JH10" s="116"/>
      <c r="JI10" s="116"/>
      <c r="JJ10" s="116"/>
      <c r="JK10" s="116"/>
      <c r="JL10" s="116"/>
      <c r="JM10" s="116"/>
      <c r="JN10" s="116"/>
      <c r="JO10" s="116"/>
      <c r="JP10" s="116"/>
      <c r="JQ10" s="116"/>
      <c r="JR10" s="116"/>
      <c r="JS10" s="116"/>
      <c r="JT10" s="116"/>
      <c r="JU10" s="38"/>
      <c r="JV10" s="116"/>
      <c r="JW10" s="116"/>
      <c r="JX10" s="38"/>
      <c r="JY10" s="116"/>
      <c r="JZ10" s="116"/>
      <c r="KA10" s="116"/>
      <c r="KB10" s="38"/>
      <c r="KC10" s="116"/>
      <c r="KD10" s="38"/>
      <c r="KE10" s="116"/>
      <c r="KF10" s="38"/>
      <c r="KG10" s="38"/>
      <c r="KH10" s="38"/>
      <c r="KI10" s="38"/>
      <c r="KJ10" s="38"/>
      <c r="KK10" s="38"/>
      <c r="KL10" s="38"/>
      <c r="KM10" s="38"/>
      <c r="KN10" s="38"/>
      <c r="KO10" s="38"/>
      <c r="KP10" s="38"/>
      <c r="KQ10" s="38"/>
      <c r="KR10" s="38"/>
      <c r="KS10" s="38"/>
      <c r="KT10" s="38"/>
      <c r="KU10" s="38"/>
      <c r="KV10" s="38"/>
      <c r="KW10" s="38"/>
      <c r="KX10" s="38"/>
      <c r="KY10" s="38"/>
      <c r="KZ10" s="38"/>
      <c r="LA10" s="38"/>
      <c r="LB10" s="38"/>
      <c r="LC10" s="38"/>
      <c r="LD10" s="38"/>
      <c r="LE10" s="38"/>
      <c r="LF10" s="38"/>
      <c r="LG10" s="38"/>
      <c r="LH10" s="38"/>
      <c r="LI10" s="38"/>
      <c r="LJ10" s="38"/>
      <c r="LK10" s="38"/>
      <c r="LL10" s="38"/>
      <c r="LM10" s="38"/>
      <c r="LN10" s="38"/>
      <c r="LO10" s="38"/>
      <c r="LP10" s="38"/>
      <c r="LQ10" s="38"/>
      <c r="LR10" s="38"/>
      <c r="LS10" s="38"/>
      <c r="LT10" s="38"/>
      <c r="LU10" s="38"/>
      <c r="LV10" s="38"/>
      <c r="LW10" s="38"/>
      <c r="LX10" s="38"/>
      <c r="LY10" s="38"/>
      <c r="LZ10" s="38"/>
      <c r="MA10" s="38"/>
      <c r="MB10" s="38"/>
      <c r="MC10" s="38"/>
      <c r="MD10" s="38"/>
      <c r="ME10" s="38"/>
      <c r="MF10" s="38"/>
      <c r="MG10" s="38"/>
      <c r="MH10" s="38"/>
      <c r="MI10" s="38"/>
      <c r="MJ10" s="38"/>
      <c r="MK10" s="38"/>
      <c r="ML10" s="38"/>
      <c r="MM10" s="38"/>
      <c r="MN10" s="38"/>
      <c r="MO10" s="38"/>
      <c r="MP10" s="38"/>
      <c r="MQ10" s="38"/>
      <c r="MR10" s="38"/>
      <c r="MS10" s="38"/>
      <c r="MT10" s="38"/>
      <c r="MU10" s="38"/>
      <c r="MV10" s="38"/>
      <c r="MW10" s="38"/>
      <c r="MX10" s="38"/>
      <c r="MY10" s="38"/>
      <c r="MZ10" s="38"/>
      <c r="NA10" s="38"/>
      <c r="NB10" s="38"/>
      <c r="NC10" s="38"/>
      <c r="ND10" s="38"/>
      <c r="NE10" s="38"/>
      <c r="NF10" s="38"/>
      <c r="NG10" s="38"/>
      <c r="NH10" s="38"/>
      <c r="NI10" s="38"/>
      <c r="NJ10" s="38"/>
      <c r="NK10" s="38"/>
      <c r="NL10" s="38"/>
      <c r="NM10" s="38"/>
      <c r="NN10" s="38"/>
      <c r="NO10" s="38"/>
      <c r="NP10" s="38"/>
      <c r="NQ10" s="38"/>
      <c r="NR10" s="38"/>
      <c r="NS10" s="38"/>
      <c r="NT10" s="38"/>
      <c r="NU10" s="38"/>
      <c r="NV10" s="38"/>
      <c r="NW10" s="38"/>
      <c r="NX10" s="38"/>
      <c r="NY10" s="38"/>
      <c r="NZ10" s="38"/>
      <c r="OA10" s="38"/>
      <c r="OB10" s="38"/>
      <c r="OC10" s="38"/>
      <c r="OD10" s="38"/>
      <c r="OE10" s="38"/>
      <c r="OF10" s="38"/>
      <c r="OG10" s="38"/>
      <c r="OH10" s="38"/>
      <c r="OI10" s="38"/>
      <c r="OJ10" s="38"/>
      <c r="OK10" s="38"/>
      <c r="OL10" s="38"/>
      <c r="OM10" s="38"/>
      <c r="ON10" s="38"/>
      <c r="OO10" s="38"/>
      <c r="OP10" s="38"/>
      <c r="OQ10" s="38"/>
      <c r="OR10" s="38"/>
      <c r="OS10" s="38"/>
      <c r="OT10" s="38"/>
      <c r="OU10" s="38"/>
      <c r="OV10" s="38"/>
      <c r="OW10" s="38"/>
      <c r="OX10" s="38"/>
      <c r="OY10" s="38"/>
      <c r="OZ10" s="38"/>
      <c r="PA10" s="38"/>
      <c r="PB10" s="38"/>
      <c r="PC10" s="38"/>
      <c r="PD10" s="38"/>
      <c r="PE10" s="38"/>
      <c r="PF10" s="38"/>
      <c r="PG10" s="38"/>
      <c r="PH10" s="38"/>
      <c r="PI10" s="38"/>
      <c r="PJ10" s="38"/>
      <c r="PK10" s="38"/>
      <c r="PL10" s="38"/>
      <c r="PM10" s="38"/>
      <c r="PN10" s="38"/>
      <c r="PO10" s="38"/>
      <c r="PP10" s="38"/>
      <c r="PQ10" s="38"/>
      <c r="PR10" s="38"/>
      <c r="PS10" s="38"/>
      <c r="PT10" s="38"/>
      <c r="PU10" s="38"/>
      <c r="PV10" s="38"/>
      <c r="PW10" s="38"/>
      <c r="PX10" s="38"/>
      <c r="PY10" s="38"/>
      <c r="PZ10" s="38"/>
      <c r="QA10" s="38"/>
      <c r="QB10" s="38"/>
      <c r="QC10" s="38"/>
      <c r="QD10" s="38"/>
      <c r="QE10" s="38"/>
      <c r="QF10" s="38"/>
      <c r="QG10" s="116"/>
      <c r="QH10" s="38"/>
      <c r="QI10" s="38"/>
      <c r="QJ10" s="38"/>
      <c r="QK10" s="38"/>
      <c r="QL10" s="38"/>
      <c r="QM10" s="38"/>
      <c r="QN10" s="38"/>
      <c r="QO10" s="38"/>
      <c r="QP10" s="38"/>
      <c r="QQ10" s="38"/>
      <c r="QR10" s="38"/>
      <c r="QS10" s="38"/>
      <c r="QT10" s="38"/>
      <c r="QU10" s="38"/>
      <c r="QV10" s="38"/>
      <c r="QW10" s="38"/>
      <c r="QX10" s="38"/>
      <c r="QY10" s="38"/>
      <c r="QZ10" s="38"/>
      <c r="RA10" s="38"/>
      <c r="RB10" s="38"/>
      <c r="RC10" s="38"/>
      <c r="RD10" s="38"/>
      <c r="RE10" s="38"/>
      <c r="RF10" s="38"/>
      <c r="RG10" s="38"/>
      <c r="RH10" s="38"/>
      <c r="RI10" s="38"/>
      <c r="RJ10" s="38"/>
      <c r="RK10" s="38"/>
      <c r="RL10" s="38"/>
      <c r="RM10" s="38"/>
      <c r="RN10" s="38"/>
      <c r="RO10" s="38"/>
      <c r="RP10" s="38"/>
      <c r="RQ10" s="38"/>
      <c r="RR10" s="38"/>
      <c r="RS10" s="38"/>
      <c r="RT10" s="38"/>
      <c r="RU10" s="38"/>
      <c r="RV10" s="38"/>
      <c r="RW10" s="38"/>
      <c r="RX10" s="38"/>
      <c r="RY10" s="38"/>
      <c r="RZ10" s="38"/>
      <c r="SA10" s="38"/>
      <c r="SB10" s="38"/>
      <c r="SC10" s="38"/>
      <c r="SD10" s="38"/>
      <c r="SE10" s="38"/>
      <c r="SF10" s="38"/>
      <c r="SG10" s="38"/>
      <c r="SH10" s="38"/>
      <c r="SI10" s="38"/>
      <c r="SJ10" s="38"/>
      <c r="SK10" s="38"/>
      <c r="SL10" s="38"/>
      <c r="SM10" s="38"/>
      <c r="SN10" s="38"/>
      <c r="SO10" s="38"/>
      <c r="SP10" s="38"/>
      <c r="SQ10" s="38"/>
      <c r="SR10" s="38"/>
      <c r="SS10" s="38"/>
      <c r="ST10" s="38"/>
      <c r="SU10" s="38"/>
      <c r="SV10" s="38"/>
      <c r="SW10" s="38"/>
      <c r="SX10" s="38"/>
      <c r="SY10" s="38"/>
      <c r="SZ10" s="38"/>
      <c r="TA10" s="38"/>
      <c r="TB10" s="38"/>
      <c r="TC10" s="38"/>
      <c r="TD10" s="38"/>
      <c r="TE10" s="38"/>
      <c r="TF10" s="38"/>
      <c r="TG10" s="38"/>
      <c r="TH10" s="38"/>
      <c r="TI10" s="38"/>
      <c r="TJ10" s="38"/>
      <c r="TK10" s="38"/>
      <c r="TL10" s="38"/>
      <c r="TM10" s="38"/>
      <c r="TN10" s="38"/>
      <c r="TO10" s="38"/>
      <c r="TP10" s="38"/>
      <c r="TQ10" s="38"/>
      <c r="TR10" s="38"/>
      <c r="TS10" s="38"/>
      <c r="TT10" s="38"/>
      <c r="TU10" s="38"/>
      <c r="TV10" s="38"/>
      <c r="TW10" s="38"/>
      <c r="TX10" s="38"/>
      <c r="TY10" s="38"/>
      <c r="TZ10" s="38"/>
      <c r="UA10" s="38"/>
      <c r="UB10" s="38"/>
      <c r="UC10" s="38"/>
      <c r="UD10" s="38"/>
      <c r="UE10" s="38"/>
      <c r="UF10" s="38"/>
      <c r="UG10" s="38"/>
      <c r="UH10" s="38"/>
      <c r="UI10" s="38"/>
      <c r="UJ10" s="38"/>
      <c r="UK10" s="38"/>
      <c r="UL10" s="38"/>
      <c r="UM10" s="38"/>
      <c r="UN10" s="38"/>
      <c r="UO10" s="38"/>
      <c r="UP10" s="38"/>
      <c r="UQ10" s="38"/>
      <c r="UR10" s="38"/>
      <c r="US10" s="38"/>
      <c r="UT10" s="38"/>
      <c r="UU10" s="38"/>
      <c r="UV10" s="38"/>
      <c r="UW10" s="38"/>
      <c r="UX10" s="38"/>
      <c r="UY10" s="38"/>
      <c r="UZ10" s="38"/>
      <c r="VA10" s="38"/>
      <c r="VB10" s="38"/>
      <c r="VC10" s="38"/>
      <c r="VD10" s="38"/>
      <c r="VE10" s="38"/>
      <c r="VF10" s="38"/>
      <c r="VG10" s="38"/>
      <c r="VH10" s="38"/>
      <c r="VI10" s="38"/>
      <c r="VJ10" s="38"/>
      <c r="VK10" s="38"/>
      <c r="VL10" s="38"/>
      <c r="VM10" s="38"/>
      <c r="VN10" s="38"/>
      <c r="VO10" s="38"/>
      <c r="VP10" s="38"/>
      <c r="VQ10" s="38"/>
      <c r="VR10" s="38"/>
      <c r="VS10" s="38"/>
      <c r="VT10" s="38"/>
      <c r="VU10" s="38"/>
      <c r="VV10" s="38"/>
      <c r="VW10" s="38"/>
      <c r="VX10" s="38"/>
      <c r="VY10" s="38"/>
      <c r="VZ10" s="38"/>
      <c r="WA10" s="38"/>
      <c r="WB10" s="38"/>
      <c r="WC10" s="38"/>
      <c r="WD10" s="38"/>
      <c r="WE10" s="38"/>
      <c r="WF10" s="38"/>
      <c r="WG10" s="38"/>
      <c r="WH10" s="38"/>
      <c r="WI10" s="38"/>
      <c r="WJ10" s="38"/>
      <c r="WK10" s="38"/>
      <c r="WL10" s="38"/>
      <c r="WM10" s="38"/>
      <c r="WN10" s="38"/>
      <c r="WO10" s="38"/>
      <c r="WP10" s="38"/>
      <c r="WQ10" s="38">
        <v>1</v>
      </c>
      <c r="WR10" s="38"/>
      <c r="WS10" s="38"/>
      <c r="WT10" s="38"/>
      <c r="WU10" s="38"/>
      <c r="WV10" s="38"/>
      <c r="WW10" s="38">
        <v>1</v>
      </c>
      <c r="WX10" s="38"/>
      <c r="WY10" s="38"/>
      <c r="WZ10" s="38"/>
      <c r="XA10" s="38"/>
      <c r="XB10" s="38"/>
      <c r="XC10" s="38"/>
      <c r="XD10" s="38"/>
      <c r="XE10" s="38"/>
      <c r="XF10" s="38"/>
      <c r="XG10" s="38"/>
      <c r="XH10" s="38"/>
      <c r="XI10" s="38"/>
      <c r="XJ10" s="38"/>
      <c r="XK10" s="38"/>
      <c r="XL10" s="38"/>
      <c r="XM10" s="38"/>
      <c r="XN10" s="38"/>
      <c r="XO10" s="38"/>
      <c r="XP10" s="38"/>
      <c r="XQ10" s="38"/>
      <c r="XR10" s="38"/>
      <c r="XS10" s="38"/>
      <c r="XT10" s="38"/>
      <c r="XU10" s="38"/>
      <c r="XV10" s="38"/>
      <c r="XW10" s="38"/>
      <c r="XX10" s="38"/>
      <c r="XY10" s="38"/>
      <c r="XZ10" s="38"/>
      <c r="YA10" s="38"/>
      <c r="YB10" s="38"/>
      <c r="YC10" s="38">
        <v>1</v>
      </c>
      <c r="YD10" s="38"/>
      <c r="YE10" s="38">
        <v>1</v>
      </c>
      <c r="YF10" s="38"/>
      <c r="YG10" s="38"/>
      <c r="YH10" s="38"/>
      <c r="YI10" s="38"/>
      <c r="YJ10" s="38"/>
      <c r="YK10" s="38"/>
      <c r="YL10" s="38"/>
      <c r="YM10" s="38"/>
      <c r="YN10" s="38"/>
      <c r="YO10" s="38"/>
      <c r="YP10" s="38"/>
      <c r="YQ10" s="38"/>
      <c r="YR10" s="38"/>
      <c r="YS10" s="38"/>
      <c r="YT10" s="38"/>
      <c r="YU10" s="38"/>
      <c r="YV10" s="38"/>
      <c r="YW10" s="38"/>
      <c r="YX10" s="38"/>
      <c r="YY10" s="38"/>
      <c r="YZ10" s="38"/>
      <c r="ZA10" s="38"/>
      <c r="ZB10" s="38"/>
      <c r="ZC10" s="38"/>
      <c r="ZD10" s="38"/>
      <c r="ZE10" s="38"/>
      <c r="ZF10" s="38"/>
      <c r="ZG10" s="38"/>
      <c r="ZH10" s="38"/>
      <c r="ZI10" s="38"/>
      <c r="ZJ10" s="38"/>
      <c r="ZK10" s="38"/>
      <c r="ZL10" s="38"/>
      <c r="ZM10" s="38"/>
      <c r="ZN10" s="38"/>
      <c r="ZO10" s="38"/>
      <c r="ZP10" s="38"/>
      <c r="ZQ10" s="38"/>
      <c r="ZR10" s="38"/>
      <c r="ZS10" s="38"/>
      <c r="ZT10" s="38"/>
      <c r="ZU10" s="38"/>
      <c r="ZV10" s="38"/>
      <c r="ZW10" s="38"/>
      <c r="ZX10" s="38"/>
      <c r="ZY10" s="38"/>
      <c r="ZZ10" s="38"/>
      <c r="AAA10" s="38"/>
      <c r="AAB10" s="38"/>
      <c r="AAC10" s="38"/>
      <c r="AAD10" s="38"/>
      <c r="AAE10" s="38"/>
      <c r="AAF10" s="38"/>
      <c r="AAG10" s="38"/>
      <c r="AAH10" s="38"/>
      <c r="AAI10" s="38"/>
      <c r="AAJ10" s="31">
        <f t="shared" si="1"/>
        <v>0</v>
      </c>
      <c r="AAK10" s="5"/>
    </row>
    <row r="11" spans="1:713" x14ac:dyDescent="0.25">
      <c r="A11" s="43" t="s">
        <v>208</v>
      </c>
      <c r="B11" s="77">
        <f t="shared" si="0"/>
        <v>0</v>
      </c>
      <c r="C11" s="69">
        <v>1.1000000000000001</v>
      </c>
      <c r="D11" s="71">
        <v>43437</v>
      </c>
      <c r="E11" s="79">
        <v>18.18</v>
      </c>
      <c r="F11" s="79">
        <f t="shared" si="2"/>
        <v>0</v>
      </c>
      <c r="G11" s="77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>
        <v>11</v>
      </c>
      <c r="CZ11" s="38">
        <v>11</v>
      </c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116"/>
      <c r="HZ11" s="116"/>
      <c r="IA11" s="116"/>
      <c r="IB11" s="116"/>
      <c r="IC11" s="116"/>
      <c r="ID11" s="116"/>
      <c r="IE11" s="116"/>
      <c r="IF11" s="116"/>
      <c r="IG11" s="116"/>
      <c r="IH11" s="116"/>
      <c r="II11" s="116"/>
      <c r="IJ11" s="116"/>
      <c r="IK11" s="116"/>
      <c r="IL11" s="116"/>
      <c r="IM11" s="116"/>
      <c r="IN11" s="116"/>
      <c r="IO11" s="116"/>
      <c r="IP11" s="116"/>
      <c r="IQ11" s="116"/>
      <c r="IR11" s="116"/>
      <c r="IS11" s="116"/>
      <c r="IT11" s="116"/>
      <c r="IU11" s="116"/>
      <c r="IV11" s="116"/>
      <c r="IW11" s="116"/>
      <c r="IX11" s="116"/>
      <c r="IY11" s="116"/>
      <c r="IZ11" s="116"/>
      <c r="JA11" s="116"/>
      <c r="JB11" s="116"/>
      <c r="JC11" s="116"/>
      <c r="JD11" s="116"/>
      <c r="JE11" s="116"/>
      <c r="JF11" s="116"/>
      <c r="JG11" s="116"/>
      <c r="JH11" s="116"/>
      <c r="JI11" s="116"/>
      <c r="JJ11" s="116"/>
      <c r="JK11" s="116"/>
      <c r="JL11" s="116"/>
      <c r="JM11" s="116"/>
      <c r="JN11" s="116"/>
      <c r="JO11" s="116"/>
      <c r="JP11" s="116"/>
      <c r="JQ11" s="116"/>
      <c r="JR11" s="116"/>
      <c r="JS11" s="116"/>
      <c r="JT11" s="116"/>
      <c r="JU11" s="38"/>
      <c r="JV11" s="116"/>
      <c r="JW11" s="116"/>
      <c r="JX11" s="38"/>
      <c r="JY11" s="116"/>
      <c r="JZ11" s="116"/>
      <c r="KA11" s="116"/>
      <c r="KB11" s="38"/>
      <c r="KC11" s="116"/>
      <c r="KD11" s="38"/>
      <c r="KE11" s="116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  <c r="OH11" s="38"/>
      <c r="OI11" s="38"/>
      <c r="OJ11" s="38"/>
      <c r="OK11" s="38"/>
      <c r="OL11" s="38"/>
      <c r="OM11" s="38"/>
      <c r="ON11" s="38"/>
      <c r="OO11" s="38"/>
      <c r="OP11" s="38"/>
      <c r="OQ11" s="38"/>
      <c r="OR11" s="38"/>
      <c r="OS11" s="38"/>
      <c r="OT11" s="38"/>
      <c r="OU11" s="38"/>
      <c r="OV11" s="38"/>
      <c r="OW11" s="38"/>
      <c r="OX11" s="38"/>
      <c r="OY11" s="38"/>
      <c r="OZ11" s="38"/>
      <c r="PA11" s="38"/>
      <c r="PB11" s="38"/>
      <c r="PC11" s="38"/>
      <c r="PD11" s="38"/>
      <c r="PE11" s="38"/>
      <c r="PF11" s="38"/>
      <c r="PG11" s="38"/>
      <c r="PH11" s="38"/>
      <c r="PI11" s="38"/>
      <c r="PJ11" s="38"/>
      <c r="PK11" s="38"/>
      <c r="PL11" s="38"/>
      <c r="PM11" s="38"/>
      <c r="PN11" s="38"/>
      <c r="PO11" s="38"/>
      <c r="PP11" s="38"/>
      <c r="PQ11" s="38"/>
      <c r="PR11" s="38"/>
      <c r="PS11" s="38"/>
      <c r="PT11" s="38"/>
      <c r="PU11" s="38"/>
      <c r="PV11" s="38"/>
      <c r="PW11" s="38"/>
      <c r="PX11" s="38"/>
      <c r="PY11" s="38"/>
      <c r="PZ11" s="38"/>
      <c r="QA11" s="38"/>
      <c r="QB11" s="38"/>
      <c r="QC11" s="38"/>
      <c r="QD11" s="38"/>
      <c r="QE11" s="38"/>
      <c r="QF11" s="38"/>
      <c r="QG11" s="116"/>
      <c r="QH11" s="38"/>
      <c r="QI11" s="38"/>
      <c r="QJ11" s="38"/>
      <c r="QK11" s="38"/>
      <c r="QL11" s="38"/>
      <c r="QM11" s="38"/>
      <c r="QN11" s="38"/>
      <c r="QO11" s="38"/>
      <c r="QP11" s="38"/>
      <c r="QQ11" s="38"/>
      <c r="QR11" s="38"/>
      <c r="QS11" s="38"/>
      <c r="QT11" s="38"/>
      <c r="QU11" s="38"/>
      <c r="QV11" s="38"/>
      <c r="QW11" s="38"/>
      <c r="QX11" s="38"/>
      <c r="QY11" s="38"/>
      <c r="QZ11" s="38"/>
      <c r="RA11" s="38"/>
      <c r="RB11" s="38"/>
      <c r="RC11" s="38"/>
      <c r="RD11" s="38"/>
      <c r="RE11" s="38"/>
      <c r="RF11" s="38"/>
      <c r="RG11" s="38"/>
      <c r="RH11" s="38"/>
      <c r="RI11" s="38"/>
      <c r="RJ11" s="38"/>
      <c r="RK11" s="38"/>
      <c r="RL11" s="38"/>
      <c r="RM11" s="38"/>
      <c r="RN11" s="38"/>
      <c r="RO11" s="38"/>
      <c r="RP11" s="38"/>
      <c r="RQ11" s="38"/>
      <c r="RR11" s="38"/>
      <c r="RS11" s="38"/>
      <c r="RT11" s="38"/>
      <c r="RU11" s="38"/>
      <c r="RV11" s="38"/>
      <c r="RW11" s="38"/>
      <c r="RX11" s="38"/>
      <c r="RY11" s="38"/>
      <c r="RZ11" s="38"/>
      <c r="SA11" s="38"/>
      <c r="SB11" s="38"/>
      <c r="SC11" s="38"/>
      <c r="SD11" s="38"/>
      <c r="SE11" s="38"/>
      <c r="SF11" s="38"/>
      <c r="SG11" s="38"/>
      <c r="SH11" s="38"/>
      <c r="SI11" s="38"/>
      <c r="SJ11" s="38"/>
      <c r="SK11" s="38"/>
      <c r="SL11" s="38"/>
      <c r="SM11" s="38"/>
      <c r="SN11" s="38"/>
      <c r="SO11" s="38"/>
      <c r="SP11" s="38"/>
      <c r="SQ11" s="38"/>
      <c r="SR11" s="38"/>
      <c r="SS11" s="38"/>
      <c r="ST11" s="38"/>
      <c r="SU11" s="38"/>
      <c r="SV11" s="38"/>
      <c r="SW11" s="38"/>
      <c r="SX11" s="38"/>
      <c r="SY11" s="38"/>
      <c r="SZ11" s="38"/>
      <c r="TA11" s="38"/>
      <c r="TB11" s="38"/>
      <c r="TC11" s="38"/>
      <c r="TD11" s="38"/>
      <c r="TE11" s="38"/>
      <c r="TF11" s="38"/>
      <c r="TG11" s="38"/>
      <c r="TH11" s="38"/>
      <c r="TI11" s="38"/>
      <c r="TJ11" s="38"/>
      <c r="TK11" s="38"/>
      <c r="TL11" s="38"/>
      <c r="TM11" s="38"/>
      <c r="TN11" s="38"/>
      <c r="TO11" s="38"/>
      <c r="TP11" s="38"/>
      <c r="TQ11" s="38"/>
      <c r="TR11" s="38"/>
      <c r="TS11" s="38"/>
      <c r="TT11" s="38"/>
      <c r="TU11" s="38"/>
      <c r="TV11" s="38"/>
      <c r="TW11" s="38"/>
      <c r="TX11" s="38"/>
      <c r="TY11" s="38"/>
      <c r="TZ11" s="38"/>
      <c r="UA11" s="38"/>
      <c r="UB11" s="38"/>
      <c r="UC11" s="38"/>
      <c r="UD11" s="38"/>
      <c r="UE11" s="38"/>
      <c r="UF11" s="38"/>
      <c r="UG11" s="38"/>
      <c r="UH11" s="38"/>
      <c r="UI11" s="38"/>
      <c r="UJ11" s="38"/>
      <c r="UK11" s="38"/>
      <c r="UL11" s="38"/>
      <c r="UM11" s="38"/>
      <c r="UN11" s="38"/>
      <c r="UO11" s="38"/>
      <c r="UP11" s="38"/>
      <c r="UQ11" s="38"/>
      <c r="UR11" s="38"/>
      <c r="US11" s="38"/>
      <c r="UT11" s="38"/>
      <c r="UU11" s="38"/>
      <c r="UV11" s="38"/>
      <c r="UW11" s="38"/>
      <c r="UX11" s="38"/>
      <c r="UY11" s="38"/>
      <c r="UZ11" s="38"/>
      <c r="VA11" s="38"/>
      <c r="VB11" s="38"/>
      <c r="VC11" s="38"/>
      <c r="VD11" s="38"/>
      <c r="VE11" s="38"/>
      <c r="VF11" s="38"/>
      <c r="VG11" s="38"/>
      <c r="VH11" s="38"/>
      <c r="VI11" s="38"/>
      <c r="VJ11" s="38"/>
      <c r="VK11" s="38"/>
      <c r="VL11" s="38"/>
      <c r="VM11" s="38"/>
      <c r="VN11" s="38"/>
      <c r="VO11" s="38"/>
      <c r="VP11" s="38"/>
      <c r="VQ11" s="38"/>
      <c r="VR11" s="38"/>
      <c r="VS11" s="38"/>
      <c r="VT11" s="38"/>
      <c r="VU11" s="38"/>
      <c r="VV11" s="38"/>
      <c r="VW11" s="38"/>
      <c r="VX11" s="38"/>
      <c r="VY11" s="38"/>
      <c r="VZ11" s="38"/>
      <c r="WA11" s="38"/>
      <c r="WB11" s="38"/>
      <c r="WC11" s="38"/>
      <c r="WD11" s="38"/>
      <c r="WE11" s="38"/>
      <c r="WF11" s="38"/>
      <c r="WG11" s="38"/>
      <c r="WH11" s="38"/>
      <c r="WI11" s="38"/>
      <c r="WJ11" s="38"/>
      <c r="WK11" s="38"/>
      <c r="WL11" s="38"/>
      <c r="WM11" s="38"/>
      <c r="WN11" s="38"/>
      <c r="WO11" s="38"/>
      <c r="WP11" s="38"/>
      <c r="WQ11" s="38"/>
      <c r="WR11" s="38"/>
      <c r="WS11" s="38"/>
      <c r="WT11" s="38"/>
      <c r="WU11" s="38"/>
      <c r="WV11" s="38"/>
      <c r="WW11" s="38"/>
      <c r="WX11" s="38"/>
      <c r="WY11" s="38"/>
      <c r="WZ11" s="38"/>
      <c r="XA11" s="38"/>
      <c r="XB11" s="38"/>
      <c r="XC11" s="38"/>
      <c r="XD11" s="38"/>
      <c r="XE11" s="38"/>
      <c r="XF11" s="38"/>
      <c r="XG11" s="38"/>
      <c r="XH11" s="38">
        <v>2.2000000000000002</v>
      </c>
      <c r="XI11" s="38"/>
      <c r="XJ11" s="38"/>
      <c r="XK11" s="38"/>
      <c r="XL11" s="38"/>
      <c r="XM11" s="38"/>
      <c r="XN11" s="38"/>
      <c r="XO11" s="38"/>
      <c r="XP11" s="38"/>
      <c r="XQ11" s="38"/>
      <c r="XR11" s="38"/>
      <c r="XS11" s="38"/>
      <c r="XT11" s="38"/>
      <c r="XU11" s="38"/>
      <c r="XV11" s="38">
        <v>2.2000000000000002</v>
      </c>
      <c r="XW11" s="38"/>
      <c r="XX11" s="38"/>
      <c r="XY11" s="38"/>
      <c r="XZ11" s="38"/>
      <c r="YA11" s="38"/>
      <c r="YB11" s="38"/>
      <c r="YC11" s="38"/>
      <c r="YD11" s="38"/>
      <c r="YE11" s="38"/>
      <c r="YF11" s="38"/>
      <c r="YG11" s="38"/>
      <c r="YH11" s="38"/>
      <c r="YI11" s="38"/>
      <c r="YJ11" s="38"/>
      <c r="YK11" s="38"/>
      <c r="YL11" s="38"/>
      <c r="YM11" s="38"/>
      <c r="YN11" s="38"/>
      <c r="YO11" s="38"/>
      <c r="YP11" s="38"/>
      <c r="YQ11" s="38"/>
      <c r="YR11" s="38"/>
      <c r="YS11" s="38"/>
      <c r="YT11" s="38"/>
      <c r="YU11" s="38"/>
      <c r="YV11" s="38"/>
      <c r="YW11" s="38"/>
      <c r="YX11" s="38"/>
      <c r="YY11" s="38"/>
      <c r="YZ11" s="38"/>
      <c r="ZA11" s="38"/>
      <c r="ZB11" s="38"/>
      <c r="ZC11" s="38"/>
      <c r="ZD11" s="38"/>
      <c r="ZE11" s="38"/>
      <c r="ZF11" s="38"/>
      <c r="ZG11" s="38"/>
      <c r="ZH11" s="38"/>
      <c r="ZI11" s="38"/>
      <c r="ZJ11" s="38"/>
      <c r="ZK11" s="38"/>
      <c r="ZL11" s="38"/>
      <c r="ZM11" s="38"/>
      <c r="ZN11" s="38"/>
      <c r="ZO11" s="38"/>
      <c r="ZP11" s="38"/>
      <c r="ZQ11" s="38"/>
      <c r="ZR11" s="38"/>
      <c r="ZS11" s="38"/>
      <c r="ZT11" s="38"/>
      <c r="ZU11" s="38"/>
      <c r="ZV11" s="38"/>
      <c r="ZW11" s="38"/>
      <c r="ZX11" s="38"/>
      <c r="ZY11" s="38"/>
      <c r="ZZ11" s="38"/>
      <c r="AAA11" s="38"/>
      <c r="AAB11" s="38"/>
      <c r="AAC11" s="38"/>
      <c r="AAD11" s="38"/>
      <c r="AAE11" s="38"/>
      <c r="AAF11" s="38"/>
      <c r="AAG11" s="38"/>
      <c r="AAH11" s="38"/>
      <c r="AAI11" s="38"/>
      <c r="AAJ11" s="31">
        <f t="shared" si="1"/>
        <v>0</v>
      </c>
      <c r="AAK11" s="5"/>
    </row>
    <row r="12" spans="1:713" x14ac:dyDescent="0.25">
      <c r="A12" s="43" t="s">
        <v>225</v>
      </c>
      <c r="B12" s="77">
        <f t="shared" si="0"/>
        <v>0</v>
      </c>
      <c r="C12" s="69">
        <v>1</v>
      </c>
      <c r="D12" s="72">
        <v>43444</v>
      </c>
      <c r="E12" s="79">
        <v>19.27</v>
      </c>
      <c r="F12" s="79">
        <f t="shared" si="2"/>
        <v>0</v>
      </c>
      <c r="G12" s="77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>
        <v>20</v>
      </c>
      <c r="AF12" s="38">
        <v>10</v>
      </c>
      <c r="AG12" s="38">
        <v>10</v>
      </c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  <c r="AW12" s="38"/>
      <c r="AX12" s="38"/>
      <c r="AY12" s="38"/>
      <c r="AZ12" s="38"/>
      <c r="BA12" s="38"/>
      <c r="BB12" s="38"/>
      <c r="BC12" s="38"/>
      <c r="BD12" s="38"/>
      <c r="BE12" s="38"/>
      <c r="BF12" s="38"/>
      <c r="BG12" s="38"/>
      <c r="BH12" s="38"/>
      <c r="BI12" s="38"/>
      <c r="BJ12" s="38"/>
      <c r="BK12" s="38"/>
      <c r="BL12" s="38"/>
      <c r="BM12" s="38"/>
      <c r="BN12" s="38"/>
      <c r="BO12" s="38"/>
      <c r="BP12" s="38"/>
      <c r="BQ12" s="38"/>
      <c r="BR12" s="38"/>
      <c r="BS12" s="38"/>
      <c r="BT12" s="38"/>
      <c r="BU12" s="38"/>
      <c r="BV12" s="38"/>
      <c r="BW12" s="38"/>
      <c r="BX12" s="38"/>
      <c r="BY12" s="38"/>
      <c r="BZ12" s="38"/>
      <c r="CA12" s="38"/>
      <c r="CB12" s="38"/>
      <c r="CC12" s="38"/>
      <c r="CD12" s="38"/>
      <c r="CE12" s="38"/>
      <c r="CF12" s="38"/>
      <c r="CG12" s="38"/>
      <c r="CH12" s="38"/>
      <c r="CI12" s="38"/>
      <c r="CJ12" s="38"/>
      <c r="CK12" s="38"/>
      <c r="CL12" s="38"/>
      <c r="CM12" s="38"/>
      <c r="CN12" s="38"/>
      <c r="CO12" s="38"/>
      <c r="CP12" s="38"/>
      <c r="CQ12" s="38"/>
      <c r="CR12" s="38"/>
      <c r="CS12" s="38"/>
      <c r="CT12" s="38"/>
      <c r="CU12" s="38"/>
      <c r="CV12" s="38"/>
      <c r="CW12" s="38"/>
      <c r="CX12" s="38"/>
      <c r="CY12" s="38">
        <v>20</v>
      </c>
      <c r="CZ12" s="38"/>
      <c r="DA12" s="38"/>
      <c r="DB12" s="38"/>
      <c r="DC12" s="38"/>
      <c r="DD12" s="38"/>
      <c r="DE12" s="38"/>
      <c r="DF12" s="38"/>
      <c r="DG12" s="38"/>
      <c r="DH12" s="38"/>
      <c r="DI12" s="38"/>
      <c r="DJ12" s="38">
        <v>20</v>
      </c>
      <c r="DK12" s="38"/>
      <c r="DL12" s="38"/>
      <c r="DM12" s="38"/>
      <c r="DN12" s="38"/>
      <c r="DO12" s="38"/>
      <c r="DP12" s="38"/>
      <c r="DQ12" s="38"/>
      <c r="DR12" s="38"/>
      <c r="DS12" s="38"/>
      <c r="DT12" s="38"/>
      <c r="DU12" s="38"/>
      <c r="DV12" s="38"/>
      <c r="DW12" s="38"/>
      <c r="DX12" s="38"/>
      <c r="DY12" s="38"/>
      <c r="DZ12" s="38"/>
      <c r="EA12" s="38"/>
      <c r="EB12" s="38"/>
      <c r="EC12" s="38"/>
      <c r="ED12" s="38"/>
      <c r="EE12" s="38"/>
      <c r="EF12" s="38"/>
      <c r="EG12" s="38"/>
      <c r="EH12" s="38"/>
      <c r="EI12" s="38"/>
      <c r="EJ12" s="38"/>
      <c r="EK12" s="38"/>
      <c r="EL12" s="38"/>
      <c r="EM12" s="38"/>
      <c r="EN12" s="38"/>
      <c r="EO12" s="38"/>
      <c r="EP12" s="38"/>
      <c r="EQ12" s="38"/>
      <c r="ER12" s="38"/>
      <c r="ES12" s="38"/>
      <c r="ET12" s="38"/>
      <c r="EU12" s="38"/>
      <c r="EV12" s="38"/>
      <c r="EW12" s="38">
        <v>20</v>
      </c>
      <c r="EX12" s="38"/>
      <c r="EY12" s="38"/>
      <c r="EZ12" s="38"/>
      <c r="FA12" s="38"/>
      <c r="FB12" s="38"/>
      <c r="FC12" s="38"/>
      <c r="FD12" s="38"/>
      <c r="FE12" s="38"/>
      <c r="FF12" s="38"/>
      <c r="FG12" s="38"/>
      <c r="FH12" s="38">
        <v>51</v>
      </c>
      <c r="FI12" s="38"/>
      <c r="FJ12" s="38"/>
      <c r="FK12" s="38"/>
      <c r="FL12" s="38">
        <v>11</v>
      </c>
      <c r="FM12" s="38"/>
      <c r="FN12" s="38"/>
      <c r="FO12" s="38"/>
      <c r="FP12" s="38"/>
      <c r="FQ12" s="38"/>
      <c r="FR12" s="38"/>
      <c r="FS12" s="38"/>
      <c r="FT12" s="38"/>
      <c r="FU12" s="38"/>
      <c r="FV12" s="38"/>
      <c r="FW12" s="38"/>
      <c r="FX12" s="38"/>
      <c r="FY12" s="38"/>
      <c r="FZ12" s="38"/>
      <c r="GA12" s="38"/>
      <c r="GB12" s="38"/>
      <c r="GC12" s="38"/>
      <c r="GD12" s="38"/>
      <c r="GE12" s="38"/>
      <c r="GF12" s="38"/>
      <c r="GG12" s="38"/>
      <c r="GH12" s="38"/>
      <c r="GI12" s="38"/>
      <c r="GJ12" s="38"/>
      <c r="GK12" s="38"/>
      <c r="GL12" s="38"/>
      <c r="GM12" s="38"/>
      <c r="GN12" s="38"/>
      <c r="GO12" s="38"/>
      <c r="GP12" s="38"/>
      <c r="GQ12" s="38"/>
      <c r="GR12" s="38"/>
      <c r="GS12" s="38"/>
      <c r="GT12" s="38"/>
      <c r="GU12" s="38"/>
      <c r="GV12" s="38"/>
      <c r="GW12" s="38"/>
      <c r="GX12" s="38"/>
      <c r="GY12" s="38"/>
      <c r="GZ12" s="38"/>
      <c r="HA12" s="38"/>
      <c r="HB12" s="38"/>
      <c r="HC12" s="38"/>
      <c r="HD12" s="38"/>
      <c r="HE12" s="38"/>
      <c r="HF12" s="38"/>
      <c r="HG12" s="38"/>
      <c r="HH12" s="38"/>
      <c r="HI12" s="38"/>
      <c r="HJ12" s="38"/>
      <c r="HK12" s="38"/>
      <c r="HL12" s="38"/>
      <c r="HM12" s="38"/>
      <c r="HN12" s="38"/>
      <c r="HO12" s="38"/>
      <c r="HP12" s="38"/>
      <c r="HQ12" s="38"/>
      <c r="HR12" s="38"/>
      <c r="HS12" s="38"/>
      <c r="HT12" s="38"/>
      <c r="HU12" s="38"/>
      <c r="HV12" s="38"/>
      <c r="HW12" s="38"/>
      <c r="HX12" s="38"/>
      <c r="HY12" s="116"/>
      <c r="HZ12" s="116"/>
      <c r="IA12" s="116"/>
      <c r="IB12" s="116"/>
      <c r="IC12" s="116"/>
      <c r="ID12" s="116"/>
      <c r="IE12" s="116"/>
      <c r="IF12" s="116"/>
      <c r="IG12" s="116"/>
      <c r="IH12" s="116"/>
      <c r="II12" s="116"/>
      <c r="IJ12" s="116"/>
      <c r="IK12" s="116"/>
      <c r="IL12" s="116"/>
      <c r="IM12" s="116"/>
      <c r="IN12" s="116"/>
      <c r="IO12" s="116"/>
      <c r="IP12" s="116"/>
      <c r="IQ12" s="116"/>
      <c r="IR12" s="116"/>
      <c r="IS12" s="116"/>
      <c r="IT12" s="116"/>
      <c r="IU12" s="116"/>
      <c r="IV12" s="116"/>
      <c r="IW12" s="116"/>
      <c r="IX12" s="116"/>
      <c r="IY12" s="116"/>
      <c r="IZ12" s="116"/>
      <c r="JA12" s="116"/>
      <c r="JB12" s="116"/>
      <c r="JC12" s="116"/>
      <c r="JD12" s="116"/>
      <c r="JE12" s="116"/>
      <c r="JF12" s="116"/>
      <c r="JG12" s="116"/>
      <c r="JH12" s="116"/>
      <c r="JI12" s="116"/>
      <c r="JJ12" s="116"/>
      <c r="JK12" s="116"/>
      <c r="JL12" s="116"/>
      <c r="JM12" s="116"/>
      <c r="JN12" s="116"/>
      <c r="JO12" s="116"/>
      <c r="JP12" s="116"/>
      <c r="JQ12" s="116"/>
      <c r="JR12" s="116"/>
      <c r="JS12" s="116"/>
      <c r="JT12" s="116"/>
      <c r="JU12" s="38"/>
      <c r="JV12" s="116"/>
      <c r="JW12" s="116"/>
      <c r="JX12" s="38"/>
      <c r="JY12" s="116"/>
      <c r="JZ12" s="116"/>
      <c r="KA12" s="116">
        <v>20</v>
      </c>
      <c r="KB12" s="38"/>
      <c r="KC12" s="116"/>
      <c r="KD12" s="38"/>
      <c r="KE12" s="116"/>
      <c r="KF12" s="38"/>
      <c r="KG12" s="38"/>
      <c r="KH12" s="38"/>
      <c r="KI12" s="38"/>
      <c r="KJ12" s="38"/>
      <c r="KK12" s="38"/>
      <c r="KL12" s="38"/>
      <c r="KM12" s="38"/>
      <c r="KN12" s="38"/>
      <c r="KO12" s="38"/>
      <c r="KP12" s="38"/>
      <c r="KQ12" s="38"/>
      <c r="KR12" s="38"/>
      <c r="KS12" s="38"/>
      <c r="KT12" s="38"/>
      <c r="KU12" s="38"/>
      <c r="KV12" s="38"/>
      <c r="KW12" s="38"/>
      <c r="KX12" s="38"/>
      <c r="KY12" s="38"/>
      <c r="KZ12" s="38"/>
      <c r="LA12" s="38"/>
      <c r="LB12" s="38"/>
      <c r="LC12" s="38"/>
      <c r="LD12" s="38"/>
      <c r="LE12" s="38"/>
      <c r="LF12" s="38"/>
      <c r="LG12" s="38"/>
      <c r="LH12" s="38"/>
      <c r="LI12" s="38"/>
      <c r="LJ12" s="38"/>
      <c r="LK12" s="38"/>
      <c r="LL12" s="38">
        <v>4</v>
      </c>
      <c r="LM12" s="38"/>
      <c r="LN12" s="38"/>
      <c r="LO12" s="38"/>
      <c r="LP12" s="38"/>
      <c r="LQ12" s="38"/>
      <c r="LR12" s="38"/>
      <c r="LS12" s="38"/>
      <c r="LT12" s="38"/>
      <c r="LU12" s="38"/>
      <c r="LV12" s="38"/>
      <c r="LW12" s="38"/>
      <c r="LX12" s="38"/>
      <c r="LY12" s="38">
        <v>20</v>
      </c>
      <c r="LZ12" s="38"/>
      <c r="MA12" s="38"/>
      <c r="MB12" s="38"/>
      <c r="MC12" s="38"/>
      <c r="MD12" s="38"/>
      <c r="ME12" s="38"/>
      <c r="MF12" s="38"/>
      <c r="MG12" s="38"/>
      <c r="MH12" s="38"/>
      <c r="MI12" s="38"/>
      <c r="MJ12" s="38"/>
      <c r="MK12" s="38"/>
      <c r="ML12" s="38"/>
      <c r="MM12" s="38"/>
      <c r="MN12" s="38"/>
      <c r="MO12" s="38">
        <v>16</v>
      </c>
      <c r="MP12" s="38"/>
      <c r="MQ12" s="38"/>
      <c r="MR12" s="38"/>
      <c r="MS12" s="38"/>
      <c r="MT12" s="38"/>
      <c r="MU12" s="38"/>
      <c r="MV12" s="38"/>
      <c r="MW12" s="38"/>
      <c r="MX12" s="38"/>
      <c r="MY12" s="38"/>
      <c r="MZ12" s="38"/>
      <c r="NA12" s="38"/>
      <c r="NB12" s="38"/>
      <c r="NC12" s="38"/>
      <c r="ND12" s="38"/>
      <c r="NE12" s="38"/>
      <c r="NF12" s="38"/>
      <c r="NG12" s="38"/>
      <c r="NH12" s="38"/>
      <c r="NI12" s="38"/>
      <c r="NJ12" s="38"/>
      <c r="NK12" s="38"/>
      <c r="NL12" s="38"/>
      <c r="NM12" s="38"/>
      <c r="NN12" s="38"/>
      <c r="NO12" s="38"/>
      <c r="NP12" s="38"/>
      <c r="NQ12" s="38"/>
      <c r="NR12" s="38"/>
      <c r="NS12" s="38"/>
      <c r="NT12" s="38"/>
      <c r="NU12" s="38"/>
      <c r="NV12" s="38"/>
      <c r="NW12" s="38"/>
      <c r="NX12" s="38"/>
      <c r="NY12" s="38"/>
      <c r="NZ12" s="38"/>
      <c r="OA12" s="38"/>
      <c r="OB12" s="38"/>
      <c r="OC12" s="38"/>
      <c r="OD12" s="38"/>
      <c r="OE12" s="38"/>
      <c r="OF12" s="38"/>
      <c r="OG12" s="38"/>
      <c r="OH12" s="38"/>
      <c r="OI12" s="38"/>
      <c r="OJ12" s="38"/>
      <c r="OK12" s="38"/>
      <c r="OL12" s="38"/>
      <c r="OM12" s="38"/>
      <c r="ON12" s="38"/>
      <c r="OO12" s="38"/>
      <c r="OP12" s="38"/>
      <c r="OQ12" s="38"/>
      <c r="OR12" s="38"/>
      <c r="OS12" s="38"/>
      <c r="OT12" s="38"/>
      <c r="OU12" s="38"/>
      <c r="OV12" s="38"/>
      <c r="OW12" s="38"/>
      <c r="OX12" s="38"/>
      <c r="OY12" s="38"/>
      <c r="OZ12" s="38"/>
      <c r="PA12" s="38"/>
      <c r="PB12" s="38"/>
      <c r="PC12" s="38"/>
      <c r="PD12" s="38"/>
      <c r="PE12" s="38"/>
      <c r="PF12" s="38"/>
      <c r="PG12" s="38"/>
      <c r="PH12" s="38"/>
      <c r="PI12" s="38"/>
      <c r="PJ12" s="38"/>
      <c r="PK12" s="38"/>
      <c r="PL12" s="38"/>
      <c r="PM12" s="38"/>
      <c r="PN12" s="38"/>
      <c r="PO12" s="38"/>
      <c r="PP12" s="38"/>
      <c r="PQ12" s="38"/>
      <c r="PR12" s="38"/>
      <c r="PS12" s="38"/>
      <c r="PT12" s="38"/>
      <c r="PU12" s="38"/>
      <c r="PV12" s="38"/>
      <c r="PW12" s="38"/>
      <c r="PX12" s="38"/>
      <c r="PY12" s="38"/>
      <c r="PZ12" s="38"/>
      <c r="QA12" s="38"/>
      <c r="QB12" s="38"/>
      <c r="QC12" s="38"/>
      <c r="QD12" s="38"/>
      <c r="QE12" s="38"/>
      <c r="QF12" s="38"/>
      <c r="QG12" s="116"/>
      <c r="QH12" s="38"/>
      <c r="QI12" s="38"/>
      <c r="QJ12" s="38"/>
      <c r="QK12" s="38"/>
      <c r="QL12" s="38"/>
      <c r="QM12" s="38"/>
      <c r="QN12" s="38"/>
      <c r="QO12" s="38"/>
      <c r="QP12" s="38"/>
      <c r="QQ12" s="38"/>
      <c r="QR12" s="38"/>
      <c r="QS12" s="38"/>
      <c r="QT12" s="38"/>
      <c r="QU12" s="38"/>
      <c r="QV12" s="38"/>
      <c r="QW12" s="38"/>
      <c r="QX12" s="38"/>
      <c r="QY12" s="38"/>
      <c r="QZ12" s="38"/>
      <c r="RA12" s="38"/>
      <c r="RB12" s="38"/>
      <c r="RC12" s="38"/>
      <c r="RD12" s="38"/>
      <c r="RE12" s="38"/>
      <c r="RF12" s="38"/>
      <c r="RG12" s="38"/>
      <c r="RH12" s="38"/>
      <c r="RI12" s="38"/>
      <c r="RJ12" s="38"/>
      <c r="RK12" s="38"/>
      <c r="RL12" s="38"/>
      <c r="RM12" s="38"/>
      <c r="RN12" s="38"/>
      <c r="RO12" s="38"/>
      <c r="RP12" s="38"/>
      <c r="RQ12" s="38"/>
      <c r="RR12" s="38"/>
      <c r="RS12" s="38"/>
      <c r="RT12" s="38"/>
      <c r="RU12" s="38"/>
      <c r="RV12" s="38"/>
      <c r="RW12" s="38"/>
      <c r="RX12" s="38"/>
      <c r="RY12" s="38"/>
      <c r="RZ12" s="38"/>
      <c r="SA12" s="38"/>
      <c r="SB12" s="38"/>
      <c r="SC12" s="38"/>
      <c r="SD12" s="38"/>
      <c r="SE12" s="38"/>
      <c r="SF12" s="38"/>
      <c r="SG12" s="38"/>
      <c r="SH12" s="38"/>
      <c r="SI12" s="38"/>
      <c r="SJ12" s="38"/>
      <c r="SK12" s="38"/>
      <c r="SL12" s="38"/>
      <c r="SM12" s="38"/>
      <c r="SN12" s="38"/>
      <c r="SO12" s="38"/>
      <c r="SP12" s="38"/>
      <c r="SQ12" s="38"/>
      <c r="SR12" s="38"/>
      <c r="SS12" s="38"/>
      <c r="ST12" s="38"/>
      <c r="SU12" s="38"/>
      <c r="SV12" s="38"/>
      <c r="SW12" s="38"/>
      <c r="SX12" s="38"/>
      <c r="SY12" s="38"/>
      <c r="SZ12" s="38"/>
      <c r="TA12" s="38"/>
      <c r="TB12" s="38"/>
      <c r="TC12" s="38"/>
      <c r="TD12" s="38"/>
      <c r="TE12" s="38"/>
      <c r="TF12" s="38"/>
      <c r="TG12" s="38"/>
      <c r="TH12" s="38"/>
      <c r="TI12" s="38"/>
      <c r="TJ12" s="38"/>
      <c r="TK12" s="38"/>
      <c r="TL12" s="38"/>
      <c r="TM12" s="38"/>
      <c r="TN12" s="38"/>
      <c r="TO12" s="38"/>
      <c r="TP12" s="38"/>
      <c r="TQ12" s="38"/>
      <c r="TR12" s="38"/>
      <c r="TS12" s="38"/>
      <c r="TT12" s="38"/>
      <c r="TU12" s="38"/>
      <c r="TV12" s="38"/>
      <c r="TW12" s="38"/>
      <c r="TX12" s="38"/>
      <c r="TY12" s="38"/>
      <c r="TZ12" s="38"/>
      <c r="UA12" s="38"/>
      <c r="UB12" s="38"/>
      <c r="UC12" s="38"/>
      <c r="UD12" s="38"/>
      <c r="UE12" s="38"/>
      <c r="UF12" s="38"/>
      <c r="UG12" s="38"/>
      <c r="UH12" s="38"/>
      <c r="UI12" s="38"/>
      <c r="UJ12" s="38"/>
      <c r="UK12" s="38"/>
      <c r="UL12" s="38"/>
      <c r="UM12" s="38"/>
      <c r="UN12" s="38"/>
      <c r="UO12" s="38"/>
      <c r="UP12" s="38"/>
      <c r="UQ12" s="38"/>
      <c r="UR12" s="38"/>
      <c r="US12" s="38"/>
      <c r="UT12" s="38"/>
      <c r="UU12" s="38"/>
      <c r="UV12" s="38"/>
      <c r="UW12" s="38"/>
      <c r="UX12" s="38"/>
      <c r="UY12" s="38"/>
      <c r="UZ12" s="38"/>
      <c r="VA12" s="38"/>
      <c r="VB12" s="38"/>
      <c r="VC12" s="38"/>
      <c r="VD12" s="38"/>
      <c r="VE12" s="38"/>
      <c r="VF12" s="38"/>
      <c r="VG12" s="38"/>
      <c r="VH12" s="38"/>
      <c r="VI12" s="38"/>
      <c r="VJ12" s="38"/>
      <c r="VK12" s="38"/>
      <c r="VL12" s="38"/>
      <c r="VM12" s="38"/>
      <c r="VN12" s="38"/>
      <c r="VO12" s="38"/>
      <c r="VP12" s="38"/>
      <c r="VQ12" s="38">
        <v>1</v>
      </c>
      <c r="VR12" s="38"/>
      <c r="VS12" s="38"/>
      <c r="VT12" s="38"/>
      <c r="VU12" s="38"/>
      <c r="VV12" s="38"/>
      <c r="VW12" s="38"/>
      <c r="VX12" s="38"/>
      <c r="VY12" s="38">
        <v>1</v>
      </c>
      <c r="VZ12" s="38"/>
      <c r="WA12" s="38"/>
      <c r="WB12" s="38"/>
      <c r="WC12" s="38"/>
      <c r="WD12" s="38"/>
      <c r="WE12" s="38"/>
      <c r="WF12" s="38"/>
      <c r="WG12" s="38"/>
      <c r="WH12" s="38"/>
      <c r="WI12" s="38"/>
      <c r="WJ12" s="38"/>
      <c r="WK12" s="38"/>
      <c r="WL12" s="38"/>
      <c r="WM12" s="38"/>
      <c r="WN12" s="38"/>
      <c r="WO12" s="38"/>
      <c r="WP12" s="38"/>
      <c r="WQ12" s="38"/>
      <c r="WR12" s="38"/>
      <c r="WS12" s="38"/>
      <c r="WT12" s="38"/>
      <c r="WU12" s="38"/>
      <c r="WV12" s="38"/>
      <c r="WW12" s="38"/>
      <c r="WX12" s="38"/>
      <c r="WY12" s="38"/>
      <c r="WZ12" s="38"/>
      <c r="XA12" s="38"/>
      <c r="XB12" s="38"/>
      <c r="XC12" s="38"/>
      <c r="XD12" s="38"/>
      <c r="XE12" s="38"/>
      <c r="XF12" s="38"/>
      <c r="XG12" s="38"/>
      <c r="XH12" s="38"/>
      <c r="XI12" s="38"/>
      <c r="XJ12" s="38"/>
      <c r="XK12" s="38"/>
      <c r="XL12" s="38"/>
      <c r="XM12" s="38"/>
      <c r="XN12" s="38"/>
      <c r="XO12" s="38"/>
      <c r="XP12" s="38"/>
      <c r="XQ12" s="38"/>
      <c r="XR12" s="38"/>
      <c r="XS12" s="38">
        <v>9</v>
      </c>
      <c r="XT12" s="38"/>
      <c r="XU12" s="38"/>
      <c r="XV12" s="38"/>
      <c r="XW12" s="38"/>
      <c r="XX12" s="38"/>
      <c r="XY12" s="38"/>
      <c r="XZ12" s="38"/>
      <c r="YA12" s="38"/>
      <c r="YB12" s="38"/>
      <c r="YC12" s="38">
        <v>9</v>
      </c>
      <c r="YD12" s="38"/>
      <c r="YE12" s="38"/>
      <c r="YF12" s="38"/>
      <c r="YG12" s="38"/>
      <c r="YH12" s="38"/>
      <c r="YI12" s="38"/>
      <c r="YJ12" s="38"/>
      <c r="YK12" s="38"/>
      <c r="YL12" s="38"/>
      <c r="YM12" s="38"/>
      <c r="YN12" s="38"/>
      <c r="YO12" s="38"/>
      <c r="YP12" s="38"/>
      <c r="YQ12" s="38"/>
      <c r="YR12" s="38"/>
      <c r="YS12" s="38"/>
      <c r="YT12" s="38"/>
      <c r="YU12" s="38"/>
      <c r="YV12" s="38"/>
      <c r="YW12" s="38"/>
      <c r="YX12" s="38"/>
      <c r="YY12" s="38"/>
      <c r="YZ12" s="38"/>
      <c r="ZA12" s="38"/>
      <c r="ZB12" s="38"/>
      <c r="ZC12" s="38"/>
      <c r="ZD12" s="38"/>
      <c r="ZE12" s="38"/>
      <c r="ZF12" s="38"/>
      <c r="ZG12" s="38"/>
      <c r="ZH12" s="38"/>
      <c r="ZI12" s="38"/>
      <c r="ZJ12" s="38"/>
      <c r="ZK12" s="38"/>
      <c r="ZL12" s="38"/>
      <c r="ZM12" s="38"/>
      <c r="ZN12" s="38"/>
      <c r="ZO12" s="38"/>
      <c r="ZP12" s="38"/>
      <c r="ZQ12" s="38"/>
      <c r="ZR12" s="38"/>
      <c r="ZS12" s="38"/>
      <c r="ZT12" s="38"/>
      <c r="ZU12" s="38"/>
      <c r="ZV12" s="38"/>
      <c r="ZW12" s="38"/>
      <c r="ZX12" s="38"/>
      <c r="ZY12" s="38"/>
      <c r="ZZ12" s="38"/>
      <c r="AAA12" s="38"/>
      <c r="AAB12" s="38"/>
      <c r="AAC12" s="38"/>
      <c r="AAD12" s="38"/>
      <c r="AAE12" s="38"/>
      <c r="AAF12" s="38"/>
      <c r="AAG12" s="38"/>
      <c r="AAH12" s="38"/>
      <c r="AAI12" s="38"/>
      <c r="AAJ12" s="31">
        <f t="shared" si="1"/>
        <v>0</v>
      </c>
      <c r="AAK12" s="5"/>
    </row>
    <row r="13" spans="1:713" x14ac:dyDescent="0.25">
      <c r="A13" s="43" t="s">
        <v>225</v>
      </c>
      <c r="B13" s="77">
        <f t="shared" si="0"/>
        <v>1</v>
      </c>
      <c r="C13" s="69">
        <v>1</v>
      </c>
      <c r="D13" s="71">
        <v>43461</v>
      </c>
      <c r="E13" s="79">
        <v>18.809999999999999</v>
      </c>
      <c r="F13" s="79">
        <f t="shared" si="2"/>
        <v>18.809999999999999</v>
      </c>
      <c r="G13" s="77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  <c r="AW13" s="38"/>
      <c r="AX13" s="38"/>
      <c r="AY13" s="38"/>
      <c r="AZ13" s="38"/>
      <c r="BA13" s="38"/>
      <c r="BB13" s="38"/>
      <c r="BC13" s="38"/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8"/>
      <c r="BS13" s="38"/>
      <c r="BT13" s="38"/>
      <c r="BU13" s="38"/>
      <c r="BV13" s="38"/>
      <c r="BW13" s="38"/>
      <c r="BX13" s="38"/>
      <c r="BY13" s="38"/>
      <c r="BZ13" s="38"/>
      <c r="CA13" s="38"/>
      <c r="CB13" s="38"/>
      <c r="CC13" s="38"/>
      <c r="CD13" s="38"/>
      <c r="CE13" s="38"/>
      <c r="CF13" s="38"/>
      <c r="CG13" s="38"/>
      <c r="CH13" s="38"/>
      <c r="CI13" s="38"/>
      <c r="CJ13" s="38"/>
      <c r="CK13" s="38"/>
      <c r="CL13" s="38"/>
      <c r="CM13" s="38"/>
      <c r="CN13" s="38"/>
      <c r="CO13" s="38"/>
      <c r="CP13" s="38"/>
      <c r="CQ13" s="38"/>
      <c r="CR13" s="38"/>
      <c r="CS13" s="38"/>
      <c r="CT13" s="38"/>
      <c r="CU13" s="38"/>
      <c r="CV13" s="38"/>
      <c r="CW13" s="38"/>
      <c r="CX13" s="38"/>
      <c r="CY13" s="38"/>
      <c r="CZ13" s="38"/>
      <c r="DA13" s="38"/>
      <c r="DB13" s="38"/>
      <c r="DC13" s="38"/>
      <c r="DD13" s="38"/>
      <c r="DE13" s="38"/>
      <c r="DF13" s="38"/>
      <c r="DG13" s="38"/>
      <c r="DH13" s="38"/>
      <c r="DI13" s="38"/>
      <c r="DJ13" s="38"/>
      <c r="DK13" s="38"/>
      <c r="DL13" s="38"/>
      <c r="DM13" s="38"/>
      <c r="DN13" s="38"/>
      <c r="DO13" s="38"/>
      <c r="DP13" s="38"/>
      <c r="DQ13" s="38"/>
      <c r="DR13" s="38"/>
      <c r="DS13" s="38"/>
      <c r="DT13" s="38"/>
      <c r="DU13" s="38"/>
      <c r="DV13" s="38"/>
      <c r="DW13" s="38"/>
      <c r="DX13" s="38"/>
      <c r="DY13" s="38"/>
      <c r="DZ13" s="38"/>
      <c r="EA13" s="38"/>
      <c r="EB13" s="38"/>
      <c r="EC13" s="38"/>
      <c r="ED13" s="38"/>
      <c r="EE13" s="38"/>
      <c r="EF13" s="38"/>
      <c r="EG13" s="38"/>
      <c r="EH13" s="38"/>
      <c r="EI13" s="38"/>
      <c r="EJ13" s="38"/>
      <c r="EK13" s="38"/>
      <c r="EL13" s="38"/>
      <c r="EM13" s="38"/>
      <c r="EN13" s="38"/>
      <c r="EO13" s="38"/>
      <c r="EP13" s="38"/>
      <c r="EQ13" s="38"/>
      <c r="ER13" s="38"/>
      <c r="ES13" s="38"/>
      <c r="ET13" s="38"/>
      <c r="EU13" s="38"/>
      <c r="EV13" s="38"/>
      <c r="EW13" s="38"/>
      <c r="EX13" s="38"/>
      <c r="EY13" s="38"/>
      <c r="EZ13" s="38"/>
      <c r="FA13" s="38"/>
      <c r="FB13" s="38"/>
      <c r="FC13" s="38"/>
      <c r="FD13" s="38"/>
      <c r="FE13" s="38"/>
      <c r="FF13" s="38"/>
      <c r="FG13" s="38"/>
      <c r="FH13" s="38"/>
      <c r="FI13" s="38"/>
      <c r="FJ13" s="38"/>
      <c r="FK13" s="38"/>
      <c r="FL13" s="38">
        <v>9</v>
      </c>
      <c r="FM13" s="38"/>
      <c r="FN13" s="38"/>
      <c r="FO13" s="38"/>
      <c r="FP13" s="38"/>
      <c r="FQ13" s="38"/>
      <c r="FR13" s="38"/>
      <c r="FS13" s="38"/>
      <c r="FT13" s="38"/>
      <c r="FU13" s="38"/>
      <c r="FV13" s="38"/>
      <c r="FW13" s="38"/>
      <c r="FX13" s="38"/>
      <c r="FY13" s="38"/>
      <c r="FZ13" s="38"/>
      <c r="GA13" s="38"/>
      <c r="GB13" s="38"/>
      <c r="GC13" s="38"/>
      <c r="GD13" s="38"/>
      <c r="GE13" s="38"/>
      <c r="GF13" s="38"/>
      <c r="GG13" s="38"/>
      <c r="GH13" s="38"/>
      <c r="GI13" s="38">
        <v>9</v>
      </c>
      <c r="GJ13" s="38"/>
      <c r="GK13" s="38"/>
      <c r="GL13" s="38"/>
      <c r="GM13" s="38"/>
      <c r="GN13" s="38"/>
      <c r="GO13" s="38"/>
      <c r="GP13" s="38"/>
      <c r="GQ13" s="38"/>
      <c r="GR13" s="38"/>
      <c r="GS13" s="38"/>
      <c r="GT13" s="38"/>
      <c r="GU13" s="38"/>
      <c r="GV13" s="38"/>
      <c r="GW13" s="38"/>
      <c r="GX13" s="38"/>
      <c r="GY13" s="38"/>
      <c r="GZ13" s="38"/>
      <c r="HA13" s="38"/>
      <c r="HB13" s="38"/>
      <c r="HC13" s="38"/>
      <c r="HD13" s="38"/>
      <c r="HE13" s="38"/>
      <c r="HF13" s="38"/>
      <c r="HG13" s="38"/>
      <c r="HH13" s="38"/>
      <c r="HI13" s="38"/>
      <c r="HJ13" s="38"/>
      <c r="HK13" s="38"/>
      <c r="HL13" s="38"/>
      <c r="HM13" s="38"/>
      <c r="HN13" s="38"/>
      <c r="HO13" s="38"/>
      <c r="HP13" s="38"/>
      <c r="HQ13" s="38"/>
      <c r="HR13" s="38"/>
      <c r="HS13" s="38"/>
      <c r="HT13" s="38"/>
      <c r="HU13" s="38"/>
      <c r="HV13" s="38"/>
      <c r="HW13" s="38"/>
      <c r="HX13" s="38"/>
      <c r="HY13" s="116"/>
      <c r="HZ13" s="116"/>
      <c r="IA13" s="116"/>
      <c r="IB13" s="116"/>
      <c r="IC13" s="116"/>
      <c r="ID13" s="116"/>
      <c r="IE13" s="116"/>
      <c r="IF13" s="116"/>
      <c r="IG13" s="116"/>
      <c r="IH13" s="116"/>
      <c r="II13" s="116"/>
      <c r="IJ13" s="116"/>
      <c r="IK13" s="116"/>
      <c r="IL13" s="116"/>
      <c r="IM13" s="116"/>
      <c r="IN13" s="116"/>
      <c r="IO13" s="116"/>
      <c r="IP13" s="116"/>
      <c r="IQ13" s="116"/>
      <c r="IR13" s="116"/>
      <c r="IS13" s="116"/>
      <c r="IT13" s="116"/>
      <c r="IU13" s="116"/>
      <c r="IV13" s="116"/>
      <c r="IW13" s="116"/>
      <c r="IX13" s="116"/>
      <c r="IY13" s="116"/>
      <c r="IZ13" s="116"/>
      <c r="JA13" s="116"/>
      <c r="JB13" s="116"/>
      <c r="JC13" s="116"/>
      <c r="JD13" s="116"/>
      <c r="JE13" s="116"/>
      <c r="JF13" s="116"/>
      <c r="JG13" s="116"/>
      <c r="JH13" s="116"/>
      <c r="JI13" s="116"/>
      <c r="JJ13" s="116"/>
      <c r="JK13" s="116"/>
      <c r="JL13" s="116"/>
      <c r="JM13" s="116"/>
      <c r="JN13" s="116"/>
      <c r="JO13" s="116"/>
      <c r="JP13" s="116"/>
      <c r="JQ13" s="116"/>
      <c r="JR13" s="116"/>
      <c r="JS13" s="116"/>
      <c r="JT13" s="116"/>
      <c r="JU13" s="38"/>
      <c r="JV13" s="116"/>
      <c r="JW13" s="116"/>
      <c r="JX13" s="38"/>
      <c r="JY13" s="116"/>
      <c r="JZ13" s="116"/>
      <c r="KA13" s="116"/>
      <c r="KB13" s="38"/>
      <c r="KC13" s="116"/>
      <c r="KD13" s="38"/>
      <c r="KE13" s="116"/>
      <c r="KF13" s="38"/>
      <c r="KG13" s="38"/>
      <c r="KH13" s="38"/>
      <c r="KI13" s="38"/>
      <c r="KJ13" s="38"/>
      <c r="KK13" s="38"/>
      <c r="KL13" s="38"/>
      <c r="KM13" s="38"/>
      <c r="KN13" s="38"/>
      <c r="KO13" s="38"/>
      <c r="KP13" s="38"/>
      <c r="KQ13" s="38"/>
      <c r="KR13" s="38"/>
      <c r="KS13" s="38"/>
      <c r="KT13" s="38"/>
      <c r="KU13" s="38"/>
      <c r="KV13" s="38"/>
      <c r="KW13" s="38"/>
      <c r="KX13" s="38"/>
      <c r="KY13" s="38"/>
      <c r="KZ13" s="38"/>
      <c r="LA13" s="38"/>
      <c r="LB13" s="38"/>
      <c r="LC13" s="38"/>
      <c r="LD13" s="38"/>
      <c r="LE13" s="38"/>
      <c r="LF13" s="38"/>
      <c r="LG13" s="38"/>
      <c r="LH13" s="38"/>
      <c r="LI13" s="38"/>
      <c r="LJ13" s="38"/>
      <c r="LK13" s="38"/>
      <c r="LL13" s="38"/>
      <c r="LM13" s="38"/>
      <c r="LN13" s="38"/>
      <c r="LO13" s="38"/>
      <c r="LP13" s="38"/>
      <c r="LQ13" s="38"/>
      <c r="LR13" s="38"/>
      <c r="LS13" s="38"/>
      <c r="LT13" s="38"/>
      <c r="LU13" s="38"/>
      <c r="LV13" s="38"/>
      <c r="LW13" s="38"/>
      <c r="LX13" s="38"/>
      <c r="LY13" s="38"/>
      <c r="LZ13" s="38"/>
      <c r="MA13" s="38"/>
      <c r="MB13" s="38"/>
      <c r="MC13" s="38"/>
      <c r="MD13" s="38"/>
      <c r="ME13" s="38"/>
      <c r="MF13" s="38"/>
      <c r="MG13" s="38"/>
      <c r="MH13" s="38"/>
      <c r="MI13" s="38"/>
      <c r="MJ13" s="38"/>
      <c r="MK13" s="38"/>
      <c r="ML13" s="38"/>
      <c r="MM13" s="38"/>
      <c r="MN13" s="38"/>
      <c r="MO13" s="38"/>
      <c r="MP13" s="38"/>
      <c r="MQ13" s="38"/>
      <c r="MR13" s="38"/>
      <c r="MS13" s="38"/>
      <c r="MT13" s="38"/>
      <c r="MU13" s="38"/>
      <c r="MV13" s="38"/>
      <c r="MW13" s="38"/>
      <c r="MX13" s="38"/>
      <c r="MY13" s="38"/>
      <c r="MZ13" s="38"/>
      <c r="NA13" s="38"/>
      <c r="NB13" s="38"/>
      <c r="NC13" s="38"/>
      <c r="ND13" s="38"/>
      <c r="NE13" s="38"/>
      <c r="NF13" s="38"/>
      <c r="NG13" s="38"/>
      <c r="NH13" s="38"/>
      <c r="NI13" s="38"/>
      <c r="NJ13" s="38"/>
      <c r="NK13" s="38"/>
      <c r="NL13" s="38"/>
      <c r="NM13" s="38"/>
      <c r="NN13" s="38"/>
      <c r="NO13" s="38"/>
      <c r="NP13" s="38"/>
      <c r="NQ13" s="38"/>
      <c r="NR13" s="38"/>
      <c r="NS13" s="38"/>
      <c r="NT13" s="38"/>
      <c r="NU13" s="38"/>
      <c r="NV13" s="38"/>
      <c r="NW13" s="38"/>
      <c r="NX13" s="38"/>
      <c r="NY13" s="38"/>
      <c r="NZ13" s="38"/>
      <c r="OA13" s="38"/>
      <c r="OB13" s="38"/>
      <c r="OC13" s="38"/>
      <c r="OD13" s="38"/>
      <c r="OE13" s="38"/>
      <c r="OF13" s="38"/>
      <c r="OG13" s="38"/>
      <c r="OH13" s="38"/>
      <c r="OI13" s="38"/>
      <c r="OJ13" s="38"/>
      <c r="OK13" s="38"/>
      <c r="OL13" s="38">
        <v>20</v>
      </c>
      <c r="OM13" s="38"/>
      <c r="ON13" s="38"/>
      <c r="OO13" s="38"/>
      <c r="OP13" s="38"/>
      <c r="OQ13" s="38"/>
      <c r="OR13" s="38"/>
      <c r="OS13" s="38"/>
      <c r="OT13" s="38"/>
      <c r="OU13" s="38"/>
      <c r="OV13" s="38"/>
      <c r="OW13" s="38"/>
      <c r="OX13" s="38"/>
      <c r="OY13" s="38"/>
      <c r="OZ13" s="38"/>
      <c r="PA13" s="38"/>
      <c r="PB13" s="38"/>
      <c r="PC13" s="38"/>
      <c r="PD13" s="38"/>
      <c r="PE13" s="38"/>
      <c r="PF13" s="38">
        <v>19.7</v>
      </c>
      <c r="PG13" s="38"/>
      <c r="PH13" s="38"/>
      <c r="PI13" s="38"/>
      <c r="PJ13" s="38"/>
      <c r="PK13" s="38"/>
      <c r="PL13" s="38"/>
      <c r="PM13" s="38"/>
      <c r="PN13" s="38"/>
      <c r="PO13" s="38"/>
      <c r="PP13" s="38"/>
      <c r="PQ13" s="38"/>
      <c r="PR13" s="38"/>
      <c r="PS13" s="38"/>
      <c r="PT13" s="38"/>
      <c r="PU13" s="38"/>
      <c r="PV13" s="38"/>
      <c r="PW13" s="38"/>
      <c r="PX13" s="38"/>
      <c r="PY13" s="38"/>
      <c r="PZ13" s="38"/>
      <c r="QA13" s="38"/>
      <c r="QB13" s="38"/>
      <c r="QC13" s="38"/>
      <c r="QD13" s="38"/>
      <c r="QE13" s="38"/>
      <c r="QF13" s="38"/>
      <c r="QG13" s="116"/>
      <c r="QH13" s="38"/>
      <c r="QI13" s="38"/>
      <c r="QJ13" s="38"/>
      <c r="QK13" s="38"/>
      <c r="QL13" s="38"/>
      <c r="QM13" s="38"/>
      <c r="QN13" s="38"/>
      <c r="QO13" s="38"/>
      <c r="QP13" s="38"/>
      <c r="QQ13" s="38"/>
      <c r="QR13" s="38"/>
      <c r="QS13" s="38"/>
      <c r="QT13" s="38"/>
      <c r="QU13" s="38"/>
      <c r="QV13" s="38"/>
      <c r="QW13" s="38"/>
      <c r="QX13" s="38"/>
      <c r="QY13" s="38"/>
      <c r="QZ13" s="38"/>
      <c r="RA13" s="38"/>
      <c r="RB13" s="38">
        <v>0.3</v>
      </c>
      <c r="RC13" s="38"/>
      <c r="RD13" s="38"/>
      <c r="RE13" s="38"/>
      <c r="RF13" s="38"/>
      <c r="RG13" s="38"/>
      <c r="RH13" s="38"/>
      <c r="RI13" s="38"/>
      <c r="RJ13" s="38"/>
      <c r="RK13" s="38"/>
      <c r="RL13" s="38"/>
      <c r="RM13" s="38"/>
      <c r="RN13" s="38"/>
      <c r="RO13" s="38"/>
      <c r="RP13" s="38"/>
      <c r="RQ13" s="38"/>
      <c r="RR13" s="38"/>
      <c r="RS13" s="38"/>
      <c r="RT13" s="38"/>
      <c r="RU13" s="38"/>
      <c r="RV13" s="38"/>
      <c r="RW13" s="38"/>
      <c r="RX13" s="38"/>
      <c r="RY13" s="38"/>
      <c r="RZ13" s="38"/>
      <c r="SA13" s="38"/>
      <c r="SB13" s="38"/>
      <c r="SC13" s="38"/>
      <c r="SD13" s="38"/>
      <c r="SE13" s="38"/>
      <c r="SF13" s="38"/>
      <c r="SG13" s="38"/>
      <c r="SH13" s="38"/>
      <c r="SI13" s="38"/>
      <c r="SJ13" s="38"/>
      <c r="SK13" s="38"/>
      <c r="SL13" s="38"/>
      <c r="SM13" s="38"/>
      <c r="SN13" s="38"/>
      <c r="SO13" s="38"/>
      <c r="SP13" s="38"/>
      <c r="SQ13" s="38"/>
      <c r="SR13" s="38"/>
      <c r="SS13" s="38"/>
      <c r="ST13" s="38"/>
      <c r="SU13" s="38"/>
      <c r="SV13" s="38"/>
      <c r="SW13" s="38"/>
      <c r="SX13" s="38"/>
      <c r="SY13" s="38"/>
      <c r="SZ13" s="38"/>
      <c r="TA13" s="38"/>
      <c r="TB13" s="38"/>
      <c r="TC13" s="38"/>
      <c r="TD13" s="38"/>
      <c r="TE13" s="38"/>
      <c r="TF13" s="38"/>
      <c r="TG13" s="38"/>
      <c r="TH13" s="38"/>
      <c r="TI13" s="38"/>
      <c r="TJ13" s="38"/>
      <c r="TK13" s="38"/>
      <c r="TL13" s="38"/>
      <c r="TM13" s="38"/>
      <c r="TN13" s="38"/>
      <c r="TO13" s="38"/>
      <c r="TP13" s="38"/>
      <c r="TQ13" s="38"/>
      <c r="TR13" s="38"/>
      <c r="TS13" s="38"/>
      <c r="TT13" s="38"/>
      <c r="TU13" s="38"/>
      <c r="TV13" s="38"/>
      <c r="TW13" s="38"/>
      <c r="TX13" s="38"/>
      <c r="TY13" s="38"/>
      <c r="TZ13" s="38"/>
      <c r="UA13" s="38"/>
      <c r="UB13" s="38"/>
      <c r="UC13" s="38"/>
      <c r="UD13" s="38"/>
      <c r="UE13" s="38"/>
      <c r="UF13" s="38"/>
      <c r="UG13" s="38"/>
      <c r="UH13" s="38"/>
      <c r="UI13" s="38"/>
      <c r="UJ13" s="38"/>
      <c r="UK13" s="38"/>
      <c r="UL13" s="38"/>
      <c r="UM13" s="38"/>
      <c r="UN13" s="38"/>
      <c r="UO13" s="38"/>
      <c r="UP13" s="38"/>
      <c r="UQ13" s="38"/>
      <c r="UR13" s="38"/>
      <c r="US13" s="38"/>
      <c r="UT13" s="38"/>
      <c r="UU13" s="38"/>
      <c r="UV13" s="38"/>
      <c r="UW13" s="38"/>
      <c r="UX13" s="38"/>
      <c r="UY13" s="38"/>
      <c r="UZ13" s="38"/>
      <c r="VA13" s="38"/>
      <c r="VB13" s="38"/>
      <c r="VC13" s="38"/>
      <c r="VD13" s="38"/>
      <c r="VE13" s="38"/>
      <c r="VF13" s="38"/>
      <c r="VG13" s="38"/>
      <c r="VH13" s="38"/>
      <c r="VI13" s="38"/>
      <c r="VJ13" s="38"/>
      <c r="VK13" s="38"/>
      <c r="VL13" s="38"/>
      <c r="VM13" s="38"/>
      <c r="VN13" s="38"/>
      <c r="VO13" s="38"/>
      <c r="VP13" s="38"/>
      <c r="VQ13" s="38"/>
      <c r="VR13" s="38"/>
      <c r="VS13" s="38"/>
      <c r="VT13" s="38"/>
      <c r="VU13" s="38"/>
      <c r="VV13" s="38"/>
      <c r="VW13" s="38"/>
      <c r="VX13" s="38"/>
      <c r="VY13" s="38"/>
      <c r="VZ13" s="38"/>
      <c r="WA13" s="38"/>
      <c r="WB13" s="38"/>
      <c r="WC13" s="38"/>
      <c r="WD13" s="38"/>
      <c r="WE13" s="38"/>
      <c r="WF13" s="38"/>
      <c r="WG13" s="38"/>
      <c r="WH13" s="38"/>
      <c r="WI13" s="38"/>
      <c r="WJ13" s="38"/>
      <c r="WK13" s="38"/>
      <c r="WL13" s="38"/>
      <c r="WM13" s="38"/>
      <c r="WN13" s="38"/>
      <c r="WO13" s="38"/>
      <c r="WP13" s="38"/>
      <c r="WQ13" s="38"/>
      <c r="WR13" s="38"/>
      <c r="WS13" s="38"/>
      <c r="WT13" s="38"/>
      <c r="WU13" s="38"/>
      <c r="WV13" s="38"/>
      <c r="WW13" s="38"/>
      <c r="WX13" s="38"/>
      <c r="WY13" s="38"/>
      <c r="WZ13" s="38"/>
      <c r="XA13" s="38"/>
      <c r="XB13" s="38"/>
      <c r="XC13" s="38"/>
      <c r="XD13" s="38"/>
      <c r="XE13" s="38"/>
      <c r="XF13" s="38"/>
      <c r="XG13" s="38"/>
      <c r="XH13" s="38"/>
      <c r="XI13" s="38"/>
      <c r="XJ13" s="38"/>
      <c r="XK13" s="38"/>
      <c r="XL13" s="38"/>
      <c r="XM13" s="38"/>
      <c r="XN13" s="38"/>
      <c r="XO13" s="38"/>
      <c r="XP13" s="38"/>
      <c r="XQ13" s="38"/>
      <c r="XR13" s="38"/>
      <c r="XS13" s="38">
        <v>11</v>
      </c>
      <c r="XT13" s="38"/>
      <c r="XU13" s="38"/>
      <c r="XV13" s="38"/>
      <c r="XW13" s="38"/>
      <c r="XX13" s="38"/>
      <c r="XY13" s="38"/>
      <c r="XZ13" s="38"/>
      <c r="YA13" s="38"/>
      <c r="YB13" s="38"/>
      <c r="YC13" s="38"/>
      <c r="YD13" s="38"/>
      <c r="YE13" s="38"/>
      <c r="YF13" s="38"/>
      <c r="YG13" s="38"/>
      <c r="YH13" s="38"/>
      <c r="YI13" s="38"/>
      <c r="YJ13" s="38"/>
      <c r="YK13" s="38"/>
      <c r="YL13" s="38"/>
      <c r="YM13" s="38"/>
      <c r="YN13" s="38"/>
      <c r="YO13" s="38"/>
      <c r="YP13" s="38"/>
      <c r="YQ13" s="38"/>
      <c r="YR13" s="38"/>
      <c r="YS13" s="38"/>
      <c r="YT13" s="38"/>
      <c r="YU13" s="38"/>
      <c r="YV13" s="38"/>
      <c r="YW13" s="38"/>
      <c r="YX13" s="38"/>
      <c r="YY13" s="38"/>
      <c r="YZ13" s="38"/>
      <c r="ZA13" s="38"/>
      <c r="ZB13" s="38"/>
      <c r="ZC13" s="38"/>
      <c r="ZD13" s="38"/>
      <c r="ZE13" s="38"/>
      <c r="ZF13" s="38"/>
      <c r="ZG13" s="38"/>
      <c r="ZH13" s="38"/>
      <c r="ZI13" s="38"/>
      <c r="ZJ13" s="38"/>
      <c r="ZK13" s="38"/>
      <c r="ZL13" s="38"/>
      <c r="ZM13" s="38"/>
      <c r="ZN13" s="38"/>
      <c r="ZO13" s="38"/>
      <c r="ZP13" s="38"/>
      <c r="ZQ13" s="38">
        <v>12</v>
      </c>
      <c r="ZR13" s="38"/>
      <c r="ZS13" s="38"/>
      <c r="ZT13" s="38"/>
      <c r="ZU13" s="38"/>
      <c r="ZV13" s="38"/>
      <c r="ZW13" s="38">
        <v>1</v>
      </c>
      <c r="ZX13" s="38"/>
      <c r="ZY13" s="38"/>
      <c r="ZZ13" s="38"/>
      <c r="AAA13" s="38"/>
      <c r="AAB13" s="38"/>
      <c r="AAC13" s="38"/>
      <c r="AAD13" s="38"/>
      <c r="AAE13" s="38"/>
      <c r="AAF13" s="38"/>
      <c r="AAG13" s="38"/>
      <c r="AAH13" s="38"/>
      <c r="AAI13" s="38"/>
      <c r="AAJ13" s="31">
        <f t="shared" si="1"/>
        <v>0</v>
      </c>
      <c r="AAK13" s="5"/>
    </row>
    <row r="14" spans="1:713" x14ac:dyDescent="0.25">
      <c r="A14" s="43" t="s">
        <v>608</v>
      </c>
      <c r="B14" s="77">
        <f t="shared" si="0"/>
        <v>0</v>
      </c>
      <c r="C14" s="69">
        <v>1</v>
      </c>
      <c r="D14" s="71">
        <v>43430</v>
      </c>
      <c r="E14" s="79">
        <v>14.76</v>
      </c>
      <c r="F14" s="79">
        <f t="shared" si="2"/>
        <v>0</v>
      </c>
      <c r="G14" s="77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116"/>
      <c r="HZ14" s="116"/>
      <c r="IA14" s="116"/>
      <c r="IB14" s="116"/>
      <c r="IC14" s="116"/>
      <c r="ID14" s="116"/>
      <c r="IE14" s="116"/>
      <c r="IF14" s="116"/>
      <c r="IG14" s="116"/>
      <c r="IH14" s="116"/>
      <c r="II14" s="116"/>
      <c r="IJ14" s="116"/>
      <c r="IK14" s="116"/>
      <c r="IL14" s="116"/>
      <c r="IM14" s="116"/>
      <c r="IN14" s="116"/>
      <c r="IO14" s="116"/>
      <c r="IP14" s="116"/>
      <c r="IQ14" s="116"/>
      <c r="IR14" s="116"/>
      <c r="IS14" s="116"/>
      <c r="IT14" s="116"/>
      <c r="IU14" s="116"/>
      <c r="IV14" s="116"/>
      <c r="IW14" s="116"/>
      <c r="IX14" s="116"/>
      <c r="IY14" s="116"/>
      <c r="IZ14" s="116"/>
      <c r="JA14" s="116"/>
      <c r="JB14" s="116"/>
      <c r="JC14" s="116"/>
      <c r="JD14" s="116"/>
      <c r="JE14" s="116"/>
      <c r="JF14" s="116"/>
      <c r="JG14" s="116"/>
      <c r="JH14" s="116"/>
      <c r="JI14" s="116"/>
      <c r="JJ14" s="116"/>
      <c r="JK14" s="116"/>
      <c r="JL14" s="116"/>
      <c r="JM14" s="116"/>
      <c r="JN14" s="116"/>
      <c r="JO14" s="116"/>
      <c r="JP14" s="116"/>
      <c r="JQ14" s="116"/>
      <c r="JR14" s="116"/>
      <c r="JS14" s="116"/>
      <c r="JT14" s="116"/>
      <c r="JU14" s="38"/>
      <c r="JV14" s="116"/>
      <c r="JW14" s="116"/>
      <c r="JX14" s="38"/>
      <c r="JY14" s="116"/>
      <c r="JZ14" s="116"/>
      <c r="KA14" s="116"/>
      <c r="KB14" s="38"/>
      <c r="KC14" s="116"/>
      <c r="KD14" s="38"/>
      <c r="KE14" s="116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  <c r="OH14" s="38"/>
      <c r="OI14" s="38"/>
      <c r="OJ14" s="38"/>
      <c r="OK14" s="38"/>
      <c r="OL14" s="38"/>
      <c r="OM14" s="38"/>
      <c r="ON14" s="38"/>
      <c r="OO14" s="38"/>
      <c r="OP14" s="38"/>
      <c r="OQ14" s="38"/>
      <c r="OR14" s="38"/>
      <c r="OS14" s="38"/>
      <c r="OT14" s="38"/>
      <c r="OU14" s="38"/>
      <c r="OV14" s="38"/>
      <c r="OW14" s="38"/>
      <c r="OX14" s="38"/>
      <c r="OY14" s="38"/>
      <c r="OZ14" s="38"/>
      <c r="PA14" s="38"/>
      <c r="PB14" s="38"/>
      <c r="PC14" s="38"/>
      <c r="PD14" s="38"/>
      <c r="PE14" s="38"/>
      <c r="PF14" s="38"/>
      <c r="PG14" s="38"/>
      <c r="PH14" s="38"/>
      <c r="PI14" s="38"/>
      <c r="PJ14" s="38"/>
      <c r="PK14" s="38"/>
      <c r="PL14" s="38"/>
      <c r="PM14" s="38"/>
      <c r="PN14" s="38"/>
      <c r="PO14" s="38"/>
      <c r="PP14" s="38"/>
      <c r="PQ14" s="38"/>
      <c r="PR14" s="38"/>
      <c r="PS14" s="38"/>
      <c r="PT14" s="38"/>
      <c r="PU14" s="38"/>
      <c r="PV14" s="38"/>
      <c r="PW14" s="38"/>
      <c r="PX14" s="38"/>
      <c r="PY14" s="38"/>
      <c r="PZ14" s="38"/>
      <c r="QA14" s="38"/>
      <c r="QB14" s="38"/>
      <c r="QC14" s="38"/>
      <c r="QD14" s="38"/>
      <c r="QE14" s="38"/>
      <c r="QF14" s="38"/>
      <c r="QG14" s="116"/>
      <c r="QH14" s="38"/>
      <c r="QI14" s="38"/>
      <c r="QJ14" s="38"/>
      <c r="QK14" s="38"/>
      <c r="QL14" s="38"/>
      <c r="QM14" s="38"/>
      <c r="QN14" s="38"/>
      <c r="QO14" s="38"/>
      <c r="QP14" s="38"/>
      <c r="QQ14" s="38"/>
      <c r="QR14" s="38"/>
      <c r="QS14" s="38"/>
      <c r="QT14" s="38"/>
      <c r="QU14" s="38"/>
      <c r="QV14" s="38"/>
      <c r="QW14" s="38"/>
      <c r="QX14" s="38"/>
      <c r="QY14" s="38"/>
      <c r="QZ14" s="38"/>
      <c r="RA14" s="38"/>
      <c r="RB14" s="38"/>
      <c r="RC14" s="38"/>
      <c r="RD14" s="38"/>
      <c r="RE14" s="38"/>
      <c r="RF14" s="38"/>
      <c r="RG14" s="38"/>
      <c r="RH14" s="38"/>
      <c r="RI14" s="38"/>
      <c r="RJ14" s="38"/>
      <c r="RK14" s="38"/>
      <c r="RL14" s="38"/>
      <c r="RM14" s="38"/>
      <c r="RN14" s="38"/>
      <c r="RO14" s="38"/>
      <c r="RP14" s="38"/>
      <c r="RQ14" s="38"/>
      <c r="RR14" s="38"/>
      <c r="RS14" s="38"/>
      <c r="RT14" s="38"/>
      <c r="RU14" s="38"/>
      <c r="RV14" s="38"/>
      <c r="RW14" s="38"/>
      <c r="RX14" s="38"/>
      <c r="RY14" s="38"/>
      <c r="RZ14" s="38"/>
      <c r="SA14" s="38"/>
      <c r="SB14" s="38"/>
      <c r="SC14" s="38"/>
      <c r="SD14" s="38"/>
      <c r="SE14" s="38"/>
      <c r="SF14" s="38"/>
      <c r="SG14" s="38"/>
      <c r="SH14" s="38"/>
      <c r="SI14" s="38"/>
      <c r="SJ14" s="38"/>
      <c r="SK14" s="38"/>
      <c r="SL14" s="38"/>
      <c r="SM14" s="38"/>
      <c r="SN14" s="38"/>
      <c r="SO14" s="38"/>
      <c r="SP14" s="38"/>
      <c r="SQ14" s="38"/>
      <c r="SR14" s="38"/>
      <c r="SS14" s="38"/>
      <c r="ST14" s="38"/>
      <c r="SU14" s="38"/>
      <c r="SV14" s="38"/>
      <c r="SW14" s="38"/>
      <c r="SX14" s="38"/>
      <c r="SY14" s="38"/>
      <c r="SZ14" s="38"/>
      <c r="TA14" s="38"/>
      <c r="TB14" s="38"/>
      <c r="TC14" s="38"/>
      <c r="TD14" s="38"/>
      <c r="TE14" s="38">
        <v>1</v>
      </c>
      <c r="TF14" s="38"/>
      <c r="TG14" s="38"/>
      <c r="TH14" s="38"/>
      <c r="TI14" s="38"/>
      <c r="TJ14" s="38"/>
      <c r="TK14" s="38"/>
      <c r="TL14" s="38"/>
      <c r="TM14" s="38"/>
      <c r="TN14" s="38">
        <v>1</v>
      </c>
      <c r="TO14" s="38"/>
      <c r="TP14" s="38"/>
      <c r="TQ14" s="38"/>
      <c r="TR14" s="38"/>
      <c r="TS14" s="38"/>
      <c r="TT14" s="38"/>
      <c r="TU14" s="38"/>
      <c r="TV14" s="38"/>
      <c r="TW14" s="38"/>
      <c r="TX14" s="38"/>
      <c r="TY14" s="38"/>
      <c r="TZ14" s="38"/>
      <c r="UA14" s="38"/>
      <c r="UB14" s="38"/>
      <c r="UC14" s="38"/>
      <c r="UD14" s="38">
        <v>1</v>
      </c>
      <c r="UE14" s="38"/>
      <c r="UF14" s="38"/>
      <c r="UG14" s="38"/>
      <c r="UH14" s="38"/>
      <c r="UI14" s="38"/>
      <c r="UJ14" s="38"/>
      <c r="UK14" s="38"/>
      <c r="UL14" s="38"/>
      <c r="UM14" s="38"/>
      <c r="UN14" s="38">
        <v>1</v>
      </c>
      <c r="UO14" s="38"/>
      <c r="UP14" s="38"/>
      <c r="UQ14" s="38"/>
      <c r="UR14" s="38"/>
      <c r="US14" s="38"/>
      <c r="UT14" s="38"/>
      <c r="UU14" s="38"/>
      <c r="UV14" s="38"/>
      <c r="UW14" s="38"/>
      <c r="UX14" s="38"/>
      <c r="UY14" s="38"/>
      <c r="UZ14" s="38"/>
      <c r="VA14" s="38"/>
      <c r="VB14" s="38"/>
      <c r="VC14" s="38"/>
      <c r="VD14" s="38"/>
      <c r="VE14" s="38"/>
      <c r="VF14" s="38"/>
      <c r="VG14" s="38"/>
      <c r="VH14" s="38"/>
      <c r="VI14" s="38"/>
      <c r="VJ14" s="38"/>
      <c r="VK14" s="38"/>
      <c r="VL14" s="38"/>
      <c r="VM14" s="38"/>
      <c r="VN14" s="38"/>
      <c r="VO14" s="38"/>
      <c r="VP14" s="38"/>
      <c r="VQ14" s="38"/>
      <c r="VR14" s="38"/>
      <c r="VS14" s="38"/>
      <c r="VT14" s="38"/>
      <c r="VU14" s="38"/>
      <c r="VV14" s="38"/>
      <c r="VW14" s="38"/>
      <c r="VX14" s="38"/>
      <c r="VY14" s="38"/>
      <c r="VZ14" s="38"/>
      <c r="WA14" s="38"/>
      <c r="WB14" s="38"/>
      <c r="WC14" s="38"/>
      <c r="WD14" s="38"/>
      <c r="WE14" s="38"/>
      <c r="WF14" s="38"/>
      <c r="WG14" s="38"/>
      <c r="WH14" s="38"/>
      <c r="WI14" s="38"/>
      <c r="WJ14" s="38"/>
      <c r="WK14" s="38"/>
      <c r="WL14" s="38"/>
      <c r="WM14" s="38"/>
      <c r="WN14" s="38"/>
      <c r="WO14" s="38"/>
      <c r="WP14" s="38"/>
      <c r="WQ14" s="38">
        <v>2</v>
      </c>
      <c r="WR14" s="38"/>
      <c r="WS14" s="38"/>
      <c r="WT14" s="38"/>
      <c r="WU14" s="38"/>
      <c r="WV14" s="38"/>
      <c r="WW14" s="38"/>
      <c r="WX14" s="38"/>
      <c r="WY14" s="38"/>
      <c r="WZ14" s="38"/>
      <c r="XA14" s="38">
        <v>2</v>
      </c>
      <c r="XB14" s="38"/>
      <c r="XC14" s="38"/>
      <c r="XD14" s="38"/>
      <c r="XE14" s="38"/>
      <c r="XF14" s="38"/>
      <c r="XG14" s="38"/>
      <c r="XH14" s="38"/>
      <c r="XI14" s="38"/>
      <c r="XJ14" s="38"/>
      <c r="XK14" s="38"/>
      <c r="XL14" s="38"/>
      <c r="XM14" s="38"/>
      <c r="XN14" s="38"/>
      <c r="XO14" s="38"/>
      <c r="XP14" s="38"/>
      <c r="XQ14" s="38"/>
      <c r="XR14" s="38"/>
      <c r="XS14" s="38"/>
      <c r="XT14" s="38"/>
      <c r="XU14" s="38"/>
      <c r="XV14" s="38"/>
      <c r="XW14" s="38"/>
      <c r="XX14" s="38"/>
      <c r="XY14" s="38"/>
      <c r="XZ14" s="38"/>
      <c r="YA14" s="38"/>
      <c r="YB14" s="38"/>
      <c r="YC14" s="38"/>
      <c r="YD14" s="38"/>
      <c r="YE14" s="38"/>
      <c r="YF14" s="38"/>
      <c r="YG14" s="38"/>
      <c r="YH14" s="38"/>
      <c r="YI14" s="38"/>
      <c r="YJ14" s="38"/>
      <c r="YK14" s="38"/>
      <c r="YL14" s="38"/>
      <c r="YM14" s="38"/>
      <c r="YN14" s="38"/>
      <c r="YO14" s="38"/>
      <c r="YP14" s="38"/>
      <c r="YQ14" s="38"/>
      <c r="YR14" s="38"/>
      <c r="YS14" s="38"/>
      <c r="YT14" s="38"/>
      <c r="YU14" s="38"/>
      <c r="YV14" s="38"/>
      <c r="YW14" s="38"/>
      <c r="YX14" s="38"/>
      <c r="YY14" s="38"/>
      <c r="YZ14" s="38"/>
      <c r="ZA14" s="38"/>
      <c r="ZB14" s="38"/>
      <c r="ZC14" s="38"/>
      <c r="ZD14" s="38"/>
      <c r="ZE14" s="38"/>
      <c r="ZF14" s="38"/>
      <c r="ZG14" s="38"/>
      <c r="ZH14" s="38"/>
      <c r="ZI14" s="38"/>
      <c r="ZJ14" s="38"/>
      <c r="ZK14" s="38"/>
      <c r="ZL14" s="38"/>
      <c r="ZM14" s="38"/>
      <c r="ZN14" s="38"/>
      <c r="ZO14" s="38"/>
      <c r="ZP14" s="38"/>
      <c r="ZQ14" s="38"/>
      <c r="ZR14" s="38"/>
      <c r="ZS14" s="38"/>
      <c r="ZT14" s="38"/>
      <c r="ZU14" s="38"/>
      <c r="ZV14" s="38"/>
      <c r="ZW14" s="38"/>
      <c r="ZX14" s="38"/>
      <c r="ZY14" s="38"/>
      <c r="ZZ14" s="38"/>
      <c r="AAA14" s="38"/>
      <c r="AAB14" s="38"/>
      <c r="AAC14" s="38"/>
      <c r="AAD14" s="38"/>
      <c r="AAE14" s="38"/>
      <c r="AAF14" s="38"/>
      <c r="AAG14" s="38"/>
      <c r="AAH14" s="38"/>
      <c r="AAI14" s="38"/>
      <c r="AAJ14" s="31">
        <f t="shared" si="1"/>
        <v>0</v>
      </c>
      <c r="AAK14" s="5"/>
    </row>
    <row r="15" spans="1:713" x14ac:dyDescent="0.25">
      <c r="A15" s="43" t="s">
        <v>608</v>
      </c>
      <c r="B15" s="77">
        <f t="shared" si="0"/>
        <v>0</v>
      </c>
      <c r="C15" s="69">
        <v>10</v>
      </c>
      <c r="D15" s="71">
        <v>43461</v>
      </c>
      <c r="E15" s="79">
        <v>12.02</v>
      </c>
      <c r="F15" s="79">
        <f t="shared" si="2"/>
        <v>0</v>
      </c>
      <c r="G15" s="77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38"/>
      <c r="AL15" s="38"/>
      <c r="AM15" s="38"/>
      <c r="AN15" s="38"/>
      <c r="AO15" s="38"/>
      <c r="AP15" s="38"/>
      <c r="AQ15" s="38"/>
      <c r="AR15" s="38"/>
      <c r="AS15" s="38"/>
      <c r="AT15" s="38"/>
      <c r="AU15" s="38"/>
      <c r="AV15" s="38"/>
      <c r="AW15" s="38"/>
      <c r="AX15" s="38"/>
      <c r="AY15" s="38"/>
      <c r="AZ15" s="38"/>
      <c r="BA15" s="38"/>
      <c r="BB15" s="38"/>
      <c r="BC15" s="38"/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8"/>
      <c r="BS15" s="38"/>
      <c r="BT15" s="38"/>
      <c r="BU15" s="38"/>
      <c r="BV15" s="38"/>
      <c r="BW15" s="38"/>
      <c r="BX15" s="38"/>
      <c r="BY15" s="38"/>
      <c r="BZ15" s="38"/>
      <c r="CA15" s="38"/>
      <c r="CB15" s="38"/>
      <c r="CC15" s="38"/>
      <c r="CD15" s="38"/>
      <c r="CE15" s="38"/>
      <c r="CF15" s="38"/>
      <c r="CG15" s="38"/>
      <c r="CH15" s="38"/>
      <c r="CI15" s="38"/>
      <c r="CJ15" s="38"/>
      <c r="CK15" s="38"/>
      <c r="CL15" s="38"/>
      <c r="CM15" s="38"/>
      <c r="CN15" s="38"/>
      <c r="CO15" s="38"/>
      <c r="CP15" s="38"/>
      <c r="CQ15" s="38"/>
      <c r="CR15" s="38"/>
      <c r="CS15" s="38"/>
      <c r="CT15" s="38"/>
      <c r="CU15" s="38"/>
      <c r="CV15" s="38"/>
      <c r="CW15" s="38"/>
      <c r="CX15" s="38"/>
      <c r="CY15" s="38"/>
      <c r="CZ15" s="38"/>
      <c r="DA15" s="38"/>
      <c r="DB15" s="38"/>
      <c r="DC15" s="38"/>
      <c r="DD15" s="38"/>
      <c r="DE15" s="38"/>
      <c r="DF15" s="38"/>
      <c r="DG15" s="38"/>
      <c r="DH15" s="38"/>
      <c r="DI15" s="38"/>
      <c r="DJ15" s="38"/>
      <c r="DK15" s="38"/>
      <c r="DL15" s="38"/>
      <c r="DM15" s="38"/>
      <c r="DN15" s="38"/>
      <c r="DO15" s="38"/>
      <c r="DP15" s="38"/>
      <c r="DQ15" s="38"/>
      <c r="DR15" s="38"/>
      <c r="DS15" s="38"/>
      <c r="DT15" s="38"/>
      <c r="DU15" s="38"/>
      <c r="DV15" s="38"/>
      <c r="DW15" s="38"/>
      <c r="DX15" s="38"/>
      <c r="DY15" s="38"/>
      <c r="DZ15" s="38"/>
      <c r="EA15" s="38"/>
      <c r="EB15" s="38"/>
      <c r="EC15" s="38"/>
      <c r="ED15" s="38"/>
      <c r="EE15" s="38"/>
      <c r="EF15" s="38"/>
      <c r="EG15" s="38"/>
      <c r="EH15" s="38"/>
      <c r="EI15" s="38"/>
      <c r="EJ15" s="38"/>
      <c r="EK15" s="38"/>
      <c r="EL15" s="38"/>
      <c r="EM15" s="38"/>
      <c r="EN15" s="38"/>
      <c r="EO15" s="38"/>
      <c r="EP15" s="38"/>
      <c r="EQ15" s="38"/>
      <c r="ER15" s="38"/>
      <c r="ES15" s="38"/>
      <c r="ET15" s="38"/>
      <c r="EU15" s="38"/>
      <c r="EV15" s="38"/>
      <c r="EW15" s="38"/>
      <c r="EX15" s="38"/>
      <c r="EY15" s="38"/>
      <c r="EZ15" s="38"/>
      <c r="FA15" s="38"/>
      <c r="FB15" s="38"/>
      <c r="FC15" s="38"/>
      <c r="FD15" s="38"/>
      <c r="FE15" s="38"/>
      <c r="FF15" s="38"/>
      <c r="FG15" s="38"/>
      <c r="FH15" s="38"/>
      <c r="FI15" s="38"/>
      <c r="FJ15" s="38"/>
      <c r="FK15" s="38"/>
      <c r="FL15" s="38"/>
      <c r="FM15" s="38"/>
      <c r="FN15" s="38"/>
      <c r="FO15" s="38"/>
      <c r="FP15" s="38"/>
      <c r="FQ15" s="38"/>
      <c r="FR15" s="38"/>
      <c r="FS15" s="38"/>
      <c r="FT15" s="38"/>
      <c r="FU15" s="38"/>
      <c r="FV15" s="38"/>
      <c r="FW15" s="38"/>
      <c r="FX15" s="38"/>
      <c r="FY15" s="38"/>
      <c r="FZ15" s="38"/>
      <c r="GA15" s="38"/>
      <c r="GB15" s="38"/>
      <c r="GC15" s="38"/>
      <c r="GD15" s="38"/>
      <c r="GE15" s="38"/>
      <c r="GF15" s="38"/>
      <c r="GG15" s="38"/>
      <c r="GH15" s="38"/>
      <c r="GI15" s="38"/>
      <c r="GJ15" s="38"/>
      <c r="GK15" s="38"/>
      <c r="GL15" s="38"/>
      <c r="GM15" s="38"/>
      <c r="GN15" s="38"/>
      <c r="GO15" s="38"/>
      <c r="GP15" s="38"/>
      <c r="GQ15" s="38"/>
      <c r="GR15" s="38"/>
      <c r="GS15" s="38"/>
      <c r="GT15" s="38"/>
      <c r="GU15" s="38"/>
      <c r="GV15" s="38"/>
      <c r="GW15" s="38"/>
      <c r="GX15" s="38"/>
      <c r="GY15" s="38"/>
      <c r="GZ15" s="38"/>
      <c r="HA15" s="38"/>
      <c r="HB15" s="38"/>
      <c r="HC15" s="38"/>
      <c r="HD15" s="38"/>
      <c r="HE15" s="38"/>
      <c r="HF15" s="38"/>
      <c r="HG15" s="38"/>
      <c r="HH15" s="38"/>
      <c r="HI15" s="38"/>
      <c r="HJ15" s="38"/>
      <c r="HK15" s="38"/>
      <c r="HL15" s="38"/>
      <c r="HM15" s="38"/>
      <c r="HN15" s="38"/>
      <c r="HO15" s="38"/>
      <c r="HP15" s="38"/>
      <c r="HQ15" s="38"/>
      <c r="HR15" s="38"/>
      <c r="HS15" s="38"/>
      <c r="HT15" s="38"/>
      <c r="HU15" s="38"/>
      <c r="HV15" s="38"/>
      <c r="HW15" s="38"/>
      <c r="HX15" s="38"/>
      <c r="HY15" s="116"/>
      <c r="HZ15" s="116"/>
      <c r="IA15" s="116"/>
      <c r="IB15" s="116"/>
      <c r="IC15" s="116"/>
      <c r="ID15" s="116"/>
      <c r="IE15" s="116"/>
      <c r="IF15" s="116"/>
      <c r="IG15" s="116"/>
      <c r="IH15" s="116"/>
      <c r="II15" s="116"/>
      <c r="IJ15" s="116"/>
      <c r="IK15" s="116"/>
      <c r="IL15" s="116"/>
      <c r="IM15" s="116"/>
      <c r="IN15" s="116"/>
      <c r="IO15" s="116"/>
      <c r="IP15" s="116"/>
      <c r="IQ15" s="116"/>
      <c r="IR15" s="116"/>
      <c r="IS15" s="116"/>
      <c r="IT15" s="116"/>
      <c r="IU15" s="116"/>
      <c r="IV15" s="116"/>
      <c r="IW15" s="116"/>
      <c r="IX15" s="116"/>
      <c r="IY15" s="116"/>
      <c r="IZ15" s="116"/>
      <c r="JA15" s="116"/>
      <c r="JB15" s="116"/>
      <c r="JC15" s="116"/>
      <c r="JD15" s="116"/>
      <c r="JE15" s="116"/>
      <c r="JF15" s="116"/>
      <c r="JG15" s="116"/>
      <c r="JH15" s="116"/>
      <c r="JI15" s="116"/>
      <c r="JJ15" s="116"/>
      <c r="JK15" s="116"/>
      <c r="JL15" s="116"/>
      <c r="JM15" s="116"/>
      <c r="JN15" s="116"/>
      <c r="JO15" s="116"/>
      <c r="JP15" s="116"/>
      <c r="JQ15" s="116"/>
      <c r="JR15" s="116"/>
      <c r="JS15" s="116"/>
      <c r="JT15" s="116"/>
      <c r="JU15" s="38"/>
      <c r="JV15" s="116"/>
      <c r="JW15" s="116"/>
      <c r="JX15" s="38"/>
      <c r="JY15" s="116"/>
      <c r="JZ15" s="116"/>
      <c r="KA15" s="116"/>
      <c r="KB15" s="38"/>
      <c r="KC15" s="116"/>
      <c r="KD15" s="38"/>
      <c r="KE15" s="116"/>
      <c r="KF15" s="38"/>
      <c r="KG15" s="38"/>
      <c r="KH15" s="38"/>
      <c r="KI15" s="38"/>
      <c r="KJ15" s="38"/>
      <c r="KK15" s="38"/>
      <c r="KL15" s="38"/>
      <c r="KM15" s="38"/>
      <c r="KN15" s="38"/>
      <c r="KO15" s="38"/>
      <c r="KP15" s="38"/>
      <c r="KQ15" s="38"/>
      <c r="KR15" s="38"/>
      <c r="KS15" s="38"/>
      <c r="KT15" s="38"/>
      <c r="KU15" s="38"/>
      <c r="KV15" s="38"/>
      <c r="KW15" s="38"/>
      <c r="KX15" s="38"/>
      <c r="KY15" s="38"/>
      <c r="KZ15" s="38"/>
      <c r="LA15" s="38"/>
      <c r="LB15" s="38"/>
      <c r="LC15" s="38"/>
      <c r="LD15" s="38"/>
      <c r="LE15" s="38"/>
      <c r="LF15" s="38"/>
      <c r="LG15" s="38"/>
      <c r="LH15" s="38"/>
      <c r="LI15" s="38"/>
      <c r="LJ15" s="38"/>
      <c r="LK15" s="38"/>
      <c r="LL15" s="38"/>
      <c r="LM15" s="38"/>
      <c r="LN15" s="38"/>
      <c r="LO15" s="38"/>
      <c r="LP15" s="38"/>
      <c r="LQ15" s="38"/>
      <c r="LR15" s="38"/>
      <c r="LS15" s="38"/>
      <c r="LT15" s="38"/>
      <c r="LU15" s="38"/>
      <c r="LV15" s="38"/>
      <c r="LW15" s="38"/>
      <c r="LX15" s="38"/>
      <c r="LY15" s="38"/>
      <c r="LZ15" s="38"/>
      <c r="MA15" s="38"/>
      <c r="MB15" s="38"/>
      <c r="MC15" s="38"/>
      <c r="MD15" s="38"/>
      <c r="ME15" s="38"/>
      <c r="MF15" s="38"/>
      <c r="MG15" s="38"/>
      <c r="MH15" s="38"/>
      <c r="MI15" s="38"/>
      <c r="MJ15" s="38"/>
      <c r="MK15" s="38"/>
      <c r="ML15" s="38"/>
      <c r="MM15" s="38"/>
      <c r="MN15" s="38"/>
      <c r="MO15" s="38"/>
      <c r="MP15" s="38"/>
      <c r="MQ15" s="38"/>
      <c r="MR15" s="38"/>
      <c r="MS15" s="38"/>
      <c r="MT15" s="38"/>
      <c r="MU15" s="38"/>
      <c r="MV15" s="38"/>
      <c r="MW15" s="38"/>
      <c r="MX15" s="38"/>
      <c r="MY15" s="38"/>
      <c r="MZ15" s="38"/>
      <c r="NA15" s="38"/>
      <c r="NB15" s="38"/>
      <c r="NC15" s="38"/>
      <c r="ND15" s="38"/>
      <c r="NE15" s="38"/>
      <c r="NF15" s="38"/>
      <c r="NG15" s="38"/>
      <c r="NH15" s="38"/>
      <c r="NI15" s="38"/>
      <c r="NJ15" s="38"/>
      <c r="NK15" s="38"/>
      <c r="NL15" s="38"/>
      <c r="NM15" s="38"/>
      <c r="NN15" s="38"/>
      <c r="NO15" s="38"/>
      <c r="NP15" s="38"/>
      <c r="NQ15" s="38"/>
      <c r="NR15" s="38"/>
      <c r="NS15" s="38"/>
      <c r="NT15" s="38"/>
      <c r="NU15" s="38"/>
      <c r="NV15" s="38"/>
      <c r="NW15" s="38"/>
      <c r="NX15" s="38"/>
      <c r="NY15" s="38"/>
      <c r="NZ15" s="38"/>
      <c r="OA15" s="38"/>
      <c r="OB15" s="38"/>
      <c r="OC15" s="38"/>
      <c r="OD15" s="38"/>
      <c r="OE15" s="38"/>
      <c r="OF15" s="38"/>
      <c r="OG15" s="38"/>
      <c r="OH15" s="38"/>
      <c r="OI15" s="38"/>
      <c r="OJ15" s="38"/>
      <c r="OK15" s="38"/>
      <c r="OL15" s="38"/>
      <c r="OM15" s="38"/>
      <c r="ON15" s="38"/>
      <c r="OO15" s="38"/>
      <c r="OP15" s="38"/>
      <c r="OQ15" s="38"/>
      <c r="OR15" s="38"/>
      <c r="OS15" s="38"/>
      <c r="OT15" s="38"/>
      <c r="OU15" s="38"/>
      <c r="OV15" s="38"/>
      <c r="OW15" s="38"/>
      <c r="OX15" s="38"/>
      <c r="OY15" s="38"/>
      <c r="OZ15" s="38"/>
      <c r="PA15" s="38"/>
      <c r="PB15" s="38"/>
      <c r="PC15" s="38"/>
      <c r="PD15" s="38"/>
      <c r="PE15" s="38"/>
      <c r="PF15" s="38"/>
      <c r="PG15" s="38"/>
      <c r="PH15" s="38"/>
      <c r="PI15" s="38"/>
      <c r="PJ15" s="38"/>
      <c r="PK15" s="38"/>
      <c r="PL15" s="38"/>
      <c r="PM15" s="38"/>
      <c r="PN15" s="38"/>
      <c r="PO15" s="38"/>
      <c r="PP15" s="38"/>
      <c r="PQ15" s="38"/>
      <c r="PR15" s="38"/>
      <c r="PS15" s="38"/>
      <c r="PT15" s="38"/>
      <c r="PU15" s="38"/>
      <c r="PV15" s="38"/>
      <c r="PW15" s="38"/>
      <c r="PX15" s="38"/>
      <c r="PY15" s="38"/>
      <c r="PZ15" s="38"/>
      <c r="QA15" s="38"/>
      <c r="QB15" s="38"/>
      <c r="QC15" s="38"/>
      <c r="QD15" s="38"/>
      <c r="QE15" s="38"/>
      <c r="QF15" s="38"/>
      <c r="QG15" s="116"/>
      <c r="QH15" s="38"/>
      <c r="QI15" s="38"/>
      <c r="QJ15" s="38"/>
      <c r="QK15" s="38"/>
      <c r="QL15" s="38"/>
      <c r="QM15" s="38"/>
      <c r="QN15" s="38"/>
      <c r="QO15" s="38"/>
      <c r="QP15" s="38"/>
      <c r="QQ15" s="38"/>
      <c r="QR15" s="38"/>
      <c r="QS15" s="38"/>
      <c r="QT15" s="38"/>
      <c r="QU15" s="38"/>
      <c r="QV15" s="38"/>
      <c r="QW15" s="38"/>
      <c r="QX15" s="38"/>
      <c r="QY15" s="38"/>
      <c r="QZ15" s="38"/>
      <c r="RA15" s="38"/>
      <c r="RB15" s="38"/>
      <c r="RC15" s="38"/>
      <c r="RD15" s="38"/>
      <c r="RE15" s="38"/>
      <c r="RF15" s="38"/>
      <c r="RG15" s="38"/>
      <c r="RH15" s="38"/>
      <c r="RI15" s="38"/>
      <c r="RJ15" s="38"/>
      <c r="RK15" s="38"/>
      <c r="RL15" s="38"/>
      <c r="RM15" s="38"/>
      <c r="RN15" s="38"/>
      <c r="RO15" s="38"/>
      <c r="RP15" s="38"/>
      <c r="RQ15" s="38"/>
      <c r="RR15" s="38"/>
      <c r="RS15" s="38"/>
      <c r="RT15" s="38"/>
      <c r="RU15" s="38"/>
      <c r="RV15" s="38"/>
      <c r="RW15" s="38"/>
      <c r="RX15" s="38"/>
      <c r="RY15" s="38"/>
      <c r="RZ15" s="38"/>
      <c r="SA15" s="38"/>
      <c r="SB15" s="38"/>
      <c r="SC15" s="38"/>
      <c r="SD15" s="38"/>
      <c r="SE15" s="38"/>
      <c r="SF15" s="38"/>
      <c r="SG15" s="38"/>
      <c r="SH15" s="38"/>
      <c r="SI15" s="38"/>
      <c r="SJ15" s="38"/>
      <c r="SK15" s="38"/>
      <c r="SL15" s="38"/>
      <c r="SM15" s="38"/>
      <c r="SN15" s="38"/>
      <c r="SO15" s="38"/>
      <c r="SP15" s="38"/>
      <c r="SQ15" s="38"/>
      <c r="SR15" s="38"/>
      <c r="SS15" s="38"/>
      <c r="ST15" s="38"/>
      <c r="SU15" s="38"/>
      <c r="SV15" s="38"/>
      <c r="SW15" s="38"/>
      <c r="SX15" s="38"/>
      <c r="SY15" s="38"/>
      <c r="SZ15" s="38"/>
      <c r="TA15" s="38"/>
      <c r="TB15" s="38"/>
      <c r="TC15" s="38"/>
      <c r="TD15" s="38"/>
      <c r="TE15" s="38">
        <v>10</v>
      </c>
      <c r="TF15" s="38"/>
      <c r="TG15" s="38"/>
      <c r="TH15" s="38"/>
      <c r="TI15" s="38"/>
      <c r="TJ15" s="38"/>
      <c r="TK15" s="38"/>
      <c r="TL15" s="38"/>
      <c r="TM15" s="38"/>
      <c r="TN15" s="38"/>
      <c r="TO15" s="38"/>
      <c r="TP15" s="38"/>
      <c r="TQ15" s="38"/>
      <c r="TR15" s="38">
        <v>10</v>
      </c>
      <c r="TS15" s="38"/>
      <c r="TT15" s="38"/>
      <c r="TU15" s="38"/>
      <c r="TV15" s="38"/>
      <c r="TW15" s="38"/>
      <c r="TX15" s="38"/>
      <c r="TY15" s="38"/>
      <c r="TZ15" s="38"/>
      <c r="UA15" s="38"/>
      <c r="UB15" s="38"/>
      <c r="UC15" s="38"/>
      <c r="UD15" s="38"/>
      <c r="UE15" s="38"/>
      <c r="UF15" s="38"/>
      <c r="UG15" s="38"/>
      <c r="UH15" s="38"/>
      <c r="UI15" s="38"/>
      <c r="UJ15" s="38"/>
      <c r="UK15" s="38"/>
      <c r="UL15" s="38"/>
      <c r="UM15" s="38"/>
      <c r="UN15" s="38"/>
      <c r="UO15" s="38"/>
      <c r="UP15" s="38"/>
      <c r="UQ15" s="38"/>
      <c r="UR15" s="38"/>
      <c r="US15" s="38"/>
      <c r="UT15" s="38"/>
      <c r="UU15" s="38"/>
      <c r="UV15" s="38"/>
      <c r="UW15" s="38"/>
      <c r="UX15" s="38"/>
      <c r="UY15" s="38"/>
      <c r="UZ15" s="38"/>
      <c r="VA15" s="38"/>
      <c r="VB15" s="38"/>
      <c r="VC15" s="38"/>
      <c r="VD15" s="38"/>
      <c r="VE15" s="38"/>
      <c r="VF15" s="38"/>
      <c r="VG15" s="38"/>
      <c r="VH15" s="38"/>
      <c r="VI15" s="38"/>
      <c r="VJ15" s="38"/>
      <c r="VK15" s="38"/>
      <c r="VL15" s="38"/>
      <c r="VM15" s="38"/>
      <c r="VN15" s="38"/>
      <c r="VO15" s="38"/>
      <c r="VP15" s="38"/>
      <c r="VQ15" s="38"/>
      <c r="VR15" s="38"/>
      <c r="VS15" s="38"/>
      <c r="VT15" s="38"/>
      <c r="VU15" s="38"/>
      <c r="VV15" s="38"/>
      <c r="VW15" s="38"/>
      <c r="VX15" s="38"/>
      <c r="VY15" s="38"/>
      <c r="VZ15" s="38"/>
      <c r="WA15" s="38"/>
      <c r="WB15" s="38"/>
      <c r="WC15" s="38"/>
      <c r="WD15" s="38"/>
      <c r="WE15" s="38"/>
      <c r="WF15" s="38">
        <v>20</v>
      </c>
      <c r="WG15" s="38"/>
      <c r="WH15" s="38"/>
      <c r="WI15" s="38"/>
      <c r="WJ15" s="38">
        <v>20</v>
      </c>
      <c r="WK15" s="38"/>
      <c r="WL15" s="38"/>
      <c r="WM15" s="38"/>
      <c r="WN15" s="38"/>
      <c r="WO15" s="38"/>
      <c r="WP15" s="38"/>
      <c r="WQ15" s="38"/>
      <c r="WR15" s="38"/>
      <c r="WS15" s="38"/>
      <c r="WT15" s="38"/>
      <c r="WU15" s="38"/>
      <c r="WV15" s="38"/>
      <c r="WW15" s="38"/>
      <c r="WX15" s="38"/>
      <c r="WY15" s="38"/>
      <c r="WZ15" s="38"/>
      <c r="XA15" s="38"/>
      <c r="XB15" s="38"/>
      <c r="XC15" s="38"/>
      <c r="XD15" s="38"/>
      <c r="XE15" s="38"/>
      <c r="XF15" s="38"/>
      <c r="XG15" s="38"/>
      <c r="XH15" s="38"/>
      <c r="XI15" s="38"/>
      <c r="XJ15" s="38"/>
      <c r="XK15" s="38"/>
      <c r="XL15" s="38"/>
      <c r="XM15" s="38"/>
      <c r="XN15" s="38"/>
      <c r="XO15" s="38"/>
      <c r="XP15" s="38"/>
      <c r="XQ15" s="38"/>
      <c r="XR15" s="38"/>
      <c r="XS15" s="38"/>
      <c r="XT15" s="38"/>
      <c r="XU15" s="38"/>
      <c r="XV15" s="38"/>
      <c r="XW15" s="38"/>
      <c r="XX15" s="38"/>
      <c r="XY15" s="38"/>
      <c r="XZ15" s="38"/>
      <c r="YA15" s="38"/>
      <c r="YB15" s="38"/>
      <c r="YC15" s="38"/>
      <c r="YD15" s="38"/>
      <c r="YE15" s="38"/>
      <c r="YF15" s="38"/>
      <c r="YG15" s="38"/>
      <c r="YH15" s="38"/>
      <c r="YI15" s="38"/>
      <c r="YJ15" s="38"/>
      <c r="YK15" s="38"/>
      <c r="YL15" s="38"/>
      <c r="YM15" s="38"/>
      <c r="YN15" s="38"/>
      <c r="YO15" s="38"/>
      <c r="YP15" s="38"/>
      <c r="YQ15" s="38"/>
      <c r="YR15" s="38"/>
      <c r="YS15" s="38"/>
      <c r="YT15" s="38"/>
      <c r="YU15" s="38"/>
      <c r="YV15" s="38"/>
      <c r="YW15" s="38"/>
      <c r="YX15" s="38"/>
      <c r="YY15" s="38"/>
      <c r="YZ15" s="38"/>
      <c r="ZA15" s="38"/>
      <c r="ZB15" s="38"/>
      <c r="ZC15" s="38"/>
      <c r="ZD15" s="38"/>
      <c r="ZE15" s="38"/>
      <c r="ZF15" s="38"/>
      <c r="ZG15" s="38"/>
      <c r="ZH15" s="38"/>
      <c r="ZI15" s="38"/>
      <c r="ZJ15" s="38"/>
      <c r="ZK15" s="38"/>
      <c r="ZL15" s="38"/>
      <c r="ZM15" s="38"/>
      <c r="ZN15" s="38"/>
      <c r="ZO15" s="38"/>
      <c r="ZP15" s="38"/>
      <c r="ZQ15" s="38">
        <v>10</v>
      </c>
      <c r="ZR15" s="38"/>
      <c r="ZS15" s="38"/>
      <c r="ZT15" s="38"/>
      <c r="ZU15" s="38"/>
      <c r="ZV15" s="38"/>
      <c r="ZW15" s="38"/>
      <c r="ZX15" s="38"/>
      <c r="ZY15" s="38"/>
      <c r="ZZ15" s="38"/>
      <c r="AAA15" s="38">
        <v>10</v>
      </c>
      <c r="AAB15" s="38"/>
      <c r="AAC15" s="38"/>
      <c r="AAD15" s="38"/>
      <c r="AAE15" s="38"/>
      <c r="AAF15" s="38"/>
      <c r="AAG15" s="38"/>
      <c r="AAH15" s="38"/>
      <c r="AAI15" s="38"/>
      <c r="AAJ15" s="31">
        <f t="shared" si="1"/>
        <v>0</v>
      </c>
      <c r="AAK15" s="5"/>
    </row>
    <row r="16" spans="1:713" x14ac:dyDescent="0.25">
      <c r="A16" s="43" t="s">
        <v>239</v>
      </c>
      <c r="B16" s="77">
        <f t="shared" si="0"/>
        <v>0</v>
      </c>
      <c r="C16" s="69">
        <v>10</v>
      </c>
      <c r="D16" s="72" t="s">
        <v>711</v>
      </c>
      <c r="E16" s="79">
        <v>32.880000000000003</v>
      </c>
      <c r="F16" s="79">
        <f t="shared" si="2"/>
        <v>0</v>
      </c>
      <c r="G16" s="77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>
        <v>20</v>
      </c>
      <c r="AF16" s="38"/>
      <c r="AG16" s="38"/>
      <c r="AH16" s="38"/>
      <c r="AI16" s="38"/>
      <c r="AJ16" s="38"/>
      <c r="AK16" s="38"/>
      <c r="AL16" s="38">
        <v>20</v>
      </c>
      <c r="AM16" s="38"/>
      <c r="AN16" s="38"/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  <c r="DJ16" s="38"/>
      <c r="DK16" s="38"/>
      <c r="DL16" s="38"/>
      <c r="DM16" s="38"/>
      <c r="DN16" s="38"/>
      <c r="DO16" s="38"/>
      <c r="DP16" s="38"/>
      <c r="DQ16" s="38"/>
      <c r="DR16" s="38"/>
      <c r="DS16" s="38"/>
      <c r="DT16" s="38"/>
      <c r="DU16" s="38"/>
      <c r="DV16" s="38"/>
      <c r="DW16" s="38"/>
      <c r="DX16" s="38"/>
      <c r="DY16" s="38"/>
      <c r="DZ16" s="38"/>
      <c r="EA16" s="38"/>
      <c r="EB16" s="38"/>
      <c r="EC16" s="38"/>
      <c r="ED16" s="38"/>
      <c r="EE16" s="38"/>
      <c r="EF16" s="38"/>
      <c r="EG16" s="38"/>
      <c r="EH16" s="38"/>
      <c r="EI16" s="38"/>
      <c r="EJ16" s="38"/>
      <c r="EK16" s="38"/>
      <c r="EL16" s="38"/>
      <c r="EM16" s="38"/>
      <c r="EN16" s="38"/>
      <c r="EO16" s="38"/>
      <c r="EP16" s="38"/>
      <c r="EQ16" s="38"/>
      <c r="ER16" s="38"/>
      <c r="ES16" s="38"/>
      <c r="ET16" s="38"/>
      <c r="EU16" s="38"/>
      <c r="EV16" s="38"/>
      <c r="EW16" s="38"/>
      <c r="EX16" s="38"/>
      <c r="EY16" s="38"/>
      <c r="EZ16" s="38"/>
      <c r="FA16" s="38"/>
      <c r="FB16" s="38"/>
      <c r="FC16" s="38"/>
      <c r="FD16" s="38"/>
      <c r="FE16" s="38"/>
      <c r="FF16" s="38"/>
      <c r="FG16" s="38"/>
      <c r="FH16" s="38"/>
      <c r="FI16" s="38"/>
      <c r="FJ16" s="38"/>
      <c r="FK16" s="38"/>
      <c r="FL16" s="38"/>
      <c r="FM16" s="38"/>
      <c r="FN16" s="38"/>
      <c r="FO16" s="38"/>
      <c r="FP16" s="38"/>
      <c r="FQ16" s="38"/>
      <c r="FR16" s="38"/>
      <c r="FS16" s="38"/>
      <c r="FT16" s="38"/>
      <c r="FU16" s="38"/>
      <c r="FV16" s="38"/>
      <c r="FW16" s="38"/>
      <c r="FX16" s="38"/>
      <c r="FY16" s="38"/>
      <c r="FZ16" s="38"/>
      <c r="GA16" s="38"/>
      <c r="GB16" s="38"/>
      <c r="GC16" s="38"/>
      <c r="GD16" s="38"/>
      <c r="GE16" s="38"/>
      <c r="GF16" s="38"/>
      <c r="GG16" s="38"/>
      <c r="GH16" s="38"/>
      <c r="GI16" s="38"/>
      <c r="GJ16" s="38"/>
      <c r="GK16" s="38"/>
      <c r="GL16" s="38"/>
      <c r="GM16" s="38"/>
      <c r="GN16" s="38"/>
      <c r="GO16" s="38"/>
      <c r="GP16" s="38"/>
      <c r="GQ16" s="38"/>
      <c r="GR16" s="38"/>
      <c r="GS16" s="38"/>
      <c r="GT16" s="38"/>
      <c r="GU16" s="38"/>
      <c r="GV16" s="38"/>
      <c r="GW16" s="38"/>
      <c r="GX16" s="38"/>
      <c r="GY16" s="38"/>
      <c r="GZ16" s="38"/>
      <c r="HA16" s="38"/>
      <c r="HB16" s="38"/>
      <c r="HC16" s="38"/>
      <c r="HD16" s="38"/>
      <c r="HE16" s="38"/>
      <c r="HF16" s="38"/>
      <c r="HG16" s="38"/>
      <c r="HH16" s="38"/>
      <c r="HI16" s="38"/>
      <c r="HJ16" s="38"/>
      <c r="HK16" s="38"/>
      <c r="HL16" s="38"/>
      <c r="HM16" s="38"/>
      <c r="HN16" s="38"/>
      <c r="HO16" s="38"/>
      <c r="HP16" s="38"/>
      <c r="HQ16" s="38"/>
      <c r="HR16" s="38"/>
      <c r="HS16" s="38"/>
      <c r="HT16" s="38"/>
      <c r="HU16" s="38"/>
      <c r="HV16" s="38"/>
      <c r="HW16" s="38"/>
      <c r="HX16" s="38"/>
      <c r="HY16" s="116"/>
      <c r="HZ16" s="116"/>
      <c r="IA16" s="116"/>
      <c r="IB16" s="116"/>
      <c r="IC16" s="116"/>
      <c r="ID16" s="116"/>
      <c r="IE16" s="116"/>
      <c r="IF16" s="116"/>
      <c r="IG16" s="116"/>
      <c r="IH16" s="116"/>
      <c r="II16" s="116"/>
      <c r="IJ16" s="116"/>
      <c r="IK16" s="116"/>
      <c r="IL16" s="116"/>
      <c r="IM16" s="116"/>
      <c r="IN16" s="116"/>
      <c r="IO16" s="116"/>
      <c r="IP16" s="116"/>
      <c r="IQ16" s="116"/>
      <c r="IR16" s="116"/>
      <c r="IS16" s="116"/>
      <c r="IT16" s="116"/>
      <c r="IU16" s="116"/>
      <c r="IV16" s="116"/>
      <c r="IW16" s="116"/>
      <c r="IX16" s="116"/>
      <c r="IY16" s="116"/>
      <c r="IZ16" s="116"/>
      <c r="JA16" s="116"/>
      <c r="JB16" s="116"/>
      <c r="JC16" s="116"/>
      <c r="JD16" s="116"/>
      <c r="JE16" s="116"/>
      <c r="JF16" s="116"/>
      <c r="JG16" s="116"/>
      <c r="JH16" s="116"/>
      <c r="JI16" s="116"/>
      <c r="JJ16" s="116"/>
      <c r="JK16" s="116"/>
      <c r="JL16" s="116"/>
      <c r="JM16" s="116"/>
      <c r="JN16" s="116"/>
      <c r="JO16" s="116"/>
      <c r="JP16" s="116"/>
      <c r="JQ16" s="116"/>
      <c r="JR16" s="116"/>
      <c r="JS16" s="116"/>
      <c r="JT16" s="116"/>
      <c r="JU16" s="38"/>
      <c r="JV16" s="116"/>
      <c r="JW16" s="116"/>
      <c r="JX16" s="38"/>
      <c r="JY16" s="116"/>
      <c r="JZ16" s="116"/>
      <c r="KA16" s="116"/>
      <c r="KB16" s="38"/>
      <c r="KC16" s="116"/>
      <c r="KD16" s="38"/>
      <c r="KE16" s="116"/>
      <c r="KF16" s="38"/>
      <c r="KG16" s="38"/>
      <c r="KH16" s="38"/>
      <c r="KI16" s="38"/>
      <c r="KJ16" s="38"/>
      <c r="KK16" s="38"/>
      <c r="KL16" s="38"/>
      <c r="KM16" s="38"/>
      <c r="KN16" s="38"/>
      <c r="KO16" s="38"/>
      <c r="KP16" s="38"/>
      <c r="KQ16" s="38"/>
      <c r="KR16" s="38"/>
      <c r="KS16" s="38"/>
      <c r="KT16" s="38"/>
      <c r="KU16" s="38"/>
      <c r="KV16" s="38"/>
      <c r="KW16" s="38"/>
      <c r="KX16" s="38"/>
      <c r="KY16" s="38"/>
      <c r="KZ16" s="38"/>
      <c r="LA16" s="38"/>
      <c r="LB16" s="38"/>
      <c r="LC16" s="38"/>
      <c r="LD16" s="38"/>
      <c r="LE16" s="38"/>
      <c r="LF16" s="38"/>
      <c r="LG16" s="38"/>
      <c r="LH16" s="38"/>
      <c r="LI16" s="38"/>
      <c r="LJ16" s="38"/>
      <c r="LK16" s="38"/>
      <c r="LL16" s="38"/>
      <c r="LM16" s="38"/>
      <c r="LN16" s="38"/>
      <c r="LO16" s="38"/>
      <c r="LP16" s="38"/>
      <c r="LQ16" s="38"/>
      <c r="LR16" s="38"/>
      <c r="LS16" s="38"/>
      <c r="LT16" s="38"/>
      <c r="LU16" s="38"/>
      <c r="LV16" s="38"/>
      <c r="LW16" s="38"/>
      <c r="LX16" s="38"/>
      <c r="LY16" s="38"/>
      <c r="LZ16" s="38"/>
      <c r="MA16" s="38"/>
      <c r="MB16" s="38"/>
      <c r="MC16" s="38"/>
      <c r="MD16" s="38"/>
      <c r="ME16" s="38"/>
      <c r="MF16" s="38"/>
      <c r="MG16" s="38"/>
      <c r="MH16" s="38"/>
      <c r="MI16" s="38"/>
      <c r="MJ16" s="38"/>
      <c r="MK16" s="38"/>
      <c r="ML16" s="38"/>
      <c r="MM16" s="38"/>
      <c r="MN16" s="38"/>
      <c r="MO16" s="38"/>
      <c r="MP16" s="38"/>
      <c r="MQ16" s="38"/>
      <c r="MR16" s="38"/>
      <c r="MS16" s="38"/>
      <c r="MT16" s="38"/>
      <c r="MU16" s="38"/>
      <c r="MV16" s="38"/>
      <c r="MW16" s="38"/>
      <c r="MX16" s="38"/>
      <c r="MY16" s="38"/>
      <c r="MZ16" s="38"/>
      <c r="NA16" s="38"/>
      <c r="NB16" s="38"/>
      <c r="NC16" s="38"/>
      <c r="ND16" s="38"/>
      <c r="NE16" s="38"/>
      <c r="NF16" s="38"/>
      <c r="NG16" s="38"/>
      <c r="NH16" s="38"/>
      <c r="NI16" s="38"/>
      <c r="NJ16" s="38"/>
      <c r="NK16" s="38"/>
      <c r="NL16" s="38"/>
      <c r="NM16" s="38"/>
      <c r="NN16" s="38"/>
      <c r="NO16" s="38"/>
      <c r="NP16" s="38"/>
      <c r="NQ16" s="38"/>
      <c r="NR16" s="38"/>
      <c r="NS16" s="38"/>
      <c r="NT16" s="38"/>
      <c r="NU16" s="38"/>
      <c r="NV16" s="38"/>
      <c r="NW16" s="38"/>
      <c r="NX16" s="38"/>
      <c r="NY16" s="38"/>
      <c r="NZ16" s="38"/>
      <c r="OA16" s="38"/>
      <c r="OB16" s="38"/>
      <c r="OC16" s="38"/>
      <c r="OD16" s="38"/>
      <c r="OE16" s="38"/>
      <c r="OF16" s="38"/>
      <c r="OG16" s="38"/>
      <c r="OH16" s="38"/>
      <c r="OI16" s="38"/>
      <c r="OJ16" s="38"/>
      <c r="OK16" s="38"/>
      <c r="OL16" s="38"/>
      <c r="OM16" s="38"/>
      <c r="ON16" s="38"/>
      <c r="OO16" s="38"/>
      <c r="OP16" s="38"/>
      <c r="OQ16" s="38"/>
      <c r="OR16" s="38"/>
      <c r="OS16" s="38"/>
      <c r="OT16" s="38"/>
      <c r="OU16" s="38"/>
      <c r="OV16" s="38"/>
      <c r="OW16" s="38"/>
      <c r="OX16" s="38"/>
      <c r="OY16" s="38"/>
      <c r="OZ16" s="38"/>
      <c r="PA16" s="38"/>
      <c r="PB16" s="38"/>
      <c r="PC16" s="38"/>
      <c r="PD16" s="38"/>
      <c r="PE16" s="38"/>
      <c r="PF16" s="38"/>
      <c r="PG16" s="38"/>
      <c r="PH16" s="38"/>
      <c r="PI16" s="38"/>
      <c r="PJ16" s="38"/>
      <c r="PK16" s="38"/>
      <c r="PL16" s="38"/>
      <c r="PM16" s="38"/>
      <c r="PN16" s="38"/>
      <c r="PO16" s="38"/>
      <c r="PP16" s="38"/>
      <c r="PQ16" s="38"/>
      <c r="PR16" s="38"/>
      <c r="PS16" s="38"/>
      <c r="PT16" s="38"/>
      <c r="PU16" s="38"/>
      <c r="PV16" s="38"/>
      <c r="PW16" s="38"/>
      <c r="PX16" s="38"/>
      <c r="PY16" s="38"/>
      <c r="PZ16" s="38"/>
      <c r="QA16" s="38"/>
      <c r="QB16" s="38"/>
      <c r="QC16" s="38"/>
      <c r="QD16" s="38"/>
      <c r="QE16" s="38"/>
      <c r="QF16" s="38"/>
      <c r="QG16" s="116"/>
      <c r="QH16" s="38"/>
      <c r="QI16" s="38"/>
      <c r="QJ16" s="38"/>
      <c r="QK16" s="38"/>
      <c r="QL16" s="38"/>
      <c r="QM16" s="38"/>
      <c r="QN16" s="38"/>
      <c r="QO16" s="38"/>
      <c r="QP16" s="38"/>
      <c r="QQ16" s="38"/>
      <c r="QR16" s="38"/>
      <c r="QS16" s="38"/>
      <c r="QT16" s="38"/>
      <c r="QU16" s="38"/>
      <c r="QV16" s="38"/>
      <c r="QW16" s="38"/>
      <c r="QX16" s="38"/>
      <c r="QY16" s="38"/>
      <c r="QZ16" s="38"/>
      <c r="RA16" s="38"/>
      <c r="RB16" s="38"/>
      <c r="RC16" s="38"/>
      <c r="RD16" s="38"/>
      <c r="RE16" s="38"/>
      <c r="RF16" s="38"/>
      <c r="RG16" s="38"/>
      <c r="RH16" s="38"/>
      <c r="RI16" s="38"/>
      <c r="RJ16" s="38"/>
      <c r="RK16" s="38"/>
      <c r="RL16" s="38"/>
      <c r="RM16" s="38"/>
      <c r="RN16" s="38"/>
      <c r="RO16" s="38">
        <v>30</v>
      </c>
      <c r="RP16" s="38">
        <v>30</v>
      </c>
      <c r="RQ16" s="38"/>
      <c r="RR16" s="38"/>
      <c r="RS16" s="38"/>
      <c r="RT16" s="38"/>
      <c r="RU16" s="38"/>
      <c r="RV16" s="38"/>
      <c r="RW16" s="38"/>
      <c r="RX16" s="38"/>
      <c r="RY16" s="38"/>
      <c r="RZ16" s="38"/>
      <c r="SA16" s="38"/>
      <c r="SB16" s="38"/>
      <c r="SC16" s="38"/>
      <c r="SD16" s="38"/>
      <c r="SE16" s="38"/>
      <c r="SF16" s="38"/>
      <c r="SG16" s="38"/>
      <c r="SH16" s="38"/>
      <c r="SI16" s="38"/>
      <c r="SJ16" s="38"/>
      <c r="SK16" s="38"/>
      <c r="SL16" s="38"/>
      <c r="SM16" s="38"/>
      <c r="SN16" s="38"/>
      <c r="SO16" s="38"/>
      <c r="SP16" s="38"/>
      <c r="SQ16" s="38"/>
      <c r="SR16" s="38"/>
      <c r="SS16" s="38"/>
      <c r="ST16" s="38"/>
      <c r="SU16" s="38"/>
      <c r="SV16" s="38"/>
      <c r="SW16" s="38"/>
      <c r="SX16" s="38"/>
      <c r="SY16" s="38"/>
      <c r="SZ16" s="38"/>
      <c r="TA16" s="38"/>
      <c r="TB16" s="38"/>
      <c r="TC16" s="38"/>
      <c r="TD16" s="38"/>
      <c r="TE16" s="38"/>
      <c r="TF16" s="38"/>
      <c r="TG16" s="38"/>
      <c r="TH16" s="38"/>
      <c r="TI16" s="38"/>
      <c r="TJ16" s="38"/>
      <c r="TK16" s="38"/>
      <c r="TL16" s="38"/>
      <c r="TM16" s="38"/>
      <c r="TN16" s="38"/>
      <c r="TO16" s="38"/>
      <c r="TP16" s="38"/>
      <c r="TQ16" s="38"/>
      <c r="TR16" s="38"/>
      <c r="TS16" s="38"/>
      <c r="TT16" s="38"/>
      <c r="TU16" s="38"/>
      <c r="TV16" s="38"/>
      <c r="TW16" s="38"/>
      <c r="TX16" s="38"/>
      <c r="TY16" s="38"/>
      <c r="TZ16" s="38"/>
      <c r="UA16" s="38"/>
      <c r="UB16" s="38"/>
      <c r="UC16" s="38"/>
      <c r="UD16" s="38"/>
      <c r="UE16" s="38"/>
      <c r="UF16" s="38"/>
      <c r="UG16" s="38"/>
      <c r="UH16" s="38"/>
      <c r="UI16" s="38"/>
      <c r="UJ16" s="38"/>
      <c r="UK16" s="38"/>
      <c r="UL16" s="38"/>
      <c r="UM16" s="38"/>
      <c r="UN16" s="38"/>
      <c r="UO16" s="38"/>
      <c r="UP16" s="38"/>
      <c r="UQ16" s="38"/>
      <c r="UR16" s="38"/>
      <c r="US16" s="38"/>
      <c r="UT16" s="38"/>
      <c r="UU16" s="38"/>
      <c r="UV16" s="38"/>
      <c r="UW16" s="38"/>
      <c r="UX16" s="38"/>
      <c r="UY16" s="38"/>
      <c r="UZ16" s="38"/>
      <c r="VA16" s="38"/>
      <c r="VB16" s="38"/>
      <c r="VC16" s="38"/>
      <c r="VD16" s="38"/>
      <c r="VE16" s="38"/>
      <c r="VF16" s="38"/>
      <c r="VG16" s="38"/>
      <c r="VH16" s="38"/>
      <c r="VI16" s="38"/>
      <c r="VJ16" s="38"/>
      <c r="VK16" s="38"/>
      <c r="VL16" s="38"/>
      <c r="VM16" s="38"/>
      <c r="VN16" s="38"/>
      <c r="VO16" s="38"/>
      <c r="VP16" s="38"/>
      <c r="VQ16" s="38"/>
      <c r="VR16" s="38"/>
      <c r="VS16" s="38"/>
      <c r="VT16" s="38"/>
      <c r="VU16" s="38"/>
      <c r="VV16" s="38"/>
      <c r="VW16" s="38"/>
      <c r="VX16" s="38"/>
      <c r="VY16" s="38"/>
      <c r="VZ16" s="38"/>
      <c r="WA16" s="38"/>
      <c r="WB16" s="38"/>
      <c r="WC16" s="38"/>
      <c r="WD16" s="38"/>
      <c r="WE16" s="38"/>
      <c r="WF16" s="38"/>
      <c r="WG16" s="38"/>
      <c r="WH16" s="38"/>
      <c r="WI16" s="38"/>
      <c r="WJ16" s="38"/>
      <c r="WK16" s="38"/>
      <c r="WL16" s="38"/>
      <c r="WM16" s="38"/>
      <c r="WN16" s="38"/>
      <c r="WO16" s="38"/>
      <c r="WP16" s="38"/>
      <c r="WQ16" s="38"/>
      <c r="WR16" s="38"/>
      <c r="WS16" s="38"/>
      <c r="WT16" s="38"/>
      <c r="WU16" s="38"/>
      <c r="WV16" s="38"/>
      <c r="WW16" s="38"/>
      <c r="WX16" s="38"/>
      <c r="WY16" s="38"/>
      <c r="WZ16" s="38"/>
      <c r="XA16" s="38"/>
      <c r="XB16" s="38"/>
      <c r="XC16" s="38"/>
      <c r="XD16" s="38"/>
      <c r="XE16" s="38"/>
      <c r="XF16" s="38"/>
      <c r="XG16" s="38"/>
      <c r="XH16" s="38">
        <v>10</v>
      </c>
      <c r="XI16" s="38"/>
      <c r="XJ16" s="38"/>
      <c r="XK16" s="38"/>
      <c r="XL16" s="38">
        <f>10+20</f>
        <v>30</v>
      </c>
      <c r="XM16" s="38"/>
      <c r="XN16" s="38"/>
      <c r="XO16" s="38"/>
      <c r="XP16" s="38"/>
      <c r="XQ16" s="38"/>
      <c r="XR16" s="38"/>
      <c r="XS16" s="38"/>
      <c r="XT16" s="38"/>
      <c r="XU16" s="38"/>
      <c r="XV16" s="38"/>
      <c r="XW16" s="38"/>
      <c r="XX16" s="38"/>
      <c r="XY16" s="38"/>
      <c r="XZ16" s="38"/>
      <c r="YA16" s="38"/>
      <c r="YB16" s="38"/>
      <c r="YC16" s="38">
        <v>20</v>
      </c>
      <c r="YD16" s="38"/>
      <c r="YE16" s="38"/>
      <c r="YF16" s="38"/>
      <c r="YG16" s="38"/>
      <c r="YH16" s="38"/>
      <c r="YI16" s="38"/>
      <c r="YJ16" s="38"/>
      <c r="YK16" s="38"/>
      <c r="YL16" s="38"/>
      <c r="YM16" s="38"/>
      <c r="YN16" s="38"/>
      <c r="YO16" s="38"/>
      <c r="YP16" s="38"/>
      <c r="YQ16" s="38"/>
      <c r="YR16" s="38"/>
      <c r="YS16" s="38"/>
      <c r="YT16" s="38"/>
      <c r="YU16" s="38"/>
      <c r="YV16" s="38"/>
      <c r="YW16" s="38"/>
      <c r="YX16" s="38"/>
      <c r="YY16" s="38"/>
      <c r="YZ16" s="38"/>
      <c r="ZA16" s="38"/>
      <c r="ZB16" s="38"/>
      <c r="ZC16" s="38"/>
      <c r="ZD16" s="38"/>
      <c r="ZE16" s="38"/>
      <c r="ZF16" s="38"/>
      <c r="ZG16" s="38"/>
      <c r="ZH16" s="38"/>
      <c r="ZI16" s="38"/>
      <c r="ZJ16" s="38"/>
      <c r="ZK16" s="38"/>
      <c r="ZL16" s="38"/>
      <c r="ZM16" s="38"/>
      <c r="ZN16" s="38"/>
      <c r="ZO16" s="38"/>
      <c r="ZP16" s="38"/>
      <c r="ZQ16" s="38"/>
      <c r="ZR16" s="38"/>
      <c r="ZS16" s="38"/>
      <c r="ZT16" s="38"/>
      <c r="ZU16" s="38"/>
      <c r="ZV16" s="38"/>
      <c r="ZW16" s="38"/>
      <c r="ZX16" s="38"/>
      <c r="ZY16" s="38"/>
      <c r="ZZ16" s="38"/>
      <c r="AAA16" s="38"/>
      <c r="AAB16" s="38"/>
      <c r="AAC16" s="38"/>
      <c r="AAD16" s="38"/>
      <c r="AAE16" s="38"/>
      <c r="AAF16" s="38"/>
      <c r="AAG16" s="38"/>
      <c r="AAH16" s="38"/>
      <c r="AAI16" s="38"/>
      <c r="AAJ16" s="31">
        <f t="shared" si="1"/>
        <v>0</v>
      </c>
      <c r="AAK16" s="5"/>
    </row>
    <row r="17" spans="1:736" x14ac:dyDescent="0.25">
      <c r="A17" s="43" t="s">
        <v>179</v>
      </c>
      <c r="B17" s="77">
        <f t="shared" si="0"/>
        <v>0</v>
      </c>
      <c r="C17" s="69">
        <v>10</v>
      </c>
      <c r="D17" s="72">
        <v>43430</v>
      </c>
      <c r="E17" s="79">
        <v>20.49</v>
      </c>
      <c r="F17" s="79">
        <f t="shared" si="2"/>
        <v>0</v>
      </c>
      <c r="G17" s="77">
        <v>60</v>
      </c>
      <c r="H17" s="38"/>
      <c r="I17" s="38"/>
      <c r="J17" s="38"/>
      <c r="K17" s="38"/>
      <c r="L17" s="38"/>
      <c r="M17" s="38"/>
      <c r="N17" s="38">
        <v>60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  <c r="AK17" s="38"/>
      <c r="AL17" s="38"/>
      <c r="AM17" s="38"/>
      <c r="AN17" s="38"/>
      <c r="AO17" s="38"/>
      <c r="AP17" s="38"/>
      <c r="AQ17" s="38"/>
      <c r="AR17" s="38"/>
      <c r="AS17" s="38"/>
      <c r="AT17" s="38"/>
      <c r="AU17" s="38"/>
      <c r="AV17" s="38"/>
      <c r="AW17" s="38"/>
      <c r="AX17" s="38"/>
      <c r="AY17" s="38"/>
      <c r="AZ17" s="38"/>
      <c r="BA17" s="38"/>
      <c r="BB17" s="38">
        <v>180</v>
      </c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>
        <v>60</v>
      </c>
      <c r="BU17" s="38"/>
      <c r="BV17" s="38"/>
      <c r="BW17" s="38"/>
      <c r="BX17" s="38">
        <v>60</v>
      </c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>
        <v>60</v>
      </c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  <c r="DJ17" s="38"/>
      <c r="DK17" s="38"/>
      <c r="DL17" s="38"/>
      <c r="DM17" s="38"/>
      <c r="DN17" s="38"/>
      <c r="DO17" s="38"/>
      <c r="DP17" s="38"/>
      <c r="DQ17" s="38"/>
      <c r="DR17" s="38"/>
      <c r="DS17" s="38"/>
      <c r="DT17" s="38"/>
      <c r="DU17" s="38">
        <v>120</v>
      </c>
      <c r="DV17" s="38"/>
      <c r="DW17" s="38"/>
      <c r="DX17" s="38"/>
      <c r="DY17" s="38">
        <v>60</v>
      </c>
      <c r="DZ17" s="38"/>
      <c r="EA17" s="38"/>
      <c r="EB17" s="38"/>
      <c r="EC17" s="38"/>
      <c r="ED17" s="38"/>
      <c r="EE17" s="38"/>
      <c r="EF17" s="38"/>
      <c r="EG17" s="38"/>
      <c r="EH17" s="38"/>
      <c r="EI17" s="38"/>
      <c r="EJ17" s="38"/>
      <c r="EK17" s="38"/>
      <c r="EL17" s="38"/>
      <c r="EM17" s="38"/>
      <c r="EN17" s="38"/>
      <c r="EO17" s="38"/>
      <c r="EP17" s="38"/>
      <c r="EQ17" s="38"/>
      <c r="ER17" s="38"/>
      <c r="ES17" s="38"/>
      <c r="ET17" s="38"/>
      <c r="EU17" s="38"/>
      <c r="EV17" s="38"/>
      <c r="EW17" s="38"/>
      <c r="EX17" s="38"/>
      <c r="EY17" s="38"/>
      <c r="EZ17" s="38"/>
      <c r="FA17" s="38"/>
      <c r="FB17" s="38">
        <v>60</v>
      </c>
      <c r="FC17" s="38"/>
      <c r="FD17" s="38"/>
      <c r="FE17" s="38"/>
      <c r="FF17" s="38"/>
      <c r="FG17" s="38"/>
      <c r="FH17" s="38">
        <v>120</v>
      </c>
      <c r="FI17" s="38"/>
      <c r="FJ17" s="38"/>
      <c r="FK17" s="38"/>
      <c r="FL17" s="38"/>
      <c r="FM17" s="38"/>
      <c r="FN17" s="38"/>
      <c r="FO17" s="38"/>
      <c r="FP17" s="38"/>
      <c r="FQ17" s="38"/>
      <c r="FR17" s="38"/>
      <c r="FS17" s="38"/>
      <c r="FT17" s="38"/>
      <c r="FU17" s="38"/>
      <c r="FV17" s="38"/>
      <c r="FW17" s="38"/>
      <c r="FX17" s="38"/>
      <c r="FY17" s="38"/>
      <c r="FZ17" s="38"/>
      <c r="GA17" s="38"/>
      <c r="GB17" s="38"/>
      <c r="GC17" s="38">
        <v>60</v>
      </c>
      <c r="GD17" s="38"/>
      <c r="GE17" s="38"/>
      <c r="GF17" s="38"/>
      <c r="GG17" s="38">
        <v>120</v>
      </c>
      <c r="GH17" s="38"/>
      <c r="GI17" s="38">
        <v>240</v>
      </c>
      <c r="GJ17" s="38"/>
      <c r="GK17" s="38"/>
      <c r="GL17" s="38">
        <v>120</v>
      </c>
      <c r="GM17" s="38"/>
      <c r="GN17" s="38"/>
      <c r="GO17" s="38"/>
      <c r="GP17" s="38"/>
      <c r="GQ17" s="38"/>
      <c r="GR17" s="38"/>
      <c r="GS17" s="38"/>
      <c r="GT17" s="38"/>
      <c r="GU17" s="38"/>
      <c r="GV17" s="38"/>
      <c r="GW17" s="38"/>
      <c r="GX17" s="38"/>
      <c r="GY17" s="38"/>
      <c r="GZ17" s="38"/>
      <c r="HA17" s="38"/>
      <c r="HB17" s="38"/>
      <c r="HC17" s="38"/>
      <c r="HD17" s="38"/>
      <c r="HE17" s="38"/>
      <c r="HF17" s="38"/>
      <c r="HG17" s="38"/>
      <c r="HH17" s="38"/>
      <c r="HI17" s="38"/>
      <c r="HJ17" s="38"/>
      <c r="HK17" s="38"/>
      <c r="HL17" s="38"/>
      <c r="HM17" s="38"/>
      <c r="HN17" s="38"/>
      <c r="HO17" s="38"/>
      <c r="HP17" s="38"/>
      <c r="HQ17" s="38"/>
      <c r="HR17" s="38"/>
      <c r="HS17" s="38"/>
      <c r="HT17" s="38"/>
      <c r="HU17" s="38"/>
      <c r="HV17" s="38"/>
      <c r="HW17" s="38"/>
      <c r="HX17" s="38"/>
      <c r="HY17" s="116"/>
      <c r="HZ17" s="116"/>
      <c r="IA17" s="116"/>
      <c r="IB17" s="116"/>
      <c r="IC17" s="116"/>
      <c r="ID17" s="116"/>
      <c r="IE17" s="116"/>
      <c r="IF17" s="116"/>
      <c r="IG17" s="116"/>
      <c r="IH17" s="116"/>
      <c r="II17" s="116"/>
      <c r="IJ17" s="116"/>
      <c r="IK17" s="116"/>
      <c r="IL17" s="116"/>
      <c r="IM17" s="116">
        <v>60</v>
      </c>
      <c r="IN17" s="116"/>
      <c r="IO17" s="116"/>
      <c r="IP17" s="116"/>
      <c r="IQ17" s="116"/>
      <c r="IR17" s="116"/>
      <c r="IS17" s="116"/>
      <c r="IT17" s="116"/>
      <c r="IU17" s="116"/>
      <c r="IV17" s="116"/>
      <c r="IW17" s="116"/>
      <c r="IX17" s="116"/>
      <c r="IY17" s="116"/>
      <c r="IZ17" s="116"/>
      <c r="JA17" s="116"/>
      <c r="JB17" s="116"/>
      <c r="JC17" s="116"/>
      <c r="JD17" s="116"/>
      <c r="JE17" s="116"/>
      <c r="JF17" s="116"/>
      <c r="JG17" s="116"/>
      <c r="JH17" s="116"/>
      <c r="JI17" s="116"/>
      <c r="JJ17" s="116"/>
      <c r="JK17" s="116"/>
      <c r="JL17" s="116"/>
      <c r="JM17" s="116"/>
      <c r="JN17" s="116"/>
      <c r="JO17" s="116"/>
      <c r="JP17" s="116"/>
      <c r="JQ17" s="116"/>
      <c r="JR17" s="116">
        <v>60</v>
      </c>
      <c r="JS17" s="116"/>
      <c r="JT17" s="116"/>
      <c r="JU17" s="38"/>
      <c r="JV17" s="116"/>
      <c r="JW17" s="116"/>
      <c r="JX17" s="38"/>
      <c r="JY17" s="116"/>
      <c r="JZ17" s="116">
        <v>60</v>
      </c>
      <c r="KA17" s="116"/>
      <c r="KB17" s="38"/>
      <c r="KC17" s="116"/>
      <c r="KD17" s="38"/>
      <c r="KE17" s="116"/>
      <c r="KF17" s="38"/>
      <c r="KG17" s="38"/>
      <c r="KH17" s="38"/>
      <c r="KI17" s="38"/>
      <c r="KJ17" s="38"/>
      <c r="KK17" s="38"/>
      <c r="KL17" s="38"/>
      <c r="KM17" s="38"/>
      <c r="KN17" s="38"/>
      <c r="KO17" s="38"/>
      <c r="KP17" s="38"/>
      <c r="KQ17" s="38"/>
      <c r="KR17" s="38"/>
      <c r="KS17" s="38"/>
      <c r="KT17" s="38"/>
      <c r="KU17" s="38"/>
      <c r="KV17" s="38"/>
      <c r="KW17" s="38"/>
      <c r="KX17" s="38"/>
      <c r="KY17" s="38"/>
      <c r="KZ17" s="38"/>
      <c r="LA17" s="38"/>
      <c r="LB17" s="38">
        <v>60</v>
      </c>
      <c r="LC17" s="38"/>
      <c r="LD17" s="38"/>
      <c r="LE17" s="38"/>
      <c r="LF17" s="38"/>
      <c r="LG17" s="38"/>
      <c r="LH17" s="38"/>
      <c r="LI17" s="38"/>
      <c r="LJ17" s="38"/>
      <c r="LK17" s="38"/>
      <c r="LL17" s="38">
        <v>180</v>
      </c>
      <c r="LM17" s="38"/>
      <c r="LN17" s="38"/>
      <c r="LO17" s="38"/>
      <c r="LP17" s="38"/>
      <c r="LQ17" s="38"/>
      <c r="LR17" s="38"/>
      <c r="LS17" s="38"/>
      <c r="LT17" s="38"/>
      <c r="LU17" s="38"/>
      <c r="LV17" s="38"/>
      <c r="LW17" s="38"/>
      <c r="LX17" s="38"/>
      <c r="LY17" s="38"/>
      <c r="LZ17" s="38"/>
      <c r="MA17" s="38"/>
      <c r="MB17" s="38"/>
      <c r="MC17" s="38"/>
      <c r="MD17" s="38"/>
      <c r="ME17" s="38"/>
      <c r="MF17" s="38"/>
      <c r="MG17" s="38"/>
      <c r="MH17" s="38"/>
      <c r="MI17" s="38"/>
      <c r="MJ17" s="38">
        <v>120</v>
      </c>
      <c r="MK17" s="38"/>
      <c r="ML17" s="38"/>
      <c r="MM17" s="38"/>
      <c r="MN17" s="38"/>
      <c r="MO17" s="38"/>
      <c r="MP17" s="38"/>
      <c r="MQ17" s="38"/>
      <c r="MR17" s="38"/>
      <c r="MS17" s="38"/>
      <c r="MT17" s="38"/>
      <c r="MU17" s="38"/>
      <c r="MV17" s="38"/>
      <c r="MW17" s="38"/>
      <c r="MX17" s="38"/>
      <c r="MY17" s="38"/>
      <c r="MZ17" s="38"/>
      <c r="NA17" s="38"/>
      <c r="NB17" s="38"/>
      <c r="NC17" s="38">
        <v>120</v>
      </c>
      <c r="ND17" s="38"/>
      <c r="NE17" s="38"/>
      <c r="NF17" s="38"/>
      <c r="NG17" s="38"/>
      <c r="NH17" s="38"/>
      <c r="NI17" s="38"/>
      <c r="NJ17" s="38"/>
      <c r="NK17" s="38"/>
      <c r="NL17" s="38"/>
      <c r="NM17" s="38"/>
      <c r="NN17" s="38"/>
      <c r="NO17" s="38"/>
      <c r="NP17" s="38"/>
      <c r="NQ17" s="38"/>
      <c r="NR17" s="38"/>
      <c r="NS17" s="38"/>
      <c r="NT17" s="38"/>
      <c r="NU17" s="38"/>
      <c r="NV17" s="38"/>
      <c r="NW17" s="38"/>
      <c r="NX17" s="38"/>
      <c r="NY17" s="38"/>
      <c r="NZ17" s="38"/>
      <c r="OA17" s="38"/>
      <c r="OB17" s="38"/>
      <c r="OC17" s="38"/>
      <c r="OD17" s="38"/>
      <c r="OE17" s="38"/>
      <c r="OF17" s="38"/>
      <c r="OG17" s="38"/>
      <c r="OH17" s="38"/>
      <c r="OI17" s="38"/>
      <c r="OJ17" s="38"/>
      <c r="OK17" s="38"/>
      <c r="OL17" s="38"/>
      <c r="OM17" s="38"/>
      <c r="ON17" s="38"/>
      <c r="OO17" s="38"/>
      <c r="OP17" s="38"/>
      <c r="OQ17" s="38"/>
      <c r="OR17" s="38"/>
      <c r="OS17" s="38"/>
      <c r="OT17" s="38"/>
      <c r="OU17" s="38"/>
      <c r="OV17" s="38"/>
      <c r="OW17" s="38"/>
      <c r="OX17" s="38"/>
      <c r="OY17" s="38"/>
      <c r="OZ17" s="38"/>
      <c r="PA17" s="38"/>
      <c r="PB17" s="38"/>
      <c r="PC17" s="38"/>
      <c r="PD17" s="38"/>
      <c r="PE17" s="38"/>
      <c r="PF17" s="38"/>
      <c r="PG17" s="38"/>
      <c r="PH17" s="38"/>
      <c r="PI17" s="38"/>
      <c r="PJ17" s="38"/>
      <c r="PK17" s="38"/>
      <c r="PL17" s="38"/>
      <c r="PM17" s="38"/>
      <c r="PN17" s="38">
        <v>60</v>
      </c>
      <c r="PO17" s="38"/>
      <c r="PP17" s="38"/>
      <c r="PQ17" s="38"/>
      <c r="PR17" s="38"/>
      <c r="PS17" s="38"/>
      <c r="PT17" s="38"/>
      <c r="PU17" s="38"/>
      <c r="PV17" s="38"/>
      <c r="PW17" s="38"/>
      <c r="PX17" s="38"/>
      <c r="PY17" s="38"/>
      <c r="PZ17" s="38"/>
      <c r="QA17" s="38"/>
      <c r="QB17" s="38"/>
      <c r="QC17" s="38">
        <v>60</v>
      </c>
      <c r="QD17" s="38"/>
      <c r="QE17" s="38"/>
      <c r="QF17" s="38"/>
      <c r="QG17" s="116"/>
      <c r="QH17" s="38"/>
      <c r="QI17" s="38"/>
      <c r="QJ17" s="38"/>
      <c r="QK17" s="38"/>
      <c r="QL17" s="38"/>
      <c r="QM17" s="38"/>
      <c r="QN17" s="38"/>
      <c r="QO17" s="38"/>
      <c r="QP17" s="38"/>
      <c r="QQ17" s="38"/>
      <c r="QR17" s="38"/>
      <c r="QS17" s="38"/>
      <c r="QT17" s="38">
        <v>60</v>
      </c>
      <c r="QU17" s="38"/>
      <c r="QV17" s="38"/>
      <c r="QW17" s="38"/>
      <c r="QX17" s="38"/>
      <c r="QY17" s="38"/>
      <c r="QZ17" s="38"/>
      <c r="RA17" s="38"/>
      <c r="RB17" s="38"/>
      <c r="RC17" s="38"/>
      <c r="RD17" s="38"/>
      <c r="RE17" s="38"/>
      <c r="RF17" s="38"/>
      <c r="RG17" s="38"/>
      <c r="RH17" s="38"/>
      <c r="RI17" s="38"/>
      <c r="RJ17" s="38"/>
      <c r="RK17" s="38"/>
      <c r="RL17" s="38"/>
      <c r="RM17" s="38"/>
      <c r="RN17" s="38"/>
      <c r="RO17" s="38"/>
      <c r="RP17" s="38"/>
      <c r="RQ17" s="38"/>
      <c r="RR17" s="38"/>
      <c r="RS17" s="38"/>
      <c r="RT17" s="38"/>
      <c r="RU17" s="38"/>
      <c r="RV17" s="38"/>
      <c r="RW17" s="38"/>
      <c r="RX17" s="38"/>
      <c r="RY17" s="38"/>
      <c r="RZ17" s="38"/>
      <c r="SA17" s="38"/>
      <c r="SB17" s="38"/>
      <c r="SC17" s="38"/>
      <c r="SD17" s="38"/>
      <c r="SE17" s="38"/>
      <c r="SF17" s="38"/>
      <c r="SG17" s="38"/>
      <c r="SH17" s="38">
        <v>60</v>
      </c>
      <c r="SI17" s="38"/>
      <c r="SJ17" s="38"/>
      <c r="SK17" s="38"/>
      <c r="SL17" s="38"/>
      <c r="SM17" s="38"/>
      <c r="SN17" s="38"/>
      <c r="SO17" s="38"/>
      <c r="SP17" s="38"/>
      <c r="SQ17" s="38"/>
      <c r="SR17" s="38"/>
      <c r="SS17" s="38"/>
      <c r="ST17" s="38"/>
      <c r="SU17" s="38"/>
      <c r="SV17" s="38"/>
      <c r="SW17" s="38"/>
      <c r="SX17" s="38"/>
      <c r="SY17" s="38"/>
      <c r="SZ17" s="38"/>
      <c r="TA17" s="38"/>
      <c r="TB17" s="38"/>
      <c r="TC17" s="38"/>
      <c r="TD17" s="38"/>
      <c r="TE17" s="38">
        <v>40</v>
      </c>
      <c r="TF17" s="38"/>
      <c r="TG17" s="38"/>
      <c r="TH17" s="38"/>
      <c r="TI17" s="38"/>
      <c r="TJ17" s="38"/>
      <c r="TK17" s="38"/>
      <c r="TL17" s="38"/>
      <c r="TM17" s="38"/>
      <c r="TN17" s="38"/>
      <c r="TO17" s="38"/>
      <c r="TP17" s="38"/>
      <c r="TQ17" s="38"/>
      <c r="TR17" s="38"/>
      <c r="TS17" s="38"/>
      <c r="TT17" s="38"/>
      <c r="TU17" s="38"/>
      <c r="TV17" s="38"/>
      <c r="TW17" s="38"/>
      <c r="TX17" s="38"/>
      <c r="TY17" s="38"/>
      <c r="TZ17" s="38"/>
      <c r="UA17" s="38"/>
      <c r="UB17" s="38"/>
      <c r="UC17" s="38"/>
      <c r="UD17" s="38"/>
      <c r="UE17" s="38"/>
      <c r="UF17" s="38"/>
      <c r="UG17" s="38"/>
      <c r="UH17" s="38"/>
      <c r="UI17" s="38"/>
      <c r="UJ17" s="38"/>
      <c r="UK17" s="38"/>
      <c r="UL17" s="38"/>
      <c r="UM17" s="38"/>
      <c r="UN17" s="38"/>
      <c r="UO17" s="38"/>
      <c r="UP17" s="38"/>
      <c r="UQ17" s="38"/>
      <c r="UR17" s="38"/>
      <c r="US17" s="38"/>
      <c r="UT17" s="38"/>
      <c r="UU17" s="38"/>
      <c r="UV17" s="38"/>
      <c r="UW17" s="38"/>
      <c r="UX17" s="38"/>
      <c r="UY17" s="38"/>
      <c r="UZ17" s="38"/>
      <c r="VA17" s="38"/>
      <c r="VB17" s="38"/>
      <c r="VC17" s="38"/>
      <c r="VD17" s="38"/>
      <c r="VE17" s="38"/>
      <c r="VF17" s="38"/>
      <c r="VG17" s="38"/>
      <c r="VH17" s="38"/>
      <c r="VI17" s="38"/>
      <c r="VJ17" s="38"/>
      <c r="VK17" s="38"/>
      <c r="VL17" s="38"/>
      <c r="VM17" s="38"/>
      <c r="VN17" s="38"/>
      <c r="VO17" s="38"/>
      <c r="VP17" s="38">
        <v>40</v>
      </c>
      <c r="VQ17" s="38"/>
      <c r="VR17" s="38"/>
      <c r="VS17" s="38"/>
      <c r="VT17" s="38"/>
      <c r="VU17" s="38"/>
      <c r="VV17" s="38"/>
      <c r="VW17" s="38"/>
      <c r="VX17" s="38"/>
      <c r="VY17" s="38"/>
      <c r="VZ17" s="38"/>
      <c r="WA17" s="38"/>
      <c r="WB17" s="38"/>
      <c r="WC17" s="38"/>
      <c r="WD17" s="38"/>
      <c r="WE17" s="38"/>
      <c r="WF17" s="38"/>
      <c r="WG17" s="38"/>
      <c r="WH17" s="38"/>
      <c r="WI17" s="38"/>
      <c r="WJ17" s="38"/>
      <c r="WK17" s="38"/>
      <c r="WL17" s="38"/>
      <c r="WM17" s="38"/>
      <c r="WN17" s="38"/>
      <c r="WO17" s="38"/>
      <c r="WP17" s="38"/>
      <c r="WQ17" s="38">
        <v>30</v>
      </c>
      <c r="WR17" s="38"/>
      <c r="WS17" s="38"/>
      <c r="WT17" s="38"/>
      <c r="WU17" s="38"/>
      <c r="WV17" s="38"/>
      <c r="WW17" s="38"/>
      <c r="WX17" s="38"/>
      <c r="WY17" s="38"/>
      <c r="WZ17" s="38"/>
      <c r="XA17" s="38"/>
      <c r="XB17" s="38"/>
      <c r="XC17" s="38"/>
      <c r="XD17" s="38"/>
      <c r="XE17" s="38"/>
      <c r="XF17" s="38"/>
      <c r="XG17" s="38">
        <v>30</v>
      </c>
      <c r="XH17" s="38"/>
      <c r="XI17" s="38"/>
      <c r="XJ17" s="38"/>
      <c r="XK17" s="38"/>
      <c r="XL17" s="38"/>
      <c r="XM17" s="38"/>
      <c r="XN17" s="38"/>
      <c r="XO17" s="38"/>
      <c r="XP17" s="38"/>
      <c r="XQ17" s="38"/>
      <c r="XR17" s="38"/>
      <c r="XS17" s="38"/>
      <c r="XT17" s="38"/>
      <c r="XU17" s="38"/>
      <c r="XV17" s="38"/>
      <c r="XW17" s="38"/>
      <c r="XX17" s="38"/>
      <c r="XY17" s="38"/>
      <c r="XZ17" s="38"/>
      <c r="YA17" s="38"/>
      <c r="YB17" s="38"/>
      <c r="YC17" s="38"/>
      <c r="YD17" s="38"/>
      <c r="YE17" s="38"/>
      <c r="YF17" s="38"/>
      <c r="YG17" s="38"/>
      <c r="YH17" s="38"/>
      <c r="YI17" s="38"/>
      <c r="YJ17" s="38"/>
      <c r="YK17" s="38"/>
      <c r="YL17" s="38"/>
      <c r="YM17" s="38"/>
      <c r="YN17" s="38"/>
      <c r="YO17" s="38"/>
      <c r="YP17" s="38"/>
      <c r="YQ17" s="38"/>
      <c r="YR17" s="38"/>
      <c r="YS17" s="38"/>
      <c r="YT17" s="38"/>
      <c r="YU17" s="38"/>
      <c r="YV17" s="38"/>
      <c r="YW17" s="38"/>
      <c r="YX17" s="38"/>
      <c r="YY17" s="38"/>
      <c r="YZ17" s="38"/>
      <c r="ZA17" s="38"/>
      <c r="ZB17" s="38"/>
      <c r="ZC17" s="38"/>
      <c r="ZD17" s="38"/>
      <c r="ZE17" s="38"/>
      <c r="ZF17" s="38"/>
      <c r="ZG17" s="38"/>
      <c r="ZH17" s="38"/>
      <c r="ZI17" s="38"/>
      <c r="ZJ17" s="38"/>
      <c r="ZK17" s="38"/>
      <c r="ZL17" s="38"/>
      <c r="ZM17" s="38"/>
      <c r="ZN17" s="38"/>
      <c r="ZO17" s="38"/>
      <c r="ZP17" s="38"/>
      <c r="ZQ17" s="38"/>
      <c r="ZR17" s="38"/>
      <c r="ZS17" s="38"/>
      <c r="ZT17" s="38"/>
      <c r="ZU17" s="38"/>
      <c r="ZV17" s="38"/>
      <c r="ZW17" s="38"/>
      <c r="ZX17" s="38"/>
      <c r="ZY17" s="38"/>
      <c r="ZZ17" s="38"/>
      <c r="AAA17" s="38"/>
      <c r="AAB17" s="38"/>
      <c r="AAC17" s="38"/>
      <c r="AAD17" s="38"/>
      <c r="AAE17" s="38"/>
      <c r="AAF17" s="38"/>
      <c r="AAG17" s="38"/>
      <c r="AAH17" s="38"/>
      <c r="AAI17" s="38"/>
      <c r="AAJ17" s="31">
        <f t="shared" si="1"/>
        <v>0</v>
      </c>
      <c r="AAK17" s="5"/>
    </row>
    <row r="18" spans="1:736" x14ac:dyDescent="0.25">
      <c r="A18" s="43" t="s">
        <v>179</v>
      </c>
      <c r="B18" s="77">
        <f t="shared" si="0"/>
        <v>0</v>
      </c>
      <c r="C18" s="69">
        <v>10</v>
      </c>
      <c r="D18" s="72">
        <v>43360</v>
      </c>
      <c r="E18" s="79">
        <v>19.079999999999998</v>
      </c>
      <c r="F18" s="79">
        <f t="shared" si="2"/>
        <v>0</v>
      </c>
      <c r="G18" s="77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8"/>
      <c r="AN18" s="38"/>
      <c r="AO18" s="38"/>
      <c r="AP18" s="38"/>
      <c r="AQ18" s="38"/>
      <c r="AR18" s="38"/>
      <c r="AS18" s="38"/>
      <c r="AT18" s="38"/>
      <c r="AU18" s="38"/>
      <c r="AV18" s="38"/>
      <c r="AW18" s="38"/>
      <c r="AX18" s="38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  <c r="DJ18" s="38"/>
      <c r="DK18" s="38"/>
      <c r="DL18" s="38"/>
      <c r="DM18" s="38"/>
      <c r="DN18" s="38"/>
      <c r="DO18" s="38"/>
      <c r="DP18" s="38"/>
      <c r="DQ18" s="38"/>
      <c r="DR18" s="38"/>
      <c r="DS18" s="38"/>
      <c r="DT18" s="38"/>
      <c r="DU18" s="38"/>
      <c r="DV18" s="38"/>
      <c r="DW18" s="38"/>
      <c r="DX18" s="38"/>
      <c r="DY18" s="38"/>
      <c r="DZ18" s="38"/>
      <c r="EA18" s="38"/>
      <c r="EB18" s="38"/>
      <c r="EC18" s="38"/>
      <c r="ED18" s="38"/>
      <c r="EE18" s="38"/>
      <c r="EF18" s="38"/>
      <c r="EG18" s="38"/>
      <c r="EH18" s="38"/>
      <c r="EI18" s="38"/>
      <c r="EJ18" s="38"/>
      <c r="EK18" s="38"/>
      <c r="EL18" s="38"/>
      <c r="EM18" s="38"/>
      <c r="EN18" s="38"/>
      <c r="EO18" s="38"/>
      <c r="EP18" s="38"/>
      <c r="EQ18" s="38"/>
      <c r="ER18" s="38"/>
      <c r="ES18" s="38"/>
      <c r="ET18" s="38"/>
      <c r="EU18" s="38"/>
      <c r="EV18" s="38"/>
      <c r="EW18" s="38"/>
      <c r="EX18" s="38"/>
      <c r="EY18" s="38"/>
      <c r="EZ18" s="38"/>
      <c r="FA18" s="38"/>
      <c r="FB18" s="38"/>
      <c r="FC18" s="38"/>
      <c r="FD18" s="38"/>
      <c r="FE18" s="38"/>
      <c r="FF18" s="38"/>
      <c r="FG18" s="38"/>
      <c r="FH18" s="38"/>
      <c r="FI18" s="38"/>
      <c r="FJ18" s="38"/>
      <c r="FK18" s="38"/>
      <c r="FL18" s="38"/>
      <c r="FM18" s="38"/>
      <c r="FN18" s="38"/>
      <c r="FO18" s="38"/>
      <c r="FP18" s="38"/>
      <c r="FQ18" s="38"/>
      <c r="FR18" s="38"/>
      <c r="FS18" s="38"/>
      <c r="FT18" s="38"/>
      <c r="FU18" s="38"/>
      <c r="FV18" s="38"/>
      <c r="FW18" s="38"/>
      <c r="FX18" s="38"/>
      <c r="FY18" s="38"/>
      <c r="FZ18" s="38"/>
      <c r="GA18" s="38"/>
      <c r="GB18" s="38"/>
      <c r="GC18" s="38"/>
      <c r="GD18" s="38"/>
      <c r="GE18" s="38"/>
      <c r="GF18" s="38"/>
      <c r="GG18" s="38"/>
      <c r="GH18" s="38"/>
      <c r="GI18" s="38"/>
      <c r="GJ18" s="38"/>
      <c r="GK18" s="38"/>
      <c r="GL18" s="38"/>
      <c r="GM18" s="38"/>
      <c r="GN18" s="38"/>
      <c r="GO18" s="38"/>
      <c r="GP18" s="38"/>
      <c r="GQ18" s="38"/>
      <c r="GR18" s="38"/>
      <c r="GS18" s="38"/>
      <c r="GT18" s="38"/>
      <c r="GU18" s="38"/>
      <c r="GV18" s="38"/>
      <c r="GW18" s="38"/>
      <c r="GX18" s="38"/>
      <c r="GY18" s="38"/>
      <c r="GZ18" s="38"/>
      <c r="HA18" s="38"/>
      <c r="HB18" s="38"/>
      <c r="HC18" s="38"/>
      <c r="HD18" s="38"/>
      <c r="HE18" s="38"/>
      <c r="HF18" s="38"/>
      <c r="HG18" s="38"/>
      <c r="HH18" s="38"/>
      <c r="HI18" s="38"/>
      <c r="HJ18" s="38"/>
      <c r="HK18" s="38"/>
      <c r="HL18" s="38"/>
      <c r="HM18" s="38"/>
      <c r="HN18" s="38"/>
      <c r="HO18" s="38"/>
      <c r="HP18" s="38"/>
      <c r="HQ18" s="38"/>
      <c r="HR18" s="38"/>
      <c r="HS18" s="38"/>
      <c r="HT18" s="38"/>
      <c r="HU18" s="38"/>
      <c r="HV18" s="38"/>
      <c r="HW18" s="38"/>
      <c r="HX18" s="38"/>
      <c r="HY18" s="116"/>
      <c r="HZ18" s="116"/>
      <c r="IA18" s="116"/>
      <c r="IB18" s="116"/>
      <c r="IC18" s="116"/>
      <c r="ID18" s="116"/>
      <c r="IE18" s="116"/>
      <c r="IF18" s="116"/>
      <c r="IG18" s="116"/>
      <c r="IH18" s="116"/>
      <c r="II18" s="116"/>
      <c r="IJ18" s="116"/>
      <c r="IK18" s="116"/>
      <c r="IL18" s="116"/>
      <c r="IM18" s="116"/>
      <c r="IN18" s="116"/>
      <c r="IO18" s="116"/>
      <c r="IP18" s="116"/>
      <c r="IQ18" s="116"/>
      <c r="IR18" s="116"/>
      <c r="IS18" s="116"/>
      <c r="IT18" s="116"/>
      <c r="IU18" s="116"/>
      <c r="IV18" s="116"/>
      <c r="IW18" s="116"/>
      <c r="IX18" s="116"/>
      <c r="IY18" s="116">
        <v>60</v>
      </c>
      <c r="IZ18" s="116"/>
      <c r="JA18" s="116"/>
      <c r="JB18" s="116"/>
      <c r="JC18" s="116"/>
      <c r="JD18" s="116"/>
      <c r="JE18" s="116"/>
      <c r="JF18" s="116"/>
      <c r="JG18" s="116"/>
      <c r="JH18" s="116"/>
      <c r="JI18" s="116"/>
      <c r="JJ18" s="116"/>
      <c r="JK18" s="116"/>
      <c r="JL18" s="116"/>
      <c r="JM18" s="116"/>
      <c r="JN18" s="116"/>
      <c r="JO18" s="116"/>
      <c r="JP18" s="116"/>
      <c r="JQ18" s="116"/>
      <c r="JR18" s="116"/>
      <c r="JS18" s="116"/>
      <c r="JT18" s="116"/>
      <c r="JU18" s="38"/>
      <c r="JV18" s="116"/>
      <c r="JW18" s="116"/>
      <c r="JX18" s="38"/>
      <c r="JY18" s="116"/>
      <c r="JZ18" s="116">
        <v>60</v>
      </c>
      <c r="KA18" s="116"/>
      <c r="KB18" s="38"/>
      <c r="KC18" s="116"/>
      <c r="KD18" s="38"/>
      <c r="KE18" s="116"/>
      <c r="KF18" s="38"/>
      <c r="KG18" s="38"/>
      <c r="KH18" s="38"/>
      <c r="KI18" s="38"/>
      <c r="KJ18" s="38"/>
      <c r="KK18" s="38"/>
      <c r="KL18" s="38"/>
      <c r="KM18" s="38"/>
      <c r="KN18" s="38"/>
      <c r="KO18" s="38"/>
      <c r="KP18" s="38"/>
      <c r="KQ18" s="38"/>
      <c r="KR18" s="38"/>
      <c r="KS18" s="38"/>
      <c r="KT18" s="38"/>
      <c r="KU18" s="38"/>
      <c r="KV18" s="38"/>
      <c r="KW18" s="38"/>
      <c r="KX18" s="38"/>
      <c r="KY18" s="38"/>
      <c r="KZ18" s="38"/>
      <c r="LA18" s="38"/>
      <c r="LB18" s="38"/>
      <c r="LC18" s="38"/>
      <c r="LD18" s="38"/>
      <c r="LE18" s="38"/>
      <c r="LF18" s="38"/>
      <c r="LG18" s="38"/>
      <c r="LH18" s="38"/>
      <c r="LI18" s="38"/>
      <c r="LJ18" s="38"/>
      <c r="LK18" s="38"/>
      <c r="LL18" s="38"/>
      <c r="LM18" s="38"/>
      <c r="LN18" s="38"/>
      <c r="LO18" s="38"/>
      <c r="LP18" s="38"/>
      <c r="LQ18" s="38"/>
      <c r="LR18" s="38"/>
      <c r="LS18" s="38"/>
      <c r="LT18" s="38"/>
      <c r="LU18" s="38"/>
      <c r="LV18" s="38"/>
      <c r="LW18" s="38"/>
      <c r="LX18" s="38"/>
      <c r="LY18" s="38"/>
      <c r="LZ18" s="38"/>
      <c r="MA18" s="38"/>
      <c r="MB18" s="38"/>
      <c r="MC18" s="38"/>
      <c r="MD18" s="38"/>
      <c r="ME18" s="38"/>
      <c r="MF18" s="38"/>
      <c r="MG18" s="38"/>
      <c r="MH18" s="38"/>
      <c r="MI18" s="38"/>
      <c r="MJ18" s="38"/>
      <c r="MK18" s="38"/>
      <c r="ML18" s="38"/>
      <c r="MM18" s="38"/>
      <c r="MN18" s="38"/>
      <c r="MO18" s="38">
        <v>120</v>
      </c>
      <c r="MP18" s="38"/>
      <c r="MQ18" s="38"/>
      <c r="MR18" s="38"/>
      <c r="MS18" s="38"/>
      <c r="MT18" s="38"/>
      <c r="MU18" s="38"/>
      <c r="MV18" s="38"/>
      <c r="MW18" s="38"/>
      <c r="MX18" s="38"/>
      <c r="MY18" s="38"/>
      <c r="MZ18" s="38"/>
      <c r="NA18" s="38"/>
      <c r="NB18" s="38"/>
      <c r="NC18" s="38"/>
      <c r="ND18" s="38"/>
      <c r="NE18" s="38"/>
      <c r="NF18" s="38"/>
      <c r="NG18" s="38"/>
      <c r="NH18" s="38"/>
      <c r="NI18" s="38"/>
      <c r="NJ18" s="38"/>
      <c r="NK18" s="38"/>
      <c r="NL18" s="38"/>
      <c r="NM18" s="38"/>
      <c r="NN18" s="38"/>
      <c r="NO18" s="38"/>
      <c r="NP18" s="38">
        <v>60</v>
      </c>
      <c r="NQ18" s="38"/>
      <c r="NR18" s="38"/>
      <c r="NS18" s="38"/>
      <c r="NT18" s="38"/>
      <c r="NU18" s="38"/>
      <c r="NV18" s="38"/>
      <c r="NW18" s="38"/>
      <c r="NX18" s="38"/>
      <c r="NY18" s="38"/>
      <c r="NZ18" s="38"/>
      <c r="OA18" s="38"/>
      <c r="OB18" s="38"/>
      <c r="OC18" s="38"/>
      <c r="OD18" s="38"/>
      <c r="OE18" s="38"/>
      <c r="OF18" s="38"/>
      <c r="OG18" s="38"/>
      <c r="OH18" s="38"/>
      <c r="OI18" s="38"/>
      <c r="OJ18" s="38"/>
      <c r="OK18" s="38"/>
      <c r="OL18" s="38"/>
      <c r="OM18" s="38"/>
      <c r="ON18" s="38"/>
      <c r="OO18" s="38"/>
      <c r="OP18" s="38">
        <v>60</v>
      </c>
      <c r="OQ18" s="38"/>
      <c r="OR18" s="38"/>
      <c r="OS18" s="38"/>
      <c r="OT18" s="38"/>
      <c r="OU18" s="38"/>
      <c r="OV18" s="38"/>
      <c r="OW18" s="38"/>
      <c r="OX18" s="38"/>
      <c r="OY18" s="38"/>
      <c r="OZ18" s="38"/>
      <c r="PA18" s="38"/>
      <c r="PB18" s="38"/>
      <c r="PC18" s="38"/>
      <c r="PD18" s="38"/>
      <c r="PE18" s="38"/>
      <c r="PF18" s="38"/>
      <c r="PG18" s="38"/>
      <c r="PH18" s="38"/>
      <c r="PI18" s="38"/>
      <c r="PJ18" s="38"/>
      <c r="PK18" s="38"/>
      <c r="PL18" s="38"/>
      <c r="PM18" s="38"/>
      <c r="PN18" s="38"/>
      <c r="PO18" s="38"/>
      <c r="PP18" s="38"/>
      <c r="PQ18" s="38"/>
      <c r="PR18" s="38"/>
      <c r="PS18" s="38"/>
      <c r="PT18" s="38"/>
      <c r="PU18" s="38"/>
      <c r="PV18" s="38"/>
      <c r="PW18" s="38"/>
      <c r="PX18" s="38"/>
      <c r="PY18" s="38"/>
      <c r="PZ18" s="38"/>
      <c r="QA18" s="38">
        <v>60</v>
      </c>
      <c r="QB18" s="38"/>
      <c r="QC18" s="38"/>
      <c r="QD18" s="38">
        <v>60</v>
      </c>
      <c r="QE18" s="38"/>
      <c r="QF18" s="38"/>
      <c r="QG18" s="116"/>
      <c r="QH18" s="38"/>
      <c r="QI18" s="38"/>
      <c r="QJ18" s="38"/>
      <c r="QK18" s="38"/>
      <c r="QL18" s="38"/>
      <c r="QM18" s="38"/>
      <c r="QN18" s="38"/>
      <c r="QO18" s="38"/>
      <c r="QP18" s="38"/>
      <c r="QQ18" s="38"/>
      <c r="QR18" s="38"/>
      <c r="QS18" s="38"/>
      <c r="QT18" s="38"/>
      <c r="QU18" s="38"/>
      <c r="QV18" s="38"/>
      <c r="QW18" s="38"/>
      <c r="QX18" s="38"/>
      <c r="QY18" s="38"/>
      <c r="QZ18" s="38"/>
      <c r="RA18" s="38"/>
      <c r="RB18" s="38"/>
      <c r="RC18" s="38"/>
      <c r="RD18" s="38"/>
      <c r="RE18" s="38"/>
      <c r="RF18" s="38"/>
      <c r="RG18" s="38"/>
      <c r="RH18" s="38"/>
      <c r="RI18" s="38"/>
      <c r="RJ18" s="38"/>
      <c r="RK18" s="38"/>
      <c r="RL18" s="38"/>
      <c r="RM18" s="38"/>
      <c r="RN18" s="38"/>
      <c r="RO18" s="38"/>
      <c r="RP18" s="38"/>
      <c r="RQ18" s="38"/>
      <c r="RR18" s="38"/>
      <c r="RS18" s="38"/>
      <c r="RT18" s="38"/>
      <c r="RU18" s="38"/>
      <c r="RV18" s="38"/>
      <c r="RW18" s="38"/>
      <c r="RX18" s="38"/>
      <c r="RY18" s="38"/>
      <c r="RZ18" s="38"/>
      <c r="SA18" s="38"/>
      <c r="SB18" s="38"/>
      <c r="SC18" s="38"/>
      <c r="SD18" s="38"/>
      <c r="SE18" s="38"/>
      <c r="SF18" s="38"/>
      <c r="SG18" s="38"/>
      <c r="SH18" s="38">
        <v>60</v>
      </c>
      <c r="SI18" s="38">
        <v>140</v>
      </c>
      <c r="SJ18" s="38"/>
      <c r="SK18" s="38"/>
      <c r="SL18" s="38"/>
      <c r="SM18" s="38"/>
      <c r="SN18" s="38"/>
      <c r="SO18" s="38"/>
      <c r="SP18" s="38"/>
      <c r="SQ18" s="38"/>
      <c r="SR18" s="38"/>
      <c r="SS18" s="38"/>
      <c r="ST18" s="38"/>
      <c r="SU18" s="38"/>
      <c r="SV18" s="38"/>
      <c r="SW18" s="38"/>
      <c r="SX18" s="38"/>
      <c r="SY18" s="38"/>
      <c r="SZ18" s="38"/>
      <c r="TA18" s="38"/>
      <c r="TB18" s="38"/>
      <c r="TC18" s="38"/>
      <c r="TD18" s="38"/>
      <c r="TE18" s="38"/>
      <c r="TF18" s="38"/>
      <c r="TG18" s="38"/>
      <c r="TH18" s="38"/>
      <c r="TI18" s="38"/>
      <c r="TJ18" s="38"/>
      <c r="TK18" s="38"/>
      <c r="TL18" s="38"/>
      <c r="TM18" s="38"/>
      <c r="TN18" s="38"/>
      <c r="TO18" s="38"/>
      <c r="TP18" s="38"/>
      <c r="TQ18" s="38"/>
      <c r="TR18" s="38"/>
      <c r="TS18" s="38"/>
      <c r="TT18" s="38"/>
      <c r="TU18" s="38"/>
      <c r="TV18" s="38"/>
      <c r="TW18" s="38"/>
      <c r="TX18" s="38"/>
      <c r="TY18" s="38"/>
      <c r="TZ18" s="38"/>
      <c r="UA18" s="38"/>
      <c r="UB18" s="38"/>
      <c r="UC18" s="38"/>
      <c r="UD18" s="38"/>
      <c r="UE18" s="38"/>
      <c r="UF18" s="38"/>
      <c r="UG18" s="38"/>
      <c r="UH18" s="38"/>
      <c r="UI18" s="38"/>
      <c r="UJ18" s="38"/>
      <c r="UK18" s="38"/>
      <c r="UL18" s="38"/>
      <c r="UM18" s="38"/>
      <c r="UN18" s="38"/>
      <c r="UO18" s="38"/>
      <c r="UP18" s="38"/>
      <c r="UQ18" s="38"/>
      <c r="UR18" s="38"/>
      <c r="US18" s="38"/>
      <c r="UT18" s="38"/>
      <c r="UU18" s="38"/>
      <c r="UV18" s="38"/>
      <c r="UW18" s="38"/>
      <c r="UX18" s="38"/>
      <c r="UY18" s="38"/>
      <c r="UZ18" s="38"/>
      <c r="VA18" s="38"/>
      <c r="VB18" s="38"/>
      <c r="VC18" s="38"/>
      <c r="VD18" s="38"/>
      <c r="VE18" s="38"/>
      <c r="VF18" s="38"/>
      <c r="VG18" s="38"/>
      <c r="VH18" s="38"/>
      <c r="VI18" s="38"/>
      <c r="VJ18" s="38"/>
      <c r="VK18" s="38"/>
      <c r="VL18" s="38"/>
      <c r="VM18" s="38"/>
      <c r="VN18" s="38"/>
      <c r="VO18" s="38"/>
      <c r="VP18" s="38">
        <v>80</v>
      </c>
      <c r="VQ18" s="38"/>
      <c r="VR18" s="38"/>
      <c r="VS18" s="38"/>
      <c r="VT18" s="38"/>
      <c r="VU18" s="38"/>
      <c r="VV18" s="38"/>
      <c r="VW18" s="38"/>
      <c r="VX18" s="38"/>
      <c r="VY18" s="38"/>
      <c r="VZ18" s="38"/>
      <c r="WA18" s="38"/>
      <c r="WB18" s="38"/>
      <c r="WC18" s="38"/>
      <c r="WD18" s="38"/>
      <c r="WE18" s="38"/>
      <c r="WF18" s="38"/>
      <c r="WG18" s="38"/>
      <c r="WH18" s="38"/>
      <c r="WI18" s="38"/>
      <c r="WJ18" s="38"/>
      <c r="WK18" s="38"/>
      <c r="WL18" s="38"/>
      <c r="WM18" s="38"/>
      <c r="WN18" s="38"/>
      <c r="WO18" s="38"/>
      <c r="WP18" s="38"/>
      <c r="WQ18" s="38"/>
      <c r="WR18" s="38"/>
      <c r="WS18" s="38"/>
      <c r="WT18" s="38"/>
      <c r="WU18" s="38"/>
      <c r="WV18" s="38"/>
      <c r="WW18" s="38"/>
      <c r="WX18" s="38"/>
      <c r="WY18" s="38"/>
      <c r="WZ18" s="38"/>
      <c r="XA18" s="38"/>
      <c r="XB18" s="38"/>
      <c r="XC18" s="38"/>
      <c r="XD18" s="38"/>
      <c r="XE18" s="38"/>
      <c r="XF18" s="38"/>
      <c r="XG18" s="38"/>
      <c r="XH18" s="38"/>
      <c r="XI18" s="38"/>
      <c r="XJ18" s="38"/>
      <c r="XK18" s="38"/>
      <c r="XL18" s="38"/>
      <c r="XM18" s="38"/>
      <c r="XN18" s="38"/>
      <c r="XO18" s="38"/>
      <c r="XP18" s="38"/>
      <c r="XQ18" s="38"/>
      <c r="XR18" s="38"/>
      <c r="XS18" s="38"/>
      <c r="XT18" s="38"/>
      <c r="XU18" s="38"/>
      <c r="XV18" s="38"/>
      <c r="XW18" s="38"/>
      <c r="XX18" s="38"/>
      <c r="XY18" s="38"/>
      <c r="XZ18" s="38"/>
      <c r="YA18" s="38"/>
      <c r="YB18" s="38"/>
      <c r="YC18" s="38"/>
      <c r="YD18" s="38"/>
      <c r="YE18" s="38"/>
      <c r="YF18" s="38"/>
      <c r="YG18" s="38"/>
      <c r="YH18" s="38"/>
      <c r="YI18" s="38"/>
      <c r="YJ18" s="38"/>
      <c r="YK18" s="38"/>
      <c r="YL18" s="38"/>
      <c r="YM18" s="38"/>
      <c r="YN18" s="38"/>
      <c r="YO18" s="38"/>
      <c r="YP18" s="38"/>
      <c r="YQ18" s="38"/>
      <c r="YR18" s="38"/>
      <c r="YS18" s="38"/>
      <c r="YT18" s="38"/>
      <c r="YU18" s="38"/>
      <c r="YV18" s="38"/>
      <c r="YW18" s="38"/>
      <c r="YX18" s="38"/>
      <c r="YY18" s="38"/>
      <c r="YZ18" s="38"/>
      <c r="ZA18" s="38"/>
      <c r="ZB18" s="38"/>
      <c r="ZC18" s="38"/>
      <c r="ZD18" s="38"/>
      <c r="ZE18" s="38"/>
      <c r="ZF18" s="38"/>
      <c r="ZG18" s="38"/>
      <c r="ZH18" s="38"/>
      <c r="ZI18" s="38"/>
      <c r="ZJ18" s="38"/>
      <c r="ZK18" s="38"/>
      <c r="ZL18" s="38"/>
      <c r="ZM18" s="38"/>
      <c r="ZN18" s="38"/>
      <c r="ZO18" s="38"/>
      <c r="ZP18" s="38"/>
      <c r="ZQ18" s="38"/>
      <c r="ZR18" s="38"/>
      <c r="ZS18" s="38"/>
      <c r="ZT18" s="38"/>
      <c r="ZU18" s="38"/>
      <c r="ZV18" s="38"/>
      <c r="ZW18" s="38"/>
      <c r="ZX18" s="38"/>
      <c r="ZY18" s="38"/>
      <c r="ZZ18" s="38"/>
      <c r="AAA18" s="38"/>
      <c r="AAB18" s="38"/>
      <c r="AAC18" s="38"/>
      <c r="AAD18" s="38"/>
      <c r="AAE18" s="38"/>
      <c r="AAF18" s="38"/>
      <c r="AAG18" s="38"/>
      <c r="AAH18" s="38"/>
      <c r="AAI18" s="38"/>
      <c r="AAJ18" s="31">
        <f t="shared" si="1"/>
        <v>0</v>
      </c>
      <c r="AAK18" s="5"/>
    </row>
    <row r="19" spans="1:736" x14ac:dyDescent="0.25">
      <c r="A19" s="43" t="s">
        <v>179</v>
      </c>
      <c r="B19" s="77">
        <f t="shared" si="0"/>
        <v>0</v>
      </c>
      <c r="C19" s="69">
        <v>10</v>
      </c>
      <c r="D19" s="72">
        <v>43346</v>
      </c>
      <c r="E19" s="79">
        <v>18.420000000000002</v>
      </c>
      <c r="F19" s="79">
        <f t="shared" si="2"/>
        <v>0</v>
      </c>
      <c r="G19" s="77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  <c r="DJ19" s="38"/>
      <c r="DK19" s="38"/>
      <c r="DL19" s="38"/>
      <c r="DM19" s="38"/>
      <c r="DN19" s="38"/>
      <c r="DO19" s="38"/>
      <c r="DP19" s="38"/>
      <c r="DQ19" s="38"/>
      <c r="DR19" s="38"/>
      <c r="DS19" s="38"/>
      <c r="DT19" s="38"/>
      <c r="DU19" s="38"/>
      <c r="DV19" s="38"/>
      <c r="DW19" s="38"/>
      <c r="DX19" s="38"/>
      <c r="DY19" s="38"/>
      <c r="DZ19" s="38"/>
      <c r="EA19" s="38"/>
      <c r="EB19" s="38"/>
      <c r="EC19" s="38"/>
      <c r="ED19" s="38"/>
      <c r="EE19" s="38"/>
      <c r="EF19" s="38"/>
      <c r="EG19" s="38"/>
      <c r="EH19" s="38"/>
      <c r="EI19" s="38"/>
      <c r="EJ19" s="38"/>
      <c r="EK19" s="38"/>
      <c r="EL19" s="38"/>
      <c r="EM19" s="38"/>
      <c r="EN19" s="38"/>
      <c r="EO19" s="38"/>
      <c r="EP19" s="38"/>
      <c r="EQ19" s="38"/>
      <c r="ER19" s="38"/>
      <c r="ES19" s="38"/>
      <c r="ET19" s="38"/>
      <c r="EU19" s="38"/>
      <c r="EV19" s="38"/>
      <c r="EW19" s="38"/>
      <c r="EX19" s="38"/>
      <c r="EY19" s="38"/>
      <c r="EZ19" s="38"/>
      <c r="FA19" s="38"/>
      <c r="FB19" s="38"/>
      <c r="FC19" s="38"/>
      <c r="FD19" s="38"/>
      <c r="FE19" s="38"/>
      <c r="FF19" s="38"/>
      <c r="FG19" s="38"/>
      <c r="FH19" s="38"/>
      <c r="FI19" s="38"/>
      <c r="FJ19" s="38"/>
      <c r="FK19" s="38"/>
      <c r="FL19" s="38"/>
      <c r="FM19" s="38"/>
      <c r="FN19" s="38"/>
      <c r="FO19" s="38"/>
      <c r="FP19" s="38"/>
      <c r="FQ19" s="38"/>
      <c r="FR19" s="38"/>
      <c r="FS19" s="38"/>
      <c r="FT19" s="38"/>
      <c r="FU19" s="38"/>
      <c r="FV19" s="38"/>
      <c r="FW19" s="38"/>
      <c r="FX19" s="38"/>
      <c r="FY19" s="38"/>
      <c r="FZ19" s="38"/>
      <c r="GA19" s="38"/>
      <c r="GB19" s="38"/>
      <c r="GC19" s="38"/>
      <c r="GD19" s="38"/>
      <c r="GE19" s="38"/>
      <c r="GF19" s="38"/>
      <c r="GG19" s="38"/>
      <c r="GH19" s="38"/>
      <c r="GI19" s="38"/>
      <c r="GJ19" s="38"/>
      <c r="GK19" s="38"/>
      <c r="GL19" s="38"/>
      <c r="GM19" s="38"/>
      <c r="GN19" s="38"/>
      <c r="GO19" s="38"/>
      <c r="GP19" s="38"/>
      <c r="GQ19" s="38"/>
      <c r="GR19" s="38"/>
      <c r="GS19" s="38"/>
      <c r="GT19" s="38"/>
      <c r="GU19" s="38"/>
      <c r="GV19" s="38"/>
      <c r="GW19" s="38"/>
      <c r="GX19" s="38"/>
      <c r="GY19" s="38"/>
      <c r="GZ19" s="38"/>
      <c r="HA19" s="38"/>
      <c r="HB19" s="38"/>
      <c r="HC19" s="38"/>
      <c r="HD19" s="38"/>
      <c r="HE19" s="38"/>
      <c r="HF19" s="38"/>
      <c r="HG19" s="38"/>
      <c r="HH19" s="38"/>
      <c r="HI19" s="38"/>
      <c r="HJ19" s="38"/>
      <c r="HK19" s="38"/>
      <c r="HL19" s="38"/>
      <c r="HM19" s="38"/>
      <c r="HN19" s="38"/>
      <c r="HO19" s="38"/>
      <c r="HP19" s="38"/>
      <c r="HQ19" s="38"/>
      <c r="HR19" s="38"/>
      <c r="HS19" s="38"/>
      <c r="HT19" s="38"/>
      <c r="HU19" s="38"/>
      <c r="HV19" s="38"/>
      <c r="HW19" s="38"/>
      <c r="HX19" s="38"/>
      <c r="HY19" s="116"/>
      <c r="HZ19" s="116"/>
      <c r="IA19" s="116"/>
      <c r="IB19" s="116"/>
      <c r="IC19" s="116"/>
      <c r="ID19" s="116"/>
      <c r="IE19" s="116"/>
      <c r="IF19" s="116"/>
      <c r="IG19" s="116"/>
      <c r="IH19" s="116"/>
      <c r="II19" s="116"/>
      <c r="IJ19" s="116"/>
      <c r="IK19" s="116"/>
      <c r="IL19" s="116"/>
      <c r="IM19" s="116"/>
      <c r="IN19" s="116"/>
      <c r="IO19" s="116"/>
      <c r="IP19" s="116"/>
      <c r="IQ19" s="116"/>
      <c r="IR19" s="116"/>
      <c r="IS19" s="116"/>
      <c r="IT19" s="116"/>
      <c r="IU19" s="116"/>
      <c r="IV19" s="116"/>
      <c r="IW19" s="116"/>
      <c r="IX19" s="116"/>
      <c r="IY19" s="116"/>
      <c r="IZ19" s="116"/>
      <c r="JA19" s="116"/>
      <c r="JB19" s="116"/>
      <c r="JC19" s="116"/>
      <c r="JD19" s="116"/>
      <c r="JE19" s="116"/>
      <c r="JF19" s="116"/>
      <c r="JG19" s="116"/>
      <c r="JH19" s="116"/>
      <c r="JI19" s="116"/>
      <c r="JJ19" s="116"/>
      <c r="JK19" s="116"/>
      <c r="JL19" s="116"/>
      <c r="JM19" s="116"/>
      <c r="JN19" s="116"/>
      <c r="JO19" s="116"/>
      <c r="JP19" s="116"/>
      <c r="JQ19" s="116"/>
      <c r="JR19" s="116"/>
      <c r="JS19" s="116"/>
      <c r="JT19" s="116"/>
      <c r="JU19" s="38"/>
      <c r="JV19" s="116"/>
      <c r="JW19" s="116"/>
      <c r="JX19" s="38"/>
      <c r="JY19" s="116"/>
      <c r="JZ19" s="116"/>
      <c r="KA19" s="116"/>
      <c r="KB19" s="38"/>
      <c r="KC19" s="116"/>
      <c r="KD19" s="38"/>
      <c r="KE19" s="116"/>
      <c r="KF19" s="38"/>
      <c r="KG19" s="38"/>
      <c r="KH19" s="38"/>
      <c r="KI19" s="38"/>
      <c r="KJ19" s="38"/>
      <c r="KK19" s="38"/>
      <c r="KL19" s="38"/>
      <c r="KM19" s="38"/>
      <c r="KN19" s="38"/>
      <c r="KO19" s="38"/>
      <c r="KP19" s="38"/>
      <c r="KQ19" s="38"/>
      <c r="KR19" s="38"/>
      <c r="KS19" s="38"/>
      <c r="KT19" s="38"/>
      <c r="KU19" s="38"/>
      <c r="KV19" s="38"/>
      <c r="KW19" s="38"/>
      <c r="KX19" s="38"/>
      <c r="KY19" s="38"/>
      <c r="KZ19" s="38"/>
      <c r="LA19" s="38"/>
      <c r="LB19" s="38"/>
      <c r="LC19" s="38"/>
      <c r="LD19" s="38"/>
      <c r="LE19" s="38"/>
      <c r="LF19" s="38"/>
      <c r="LG19" s="38"/>
      <c r="LH19" s="38"/>
      <c r="LI19" s="38"/>
      <c r="LJ19" s="38"/>
      <c r="LK19" s="38"/>
      <c r="LL19" s="38"/>
      <c r="LM19" s="38"/>
      <c r="LN19" s="38"/>
      <c r="LO19" s="38"/>
      <c r="LP19" s="38"/>
      <c r="LQ19" s="38"/>
      <c r="LR19" s="38"/>
      <c r="LS19" s="38"/>
      <c r="LT19" s="38"/>
      <c r="LU19" s="38"/>
      <c r="LV19" s="38"/>
      <c r="LW19" s="38"/>
      <c r="LX19" s="38"/>
      <c r="LY19" s="38"/>
      <c r="LZ19" s="38"/>
      <c r="MA19" s="38"/>
      <c r="MB19" s="38"/>
      <c r="MC19" s="38"/>
      <c r="MD19" s="38"/>
      <c r="ME19" s="38"/>
      <c r="MF19" s="38"/>
      <c r="MG19" s="38"/>
      <c r="MH19" s="38"/>
      <c r="MI19" s="38"/>
      <c r="MJ19" s="38"/>
      <c r="MK19" s="38"/>
      <c r="ML19" s="38"/>
      <c r="MM19" s="38"/>
      <c r="MN19" s="38"/>
      <c r="MO19" s="38"/>
      <c r="MP19" s="38"/>
      <c r="MQ19" s="38"/>
      <c r="MR19" s="38"/>
      <c r="MS19" s="38"/>
      <c r="MT19" s="38"/>
      <c r="MU19" s="38"/>
      <c r="MV19" s="38"/>
      <c r="MW19" s="38"/>
      <c r="MX19" s="38"/>
      <c r="MY19" s="38"/>
      <c r="MZ19" s="38"/>
      <c r="NA19" s="38"/>
      <c r="NB19" s="38"/>
      <c r="NC19" s="38"/>
      <c r="ND19" s="38"/>
      <c r="NE19" s="38"/>
      <c r="NF19" s="38"/>
      <c r="NG19" s="38"/>
      <c r="NH19" s="38"/>
      <c r="NI19" s="38"/>
      <c r="NJ19" s="38"/>
      <c r="NK19" s="38"/>
      <c r="NL19" s="38"/>
      <c r="NM19" s="38"/>
      <c r="NN19" s="38"/>
      <c r="NO19" s="38"/>
      <c r="NP19" s="38"/>
      <c r="NQ19" s="38">
        <v>60</v>
      </c>
      <c r="NR19" s="38"/>
      <c r="NS19" s="38"/>
      <c r="NT19" s="38"/>
      <c r="NU19" s="38"/>
      <c r="NV19" s="38"/>
      <c r="NW19" s="38"/>
      <c r="NX19" s="38"/>
      <c r="NY19" s="38"/>
      <c r="NZ19" s="38"/>
      <c r="OA19" s="38"/>
      <c r="OB19" s="38"/>
      <c r="OC19" s="38"/>
      <c r="OD19" s="38"/>
      <c r="OE19" s="38"/>
      <c r="OF19" s="38"/>
      <c r="OG19" s="38"/>
      <c r="OH19" s="38"/>
      <c r="OI19" s="38"/>
      <c r="OJ19" s="38"/>
      <c r="OK19" s="38"/>
      <c r="OL19" s="38"/>
      <c r="OM19" s="38"/>
      <c r="ON19" s="38"/>
      <c r="OO19" s="38"/>
      <c r="OP19" s="38"/>
      <c r="OQ19" s="38"/>
      <c r="OR19" s="38"/>
      <c r="OS19" s="38"/>
      <c r="OT19" s="38"/>
      <c r="OU19" s="38"/>
      <c r="OV19" s="38"/>
      <c r="OW19" s="38"/>
      <c r="OX19" s="38"/>
      <c r="OY19" s="38"/>
      <c r="OZ19" s="38"/>
      <c r="PA19" s="38"/>
      <c r="PB19" s="38"/>
      <c r="PC19" s="38"/>
      <c r="PD19" s="38"/>
      <c r="PE19" s="38"/>
      <c r="PF19" s="38"/>
      <c r="PG19" s="38"/>
      <c r="PH19" s="38"/>
      <c r="PI19" s="38"/>
      <c r="PJ19" s="38"/>
      <c r="PK19" s="38"/>
      <c r="PL19" s="38"/>
      <c r="PM19" s="38"/>
      <c r="PN19" s="38"/>
      <c r="PO19" s="38"/>
      <c r="PP19" s="38"/>
      <c r="PQ19" s="38"/>
      <c r="PR19" s="38"/>
      <c r="PS19" s="38"/>
      <c r="PT19" s="38"/>
      <c r="PU19" s="38"/>
      <c r="PV19" s="38"/>
      <c r="PW19" s="38"/>
      <c r="PX19" s="38"/>
      <c r="PY19" s="38"/>
      <c r="PZ19" s="38"/>
      <c r="QA19" s="38"/>
      <c r="QB19" s="38"/>
      <c r="QC19" s="38"/>
      <c r="QD19" s="38">
        <v>60</v>
      </c>
      <c r="QE19" s="38"/>
      <c r="QF19" s="38"/>
      <c r="QG19" s="116"/>
      <c r="QH19" s="38"/>
      <c r="QI19" s="38"/>
      <c r="QJ19" s="38"/>
      <c r="QK19" s="38"/>
      <c r="QL19" s="38"/>
      <c r="QM19" s="38"/>
      <c r="QN19" s="38"/>
      <c r="QO19" s="38"/>
      <c r="QP19" s="38"/>
      <c r="QQ19" s="38"/>
      <c r="QR19" s="38"/>
      <c r="QS19" s="38"/>
      <c r="QT19" s="38"/>
      <c r="QU19" s="38"/>
      <c r="QV19" s="38"/>
      <c r="QW19" s="38"/>
      <c r="QX19" s="38"/>
      <c r="QY19" s="38"/>
      <c r="QZ19" s="38"/>
      <c r="RA19" s="38"/>
      <c r="RB19" s="38"/>
      <c r="RC19" s="38">
        <v>60</v>
      </c>
      <c r="RD19" s="38"/>
      <c r="RE19" s="38"/>
      <c r="RF19" s="38"/>
      <c r="RG19" s="38"/>
      <c r="RH19" s="38"/>
      <c r="RI19" s="38"/>
      <c r="RJ19" s="38"/>
      <c r="RK19" s="38"/>
      <c r="RL19" s="38"/>
      <c r="RM19" s="38"/>
      <c r="RN19" s="38"/>
      <c r="RO19" s="38">
        <v>60</v>
      </c>
      <c r="RP19" s="38"/>
      <c r="RQ19" s="38"/>
      <c r="RR19" s="38"/>
      <c r="RS19" s="38"/>
      <c r="RT19" s="38"/>
      <c r="RU19" s="38"/>
      <c r="RV19" s="38"/>
      <c r="RW19" s="38"/>
      <c r="RX19" s="38"/>
      <c r="RY19" s="38"/>
      <c r="RZ19" s="38"/>
      <c r="SA19" s="38"/>
      <c r="SB19" s="38"/>
      <c r="SC19" s="38"/>
      <c r="SD19" s="38"/>
      <c r="SE19" s="38"/>
      <c r="SF19" s="38"/>
      <c r="SG19" s="38"/>
      <c r="SH19" s="38"/>
      <c r="SI19" s="38"/>
      <c r="SJ19" s="38"/>
      <c r="SK19" s="38"/>
      <c r="SL19" s="38"/>
      <c r="SM19" s="38"/>
      <c r="SN19" s="38"/>
      <c r="SO19" s="38"/>
      <c r="SP19" s="38"/>
      <c r="SQ19" s="38"/>
      <c r="SR19" s="38"/>
      <c r="SS19" s="38"/>
      <c r="ST19" s="38"/>
      <c r="SU19" s="38"/>
      <c r="SV19" s="38"/>
      <c r="SW19" s="38"/>
      <c r="SX19" s="38"/>
      <c r="SY19" s="38"/>
      <c r="SZ19" s="38"/>
      <c r="TA19" s="38"/>
      <c r="TB19" s="38"/>
      <c r="TC19" s="38"/>
      <c r="TD19" s="38"/>
      <c r="TE19" s="38"/>
      <c r="TF19" s="38"/>
      <c r="TG19" s="38"/>
      <c r="TH19" s="38"/>
      <c r="TI19" s="38"/>
      <c r="TJ19" s="38"/>
      <c r="TK19" s="38"/>
      <c r="TL19" s="38"/>
      <c r="TM19" s="38"/>
      <c r="TN19" s="38"/>
      <c r="TO19" s="38"/>
      <c r="TP19" s="38"/>
      <c r="TQ19" s="38"/>
      <c r="TR19" s="38"/>
      <c r="TS19" s="38"/>
      <c r="TT19" s="38"/>
      <c r="TU19" s="38"/>
      <c r="TV19" s="38"/>
      <c r="TW19" s="38"/>
      <c r="TX19" s="38"/>
      <c r="TY19" s="38"/>
      <c r="TZ19" s="38"/>
      <c r="UA19" s="38"/>
      <c r="UB19" s="38"/>
      <c r="UC19" s="38"/>
      <c r="UD19" s="38"/>
      <c r="UE19" s="38"/>
      <c r="UF19" s="38"/>
      <c r="UG19" s="38"/>
      <c r="UH19" s="38"/>
      <c r="UI19" s="38"/>
      <c r="UJ19" s="38"/>
      <c r="UK19" s="38"/>
      <c r="UL19" s="38"/>
      <c r="UM19" s="38"/>
      <c r="UN19" s="38"/>
      <c r="UO19" s="38"/>
      <c r="UP19" s="38"/>
      <c r="UQ19" s="38"/>
      <c r="UR19" s="38"/>
      <c r="US19" s="38"/>
      <c r="UT19" s="38"/>
      <c r="UU19" s="38"/>
      <c r="UV19" s="38"/>
      <c r="UW19" s="38"/>
      <c r="UX19" s="38"/>
      <c r="UY19" s="38"/>
      <c r="UZ19" s="38"/>
      <c r="VA19" s="38"/>
      <c r="VB19" s="38"/>
      <c r="VC19" s="38"/>
      <c r="VD19" s="38"/>
      <c r="VE19" s="38"/>
      <c r="VF19" s="38"/>
      <c r="VG19" s="38"/>
      <c r="VH19" s="38"/>
      <c r="VI19" s="38"/>
      <c r="VJ19" s="38"/>
      <c r="VK19" s="38"/>
      <c r="VL19" s="38"/>
      <c r="VM19" s="38"/>
      <c r="VN19" s="38"/>
      <c r="VO19" s="38"/>
      <c r="VP19" s="38"/>
      <c r="VQ19" s="38"/>
      <c r="VR19" s="38"/>
      <c r="VS19" s="38"/>
      <c r="VT19" s="38"/>
      <c r="VU19" s="38"/>
      <c r="VV19" s="38"/>
      <c r="VW19" s="38"/>
      <c r="VX19" s="38"/>
      <c r="VY19" s="38"/>
      <c r="VZ19" s="38"/>
      <c r="WA19" s="38"/>
      <c r="WB19" s="38"/>
      <c r="WC19" s="38"/>
      <c r="WD19" s="38"/>
      <c r="WE19" s="38"/>
      <c r="WF19" s="38"/>
      <c r="WG19" s="38"/>
      <c r="WH19" s="38"/>
      <c r="WI19" s="38"/>
      <c r="WJ19" s="38"/>
      <c r="WK19" s="38"/>
      <c r="WL19" s="38"/>
      <c r="WM19" s="38"/>
      <c r="WN19" s="38"/>
      <c r="WO19" s="38"/>
      <c r="WP19" s="38"/>
      <c r="WQ19" s="38"/>
      <c r="WR19" s="38"/>
      <c r="WS19" s="38"/>
      <c r="WT19" s="38"/>
      <c r="WU19" s="38"/>
      <c r="WV19" s="38"/>
      <c r="WW19" s="38"/>
      <c r="WX19" s="38"/>
      <c r="WY19" s="38"/>
      <c r="WZ19" s="38"/>
      <c r="XA19" s="38"/>
      <c r="XB19" s="38"/>
      <c r="XC19" s="38"/>
      <c r="XD19" s="38"/>
      <c r="XE19" s="38"/>
      <c r="XF19" s="38"/>
      <c r="XG19" s="38"/>
      <c r="XH19" s="38"/>
      <c r="XI19" s="38"/>
      <c r="XJ19" s="38"/>
      <c r="XK19" s="38"/>
      <c r="XL19" s="38"/>
      <c r="XM19" s="38"/>
      <c r="XN19" s="38"/>
      <c r="XO19" s="38"/>
      <c r="XP19" s="38"/>
      <c r="XQ19" s="38"/>
      <c r="XR19" s="38"/>
      <c r="XS19" s="38"/>
      <c r="XT19" s="38"/>
      <c r="XU19" s="38"/>
      <c r="XV19" s="38"/>
      <c r="XW19" s="38"/>
      <c r="XX19" s="38"/>
      <c r="XY19" s="38"/>
      <c r="XZ19" s="38"/>
      <c r="YA19" s="38"/>
      <c r="YB19" s="38"/>
      <c r="YC19" s="38"/>
      <c r="YD19" s="38"/>
      <c r="YE19" s="38"/>
      <c r="YF19" s="38"/>
      <c r="YG19" s="38"/>
      <c r="YH19" s="38"/>
      <c r="YI19" s="38"/>
      <c r="YJ19" s="38"/>
      <c r="YK19" s="38"/>
      <c r="YL19" s="38"/>
      <c r="YM19" s="38"/>
      <c r="YN19" s="38"/>
      <c r="YO19" s="38"/>
      <c r="YP19" s="38"/>
      <c r="YQ19" s="38"/>
      <c r="YR19" s="38"/>
      <c r="YS19" s="38"/>
      <c r="YT19" s="38"/>
      <c r="YU19" s="38"/>
      <c r="YV19" s="38"/>
      <c r="YW19" s="38"/>
      <c r="YX19" s="38"/>
      <c r="YY19" s="38"/>
      <c r="YZ19" s="38"/>
      <c r="ZA19" s="38"/>
      <c r="ZB19" s="38"/>
      <c r="ZC19" s="38"/>
      <c r="ZD19" s="38"/>
      <c r="ZE19" s="38"/>
      <c r="ZF19" s="38"/>
      <c r="ZG19" s="38"/>
      <c r="ZH19" s="38"/>
      <c r="ZI19" s="38"/>
      <c r="ZJ19" s="38"/>
      <c r="ZK19" s="38"/>
      <c r="ZL19" s="38"/>
      <c r="ZM19" s="38"/>
      <c r="ZN19" s="38"/>
      <c r="ZO19" s="38"/>
      <c r="ZP19" s="38"/>
      <c r="ZQ19" s="38"/>
      <c r="ZR19" s="38"/>
      <c r="ZS19" s="38"/>
      <c r="ZT19" s="38"/>
      <c r="ZU19" s="38"/>
      <c r="ZV19" s="38"/>
      <c r="ZW19" s="38"/>
      <c r="ZX19" s="38"/>
      <c r="ZY19" s="38"/>
      <c r="ZZ19" s="38"/>
      <c r="AAA19" s="38"/>
      <c r="AAB19" s="38"/>
      <c r="AAC19" s="38"/>
      <c r="AAD19" s="38"/>
      <c r="AAE19" s="38"/>
      <c r="AAF19" s="38"/>
      <c r="AAG19" s="38"/>
      <c r="AAH19" s="38"/>
      <c r="AAI19" s="38"/>
      <c r="AAJ19" s="31">
        <f t="shared" si="1"/>
        <v>0</v>
      </c>
      <c r="AAK19" s="5"/>
    </row>
    <row r="20" spans="1:736" x14ac:dyDescent="0.25">
      <c r="A20" s="43" t="s">
        <v>95</v>
      </c>
      <c r="B20" s="77">
        <f t="shared" si="0"/>
        <v>0</v>
      </c>
      <c r="C20" s="69">
        <v>0.8</v>
      </c>
      <c r="D20" s="71">
        <v>43461</v>
      </c>
      <c r="E20" s="79">
        <v>47.75</v>
      </c>
      <c r="F20" s="79">
        <f t="shared" si="2"/>
        <v>0</v>
      </c>
      <c r="G20" s="77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  <c r="AK20" s="38"/>
      <c r="AL20" s="38"/>
      <c r="AM20" s="38"/>
      <c r="AN20" s="38"/>
      <c r="AO20" s="38"/>
      <c r="AP20" s="38"/>
      <c r="AQ20" s="38"/>
      <c r="AR20" s="38"/>
      <c r="AS20" s="38"/>
      <c r="AT20" s="38"/>
      <c r="AU20" s="38"/>
      <c r="AV20" s="38"/>
      <c r="AW20" s="38"/>
      <c r="AX20" s="38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>
        <v>1.6</v>
      </c>
      <c r="CZ20" s="38"/>
      <c r="DA20" s="38"/>
      <c r="DB20" s="38"/>
      <c r="DC20" s="38"/>
      <c r="DD20" s="38"/>
      <c r="DE20" s="38"/>
      <c r="DF20" s="38"/>
      <c r="DG20" s="38"/>
      <c r="DH20" s="38"/>
      <c r="DI20" s="38"/>
      <c r="DJ20" s="38"/>
      <c r="DK20" s="38"/>
      <c r="DL20" s="38"/>
      <c r="DM20" s="38"/>
      <c r="DN20" s="38"/>
      <c r="DO20" s="38">
        <v>1.6</v>
      </c>
      <c r="DP20" s="38"/>
      <c r="DQ20" s="38"/>
      <c r="DR20" s="38"/>
      <c r="DS20" s="38"/>
      <c r="DT20" s="38"/>
      <c r="DU20" s="38"/>
      <c r="DV20" s="38"/>
      <c r="DW20" s="38"/>
      <c r="DX20" s="38"/>
      <c r="DY20" s="38"/>
      <c r="DZ20" s="38"/>
      <c r="EA20" s="38"/>
      <c r="EB20" s="38"/>
      <c r="EC20" s="38"/>
      <c r="ED20" s="38"/>
      <c r="EE20" s="38"/>
      <c r="EF20" s="38"/>
      <c r="EG20" s="38"/>
      <c r="EH20" s="38"/>
      <c r="EI20" s="38"/>
      <c r="EJ20" s="38"/>
      <c r="EK20" s="38"/>
      <c r="EL20" s="38"/>
      <c r="EM20" s="38"/>
      <c r="EN20" s="38"/>
      <c r="EO20" s="38"/>
      <c r="EP20" s="38"/>
      <c r="EQ20" s="38"/>
      <c r="ER20" s="38"/>
      <c r="ES20" s="38"/>
      <c r="ET20" s="38"/>
      <c r="EU20" s="38"/>
      <c r="EV20" s="38"/>
      <c r="EW20" s="38"/>
      <c r="EX20" s="38"/>
      <c r="EY20" s="38"/>
      <c r="EZ20" s="38"/>
      <c r="FA20" s="38"/>
      <c r="FB20" s="38"/>
      <c r="FC20" s="38"/>
      <c r="FD20" s="38"/>
      <c r="FE20" s="38"/>
      <c r="FF20" s="38"/>
      <c r="FG20" s="38"/>
      <c r="FH20" s="38">
        <v>120</v>
      </c>
      <c r="FI20" s="38"/>
      <c r="FJ20" s="38"/>
      <c r="FK20" s="38"/>
      <c r="FL20" s="38"/>
      <c r="FM20" s="38"/>
      <c r="FN20" s="38"/>
      <c r="FO20" s="38"/>
      <c r="FP20" s="38"/>
      <c r="FQ20" s="38">
        <v>120</v>
      </c>
      <c r="FR20" s="38"/>
      <c r="FS20" s="38"/>
      <c r="FT20" s="38"/>
      <c r="FU20" s="38"/>
      <c r="FV20" s="38"/>
      <c r="FW20" s="38"/>
      <c r="FX20" s="38"/>
      <c r="FY20" s="38"/>
      <c r="FZ20" s="38"/>
      <c r="GA20" s="38"/>
      <c r="GB20" s="38"/>
      <c r="GC20" s="38"/>
      <c r="GD20" s="38"/>
      <c r="GE20" s="38"/>
      <c r="GF20" s="38"/>
      <c r="GG20" s="38"/>
      <c r="GH20" s="38"/>
      <c r="GI20" s="38"/>
      <c r="GJ20" s="38"/>
      <c r="GK20" s="38"/>
      <c r="GL20" s="38"/>
      <c r="GM20" s="38"/>
      <c r="GN20" s="38"/>
      <c r="GO20" s="38"/>
      <c r="GP20" s="38"/>
      <c r="GQ20" s="38"/>
      <c r="GR20" s="38"/>
      <c r="GS20" s="38"/>
      <c r="GT20" s="38"/>
      <c r="GU20" s="38"/>
      <c r="GV20" s="38"/>
      <c r="GW20" s="38"/>
      <c r="GX20" s="38"/>
      <c r="GY20" s="38"/>
      <c r="GZ20" s="38"/>
      <c r="HA20" s="38"/>
      <c r="HB20" s="38"/>
      <c r="HC20" s="38"/>
      <c r="HD20" s="38"/>
      <c r="HE20" s="38"/>
      <c r="HF20" s="38"/>
      <c r="HG20" s="38"/>
      <c r="HH20" s="38"/>
      <c r="HI20" s="38"/>
      <c r="HJ20" s="38"/>
      <c r="HK20" s="38"/>
      <c r="HL20" s="38"/>
      <c r="HM20" s="38"/>
      <c r="HN20" s="38"/>
      <c r="HO20" s="38"/>
      <c r="HP20" s="38"/>
      <c r="HQ20" s="38"/>
      <c r="HR20" s="38"/>
      <c r="HS20" s="38"/>
      <c r="HT20" s="38"/>
      <c r="HU20" s="38"/>
      <c r="HV20" s="38"/>
      <c r="HW20" s="38"/>
      <c r="HX20" s="38"/>
      <c r="HY20" s="116"/>
      <c r="HZ20" s="116"/>
      <c r="IA20" s="116"/>
      <c r="IB20" s="116"/>
      <c r="IC20" s="116"/>
      <c r="ID20" s="116"/>
      <c r="IE20" s="116"/>
      <c r="IF20" s="116"/>
      <c r="IG20" s="116"/>
      <c r="IH20" s="116"/>
      <c r="II20" s="116"/>
      <c r="IJ20" s="116"/>
      <c r="IK20" s="116"/>
      <c r="IL20" s="116"/>
      <c r="IM20" s="116"/>
      <c r="IN20" s="116"/>
      <c r="IO20" s="116"/>
      <c r="IP20" s="116"/>
      <c r="IQ20" s="116"/>
      <c r="IR20" s="116"/>
      <c r="IS20" s="116"/>
      <c r="IT20" s="116"/>
      <c r="IU20" s="116"/>
      <c r="IV20" s="116"/>
      <c r="IW20" s="116"/>
      <c r="IX20" s="116"/>
      <c r="IY20" s="116"/>
      <c r="IZ20" s="116"/>
      <c r="JA20" s="116"/>
      <c r="JB20" s="116"/>
      <c r="JC20" s="116"/>
      <c r="JD20" s="116"/>
      <c r="JE20" s="116"/>
      <c r="JF20" s="116"/>
      <c r="JG20" s="116"/>
      <c r="JH20" s="116"/>
      <c r="JI20" s="116"/>
      <c r="JJ20" s="116"/>
      <c r="JK20" s="116"/>
      <c r="JL20" s="116"/>
      <c r="JM20" s="116"/>
      <c r="JN20" s="116"/>
      <c r="JO20" s="116"/>
      <c r="JP20" s="116"/>
      <c r="JQ20" s="116"/>
      <c r="JR20" s="116"/>
      <c r="JS20" s="116"/>
      <c r="JT20" s="116"/>
      <c r="JU20" s="38"/>
      <c r="JV20" s="116"/>
      <c r="JW20" s="116"/>
      <c r="JX20" s="38"/>
      <c r="JY20" s="116"/>
      <c r="JZ20" s="116"/>
      <c r="KA20" s="116"/>
      <c r="KB20" s="38"/>
      <c r="KC20" s="116"/>
      <c r="KD20" s="38"/>
      <c r="KE20" s="116"/>
      <c r="KF20" s="38"/>
      <c r="KG20" s="38"/>
      <c r="KH20" s="38"/>
      <c r="KI20" s="38"/>
      <c r="KJ20" s="38"/>
      <c r="KK20" s="38"/>
      <c r="KL20" s="38"/>
      <c r="KM20" s="38"/>
      <c r="KN20" s="38"/>
      <c r="KO20" s="38"/>
      <c r="KP20" s="38"/>
      <c r="KQ20" s="38"/>
      <c r="KR20" s="38"/>
      <c r="KS20" s="38"/>
      <c r="KT20" s="38"/>
      <c r="KU20" s="38"/>
      <c r="KV20" s="38"/>
      <c r="KW20" s="38"/>
      <c r="KX20" s="38"/>
      <c r="KY20" s="38"/>
      <c r="KZ20" s="38"/>
      <c r="LA20" s="38"/>
      <c r="LB20" s="38"/>
      <c r="LC20" s="38"/>
      <c r="LD20" s="38"/>
      <c r="LE20" s="38"/>
      <c r="LF20" s="38"/>
      <c r="LG20" s="38"/>
      <c r="LH20" s="38"/>
      <c r="LI20" s="38"/>
      <c r="LJ20" s="38"/>
      <c r="LK20" s="38"/>
      <c r="LL20" s="38"/>
      <c r="LM20" s="38"/>
      <c r="LN20" s="38"/>
      <c r="LO20" s="38"/>
      <c r="LP20" s="38"/>
      <c r="LQ20" s="38"/>
      <c r="LR20" s="38"/>
      <c r="LS20" s="38"/>
      <c r="LT20" s="38"/>
      <c r="LU20" s="38"/>
      <c r="LV20" s="38"/>
      <c r="LW20" s="38"/>
      <c r="LX20" s="38"/>
      <c r="LY20" s="38"/>
      <c r="LZ20" s="38"/>
      <c r="MA20" s="38"/>
      <c r="MB20" s="38"/>
      <c r="MC20" s="38"/>
      <c r="MD20" s="38"/>
      <c r="ME20" s="38"/>
      <c r="MF20" s="38"/>
      <c r="MG20" s="38"/>
      <c r="MH20" s="38"/>
      <c r="MI20" s="38"/>
      <c r="MJ20" s="38"/>
      <c r="MK20" s="38"/>
      <c r="ML20" s="38"/>
      <c r="MM20" s="38"/>
      <c r="MN20" s="38"/>
      <c r="MO20" s="38"/>
      <c r="MP20" s="38"/>
      <c r="MQ20" s="38"/>
      <c r="MR20" s="38"/>
      <c r="MS20" s="38"/>
      <c r="MT20" s="38"/>
      <c r="MU20" s="38"/>
      <c r="MV20" s="38"/>
      <c r="MW20" s="38"/>
      <c r="MX20" s="38"/>
      <c r="MY20" s="38"/>
      <c r="MZ20" s="38"/>
      <c r="NA20" s="38"/>
      <c r="NB20" s="38"/>
      <c r="NC20" s="38"/>
      <c r="ND20" s="38"/>
      <c r="NE20" s="38"/>
      <c r="NF20" s="38"/>
      <c r="NG20" s="38"/>
      <c r="NH20" s="38"/>
      <c r="NI20" s="38"/>
      <c r="NJ20" s="38"/>
      <c r="NK20" s="38"/>
      <c r="NL20" s="38"/>
      <c r="NM20" s="38"/>
      <c r="NN20" s="38"/>
      <c r="NO20" s="38"/>
      <c r="NP20" s="38"/>
      <c r="NQ20" s="38"/>
      <c r="NR20" s="38"/>
      <c r="NS20" s="38"/>
      <c r="NT20" s="38"/>
      <c r="NU20" s="38"/>
      <c r="NV20" s="38"/>
      <c r="NW20" s="38"/>
      <c r="NX20" s="38"/>
      <c r="NY20" s="38"/>
      <c r="NZ20" s="38"/>
      <c r="OA20" s="38"/>
      <c r="OB20" s="38"/>
      <c r="OC20" s="38"/>
      <c r="OD20" s="38"/>
      <c r="OE20" s="38"/>
      <c r="OF20" s="38"/>
      <c r="OG20" s="38"/>
      <c r="OH20" s="38"/>
      <c r="OI20" s="38"/>
      <c r="OJ20" s="38"/>
      <c r="OK20" s="38"/>
      <c r="OL20" s="38"/>
      <c r="OM20" s="38"/>
      <c r="ON20" s="38"/>
      <c r="OO20" s="38"/>
      <c r="OP20" s="38"/>
      <c r="OQ20" s="38"/>
      <c r="OR20" s="38"/>
      <c r="OS20" s="38"/>
      <c r="OT20" s="38"/>
      <c r="OU20" s="38"/>
      <c r="OV20" s="38"/>
      <c r="OW20" s="38"/>
      <c r="OX20" s="38"/>
      <c r="OY20" s="38"/>
      <c r="OZ20" s="38"/>
      <c r="PA20" s="38"/>
      <c r="PB20" s="38"/>
      <c r="PC20" s="38"/>
      <c r="PD20" s="38"/>
      <c r="PE20" s="38"/>
      <c r="PF20" s="38"/>
      <c r="PG20" s="38"/>
      <c r="PH20" s="38"/>
      <c r="PI20" s="38"/>
      <c r="PJ20" s="38"/>
      <c r="PK20" s="38"/>
      <c r="PL20" s="38"/>
      <c r="PM20" s="38"/>
      <c r="PN20" s="38"/>
      <c r="PO20" s="38"/>
      <c r="PP20" s="38"/>
      <c r="PQ20" s="38"/>
      <c r="PR20" s="38"/>
      <c r="PS20" s="38"/>
      <c r="PT20" s="38"/>
      <c r="PU20" s="38"/>
      <c r="PV20" s="38"/>
      <c r="PW20" s="38"/>
      <c r="PX20" s="38"/>
      <c r="PY20" s="38"/>
      <c r="PZ20" s="38"/>
      <c r="QA20" s="38"/>
      <c r="QB20" s="38"/>
      <c r="QC20" s="38"/>
      <c r="QD20" s="38"/>
      <c r="QE20" s="38"/>
      <c r="QF20" s="38"/>
      <c r="QG20" s="116"/>
      <c r="QH20" s="38"/>
      <c r="QI20" s="38"/>
      <c r="QJ20" s="38"/>
      <c r="QK20" s="38"/>
      <c r="QL20" s="38"/>
      <c r="QM20" s="38"/>
      <c r="QN20" s="38"/>
      <c r="QO20" s="38"/>
      <c r="QP20" s="38"/>
      <c r="QQ20" s="38"/>
      <c r="QR20" s="38"/>
      <c r="QS20" s="38"/>
      <c r="QT20" s="38"/>
      <c r="QU20" s="38"/>
      <c r="QV20" s="38"/>
      <c r="QW20" s="38"/>
      <c r="QX20" s="38"/>
      <c r="QY20" s="38"/>
      <c r="QZ20" s="38"/>
      <c r="RA20" s="38"/>
      <c r="RB20" s="38"/>
      <c r="RC20" s="38"/>
      <c r="RD20" s="38"/>
      <c r="RE20" s="38"/>
      <c r="RF20" s="38"/>
      <c r="RG20" s="38"/>
      <c r="RH20" s="38"/>
      <c r="RI20" s="38"/>
      <c r="RJ20" s="38"/>
      <c r="RK20" s="38"/>
      <c r="RL20" s="38"/>
      <c r="RM20" s="38"/>
      <c r="RN20" s="38"/>
      <c r="RO20" s="38"/>
      <c r="RP20" s="38"/>
      <c r="RQ20" s="38"/>
      <c r="RR20" s="38"/>
      <c r="RS20" s="38"/>
      <c r="RT20" s="38"/>
      <c r="RU20" s="38"/>
      <c r="RV20" s="38"/>
      <c r="RW20" s="38"/>
      <c r="RX20" s="38"/>
      <c r="RY20" s="38"/>
      <c r="RZ20" s="38"/>
      <c r="SA20" s="38"/>
      <c r="SB20" s="38"/>
      <c r="SC20" s="38"/>
      <c r="SD20" s="38"/>
      <c r="SE20" s="38"/>
      <c r="SF20" s="38"/>
      <c r="SG20" s="38"/>
      <c r="SH20" s="38"/>
      <c r="SI20" s="38"/>
      <c r="SJ20" s="38"/>
      <c r="SK20" s="38"/>
      <c r="SL20" s="38"/>
      <c r="SM20" s="38"/>
      <c r="SN20" s="38"/>
      <c r="SO20" s="38"/>
      <c r="SP20" s="38"/>
      <c r="SQ20" s="38"/>
      <c r="SR20" s="38"/>
      <c r="SS20" s="38"/>
      <c r="ST20" s="38"/>
      <c r="SU20" s="38"/>
      <c r="SV20" s="38"/>
      <c r="SW20" s="38"/>
      <c r="SX20" s="38"/>
      <c r="SY20" s="38"/>
      <c r="SZ20" s="38"/>
      <c r="TA20" s="38"/>
      <c r="TB20" s="38"/>
      <c r="TC20" s="38"/>
      <c r="TD20" s="38"/>
      <c r="TE20" s="38"/>
      <c r="TF20" s="38"/>
      <c r="TG20" s="38"/>
      <c r="TH20" s="38"/>
      <c r="TI20" s="38"/>
      <c r="TJ20" s="38"/>
      <c r="TK20" s="38"/>
      <c r="TL20" s="38"/>
      <c r="TM20" s="38"/>
      <c r="TN20" s="38"/>
      <c r="TO20" s="38"/>
      <c r="TP20" s="38"/>
      <c r="TQ20" s="38"/>
      <c r="TR20" s="38"/>
      <c r="TS20" s="38"/>
      <c r="TT20" s="38"/>
      <c r="TU20" s="38"/>
      <c r="TV20" s="38"/>
      <c r="TW20" s="38"/>
      <c r="TX20" s="38"/>
      <c r="TY20" s="38"/>
      <c r="TZ20" s="38"/>
      <c r="UA20" s="38"/>
      <c r="UB20" s="38"/>
      <c r="UC20" s="38"/>
      <c r="UD20" s="38"/>
      <c r="UE20" s="38"/>
      <c r="UF20" s="38"/>
      <c r="UG20" s="38"/>
      <c r="UH20" s="38"/>
      <c r="UI20" s="38"/>
      <c r="UJ20" s="38"/>
      <c r="UK20" s="38"/>
      <c r="UL20" s="38"/>
      <c r="UM20" s="38"/>
      <c r="UN20" s="38"/>
      <c r="UO20" s="38"/>
      <c r="UP20" s="38"/>
      <c r="UQ20" s="38"/>
      <c r="UR20" s="38"/>
      <c r="US20" s="38"/>
      <c r="UT20" s="38"/>
      <c r="UU20" s="38"/>
      <c r="UV20" s="38"/>
      <c r="UW20" s="38"/>
      <c r="UX20" s="38"/>
      <c r="UY20" s="38"/>
      <c r="UZ20" s="38"/>
      <c r="VA20" s="38"/>
      <c r="VB20" s="38"/>
      <c r="VC20" s="38"/>
      <c r="VD20" s="38"/>
      <c r="VE20" s="38"/>
      <c r="VF20" s="38"/>
      <c r="VG20" s="38"/>
      <c r="VH20" s="38"/>
      <c r="VI20" s="38"/>
      <c r="VJ20" s="38"/>
      <c r="VK20" s="38"/>
      <c r="VL20" s="38"/>
      <c r="VM20" s="38"/>
      <c r="VN20" s="38"/>
      <c r="VO20" s="38"/>
      <c r="VP20" s="38"/>
      <c r="VQ20" s="38">
        <v>1.6</v>
      </c>
      <c r="VR20" s="38"/>
      <c r="VS20" s="38"/>
      <c r="VT20" s="38">
        <v>1.6</v>
      </c>
      <c r="VU20" s="38"/>
      <c r="VV20" s="38"/>
      <c r="VW20" s="38"/>
      <c r="VX20" s="38"/>
      <c r="VY20" s="38"/>
      <c r="VZ20" s="38"/>
      <c r="WA20" s="38"/>
      <c r="WB20" s="38"/>
      <c r="WC20" s="38"/>
      <c r="WD20" s="38"/>
      <c r="WE20" s="38"/>
      <c r="WF20" s="38">
        <v>1.6</v>
      </c>
      <c r="WG20" s="38"/>
      <c r="WH20" s="38"/>
      <c r="WI20" s="38"/>
      <c r="WJ20" s="38"/>
      <c r="WK20" s="38"/>
      <c r="WL20" s="38"/>
      <c r="WM20" s="38">
        <v>1.6</v>
      </c>
      <c r="WN20" s="38"/>
      <c r="WO20" s="38"/>
      <c r="WP20" s="38"/>
      <c r="WQ20" s="38"/>
      <c r="WR20" s="38"/>
      <c r="WS20" s="38"/>
      <c r="WT20" s="38"/>
      <c r="WU20" s="38"/>
      <c r="WV20" s="38"/>
      <c r="WW20" s="38"/>
      <c r="WX20" s="38"/>
      <c r="WY20" s="38"/>
      <c r="WZ20" s="38"/>
      <c r="XA20" s="38"/>
      <c r="XB20" s="38"/>
      <c r="XC20" s="38"/>
      <c r="XD20" s="38"/>
      <c r="XE20" s="38"/>
      <c r="XF20" s="38"/>
      <c r="XG20" s="38"/>
      <c r="XH20" s="38"/>
      <c r="XI20" s="38"/>
      <c r="XJ20" s="38"/>
      <c r="XK20" s="38"/>
      <c r="XL20" s="38"/>
      <c r="XM20" s="38"/>
      <c r="XN20" s="38"/>
      <c r="XO20" s="38"/>
      <c r="XP20" s="38"/>
      <c r="XQ20" s="38"/>
      <c r="XR20" s="38"/>
      <c r="XS20" s="38"/>
      <c r="XT20" s="38"/>
      <c r="XU20" s="38"/>
      <c r="XV20" s="38"/>
      <c r="XW20" s="38"/>
      <c r="XX20" s="38"/>
      <c r="XY20" s="38"/>
      <c r="XZ20" s="38"/>
      <c r="YA20" s="38"/>
      <c r="YB20" s="38"/>
      <c r="YC20" s="38"/>
      <c r="YD20" s="38"/>
      <c r="YE20" s="38"/>
      <c r="YF20" s="38"/>
      <c r="YG20" s="38"/>
      <c r="YH20" s="38"/>
      <c r="YI20" s="38"/>
      <c r="YJ20" s="38"/>
      <c r="YK20" s="38"/>
      <c r="YL20" s="38"/>
      <c r="YM20" s="38"/>
      <c r="YN20" s="38"/>
      <c r="YO20" s="38"/>
      <c r="YP20" s="38"/>
      <c r="YQ20" s="38"/>
      <c r="YR20" s="38"/>
      <c r="YS20" s="38"/>
      <c r="YT20" s="38"/>
      <c r="YU20" s="38"/>
      <c r="YV20" s="38"/>
      <c r="YW20" s="38"/>
      <c r="YX20" s="38"/>
      <c r="YY20" s="38"/>
      <c r="YZ20" s="38"/>
      <c r="ZA20" s="38"/>
      <c r="ZB20" s="38"/>
      <c r="ZC20" s="38"/>
      <c r="ZD20" s="38"/>
      <c r="ZE20" s="38"/>
      <c r="ZF20" s="38"/>
      <c r="ZG20" s="38"/>
      <c r="ZH20" s="38"/>
      <c r="ZI20" s="38"/>
      <c r="ZJ20" s="38"/>
      <c r="ZK20" s="38"/>
      <c r="ZL20" s="38"/>
      <c r="ZM20" s="38"/>
      <c r="ZN20" s="38"/>
      <c r="ZO20" s="38"/>
      <c r="ZP20" s="38"/>
      <c r="ZQ20" s="38">
        <v>1.6</v>
      </c>
      <c r="ZR20" s="38"/>
      <c r="ZS20" s="38"/>
      <c r="ZT20" s="38"/>
      <c r="ZU20" s="38"/>
      <c r="ZV20" s="38"/>
      <c r="ZW20" s="38"/>
      <c r="ZX20" s="38"/>
      <c r="ZY20" s="38"/>
      <c r="ZZ20" s="38"/>
      <c r="AAA20" s="38"/>
      <c r="AAB20" s="38">
        <v>1.6</v>
      </c>
      <c r="AAC20" s="38"/>
      <c r="AAD20" s="38"/>
      <c r="AAE20" s="38"/>
      <c r="AAF20" s="38"/>
      <c r="AAG20" s="38"/>
      <c r="AAH20" s="38"/>
      <c r="AAI20" s="38"/>
      <c r="AAJ20" s="31">
        <f t="shared" si="1"/>
        <v>0</v>
      </c>
      <c r="AAK20" s="5"/>
      <c r="AAL20" s="7"/>
      <c r="AAM20" s="7"/>
      <c r="AAN20" s="7"/>
      <c r="AAO20" s="7"/>
      <c r="AAP20" s="7"/>
      <c r="AAQ20" s="7"/>
      <c r="AAR20" s="7"/>
      <c r="AAS20" s="7"/>
      <c r="AAT20" s="7"/>
      <c r="AAU20" s="7"/>
      <c r="AAV20" s="7"/>
      <c r="AAW20" s="7"/>
      <c r="AAX20" s="7"/>
      <c r="AAY20" s="7"/>
      <c r="AAZ20" s="7"/>
      <c r="ABA20" s="7"/>
      <c r="ABB20" s="7"/>
      <c r="ABC20" s="7"/>
      <c r="ABD20" s="7"/>
      <c r="ABE20" s="7"/>
      <c r="ABF20" s="7"/>
      <c r="ABG20" s="7"/>
      <c r="ABH20" s="7"/>
    </row>
    <row r="21" spans="1:736" x14ac:dyDescent="0.25">
      <c r="A21" s="43" t="s">
        <v>130</v>
      </c>
      <c r="B21" s="77">
        <f t="shared" si="0"/>
        <v>0</v>
      </c>
      <c r="C21" s="69">
        <v>0.8</v>
      </c>
      <c r="D21" s="71">
        <v>43346</v>
      </c>
      <c r="E21" s="79">
        <v>56.26</v>
      </c>
      <c r="F21" s="79">
        <f t="shared" ref="F21:F30" si="3">E21*B21</f>
        <v>0</v>
      </c>
      <c r="G21" s="77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>
        <v>1.6</v>
      </c>
      <c r="AF21" s="38"/>
      <c r="AG21" s="38"/>
      <c r="AH21" s="38"/>
      <c r="AI21" s="38"/>
      <c r="AJ21" s="38"/>
      <c r="AK21" s="38"/>
      <c r="AL21" s="38"/>
      <c r="AM21" s="38"/>
      <c r="AN21" s="38"/>
      <c r="AO21" s="38">
        <v>1.6</v>
      </c>
      <c r="AP21" s="38"/>
      <c r="AQ21" s="38">
        <v>0.8</v>
      </c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>
        <v>0.8</v>
      </c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  <c r="FB21" s="38"/>
      <c r="FC21" s="38"/>
      <c r="FD21" s="38"/>
      <c r="FE21" s="38"/>
      <c r="FF21" s="38"/>
      <c r="FG21" s="38"/>
      <c r="FH21" s="38"/>
      <c r="FI21" s="38"/>
      <c r="FJ21" s="38"/>
      <c r="FK21" s="38"/>
      <c r="FL21" s="38"/>
      <c r="FM21" s="38"/>
      <c r="FN21" s="38"/>
      <c r="FO21" s="38"/>
      <c r="FP21" s="38"/>
      <c r="FQ21" s="38"/>
      <c r="FR21" s="38"/>
      <c r="FS21" s="38"/>
      <c r="FT21" s="38"/>
      <c r="FU21" s="38"/>
      <c r="FV21" s="38"/>
      <c r="FW21" s="38"/>
      <c r="FX21" s="38"/>
      <c r="FY21" s="38"/>
      <c r="FZ21" s="38"/>
      <c r="GA21" s="38"/>
      <c r="GB21" s="38"/>
      <c r="GC21" s="38"/>
      <c r="GD21" s="38"/>
      <c r="GE21" s="38"/>
      <c r="GF21" s="38"/>
      <c r="GG21" s="38"/>
      <c r="GH21" s="38"/>
      <c r="GI21" s="38"/>
      <c r="GJ21" s="38"/>
      <c r="GK21" s="38"/>
      <c r="GL21" s="38"/>
      <c r="GM21" s="38"/>
      <c r="GN21" s="38"/>
      <c r="GO21" s="38"/>
      <c r="GP21" s="38"/>
      <c r="GQ21" s="38"/>
      <c r="GR21" s="38"/>
      <c r="GS21" s="38"/>
      <c r="GT21" s="38"/>
      <c r="GU21" s="38"/>
      <c r="GV21" s="38"/>
      <c r="GW21" s="38"/>
      <c r="GX21" s="38"/>
      <c r="GY21" s="38"/>
      <c r="GZ21" s="38"/>
      <c r="HA21" s="38"/>
      <c r="HB21" s="38"/>
      <c r="HC21" s="38"/>
      <c r="HD21" s="38"/>
      <c r="HE21" s="38"/>
      <c r="HF21" s="38"/>
      <c r="HG21" s="38"/>
      <c r="HH21" s="38"/>
      <c r="HI21" s="38"/>
      <c r="HJ21" s="38"/>
      <c r="HK21" s="38"/>
      <c r="HL21" s="38"/>
      <c r="HM21" s="38"/>
      <c r="HN21" s="38"/>
      <c r="HO21" s="38"/>
      <c r="HP21" s="38"/>
      <c r="HQ21" s="38"/>
      <c r="HR21" s="38"/>
      <c r="HS21" s="38"/>
      <c r="HT21" s="38"/>
      <c r="HU21" s="38"/>
      <c r="HV21" s="38"/>
      <c r="HW21" s="38"/>
      <c r="HX21" s="38"/>
      <c r="HY21" s="116"/>
      <c r="HZ21" s="116"/>
      <c r="IA21" s="116"/>
      <c r="IB21" s="116"/>
      <c r="IC21" s="116"/>
      <c r="ID21" s="116"/>
      <c r="IE21" s="116"/>
      <c r="IF21" s="116"/>
      <c r="IG21" s="116"/>
      <c r="IH21" s="116"/>
      <c r="II21" s="116"/>
      <c r="IJ21" s="116"/>
      <c r="IK21" s="116"/>
      <c r="IL21" s="116"/>
      <c r="IM21" s="116"/>
      <c r="IN21" s="116"/>
      <c r="IO21" s="116"/>
      <c r="IP21" s="116"/>
      <c r="IQ21" s="116"/>
      <c r="IR21" s="116"/>
      <c r="IS21" s="116"/>
      <c r="IT21" s="116"/>
      <c r="IU21" s="116"/>
      <c r="IV21" s="116"/>
      <c r="IW21" s="116"/>
      <c r="IX21" s="116"/>
      <c r="IY21" s="116"/>
      <c r="IZ21" s="116"/>
      <c r="JA21" s="116"/>
      <c r="JB21" s="116"/>
      <c r="JC21" s="116"/>
      <c r="JD21" s="116"/>
      <c r="JE21" s="116"/>
      <c r="JF21" s="116"/>
      <c r="JG21" s="116"/>
      <c r="JH21" s="116">
        <v>2.4</v>
      </c>
      <c r="JI21" s="116"/>
      <c r="JJ21" s="116">
        <v>2.4</v>
      </c>
      <c r="JK21" s="116"/>
      <c r="JL21" s="116"/>
      <c r="JM21" s="116"/>
      <c r="JN21" s="116"/>
      <c r="JO21" s="116"/>
      <c r="JP21" s="116"/>
      <c r="JQ21" s="116"/>
      <c r="JR21" s="116"/>
      <c r="JS21" s="116"/>
      <c r="JT21" s="116"/>
      <c r="JU21" s="38"/>
      <c r="JV21" s="116"/>
      <c r="JW21" s="116"/>
      <c r="JX21" s="38"/>
      <c r="JY21" s="116"/>
      <c r="JZ21" s="116"/>
      <c r="KA21" s="116"/>
      <c r="KB21" s="38"/>
      <c r="KC21" s="116"/>
      <c r="KD21" s="38"/>
      <c r="KE21" s="116"/>
      <c r="KF21" s="38"/>
      <c r="KG21" s="38"/>
      <c r="KH21" s="38"/>
      <c r="KI21" s="38"/>
      <c r="KJ21" s="38"/>
      <c r="KK21" s="38"/>
      <c r="KL21" s="38"/>
      <c r="KM21" s="38"/>
      <c r="KN21" s="38"/>
      <c r="KO21" s="38"/>
      <c r="KP21" s="38"/>
      <c r="KQ21" s="38"/>
      <c r="KR21" s="38"/>
      <c r="KS21" s="38"/>
      <c r="KT21" s="38"/>
      <c r="KU21" s="38"/>
      <c r="KV21" s="38"/>
      <c r="KW21" s="38"/>
      <c r="KX21" s="38"/>
      <c r="KY21" s="38"/>
      <c r="KZ21" s="38"/>
      <c r="LA21" s="38"/>
      <c r="LB21" s="38"/>
      <c r="LC21" s="38"/>
      <c r="LD21" s="38"/>
      <c r="LE21" s="38"/>
      <c r="LF21" s="38"/>
      <c r="LG21" s="38"/>
      <c r="LH21" s="38"/>
      <c r="LI21" s="38"/>
      <c r="LJ21" s="38"/>
      <c r="LK21" s="38"/>
      <c r="LL21" s="38">
        <v>1.6</v>
      </c>
      <c r="LM21" s="38"/>
      <c r="LN21" s="38"/>
      <c r="LO21" s="38"/>
      <c r="LP21" s="38"/>
      <c r="LQ21" s="38"/>
      <c r="LR21" s="38"/>
      <c r="LS21" s="38"/>
      <c r="LT21" s="38"/>
      <c r="LU21" s="38"/>
      <c r="LV21" s="38"/>
      <c r="LW21" s="38">
        <v>1.6</v>
      </c>
      <c r="LX21" s="38"/>
      <c r="LY21" s="38"/>
      <c r="LZ21" s="38"/>
      <c r="MA21" s="38"/>
      <c r="MB21" s="38"/>
      <c r="MC21" s="38"/>
      <c r="MD21" s="38"/>
      <c r="ME21" s="38"/>
      <c r="MF21" s="38"/>
      <c r="MG21" s="38"/>
      <c r="MH21" s="38"/>
      <c r="MI21" s="38"/>
      <c r="MJ21" s="38"/>
      <c r="MK21" s="38"/>
      <c r="ML21" s="38"/>
      <c r="MM21" s="38"/>
      <c r="MN21" s="38"/>
      <c r="MO21" s="38"/>
      <c r="MP21" s="38"/>
      <c r="MQ21" s="38"/>
      <c r="MR21" s="38"/>
      <c r="MS21" s="38"/>
      <c r="MT21" s="38"/>
      <c r="MU21" s="38"/>
      <c r="MV21" s="38"/>
      <c r="MW21" s="38"/>
      <c r="MX21" s="38"/>
      <c r="MY21" s="38"/>
      <c r="MZ21" s="38"/>
      <c r="NA21" s="38"/>
      <c r="NB21" s="38"/>
      <c r="NC21" s="38"/>
      <c r="ND21" s="38"/>
      <c r="NE21" s="38"/>
      <c r="NF21" s="38"/>
      <c r="NG21" s="38"/>
      <c r="NH21" s="38"/>
      <c r="NI21" s="38"/>
      <c r="NJ21" s="38"/>
      <c r="NK21" s="38"/>
      <c r="NL21" s="38"/>
      <c r="NM21" s="38"/>
      <c r="NN21" s="38"/>
      <c r="NO21" s="38"/>
      <c r="NP21" s="38"/>
      <c r="NQ21" s="38"/>
      <c r="NR21" s="38"/>
      <c r="NS21" s="38"/>
      <c r="NT21" s="38"/>
      <c r="NU21" s="38"/>
      <c r="NV21" s="38"/>
      <c r="NW21" s="38"/>
      <c r="NX21" s="38"/>
      <c r="NY21" s="38"/>
      <c r="NZ21" s="38"/>
      <c r="OA21" s="38"/>
      <c r="OB21" s="38"/>
      <c r="OC21" s="38"/>
      <c r="OD21" s="38"/>
      <c r="OE21" s="38"/>
      <c r="OF21" s="38"/>
      <c r="OG21" s="38"/>
      <c r="OH21" s="38"/>
      <c r="OI21" s="38"/>
      <c r="OJ21" s="38"/>
      <c r="OK21" s="38"/>
      <c r="OL21" s="38"/>
      <c r="OM21" s="38"/>
      <c r="ON21" s="38"/>
      <c r="OO21" s="38"/>
      <c r="OP21" s="38"/>
      <c r="OQ21" s="38"/>
      <c r="OR21" s="38"/>
      <c r="OS21" s="38"/>
      <c r="OT21" s="38"/>
      <c r="OU21" s="38"/>
      <c r="OV21" s="38"/>
      <c r="OW21" s="38"/>
      <c r="OX21" s="38"/>
      <c r="OY21" s="38"/>
      <c r="OZ21" s="38"/>
      <c r="PA21" s="38"/>
      <c r="PB21" s="38"/>
      <c r="PC21" s="38"/>
      <c r="PD21" s="38"/>
      <c r="PE21" s="38"/>
      <c r="PF21" s="38"/>
      <c r="PG21" s="38"/>
      <c r="PH21" s="38"/>
      <c r="PI21" s="38"/>
      <c r="PJ21" s="38"/>
      <c r="PK21" s="38"/>
      <c r="PL21" s="38"/>
      <c r="PM21" s="38"/>
      <c r="PN21" s="38"/>
      <c r="PO21" s="38"/>
      <c r="PP21" s="38"/>
      <c r="PQ21" s="38"/>
      <c r="PR21" s="38"/>
      <c r="PS21" s="38"/>
      <c r="PT21" s="38"/>
      <c r="PU21" s="38"/>
      <c r="PV21" s="38"/>
      <c r="PW21" s="38"/>
      <c r="PX21" s="38"/>
      <c r="PY21" s="38"/>
      <c r="PZ21" s="38"/>
      <c r="QA21" s="38"/>
      <c r="QB21" s="38"/>
      <c r="QC21" s="38"/>
      <c r="QD21" s="38"/>
      <c r="QE21" s="38"/>
      <c r="QF21" s="38"/>
      <c r="QG21" s="116"/>
      <c r="QH21" s="38"/>
      <c r="QI21" s="38"/>
      <c r="QJ21" s="38"/>
      <c r="QK21" s="38"/>
      <c r="QL21" s="38"/>
      <c r="QM21" s="38"/>
      <c r="QN21" s="38"/>
      <c r="QO21" s="38"/>
      <c r="QP21" s="38"/>
      <c r="QQ21" s="38"/>
      <c r="QR21" s="38"/>
      <c r="QS21" s="38"/>
      <c r="QT21" s="38"/>
      <c r="QU21" s="38"/>
      <c r="QV21" s="38"/>
      <c r="QW21" s="38"/>
      <c r="QX21" s="38"/>
      <c r="QY21" s="38"/>
      <c r="QZ21" s="38"/>
      <c r="RA21" s="38"/>
      <c r="RB21" s="38"/>
      <c r="RC21" s="38"/>
      <c r="RD21" s="38"/>
      <c r="RE21" s="38"/>
      <c r="RF21" s="38"/>
      <c r="RG21" s="38"/>
      <c r="RH21" s="38"/>
      <c r="RI21" s="38"/>
      <c r="RJ21" s="38"/>
      <c r="RK21" s="38"/>
      <c r="RL21" s="38"/>
      <c r="RM21" s="38"/>
      <c r="RN21" s="38"/>
      <c r="RO21" s="38">
        <v>1.6</v>
      </c>
      <c r="RP21" s="38"/>
      <c r="RQ21" s="38"/>
      <c r="RR21" s="38"/>
      <c r="RS21" s="38"/>
      <c r="RT21" s="38"/>
      <c r="RU21" s="38">
        <v>1.6</v>
      </c>
      <c r="RV21" s="38"/>
      <c r="RW21" s="38"/>
      <c r="RX21" s="38"/>
      <c r="RY21" s="38"/>
      <c r="RZ21" s="38"/>
      <c r="SA21" s="38"/>
      <c r="SB21" s="38"/>
      <c r="SC21" s="38"/>
      <c r="SD21" s="38"/>
      <c r="SE21" s="38"/>
      <c r="SF21" s="38"/>
      <c r="SG21" s="38"/>
      <c r="SH21" s="38"/>
      <c r="SI21" s="38"/>
      <c r="SJ21" s="38"/>
      <c r="SK21" s="38"/>
      <c r="SL21" s="38"/>
      <c r="SM21" s="38"/>
      <c r="SN21" s="38"/>
      <c r="SO21" s="38"/>
      <c r="SP21" s="38"/>
      <c r="SQ21" s="38"/>
      <c r="SR21" s="38"/>
      <c r="SS21" s="38"/>
      <c r="ST21" s="38"/>
      <c r="SU21" s="38"/>
      <c r="SV21" s="38"/>
      <c r="SW21" s="38"/>
      <c r="SX21" s="38"/>
      <c r="SY21" s="38"/>
      <c r="SZ21" s="38"/>
      <c r="TA21" s="38"/>
      <c r="TB21" s="38"/>
      <c r="TC21" s="38"/>
      <c r="TD21" s="38"/>
      <c r="TE21" s="38"/>
      <c r="TF21" s="38"/>
      <c r="TG21" s="38"/>
      <c r="TH21" s="38"/>
      <c r="TI21" s="38"/>
      <c r="TJ21" s="38"/>
      <c r="TK21" s="38"/>
      <c r="TL21" s="38"/>
      <c r="TM21" s="38"/>
      <c r="TN21" s="38"/>
      <c r="TO21" s="38"/>
      <c r="TP21" s="38"/>
      <c r="TQ21" s="38"/>
      <c r="TR21" s="38"/>
      <c r="TS21" s="38"/>
      <c r="TT21" s="38"/>
      <c r="TU21" s="38"/>
      <c r="TV21" s="38"/>
      <c r="TW21" s="38"/>
      <c r="TX21" s="38"/>
      <c r="TY21" s="38"/>
      <c r="TZ21" s="38"/>
      <c r="UA21" s="38"/>
      <c r="UB21" s="38"/>
      <c r="UC21" s="38"/>
      <c r="UD21" s="38"/>
      <c r="UE21" s="38"/>
      <c r="UF21" s="38"/>
      <c r="UG21" s="38"/>
      <c r="UH21" s="38"/>
      <c r="UI21" s="38"/>
      <c r="UJ21" s="38"/>
      <c r="UK21" s="38"/>
      <c r="UL21" s="38"/>
      <c r="UM21" s="38"/>
      <c r="UN21" s="38"/>
      <c r="UO21" s="38"/>
      <c r="UP21" s="38"/>
      <c r="UQ21" s="38"/>
      <c r="UR21" s="38"/>
      <c r="US21" s="38"/>
      <c r="UT21" s="38"/>
      <c r="UU21" s="38"/>
      <c r="UV21" s="38"/>
      <c r="UW21" s="38"/>
      <c r="UX21" s="38"/>
      <c r="UY21" s="38"/>
      <c r="UZ21" s="38"/>
      <c r="VA21" s="38"/>
      <c r="VB21" s="38"/>
      <c r="VC21" s="38"/>
      <c r="VD21" s="38"/>
      <c r="VE21" s="38"/>
      <c r="VF21" s="38"/>
      <c r="VG21" s="38"/>
      <c r="VH21" s="38"/>
      <c r="VI21" s="38"/>
      <c r="VJ21" s="38"/>
      <c r="VK21" s="38"/>
      <c r="VL21" s="38"/>
      <c r="VM21" s="38"/>
      <c r="VN21" s="38"/>
      <c r="VO21" s="38"/>
      <c r="VP21" s="38"/>
      <c r="VQ21" s="38"/>
      <c r="VR21" s="38"/>
      <c r="VS21" s="38"/>
      <c r="VT21" s="38"/>
      <c r="VU21" s="38"/>
      <c r="VV21" s="38"/>
      <c r="VW21" s="38"/>
      <c r="VX21" s="38"/>
      <c r="VY21" s="38"/>
      <c r="VZ21" s="38"/>
      <c r="WA21" s="38"/>
      <c r="WB21" s="38"/>
      <c r="WC21" s="38"/>
      <c r="WD21" s="38"/>
      <c r="WE21" s="38"/>
      <c r="WF21" s="38"/>
      <c r="WG21" s="38"/>
      <c r="WH21" s="38"/>
      <c r="WI21" s="38"/>
      <c r="WJ21" s="38"/>
      <c r="WK21" s="38"/>
      <c r="WL21" s="38"/>
      <c r="WM21" s="38"/>
      <c r="WN21" s="38"/>
      <c r="WO21" s="38"/>
      <c r="WP21" s="38"/>
      <c r="WQ21" s="38"/>
      <c r="WR21" s="38"/>
      <c r="WS21" s="38"/>
      <c r="WT21" s="38"/>
      <c r="WU21" s="38"/>
      <c r="WV21" s="38"/>
      <c r="WW21" s="38"/>
      <c r="WX21" s="38"/>
      <c r="WY21" s="38"/>
      <c r="WZ21" s="38"/>
      <c r="XA21" s="38"/>
      <c r="XB21" s="38"/>
      <c r="XC21" s="38"/>
      <c r="XD21" s="38"/>
      <c r="XE21" s="38"/>
      <c r="XF21" s="38"/>
      <c r="XG21" s="38"/>
      <c r="XH21" s="38"/>
      <c r="XI21" s="38"/>
      <c r="XJ21" s="38"/>
      <c r="XK21" s="38"/>
      <c r="XL21" s="38"/>
      <c r="XM21" s="38"/>
      <c r="XN21" s="38"/>
      <c r="XO21" s="38"/>
      <c r="XP21" s="38"/>
      <c r="XQ21" s="38"/>
      <c r="XR21" s="38"/>
      <c r="XS21" s="38"/>
      <c r="XT21" s="38"/>
      <c r="XU21" s="38"/>
      <c r="XV21" s="38"/>
      <c r="XW21" s="38"/>
      <c r="XX21" s="38"/>
      <c r="XY21" s="38"/>
      <c r="XZ21" s="38"/>
      <c r="YA21" s="38"/>
      <c r="YB21" s="38"/>
      <c r="YC21" s="38"/>
      <c r="YD21" s="38"/>
      <c r="YE21" s="38"/>
      <c r="YF21" s="38"/>
      <c r="YG21" s="38"/>
      <c r="YH21" s="38"/>
      <c r="YI21" s="38"/>
      <c r="YJ21" s="38"/>
      <c r="YK21" s="38"/>
      <c r="YL21" s="38"/>
      <c r="YM21" s="38"/>
      <c r="YN21" s="38"/>
      <c r="YO21" s="38"/>
      <c r="YP21" s="38"/>
      <c r="YQ21" s="38"/>
      <c r="YR21" s="38"/>
      <c r="YS21" s="38"/>
      <c r="YT21" s="38"/>
      <c r="YU21" s="38"/>
      <c r="YV21" s="38"/>
      <c r="YW21" s="38"/>
      <c r="YX21" s="38"/>
      <c r="YY21" s="38"/>
      <c r="YZ21" s="38"/>
      <c r="ZA21" s="38"/>
      <c r="ZB21" s="38"/>
      <c r="ZC21" s="38"/>
      <c r="ZD21" s="38"/>
      <c r="ZE21" s="38"/>
      <c r="ZF21" s="38"/>
      <c r="ZG21" s="38"/>
      <c r="ZH21" s="38"/>
      <c r="ZI21" s="38"/>
      <c r="ZJ21" s="38"/>
      <c r="ZK21" s="38"/>
      <c r="ZL21" s="38"/>
      <c r="ZM21" s="38"/>
      <c r="ZN21" s="38"/>
      <c r="ZO21" s="38"/>
      <c r="ZP21" s="38"/>
      <c r="ZQ21" s="38"/>
      <c r="ZR21" s="38"/>
      <c r="ZS21" s="38"/>
      <c r="ZT21" s="38"/>
      <c r="ZU21" s="38"/>
      <c r="ZV21" s="38"/>
      <c r="ZW21" s="38"/>
      <c r="ZX21" s="38"/>
      <c r="ZY21" s="38"/>
      <c r="ZZ21" s="38"/>
      <c r="AAA21" s="38"/>
      <c r="AAB21" s="38"/>
      <c r="AAC21" s="38"/>
      <c r="AAD21" s="38"/>
      <c r="AAE21" s="38"/>
      <c r="AAF21" s="38"/>
      <c r="AAG21" s="38"/>
      <c r="AAH21" s="38"/>
      <c r="AAI21" s="38"/>
      <c r="AAJ21" s="31">
        <f t="shared" si="1"/>
        <v>0</v>
      </c>
      <c r="AAK21" s="5"/>
      <c r="AAL21" s="7"/>
      <c r="AAM21" s="7"/>
      <c r="AAN21" s="7"/>
      <c r="AAO21" s="7"/>
      <c r="AAP21" s="7"/>
      <c r="AAQ21" s="7"/>
      <c r="AAR21" s="7"/>
      <c r="AAS21" s="7"/>
      <c r="AAT21" s="7"/>
      <c r="AAU21" s="7"/>
      <c r="AAV21" s="7"/>
      <c r="AAW21" s="7"/>
      <c r="AAX21" s="7"/>
      <c r="AAY21" s="7"/>
      <c r="AAZ21" s="7"/>
      <c r="ABA21" s="7"/>
      <c r="ABB21" s="7"/>
      <c r="ABC21" s="7"/>
      <c r="ABD21" s="7"/>
      <c r="ABE21" s="7"/>
      <c r="ABF21" s="7"/>
      <c r="ABG21" s="7"/>
      <c r="ABH21" s="7"/>
    </row>
    <row r="22" spans="1:736" x14ac:dyDescent="0.25">
      <c r="A22" s="62" t="s">
        <v>54</v>
      </c>
      <c r="B22" s="77">
        <f t="shared" si="0"/>
        <v>0</v>
      </c>
      <c r="C22" s="69">
        <v>8</v>
      </c>
      <c r="D22" s="72">
        <v>43381</v>
      </c>
      <c r="E22" s="79">
        <v>43.63</v>
      </c>
      <c r="F22" s="79">
        <f t="shared" si="3"/>
        <v>0</v>
      </c>
      <c r="G22" s="77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>
        <v>8</v>
      </c>
      <c r="AF22" s="38"/>
      <c r="AG22" s="38"/>
      <c r="AH22" s="38"/>
      <c r="AI22" s="38"/>
      <c r="AJ22" s="38"/>
      <c r="AK22" s="38"/>
      <c r="AL22" s="38"/>
      <c r="AM22" s="38">
        <v>8</v>
      </c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>
        <v>4.8</v>
      </c>
      <c r="CZ22" s="38"/>
      <c r="DA22" s="38"/>
      <c r="DB22" s="38"/>
      <c r="DC22" s="38">
        <v>4.8</v>
      </c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  <c r="FB22" s="38"/>
      <c r="FC22" s="38"/>
      <c r="FD22" s="38"/>
      <c r="FE22" s="38"/>
      <c r="FF22" s="38"/>
      <c r="FG22" s="38"/>
      <c r="FH22" s="38">
        <v>8</v>
      </c>
      <c r="FI22" s="38"/>
      <c r="FJ22" s="38"/>
      <c r="FK22" s="38"/>
      <c r="FL22" s="38"/>
      <c r="FM22" s="38"/>
      <c r="FN22" s="38"/>
      <c r="FO22" s="38"/>
      <c r="FP22" s="38"/>
      <c r="FQ22" s="38"/>
      <c r="FR22" s="38"/>
      <c r="FS22" s="38"/>
      <c r="FT22" s="38"/>
      <c r="FU22" s="38"/>
      <c r="FV22" s="38"/>
      <c r="FW22" s="38">
        <v>8</v>
      </c>
      <c r="FX22" s="38"/>
      <c r="FY22" s="38"/>
      <c r="FZ22" s="38"/>
      <c r="GA22" s="38"/>
      <c r="GB22" s="38"/>
      <c r="GC22" s="38"/>
      <c r="GD22" s="38"/>
      <c r="GE22" s="38"/>
      <c r="GF22" s="38"/>
      <c r="GG22" s="38"/>
      <c r="GH22" s="38"/>
      <c r="GI22" s="38">
        <v>8</v>
      </c>
      <c r="GJ22" s="38"/>
      <c r="GK22" s="38"/>
      <c r="GL22" s="38"/>
      <c r="GM22" s="38"/>
      <c r="GN22" s="38"/>
      <c r="GO22" s="38"/>
      <c r="GP22" s="38"/>
      <c r="GQ22" s="38"/>
      <c r="GR22" s="38"/>
      <c r="GS22" s="38"/>
      <c r="GT22" s="38"/>
      <c r="GU22" s="38"/>
      <c r="GV22" s="38"/>
      <c r="GW22" s="38"/>
      <c r="GX22" s="38">
        <v>8</v>
      </c>
      <c r="GY22" s="38"/>
      <c r="GZ22" s="38"/>
      <c r="HA22" s="38"/>
      <c r="HB22" s="38"/>
      <c r="HC22" s="38"/>
      <c r="HD22" s="38"/>
      <c r="HE22" s="38"/>
      <c r="HF22" s="38"/>
      <c r="HG22" s="38"/>
      <c r="HH22" s="38"/>
      <c r="HI22" s="38"/>
      <c r="HJ22" s="38"/>
      <c r="HK22" s="38"/>
      <c r="HL22" s="38"/>
      <c r="HM22" s="38"/>
      <c r="HN22" s="38"/>
      <c r="HO22" s="38"/>
      <c r="HP22" s="38"/>
      <c r="HQ22" s="38"/>
      <c r="HR22" s="38"/>
      <c r="HS22" s="38"/>
      <c r="HT22" s="38"/>
      <c r="HU22" s="38"/>
      <c r="HV22" s="38"/>
      <c r="HW22" s="38"/>
      <c r="HX22" s="38"/>
      <c r="HY22" s="116"/>
      <c r="HZ22" s="116"/>
      <c r="IA22" s="116"/>
      <c r="IB22" s="116"/>
      <c r="IC22" s="116"/>
      <c r="ID22" s="116"/>
      <c r="IE22" s="116"/>
      <c r="IF22" s="116"/>
      <c r="IG22" s="116"/>
      <c r="IH22" s="116"/>
      <c r="II22" s="116"/>
      <c r="IJ22" s="116"/>
      <c r="IK22" s="116"/>
      <c r="IL22" s="116"/>
      <c r="IM22" s="116"/>
      <c r="IN22" s="116"/>
      <c r="IO22" s="116"/>
      <c r="IP22" s="116"/>
      <c r="IQ22" s="116"/>
      <c r="IR22" s="116"/>
      <c r="IS22" s="116"/>
      <c r="IT22" s="116"/>
      <c r="IU22" s="116"/>
      <c r="IV22" s="116"/>
      <c r="IW22" s="116"/>
      <c r="IX22" s="116"/>
      <c r="IY22" s="116"/>
      <c r="IZ22" s="116"/>
      <c r="JA22" s="116"/>
      <c r="JB22" s="116"/>
      <c r="JC22" s="116"/>
      <c r="JD22" s="116"/>
      <c r="JE22" s="116"/>
      <c r="JF22" s="116"/>
      <c r="JG22" s="116"/>
      <c r="JH22" s="116"/>
      <c r="JI22" s="116"/>
      <c r="JJ22" s="116"/>
      <c r="JK22" s="116"/>
      <c r="JL22" s="116"/>
      <c r="JM22" s="116"/>
      <c r="JN22" s="116"/>
      <c r="JO22" s="116"/>
      <c r="JP22" s="116"/>
      <c r="JQ22" s="116"/>
      <c r="JR22" s="116">
        <v>8</v>
      </c>
      <c r="JS22" s="116"/>
      <c r="JT22" s="116"/>
      <c r="JU22" s="38"/>
      <c r="JV22" s="116"/>
      <c r="JW22" s="116"/>
      <c r="JX22" s="38"/>
      <c r="JY22" s="116"/>
      <c r="JZ22" s="116"/>
      <c r="KA22" s="116"/>
      <c r="KB22" s="38"/>
      <c r="KC22" s="116"/>
      <c r="KD22" s="38"/>
      <c r="KE22" s="116"/>
      <c r="KF22" s="38"/>
      <c r="KG22" s="38"/>
      <c r="KH22" s="38"/>
      <c r="KI22" s="38"/>
      <c r="KJ22" s="38"/>
      <c r="KK22" s="38"/>
      <c r="KL22" s="38"/>
      <c r="KM22" s="38"/>
      <c r="KN22" s="38"/>
      <c r="KO22" s="38"/>
      <c r="KP22" s="38"/>
      <c r="KQ22" s="38"/>
      <c r="KR22" s="38"/>
      <c r="KS22" s="38">
        <v>8</v>
      </c>
      <c r="KT22" s="38"/>
      <c r="KU22" s="38"/>
      <c r="KV22" s="38"/>
      <c r="KW22" s="38"/>
      <c r="KX22" s="38"/>
      <c r="KY22" s="38"/>
      <c r="KZ22" s="38"/>
      <c r="LA22" s="38"/>
      <c r="LB22" s="38"/>
      <c r="LC22" s="38"/>
      <c r="LD22" s="38"/>
      <c r="LE22" s="38"/>
      <c r="LF22" s="38"/>
      <c r="LG22" s="38"/>
      <c r="LH22" s="38"/>
      <c r="LI22" s="38"/>
      <c r="LJ22" s="38"/>
      <c r="LK22" s="38"/>
      <c r="LL22" s="38"/>
      <c r="LM22" s="38"/>
      <c r="LN22" s="38"/>
      <c r="LO22" s="38"/>
      <c r="LP22" s="38"/>
      <c r="LQ22" s="38"/>
      <c r="LR22" s="38"/>
      <c r="LS22" s="38"/>
      <c r="LT22" s="38"/>
      <c r="LU22" s="38"/>
      <c r="LV22" s="38"/>
      <c r="LW22" s="38"/>
      <c r="LX22" s="38"/>
      <c r="LY22" s="38"/>
      <c r="LZ22" s="38"/>
      <c r="MA22" s="38"/>
      <c r="MB22" s="38"/>
      <c r="MC22" s="38"/>
      <c r="MD22" s="38"/>
      <c r="ME22" s="38"/>
      <c r="MF22" s="38"/>
      <c r="MG22" s="38"/>
      <c r="MH22" s="38"/>
      <c r="MI22" s="38"/>
      <c r="MJ22" s="38"/>
      <c r="MK22" s="38"/>
      <c r="ML22" s="38"/>
      <c r="MM22" s="38"/>
      <c r="MN22" s="38"/>
      <c r="MO22" s="38"/>
      <c r="MP22" s="38"/>
      <c r="MQ22" s="38"/>
      <c r="MR22" s="38"/>
      <c r="MS22" s="38"/>
      <c r="MT22" s="38"/>
      <c r="MU22" s="38"/>
      <c r="MV22" s="38"/>
      <c r="MW22" s="38"/>
      <c r="MX22" s="38"/>
      <c r="MY22" s="38"/>
      <c r="MZ22" s="38"/>
      <c r="NA22" s="38"/>
      <c r="NB22" s="38"/>
      <c r="NC22" s="38"/>
      <c r="ND22" s="38"/>
      <c r="NE22" s="38"/>
      <c r="NF22" s="38"/>
      <c r="NG22" s="38"/>
      <c r="NH22" s="38"/>
      <c r="NI22" s="38"/>
      <c r="NJ22" s="38"/>
      <c r="NK22" s="38"/>
      <c r="NL22" s="38"/>
      <c r="NM22" s="38"/>
      <c r="NN22" s="38"/>
      <c r="NO22" s="38"/>
      <c r="NP22" s="38"/>
      <c r="NQ22" s="38"/>
      <c r="NR22" s="38"/>
      <c r="NS22" s="38"/>
      <c r="NT22" s="38"/>
      <c r="NU22" s="38"/>
      <c r="NV22" s="38"/>
      <c r="NW22" s="38"/>
      <c r="NX22" s="38"/>
      <c r="NY22" s="38"/>
      <c r="NZ22" s="38"/>
      <c r="OA22" s="38"/>
      <c r="OB22" s="38"/>
      <c r="OC22" s="38"/>
      <c r="OD22" s="38"/>
      <c r="OE22" s="38"/>
      <c r="OF22" s="38"/>
      <c r="OG22" s="38"/>
      <c r="OH22" s="38"/>
      <c r="OI22" s="38"/>
      <c r="OJ22" s="38"/>
      <c r="OK22" s="38"/>
      <c r="OL22" s="38"/>
      <c r="OM22" s="38"/>
      <c r="ON22" s="38"/>
      <c r="OO22" s="38"/>
      <c r="OP22" s="38"/>
      <c r="OQ22" s="38"/>
      <c r="OR22" s="38"/>
      <c r="OS22" s="38"/>
      <c r="OT22" s="38"/>
      <c r="OU22" s="38"/>
      <c r="OV22" s="38"/>
      <c r="OW22" s="38"/>
      <c r="OX22" s="38"/>
      <c r="OY22" s="38"/>
      <c r="OZ22" s="38"/>
      <c r="PA22" s="38"/>
      <c r="PB22" s="38"/>
      <c r="PC22" s="38"/>
      <c r="PD22" s="38"/>
      <c r="PE22" s="38"/>
      <c r="PF22" s="38"/>
      <c r="PG22" s="38"/>
      <c r="PH22" s="38"/>
      <c r="PI22" s="38"/>
      <c r="PJ22" s="38"/>
      <c r="PK22" s="38"/>
      <c r="PL22" s="38"/>
      <c r="PM22" s="38"/>
      <c r="PN22" s="38"/>
      <c r="PO22" s="38"/>
      <c r="PP22" s="38"/>
      <c r="PQ22" s="38"/>
      <c r="PR22" s="38"/>
      <c r="PS22" s="38"/>
      <c r="PT22" s="38"/>
      <c r="PU22" s="38"/>
      <c r="PV22" s="38"/>
      <c r="PW22" s="38"/>
      <c r="PX22" s="38"/>
      <c r="PY22" s="38"/>
      <c r="PZ22" s="38"/>
      <c r="QA22" s="38"/>
      <c r="QB22" s="38"/>
      <c r="QC22" s="38"/>
      <c r="QD22" s="38"/>
      <c r="QE22" s="38"/>
      <c r="QF22" s="38"/>
      <c r="QG22" s="116"/>
      <c r="QH22" s="38"/>
      <c r="QI22" s="38"/>
      <c r="QJ22" s="38"/>
      <c r="QK22" s="38"/>
      <c r="QL22" s="38"/>
      <c r="QM22" s="38"/>
      <c r="QN22" s="38"/>
      <c r="QO22" s="38"/>
      <c r="QP22" s="38"/>
      <c r="QQ22" s="38"/>
      <c r="QR22" s="38"/>
      <c r="QS22" s="38"/>
      <c r="QT22" s="38"/>
      <c r="QU22" s="38"/>
      <c r="QV22" s="38"/>
      <c r="QW22" s="38"/>
      <c r="QX22" s="38"/>
      <c r="QY22" s="38"/>
      <c r="QZ22" s="38"/>
      <c r="RA22" s="38"/>
      <c r="RB22" s="38"/>
      <c r="RC22" s="38"/>
      <c r="RD22" s="38"/>
      <c r="RE22" s="38"/>
      <c r="RF22" s="38"/>
      <c r="RG22" s="38"/>
      <c r="RH22" s="38"/>
      <c r="RI22" s="38"/>
      <c r="RJ22" s="38"/>
      <c r="RK22" s="38"/>
      <c r="RL22" s="38"/>
      <c r="RM22" s="38"/>
      <c r="RN22" s="38"/>
      <c r="RO22" s="38">
        <v>8</v>
      </c>
      <c r="RP22" s="38"/>
      <c r="RQ22" s="38"/>
      <c r="RR22" s="38"/>
      <c r="RS22" s="38"/>
      <c r="RT22" s="38"/>
      <c r="RU22" s="38"/>
      <c r="RV22" s="38">
        <v>8</v>
      </c>
      <c r="RW22" s="38"/>
      <c r="RX22" s="38"/>
      <c r="RY22" s="38"/>
      <c r="RZ22" s="38"/>
      <c r="SA22" s="38"/>
      <c r="SB22" s="38"/>
      <c r="SC22" s="38"/>
      <c r="SD22" s="38"/>
      <c r="SE22" s="38"/>
      <c r="SF22" s="38"/>
      <c r="SG22" s="38"/>
      <c r="SH22" s="38"/>
      <c r="SI22" s="38"/>
      <c r="SJ22" s="38"/>
      <c r="SK22" s="38"/>
      <c r="SL22" s="38"/>
      <c r="SM22" s="38"/>
      <c r="SN22" s="38"/>
      <c r="SO22" s="38"/>
      <c r="SP22" s="38"/>
      <c r="SQ22" s="38"/>
      <c r="SR22" s="38"/>
      <c r="SS22" s="38"/>
      <c r="ST22" s="38"/>
      <c r="SU22" s="38"/>
      <c r="SV22" s="38"/>
      <c r="SW22" s="38"/>
      <c r="SX22" s="38"/>
      <c r="SY22" s="38"/>
      <c r="SZ22" s="38"/>
      <c r="TA22" s="38"/>
      <c r="TB22" s="38"/>
      <c r="TC22" s="38"/>
      <c r="TD22" s="38"/>
      <c r="TE22" s="38"/>
      <c r="TF22" s="38"/>
      <c r="TG22" s="38"/>
      <c r="TH22" s="38"/>
      <c r="TI22" s="38"/>
      <c r="TJ22" s="38"/>
      <c r="TK22" s="38"/>
      <c r="TL22" s="38"/>
      <c r="TM22" s="38"/>
      <c r="TN22" s="38"/>
      <c r="TO22" s="38"/>
      <c r="TP22" s="38"/>
      <c r="TQ22" s="38"/>
      <c r="TR22" s="38"/>
      <c r="TS22" s="38"/>
      <c r="TT22" s="38">
        <v>8</v>
      </c>
      <c r="TU22" s="38"/>
      <c r="TV22" s="38"/>
      <c r="TW22" s="38"/>
      <c r="TX22" s="38"/>
      <c r="TY22" s="38">
        <v>8</v>
      </c>
      <c r="TZ22" s="38"/>
      <c r="UA22" s="38"/>
      <c r="UB22" s="38"/>
      <c r="UC22" s="38"/>
      <c r="UD22" s="38"/>
      <c r="UE22" s="38"/>
      <c r="UF22" s="38"/>
      <c r="UG22" s="38"/>
      <c r="UH22" s="38"/>
      <c r="UI22" s="38"/>
      <c r="UJ22" s="38"/>
      <c r="UK22" s="38"/>
      <c r="UL22" s="38"/>
      <c r="UM22" s="38"/>
      <c r="UN22" s="38"/>
      <c r="UO22" s="38"/>
      <c r="UP22" s="38"/>
      <c r="UQ22" s="38"/>
      <c r="UR22" s="38"/>
      <c r="US22" s="38"/>
      <c r="UT22" s="38"/>
      <c r="UU22" s="38"/>
      <c r="UV22" s="38"/>
      <c r="UW22" s="38"/>
      <c r="UX22" s="38"/>
      <c r="UY22" s="38"/>
      <c r="UZ22" s="38"/>
      <c r="VA22" s="38"/>
      <c r="VB22" s="38"/>
      <c r="VC22" s="38"/>
      <c r="VD22" s="38"/>
      <c r="VE22" s="38"/>
      <c r="VF22" s="38"/>
      <c r="VG22" s="38"/>
      <c r="VH22" s="38"/>
      <c r="VI22" s="38"/>
      <c r="VJ22" s="38"/>
      <c r="VK22" s="38"/>
      <c r="VL22" s="38"/>
      <c r="VM22" s="38"/>
      <c r="VN22" s="38"/>
      <c r="VO22" s="38"/>
      <c r="VP22" s="38"/>
      <c r="VQ22" s="38"/>
      <c r="VR22" s="38"/>
      <c r="VS22" s="38"/>
      <c r="VT22" s="38"/>
      <c r="VU22" s="38"/>
      <c r="VV22" s="38"/>
      <c r="VW22" s="38"/>
      <c r="VX22" s="38"/>
      <c r="VY22" s="38"/>
      <c r="VZ22" s="38"/>
      <c r="WA22" s="38"/>
      <c r="WB22" s="38"/>
      <c r="WC22" s="38"/>
      <c r="WD22" s="38"/>
      <c r="WE22" s="38"/>
      <c r="WF22" s="38"/>
      <c r="WG22" s="38"/>
      <c r="WH22" s="38"/>
      <c r="WI22" s="38"/>
      <c r="WJ22" s="38"/>
      <c r="WK22" s="38"/>
      <c r="WL22" s="38"/>
      <c r="WM22" s="38"/>
      <c r="WN22" s="38"/>
      <c r="WO22" s="38"/>
      <c r="WP22" s="38"/>
      <c r="WQ22" s="38"/>
      <c r="WR22" s="38"/>
      <c r="WS22" s="38"/>
      <c r="WT22" s="38"/>
      <c r="WU22" s="38"/>
      <c r="WV22" s="38"/>
      <c r="WW22" s="38"/>
      <c r="WX22" s="38"/>
      <c r="WY22" s="38"/>
      <c r="WZ22" s="38"/>
      <c r="XA22" s="38"/>
      <c r="XB22" s="38"/>
      <c r="XC22" s="38"/>
      <c r="XD22" s="38"/>
      <c r="XE22" s="38"/>
      <c r="XF22" s="38"/>
      <c r="XG22" s="38"/>
      <c r="XH22" s="38"/>
      <c r="XI22" s="38"/>
      <c r="XJ22" s="38"/>
      <c r="XK22" s="38"/>
      <c r="XL22" s="38"/>
      <c r="XM22" s="38"/>
      <c r="XN22" s="38"/>
      <c r="XO22" s="38"/>
      <c r="XP22" s="38"/>
      <c r="XQ22" s="38"/>
      <c r="XR22" s="38"/>
      <c r="XS22" s="38"/>
      <c r="XT22" s="38"/>
      <c r="XU22" s="38"/>
      <c r="XV22" s="38"/>
      <c r="XW22" s="38"/>
      <c r="XX22" s="38"/>
      <c r="XY22" s="38"/>
      <c r="XZ22" s="38"/>
      <c r="YA22" s="38"/>
      <c r="YB22" s="38"/>
      <c r="YC22" s="38"/>
      <c r="YD22" s="38"/>
      <c r="YE22" s="38"/>
      <c r="YF22" s="38"/>
      <c r="YG22" s="38"/>
      <c r="YH22" s="38"/>
      <c r="YI22" s="38"/>
      <c r="YJ22" s="38"/>
      <c r="YK22" s="38"/>
      <c r="YL22" s="38"/>
      <c r="YM22" s="38"/>
      <c r="YN22" s="38"/>
      <c r="YO22" s="38"/>
      <c r="YP22" s="38"/>
      <c r="YQ22" s="38"/>
      <c r="YR22" s="38"/>
      <c r="YS22" s="38"/>
      <c r="YT22" s="38"/>
      <c r="YU22" s="38"/>
      <c r="YV22" s="38"/>
      <c r="YW22" s="38"/>
      <c r="YX22" s="38"/>
      <c r="YY22" s="38"/>
      <c r="YZ22" s="38"/>
      <c r="ZA22" s="38"/>
      <c r="ZB22" s="38"/>
      <c r="ZC22" s="38"/>
      <c r="ZD22" s="38"/>
      <c r="ZE22" s="38"/>
      <c r="ZF22" s="38"/>
      <c r="ZG22" s="38"/>
      <c r="ZH22" s="38"/>
      <c r="ZI22" s="38"/>
      <c r="ZJ22" s="38"/>
      <c r="ZK22" s="38"/>
      <c r="ZL22" s="38"/>
      <c r="ZM22" s="38"/>
      <c r="ZN22" s="38"/>
      <c r="ZO22" s="38"/>
      <c r="ZP22" s="38"/>
      <c r="ZQ22" s="38"/>
      <c r="ZR22" s="38"/>
      <c r="ZS22" s="38"/>
      <c r="ZT22" s="38"/>
      <c r="ZU22" s="38"/>
      <c r="ZV22" s="38"/>
      <c r="ZW22" s="38"/>
      <c r="ZX22" s="38"/>
      <c r="ZY22" s="38"/>
      <c r="ZZ22" s="38"/>
      <c r="AAA22" s="38"/>
      <c r="AAB22" s="38"/>
      <c r="AAC22" s="38"/>
      <c r="AAD22" s="38"/>
      <c r="AAE22" s="38"/>
      <c r="AAF22" s="38"/>
      <c r="AAG22" s="38"/>
      <c r="AAH22" s="38"/>
      <c r="AAI22" s="38"/>
      <c r="AAJ22" s="31">
        <f t="shared" si="1"/>
        <v>0</v>
      </c>
      <c r="AAK22" s="5"/>
      <c r="AAL22" s="7"/>
      <c r="AAM22" s="7"/>
      <c r="AAN22" s="7"/>
      <c r="AAO22" s="7"/>
      <c r="AAP22" s="7"/>
      <c r="AAQ22" s="7"/>
      <c r="AAR22" s="7"/>
      <c r="AAS22" s="7"/>
      <c r="AAT22" s="7"/>
      <c r="AAU22" s="7"/>
      <c r="AAV22" s="7"/>
      <c r="AAW22" s="7"/>
      <c r="AAX22" s="7"/>
      <c r="AAY22" s="7"/>
      <c r="AAZ22" s="7"/>
      <c r="ABA22" s="7"/>
      <c r="ABB22" s="7"/>
      <c r="ABC22" s="7"/>
      <c r="ABD22" s="7"/>
      <c r="ABE22" s="7"/>
      <c r="ABF22" s="7"/>
      <c r="ABG22" s="7"/>
      <c r="ABH22" s="7"/>
    </row>
    <row r="23" spans="1:736" x14ac:dyDescent="0.25">
      <c r="A23" s="62" t="s">
        <v>275</v>
      </c>
      <c r="B23" s="77">
        <f t="shared" si="0"/>
        <v>45</v>
      </c>
      <c r="C23" s="69">
        <v>9</v>
      </c>
      <c r="D23" s="71">
        <v>43461</v>
      </c>
      <c r="E23" s="79">
        <v>22.82</v>
      </c>
      <c r="F23" s="79">
        <f t="shared" si="3"/>
        <v>1026.9000000000001</v>
      </c>
      <c r="G23" s="77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>
        <v>27</v>
      </c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>
        <v>27</v>
      </c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>
        <v>9</v>
      </c>
      <c r="BX23" s="38"/>
      <c r="BY23" s="38">
        <v>9</v>
      </c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>
        <v>18</v>
      </c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>
        <v>18</v>
      </c>
      <c r="ER23" s="38"/>
      <c r="ES23" s="38"/>
      <c r="ET23" s="38"/>
      <c r="EU23" s="38"/>
      <c r="EV23" s="38"/>
      <c r="EW23" s="38"/>
      <c r="EX23" s="38"/>
      <c r="EY23" s="38"/>
      <c r="EZ23" s="38"/>
      <c r="FA23" s="38"/>
      <c r="FB23" s="38"/>
      <c r="FC23" s="38"/>
      <c r="FD23" s="38"/>
      <c r="FE23" s="38"/>
      <c r="FF23" s="38"/>
      <c r="FG23" s="38"/>
      <c r="FH23" s="38"/>
      <c r="FI23" s="38"/>
      <c r="FJ23" s="38"/>
      <c r="FK23" s="38"/>
      <c r="FL23" s="38"/>
      <c r="FM23" s="38"/>
      <c r="FN23" s="38"/>
      <c r="FO23" s="38"/>
      <c r="FP23" s="38"/>
      <c r="FQ23" s="38"/>
      <c r="FR23" s="38"/>
      <c r="FS23" s="38"/>
      <c r="FT23" s="38"/>
      <c r="FU23" s="38"/>
      <c r="FV23" s="38"/>
      <c r="FW23" s="38"/>
      <c r="FX23" s="38"/>
      <c r="FY23" s="38"/>
      <c r="FZ23" s="38"/>
      <c r="GA23" s="38"/>
      <c r="GB23" s="38"/>
      <c r="GC23" s="38"/>
      <c r="GD23" s="38"/>
      <c r="GE23" s="38"/>
      <c r="GF23" s="38"/>
      <c r="GG23" s="38"/>
      <c r="GH23" s="38"/>
      <c r="GI23" s="38"/>
      <c r="GJ23" s="38"/>
      <c r="GK23" s="38"/>
      <c r="GL23" s="38"/>
      <c r="GM23" s="38"/>
      <c r="GN23" s="38"/>
      <c r="GO23" s="38"/>
      <c r="GP23" s="38"/>
      <c r="GQ23" s="38"/>
      <c r="GR23" s="38"/>
      <c r="GS23" s="38"/>
      <c r="GT23" s="38"/>
      <c r="GU23" s="38"/>
      <c r="GV23" s="38"/>
      <c r="GW23" s="38"/>
      <c r="GX23" s="38"/>
      <c r="GY23" s="38"/>
      <c r="GZ23" s="38"/>
      <c r="HA23" s="38"/>
      <c r="HB23" s="38"/>
      <c r="HC23" s="38"/>
      <c r="HD23" s="38"/>
      <c r="HE23" s="38"/>
      <c r="HF23" s="38"/>
      <c r="HG23" s="38"/>
      <c r="HH23" s="38"/>
      <c r="HI23" s="38"/>
      <c r="HJ23" s="38"/>
      <c r="HK23" s="38"/>
      <c r="HL23" s="38"/>
      <c r="HM23" s="38"/>
      <c r="HN23" s="38"/>
      <c r="HO23" s="38"/>
      <c r="HP23" s="38"/>
      <c r="HQ23" s="38"/>
      <c r="HR23" s="38"/>
      <c r="HS23" s="38"/>
      <c r="HT23" s="38"/>
      <c r="HU23" s="38"/>
      <c r="HV23" s="38"/>
      <c r="HW23" s="38"/>
      <c r="HX23" s="38"/>
      <c r="HY23" s="116"/>
      <c r="HZ23" s="116"/>
      <c r="IA23" s="116"/>
      <c r="IB23" s="116"/>
      <c r="IC23" s="116"/>
      <c r="ID23" s="116"/>
      <c r="IE23" s="116"/>
      <c r="IF23" s="116"/>
      <c r="IG23" s="116"/>
      <c r="IH23" s="116"/>
      <c r="II23" s="116"/>
      <c r="IJ23" s="116"/>
      <c r="IK23" s="116"/>
      <c r="IL23" s="116"/>
      <c r="IM23" s="116"/>
      <c r="IN23" s="116"/>
      <c r="IO23" s="116"/>
      <c r="IP23" s="116"/>
      <c r="IQ23" s="116"/>
      <c r="IR23" s="116"/>
      <c r="IS23" s="116"/>
      <c r="IT23" s="116"/>
      <c r="IU23" s="116"/>
      <c r="IV23" s="116"/>
      <c r="IW23" s="116"/>
      <c r="IX23" s="116"/>
      <c r="IY23" s="116"/>
      <c r="IZ23" s="116"/>
      <c r="JA23" s="116"/>
      <c r="JB23" s="116"/>
      <c r="JC23" s="116"/>
      <c r="JD23" s="116"/>
      <c r="JE23" s="116"/>
      <c r="JF23" s="116"/>
      <c r="JG23" s="116"/>
      <c r="JH23" s="116"/>
      <c r="JI23" s="116"/>
      <c r="JJ23" s="116">
        <v>4.5</v>
      </c>
      <c r="JK23" s="116"/>
      <c r="JL23" s="116">
        <v>4.5</v>
      </c>
      <c r="JM23" s="116"/>
      <c r="JN23" s="116"/>
      <c r="JO23" s="116"/>
      <c r="JP23" s="116"/>
      <c r="JQ23" s="116"/>
      <c r="JR23" s="116">
        <v>45</v>
      </c>
      <c r="JS23" s="116"/>
      <c r="JT23" s="116"/>
      <c r="JU23" s="38"/>
      <c r="JV23" s="116"/>
      <c r="JW23" s="116"/>
      <c r="JX23" s="38"/>
      <c r="JY23" s="116"/>
      <c r="JZ23" s="116"/>
      <c r="KA23" s="116"/>
      <c r="KB23" s="38"/>
      <c r="KC23" s="116"/>
      <c r="KD23" s="38"/>
      <c r="KE23" s="116"/>
      <c r="KF23" s="38"/>
      <c r="KG23" s="38"/>
      <c r="KH23" s="38"/>
      <c r="KI23" s="38"/>
      <c r="KJ23" s="38"/>
      <c r="KK23" s="38">
        <v>45</v>
      </c>
      <c r="KL23" s="38"/>
      <c r="KM23" s="38"/>
      <c r="KN23" s="38"/>
      <c r="KO23" s="38"/>
      <c r="KP23" s="38"/>
      <c r="KQ23" s="38"/>
      <c r="KR23" s="38"/>
      <c r="KS23" s="38"/>
      <c r="KT23" s="38"/>
      <c r="KU23" s="38"/>
      <c r="KV23" s="38"/>
      <c r="KW23" s="38"/>
      <c r="KX23" s="38"/>
      <c r="KY23" s="38"/>
      <c r="KZ23" s="38"/>
      <c r="LA23" s="38"/>
      <c r="LB23" s="38"/>
      <c r="LC23" s="38"/>
      <c r="LD23" s="38"/>
      <c r="LE23" s="38"/>
      <c r="LF23" s="38"/>
      <c r="LG23" s="38"/>
      <c r="LH23" s="38"/>
      <c r="LI23" s="38"/>
      <c r="LJ23" s="38"/>
      <c r="LK23" s="38"/>
      <c r="LL23" s="38"/>
      <c r="LM23" s="38"/>
      <c r="LN23" s="38"/>
      <c r="LO23" s="38"/>
      <c r="LP23" s="38"/>
      <c r="LQ23" s="38"/>
      <c r="LR23" s="38"/>
      <c r="LS23" s="38"/>
      <c r="LT23" s="38"/>
      <c r="LU23" s="38"/>
      <c r="LV23" s="38"/>
      <c r="LW23" s="38"/>
      <c r="LX23" s="38"/>
      <c r="LY23" s="38"/>
      <c r="LZ23" s="38"/>
      <c r="MA23" s="38"/>
      <c r="MB23" s="38"/>
      <c r="MC23" s="38"/>
      <c r="MD23" s="38"/>
      <c r="ME23" s="38"/>
      <c r="MF23" s="38"/>
      <c r="MG23" s="38"/>
      <c r="MH23" s="38"/>
      <c r="MI23" s="38"/>
      <c r="MJ23" s="38"/>
      <c r="MK23" s="38"/>
      <c r="ML23" s="38"/>
      <c r="MM23" s="38"/>
      <c r="MN23" s="38"/>
      <c r="MO23" s="38"/>
      <c r="MP23" s="38"/>
      <c r="MQ23" s="38"/>
      <c r="MR23" s="38"/>
      <c r="MS23" s="38"/>
      <c r="MT23" s="38"/>
      <c r="MU23" s="38"/>
      <c r="MV23" s="38"/>
      <c r="MW23" s="38"/>
      <c r="MX23" s="38"/>
      <c r="MY23" s="38"/>
      <c r="MZ23" s="38"/>
      <c r="NA23" s="38"/>
      <c r="NB23" s="38"/>
      <c r="NC23" s="38"/>
      <c r="ND23" s="38"/>
      <c r="NE23" s="38"/>
      <c r="NF23" s="38"/>
      <c r="NG23" s="38"/>
      <c r="NH23" s="38"/>
      <c r="NI23" s="38"/>
      <c r="NJ23" s="38"/>
      <c r="NK23" s="38"/>
      <c r="NL23" s="38"/>
      <c r="NM23" s="38"/>
      <c r="NN23" s="38"/>
      <c r="NO23" s="38"/>
      <c r="NP23" s="38"/>
      <c r="NQ23" s="38">
        <v>9</v>
      </c>
      <c r="NR23" s="38"/>
      <c r="NS23" s="38">
        <v>9</v>
      </c>
      <c r="NT23" s="38"/>
      <c r="NU23" s="38"/>
      <c r="NV23" s="38"/>
      <c r="NW23" s="38"/>
      <c r="NX23" s="38"/>
      <c r="NY23" s="38"/>
      <c r="NZ23" s="38"/>
      <c r="OA23" s="38"/>
      <c r="OB23" s="38"/>
      <c r="OC23" s="38"/>
      <c r="OD23" s="38"/>
      <c r="OE23" s="38"/>
      <c r="OF23" s="38"/>
      <c r="OG23" s="38"/>
      <c r="OH23" s="38"/>
      <c r="OI23" s="38"/>
      <c r="OJ23" s="38"/>
      <c r="OK23" s="38"/>
      <c r="OL23" s="38"/>
      <c r="OM23" s="38"/>
      <c r="ON23" s="38"/>
      <c r="OO23" s="38"/>
      <c r="OP23" s="38"/>
      <c r="OQ23" s="38"/>
      <c r="OR23" s="38"/>
      <c r="OS23" s="38"/>
      <c r="OT23" s="38"/>
      <c r="OU23" s="38"/>
      <c r="OV23" s="38"/>
      <c r="OW23" s="38"/>
      <c r="OX23" s="38"/>
      <c r="OY23" s="38"/>
      <c r="OZ23" s="38"/>
      <c r="PA23" s="38"/>
      <c r="PB23" s="38"/>
      <c r="PC23" s="38"/>
      <c r="PD23" s="38"/>
      <c r="PE23" s="38"/>
      <c r="PF23" s="38"/>
      <c r="PG23" s="38"/>
      <c r="PH23" s="38"/>
      <c r="PI23" s="38"/>
      <c r="PJ23" s="38"/>
      <c r="PK23" s="38"/>
      <c r="PL23" s="38"/>
      <c r="PM23" s="38"/>
      <c r="PN23" s="38"/>
      <c r="PO23" s="38"/>
      <c r="PP23" s="38"/>
      <c r="PQ23" s="38"/>
      <c r="PR23" s="38"/>
      <c r="PS23" s="38"/>
      <c r="PT23" s="38"/>
      <c r="PU23" s="38"/>
      <c r="PV23" s="38"/>
      <c r="PW23" s="38"/>
      <c r="PX23" s="38"/>
      <c r="PY23" s="38"/>
      <c r="PZ23" s="38"/>
      <c r="QA23" s="38"/>
      <c r="QB23" s="38"/>
      <c r="QC23" s="38"/>
      <c r="QD23" s="38"/>
      <c r="QE23" s="38"/>
      <c r="QF23" s="38"/>
      <c r="QG23" s="116"/>
      <c r="QH23" s="38"/>
      <c r="QI23" s="38"/>
      <c r="QJ23" s="38"/>
      <c r="QK23" s="38"/>
      <c r="QL23" s="38"/>
      <c r="QM23" s="38"/>
      <c r="QN23" s="38"/>
      <c r="QO23" s="38"/>
      <c r="QP23" s="38"/>
      <c r="QQ23" s="38"/>
      <c r="QR23" s="38"/>
      <c r="QS23" s="38"/>
      <c r="QT23" s="38"/>
      <c r="QU23" s="38"/>
      <c r="QV23" s="38"/>
      <c r="QW23" s="38"/>
      <c r="QX23" s="38"/>
      <c r="QY23" s="38"/>
      <c r="QZ23" s="38"/>
      <c r="RA23" s="38"/>
      <c r="RB23" s="38"/>
      <c r="RC23" s="38"/>
      <c r="RD23" s="38"/>
      <c r="RE23" s="38"/>
      <c r="RF23" s="38"/>
      <c r="RG23" s="38"/>
      <c r="RH23" s="38"/>
      <c r="RI23" s="38"/>
      <c r="RJ23" s="38"/>
      <c r="RK23" s="38"/>
      <c r="RL23" s="38"/>
      <c r="RM23" s="38"/>
      <c r="RN23" s="38"/>
      <c r="RO23" s="38"/>
      <c r="RP23" s="38"/>
      <c r="RQ23" s="38"/>
      <c r="RR23" s="38"/>
      <c r="RS23" s="38"/>
      <c r="RT23" s="38"/>
      <c r="RU23" s="38"/>
      <c r="RV23" s="38"/>
      <c r="RW23" s="38"/>
      <c r="RX23" s="38"/>
      <c r="RY23" s="38"/>
      <c r="RZ23" s="38"/>
      <c r="SA23" s="38"/>
      <c r="SB23" s="38"/>
      <c r="SC23" s="38"/>
      <c r="SD23" s="38"/>
      <c r="SE23" s="38"/>
      <c r="SF23" s="38"/>
      <c r="SG23" s="38"/>
      <c r="SH23" s="38"/>
      <c r="SI23" s="38"/>
      <c r="SJ23" s="38"/>
      <c r="SK23" s="38"/>
      <c r="SL23" s="38"/>
      <c r="SM23" s="38"/>
      <c r="SN23" s="38"/>
      <c r="SO23" s="38"/>
      <c r="SP23" s="38"/>
      <c r="SQ23" s="38"/>
      <c r="SR23" s="38"/>
      <c r="SS23" s="38"/>
      <c r="ST23" s="38"/>
      <c r="SU23" s="38"/>
      <c r="SV23" s="38"/>
      <c r="SW23" s="38"/>
      <c r="SX23" s="38"/>
      <c r="SY23" s="38"/>
      <c r="SZ23" s="38"/>
      <c r="TA23" s="38"/>
      <c r="TB23" s="38"/>
      <c r="TC23" s="38"/>
      <c r="TD23" s="38"/>
      <c r="TE23" s="38"/>
      <c r="TF23" s="38"/>
      <c r="TG23" s="38"/>
      <c r="TH23" s="38"/>
      <c r="TI23" s="38"/>
      <c r="TJ23" s="38"/>
      <c r="TK23" s="38"/>
      <c r="TL23" s="38"/>
      <c r="TM23" s="38"/>
      <c r="TN23" s="38"/>
      <c r="TO23" s="38"/>
      <c r="TP23" s="38"/>
      <c r="TQ23" s="38"/>
      <c r="TR23" s="38"/>
      <c r="TS23" s="38"/>
      <c r="TT23" s="38"/>
      <c r="TU23" s="38"/>
      <c r="TV23" s="38"/>
      <c r="TW23" s="38"/>
      <c r="TX23" s="38"/>
      <c r="TY23" s="38"/>
      <c r="TZ23" s="38"/>
      <c r="UA23" s="38"/>
      <c r="UB23" s="38"/>
      <c r="UC23" s="38"/>
      <c r="UD23" s="38">
        <v>9</v>
      </c>
      <c r="UE23" s="38"/>
      <c r="UF23" s="38"/>
      <c r="UG23" s="38"/>
      <c r="UH23" s="38"/>
      <c r="UI23" s="38"/>
      <c r="UJ23" s="38"/>
      <c r="UK23" s="38"/>
      <c r="UL23" s="38"/>
      <c r="UM23" s="38"/>
      <c r="UN23" s="38">
        <v>9</v>
      </c>
      <c r="UO23" s="38"/>
      <c r="UP23" s="38"/>
      <c r="UQ23" s="38"/>
      <c r="UR23" s="38"/>
      <c r="US23" s="38"/>
      <c r="UT23" s="38"/>
      <c r="UU23" s="38"/>
      <c r="UV23" s="38"/>
      <c r="UW23" s="38"/>
      <c r="UX23" s="38"/>
      <c r="UY23" s="38"/>
      <c r="UZ23" s="38"/>
      <c r="VA23" s="38">
        <v>27</v>
      </c>
      <c r="VB23" s="38"/>
      <c r="VC23" s="38"/>
      <c r="VD23" s="38">
        <v>27</v>
      </c>
      <c r="VE23" s="38"/>
      <c r="VF23" s="38"/>
      <c r="VG23" s="38"/>
      <c r="VH23" s="38"/>
      <c r="VI23" s="38"/>
      <c r="VJ23" s="38"/>
      <c r="VK23" s="38"/>
      <c r="VL23" s="38"/>
      <c r="VM23" s="38"/>
      <c r="VN23" s="38"/>
      <c r="VO23" s="38"/>
      <c r="VP23" s="38"/>
      <c r="VQ23" s="38"/>
      <c r="VR23" s="38"/>
      <c r="VS23" s="38"/>
      <c r="VT23" s="38"/>
      <c r="VU23" s="38"/>
      <c r="VV23" s="38"/>
      <c r="VW23" s="38"/>
      <c r="VX23" s="38"/>
      <c r="VY23" s="38"/>
      <c r="VZ23" s="38"/>
      <c r="WA23" s="38"/>
      <c r="WB23" s="38"/>
      <c r="WC23" s="38"/>
      <c r="WD23" s="38"/>
      <c r="WE23" s="38"/>
      <c r="WF23" s="38"/>
      <c r="WG23" s="38"/>
      <c r="WH23" s="38"/>
      <c r="WI23" s="38"/>
      <c r="WJ23" s="38"/>
      <c r="WK23" s="38"/>
      <c r="WL23" s="38"/>
      <c r="WM23" s="38"/>
      <c r="WN23" s="38"/>
      <c r="WO23" s="38"/>
      <c r="WP23" s="38"/>
      <c r="WQ23" s="38">
        <v>9</v>
      </c>
      <c r="WR23" s="38"/>
      <c r="WS23" s="38"/>
      <c r="WT23" s="38"/>
      <c r="WU23" s="38"/>
      <c r="WV23" s="38"/>
      <c r="WW23" s="38"/>
      <c r="WX23" s="38"/>
      <c r="WY23" s="38"/>
      <c r="WZ23" s="38"/>
      <c r="XA23" s="38">
        <v>9</v>
      </c>
      <c r="XB23" s="38"/>
      <c r="XC23" s="38"/>
      <c r="XD23" s="38"/>
      <c r="XE23" s="38"/>
      <c r="XF23" s="38"/>
      <c r="XG23" s="38"/>
      <c r="XH23" s="38">
        <v>9</v>
      </c>
      <c r="XI23" s="38"/>
      <c r="XJ23" s="38"/>
      <c r="XK23" s="38"/>
      <c r="XL23" s="38"/>
      <c r="XM23" s="38">
        <v>9</v>
      </c>
      <c r="XN23" s="38"/>
      <c r="XO23" s="38"/>
      <c r="XP23" s="38"/>
      <c r="XQ23" s="38"/>
      <c r="XR23" s="38"/>
      <c r="XS23" s="38"/>
      <c r="XT23" s="38"/>
      <c r="XU23" s="38"/>
      <c r="XV23" s="38"/>
      <c r="XW23" s="38"/>
      <c r="XX23" s="38"/>
      <c r="XY23" s="38"/>
      <c r="XZ23" s="38"/>
      <c r="YA23" s="38"/>
      <c r="YB23" s="38"/>
      <c r="YC23" s="38"/>
      <c r="YD23" s="38"/>
      <c r="YE23" s="38"/>
      <c r="YF23" s="38"/>
      <c r="YG23" s="38"/>
      <c r="YH23" s="38"/>
      <c r="YI23" s="38"/>
      <c r="YJ23" s="38"/>
      <c r="YK23" s="38"/>
      <c r="YL23" s="38"/>
      <c r="YM23" s="38"/>
      <c r="YN23" s="38"/>
      <c r="YO23" s="38"/>
      <c r="YP23" s="38"/>
      <c r="YQ23" s="38"/>
      <c r="YR23" s="38"/>
      <c r="YS23" s="38"/>
      <c r="YT23" s="38"/>
      <c r="YU23" s="38"/>
      <c r="YV23" s="38"/>
      <c r="YW23" s="38"/>
      <c r="YX23" s="38"/>
      <c r="YY23" s="38"/>
      <c r="YZ23" s="38"/>
      <c r="ZA23" s="38"/>
      <c r="ZB23" s="38"/>
      <c r="ZC23" s="38"/>
      <c r="ZD23" s="38"/>
      <c r="ZE23" s="38"/>
      <c r="ZF23" s="38"/>
      <c r="ZG23" s="38"/>
      <c r="ZH23" s="38"/>
      <c r="ZI23" s="38"/>
      <c r="ZJ23" s="38"/>
      <c r="ZK23" s="38"/>
      <c r="ZL23" s="38"/>
      <c r="ZM23" s="38"/>
      <c r="ZN23" s="38">
        <v>45</v>
      </c>
      <c r="ZO23" s="38"/>
      <c r="ZP23" s="38"/>
      <c r="ZQ23" s="38">
        <v>45</v>
      </c>
      <c r="ZR23" s="38"/>
      <c r="ZS23" s="38"/>
      <c r="ZT23" s="38"/>
      <c r="ZU23" s="38"/>
      <c r="ZV23" s="38"/>
      <c r="ZW23" s="38"/>
      <c r="ZX23" s="38"/>
      <c r="ZY23" s="38"/>
      <c r="ZZ23" s="38"/>
      <c r="AAA23" s="38"/>
      <c r="AAB23" s="38"/>
      <c r="AAC23" s="38"/>
      <c r="AAD23" s="38"/>
      <c r="AAE23" s="38"/>
      <c r="AAF23" s="38"/>
      <c r="AAG23" s="38"/>
      <c r="AAH23" s="38"/>
      <c r="AAI23" s="38"/>
      <c r="AAJ23" s="31">
        <f t="shared" si="1"/>
        <v>0</v>
      </c>
      <c r="AAK23" s="5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</row>
    <row r="24" spans="1:736" x14ac:dyDescent="0.25">
      <c r="A24" s="62" t="s">
        <v>416</v>
      </c>
      <c r="B24" s="77">
        <f t="shared" si="0"/>
        <v>0</v>
      </c>
      <c r="C24" s="69">
        <v>10</v>
      </c>
      <c r="D24" s="71">
        <v>43444</v>
      </c>
      <c r="E24" s="79">
        <v>24.26</v>
      </c>
      <c r="F24" s="79">
        <f t="shared" si="3"/>
        <v>0</v>
      </c>
      <c r="G24" s="77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  <c r="FB24" s="38"/>
      <c r="FC24" s="38"/>
      <c r="FD24" s="38"/>
      <c r="FE24" s="38"/>
      <c r="FF24" s="38"/>
      <c r="FG24" s="38"/>
      <c r="FH24" s="38"/>
      <c r="FI24" s="38"/>
      <c r="FJ24" s="38"/>
      <c r="FK24" s="38"/>
      <c r="FL24" s="38"/>
      <c r="FM24" s="38"/>
      <c r="FN24" s="38"/>
      <c r="FO24" s="38"/>
      <c r="FP24" s="38"/>
      <c r="FQ24" s="38"/>
      <c r="FR24" s="38"/>
      <c r="FS24" s="38"/>
      <c r="FT24" s="38"/>
      <c r="FU24" s="38"/>
      <c r="FV24" s="38"/>
      <c r="FW24" s="38"/>
      <c r="FX24" s="38"/>
      <c r="FY24" s="38"/>
      <c r="FZ24" s="38"/>
      <c r="GA24" s="38"/>
      <c r="GB24" s="38"/>
      <c r="GC24" s="38"/>
      <c r="GD24" s="38"/>
      <c r="GE24" s="38"/>
      <c r="GF24" s="38"/>
      <c r="GG24" s="38"/>
      <c r="GH24" s="38"/>
      <c r="GI24" s="38"/>
      <c r="GJ24" s="38"/>
      <c r="GK24" s="38"/>
      <c r="GL24" s="38"/>
      <c r="GM24" s="38"/>
      <c r="GN24" s="38"/>
      <c r="GO24" s="38"/>
      <c r="GP24" s="38"/>
      <c r="GQ24" s="38"/>
      <c r="GR24" s="38"/>
      <c r="GS24" s="38"/>
      <c r="GT24" s="38"/>
      <c r="GU24" s="38"/>
      <c r="GV24" s="38"/>
      <c r="GW24" s="38"/>
      <c r="GX24" s="38"/>
      <c r="GY24" s="38"/>
      <c r="GZ24" s="38"/>
      <c r="HA24" s="38"/>
      <c r="HB24" s="38"/>
      <c r="HC24" s="38"/>
      <c r="HD24" s="38"/>
      <c r="HE24" s="38"/>
      <c r="HF24" s="38"/>
      <c r="HG24" s="38"/>
      <c r="HH24" s="38"/>
      <c r="HI24" s="38"/>
      <c r="HJ24" s="38"/>
      <c r="HK24" s="38"/>
      <c r="HL24" s="38"/>
      <c r="HM24" s="38"/>
      <c r="HN24" s="38"/>
      <c r="HO24" s="38"/>
      <c r="HP24" s="38"/>
      <c r="HQ24" s="38"/>
      <c r="HR24" s="38"/>
      <c r="HS24" s="38"/>
      <c r="HT24" s="38"/>
      <c r="HU24" s="38"/>
      <c r="HV24" s="38"/>
      <c r="HW24" s="38"/>
      <c r="HX24" s="38"/>
      <c r="HY24" s="116"/>
      <c r="HZ24" s="116"/>
      <c r="IA24" s="116"/>
      <c r="IB24" s="116"/>
      <c r="IC24" s="116"/>
      <c r="ID24" s="116"/>
      <c r="IE24" s="116"/>
      <c r="IF24" s="116"/>
      <c r="IG24" s="116"/>
      <c r="IH24" s="116"/>
      <c r="II24" s="116"/>
      <c r="IJ24" s="116"/>
      <c r="IK24" s="116"/>
      <c r="IL24" s="116"/>
      <c r="IM24" s="116"/>
      <c r="IN24" s="116"/>
      <c r="IO24" s="116"/>
      <c r="IP24" s="116"/>
      <c r="IQ24" s="116"/>
      <c r="IR24" s="116"/>
      <c r="IS24" s="116"/>
      <c r="IT24" s="116"/>
      <c r="IU24" s="116"/>
      <c r="IV24" s="116"/>
      <c r="IW24" s="116"/>
      <c r="IX24" s="116"/>
      <c r="IY24" s="116">
        <v>1</v>
      </c>
      <c r="IZ24" s="116"/>
      <c r="JA24" s="116"/>
      <c r="JB24" s="116"/>
      <c r="JC24" s="116"/>
      <c r="JD24" s="116">
        <v>1</v>
      </c>
      <c r="JE24" s="116"/>
      <c r="JF24" s="116"/>
      <c r="JG24" s="116"/>
      <c r="JH24" s="116"/>
      <c r="JI24" s="116"/>
      <c r="JJ24" s="116"/>
      <c r="JK24" s="116"/>
      <c r="JL24" s="116"/>
      <c r="JM24" s="116"/>
      <c r="JN24" s="116"/>
      <c r="JO24" s="116"/>
      <c r="JP24" s="116"/>
      <c r="JQ24" s="116"/>
      <c r="JR24" s="116"/>
      <c r="JS24" s="116"/>
      <c r="JT24" s="116"/>
      <c r="JU24" s="38"/>
      <c r="JV24" s="116"/>
      <c r="JW24" s="116"/>
      <c r="JX24" s="38"/>
      <c r="JY24" s="116"/>
      <c r="JZ24" s="116"/>
      <c r="KA24" s="116"/>
      <c r="KB24" s="38"/>
      <c r="KC24" s="116"/>
      <c r="KD24" s="38"/>
      <c r="KE24" s="116"/>
      <c r="KF24" s="38"/>
      <c r="KG24" s="38"/>
      <c r="KH24" s="38"/>
      <c r="KI24" s="38"/>
      <c r="KJ24" s="38"/>
      <c r="KK24" s="38"/>
      <c r="KL24" s="38"/>
      <c r="KM24" s="38"/>
      <c r="KN24" s="38"/>
      <c r="KO24" s="38"/>
      <c r="KP24" s="38"/>
      <c r="KQ24" s="38"/>
      <c r="KR24" s="38"/>
      <c r="KS24" s="38"/>
      <c r="KT24" s="38"/>
      <c r="KU24" s="38"/>
      <c r="KV24" s="38"/>
      <c r="KW24" s="38"/>
      <c r="KX24" s="38"/>
      <c r="KY24" s="38"/>
      <c r="KZ24" s="38"/>
      <c r="LA24" s="38"/>
      <c r="LB24" s="38"/>
      <c r="LC24" s="38"/>
      <c r="LD24" s="38"/>
      <c r="LE24" s="38"/>
      <c r="LF24" s="38"/>
      <c r="LG24" s="38"/>
      <c r="LH24" s="38"/>
      <c r="LI24" s="38"/>
      <c r="LJ24" s="38"/>
      <c r="LK24" s="38"/>
      <c r="LL24" s="38"/>
      <c r="LM24" s="38"/>
      <c r="LN24" s="38"/>
      <c r="LO24" s="38"/>
      <c r="LP24" s="38"/>
      <c r="LQ24" s="38"/>
      <c r="LR24" s="38"/>
      <c r="LS24" s="38"/>
      <c r="LT24" s="38"/>
      <c r="LU24" s="38"/>
      <c r="LV24" s="38"/>
      <c r="LW24" s="38"/>
      <c r="LX24" s="38"/>
      <c r="LY24" s="38"/>
      <c r="LZ24" s="38"/>
      <c r="MA24" s="38"/>
      <c r="MB24" s="38"/>
      <c r="MC24" s="38"/>
      <c r="MD24" s="38"/>
      <c r="ME24" s="38"/>
      <c r="MF24" s="38"/>
      <c r="MG24" s="38"/>
      <c r="MH24" s="38"/>
      <c r="MI24" s="38"/>
      <c r="MJ24" s="38"/>
      <c r="MK24" s="38"/>
      <c r="ML24" s="38"/>
      <c r="MM24" s="38"/>
      <c r="MN24" s="38"/>
      <c r="MO24" s="38"/>
      <c r="MP24" s="38"/>
      <c r="MQ24" s="38"/>
      <c r="MR24" s="38"/>
      <c r="MS24" s="38"/>
      <c r="MT24" s="38"/>
      <c r="MU24" s="38"/>
      <c r="MV24" s="38"/>
      <c r="MW24" s="38"/>
      <c r="MX24" s="38"/>
      <c r="MY24" s="38"/>
      <c r="MZ24" s="38"/>
      <c r="NA24" s="38"/>
      <c r="NB24" s="38"/>
      <c r="NC24" s="38">
        <v>1</v>
      </c>
      <c r="ND24" s="38"/>
      <c r="NE24" s="38"/>
      <c r="NF24" s="38">
        <v>1</v>
      </c>
      <c r="NG24" s="38"/>
      <c r="NH24" s="38"/>
      <c r="NI24" s="38"/>
      <c r="NJ24" s="38"/>
      <c r="NK24" s="38"/>
      <c r="NL24" s="38"/>
      <c r="NM24" s="38"/>
      <c r="NN24" s="38"/>
      <c r="NO24" s="38"/>
      <c r="NP24" s="38"/>
      <c r="NQ24" s="38"/>
      <c r="NR24" s="38"/>
      <c r="NS24" s="38"/>
      <c r="NT24" s="38"/>
      <c r="NU24" s="38"/>
      <c r="NV24" s="38"/>
      <c r="NW24" s="38"/>
      <c r="NX24" s="38"/>
      <c r="NY24" s="38"/>
      <c r="NZ24" s="38"/>
      <c r="OA24" s="38"/>
      <c r="OB24" s="38"/>
      <c r="OC24" s="38"/>
      <c r="OD24" s="38"/>
      <c r="OE24" s="38"/>
      <c r="OF24" s="38"/>
      <c r="OG24" s="38"/>
      <c r="OH24" s="38"/>
      <c r="OI24" s="38"/>
      <c r="OJ24" s="38"/>
      <c r="OK24" s="38"/>
      <c r="OL24" s="38"/>
      <c r="OM24" s="38"/>
      <c r="ON24" s="38"/>
      <c r="OO24" s="38"/>
      <c r="OP24" s="38"/>
      <c r="OQ24" s="38"/>
      <c r="OR24" s="38"/>
      <c r="OS24" s="38"/>
      <c r="OT24" s="38"/>
      <c r="OU24" s="38"/>
      <c r="OV24" s="38"/>
      <c r="OW24" s="38"/>
      <c r="OX24" s="38"/>
      <c r="OY24" s="38"/>
      <c r="OZ24" s="38"/>
      <c r="PA24" s="38"/>
      <c r="PB24" s="38"/>
      <c r="PC24" s="38"/>
      <c r="PD24" s="38"/>
      <c r="PE24" s="38"/>
      <c r="PF24" s="38"/>
      <c r="PG24" s="38"/>
      <c r="PH24" s="38"/>
      <c r="PI24" s="38"/>
      <c r="PJ24" s="38"/>
      <c r="PK24" s="38"/>
      <c r="PL24" s="38"/>
      <c r="PM24" s="38">
        <v>10</v>
      </c>
      <c r="PN24" s="38"/>
      <c r="PO24" s="38"/>
      <c r="PP24" s="38"/>
      <c r="PQ24" s="38"/>
      <c r="PR24" s="38"/>
      <c r="PS24" s="38"/>
      <c r="PT24" s="38"/>
      <c r="PU24" s="38"/>
      <c r="PV24" s="38"/>
      <c r="PW24" s="38"/>
      <c r="PX24" s="38"/>
      <c r="PY24" s="38"/>
      <c r="PZ24" s="38"/>
      <c r="QA24" s="38"/>
      <c r="QB24" s="38"/>
      <c r="QC24" s="38"/>
      <c r="QD24" s="38"/>
      <c r="QE24" s="38"/>
      <c r="QF24" s="38"/>
      <c r="QG24" s="116"/>
      <c r="QH24" s="38"/>
      <c r="QI24" s="38"/>
      <c r="QJ24" s="38"/>
      <c r="QK24" s="38"/>
      <c r="QL24" s="38"/>
      <c r="QM24" s="38"/>
      <c r="QN24" s="38"/>
      <c r="QO24" s="38"/>
      <c r="QP24" s="38"/>
      <c r="QQ24" s="38"/>
      <c r="QR24" s="38"/>
      <c r="QS24" s="38"/>
      <c r="QT24" s="38"/>
      <c r="QU24" s="38"/>
      <c r="QV24" s="38"/>
      <c r="QW24" s="38"/>
      <c r="QX24" s="38"/>
      <c r="QY24" s="38"/>
      <c r="QZ24" s="38"/>
      <c r="RA24" s="38"/>
      <c r="RB24" s="38"/>
      <c r="RC24" s="38"/>
      <c r="RD24" s="38"/>
      <c r="RE24" s="38"/>
      <c r="RF24" s="38"/>
      <c r="RG24" s="38"/>
      <c r="RH24" s="38"/>
      <c r="RI24" s="38"/>
      <c r="RJ24" s="38"/>
      <c r="RK24" s="38"/>
      <c r="RL24" s="38"/>
      <c r="RM24" s="38"/>
      <c r="RN24" s="38"/>
      <c r="RO24" s="38"/>
      <c r="RP24" s="38"/>
      <c r="RQ24" s="38"/>
      <c r="RR24" s="38"/>
      <c r="RS24" s="38"/>
      <c r="RT24" s="38"/>
      <c r="RU24" s="38"/>
      <c r="RV24" s="38"/>
      <c r="RW24" s="38"/>
      <c r="RX24" s="38"/>
      <c r="RY24" s="38"/>
      <c r="RZ24" s="38"/>
      <c r="SA24" s="38"/>
      <c r="SB24" s="38"/>
      <c r="SC24" s="38"/>
      <c r="SD24" s="38"/>
      <c r="SE24" s="38"/>
      <c r="SF24" s="38"/>
      <c r="SG24" s="38"/>
      <c r="SH24" s="38"/>
      <c r="SI24" s="38"/>
      <c r="SJ24" s="38"/>
      <c r="SK24" s="38"/>
      <c r="SL24" s="38"/>
      <c r="SM24" s="38"/>
      <c r="SN24" s="38"/>
      <c r="SO24" s="38"/>
      <c r="SP24" s="38"/>
      <c r="SQ24" s="38"/>
      <c r="SR24" s="38"/>
      <c r="SS24" s="38"/>
      <c r="ST24" s="38"/>
      <c r="SU24" s="38"/>
      <c r="SV24" s="38"/>
      <c r="SW24" s="38"/>
      <c r="SX24" s="38"/>
      <c r="SY24" s="38"/>
      <c r="SZ24" s="38"/>
      <c r="TA24" s="38"/>
      <c r="TB24" s="38"/>
      <c r="TC24" s="38"/>
      <c r="TD24" s="38"/>
      <c r="TE24" s="38"/>
      <c r="TF24" s="38"/>
      <c r="TG24" s="38"/>
      <c r="TH24" s="38"/>
      <c r="TI24" s="38">
        <v>10</v>
      </c>
      <c r="TJ24" s="38"/>
      <c r="TK24" s="38"/>
      <c r="TL24" s="38"/>
      <c r="TM24" s="38"/>
      <c r="TN24" s="38"/>
      <c r="TO24" s="38"/>
      <c r="TP24" s="38"/>
      <c r="TQ24" s="38"/>
      <c r="TR24" s="38"/>
      <c r="TS24" s="38"/>
      <c r="TT24" s="38"/>
      <c r="TU24" s="38"/>
      <c r="TV24" s="38"/>
      <c r="TW24" s="38"/>
      <c r="TX24" s="38"/>
      <c r="TY24" s="38"/>
      <c r="TZ24" s="38"/>
      <c r="UA24" s="38"/>
      <c r="UB24" s="38"/>
      <c r="UC24" s="38"/>
      <c r="UD24" s="38"/>
      <c r="UE24" s="38"/>
      <c r="UF24" s="38"/>
      <c r="UG24" s="38"/>
      <c r="UH24" s="38"/>
      <c r="UI24" s="38"/>
      <c r="UJ24" s="38"/>
      <c r="UK24" s="38"/>
      <c r="UL24" s="38"/>
      <c r="UM24" s="38"/>
      <c r="UN24" s="38"/>
      <c r="UO24" s="38"/>
      <c r="UP24" s="38"/>
      <c r="UQ24" s="38"/>
      <c r="UR24" s="38"/>
      <c r="US24" s="38"/>
      <c r="UT24" s="38"/>
      <c r="UU24" s="38"/>
      <c r="UV24" s="38"/>
      <c r="UW24" s="38"/>
      <c r="UX24" s="38"/>
      <c r="UY24" s="38"/>
      <c r="UZ24" s="38"/>
      <c r="VA24" s="38"/>
      <c r="VB24" s="38"/>
      <c r="VC24" s="38"/>
      <c r="VD24" s="38"/>
      <c r="VE24" s="38"/>
      <c r="VF24" s="38">
        <v>20</v>
      </c>
      <c r="VG24" s="38"/>
      <c r="VH24" s="38"/>
      <c r="VI24" s="38"/>
      <c r="VJ24" s="38"/>
      <c r="VK24" s="38"/>
      <c r="VL24" s="38"/>
      <c r="VM24" s="38"/>
      <c r="VN24" s="38"/>
      <c r="VO24" s="38"/>
      <c r="VP24" s="38"/>
      <c r="VQ24" s="38">
        <v>20</v>
      </c>
      <c r="VR24" s="38"/>
      <c r="VS24" s="38"/>
      <c r="VT24" s="38"/>
      <c r="VU24" s="38"/>
      <c r="VV24" s="38"/>
      <c r="VW24" s="38"/>
      <c r="VX24" s="38"/>
      <c r="VY24" s="38"/>
      <c r="VZ24" s="38"/>
      <c r="WA24" s="38"/>
      <c r="WB24" s="38"/>
      <c r="WC24" s="38"/>
      <c r="WD24" s="38"/>
      <c r="WE24" s="38"/>
      <c r="WF24" s="38"/>
      <c r="WG24" s="38"/>
      <c r="WH24" s="38"/>
      <c r="WI24" s="38"/>
      <c r="WJ24" s="38"/>
      <c r="WK24" s="38"/>
      <c r="WL24" s="38"/>
      <c r="WM24" s="38"/>
      <c r="WN24" s="38"/>
      <c r="WO24" s="38"/>
      <c r="WP24" s="38"/>
      <c r="WQ24" s="38"/>
      <c r="WR24" s="38"/>
      <c r="WS24" s="38"/>
      <c r="WT24" s="38"/>
      <c r="WU24" s="38"/>
      <c r="WV24" s="38"/>
      <c r="WW24" s="38"/>
      <c r="WX24" s="38"/>
      <c r="WY24" s="38"/>
      <c r="WZ24" s="38"/>
      <c r="XA24" s="38"/>
      <c r="XB24" s="38"/>
      <c r="XC24" s="38"/>
      <c r="XD24" s="38"/>
      <c r="XE24" s="38"/>
      <c r="XF24" s="38"/>
      <c r="XG24" s="38"/>
      <c r="XH24" s="38"/>
      <c r="XI24" s="38"/>
      <c r="XJ24" s="38"/>
      <c r="XK24" s="38"/>
      <c r="XL24" s="38"/>
      <c r="XM24" s="38"/>
      <c r="XN24" s="38"/>
      <c r="XO24" s="38"/>
      <c r="XP24" s="38"/>
      <c r="XQ24" s="38"/>
      <c r="XR24" s="38"/>
      <c r="XS24" s="38"/>
      <c r="XT24" s="38"/>
      <c r="XU24" s="38"/>
      <c r="XV24" s="38"/>
      <c r="XW24" s="38"/>
      <c r="XX24" s="38"/>
      <c r="XY24" s="38"/>
      <c r="XZ24" s="38"/>
      <c r="YA24" s="38"/>
      <c r="YB24" s="38"/>
      <c r="YC24" s="38">
        <v>40</v>
      </c>
      <c r="YD24" s="38"/>
      <c r="YE24" s="38"/>
      <c r="YF24" s="38">
        <v>40</v>
      </c>
      <c r="YG24" s="38"/>
      <c r="YH24" s="38"/>
      <c r="YI24" s="38"/>
      <c r="YJ24" s="38"/>
      <c r="YK24" s="38"/>
      <c r="YL24" s="38"/>
      <c r="YM24" s="38"/>
      <c r="YN24" s="38"/>
      <c r="YO24" s="38"/>
      <c r="YP24" s="38"/>
      <c r="YQ24" s="38"/>
      <c r="YR24" s="38"/>
      <c r="YS24" s="38"/>
      <c r="YT24" s="38"/>
      <c r="YU24" s="38"/>
      <c r="YV24" s="38"/>
      <c r="YW24" s="38"/>
      <c r="YX24" s="38"/>
      <c r="YY24" s="38"/>
      <c r="YZ24" s="38"/>
      <c r="ZA24" s="38"/>
      <c r="ZB24" s="38"/>
      <c r="ZC24" s="38"/>
      <c r="ZD24" s="38"/>
      <c r="ZE24" s="38"/>
      <c r="ZF24" s="38"/>
      <c r="ZG24" s="38"/>
      <c r="ZH24" s="38"/>
      <c r="ZI24" s="38"/>
      <c r="ZJ24" s="38"/>
      <c r="ZK24" s="38"/>
      <c r="ZL24" s="38"/>
      <c r="ZM24" s="38"/>
      <c r="ZN24" s="38"/>
      <c r="ZO24" s="38"/>
      <c r="ZP24" s="38"/>
      <c r="ZQ24" s="38"/>
      <c r="ZR24" s="38"/>
      <c r="ZS24" s="38"/>
      <c r="ZT24" s="38"/>
      <c r="ZU24" s="38"/>
      <c r="ZV24" s="38"/>
      <c r="ZW24" s="38"/>
      <c r="ZX24" s="38"/>
      <c r="ZY24" s="38"/>
      <c r="ZZ24" s="38"/>
      <c r="AAA24" s="38"/>
      <c r="AAB24" s="38"/>
      <c r="AAC24" s="38"/>
      <c r="AAD24" s="38"/>
      <c r="AAE24" s="38"/>
      <c r="AAF24" s="38"/>
      <c r="AAG24" s="38"/>
      <c r="AAH24" s="38"/>
      <c r="AAI24" s="38"/>
      <c r="AAJ24" s="31">
        <f t="shared" si="1"/>
        <v>0</v>
      </c>
      <c r="AAK24" s="5"/>
      <c r="AAL24" s="7"/>
      <c r="AAM24" s="7"/>
      <c r="AAN24" s="7"/>
      <c r="AAO24" s="7"/>
      <c r="AAP24" s="7"/>
      <c r="AAQ24" s="7"/>
      <c r="AAR24" s="7"/>
      <c r="AAS24" s="7"/>
      <c r="AAT24" s="7"/>
      <c r="AAU24" s="7"/>
      <c r="AAV24" s="7"/>
      <c r="AAW24" s="7"/>
      <c r="AAX24" s="7"/>
      <c r="AAY24" s="7"/>
      <c r="AAZ24" s="7"/>
      <c r="ABA24" s="7"/>
      <c r="ABB24" s="7"/>
      <c r="ABC24" s="7"/>
      <c r="ABD24" s="7"/>
      <c r="ABE24" s="7"/>
      <c r="ABF24" s="7"/>
      <c r="ABG24" s="7"/>
      <c r="ABH24" s="7"/>
    </row>
    <row r="25" spans="1:736" x14ac:dyDescent="0.25">
      <c r="A25" s="62" t="s">
        <v>416</v>
      </c>
      <c r="B25" s="77">
        <f t="shared" si="0"/>
        <v>0</v>
      </c>
      <c r="C25" s="69">
        <v>1</v>
      </c>
      <c r="D25" s="71">
        <v>43430</v>
      </c>
      <c r="E25" s="79">
        <v>26.44</v>
      </c>
      <c r="F25" s="79">
        <f t="shared" ref="F25" si="4">E25*B25</f>
        <v>0</v>
      </c>
      <c r="G25" s="7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  <c r="FB25" s="38"/>
      <c r="FC25" s="38"/>
      <c r="FD25" s="38"/>
      <c r="FE25" s="38"/>
      <c r="FF25" s="38"/>
      <c r="FG25" s="38"/>
      <c r="FH25" s="38"/>
      <c r="FI25" s="38"/>
      <c r="FJ25" s="38"/>
      <c r="FK25" s="38"/>
      <c r="FL25" s="38"/>
      <c r="FM25" s="38"/>
      <c r="FN25" s="38"/>
      <c r="FO25" s="38"/>
      <c r="FP25" s="38"/>
      <c r="FQ25" s="38"/>
      <c r="FR25" s="38"/>
      <c r="FS25" s="38"/>
      <c r="FT25" s="38"/>
      <c r="FU25" s="38"/>
      <c r="FV25" s="38"/>
      <c r="FW25" s="38"/>
      <c r="FX25" s="38"/>
      <c r="FY25" s="38"/>
      <c r="FZ25" s="38"/>
      <c r="GA25" s="38"/>
      <c r="GB25" s="38"/>
      <c r="GC25" s="38"/>
      <c r="GD25" s="38"/>
      <c r="GE25" s="38"/>
      <c r="GF25" s="38"/>
      <c r="GG25" s="38"/>
      <c r="GH25" s="38"/>
      <c r="GI25" s="38"/>
      <c r="GJ25" s="38"/>
      <c r="GK25" s="38"/>
      <c r="GL25" s="38"/>
      <c r="GM25" s="38"/>
      <c r="GN25" s="38"/>
      <c r="GO25" s="38"/>
      <c r="GP25" s="38"/>
      <c r="GQ25" s="38"/>
      <c r="GR25" s="38"/>
      <c r="GS25" s="38"/>
      <c r="GT25" s="38"/>
      <c r="GU25" s="38"/>
      <c r="GV25" s="38"/>
      <c r="GW25" s="38"/>
      <c r="GX25" s="38"/>
      <c r="GY25" s="38"/>
      <c r="GZ25" s="38"/>
      <c r="HA25" s="38"/>
      <c r="HB25" s="38"/>
      <c r="HC25" s="38"/>
      <c r="HD25" s="38"/>
      <c r="HE25" s="38"/>
      <c r="HF25" s="38"/>
      <c r="HG25" s="38"/>
      <c r="HH25" s="38"/>
      <c r="HI25" s="38"/>
      <c r="HJ25" s="38"/>
      <c r="HK25" s="38"/>
      <c r="HL25" s="38"/>
      <c r="HM25" s="38"/>
      <c r="HN25" s="38"/>
      <c r="HO25" s="38"/>
      <c r="HP25" s="38"/>
      <c r="HQ25" s="38"/>
      <c r="HR25" s="38"/>
      <c r="HS25" s="38"/>
      <c r="HT25" s="38"/>
      <c r="HU25" s="38"/>
      <c r="HV25" s="38"/>
      <c r="HW25" s="38"/>
      <c r="HX25" s="38"/>
      <c r="HY25" s="116"/>
      <c r="HZ25" s="116"/>
      <c r="IA25" s="116"/>
      <c r="IB25" s="116"/>
      <c r="IC25" s="116"/>
      <c r="ID25" s="116"/>
      <c r="IE25" s="116"/>
      <c r="IF25" s="116"/>
      <c r="IG25" s="116"/>
      <c r="IH25" s="116"/>
      <c r="II25" s="116"/>
      <c r="IJ25" s="116"/>
      <c r="IK25" s="116"/>
      <c r="IL25" s="116"/>
      <c r="IM25" s="116"/>
      <c r="IN25" s="116"/>
      <c r="IO25" s="116"/>
      <c r="IP25" s="116"/>
      <c r="IQ25" s="116"/>
      <c r="IR25" s="116"/>
      <c r="IS25" s="116"/>
      <c r="IT25" s="116"/>
      <c r="IU25" s="116"/>
      <c r="IV25" s="116"/>
      <c r="IW25" s="116"/>
      <c r="IX25" s="116"/>
      <c r="IY25" s="116">
        <v>1</v>
      </c>
      <c r="IZ25" s="116"/>
      <c r="JA25" s="116"/>
      <c r="JB25" s="116"/>
      <c r="JC25" s="116"/>
      <c r="JD25" s="116">
        <v>1</v>
      </c>
      <c r="JE25" s="116"/>
      <c r="JF25" s="116"/>
      <c r="JG25" s="116"/>
      <c r="JH25" s="116"/>
      <c r="JI25" s="116"/>
      <c r="JJ25" s="116"/>
      <c r="JK25" s="116"/>
      <c r="JL25" s="116"/>
      <c r="JM25" s="116"/>
      <c r="JN25" s="116"/>
      <c r="JO25" s="116"/>
      <c r="JP25" s="116"/>
      <c r="JQ25" s="116"/>
      <c r="JR25" s="116"/>
      <c r="JS25" s="116"/>
      <c r="JT25" s="116"/>
      <c r="JU25" s="38"/>
      <c r="JV25" s="116"/>
      <c r="JW25" s="116"/>
      <c r="JX25" s="38"/>
      <c r="JY25" s="116"/>
      <c r="JZ25" s="116"/>
      <c r="KA25" s="116"/>
      <c r="KB25" s="38"/>
      <c r="KC25" s="116"/>
      <c r="KD25" s="38"/>
      <c r="KE25" s="116"/>
      <c r="KF25" s="38"/>
      <c r="KG25" s="38"/>
      <c r="KH25" s="38"/>
      <c r="KI25" s="38"/>
      <c r="KJ25" s="38"/>
      <c r="KK25" s="38"/>
      <c r="KL25" s="38"/>
      <c r="KM25" s="38"/>
      <c r="KN25" s="38"/>
      <c r="KO25" s="38"/>
      <c r="KP25" s="38"/>
      <c r="KQ25" s="38"/>
      <c r="KR25" s="38"/>
      <c r="KS25" s="38"/>
      <c r="KT25" s="38"/>
      <c r="KU25" s="38"/>
      <c r="KV25" s="38"/>
      <c r="KW25" s="38"/>
      <c r="KX25" s="38"/>
      <c r="KY25" s="38"/>
      <c r="KZ25" s="38"/>
      <c r="LA25" s="38"/>
      <c r="LB25" s="38"/>
      <c r="LC25" s="38"/>
      <c r="LD25" s="38"/>
      <c r="LE25" s="38"/>
      <c r="LF25" s="38"/>
      <c r="LG25" s="38"/>
      <c r="LH25" s="38"/>
      <c r="LI25" s="38"/>
      <c r="LJ25" s="38"/>
      <c r="LK25" s="38"/>
      <c r="LL25" s="38"/>
      <c r="LM25" s="38"/>
      <c r="LN25" s="38"/>
      <c r="LO25" s="38"/>
      <c r="LP25" s="38"/>
      <c r="LQ25" s="38"/>
      <c r="LR25" s="38"/>
      <c r="LS25" s="38"/>
      <c r="LT25" s="38"/>
      <c r="LU25" s="38"/>
      <c r="LV25" s="38"/>
      <c r="LW25" s="38"/>
      <c r="LX25" s="38"/>
      <c r="LY25" s="38"/>
      <c r="LZ25" s="38"/>
      <c r="MA25" s="38"/>
      <c r="MB25" s="38"/>
      <c r="MC25" s="38"/>
      <c r="MD25" s="38"/>
      <c r="ME25" s="38"/>
      <c r="MF25" s="38"/>
      <c r="MG25" s="38"/>
      <c r="MH25" s="38"/>
      <c r="MI25" s="38"/>
      <c r="MJ25" s="38"/>
      <c r="MK25" s="38"/>
      <c r="ML25" s="38"/>
      <c r="MM25" s="38"/>
      <c r="MN25" s="38"/>
      <c r="MO25" s="38"/>
      <c r="MP25" s="38"/>
      <c r="MQ25" s="38"/>
      <c r="MR25" s="38"/>
      <c r="MS25" s="38"/>
      <c r="MT25" s="38"/>
      <c r="MU25" s="38"/>
      <c r="MV25" s="38"/>
      <c r="MW25" s="38"/>
      <c r="MX25" s="38"/>
      <c r="MY25" s="38"/>
      <c r="MZ25" s="38"/>
      <c r="NA25" s="38"/>
      <c r="NB25" s="38"/>
      <c r="NC25" s="38">
        <v>1</v>
      </c>
      <c r="ND25" s="38"/>
      <c r="NE25" s="38"/>
      <c r="NF25" s="38">
        <v>1</v>
      </c>
      <c r="NG25" s="38"/>
      <c r="NH25" s="38"/>
      <c r="NI25" s="38"/>
      <c r="NJ25" s="38"/>
      <c r="NK25" s="38"/>
      <c r="NL25" s="38"/>
      <c r="NM25" s="38"/>
      <c r="NN25" s="38"/>
      <c r="NO25" s="38"/>
      <c r="NP25" s="38"/>
      <c r="NQ25" s="38"/>
      <c r="NR25" s="38"/>
      <c r="NS25" s="38"/>
      <c r="NT25" s="38"/>
      <c r="NU25" s="38"/>
      <c r="NV25" s="38"/>
      <c r="NW25" s="38"/>
      <c r="NX25" s="38"/>
      <c r="NY25" s="38"/>
      <c r="NZ25" s="38"/>
      <c r="OA25" s="38"/>
      <c r="OB25" s="38"/>
      <c r="OC25" s="38"/>
      <c r="OD25" s="38"/>
      <c r="OE25" s="38"/>
      <c r="OF25" s="38"/>
      <c r="OG25" s="38"/>
      <c r="OH25" s="38"/>
      <c r="OI25" s="38"/>
      <c r="OJ25" s="38"/>
      <c r="OK25" s="38"/>
      <c r="OL25" s="38"/>
      <c r="OM25" s="38"/>
      <c r="ON25" s="38"/>
      <c r="OO25" s="38"/>
      <c r="OP25" s="38"/>
      <c r="OQ25" s="38"/>
      <c r="OR25" s="38"/>
      <c r="OS25" s="38"/>
      <c r="OT25" s="38"/>
      <c r="OU25" s="38"/>
      <c r="OV25" s="38"/>
      <c r="OW25" s="38"/>
      <c r="OX25" s="38"/>
      <c r="OY25" s="38"/>
      <c r="OZ25" s="38"/>
      <c r="PA25" s="38"/>
      <c r="PB25" s="38"/>
      <c r="PC25" s="38"/>
      <c r="PD25" s="38"/>
      <c r="PE25" s="38"/>
      <c r="PF25" s="38"/>
      <c r="PG25" s="38"/>
      <c r="PH25" s="38"/>
      <c r="PI25" s="38"/>
      <c r="PJ25" s="38"/>
      <c r="PK25" s="38"/>
      <c r="PL25" s="38"/>
      <c r="PM25" s="38">
        <v>10</v>
      </c>
      <c r="PN25" s="38"/>
      <c r="PO25" s="38"/>
      <c r="PP25" s="38"/>
      <c r="PQ25" s="38"/>
      <c r="PR25" s="38"/>
      <c r="PS25" s="38"/>
      <c r="PT25" s="38"/>
      <c r="PU25" s="38"/>
      <c r="PV25" s="38"/>
      <c r="PW25" s="38"/>
      <c r="PX25" s="38"/>
      <c r="PY25" s="38"/>
      <c r="PZ25" s="38"/>
      <c r="QA25" s="38"/>
      <c r="QB25" s="38"/>
      <c r="QC25" s="38"/>
      <c r="QD25" s="38"/>
      <c r="QE25" s="38"/>
      <c r="QF25" s="38"/>
      <c r="QG25" s="116"/>
      <c r="QH25" s="38"/>
      <c r="QI25" s="38"/>
      <c r="QJ25" s="38"/>
      <c r="QK25" s="38"/>
      <c r="QL25" s="38"/>
      <c r="QM25" s="38"/>
      <c r="QN25" s="38"/>
      <c r="QO25" s="38"/>
      <c r="QP25" s="38"/>
      <c r="QQ25" s="38"/>
      <c r="QR25" s="38"/>
      <c r="QS25" s="38"/>
      <c r="QT25" s="38"/>
      <c r="QU25" s="38"/>
      <c r="QV25" s="38"/>
      <c r="QW25" s="38"/>
      <c r="QX25" s="38"/>
      <c r="QY25" s="38"/>
      <c r="QZ25" s="38"/>
      <c r="RA25" s="38"/>
      <c r="RB25" s="38"/>
      <c r="RC25" s="38"/>
      <c r="RD25" s="38"/>
      <c r="RE25" s="38"/>
      <c r="RF25" s="38"/>
      <c r="RG25" s="38"/>
      <c r="RH25" s="38"/>
      <c r="RI25" s="38"/>
      <c r="RJ25" s="38"/>
      <c r="RK25" s="38"/>
      <c r="RL25" s="38"/>
      <c r="RM25" s="38"/>
      <c r="RN25" s="38"/>
      <c r="RO25" s="38"/>
      <c r="RP25" s="38"/>
      <c r="RQ25" s="38"/>
      <c r="RR25" s="38"/>
      <c r="RS25" s="38"/>
      <c r="RT25" s="38"/>
      <c r="RU25" s="38"/>
      <c r="RV25" s="38"/>
      <c r="RW25" s="38"/>
      <c r="RX25" s="38"/>
      <c r="RY25" s="38"/>
      <c r="RZ25" s="38"/>
      <c r="SA25" s="38"/>
      <c r="SB25" s="38"/>
      <c r="SC25" s="38"/>
      <c r="SD25" s="38"/>
      <c r="SE25" s="38"/>
      <c r="SF25" s="38"/>
      <c r="SG25" s="38"/>
      <c r="SH25" s="38"/>
      <c r="SI25" s="38"/>
      <c r="SJ25" s="38"/>
      <c r="SK25" s="38"/>
      <c r="SL25" s="38"/>
      <c r="SM25" s="38"/>
      <c r="SN25" s="38"/>
      <c r="SO25" s="38"/>
      <c r="SP25" s="38"/>
      <c r="SQ25" s="38"/>
      <c r="SR25" s="38"/>
      <c r="SS25" s="38"/>
      <c r="ST25" s="38"/>
      <c r="SU25" s="38"/>
      <c r="SV25" s="38"/>
      <c r="SW25" s="38"/>
      <c r="SX25" s="38"/>
      <c r="SY25" s="38"/>
      <c r="SZ25" s="38"/>
      <c r="TA25" s="38"/>
      <c r="TB25" s="38"/>
      <c r="TC25" s="38"/>
      <c r="TD25" s="38"/>
      <c r="TE25" s="38"/>
      <c r="TF25" s="38"/>
      <c r="TG25" s="38"/>
      <c r="TH25" s="38"/>
      <c r="TI25" s="38">
        <v>10</v>
      </c>
      <c r="TJ25" s="38"/>
      <c r="TK25" s="38"/>
      <c r="TL25" s="38"/>
      <c r="TM25" s="38"/>
      <c r="TN25" s="38"/>
      <c r="TO25" s="38"/>
      <c r="TP25" s="38"/>
      <c r="TQ25" s="38"/>
      <c r="TR25" s="38"/>
      <c r="TS25" s="38"/>
      <c r="TT25" s="38"/>
      <c r="TU25" s="38"/>
      <c r="TV25" s="38"/>
      <c r="TW25" s="38"/>
      <c r="TX25" s="38"/>
      <c r="TY25" s="38"/>
      <c r="TZ25" s="38"/>
      <c r="UA25" s="38"/>
      <c r="UB25" s="38"/>
      <c r="UC25" s="38"/>
      <c r="UD25" s="38"/>
      <c r="UE25" s="38"/>
      <c r="UF25" s="38"/>
      <c r="UG25" s="38"/>
      <c r="UH25" s="38"/>
      <c r="UI25" s="38"/>
      <c r="UJ25" s="38"/>
      <c r="UK25" s="38"/>
      <c r="UL25" s="38"/>
      <c r="UM25" s="38"/>
      <c r="UN25" s="38"/>
      <c r="UO25" s="38"/>
      <c r="UP25" s="38"/>
      <c r="UQ25" s="38"/>
      <c r="UR25" s="38"/>
      <c r="US25" s="38"/>
      <c r="UT25" s="38"/>
      <c r="UU25" s="38"/>
      <c r="UV25" s="38"/>
      <c r="UW25" s="38"/>
      <c r="UX25" s="38"/>
      <c r="UY25" s="38"/>
      <c r="UZ25" s="38"/>
      <c r="VA25" s="38"/>
      <c r="VB25" s="38"/>
      <c r="VC25" s="38"/>
      <c r="VD25" s="38"/>
      <c r="VE25" s="38"/>
      <c r="VF25" s="38"/>
      <c r="VG25" s="38"/>
      <c r="VH25" s="38"/>
      <c r="VI25" s="38"/>
      <c r="VJ25" s="38">
        <v>1</v>
      </c>
      <c r="VK25" s="38"/>
      <c r="VL25" s="38"/>
      <c r="VM25" s="38"/>
      <c r="VN25" s="38"/>
      <c r="VO25" s="38"/>
      <c r="VP25" s="38"/>
      <c r="VQ25" s="38">
        <v>1</v>
      </c>
      <c r="VR25" s="38"/>
      <c r="VS25" s="38"/>
      <c r="VT25" s="38"/>
      <c r="VU25" s="38"/>
      <c r="VV25" s="38"/>
      <c r="VW25" s="38"/>
      <c r="VX25" s="38"/>
      <c r="VY25" s="38"/>
      <c r="VZ25" s="38"/>
      <c r="WA25" s="38"/>
      <c r="WB25" s="38"/>
      <c r="WC25" s="38"/>
      <c r="WD25" s="38"/>
      <c r="WE25" s="38"/>
      <c r="WF25" s="38"/>
      <c r="WG25" s="38"/>
      <c r="WH25" s="38"/>
      <c r="WI25" s="38"/>
      <c r="WJ25" s="38"/>
      <c r="WK25" s="38"/>
      <c r="WL25" s="38"/>
      <c r="WM25" s="38"/>
      <c r="WN25" s="38"/>
      <c r="WO25" s="38"/>
      <c r="WP25" s="38"/>
      <c r="WQ25" s="38">
        <v>1</v>
      </c>
      <c r="WR25" s="38"/>
      <c r="WS25" s="38"/>
      <c r="WT25" s="38"/>
      <c r="WU25" s="38"/>
      <c r="WV25" s="38"/>
      <c r="WW25" s="38">
        <v>1</v>
      </c>
      <c r="WX25" s="38"/>
      <c r="WY25" s="38"/>
      <c r="WZ25" s="38"/>
      <c r="XA25" s="38"/>
      <c r="XB25" s="38"/>
      <c r="XC25" s="38"/>
      <c r="XD25" s="38"/>
      <c r="XE25" s="38"/>
      <c r="XF25" s="38"/>
      <c r="XG25" s="38"/>
      <c r="XH25" s="38"/>
      <c r="XI25" s="38"/>
      <c r="XJ25" s="38"/>
      <c r="XK25" s="38"/>
      <c r="XL25" s="38"/>
      <c r="XM25" s="38"/>
      <c r="XN25" s="38"/>
      <c r="XO25" s="38"/>
      <c r="XP25" s="38"/>
      <c r="XQ25" s="38"/>
      <c r="XR25" s="38"/>
      <c r="XS25" s="38"/>
      <c r="XT25" s="38"/>
      <c r="XU25" s="38"/>
      <c r="XV25" s="38"/>
      <c r="XW25" s="38"/>
      <c r="XX25" s="38"/>
      <c r="XY25" s="38"/>
      <c r="XZ25" s="38"/>
      <c r="YA25" s="38"/>
      <c r="YB25" s="38"/>
      <c r="YC25" s="38"/>
      <c r="YD25" s="38"/>
      <c r="YE25" s="38"/>
      <c r="YF25" s="38"/>
      <c r="YG25" s="38"/>
      <c r="YH25" s="38"/>
      <c r="YI25" s="38"/>
      <c r="YJ25" s="38"/>
      <c r="YK25" s="38"/>
      <c r="YL25" s="38"/>
      <c r="YM25" s="38"/>
      <c r="YN25" s="38"/>
      <c r="YO25" s="38"/>
      <c r="YP25" s="38"/>
      <c r="YQ25" s="38"/>
      <c r="YR25" s="38"/>
      <c r="YS25" s="38"/>
      <c r="YT25" s="38"/>
      <c r="YU25" s="38"/>
      <c r="YV25" s="38"/>
      <c r="YW25" s="38"/>
      <c r="YX25" s="38"/>
      <c r="YY25" s="38"/>
      <c r="YZ25" s="38"/>
      <c r="ZA25" s="38"/>
      <c r="ZB25" s="38"/>
      <c r="ZC25" s="38"/>
      <c r="ZD25" s="38"/>
      <c r="ZE25" s="38"/>
      <c r="ZF25" s="38"/>
      <c r="ZG25" s="38"/>
      <c r="ZH25" s="38"/>
      <c r="ZI25" s="38"/>
      <c r="ZJ25" s="38"/>
      <c r="ZK25" s="38"/>
      <c r="ZL25" s="38"/>
      <c r="ZM25" s="38"/>
      <c r="ZN25" s="38"/>
      <c r="ZO25" s="38"/>
      <c r="ZP25" s="38"/>
      <c r="ZQ25" s="38"/>
      <c r="ZR25" s="38"/>
      <c r="ZS25" s="38"/>
      <c r="ZT25" s="38"/>
      <c r="ZU25" s="38"/>
      <c r="ZV25" s="38"/>
      <c r="ZW25" s="38"/>
      <c r="ZX25" s="38"/>
      <c r="ZY25" s="38"/>
      <c r="ZZ25" s="38"/>
      <c r="AAA25" s="38"/>
      <c r="AAB25" s="38"/>
      <c r="AAC25" s="38"/>
      <c r="AAD25" s="38"/>
      <c r="AAE25" s="38"/>
      <c r="AAF25" s="38"/>
      <c r="AAG25" s="38"/>
      <c r="AAH25" s="38"/>
      <c r="AAI25" s="38"/>
      <c r="AAJ25" s="31">
        <f t="shared" si="1"/>
        <v>0</v>
      </c>
      <c r="AAK25" s="5"/>
      <c r="AAL25" s="7"/>
      <c r="AAM25" s="7"/>
      <c r="AAN25" s="7"/>
      <c r="AAO25" s="7"/>
      <c r="AAP25" s="7"/>
      <c r="AAQ25" s="7"/>
      <c r="AAR25" s="7"/>
      <c r="AAS25" s="7"/>
      <c r="AAT25" s="7"/>
      <c r="AAU25" s="7"/>
      <c r="AAV25" s="7"/>
      <c r="AAW25" s="7"/>
      <c r="AAX25" s="7"/>
      <c r="AAY25" s="7"/>
      <c r="AAZ25" s="7"/>
      <c r="ABA25" s="7"/>
      <c r="ABB25" s="7"/>
      <c r="ABC25" s="7"/>
      <c r="ABD25" s="7"/>
      <c r="ABE25" s="7"/>
      <c r="ABF25" s="7"/>
      <c r="ABG25" s="7"/>
      <c r="ABH25" s="7"/>
    </row>
    <row r="26" spans="1:736" x14ac:dyDescent="0.25">
      <c r="A26" s="62" t="s">
        <v>640</v>
      </c>
      <c r="B26" s="77">
        <f t="shared" si="0"/>
        <v>0</v>
      </c>
      <c r="C26" s="69">
        <v>10</v>
      </c>
      <c r="D26" s="71">
        <v>43461</v>
      </c>
      <c r="E26" s="79">
        <v>21.59</v>
      </c>
      <c r="F26" s="79">
        <f t="shared" si="3"/>
        <v>0</v>
      </c>
      <c r="G26" s="77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  <c r="FB26" s="38"/>
      <c r="FC26" s="38"/>
      <c r="FD26" s="38"/>
      <c r="FE26" s="38"/>
      <c r="FF26" s="38"/>
      <c r="FG26" s="38"/>
      <c r="FH26" s="38"/>
      <c r="FI26" s="38"/>
      <c r="FJ26" s="38"/>
      <c r="FK26" s="38"/>
      <c r="FL26" s="38"/>
      <c r="FM26" s="38"/>
      <c r="FN26" s="38"/>
      <c r="FO26" s="38"/>
      <c r="FP26" s="38"/>
      <c r="FQ26" s="38"/>
      <c r="FR26" s="38"/>
      <c r="FS26" s="38"/>
      <c r="FT26" s="38"/>
      <c r="FU26" s="38"/>
      <c r="FV26" s="38"/>
      <c r="FW26" s="38"/>
      <c r="FX26" s="38"/>
      <c r="FY26" s="38"/>
      <c r="FZ26" s="38"/>
      <c r="GA26" s="38"/>
      <c r="GB26" s="38"/>
      <c r="GC26" s="38"/>
      <c r="GD26" s="38"/>
      <c r="GE26" s="38"/>
      <c r="GF26" s="38"/>
      <c r="GG26" s="38"/>
      <c r="GH26" s="38"/>
      <c r="GI26" s="38"/>
      <c r="GJ26" s="38"/>
      <c r="GK26" s="38"/>
      <c r="GL26" s="38"/>
      <c r="GM26" s="38"/>
      <c r="GN26" s="38"/>
      <c r="GO26" s="38"/>
      <c r="GP26" s="38"/>
      <c r="GQ26" s="38"/>
      <c r="GR26" s="38"/>
      <c r="GS26" s="38"/>
      <c r="GT26" s="38"/>
      <c r="GU26" s="38"/>
      <c r="GV26" s="38"/>
      <c r="GW26" s="38"/>
      <c r="GX26" s="38"/>
      <c r="GY26" s="38"/>
      <c r="GZ26" s="38"/>
      <c r="HA26" s="38"/>
      <c r="HB26" s="38"/>
      <c r="HC26" s="38"/>
      <c r="HD26" s="38"/>
      <c r="HE26" s="38"/>
      <c r="HF26" s="38"/>
      <c r="HG26" s="38"/>
      <c r="HH26" s="38"/>
      <c r="HI26" s="38"/>
      <c r="HJ26" s="38"/>
      <c r="HK26" s="38"/>
      <c r="HL26" s="38"/>
      <c r="HM26" s="38"/>
      <c r="HN26" s="38"/>
      <c r="HO26" s="38"/>
      <c r="HP26" s="38"/>
      <c r="HQ26" s="38"/>
      <c r="HR26" s="38"/>
      <c r="HS26" s="38"/>
      <c r="HT26" s="38"/>
      <c r="HU26" s="38"/>
      <c r="HV26" s="38"/>
      <c r="HW26" s="38"/>
      <c r="HX26" s="38"/>
      <c r="HY26" s="116"/>
      <c r="HZ26" s="116"/>
      <c r="IA26" s="116"/>
      <c r="IB26" s="116"/>
      <c r="IC26" s="116"/>
      <c r="ID26" s="116"/>
      <c r="IE26" s="116"/>
      <c r="IF26" s="116"/>
      <c r="IG26" s="116"/>
      <c r="IH26" s="116"/>
      <c r="II26" s="116"/>
      <c r="IJ26" s="116"/>
      <c r="IK26" s="116"/>
      <c r="IL26" s="116"/>
      <c r="IM26" s="116"/>
      <c r="IN26" s="116"/>
      <c r="IO26" s="116"/>
      <c r="IP26" s="116"/>
      <c r="IQ26" s="116"/>
      <c r="IR26" s="116"/>
      <c r="IS26" s="116"/>
      <c r="IT26" s="116"/>
      <c r="IU26" s="116"/>
      <c r="IV26" s="116"/>
      <c r="IW26" s="116"/>
      <c r="IX26" s="116"/>
      <c r="IY26" s="116"/>
      <c r="IZ26" s="116"/>
      <c r="JA26" s="116"/>
      <c r="JB26" s="116"/>
      <c r="JC26" s="116"/>
      <c r="JD26" s="116"/>
      <c r="JE26" s="116"/>
      <c r="JF26" s="116"/>
      <c r="JG26" s="116"/>
      <c r="JH26" s="116"/>
      <c r="JI26" s="116"/>
      <c r="JJ26" s="116"/>
      <c r="JK26" s="116"/>
      <c r="JL26" s="116"/>
      <c r="JM26" s="116"/>
      <c r="JN26" s="116"/>
      <c r="JO26" s="116"/>
      <c r="JP26" s="116"/>
      <c r="JQ26" s="116"/>
      <c r="JR26" s="116"/>
      <c r="JS26" s="116"/>
      <c r="JT26" s="116"/>
      <c r="JU26" s="38"/>
      <c r="JV26" s="116"/>
      <c r="JW26" s="116"/>
      <c r="JX26" s="38"/>
      <c r="JY26" s="116"/>
      <c r="JZ26" s="116"/>
      <c r="KA26" s="116"/>
      <c r="KB26" s="38"/>
      <c r="KC26" s="116"/>
      <c r="KD26" s="38"/>
      <c r="KE26" s="116"/>
      <c r="KF26" s="38"/>
      <c r="KG26" s="38"/>
      <c r="KH26" s="38"/>
      <c r="KI26" s="38"/>
      <c r="KJ26" s="38"/>
      <c r="KK26" s="38"/>
      <c r="KL26" s="38"/>
      <c r="KM26" s="38"/>
      <c r="KN26" s="38"/>
      <c r="KO26" s="38"/>
      <c r="KP26" s="38"/>
      <c r="KQ26" s="38"/>
      <c r="KR26" s="38"/>
      <c r="KS26" s="38"/>
      <c r="KT26" s="38"/>
      <c r="KU26" s="38"/>
      <c r="KV26" s="38"/>
      <c r="KW26" s="38"/>
      <c r="KX26" s="38"/>
      <c r="KY26" s="38"/>
      <c r="KZ26" s="38"/>
      <c r="LA26" s="38"/>
      <c r="LB26" s="38"/>
      <c r="LC26" s="38"/>
      <c r="LD26" s="38"/>
      <c r="LE26" s="38"/>
      <c r="LF26" s="38"/>
      <c r="LG26" s="38"/>
      <c r="LH26" s="38"/>
      <c r="LI26" s="38"/>
      <c r="LJ26" s="38"/>
      <c r="LK26" s="38"/>
      <c r="LL26" s="38"/>
      <c r="LM26" s="38"/>
      <c r="LN26" s="38"/>
      <c r="LO26" s="38"/>
      <c r="LP26" s="38"/>
      <c r="LQ26" s="38"/>
      <c r="LR26" s="38"/>
      <c r="LS26" s="38"/>
      <c r="LT26" s="38"/>
      <c r="LU26" s="38"/>
      <c r="LV26" s="38"/>
      <c r="LW26" s="38"/>
      <c r="LX26" s="38"/>
      <c r="LY26" s="38"/>
      <c r="LZ26" s="38"/>
      <c r="MA26" s="38"/>
      <c r="MB26" s="38"/>
      <c r="MC26" s="38"/>
      <c r="MD26" s="38"/>
      <c r="ME26" s="38"/>
      <c r="MF26" s="38"/>
      <c r="MG26" s="38"/>
      <c r="MH26" s="38"/>
      <c r="MI26" s="38"/>
      <c r="MJ26" s="38"/>
      <c r="MK26" s="38"/>
      <c r="ML26" s="38"/>
      <c r="MM26" s="38"/>
      <c r="MN26" s="38"/>
      <c r="MO26" s="38"/>
      <c r="MP26" s="38"/>
      <c r="MQ26" s="38"/>
      <c r="MR26" s="38"/>
      <c r="MS26" s="38"/>
      <c r="MT26" s="38"/>
      <c r="MU26" s="38"/>
      <c r="MV26" s="38"/>
      <c r="MW26" s="38"/>
      <c r="MX26" s="38"/>
      <c r="MY26" s="38"/>
      <c r="MZ26" s="38"/>
      <c r="NA26" s="38"/>
      <c r="NB26" s="38"/>
      <c r="NC26" s="38"/>
      <c r="ND26" s="38"/>
      <c r="NE26" s="38"/>
      <c r="NF26" s="38"/>
      <c r="NG26" s="38"/>
      <c r="NH26" s="38"/>
      <c r="NI26" s="38"/>
      <c r="NJ26" s="38"/>
      <c r="NK26" s="38"/>
      <c r="NL26" s="38"/>
      <c r="NM26" s="38"/>
      <c r="NN26" s="38"/>
      <c r="NO26" s="38"/>
      <c r="NP26" s="38"/>
      <c r="NQ26" s="38"/>
      <c r="NR26" s="38"/>
      <c r="NS26" s="38"/>
      <c r="NT26" s="38"/>
      <c r="NU26" s="38"/>
      <c r="NV26" s="38"/>
      <c r="NW26" s="38"/>
      <c r="NX26" s="38"/>
      <c r="NY26" s="38"/>
      <c r="NZ26" s="38"/>
      <c r="OA26" s="38"/>
      <c r="OB26" s="38"/>
      <c r="OC26" s="38"/>
      <c r="OD26" s="38"/>
      <c r="OE26" s="38"/>
      <c r="OF26" s="38"/>
      <c r="OG26" s="38"/>
      <c r="OH26" s="38"/>
      <c r="OI26" s="38"/>
      <c r="OJ26" s="38"/>
      <c r="OK26" s="38"/>
      <c r="OL26" s="38"/>
      <c r="OM26" s="38"/>
      <c r="ON26" s="38"/>
      <c r="OO26" s="38"/>
      <c r="OP26" s="38"/>
      <c r="OQ26" s="38"/>
      <c r="OR26" s="38"/>
      <c r="OS26" s="38"/>
      <c r="OT26" s="38"/>
      <c r="OU26" s="38"/>
      <c r="OV26" s="38"/>
      <c r="OW26" s="38"/>
      <c r="OX26" s="38"/>
      <c r="OY26" s="38"/>
      <c r="OZ26" s="38"/>
      <c r="PA26" s="38"/>
      <c r="PB26" s="38"/>
      <c r="PC26" s="38"/>
      <c r="PD26" s="38"/>
      <c r="PE26" s="38"/>
      <c r="PF26" s="38"/>
      <c r="PG26" s="38"/>
      <c r="PH26" s="38"/>
      <c r="PI26" s="38"/>
      <c r="PJ26" s="38"/>
      <c r="PK26" s="38"/>
      <c r="PL26" s="38"/>
      <c r="PM26" s="38"/>
      <c r="PN26" s="38"/>
      <c r="PO26" s="38"/>
      <c r="PP26" s="38"/>
      <c r="PQ26" s="38"/>
      <c r="PR26" s="38"/>
      <c r="PS26" s="38"/>
      <c r="PT26" s="38"/>
      <c r="PU26" s="38"/>
      <c r="PV26" s="38"/>
      <c r="PW26" s="38"/>
      <c r="PX26" s="38"/>
      <c r="PY26" s="38"/>
      <c r="PZ26" s="38"/>
      <c r="QA26" s="38"/>
      <c r="QB26" s="38"/>
      <c r="QC26" s="38"/>
      <c r="QD26" s="38"/>
      <c r="QE26" s="38"/>
      <c r="QF26" s="38"/>
      <c r="QG26" s="116"/>
      <c r="QH26" s="38"/>
      <c r="QI26" s="38"/>
      <c r="QJ26" s="38"/>
      <c r="QK26" s="38"/>
      <c r="QL26" s="38"/>
      <c r="QM26" s="38"/>
      <c r="QN26" s="38"/>
      <c r="QO26" s="38"/>
      <c r="QP26" s="38"/>
      <c r="QQ26" s="38"/>
      <c r="QR26" s="38"/>
      <c r="QS26" s="38"/>
      <c r="QT26" s="38"/>
      <c r="QU26" s="38"/>
      <c r="QV26" s="38"/>
      <c r="QW26" s="38"/>
      <c r="QX26" s="38"/>
      <c r="QY26" s="38"/>
      <c r="QZ26" s="38"/>
      <c r="RA26" s="38"/>
      <c r="RB26" s="38"/>
      <c r="RC26" s="38"/>
      <c r="RD26" s="38"/>
      <c r="RE26" s="38"/>
      <c r="RF26" s="38"/>
      <c r="RG26" s="38"/>
      <c r="RH26" s="38"/>
      <c r="RI26" s="38"/>
      <c r="RJ26" s="38"/>
      <c r="RK26" s="38"/>
      <c r="RL26" s="38"/>
      <c r="RM26" s="38"/>
      <c r="RN26" s="38"/>
      <c r="RO26" s="38"/>
      <c r="RP26" s="38"/>
      <c r="RQ26" s="38"/>
      <c r="RR26" s="38"/>
      <c r="RS26" s="38"/>
      <c r="RT26" s="38"/>
      <c r="RU26" s="38"/>
      <c r="RV26" s="38"/>
      <c r="RW26" s="38"/>
      <c r="RX26" s="38"/>
      <c r="RY26" s="38"/>
      <c r="RZ26" s="38"/>
      <c r="SA26" s="38"/>
      <c r="SB26" s="38"/>
      <c r="SC26" s="38"/>
      <c r="SD26" s="38"/>
      <c r="SE26" s="38"/>
      <c r="SF26" s="38"/>
      <c r="SG26" s="38"/>
      <c r="SH26" s="38"/>
      <c r="SI26" s="38"/>
      <c r="SJ26" s="38"/>
      <c r="SK26" s="38"/>
      <c r="SL26" s="38"/>
      <c r="SM26" s="38"/>
      <c r="SN26" s="38"/>
      <c r="SO26" s="38"/>
      <c r="SP26" s="38"/>
      <c r="SQ26" s="38"/>
      <c r="SR26" s="38"/>
      <c r="SS26" s="38"/>
      <c r="ST26" s="38"/>
      <c r="SU26" s="38"/>
      <c r="SV26" s="38"/>
      <c r="SW26" s="38"/>
      <c r="SX26" s="38"/>
      <c r="SY26" s="38"/>
      <c r="SZ26" s="38"/>
      <c r="TA26" s="38"/>
      <c r="TB26" s="38"/>
      <c r="TC26" s="38"/>
      <c r="TD26" s="38"/>
      <c r="TE26" s="38"/>
      <c r="TF26" s="38"/>
      <c r="TG26" s="38"/>
      <c r="TH26" s="38"/>
      <c r="TI26" s="38"/>
      <c r="TJ26" s="38"/>
      <c r="TK26" s="38"/>
      <c r="TL26" s="38"/>
      <c r="TM26" s="38"/>
      <c r="TN26" s="38"/>
      <c r="TO26" s="38"/>
      <c r="TP26" s="38"/>
      <c r="TQ26" s="38"/>
      <c r="TR26" s="38"/>
      <c r="TS26" s="38"/>
      <c r="TT26" s="38"/>
      <c r="TU26" s="38"/>
      <c r="TV26" s="38"/>
      <c r="TW26" s="38"/>
      <c r="TX26" s="38"/>
      <c r="TY26" s="38"/>
      <c r="TZ26" s="38"/>
      <c r="UA26" s="38"/>
      <c r="UB26" s="38"/>
      <c r="UC26" s="38"/>
      <c r="UD26" s="38"/>
      <c r="UE26" s="38"/>
      <c r="UF26" s="38"/>
      <c r="UG26" s="38"/>
      <c r="UH26" s="38"/>
      <c r="UI26" s="38"/>
      <c r="UJ26" s="38"/>
      <c r="UK26" s="38"/>
      <c r="UL26" s="38"/>
      <c r="UM26" s="38"/>
      <c r="UN26" s="38"/>
      <c r="UO26" s="38"/>
      <c r="UP26" s="38"/>
      <c r="UQ26" s="38"/>
      <c r="UR26" s="38"/>
      <c r="US26" s="38"/>
      <c r="UT26" s="38">
        <v>10</v>
      </c>
      <c r="UU26" s="38"/>
      <c r="UV26" s="38"/>
      <c r="UW26" s="38"/>
      <c r="UX26" s="38"/>
      <c r="UY26" s="38"/>
      <c r="UZ26" s="38"/>
      <c r="VA26" s="38">
        <v>10</v>
      </c>
      <c r="VB26" s="38"/>
      <c r="VC26" s="38"/>
      <c r="VD26" s="38"/>
      <c r="VE26" s="38"/>
      <c r="VF26" s="38"/>
      <c r="VG26" s="38"/>
      <c r="VH26" s="38"/>
      <c r="VI26" s="38"/>
      <c r="VJ26" s="38"/>
      <c r="VK26" s="38"/>
      <c r="VL26" s="38"/>
      <c r="VM26" s="38"/>
      <c r="VN26" s="38"/>
      <c r="VO26" s="38"/>
      <c r="VP26" s="38"/>
      <c r="VQ26" s="38"/>
      <c r="VR26" s="38"/>
      <c r="VS26" s="38"/>
      <c r="VT26" s="38"/>
      <c r="VU26" s="38"/>
      <c r="VV26" s="38"/>
      <c r="VW26" s="38"/>
      <c r="VX26" s="38"/>
      <c r="VY26" s="38"/>
      <c r="VZ26" s="38"/>
      <c r="WA26" s="38"/>
      <c r="WB26" s="38"/>
      <c r="WC26" s="38"/>
      <c r="WD26" s="38"/>
      <c r="WE26" s="38"/>
      <c r="WF26" s="38"/>
      <c r="WG26" s="38"/>
      <c r="WH26" s="38"/>
      <c r="WI26" s="38"/>
      <c r="WJ26" s="38"/>
      <c r="WK26" s="38"/>
      <c r="WL26" s="38"/>
      <c r="WM26" s="38"/>
      <c r="WN26" s="38"/>
      <c r="WO26" s="38"/>
      <c r="WP26" s="38"/>
      <c r="WQ26" s="38"/>
      <c r="WR26" s="38"/>
      <c r="WS26" s="38"/>
      <c r="WT26" s="38"/>
      <c r="WU26" s="38"/>
      <c r="WV26" s="38"/>
      <c r="WW26" s="38"/>
      <c r="WX26" s="38"/>
      <c r="WY26" s="38"/>
      <c r="WZ26" s="38"/>
      <c r="XA26" s="38"/>
      <c r="XB26" s="38"/>
      <c r="XC26" s="38"/>
      <c r="XD26" s="38"/>
      <c r="XE26" s="38"/>
      <c r="XF26" s="38"/>
      <c r="XG26" s="38"/>
      <c r="XH26" s="38"/>
      <c r="XI26" s="38"/>
      <c r="XJ26" s="38"/>
      <c r="XK26" s="38"/>
      <c r="XL26" s="38"/>
      <c r="XM26" s="38"/>
      <c r="XN26" s="38"/>
      <c r="XO26" s="38"/>
      <c r="XP26" s="38"/>
      <c r="XQ26" s="38"/>
      <c r="XR26" s="38"/>
      <c r="XS26" s="38"/>
      <c r="XT26" s="38"/>
      <c r="XU26" s="38"/>
      <c r="XV26" s="38"/>
      <c r="XW26" s="38"/>
      <c r="XX26" s="38"/>
      <c r="XY26" s="38"/>
      <c r="XZ26" s="38"/>
      <c r="YA26" s="38"/>
      <c r="YB26" s="38"/>
      <c r="YC26" s="38"/>
      <c r="YD26" s="38"/>
      <c r="YE26" s="38"/>
      <c r="YF26" s="38"/>
      <c r="YG26" s="38"/>
      <c r="YH26" s="38"/>
      <c r="YI26" s="38"/>
      <c r="YJ26" s="38"/>
      <c r="YK26" s="38"/>
      <c r="YL26" s="38"/>
      <c r="YM26" s="38"/>
      <c r="YN26" s="38"/>
      <c r="YO26" s="38"/>
      <c r="YP26" s="38"/>
      <c r="YQ26" s="38"/>
      <c r="YR26" s="38"/>
      <c r="YS26" s="38"/>
      <c r="YT26" s="38"/>
      <c r="YU26" s="38"/>
      <c r="YV26" s="38"/>
      <c r="YW26" s="38"/>
      <c r="YX26" s="38"/>
      <c r="YY26" s="38"/>
      <c r="YZ26" s="38"/>
      <c r="ZA26" s="38"/>
      <c r="ZB26" s="38"/>
      <c r="ZC26" s="38"/>
      <c r="ZD26" s="38"/>
      <c r="ZE26" s="38"/>
      <c r="ZF26" s="38"/>
      <c r="ZG26" s="38"/>
      <c r="ZH26" s="38"/>
      <c r="ZI26" s="38"/>
      <c r="ZJ26" s="38"/>
      <c r="ZK26" s="38"/>
      <c r="ZL26" s="38"/>
      <c r="ZM26" s="38"/>
      <c r="ZN26" s="38"/>
      <c r="ZO26" s="38"/>
      <c r="ZP26" s="38"/>
      <c r="ZQ26" s="38">
        <v>10</v>
      </c>
      <c r="ZR26" s="38"/>
      <c r="ZS26" s="38"/>
      <c r="ZT26" s="38"/>
      <c r="ZU26" s="38"/>
      <c r="ZV26" s="38"/>
      <c r="ZW26" s="38"/>
      <c r="ZX26" s="38"/>
      <c r="ZY26" s="38"/>
      <c r="ZZ26" s="38"/>
      <c r="AAA26" s="38"/>
      <c r="AAB26" s="38"/>
      <c r="AAC26" s="38"/>
      <c r="AAD26" s="38">
        <v>10</v>
      </c>
      <c r="AAE26" s="38"/>
      <c r="AAF26" s="38"/>
      <c r="AAG26" s="38"/>
      <c r="AAH26" s="38"/>
      <c r="AAI26" s="38"/>
      <c r="AAJ26" s="31">
        <f t="shared" si="1"/>
        <v>0</v>
      </c>
      <c r="AAK26" s="5"/>
      <c r="AAL26" s="7"/>
      <c r="AAM26" s="7"/>
      <c r="AAN26" s="7"/>
      <c r="AAO26" s="7"/>
      <c r="AAP26" s="7"/>
      <c r="AAQ26" s="7"/>
      <c r="AAR26" s="7"/>
      <c r="AAS26" s="7"/>
      <c r="AAT26" s="7"/>
      <c r="AAU26" s="7"/>
      <c r="AAV26" s="7"/>
      <c r="AAW26" s="7"/>
      <c r="AAX26" s="7"/>
      <c r="AAY26" s="7"/>
      <c r="AAZ26" s="7"/>
      <c r="ABA26" s="7"/>
      <c r="ABB26" s="7"/>
      <c r="ABC26" s="7"/>
      <c r="ABD26" s="7"/>
      <c r="ABE26" s="7"/>
      <c r="ABF26" s="7"/>
      <c r="ABG26" s="7"/>
      <c r="ABH26" s="7"/>
    </row>
    <row r="27" spans="1:736" x14ac:dyDescent="0.25">
      <c r="A27" s="43" t="s">
        <v>89</v>
      </c>
      <c r="B27" s="77">
        <f t="shared" si="0"/>
        <v>10</v>
      </c>
      <c r="C27" s="69">
        <v>10</v>
      </c>
      <c r="D27" s="71">
        <v>43461</v>
      </c>
      <c r="E27" s="79">
        <v>21.11</v>
      </c>
      <c r="F27" s="79">
        <f t="shared" si="3"/>
        <v>211.1</v>
      </c>
      <c r="G27" s="77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>
        <v>1</v>
      </c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  <c r="FB27" s="38"/>
      <c r="FC27" s="38"/>
      <c r="FD27" s="38"/>
      <c r="FE27" s="38"/>
      <c r="FF27" s="38"/>
      <c r="FG27" s="38"/>
      <c r="FH27" s="38"/>
      <c r="FI27" s="38"/>
      <c r="FJ27" s="38"/>
      <c r="FK27" s="38"/>
      <c r="FL27" s="38"/>
      <c r="FM27" s="38"/>
      <c r="FN27" s="38"/>
      <c r="FO27" s="38"/>
      <c r="FP27" s="38"/>
      <c r="FQ27" s="38"/>
      <c r="FR27" s="38"/>
      <c r="FS27" s="38"/>
      <c r="FT27" s="38"/>
      <c r="FU27" s="38"/>
      <c r="FV27" s="38"/>
      <c r="FW27" s="38"/>
      <c r="FX27" s="38"/>
      <c r="FY27" s="38"/>
      <c r="FZ27" s="38"/>
      <c r="GA27" s="38"/>
      <c r="GB27" s="38"/>
      <c r="GC27" s="38"/>
      <c r="GD27" s="38"/>
      <c r="GE27" s="38"/>
      <c r="GF27" s="38"/>
      <c r="GG27" s="38"/>
      <c r="GH27" s="38"/>
      <c r="GI27" s="38">
        <v>60</v>
      </c>
      <c r="GJ27" s="38"/>
      <c r="GK27" s="38"/>
      <c r="GL27" s="38"/>
      <c r="GM27" s="38"/>
      <c r="GN27" s="38"/>
      <c r="GO27" s="38"/>
      <c r="GP27" s="38">
        <v>10</v>
      </c>
      <c r="GQ27" s="38"/>
      <c r="GR27" s="38"/>
      <c r="GS27" s="38">
        <v>30</v>
      </c>
      <c r="GT27" s="38"/>
      <c r="GU27" s="38"/>
      <c r="GV27" s="38"/>
      <c r="GW27" s="38"/>
      <c r="GX27" s="38"/>
      <c r="GY27" s="38"/>
      <c r="GZ27" s="38"/>
      <c r="HA27" s="38"/>
      <c r="HB27" s="38"/>
      <c r="HC27" s="38"/>
      <c r="HD27" s="38"/>
      <c r="HE27" s="38"/>
      <c r="HF27" s="38"/>
      <c r="HG27" s="38"/>
      <c r="HH27" s="38"/>
      <c r="HI27" s="38"/>
      <c r="HJ27" s="38"/>
      <c r="HK27" s="38"/>
      <c r="HL27" s="38"/>
      <c r="HM27" s="38"/>
      <c r="HN27" s="38"/>
      <c r="HO27" s="38"/>
      <c r="HP27" s="38"/>
      <c r="HQ27" s="38"/>
      <c r="HR27" s="38"/>
      <c r="HS27" s="38"/>
      <c r="HT27" s="38"/>
      <c r="HU27" s="38"/>
      <c r="HV27" s="38"/>
      <c r="HW27" s="38"/>
      <c r="HX27" s="38"/>
      <c r="HY27" s="116"/>
      <c r="HZ27" s="116"/>
      <c r="IA27" s="116"/>
      <c r="IB27" s="116"/>
      <c r="IC27" s="116"/>
      <c r="ID27" s="116"/>
      <c r="IE27" s="116"/>
      <c r="IF27" s="116"/>
      <c r="IG27" s="116"/>
      <c r="IH27" s="116"/>
      <c r="II27" s="116"/>
      <c r="IJ27" s="116"/>
      <c r="IK27" s="116"/>
      <c r="IL27" s="116"/>
      <c r="IM27" s="116"/>
      <c r="IN27" s="116"/>
      <c r="IO27" s="116"/>
      <c r="IP27" s="116"/>
      <c r="IQ27" s="116"/>
      <c r="IR27" s="116"/>
      <c r="IS27" s="116"/>
      <c r="IT27" s="116"/>
      <c r="IU27" s="116">
        <v>20</v>
      </c>
      <c r="IV27" s="116"/>
      <c r="IW27" s="116"/>
      <c r="IX27" s="116"/>
      <c r="IY27" s="116">
        <v>20</v>
      </c>
      <c r="IZ27" s="116"/>
      <c r="JA27" s="116"/>
      <c r="JB27" s="116"/>
      <c r="JC27" s="116"/>
      <c r="JD27" s="116"/>
      <c r="JE27" s="116"/>
      <c r="JF27" s="116"/>
      <c r="JG27" s="116"/>
      <c r="JH27" s="116"/>
      <c r="JI27" s="116"/>
      <c r="JJ27" s="116"/>
      <c r="JK27" s="116"/>
      <c r="JL27" s="116"/>
      <c r="JM27" s="116"/>
      <c r="JN27" s="116"/>
      <c r="JO27" s="116"/>
      <c r="JP27" s="116">
        <v>10</v>
      </c>
      <c r="JQ27" s="116"/>
      <c r="JR27" s="116"/>
      <c r="JS27" s="116"/>
      <c r="JT27" s="116"/>
      <c r="JU27" s="38"/>
      <c r="JV27" s="116">
        <v>10</v>
      </c>
      <c r="JW27" s="116"/>
      <c r="JX27" s="38"/>
      <c r="JY27" s="116"/>
      <c r="JZ27" s="116"/>
      <c r="KA27" s="116"/>
      <c r="KB27" s="38"/>
      <c r="KC27" s="116"/>
      <c r="KD27" s="38"/>
      <c r="KE27" s="116"/>
      <c r="KF27" s="38"/>
      <c r="KG27" s="38"/>
      <c r="KH27" s="38"/>
      <c r="KI27" s="38"/>
      <c r="KJ27" s="38"/>
      <c r="KK27" s="38"/>
      <c r="KL27" s="38"/>
      <c r="KM27" s="38"/>
      <c r="KN27" s="38"/>
      <c r="KO27" s="38"/>
      <c r="KP27" s="38"/>
      <c r="KQ27" s="38"/>
      <c r="KR27" s="38"/>
      <c r="KS27" s="38"/>
      <c r="KT27" s="38"/>
      <c r="KU27" s="38"/>
      <c r="KV27" s="38"/>
      <c r="KW27" s="38"/>
      <c r="KX27" s="38"/>
      <c r="KY27" s="38"/>
      <c r="KZ27" s="38"/>
      <c r="LA27" s="38"/>
      <c r="LB27" s="38"/>
      <c r="LC27" s="38"/>
      <c r="LD27" s="38"/>
      <c r="LE27" s="38"/>
      <c r="LF27" s="38"/>
      <c r="LG27" s="38"/>
      <c r="LH27" s="38"/>
      <c r="LI27" s="38"/>
      <c r="LJ27" s="38"/>
      <c r="LK27" s="38"/>
      <c r="LL27" s="38"/>
      <c r="LM27" s="38"/>
      <c r="LN27" s="38"/>
      <c r="LO27" s="38"/>
      <c r="LP27" s="38"/>
      <c r="LQ27" s="38"/>
      <c r="LR27" s="38"/>
      <c r="LS27" s="38"/>
      <c r="LT27" s="38"/>
      <c r="LU27" s="38"/>
      <c r="LV27" s="38"/>
      <c r="LW27" s="38"/>
      <c r="LX27" s="38"/>
      <c r="LY27" s="38"/>
      <c r="LZ27" s="38"/>
      <c r="MA27" s="38"/>
      <c r="MB27" s="38"/>
      <c r="MC27" s="38"/>
      <c r="MD27" s="38"/>
      <c r="ME27" s="38"/>
      <c r="MF27" s="38"/>
      <c r="MG27" s="38"/>
      <c r="MH27" s="38"/>
      <c r="MI27" s="38"/>
      <c r="MJ27" s="38"/>
      <c r="MK27" s="38"/>
      <c r="ML27" s="38"/>
      <c r="MM27" s="38"/>
      <c r="MN27" s="38"/>
      <c r="MO27" s="38">
        <v>10</v>
      </c>
      <c r="MP27" s="38"/>
      <c r="MQ27" s="38"/>
      <c r="MR27" s="38"/>
      <c r="MS27" s="38"/>
      <c r="MT27" s="38"/>
      <c r="MU27" s="38"/>
      <c r="MV27" s="38"/>
      <c r="MW27" s="38"/>
      <c r="MX27" s="38"/>
      <c r="MY27" s="38"/>
      <c r="MZ27" s="38">
        <v>10</v>
      </c>
      <c r="NA27" s="38"/>
      <c r="NB27" s="38"/>
      <c r="NC27" s="38"/>
      <c r="ND27" s="38"/>
      <c r="NE27" s="38"/>
      <c r="NF27" s="38"/>
      <c r="NG27" s="38"/>
      <c r="NH27" s="38"/>
      <c r="NI27" s="38"/>
      <c r="NJ27" s="38"/>
      <c r="NK27" s="38"/>
      <c r="NL27" s="38"/>
      <c r="NM27" s="38"/>
      <c r="NN27" s="38"/>
      <c r="NO27" s="38"/>
      <c r="NP27" s="38"/>
      <c r="NQ27" s="38"/>
      <c r="NR27" s="38"/>
      <c r="NS27" s="38"/>
      <c r="NT27" s="38"/>
      <c r="NU27" s="38"/>
      <c r="NV27" s="38"/>
      <c r="NW27" s="38"/>
      <c r="NX27" s="38"/>
      <c r="NY27" s="38"/>
      <c r="NZ27" s="38"/>
      <c r="OA27" s="38">
        <v>20</v>
      </c>
      <c r="OB27" s="38"/>
      <c r="OC27" s="38"/>
      <c r="OD27" s="38"/>
      <c r="OE27" s="38"/>
      <c r="OF27" s="38"/>
      <c r="OG27" s="38"/>
      <c r="OH27" s="38"/>
      <c r="OI27" s="38"/>
      <c r="OJ27" s="38"/>
      <c r="OK27" s="38"/>
      <c r="OL27" s="38"/>
      <c r="OM27" s="38"/>
      <c r="ON27" s="38"/>
      <c r="OO27" s="38"/>
      <c r="OP27" s="38"/>
      <c r="OQ27" s="38"/>
      <c r="OR27" s="38"/>
      <c r="OS27" s="38"/>
      <c r="OT27" s="38"/>
      <c r="OU27" s="38"/>
      <c r="OV27" s="38"/>
      <c r="OW27" s="38"/>
      <c r="OX27" s="38"/>
      <c r="OY27" s="38"/>
      <c r="OZ27" s="38"/>
      <c r="PA27" s="38">
        <v>20</v>
      </c>
      <c r="PB27" s="38"/>
      <c r="PC27" s="38"/>
      <c r="PD27" s="38"/>
      <c r="PE27" s="38"/>
      <c r="PF27" s="38"/>
      <c r="PG27" s="38"/>
      <c r="PH27" s="38"/>
      <c r="PI27" s="38"/>
      <c r="PJ27" s="38"/>
      <c r="PK27" s="38"/>
      <c r="PL27" s="38"/>
      <c r="PM27" s="38"/>
      <c r="PN27" s="38"/>
      <c r="PO27" s="38"/>
      <c r="PP27" s="38"/>
      <c r="PQ27" s="38"/>
      <c r="PR27" s="38"/>
      <c r="PS27" s="38"/>
      <c r="PT27" s="38"/>
      <c r="PU27" s="38"/>
      <c r="PV27" s="38"/>
      <c r="PW27" s="38"/>
      <c r="PX27" s="38"/>
      <c r="PY27" s="38"/>
      <c r="PZ27" s="38"/>
      <c r="QA27" s="38">
        <v>10</v>
      </c>
      <c r="QB27" s="38"/>
      <c r="QC27" s="38">
        <v>10</v>
      </c>
      <c r="QD27" s="38"/>
      <c r="QE27" s="38"/>
      <c r="QF27" s="38"/>
      <c r="QG27" s="116"/>
      <c r="QH27" s="38"/>
      <c r="QI27" s="38"/>
      <c r="QJ27" s="38"/>
      <c r="QK27" s="38"/>
      <c r="QL27" s="38"/>
      <c r="QM27" s="38"/>
      <c r="QN27" s="38"/>
      <c r="QO27" s="38"/>
      <c r="QP27" s="38">
        <v>10</v>
      </c>
      <c r="QQ27" s="38"/>
      <c r="QR27" s="38"/>
      <c r="QS27" s="38"/>
      <c r="QT27" s="38"/>
      <c r="QU27" s="38"/>
      <c r="QV27" s="38"/>
      <c r="QW27" s="38"/>
      <c r="QX27" s="38"/>
      <c r="QY27" s="38"/>
      <c r="QZ27" s="38"/>
      <c r="RA27" s="38">
        <v>10</v>
      </c>
      <c r="RB27" s="38">
        <v>1</v>
      </c>
      <c r="RC27" s="38"/>
      <c r="RD27" s="38"/>
      <c r="RE27" s="38"/>
      <c r="RF27" s="38"/>
      <c r="RG27" s="38"/>
      <c r="RH27" s="38"/>
      <c r="RI27" s="38"/>
      <c r="RJ27" s="38"/>
      <c r="RK27" s="38"/>
      <c r="RL27" s="38"/>
      <c r="RM27" s="38"/>
      <c r="RN27" s="38"/>
      <c r="RO27" s="38">
        <v>20</v>
      </c>
      <c r="RP27" s="38"/>
      <c r="RQ27" s="38"/>
      <c r="RR27" s="38"/>
      <c r="RS27" s="38"/>
      <c r="RT27" s="38"/>
      <c r="RU27" s="38"/>
      <c r="RV27" s="38"/>
      <c r="RW27" s="38"/>
      <c r="RX27" s="38"/>
      <c r="RY27" s="38"/>
      <c r="RZ27" s="38"/>
      <c r="SA27" s="38"/>
      <c r="SB27" s="38"/>
      <c r="SC27" s="38"/>
      <c r="SD27" s="38"/>
      <c r="SE27" s="38"/>
      <c r="SF27" s="38"/>
      <c r="SG27" s="38"/>
      <c r="SH27" s="38"/>
      <c r="SI27" s="38"/>
      <c r="SJ27" s="38"/>
      <c r="SK27" s="38"/>
      <c r="SL27" s="38"/>
      <c r="SM27" s="38"/>
      <c r="SN27" s="38"/>
      <c r="SO27" s="38"/>
      <c r="SP27" s="38"/>
      <c r="SQ27" s="38"/>
      <c r="SR27" s="38"/>
      <c r="SS27" s="38"/>
      <c r="ST27" s="38"/>
      <c r="SU27" s="38"/>
      <c r="SV27" s="38"/>
      <c r="SW27" s="38"/>
      <c r="SX27" s="38"/>
      <c r="SY27" s="38"/>
      <c r="SZ27" s="38"/>
      <c r="TA27" s="38"/>
      <c r="TB27" s="38"/>
      <c r="TC27" s="38"/>
      <c r="TD27" s="38"/>
      <c r="TE27" s="38"/>
      <c r="TF27" s="38"/>
      <c r="TG27" s="38"/>
      <c r="TH27" s="38"/>
      <c r="TI27" s="38"/>
      <c r="TJ27" s="38"/>
      <c r="TK27" s="38"/>
      <c r="TL27" s="38"/>
      <c r="TM27" s="38"/>
      <c r="TN27" s="38"/>
      <c r="TO27" s="38"/>
      <c r="TP27" s="38"/>
      <c r="TQ27" s="38"/>
      <c r="TR27" s="38"/>
      <c r="TS27" s="38"/>
      <c r="TT27" s="38"/>
      <c r="TU27" s="38"/>
      <c r="TV27" s="38"/>
      <c r="TW27" s="38"/>
      <c r="TX27" s="38"/>
      <c r="TY27" s="38"/>
      <c r="TZ27" s="38"/>
      <c r="UA27" s="38"/>
      <c r="UB27" s="38"/>
      <c r="UC27" s="38"/>
      <c r="UD27" s="38"/>
      <c r="UE27" s="38"/>
      <c r="UF27" s="38"/>
      <c r="UG27" s="38"/>
      <c r="UH27" s="38"/>
      <c r="UI27" s="38"/>
      <c r="UJ27" s="38"/>
      <c r="UK27" s="38"/>
      <c r="UL27" s="38"/>
      <c r="UM27" s="38"/>
      <c r="UN27" s="38"/>
      <c r="UO27" s="38"/>
      <c r="UP27" s="38"/>
      <c r="UQ27" s="38"/>
      <c r="UR27" s="38"/>
      <c r="US27" s="38"/>
      <c r="UT27" s="38"/>
      <c r="UU27" s="38"/>
      <c r="UV27" s="38"/>
      <c r="UW27" s="38"/>
      <c r="UX27" s="38"/>
      <c r="UY27" s="38"/>
      <c r="UZ27" s="38"/>
      <c r="VA27" s="38"/>
      <c r="VB27" s="38"/>
      <c r="VC27" s="38"/>
      <c r="VD27" s="38"/>
      <c r="VE27" s="38"/>
      <c r="VF27" s="38"/>
      <c r="VG27" s="38"/>
      <c r="VH27" s="38">
        <v>10</v>
      </c>
      <c r="VI27" s="38"/>
      <c r="VJ27" s="38"/>
      <c r="VK27" s="38"/>
      <c r="VL27" s="38"/>
      <c r="VM27" s="38"/>
      <c r="VN27" s="38"/>
      <c r="VO27" s="38"/>
      <c r="VP27" s="38"/>
      <c r="VQ27" s="38"/>
      <c r="VR27" s="38"/>
      <c r="VS27" s="38"/>
      <c r="VT27" s="38"/>
      <c r="VU27" s="38"/>
      <c r="VV27" s="38"/>
      <c r="VW27" s="38"/>
      <c r="VX27" s="38"/>
      <c r="VY27" s="38"/>
      <c r="VZ27" s="38"/>
      <c r="WA27" s="38"/>
      <c r="WB27" s="38"/>
      <c r="WC27" s="38"/>
      <c r="WD27" s="38"/>
      <c r="WE27" s="38"/>
      <c r="WF27" s="38"/>
      <c r="WG27" s="38"/>
      <c r="WH27" s="38"/>
      <c r="WI27" s="38"/>
      <c r="WJ27" s="38"/>
      <c r="WK27" s="38"/>
      <c r="WL27" s="38"/>
      <c r="WM27" s="38"/>
      <c r="WN27" s="38"/>
      <c r="WO27" s="38"/>
      <c r="WP27" s="38"/>
      <c r="WQ27" s="38"/>
      <c r="WR27" s="38"/>
      <c r="WS27" s="38"/>
      <c r="WT27" s="38"/>
      <c r="WU27" s="38"/>
      <c r="WV27" s="38"/>
      <c r="WW27" s="38"/>
      <c r="WX27" s="38"/>
      <c r="WY27" s="38"/>
      <c r="WZ27" s="38"/>
      <c r="XA27" s="38"/>
      <c r="XB27" s="38"/>
      <c r="XC27" s="38"/>
      <c r="XD27" s="38"/>
      <c r="XE27" s="38"/>
      <c r="XF27" s="38"/>
      <c r="XG27" s="38"/>
      <c r="XH27" s="38"/>
      <c r="XI27" s="38"/>
      <c r="XJ27" s="38"/>
      <c r="XK27" s="38"/>
      <c r="XL27" s="38"/>
      <c r="XM27" s="38"/>
      <c r="XN27" s="38"/>
      <c r="XO27" s="38"/>
      <c r="XP27" s="38"/>
      <c r="XQ27" s="38"/>
      <c r="XR27" s="38"/>
      <c r="XS27" s="38"/>
      <c r="XT27" s="38"/>
      <c r="XU27" s="38"/>
      <c r="XV27" s="38"/>
      <c r="XW27" s="38"/>
      <c r="XX27" s="38"/>
      <c r="XY27" s="38"/>
      <c r="XZ27" s="38"/>
      <c r="YA27" s="38"/>
      <c r="YB27" s="38"/>
      <c r="YC27" s="38"/>
      <c r="YD27" s="38">
        <v>10</v>
      </c>
      <c r="YE27" s="38"/>
      <c r="YF27" s="38"/>
      <c r="YG27" s="38"/>
      <c r="YH27" s="38"/>
      <c r="YI27" s="38"/>
      <c r="YJ27" s="38"/>
      <c r="YK27" s="38"/>
      <c r="YL27" s="38"/>
      <c r="YM27" s="38"/>
      <c r="YN27" s="38"/>
      <c r="YO27" s="38"/>
      <c r="YP27" s="38"/>
      <c r="YQ27" s="38"/>
      <c r="YR27" s="38"/>
      <c r="YS27" s="38"/>
      <c r="YT27" s="38"/>
      <c r="YU27" s="38"/>
      <c r="YV27" s="38"/>
      <c r="YW27" s="38"/>
      <c r="YX27" s="38"/>
      <c r="YY27" s="38"/>
      <c r="YZ27" s="38"/>
      <c r="ZA27" s="38"/>
      <c r="ZB27" s="38"/>
      <c r="ZC27" s="38"/>
      <c r="ZD27" s="38"/>
      <c r="ZE27" s="38"/>
      <c r="ZF27" s="38"/>
      <c r="ZG27" s="38"/>
      <c r="ZH27" s="38"/>
      <c r="ZI27" s="38"/>
      <c r="ZJ27" s="38"/>
      <c r="ZK27" s="38"/>
      <c r="ZL27" s="38"/>
      <c r="ZM27" s="38"/>
      <c r="ZN27" s="38"/>
      <c r="ZO27" s="38"/>
      <c r="ZP27" s="38"/>
      <c r="ZQ27" s="38">
        <v>10</v>
      </c>
      <c r="ZR27" s="38"/>
      <c r="ZS27" s="38"/>
      <c r="ZT27" s="38"/>
      <c r="ZU27" s="38"/>
      <c r="ZV27" s="38"/>
      <c r="ZW27" s="38"/>
      <c r="ZX27" s="38"/>
      <c r="ZY27" s="38"/>
      <c r="ZZ27" s="38"/>
      <c r="AAA27" s="38"/>
      <c r="AAB27" s="38"/>
      <c r="AAC27" s="38"/>
      <c r="AAD27" s="38"/>
      <c r="AAE27" s="38"/>
      <c r="AAF27" s="38"/>
      <c r="AAG27" s="38"/>
      <c r="AAH27" s="38"/>
      <c r="AAI27" s="38">
        <v>10</v>
      </c>
      <c r="AAJ27" s="31">
        <f t="shared" si="1"/>
        <v>0</v>
      </c>
      <c r="AAK27" s="5"/>
      <c r="AAL27" s="7"/>
      <c r="AAM27" s="7"/>
      <c r="AAN27" s="7"/>
      <c r="AAO27" s="7"/>
      <c r="AAP27" s="7"/>
      <c r="AAQ27" s="7"/>
      <c r="AAR27" s="7"/>
      <c r="AAS27" s="7"/>
      <c r="AAT27" s="7"/>
      <c r="AAU27" s="7"/>
      <c r="AAV27" s="7"/>
      <c r="AAW27" s="7"/>
      <c r="AAX27" s="7"/>
      <c r="AAY27" s="7"/>
      <c r="AAZ27" s="7"/>
      <c r="ABA27" s="7"/>
      <c r="ABB27" s="7"/>
      <c r="ABC27" s="7"/>
      <c r="ABD27" s="7"/>
      <c r="ABE27" s="7"/>
      <c r="ABF27" s="7"/>
      <c r="ABG27" s="7"/>
      <c r="ABH27" s="7"/>
    </row>
    <row r="28" spans="1:736" x14ac:dyDescent="0.25">
      <c r="A28" s="43" t="s">
        <v>89</v>
      </c>
      <c r="B28" s="77">
        <f t="shared" si="0"/>
        <v>0</v>
      </c>
      <c r="C28" s="69">
        <v>10</v>
      </c>
      <c r="D28" s="71">
        <v>43318</v>
      </c>
      <c r="E28" s="79">
        <v>22.18</v>
      </c>
      <c r="F28" s="79">
        <f t="shared" si="3"/>
        <v>0</v>
      </c>
      <c r="G28" s="77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>
        <v>30</v>
      </c>
      <c r="AF28" s="38"/>
      <c r="AG28" s="38"/>
      <c r="AH28" s="38"/>
      <c r="AI28" s="38"/>
      <c r="AJ28" s="38"/>
      <c r="AK28" s="38"/>
      <c r="AL28" s="38"/>
      <c r="AM28" s="38"/>
      <c r="AN28" s="38">
        <v>10</v>
      </c>
      <c r="AO28" s="38"/>
      <c r="AP28" s="38"/>
      <c r="AQ28" s="38"/>
      <c r="AR28" s="38">
        <v>20</v>
      </c>
      <c r="AS28" s="38"/>
      <c r="AT28" s="38"/>
      <c r="AU28" s="38"/>
      <c r="AV28" s="38"/>
      <c r="AW28" s="38"/>
      <c r="AX28" s="38"/>
      <c r="AY28" s="38"/>
      <c r="AZ28" s="38"/>
      <c r="BA28" s="38"/>
      <c r="BB28" s="38">
        <v>20</v>
      </c>
      <c r="BC28" s="38"/>
      <c r="BD28" s="38"/>
      <c r="BE28" s="38"/>
      <c r="BF28" s="38">
        <v>20</v>
      </c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>
        <v>20</v>
      </c>
      <c r="BX28" s="38"/>
      <c r="BY28" s="38">
        <v>20</v>
      </c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>
        <v>4</v>
      </c>
      <c r="DV28" s="38"/>
      <c r="DW28" s="38"/>
      <c r="DX28" s="38">
        <v>10</v>
      </c>
      <c r="DY28" s="38"/>
      <c r="DZ28" s="38"/>
      <c r="EA28" s="38"/>
      <c r="EB28" s="38"/>
      <c r="EC28" s="38"/>
      <c r="ED28" s="38">
        <v>10</v>
      </c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  <c r="FB28" s="38"/>
      <c r="FC28" s="38"/>
      <c r="FD28" s="38"/>
      <c r="FE28" s="38"/>
      <c r="FF28" s="38"/>
      <c r="FG28" s="38"/>
      <c r="FH28" s="38"/>
      <c r="FI28" s="38"/>
      <c r="FJ28" s="38"/>
      <c r="FK28" s="38"/>
      <c r="FL28" s="38"/>
      <c r="FM28" s="38"/>
      <c r="FN28" s="38"/>
      <c r="FO28" s="38"/>
      <c r="FP28" s="38"/>
      <c r="FQ28" s="38"/>
      <c r="FR28" s="38"/>
      <c r="FS28" s="38"/>
      <c r="FT28" s="38"/>
      <c r="FU28" s="38"/>
      <c r="FV28" s="38"/>
      <c r="FW28" s="38"/>
      <c r="FX28" s="38"/>
      <c r="FY28" s="38"/>
      <c r="FZ28" s="38"/>
      <c r="GA28" s="38"/>
      <c r="GB28" s="38"/>
      <c r="GC28" s="38"/>
      <c r="GD28" s="38"/>
      <c r="GE28" s="38"/>
      <c r="GF28" s="38"/>
      <c r="GG28" s="38"/>
      <c r="GH28" s="38"/>
      <c r="GI28" s="38"/>
      <c r="GJ28" s="38"/>
      <c r="GK28" s="38"/>
      <c r="GL28" s="38"/>
      <c r="GM28" s="38"/>
      <c r="GN28" s="38"/>
      <c r="GO28" s="38"/>
      <c r="GP28" s="38">
        <v>4</v>
      </c>
      <c r="GQ28" s="38"/>
      <c r="GR28" s="38"/>
      <c r="GS28" s="38"/>
      <c r="GT28" s="38"/>
      <c r="GU28" s="38"/>
      <c r="GV28" s="38"/>
      <c r="GW28" s="38"/>
      <c r="GX28" s="38"/>
      <c r="GY28" s="38"/>
      <c r="GZ28" s="38"/>
      <c r="HA28" s="38"/>
      <c r="HB28" s="38"/>
      <c r="HC28" s="38"/>
      <c r="HD28" s="38"/>
      <c r="HE28" s="38"/>
      <c r="HF28" s="38"/>
      <c r="HG28" s="38"/>
      <c r="HH28" s="38"/>
      <c r="HI28" s="38"/>
      <c r="HJ28" s="38"/>
      <c r="HK28" s="38"/>
      <c r="HL28" s="38"/>
      <c r="HM28" s="38"/>
      <c r="HN28" s="38"/>
      <c r="HO28" s="38"/>
      <c r="HP28" s="38"/>
      <c r="HQ28" s="38"/>
      <c r="HR28" s="38"/>
      <c r="HS28" s="38"/>
      <c r="HT28" s="38"/>
      <c r="HU28" s="38"/>
      <c r="HV28" s="38"/>
      <c r="HW28" s="38"/>
      <c r="HX28" s="38"/>
      <c r="HY28" s="116">
        <v>20</v>
      </c>
      <c r="HZ28" s="116"/>
      <c r="IA28" s="116"/>
      <c r="IB28" s="116"/>
      <c r="IC28" s="116"/>
      <c r="ID28" s="116"/>
      <c r="IE28" s="116"/>
      <c r="IF28" s="116"/>
      <c r="IG28" s="116"/>
      <c r="IH28" s="116"/>
      <c r="II28" s="116"/>
      <c r="IJ28" s="116"/>
      <c r="IK28" s="116"/>
      <c r="IL28" s="116"/>
      <c r="IM28" s="116"/>
      <c r="IN28" s="116"/>
      <c r="IO28" s="116"/>
      <c r="IP28" s="116"/>
      <c r="IQ28" s="116"/>
      <c r="IR28" s="116"/>
      <c r="IS28" s="116"/>
      <c r="IT28" s="116"/>
      <c r="IU28" s="116">
        <v>20</v>
      </c>
      <c r="IV28" s="116"/>
      <c r="IW28" s="116"/>
      <c r="IX28" s="116"/>
      <c r="IY28" s="116"/>
      <c r="IZ28" s="116"/>
      <c r="JA28" s="116"/>
      <c r="JB28" s="116"/>
      <c r="JC28" s="116"/>
      <c r="JD28" s="116"/>
      <c r="JE28" s="116"/>
      <c r="JF28" s="116"/>
      <c r="JG28" s="116"/>
      <c r="JH28" s="116"/>
      <c r="JI28" s="116"/>
      <c r="JJ28" s="116"/>
      <c r="JK28" s="116"/>
      <c r="JL28" s="116"/>
      <c r="JM28" s="116"/>
      <c r="JN28" s="116"/>
      <c r="JO28" s="116"/>
      <c r="JP28" s="116"/>
      <c r="JQ28" s="116"/>
      <c r="JR28" s="116"/>
      <c r="JS28" s="116"/>
      <c r="JT28" s="116"/>
      <c r="JU28" s="38"/>
      <c r="JV28" s="116"/>
      <c r="JW28" s="116"/>
      <c r="JX28" s="38"/>
      <c r="JY28" s="116"/>
      <c r="JZ28" s="116"/>
      <c r="KA28" s="116"/>
      <c r="KB28" s="38"/>
      <c r="KC28" s="116"/>
      <c r="KD28" s="38"/>
      <c r="KE28" s="116"/>
      <c r="KF28" s="38"/>
      <c r="KG28" s="38"/>
      <c r="KH28" s="38"/>
      <c r="KI28" s="38"/>
      <c r="KJ28" s="38"/>
      <c r="KK28" s="38"/>
      <c r="KL28" s="38"/>
      <c r="KM28" s="38"/>
      <c r="KN28" s="38"/>
      <c r="KO28" s="38"/>
      <c r="KP28" s="38"/>
      <c r="KQ28" s="38"/>
      <c r="KR28" s="38"/>
      <c r="KS28" s="38"/>
      <c r="KT28" s="38"/>
      <c r="KU28" s="38"/>
      <c r="KV28" s="38"/>
      <c r="KW28" s="38"/>
      <c r="KX28" s="38"/>
      <c r="KY28" s="38"/>
      <c r="KZ28" s="38"/>
      <c r="LA28" s="38"/>
      <c r="LB28" s="38"/>
      <c r="LC28" s="38"/>
      <c r="LD28" s="38"/>
      <c r="LE28" s="38"/>
      <c r="LF28" s="38"/>
      <c r="LG28" s="38"/>
      <c r="LH28" s="38"/>
      <c r="LI28" s="38"/>
      <c r="LJ28" s="38"/>
      <c r="LK28" s="38"/>
      <c r="LL28" s="38">
        <v>20</v>
      </c>
      <c r="LM28" s="38"/>
      <c r="LN28" s="38"/>
      <c r="LO28" s="38"/>
      <c r="LP28" s="38"/>
      <c r="LQ28" s="38"/>
      <c r="LR28" s="38"/>
      <c r="LS28" s="38"/>
      <c r="LT28" s="38"/>
      <c r="LU28" s="38"/>
      <c r="LV28" s="38"/>
      <c r="LW28" s="38"/>
      <c r="LX28" s="38"/>
      <c r="LY28" s="38"/>
      <c r="LZ28" s="38"/>
      <c r="MA28" s="38"/>
      <c r="MB28" s="38"/>
      <c r="MC28" s="38"/>
      <c r="MD28" s="38"/>
      <c r="ME28" s="38"/>
      <c r="MF28" s="38">
        <v>10</v>
      </c>
      <c r="MG28" s="38"/>
      <c r="MH28" s="38"/>
      <c r="MI28" s="38"/>
      <c r="MJ28" s="38"/>
      <c r="MK28" s="38"/>
      <c r="ML28" s="38"/>
      <c r="MM28" s="38"/>
      <c r="MN28" s="38"/>
      <c r="MO28" s="38"/>
      <c r="MP28" s="38">
        <v>10</v>
      </c>
      <c r="MQ28" s="38"/>
      <c r="MR28" s="38"/>
      <c r="MS28" s="38"/>
      <c r="MT28" s="38"/>
      <c r="MU28" s="38"/>
      <c r="MV28" s="38"/>
      <c r="MW28" s="38"/>
      <c r="MX28" s="38"/>
      <c r="MY28" s="38"/>
      <c r="MZ28" s="38"/>
      <c r="NA28" s="38"/>
      <c r="NB28" s="38"/>
      <c r="NC28" s="38">
        <v>20</v>
      </c>
      <c r="ND28" s="38"/>
      <c r="NE28" s="38"/>
      <c r="NF28" s="38"/>
      <c r="NG28" s="38"/>
      <c r="NH28" s="38"/>
      <c r="NI28" s="38"/>
      <c r="NJ28" s="38"/>
      <c r="NK28" s="38"/>
      <c r="NL28" s="38"/>
      <c r="NM28" s="38"/>
      <c r="NN28" s="38"/>
      <c r="NO28" s="38"/>
      <c r="NP28" s="38"/>
      <c r="NQ28" s="38"/>
      <c r="NR28" s="38"/>
      <c r="NS28" s="38">
        <v>10</v>
      </c>
      <c r="NT28" s="38"/>
      <c r="NU28" s="38"/>
      <c r="NV28" s="38"/>
      <c r="NW28" s="38"/>
      <c r="NX28" s="38"/>
      <c r="NY28" s="38"/>
      <c r="NZ28" s="38"/>
      <c r="OA28" s="38"/>
      <c r="OB28" s="38"/>
      <c r="OC28" s="38"/>
      <c r="OD28" s="38">
        <v>10</v>
      </c>
      <c r="OE28" s="38"/>
      <c r="OF28" s="38"/>
      <c r="OG28" s="38"/>
      <c r="OH28" s="38"/>
      <c r="OI28" s="38"/>
      <c r="OJ28" s="38"/>
      <c r="OK28" s="38"/>
      <c r="OL28" s="38"/>
      <c r="OM28" s="38"/>
      <c r="ON28" s="38"/>
      <c r="OO28" s="38"/>
      <c r="OP28" s="38"/>
      <c r="OQ28" s="38"/>
      <c r="OR28" s="38"/>
      <c r="OS28" s="38"/>
      <c r="OT28" s="38"/>
      <c r="OU28" s="38"/>
      <c r="OV28" s="38"/>
      <c r="OW28" s="38"/>
      <c r="OX28" s="38"/>
      <c r="OY28" s="38"/>
      <c r="OZ28" s="38"/>
      <c r="PA28" s="38"/>
      <c r="PB28" s="38"/>
      <c r="PC28" s="38"/>
      <c r="PD28" s="38"/>
      <c r="PE28" s="38"/>
      <c r="PF28" s="38"/>
      <c r="PG28" s="38"/>
      <c r="PH28" s="38"/>
      <c r="PI28" s="38"/>
      <c r="PJ28" s="38"/>
      <c r="PK28" s="38"/>
      <c r="PL28" s="38"/>
      <c r="PM28" s="38">
        <v>20</v>
      </c>
      <c r="PN28" s="38"/>
      <c r="PO28" s="38"/>
      <c r="PP28" s="38"/>
      <c r="PQ28" s="38"/>
      <c r="PR28" s="38"/>
      <c r="PS28" s="38"/>
      <c r="PT28" s="38"/>
      <c r="PU28" s="38"/>
      <c r="PV28" s="38"/>
      <c r="PW28" s="38"/>
      <c r="PX28" s="38"/>
      <c r="PY28" s="38"/>
      <c r="PZ28" s="38"/>
      <c r="QA28" s="38"/>
      <c r="QB28" s="38"/>
      <c r="QC28" s="38"/>
      <c r="QD28" s="38"/>
      <c r="QE28" s="38"/>
      <c r="QF28" s="38"/>
      <c r="QG28" s="116"/>
      <c r="QH28" s="38"/>
      <c r="QI28" s="38"/>
      <c r="QJ28" s="38"/>
      <c r="QK28" s="38"/>
      <c r="QL28" s="38"/>
      <c r="QM28" s="38"/>
      <c r="QN28" s="38"/>
      <c r="QO28" s="38"/>
      <c r="QP28" s="38">
        <v>10</v>
      </c>
      <c r="QQ28" s="38"/>
      <c r="QR28" s="38"/>
      <c r="QS28" s="38"/>
      <c r="QT28" s="38"/>
      <c r="QU28" s="38"/>
      <c r="QV28" s="38"/>
      <c r="QW28" s="38"/>
      <c r="QX28" s="38"/>
      <c r="QY28" s="38"/>
      <c r="QZ28" s="38"/>
      <c r="RA28" s="38"/>
      <c r="RB28" s="38"/>
      <c r="RC28" s="38"/>
      <c r="RD28" s="38"/>
      <c r="RE28" s="38"/>
      <c r="RF28" s="38"/>
      <c r="RG28" s="38"/>
      <c r="RH28" s="38"/>
      <c r="RI28" s="38"/>
      <c r="RJ28" s="38"/>
      <c r="RK28" s="38"/>
      <c r="RL28" s="38"/>
      <c r="RM28" s="38"/>
      <c r="RN28" s="38"/>
      <c r="RO28" s="38"/>
      <c r="RP28" s="38"/>
      <c r="RQ28" s="38"/>
      <c r="RR28" s="38"/>
      <c r="RS28" s="38"/>
      <c r="RT28" s="38"/>
      <c r="RU28" s="38"/>
      <c r="RV28" s="38"/>
      <c r="RW28" s="38"/>
      <c r="RX28" s="38"/>
      <c r="RY28" s="38"/>
      <c r="RZ28" s="38"/>
      <c r="SA28" s="38"/>
      <c r="SB28" s="38"/>
      <c r="SC28" s="38"/>
      <c r="SD28" s="38"/>
      <c r="SE28" s="38"/>
      <c r="SF28" s="38"/>
      <c r="SG28" s="38"/>
      <c r="SH28" s="38"/>
      <c r="SI28" s="38"/>
      <c r="SJ28" s="38"/>
      <c r="SK28" s="38"/>
      <c r="SL28" s="38"/>
      <c r="SM28" s="38"/>
      <c r="SN28" s="38"/>
      <c r="SO28" s="38"/>
      <c r="SP28" s="38"/>
      <c r="SQ28" s="38"/>
      <c r="SR28" s="38"/>
      <c r="SS28" s="38"/>
      <c r="ST28" s="38"/>
      <c r="SU28" s="38"/>
      <c r="SV28" s="38"/>
      <c r="SW28" s="38"/>
      <c r="SX28" s="38"/>
      <c r="SY28" s="38"/>
      <c r="SZ28" s="38"/>
      <c r="TA28" s="38"/>
      <c r="TB28" s="38"/>
      <c r="TC28" s="38"/>
      <c r="TD28" s="38"/>
      <c r="TE28" s="38"/>
      <c r="TF28" s="38"/>
      <c r="TG28" s="38"/>
      <c r="TH28" s="38"/>
      <c r="TI28" s="38"/>
      <c r="TJ28" s="38"/>
      <c r="TK28" s="38"/>
      <c r="TL28" s="38"/>
      <c r="TM28" s="38"/>
      <c r="TN28" s="38"/>
      <c r="TO28" s="38"/>
      <c r="TP28" s="38"/>
      <c r="TQ28" s="38"/>
      <c r="TR28" s="38"/>
      <c r="TS28" s="38"/>
      <c r="TT28" s="38"/>
      <c r="TU28" s="38"/>
      <c r="TV28" s="38"/>
      <c r="TW28" s="38"/>
      <c r="TX28" s="38"/>
      <c r="TY28" s="38"/>
      <c r="TZ28" s="38"/>
      <c r="UA28" s="38"/>
      <c r="UB28" s="38"/>
      <c r="UC28" s="38"/>
      <c r="UD28" s="38"/>
      <c r="UE28" s="38"/>
      <c r="UF28" s="38"/>
      <c r="UG28" s="38"/>
      <c r="UH28" s="38"/>
      <c r="UI28" s="38"/>
      <c r="UJ28" s="38"/>
      <c r="UK28" s="38"/>
      <c r="UL28" s="38"/>
      <c r="UM28" s="38"/>
      <c r="UN28" s="38"/>
      <c r="UO28" s="38"/>
      <c r="UP28" s="38"/>
      <c r="UQ28" s="38"/>
      <c r="UR28" s="38"/>
      <c r="US28" s="38"/>
      <c r="UT28" s="38"/>
      <c r="UU28" s="38"/>
      <c r="UV28" s="38"/>
      <c r="UW28" s="38"/>
      <c r="UX28" s="38"/>
      <c r="UY28" s="38"/>
      <c r="UZ28" s="38"/>
      <c r="VA28" s="38"/>
      <c r="VB28" s="38"/>
      <c r="VC28" s="38"/>
      <c r="VD28" s="38"/>
      <c r="VE28" s="38"/>
      <c r="VF28" s="38"/>
      <c r="VG28" s="38"/>
      <c r="VH28" s="38"/>
      <c r="VI28" s="38"/>
      <c r="VJ28" s="38"/>
      <c r="VK28" s="38"/>
      <c r="VL28" s="38"/>
      <c r="VM28" s="38"/>
      <c r="VN28" s="38"/>
      <c r="VO28" s="38"/>
      <c r="VP28" s="38"/>
      <c r="VQ28" s="38"/>
      <c r="VR28" s="38"/>
      <c r="VS28" s="38"/>
      <c r="VT28" s="38"/>
      <c r="VU28" s="38"/>
      <c r="VV28" s="38"/>
      <c r="VW28" s="38"/>
      <c r="VX28" s="38"/>
      <c r="VY28" s="38"/>
      <c r="VZ28" s="38"/>
      <c r="WA28" s="38"/>
      <c r="WB28" s="38"/>
      <c r="WC28" s="38"/>
      <c r="WD28" s="38"/>
      <c r="WE28" s="38"/>
      <c r="WF28" s="38"/>
      <c r="WG28" s="38"/>
      <c r="WH28" s="38"/>
      <c r="WI28" s="38"/>
      <c r="WJ28" s="38"/>
      <c r="WK28" s="38"/>
      <c r="WL28" s="38"/>
      <c r="WM28" s="38"/>
      <c r="WN28" s="38"/>
      <c r="WO28" s="38"/>
      <c r="WP28" s="38"/>
      <c r="WQ28" s="38"/>
      <c r="WR28" s="38"/>
      <c r="WS28" s="38"/>
      <c r="WT28" s="38"/>
      <c r="WU28" s="38"/>
      <c r="WV28" s="38"/>
      <c r="WW28" s="38"/>
      <c r="WX28" s="38"/>
      <c r="WY28" s="38"/>
      <c r="WZ28" s="38"/>
      <c r="XA28" s="38"/>
      <c r="XB28" s="38"/>
      <c r="XC28" s="38"/>
      <c r="XD28" s="38"/>
      <c r="XE28" s="38"/>
      <c r="XF28" s="38"/>
      <c r="XG28" s="38"/>
      <c r="XH28" s="38"/>
      <c r="XI28" s="38"/>
      <c r="XJ28" s="38"/>
      <c r="XK28" s="38"/>
      <c r="XL28" s="38"/>
      <c r="XM28" s="38"/>
      <c r="XN28" s="38"/>
      <c r="XO28" s="38"/>
      <c r="XP28" s="38"/>
      <c r="XQ28" s="38"/>
      <c r="XR28" s="38"/>
      <c r="XS28" s="38"/>
      <c r="XT28" s="38"/>
      <c r="XU28" s="38"/>
      <c r="XV28" s="38"/>
      <c r="XW28" s="38"/>
      <c r="XX28" s="38"/>
      <c r="XY28" s="38"/>
      <c r="XZ28" s="38"/>
      <c r="YA28" s="38"/>
      <c r="YB28" s="38"/>
      <c r="YC28" s="38"/>
      <c r="YD28" s="38">
        <v>10</v>
      </c>
      <c r="YE28" s="38"/>
      <c r="YF28" s="38"/>
      <c r="YG28" s="38"/>
      <c r="YH28" s="38"/>
      <c r="YI28" s="38"/>
      <c r="YJ28" s="38"/>
      <c r="YK28" s="38"/>
      <c r="YL28" s="38"/>
      <c r="YM28" s="38"/>
      <c r="YN28" s="38"/>
      <c r="YO28" s="38"/>
      <c r="YP28" s="38"/>
      <c r="YQ28" s="38"/>
      <c r="YR28" s="38"/>
      <c r="YS28" s="38"/>
      <c r="YT28" s="38"/>
      <c r="YU28" s="38"/>
      <c r="YV28" s="38"/>
      <c r="YW28" s="38"/>
      <c r="YX28" s="38"/>
      <c r="YY28" s="38"/>
      <c r="YZ28" s="38"/>
      <c r="ZA28" s="38"/>
      <c r="ZB28" s="38"/>
      <c r="ZC28" s="38"/>
      <c r="ZD28" s="38"/>
      <c r="ZE28" s="38"/>
      <c r="ZF28" s="38"/>
      <c r="ZG28" s="38"/>
      <c r="ZH28" s="38"/>
      <c r="ZI28" s="38"/>
      <c r="ZJ28" s="38"/>
      <c r="ZK28" s="38"/>
      <c r="ZL28" s="38"/>
      <c r="ZM28" s="38"/>
      <c r="ZN28" s="38"/>
      <c r="ZO28" s="38"/>
      <c r="ZP28" s="38"/>
      <c r="ZQ28" s="38"/>
      <c r="ZR28" s="38"/>
      <c r="ZS28" s="38"/>
      <c r="ZT28" s="38"/>
      <c r="ZU28" s="38"/>
      <c r="ZV28" s="38"/>
      <c r="ZW28" s="38"/>
      <c r="ZX28" s="38"/>
      <c r="ZY28" s="38"/>
      <c r="ZZ28" s="38"/>
      <c r="AAA28" s="38"/>
      <c r="AAB28" s="38"/>
      <c r="AAC28" s="38"/>
      <c r="AAD28" s="38"/>
      <c r="AAE28" s="38"/>
      <c r="AAF28" s="38"/>
      <c r="AAG28" s="38"/>
      <c r="AAH28" s="38"/>
      <c r="AAI28" s="38"/>
      <c r="AAJ28" s="31">
        <f t="shared" si="1"/>
        <v>0</v>
      </c>
      <c r="AAK28" s="5"/>
      <c r="AAL28" s="7"/>
      <c r="AAM28" s="7"/>
      <c r="AAN28" s="7"/>
      <c r="AAO28" s="7"/>
      <c r="AAP28" s="7"/>
      <c r="AAQ28" s="7"/>
      <c r="AAR28" s="7"/>
      <c r="AAS28" s="7"/>
      <c r="AAT28" s="7"/>
      <c r="AAU28" s="7"/>
      <c r="AAV28" s="7"/>
      <c r="AAW28" s="7"/>
      <c r="AAX28" s="7"/>
      <c r="AAY28" s="7"/>
      <c r="AAZ28" s="7"/>
      <c r="ABA28" s="7"/>
      <c r="ABB28" s="7"/>
      <c r="ABC28" s="7"/>
      <c r="ABD28" s="7"/>
      <c r="ABE28" s="7"/>
      <c r="ABF28" s="7"/>
      <c r="ABG28" s="7"/>
      <c r="ABH28" s="7"/>
    </row>
    <row r="29" spans="1:736" s="36" customFormat="1" x14ac:dyDescent="0.25">
      <c r="A29" s="43" t="s">
        <v>123</v>
      </c>
      <c r="B29" s="77">
        <f t="shared" si="0"/>
        <v>0</v>
      </c>
      <c r="C29" s="69">
        <v>9</v>
      </c>
      <c r="D29" s="71">
        <v>43374</v>
      </c>
      <c r="E29" s="79">
        <v>13.59</v>
      </c>
      <c r="F29" s="79">
        <f t="shared" si="3"/>
        <v>0</v>
      </c>
      <c r="G29" s="77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  <c r="FB29" s="38"/>
      <c r="FC29" s="38"/>
      <c r="FD29" s="38"/>
      <c r="FE29" s="38"/>
      <c r="FF29" s="38"/>
      <c r="FG29" s="38"/>
      <c r="FH29" s="38">
        <v>9</v>
      </c>
      <c r="FI29" s="38"/>
      <c r="FJ29" s="38"/>
      <c r="FK29" s="38"/>
      <c r="FL29" s="38"/>
      <c r="FM29" s="38"/>
      <c r="FN29" s="38"/>
      <c r="FO29" s="38"/>
      <c r="FP29" s="38"/>
      <c r="FQ29" s="38"/>
      <c r="FR29" s="38"/>
      <c r="FS29" s="38"/>
      <c r="FT29" s="38"/>
      <c r="FU29" s="38"/>
      <c r="FV29" s="38"/>
      <c r="FW29" s="38"/>
      <c r="FX29" s="38">
        <v>9</v>
      </c>
      <c r="FY29" s="38"/>
      <c r="FZ29" s="38"/>
      <c r="GA29" s="38"/>
      <c r="GB29" s="38"/>
      <c r="GC29" s="38"/>
      <c r="GD29" s="38"/>
      <c r="GE29" s="38"/>
      <c r="GF29" s="38"/>
      <c r="GG29" s="38"/>
      <c r="GH29" s="38"/>
      <c r="GI29" s="38"/>
      <c r="GJ29" s="38"/>
      <c r="GK29" s="38"/>
      <c r="GL29" s="38"/>
      <c r="GM29" s="38"/>
      <c r="GN29" s="38"/>
      <c r="GO29" s="38"/>
      <c r="GP29" s="38"/>
      <c r="GQ29" s="38"/>
      <c r="GR29" s="38"/>
      <c r="GS29" s="38"/>
      <c r="GT29" s="38"/>
      <c r="GU29" s="38"/>
      <c r="GV29" s="38"/>
      <c r="GW29" s="38"/>
      <c r="GX29" s="38"/>
      <c r="GY29" s="38"/>
      <c r="GZ29" s="38"/>
      <c r="HA29" s="38"/>
      <c r="HB29" s="38"/>
      <c r="HC29" s="38"/>
      <c r="HD29" s="38"/>
      <c r="HE29" s="38"/>
      <c r="HF29" s="38"/>
      <c r="HG29" s="38"/>
      <c r="HH29" s="38"/>
      <c r="HI29" s="38"/>
      <c r="HJ29" s="38"/>
      <c r="HK29" s="38"/>
      <c r="HL29" s="38"/>
      <c r="HM29" s="38"/>
      <c r="HN29" s="38"/>
      <c r="HO29" s="38"/>
      <c r="HP29" s="38"/>
      <c r="HQ29" s="38"/>
      <c r="HR29" s="38"/>
      <c r="HS29" s="38"/>
      <c r="HT29" s="38"/>
      <c r="HU29" s="38"/>
      <c r="HV29" s="38"/>
      <c r="HW29" s="38"/>
      <c r="HX29" s="38"/>
      <c r="HY29" s="116"/>
      <c r="HZ29" s="116"/>
      <c r="IA29" s="116"/>
      <c r="IB29" s="116"/>
      <c r="IC29" s="116"/>
      <c r="ID29" s="116"/>
      <c r="IE29" s="116"/>
      <c r="IF29" s="116"/>
      <c r="IG29" s="116"/>
      <c r="IH29" s="116"/>
      <c r="II29" s="116"/>
      <c r="IJ29" s="116"/>
      <c r="IK29" s="116"/>
      <c r="IL29" s="116"/>
      <c r="IM29" s="116"/>
      <c r="IN29" s="116"/>
      <c r="IO29" s="116"/>
      <c r="IP29" s="116"/>
      <c r="IQ29" s="116"/>
      <c r="IR29" s="116"/>
      <c r="IS29" s="116"/>
      <c r="IT29" s="116"/>
      <c r="IU29" s="116"/>
      <c r="IV29" s="116"/>
      <c r="IW29" s="116"/>
      <c r="IX29" s="116"/>
      <c r="IY29" s="116">
        <v>36</v>
      </c>
      <c r="IZ29" s="116">
        <v>36</v>
      </c>
      <c r="JA29" s="116"/>
      <c r="JB29" s="116"/>
      <c r="JC29" s="116"/>
      <c r="JD29" s="116"/>
      <c r="JE29" s="116"/>
      <c r="JF29" s="116"/>
      <c r="JG29" s="116"/>
      <c r="JH29" s="116"/>
      <c r="JI29" s="116"/>
      <c r="JJ29" s="116"/>
      <c r="JK29" s="116"/>
      <c r="JL29" s="116"/>
      <c r="JM29" s="116"/>
      <c r="JN29" s="116"/>
      <c r="JO29" s="116"/>
      <c r="JP29" s="116"/>
      <c r="JQ29" s="116"/>
      <c r="JR29" s="116"/>
      <c r="JS29" s="116"/>
      <c r="JT29" s="116"/>
      <c r="JU29" s="38"/>
      <c r="JV29" s="116"/>
      <c r="JW29" s="116"/>
      <c r="JX29" s="38"/>
      <c r="JY29" s="116"/>
      <c r="JZ29" s="116"/>
      <c r="KA29" s="116"/>
      <c r="KB29" s="38"/>
      <c r="KC29" s="116"/>
      <c r="KD29" s="38"/>
      <c r="KE29" s="116"/>
      <c r="KF29" s="38"/>
      <c r="KG29" s="38"/>
      <c r="KH29" s="38"/>
      <c r="KI29" s="38"/>
      <c r="KJ29" s="38"/>
      <c r="KK29" s="38"/>
      <c r="KL29" s="38"/>
      <c r="KM29" s="38"/>
      <c r="KN29" s="38"/>
      <c r="KO29" s="38"/>
      <c r="KP29" s="38"/>
      <c r="KQ29" s="38"/>
      <c r="KR29" s="38"/>
      <c r="KS29" s="38"/>
      <c r="KT29" s="38"/>
      <c r="KU29" s="38"/>
      <c r="KV29" s="38"/>
      <c r="KW29" s="38"/>
      <c r="KX29" s="38"/>
      <c r="KY29" s="38"/>
      <c r="KZ29" s="38"/>
      <c r="LA29" s="38"/>
      <c r="LB29" s="38"/>
      <c r="LC29" s="38"/>
      <c r="LD29" s="38"/>
      <c r="LE29" s="38"/>
      <c r="LF29" s="38"/>
      <c r="LG29" s="38"/>
      <c r="LH29" s="38"/>
      <c r="LI29" s="38"/>
      <c r="LJ29" s="38"/>
      <c r="LK29" s="38"/>
      <c r="LL29" s="38"/>
      <c r="LM29" s="38"/>
      <c r="LN29" s="38"/>
      <c r="LO29" s="38"/>
      <c r="LP29" s="38"/>
      <c r="LQ29" s="38"/>
      <c r="LR29" s="38"/>
      <c r="LS29" s="38"/>
      <c r="LT29" s="38"/>
      <c r="LU29" s="38"/>
      <c r="LV29" s="38"/>
      <c r="LW29" s="38"/>
      <c r="LX29" s="38"/>
      <c r="LY29" s="38"/>
      <c r="LZ29" s="38"/>
      <c r="MA29" s="38"/>
      <c r="MB29" s="38"/>
      <c r="MC29" s="38"/>
      <c r="MD29" s="38"/>
      <c r="ME29" s="38"/>
      <c r="MF29" s="38"/>
      <c r="MG29" s="38"/>
      <c r="MH29" s="38"/>
      <c r="MI29" s="38"/>
      <c r="MJ29" s="38"/>
      <c r="MK29" s="38"/>
      <c r="ML29" s="38"/>
      <c r="MM29" s="38"/>
      <c r="MN29" s="38"/>
      <c r="MO29" s="38"/>
      <c r="MP29" s="38"/>
      <c r="MQ29" s="38"/>
      <c r="MR29" s="38"/>
      <c r="MS29" s="38"/>
      <c r="MT29" s="38"/>
      <c r="MU29" s="38"/>
      <c r="MV29" s="38"/>
      <c r="MW29" s="38"/>
      <c r="MX29" s="38"/>
      <c r="MY29" s="38"/>
      <c r="MZ29" s="38">
        <v>54</v>
      </c>
      <c r="NA29" s="38"/>
      <c r="NB29" s="38"/>
      <c r="NC29" s="38">
        <v>81</v>
      </c>
      <c r="ND29" s="38"/>
      <c r="NE29" s="38"/>
      <c r="NF29" s="38"/>
      <c r="NG29" s="38"/>
      <c r="NH29" s="38"/>
      <c r="NI29" s="38"/>
      <c r="NJ29" s="38">
        <v>27</v>
      </c>
      <c r="NK29" s="38"/>
      <c r="NL29" s="38"/>
      <c r="NM29" s="38"/>
      <c r="NN29" s="38"/>
      <c r="NO29" s="38"/>
      <c r="NP29" s="38"/>
      <c r="NQ29" s="38"/>
      <c r="NR29" s="38"/>
      <c r="NS29" s="38"/>
      <c r="NT29" s="38"/>
      <c r="NU29" s="38"/>
      <c r="NV29" s="38"/>
      <c r="NW29" s="38"/>
      <c r="NX29" s="38"/>
      <c r="NY29" s="38"/>
      <c r="NZ29" s="38"/>
      <c r="OA29" s="38"/>
      <c r="OB29" s="38"/>
      <c r="OC29" s="38"/>
      <c r="OD29" s="38"/>
      <c r="OE29" s="38"/>
      <c r="OF29" s="38"/>
      <c r="OG29" s="38"/>
      <c r="OH29" s="38"/>
      <c r="OI29" s="38"/>
      <c r="OJ29" s="38"/>
      <c r="OK29" s="38"/>
      <c r="OL29" s="38"/>
      <c r="OM29" s="38"/>
      <c r="ON29" s="38"/>
      <c r="OO29" s="38"/>
      <c r="OP29" s="38"/>
      <c r="OQ29" s="38"/>
      <c r="OR29" s="38"/>
      <c r="OS29" s="38"/>
      <c r="OT29" s="38"/>
      <c r="OU29" s="38"/>
      <c r="OV29" s="38"/>
      <c r="OW29" s="38"/>
      <c r="OX29" s="38"/>
      <c r="OY29" s="38"/>
      <c r="OZ29" s="38"/>
      <c r="PA29" s="38"/>
      <c r="PB29" s="38"/>
      <c r="PC29" s="38"/>
      <c r="PD29" s="38"/>
      <c r="PE29" s="38"/>
      <c r="PF29" s="38"/>
      <c r="PG29" s="38"/>
      <c r="PH29" s="38"/>
      <c r="PI29" s="38"/>
      <c r="PJ29" s="38"/>
      <c r="PK29" s="38"/>
      <c r="PL29" s="38"/>
      <c r="PM29" s="38"/>
      <c r="PN29" s="38"/>
      <c r="PO29" s="38"/>
      <c r="PP29" s="38"/>
      <c r="PQ29" s="38"/>
      <c r="PR29" s="38"/>
      <c r="PS29" s="38"/>
      <c r="PT29" s="38"/>
      <c r="PU29" s="38"/>
      <c r="PV29" s="38"/>
      <c r="PW29" s="38"/>
      <c r="PX29" s="38"/>
      <c r="PY29" s="38"/>
      <c r="PZ29" s="38"/>
      <c r="QA29" s="38">
        <v>45</v>
      </c>
      <c r="QB29" s="38"/>
      <c r="QC29" s="38"/>
      <c r="QD29" s="38"/>
      <c r="QE29" s="38"/>
      <c r="QF29" s="38"/>
      <c r="QG29" s="116"/>
      <c r="QH29" s="38"/>
      <c r="QI29" s="38">
        <v>45</v>
      </c>
      <c r="QJ29" s="38"/>
      <c r="QK29" s="38"/>
      <c r="QL29" s="38"/>
      <c r="QM29" s="38"/>
      <c r="QN29" s="38"/>
      <c r="QO29" s="38"/>
      <c r="QP29" s="38"/>
      <c r="QQ29" s="38"/>
      <c r="QR29" s="38"/>
      <c r="QS29" s="38"/>
      <c r="QT29" s="38"/>
      <c r="QU29" s="38"/>
      <c r="QV29" s="38"/>
      <c r="QW29" s="38"/>
      <c r="QX29" s="38"/>
      <c r="QY29" s="38"/>
      <c r="QZ29" s="38"/>
      <c r="RA29" s="38"/>
      <c r="RB29" s="38"/>
      <c r="RC29" s="38"/>
      <c r="RD29" s="38"/>
      <c r="RE29" s="38"/>
      <c r="RF29" s="38"/>
      <c r="RG29" s="38"/>
      <c r="RH29" s="38"/>
      <c r="RI29" s="38"/>
      <c r="RJ29" s="38"/>
      <c r="RK29" s="38"/>
      <c r="RL29" s="38"/>
      <c r="RM29" s="38"/>
      <c r="RN29" s="38"/>
      <c r="RO29" s="38"/>
      <c r="RP29" s="38"/>
      <c r="RQ29" s="38"/>
      <c r="RR29" s="38"/>
      <c r="RS29" s="38"/>
      <c r="RT29" s="38"/>
      <c r="RU29" s="38"/>
      <c r="RV29" s="38"/>
      <c r="RW29" s="38"/>
      <c r="RX29" s="38"/>
      <c r="RY29" s="38"/>
      <c r="RZ29" s="38"/>
      <c r="SA29" s="38"/>
      <c r="SB29" s="38"/>
      <c r="SC29" s="38"/>
      <c r="SD29" s="38"/>
      <c r="SE29" s="38"/>
      <c r="SF29" s="38"/>
      <c r="SG29" s="38"/>
      <c r="SH29" s="38"/>
      <c r="SI29" s="38"/>
      <c r="SJ29" s="38"/>
      <c r="SK29" s="38"/>
      <c r="SL29" s="38"/>
      <c r="SM29" s="38"/>
      <c r="SN29" s="38"/>
      <c r="SO29" s="38"/>
      <c r="SP29" s="38"/>
      <c r="SQ29" s="38"/>
      <c r="SR29" s="38"/>
      <c r="SS29" s="38"/>
      <c r="ST29" s="38"/>
      <c r="SU29" s="38"/>
      <c r="SV29" s="38"/>
      <c r="SW29" s="38"/>
      <c r="SX29" s="38"/>
      <c r="SY29" s="38"/>
      <c r="SZ29" s="38"/>
      <c r="TA29" s="38"/>
      <c r="TB29" s="38"/>
      <c r="TC29" s="38"/>
      <c r="TD29" s="38"/>
      <c r="TE29" s="38">
        <v>45</v>
      </c>
      <c r="TF29" s="38"/>
      <c r="TG29" s="38">
        <v>36</v>
      </c>
      <c r="TH29" s="38">
        <v>9</v>
      </c>
      <c r="TI29" s="38"/>
      <c r="TJ29" s="38"/>
      <c r="TK29" s="38"/>
      <c r="TL29" s="38"/>
      <c r="TM29" s="38"/>
      <c r="TN29" s="38"/>
      <c r="TO29" s="38"/>
      <c r="TP29" s="38"/>
      <c r="TQ29" s="38"/>
      <c r="TR29" s="38"/>
      <c r="TS29" s="38"/>
      <c r="TT29" s="38"/>
      <c r="TU29" s="38"/>
      <c r="TV29" s="38"/>
      <c r="TW29" s="38"/>
      <c r="TX29" s="38"/>
      <c r="TY29" s="38"/>
      <c r="TZ29" s="38"/>
      <c r="UA29" s="38"/>
      <c r="UB29" s="38"/>
      <c r="UC29" s="38"/>
      <c r="UD29" s="38"/>
      <c r="UE29" s="38"/>
      <c r="UF29" s="38"/>
      <c r="UG29" s="38"/>
      <c r="UH29" s="38"/>
      <c r="UI29" s="38"/>
      <c r="UJ29" s="38"/>
      <c r="UK29" s="38"/>
      <c r="UL29" s="38"/>
      <c r="UM29" s="38"/>
      <c r="UN29" s="38"/>
      <c r="UO29" s="38"/>
      <c r="UP29" s="38"/>
      <c r="UQ29" s="38"/>
      <c r="UR29" s="38"/>
      <c r="US29" s="38"/>
      <c r="UT29" s="38"/>
      <c r="UU29" s="38"/>
      <c r="UV29" s="38"/>
      <c r="UW29" s="38"/>
      <c r="UX29" s="38"/>
      <c r="UY29" s="38"/>
      <c r="UZ29" s="38"/>
      <c r="VA29" s="38"/>
      <c r="VB29" s="38"/>
      <c r="VC29" s="38"/>
      <c r="VD29" s="38"/>
      <c r="VE29" s="38"/>
      <c r="VF29" s="38"/>
      <c r="VG29" s="38"/>
      <c r="VH29" s="38"/>
      <c r="VI29" s="38"/>
      <c r="VJ29" s="38"/>
      <c r="VK29" s="38"/>
      <c r="VL29" s="38"/>
      <c r="VM29" s="38"/>
      <c r="VN29" s="38"/>
      <c r="VO29" s="38"/>
      <c r="VP29" s="38"/>
      <c r="VQ29" s="38"/>
      <c r="VR29" s="38"/>
      <c r="VS29" s="38"/>
      <c r="VT29" s="38"/>
      <c r="VU29" s="38"/>
      <c r="VV29" s="38"/>
      <c r="VW29" s="38"/>
      <c r="VX29" s="38"/>
      <c r="VY29" s="38"/>
      <c r="VZ29" s="38"/>
      <c r="WA29" s="38"/>
      <c r="WB29" s="38"/>
      <c r="WC29" s="38"/>
      <c r="WD29" s="38"/>
      <c r="WE29" s="38"/>
      <c r="WF29" s="38"/>
      <c r="WG29" s="38"/>
      <c r="WH29" s="38"/>
      <c r="WI29" s="38"/>
      <c r="WJ29" s="38"/>
      <c r="WK29" s="38"/>
      <c r="WL29" s="38"/>
      <c r="WM29" s="38"/>
      <c r="WN29" s="38"/>
      <c r="WO29" s="38"/>
      <c r="WP29" s="38"/>
      <c r="WQ29" s="38"/>
      <c r="WR29" s="38"/>
      <c r="WS29" s="38"/>
      <c r="WT29" s="38"/>
      <c r="WU29" s="38"/>
      <c r="WV29" s="38"/>
      <c r="WW29" s="38"/>
      <c r="WX29" s="38"/>
      <c r="WY29" s="38"/>
      <c r="WZ29" s="38"/>
      <c r="XA29" s="38"/>
      <c r="XB29" s="38"/>
      <c r="XC29" s="38"/>
      <c r="XD29" s="38"/>
      <c r="XE29" s="38"/>
      <c r="XF29" s="38"/>
      <c r="XG29" s="38"/>
      <c r="XH29" s="38"/>
      <c r="XI29" s="38"/>
      <c r="XJ29" s="38"/>
      <c r="XK29" s="38"/>
      <c r="XL29" s="38"/>
      <c r="XM29" s="38"/>
      <c r="XN29" s="38"/>
      <c r="XO29" s="38"/>
      <c r="XP29" s="38"/>
      <c r="XQ29" s="38"/>
      <c r="XR29" s="38"/>
      <c r="XS29" s="38"/>
      <c r="XT29" s="38"/>
      <c r="XU29" s="38"/>
      <c r="XV29" s="38"/>
      <c r="XW29" s="38"/>
      <c r="XX29" s="38"/>
      <c r="XY29" s="38"/>
      <c r="XZ29" s="38"/>
      <c r="YA29" s="38"/>
      <c r="YB29" s="38"/>
      <c r="YC29" s="38"/>
      <c r="YD29" s="38"/>
      <c r="YE29" s="38"/>
      <c r="YF29" s="38"/>
      <c r="YG29" s="38"/>
      <c r="YH29" s="38"/>
      <c r="YI29" s="38"/>
      <c r="YJ29" s="38"/>
      <c r="YK29" s="38"/>
      <c r="YL29" s="38"/>
      <c r="YM29" s="38"/>
      <c r="YN29" s="38"/>
      <c r="YO29" s="38"/>
      <c r="YP29" s="38"/>
      <c r="YQ29" s="38"/>
      <c r="YR29" s="38"/>
      <c r="YS29" s="38"/>
      <c r="YT29" s="38"/>
      <c r="YU29" s="38"/>
      <c r="YV29" s="38"/>
      <c r="YW29" s="38"/>
      <c r="YX29" s="38"/>
      <c r="YY29" s="38"/>
      <c r="YZ29" s="38"/>
      <c r="ZA29" s="38"/>
      <c r="ZB29" s="38"/>
      <c r="ZC29" s="38"/>
      <c r="ZD29" s="38"/>
      <c r="ZE29" s="38"/>
      <c r="ZF29" s="38"/>
      <c r="ZG29" s="38"/>
      <c r="ZH29" s="38"/>
      <c r="ZI29" s="38"/>
      <c r="ZJ29" s="38"/>
      <c r="ZK29" s="38"/>
      <c r="ZL29" s="38"/>
      <c r="ZM29" s="38"/>
      <c r="ZN29" s="38"/>
      <c r="ZO29" s="38"/>
      <c r="ZP29" s="38"/>
      <c r="ZQ29" s="38"/>
      <c r="ZR29" s="38"/>
      <c r="ZS29" s="38"/>
      <c r="ZT29" s="38"/>
      <c r="ZU29" s="38"/>
      <c r="ZV29" s="38"/>
      <c r="ZW29" s="38"/>
      <c r="ZX29" s="38"/>
      <c r="ZY29" s="38"/>
      <c r="ZZ29" s="38"/>
      <c r="AAA29" s="38"/>
      <c r="AAB29" s="38"/>
      <c r="AAC29" s="38"/>
      <c r="AAD29" s="38"/>
      <c r="AAE29" s="38"/>
      <c r="AAF29" s="38"/>
      <c r="AAG29" s="38"/>
      <c r="AAH29" s="38"/>
      <c r="AAI29" s="38"/>
      <c r="AAJ29" s="31">
        <f t="shared" si="1"/>
        <v>0</v>
      </c>
      <c r="AAK29" s="5"/>
    </row>
    <row r="30" spans="1:736" s="36" customFormat="1" x14ac:dyDescent="0.25">
      <c r="A30" s="43" t="s">
        <v>478</v>
      </c>
      <c r="B30" s="77">
        <f t="shared" si="0"/>
        <v>0</v>
      </c>
      <c r="C30" s="69">
        <v>9</v>
      </c>
      <c r="D30" s="71">
        <v>76274</v>
      </c>
      <c r="E30" s="79">
        <v>15.7</v>
      </c>
      <c r="F30" s="79">
        <f t="shared" si="3"/>
        <v>0</v>
      </c>
      <c r="G30" s="77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  <c r="FB30" s="38"/>
      <c r="FC30" s="38"/>
      <c r="FD30" s="38"/>
      <c r="FE30" s="38"/>
      <c r="FF30" s="38"/>
      <c r="FG30" s="38"/>
      <c r="FH30" s="38"/>
      <c r="FI30" s="38"/>
      <c r="FJ30" s="38"/>
      <c r="FK30" s="38"/>
      <c r="FL30" s="38"/>
      <c r="FM30" s="38"/>
      <c r="FN30" s="38"/>
      <c r="FO30" s="38"/>
      <c r="FP30" s="38"/>
      <c r="FQ30" s="38"/>
      <c r="FR30" s="38"/>
      <c r="FS30" s="38"/>
      <c r="FT30" s="38"/>
      <c r="FU30" s="38"/>
      <c r="FV30" s="38"/>
      <c r="FW30" s="38"/>
      <c r="FX30" s="38"/>
      <c r="FY30" s="38"/>
      <c r="FZ30" s="38"/>
      <c r="GA30" s="38"/>
      <c r="GB30" s="38"/>
      <c r="GC30" s="38"/>
      <c r="GD30" s="38"/>
      <c r="GE30" s="38"/>
      <c r="GF30" s="38"/>
      <c r="GG30" s="38"/>
      <c r="GH30" s="38"/>
      <c r="GI30" s="38"/>
      <c r="GJ30" s="38"/>
      <c r="GK30" s="38"/>
      <c r="GL30" s="38"/>
      <c r="GM30" s="38"/>
      <c r="GN30" s="38"/>
      <c r="GO30" s="38"/>
      <c r="GP30" s="38"/>
      <c r="GQ30" s="38"/>
      <c r="GR30" s="38"/>
      <c r="GS30" s="38"/>
      <c r="GT30" s="38"/>
      <c r="GU30" s="38"/>
      <c r="GV30" s="38"/>
      <c r="GW30" s="38"/>
      <c r="GX30" s="38"/>
      <c r="GY30" s="38"/>
      <c r="GZ30" s="38"/>
      <c r="HA30" s="38"/>
      <c r="HB30" s="38"/>
      <c r="HC30" s="38"/>
      <c r="HD30" s="38"/>
      <c r="HE30" s="38"/>
      <c r="HF30" s="38"/>
      <c r="HG30" s="38"/>
      <c r="HH30" s="38"/>
      <c r="HI30" s="38"/>
      <c r="HJ30" s="38"/>
      <c r="HK30" s="38"/>
      <c r="HL30" s="38"/>
      <c r="HM30" s="38"/>
      <c r="HN30" s="38"/>
      <c r="HO30" s="38"/>
      <c r="HP30" s="38"/>
      <c r="HQ30" s="38"/>
      <c r="HR30" s="38"/>
      <c r="HS30" s="38"/>
      <c r="HT30" s="38"/>
      <c r="HU30" s="38"/>
      <c r="HV30" s="38"/>
      <c r="HW30" s="38"/>
      <c r="HX30" s="38"/>
      <c r="HY30" s="116"/>
      <c r="HZ30" s="116"/>
      <c r="IA30" s="116"/>
      <c r="IB30" s="116"/>
      <c r="IC30" s="116"/>
      <c r="ID30" s="116"/>
      <c r="IE30" s="116"/>
      <c r="IF30" s="116"/>
      <c r="IG30" s="116"/>
      <c r="IH30" s="116"/>
      <c r="II30" s="116"/>
      <c r="IJ30" s="116"/>
      <c r="IK30" s="116"/>
      <c r="IL30" s="116"/>
      <c r="IM30" s="116"/>
      <c r="IN30" s="116"/>
      <c r="IO30" s="116"/>
      <c r="IP30" s="116"/>
      <c r="IQ30" s="116"/>
      <c r="IR30" s="116"/>
      <c r="IS30" s="116"/>
      <c r="IT30" s="116"/>
      <c r="IU30" s="116"/>
      <c r="IV30" s="116"/>
      <c r="IW30" s="116"/>
      <c r="IX30" s="116"/>
      <c r="IY30" s="116"/>
      <c r="IZ30" s="116"/>
      <c r="JA30" s="116"/>
      <c r="JB30" s="116"/>
      <c r="JC30" s="116"/>
      <c r="JD30" s="116"/>
      <c r="JE30" s="116"/>
      <c r="JF30" s="116"/>
      <c r="JG30" s="116"/>
      <c r="JH30" s="116"/>
      <c r="JI30" s="116"/>
      <c r="JJ30" s="116"/>
      <c r="JK30" s="116"/>
      <c r="JL30" s="116"/>
      <c r="JM30" s="116"/>
      <c r="JN30" s="116"/>
      <c r="JO30" s="116"/>
      <c r="JP30" s="116"/>
      <c r="JQ30" s="116"/>
      <c r="JR30" s="116"/>
      <c r="JS30" s="116"/>
      <c r="JT30" s="116"/>
      <c r="JU30" s="38"/>
      <c r="JV30" s="116"/>
      <c r="JW30" s="116"/>
      <c r="JX30" s="38"/>
      <c r="JY30" s="116"/>
      <c r="JZ30" s="116"/>
      <c r="KA30" s="116"/>
      <c r="KB30" s="38"/>
      <c r="KC30" s="116"/>
      <c r="KD30" s="38"/>
      <c r="KE30" s="116"/>
      <c r="KF30" s="38"/>
      <c r="KG30" s="38"/>
      <c r="KH30" s="38"/>
      <c r="KI30" s="38"/>
      <c r="KJ30" s="38"/>
      <c r="KK30" s="38"/>
      <c r="KL30" s="38"/>
      <c r="KM30" s="38"/>
      <c r="KN30" s="38"/>
      <c r="KO30" s="38"/>
      <c r="KP30" s="38"/>
      <c r="KQ30" s="38"/>
      <c r="KR30" s="38"/>
      <c r="KS30" s="38"/>
      <c r="KT30" s="38"/>
      <c r="KU30" s="38"/>
      <c r="KV30" s="38"/>
      <c r="KW30" s="38"/>
      <c r="KX30" s="38"/>
      <c r="KY30" s="38"/>
      <c r="KZ30" s="38"/>
      <c r="LA30" s="38"/>
      <c r="LB30" s="38"/>
      <c r="LC30" s="38"/>
      <c r="LD30" s="38"/>
      <c r="LE30" s="38"/>
      <c r="LF30" s="38"/>
      <c r="LG30" s="38"/>
      <c r="LH30" s="38"/>
      <c r="LI30" s="38"/>
      <c r="LJ30" s="38"/>
      <c r="LK30" s="38"/>
      <c r="LL30" s="38"/>
      <c r="LM30" s="38"/>
      <c r="LN30" s="38"/>
      <c r="LO30" s="38"/>
      <c r="LP30" s="38"/>
      <c r="LQ30" s="38"/>
      <c r="LR30" s="38"/>
      <c r="LS30" s="38"/>
      <c r="LT30" s="38"/>
      <c r="LU30" s="38"/>
      <c r="LV30" s="38"/>
      <c r="LW30" s="38"/>
      <c r="LX30" s="38"/>
      <c r="LY30" s="38"/>
      <c r="LZ30" s="38"/>
      <c r="MA30" s="38"/>
      <c r="MB30" s="38"/>
      <c r="MC30" s="38"/>
      <c r="MD30" s="38"/>
      <c r="ME30" s="38"/>
      <c r="MF30" s="38"/>
      <c r="MG30" s="38"/>
      <c r="MH30" s="38"/>
      <c r="MI30" s="38"/>
      <c r="MJ30" s="38"/>
      <c r="MK30" s="38"/>
      <c r="ML30" s="38"/>
      <c r="MM30" s="38"/>
      <c r="MN30" s="38"/>
      <c r="MO30" s="38">
        <v>9</v>
      </c>
      <c r="MP30" s="38"/>
      <c r="MQ30" s="38">
        <v>9</v>
      </c>
      <c r="MR30" s="38"/>
      <c r="MS30" s="38"/>
      <c r="MT30" s="38"/>
      <c r="MU30" s="38"/>
      <c r="MV30" s="38"/>
      <c r="MW30" s="38"/>
      <c r="MX30" s="38"/>
      <c r="MY30" s="38"/>
      <c r="MZ30" s="38"/>
      <c r="NA30" s="38"/>
      <c r="NB30" s="38"/>
      <c r="NC30" s="38"/>
      <c r="ND30" s="38"/>
      <c r="NE30" s="38"/>
      <c r="NF30" s="38"/>
      <c r="NG30" s="38"/>
      <c r="NH30" s="38"/>
      <c r="NI30" s="38"/>
      <c r="NJ30" s="38"/>
      <c r="NK30" s="38"/>
      <c r="NL30" s="38"/>
      <c r="NM30" s="38"/>
      <c r="NN30" s="38"/>
      <c r="NO30" s="38"/>
      <c r="NP30" s="38"/>
      <c r="NQ30" s="38"/>
      <c r="NR30" s="38"/>
      <c r="NS30" s="38"/>
      <c r="NT30" s="38"/>
      <c r="NU30" s="38"/>
      <c r="NV30" s="38"/>
      <c r="NW30" s="38"/>
      <c r="NX30" s="38"/>
      <c r="NY30" s="38"/>
      <c r="NZ30" s="38"/>
      <c r="OA30" s="38"/>
      <c r="OB30" s="38"/>
      <c r="OC30" s="38"/>
      <c r="OD30" s="38"/>
      <c r="OE30" s="38"/>
      <c r="OF30" s="38"/>
      <c r="OG30" s="38"/>
      <c r="OH30" s="38"/>
      <c r="OI30" s="38"/>
      <c r="OJ30" s="38"/>
      <c r="OK30" s="38"/>
      <c r="OL30" s="38"/>
      <c r="OM30" s="38"/>
      <c r="ON30" s="38"/>
      <c r="OO30" s="38"/>
      <c r="OP30" s="38"/>
      <c r="OQ30" s="38"/>
      <c r="OR30" s="38"/>
      <c r="OS30" s="38"/>
      <c r="OT30" s="38"/>
      <c r="OU30" s="38"/>
      <c r="OV30" s="38"/>
      <c r="OW30" s="38"/>
      <c r="OX30" s="38"/>
      <c r="OY30" s="38"/>
      <c r="OZ30" s="38"/>
      <c r="PA30" s="38"/>
      <c r="PB30" s="38"/>
      <c r="PC30" s="38"/>
      <c r="PD30" s="38"/>
      <c r="PE30" s="38"/>
      <c r="PF30" s="38"/>
      <c r="PG30" s="38"/>
      <c r="PH30" s="38"/>
      <c r="PI30" s="38"/>
      <c r="PJ30" s="38"/>
      <c r="PK30" s="38"/>
      <c r="PL30" s="38"/>
      <c r="PM30" s="38"/>
      <c r="PN30" s="38"/>
      <c r="PO30" s="38"/>
      <c r="PP30" s="38"/>
      <c r="PQ30" s="38"/>
      <c r="PR30" s="38"/>
      <c r="PS30" s="38"/>
      <c r="PT30" s="38"/>
      <c r="PU30" s="38"/>
      <c r="PV30" s="38"/>
      <c r="PW30" s="38"/>
      <c r="PX30" s="38"/>
      <c r="PY30" s="38"/>
      <c r="PZ30" s="38"/>
      <c r="QA30" s="38"/>
      <c r="QB30" s="38"/>
      <c r="QC30" s="38"/>
      <c r="QD30" s="38"/>
      <c r="QE30" s="38"/>
      <c r="QF30" s="38"/>
      <c r="QG30" s="116"/>
      <c r="QH30" s="38"/>
      <c r="QI30" s="38"/>
      <c r="QJ30" s="38"/>
      <c r="QK30" s="38"/>
      <c r="QL30" s="38"/>
      <c r="QM30" s="38"/>
      <c r="QN30" s="38"/>
      <c r="QO30" s="38"/>
      <c r="QP30" s="38"/>
      <c r="QQ30" s="38"/>
      <c r="QR30" s="38"/>
      <c r="QS30" s="38"/>
      <c r="QT30" s="38"/>
      <c r="QU30" s="38"/>
      <c r="QV30" s="38"/>
      <c r="QW30" s="38"/>
      <c r="QX30" s="38"/>
      <c r="QY30" s="38"/>
      <c r="QZ30" s="38"/>
      <c r="RA30" s="38"/>
      <c r="RB30" s="38"/>
      <c r="RC30" s="38"/>
      <c r="RD30" s="38"/>
      <c r="RE30" s="38"/>
      <c r="RF30" s="38"/>
      <c r="RG30" s="38"/>
      <c r="RH30" s="38"/>
      <c r="RI30" s="38"/>
      <c r="RJ30" s="38"/>
      <c r="RK30" s="38"/>
      <c r="RL30" s="38"/>
      <c r="RM30" s="38"/>
      <c r="RN30" s="38"/>
      <c r="RO30" s="38"/>
      <c r="RP30" s="38"/>
      <c r="RQ30" s="38"/>
      <c r="RR30" s="38"/>
      <c r="RS30" s="38"/>
      <c r="RT30" s="38"/>
      <c r="RU30" s="38"/>
      <c r="RV30" s="38"/>
      <c r="RW30" s="38"/>
      <c r="RX30" s="38"/>
      <c r="RY30" s="38"/>
      <c r="RZ30" s="38"/>
      <c r="SA30" s="38"/>
      <c r="SB30" s="38"/>
      <c r="SC30" s="38"/>
      <c r="SD30" s="38"/>
      <c r="SE30" s="38"/>
      <c r="SF30" s="38"/>
      <c r="SG30" s="38"/>
      <c r="SH30" s="38"/>
      <c r="SI30" s="38"/>
      <c r="SJ30" s="38"/>
      <c r="SK30" s="38"/>
      <c r="SL30" s="38"/>
      <c r="SM30" s="38"/>
      <c r="SN30" s="38"/>
      <c r="SO30" s="38"/>
      <c r="SP30" s="38"/>
      <c r="SQ30" s="38"/>
      <c r="SR30" s="38"/>
      <c r="SS30" s="38"/>
      <c r="ST30" s="38"/>
      <c r="SU30" s="38"/>
      <c r="SV30" s="38"/>
      <c r="SW30" s="38"/>
      <c r="SX30" s="38"/>
      <c r="SY30" s="38"/>
      <c r="SZ30" s="38"/>
      <c r="TA30" s="38"/>
      <c r="TB30" s="38"/>
      <c r="TC30" s="38"/>
      <c r="TD30" s="38"/>
      <c r="TE30" s="38"/>
      <c r="TF30" s="38"/>
      <c r="TG30" s="38"/>
      <c r="TH30" s="38"/>
      <c r="TI30" s="38"/>
      <c r="TJ30" s="38"/>
      <c r="TK30" s="38"/>
      <c r="TL30" s="38"/>
      <c r="TM30" s="38"/>
      <c r="TN30" s="38"/>
      <c r="TO30" s="38"/>
      <c r="TP30" s="38"/>
      <c r="TQ30" s="38"/>
      <c r="TR30" s="38"/>
      <c r="TS30" s="38"/>
      <c r="TT30" s="38"/>
      <c r="TU30" s="38"/>
      <c r="TV30" s="38"/>
      <c r="TW30" s="38"/>
      <c r="TX30" s="38"/>
      <c r="TY30" s="38"/>
      <c r="TZ30" s="38"/>
      <c r="UA30" s="38"/>
      <c r="UB30" s="38"/>
      <c r="UC30" s="38"/>
      <c r="UD30" s="38"/>
      <c r="UE30" s="38"/>
      <c r="UF30" s="38">
        <v>27</v>
      </c>
      <c r="UG30" s="38"/>
      <c r="UH30" s="38"/>
      <c r="UI30" s="38"/>
      <c r="UJ30" s="38"/>
      <c r="UK30" s="38"/>
      <c r="UL30" s="38"/>
      <c r="UM30" s="38"/>
      <c r="UN30" s="38"/>
      <c r="UO30" s="38"/>
      <c r="UP30" s="38"/>
      <c r="UQ30" s="38"/>
      <c r="UR30" s="38"/>
      <c r="US30" s="38"/>
      <c r="UT30" s="38"/>
      <c r="UU30" s="38"/>
      <c r="UV30" s="38"/>
      <c r="UW30" s="38"/>
      <c r="UX30" s="38"/>
      <c r="UY30" s="38"/>
      <c r="UZ30" s="38"/>
      <c r="VA30" s="38">
        <v>27</v>
      </c>
      <c r="VB30" s="38"/>
      <c r="VC30" s="38"/>
      <c r="VD30" s="38"/>
      <c r="VE30" s="38"/>
      <c r="VF30" s="38"/>
      <c r="VG30" s="38"/>
      <c r="VH30" s="38"/>
      <c r="VI30" s="38"/>
      <c r="VJ30" s="38"/>
      <c r="VK30" s="38"/>
      <c r="VL30" s="38"/>
      <c r="VM30" s="38"/>
      <c r="VN30" s="38"/>
      <c r="VO30" s="38"/>
      <c r="VP30" s="38"/>
      <c r="VQ30" s="38"/>
      <c r="VR30" s="38"/>
      <c r="VS30" s="38"/>
      <c r="VT30" s="38"/>
      <c r="VU30" s="38"/>
      <c r="VV30" s="38"/>
      <c r="VW30" s="38"/>
      <c r="VX30" s="38"/>
      <c r="VY30" s="38"/>
      <c r="VZ30" s="38"/>
      <c r="WA30" s="38"/>
      <c r="WB30" s="38"/>
      <c r="WC30" s="38"/>
      <c r="WD30" s="38"/>
      <c r="WE30" s="38"/>
      <c r="WF30" s="38"/>
      <c r="WG30" s="38"/>
      <c r="WH30" s="38"/>
      <c r="WI30" s="38"/>
      <c r="WJ30" s="38"/>
      <c r="WK30" s="38"/>
      <c r="WL30" s="38"/>
      <c r="WM30" s="38"/>
      <c r="WN30" s="38"/>
      <c r="WO30" s="38"/>
      <c r="WP30" s="38"/>
      <c r="WQ30" s="38"/>
      <c r="WR30" s="38"/>
      <c r="WS30" s="38"/>
      <c r="WT30" s="38"/>
      <c r="WU30" s="38"/>
      <c r="WV30" s="38"/>
      <c r="WW30" s="38"/>
      <c r="WX30" s="38"/>
      <c r="WY30" s="38"/>
      <c r="WZ30" s="38"/>
      <c r="XA30" s="38"/>
      <c r="XB30" s="38"/>
      <c r="XC30" s="38"/>
      <c r="XD30" s="38"/>
      <c r="XE30" s="38"/>
      <c r="XF30" s="38"/>
      <c r="XG30" s="38"/>
      <c r="XH30" s="38"/>
      <c r="XI30" s="38"/>
      <c r="XJ30" s="38"/>
      <c r="XK30" s="38"/>
      <c r="XL30" s="38"/>
      <c r="XM30" s="38"/>
      <c r="XN30" s="38"/>
      <c r="XO30" s="38"/>
      <c r="XP30" s="38"/>
      <c r="XQ30" s="38"/>
      <c r="XR30" s="38"/>
      <c r="XS30" s="38"/>
      <c r="XT30" s="38"/>
      <c r="XU30" s="38"/>
      <c r="XV30" s="38"/>
      <c r="XW30" s="38"/>
      <c r="XX30" s="38"/>
      <c r="XY30" s="38"/>
      <c r="XZ30" s="38"/>
      <c r="YA30" s="38"/>
      <c r="YB30" s="38"/>
      <c r="YC30" s="38"/>
      <c r="YD30" s="38"/>
      <c r="YE30" s="38"/>
      <c r="YF30" s="38"/>
      <c r="YG30" s="38"/>
      <c r="YH30" s="38"/>
      <c r="YI30" s="38"/>
      <c r="YJ30" s="38"/>
      <c r="YK30" s="38"/>
      <c r="YL30" s="38"/>
      <c r="YM30" s="38"/>
      <c r="YN30" s="38"/>
      <c r="YO30" s="38"/>
      <c r="YP30" s="38"/>
      <c r="YQ30" s="38"/>
      <c r="YR30" s="38"/>
      <c r="YS30" s="38"/>
      <c r="YT30" s="38"/>
      <c r="YU30" s="38"/>
      <c r="YV30" s="38"/>
      <c r="YW30" s="38"/>
      <c r="YX30" s="38"/>
      <c r="YY30" s="38"/>
      <c r="YZ30" s="38"/>
      <c r="ZA30" s="38"/>
      <c r="ZB30" s="38"/>
      <c r="ZC30" s="38"/>
      <c r="ZD30" s="38"/>
      <c r="ZE30" s="38"/>
      <c r="ZF30" s="38"/>
      <c r="ZG30" s="38"/>
      <c r="ZH30" s="38"/>
      <c r="ZI30" s="38"/>
      <c r="ZJ30" s="38"/>
      <c r="ZK30" s="38"/>
      <c r="ZL30" s="38"/>
      <c r="ZM30" s="38"/>
      <c r="ZN30" s="38"/>
      <c r="ZO30" s="38"/>
      <c r="ZP30" s="38"/>
      <c r="ZQ30" s="38"/>
      <c r="ZR30" s="38"/>
      <c r="ZS30" s="38"/>
      <c r="ZT30" s="38"/>
      <c r="ZU30" s="38"/>
      <c r="ZV30" s="38"/>
      <c r="ZW30" s="38"/>
      <c r="ZX30" s="38"/>
      <c r="ZY30" s="38"/>
      <c r="ZZ30" s="38"/>
      <c r="AAA30" s="38"/>
      <c r="AAB30" s="38"/>
      <c r="AAC30" s="38"/>
      <c r="AAD30" s="38"/>
      <c r="AAE30" s="38"/>
      <c r="AAF30" s="38"/>
      <c r="AAG30" s="38"/>
      <c r="AAH30" s="38"/>
      <c r="AAI30" s="38"/>
      <c r="AAJ30" s="31">
        <f t="shared" si="1"/>
        <v>0</v>
      </c>
      <c r="AAK30" s="5"/>
    </row>
    <row r="31" spans="1:736" s="36" customFormat="1" x14ac:dyDescent="0.25">
      <c r="A31" s="43" t="s">
        <v>80</v>
      </c>
      <c r="B31" s="77">
        <f t="shared" si="0"/>
        <v>0</v>
      </c>
      <c r="C31" s="69">
        <v>0.9</v>
      </c>
      <c r="D31" s="71">
        <v>43451</v>
      </c>
      <c r="E31" s="79">
        <v>19.510000000000002</v>
      </c>
      <c r="F31" s="79">
        <f>E31*B31</f>
        <v>0</v>
      </c>
      <c r="G31" s="77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>
        <v>36</v>
      </c>
      <c r="AF31" s="38"/>
      <c r="AG31" s="38"/>
      <c r="AH31" s="38"/>
      <c r="AI31" s="38">
        <v>36</v>
      </c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>
        <v>1.8</v>
      </c>
      <c r="BC31" s="38"/>
      <c r="BD31" s="38">
        <v>1.8</v>
      </c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  <c r="FB31" s="38"/>
      <c r="FC31" s="38"/>
      <c r="FD31" s="38"/>
      <c r="FE31" s="38"/>
      <c r="FF31" s="38"/>
      <c r="FG31" s="38"/>
      <c r="FH31" s="38"/>
      <c r="FI31" s="38"/>
      <c r="FJ31" s="38"/>
      <c r="FK31" s="38"/>
      <c r="FL31" s="38"/>
      <c r="FM31" s="38"/>
      <c r="FN31" s="38"/>
      <c r="FO31" s="38"/>
      <c r="FP31" s="38"/>
      <c r="FQ31" s="38"/>
      <c r="FR31" s="38"/>
      <c r="FS31" s="38"/>
      <c r="FT31" s="38"/>
      <c r="FU31" s="38"/>
      <c r="FV31" s="38"/>
      <c r="FW31" s="38"/>
      <c r="FX31" s="38"/>
      <c r="FY31" s="38"/>
      <c r="FZ31" s="38"/>
      <c r="GA31" s="38"/>
      <c r="GB31" s="38"/>
      <c r="GC31" s="38"/>
      <c r="GD31" s="38"/>
      <c r="GE31" s="38"/>
      <c r="GF31" s="38"/>
      <c r="GG31" s="38"/>
      <c r="GH31" s="38"/>
      <c r="GI31" s="38"/>
      <c r="GJ31" s="38"/>
      <c r="GK31" s="38"/>
      <c r="GL31" s="38"/>
      <c r="GM31" s="38"/>
      <c r="GN31" s="38"/>
      <c r="GO31" s="38"/>
      <c r="GP31" s="38"/>
      <c r="GQ31" s="38"/>
      <c r="GR31" s="38"/>
      <c r="GS31" s="38"/>
      <c r="GT31" s="38"/>
      <c r="GU31" s="38"/>
      <c r="GV31" s="38"/>
      <c r="GW31" s="38"/>
      <c r="GX31" s="38"/>
      <c r="GY31" s="38"/>
      <c r="GZ31" s="38"/>
      <c r="HA31" s="38"/>
      <c r="HB31" s="38"/>
      <c r="HC31" s="38"/>
      <c r="HD31" s="38"/>
      <c r="HE31" s="38"/>
      <c r="HF31" s="38"/>
      <c r="HG31" s="38"/>
      <c r="HH31" s="38"/>
      <c r="HI31" s="38"/>
      <c r="HJ31" s="38"/>
      <c r="HK31" s="38"/>
      <c r="HL31" s="38"/>
      <c r="HM31" s="38"/>
      <c r="HN31" s="38"/>
      <c r="HO31" s="38"/>
      <c r="HP31" s="38"/>
      <c r="HQ31" s="38"/>
      <c r="HR31" s="38"/>
      <c r="HS31" s="38"/>
      <c r="HT31" s="38"/>
      <c r="HU31" s="38"/>
      <c r="HV31" s="38"/>
      <c r="HW31" s="38"/>
      <c r="HX31" s="38"/>
      <c r="HY31" s="116"/>
      <c r="HZ31" s="116"/>
      <c r="IA31" s="116"/>
      <c r="IB31" s="116"/>
      <c r="IC31" s="116"/>
      <c r="ID31" s="116"/>
      <c r="IE31" s="116"/>
      <c r="IF31" s="116"/>
      <c r="IG31" s="116"/>
      <c r="IH31" s="116"/>
      <c r="II31" s="116"/>
      <c r="IJ31" s="116"/>
      <c r="IK31" s="116"/>
      <c r="IL31" s="116"/>
      <c r="IM31" s="116"/>
      <c r="IN31" s="116"/>
      <c r="IO31" s="116"/>
      <c r="IP31" s="116"/>
      <c r="IQ31" s="116"/>
      <c r="IR31" s="116"/>
      <c r="IS31" s="116"/>
      <c r="IT31" s="116"/>
      <c r="IU31" s="116"/>
      <c r="IV31" s="116"/>
      <c r="IW31" s="116"/>
      <c r="IX31" s="116"/>
      <c r="IY31" s="116"/>
      <c r="IZ31" s="116"/>
      <c r="JA31" s="116"/>
      <c r="JB31" s="116"/>
      <c r="JC31" s="116"/>
      <c r="JD31" s="116"/>
      <c r="JE31" s="116"/>
      <c r="JF31" s="116"/>
      <c r="JG31" s="116"/>
      <c r="JH31" s="116"/>
      <c r="JI31" s="116"/>
      <c r="JJ31" s="116"/>
      <c r="JK31" s="116"/>
      <c r="JL31" s="116"/>
      <c r="JM31" s="116"/>
      <c r="JN31" s="116"/>
      <c r="JO31" s="116"/>
      <c r="JP31" s="116"/>
      <c r="JQ31" s="116"/>
      <c r="JR31" s="116"/>
      <c r="JS31" s="116"/>
      <c r="JT31" s="116"/>
      <c r="JU31" s="38"/>
      <c r="JV31" s="116"/>
      <c r="JW31" s="116"/>
      <c r="JX31" s="38"/>
      <c r="JY31" s="116"/>
      <c r="JZ31" s="116"/>
      <c r="KA31" s="116"/>
      <c r="KB31" s="38"/>
      <c r="KC31" s="116"/>
      <c r="KD31" s="38"/>
      <c r="KE31" s="116"/>
      <c r="KF31" s="38"/>
      <c r="KG31" s="38"/>
      <c r="KH31" s="38"/>
      <c r="KI31" s="38"/>
      <c r="KJ31" s="38"/>
      <c r="KK31" s="38"/>
      <c r="KL31" s="38"/>
      <c r="KM31" s="38"/>
      <c r="KN31" s="38"/>
      <c r="KO31" s="38"/>
      <c r="KP31" s="38"/>
      <c r="KQ31" s="38"/>
      <c r="KR31" s="38"/>
      <c r="KS31" s="38"/>
      <c r="KT31" s="38"/>
      <c r="KU31" s="38"/>
      <c r="KV31" s="38"/>
      <c r="KW31" s="38"/>
      <c r="KX31" s="38"/>
      <c r="KY31" s="38"/>
      <c r="KZ31" s="38"/>
      <c r="LA31" s="38"/>
      <c r="LB31" s="38"/>
      <c r="LC31" s="38"/>
      <c r="LD31" s="38"/>
      <c r="LE31" s="38"/>
      <c r="LF31" s="38"/>
      <c r="LG31" s="38"/>
      <c r="LH31" s="38"/>
      <c r="LI31" s="38"/>
      <c r="LJ31" s="38"/>
      <c r="LK31" s="38"/>
      <c r="LL31" s="38"/>
      <c r="LM31" s="38"/>
      <c r="LN31" s="38"/>
      <c r="LO31" s="38"/>
      <c r="LP31" s="38"/>
      <c r="LQ31" s="38"/>
      <c r="LR31" s="38"/>
      <c r="LS31" s="38"/>
      <c r="LT31" s="38"/>
      <c r="LU31" s="38"/>
      <c r="LV31" s="38"/>
      <c r="LW31" s="38"/>
      <c r="LX31" s="38"/>
      <c r="LY31" s="38"/>
      <c r="LZ31" s="38"/>
      <c r="MA31" s="38"/>
      <c r="MB31" s="38"/>
      <c r="MC31" s="38"/>
      <c r="MD31" s="38"/>
      <c r="ME31" s="38"/>
      <c r="MF31" s="38"/>
      <c r="MG31" s="38"/>
      <c r="MH31" s="38"/>
      <c r="MI31" s="38"/>
      <c r="MJ31" s="38"/>
      <c r="MK31" s="38"/>
      <c r="ML31" s="38"/>
      <c r="MM31" s="38"/>
      <c r="MN31" s="38"/>
      <c r="MO31" s="38"/>
      <c r="MP31" s="38"/>
      <c r="MQ31" s="38"/>
      <c r="MR31" s="38"/>
      <c r="MS31" s="38"/>
      <c r="MT31" s="38"/>
      <c r="MU31" s="38"/>
      <c r="MV31" s="38"/>
      <c r="MW31" s="38"/>
      <c r="MX31" s="38"/>
      <c r="MY31" s="38"/>
      <c r="MZ31" s="38"/>
      <c r="NA31" s="38"/>
      <c r="NB31" s="38"/>
      <c r="NC31" s="38"/>
      <c r="ND31" s="38"/>
      <c r="NE31" s="38"/>
      <c r="NF31" s="38"/>
      <c r="NG31" s="38"/>
      <c r="NH31" s="38"/>
      <c r="NI31" s="38"/>
      <c r="NJ31" s="38"/>
      <c r="NK31" s="38"/>
      <c r="NL31" s="38"/>
      <c r="NM31" s="38"/>
      <c r="NN31" s="38"/>
      <c r="NO31" s="38"/>
      <c r="NP31" s="38"/>
      <c r="NQ31" s="38"/>
      <c r="NR31" s="38"/>
      <c r="NS31" s="38"/>
      <c r="NT31" s="38"/>
      <c r="NU31" s="38"/>
      <c r="NV31" s="38"/>
      <c r="NW31" s="38"/>
      <c r="NX31" s="38"/>
      <c r="NY31" s="38"/>
      <c r="NZ31" s="38"/>
      <c r="OA31" s="38"/>
      <c r="OB31" s="38"/>
      <c r="OC31" s="38"/>
      <c r="OD31" s="38"/>
      <c r="OE31" s="38"/>
      <c r="OF31" s="38"/>
      <c r="OG31" s="38"/>
      <c r="OH31" s="38"/>
      <c r="OI31" s="38"/>
      <c r="OJ31" s="38"/>
      <c r="OK31" s="38"/>
      <c r="OL31" s="38"/>
      <c r="OM31" s="38"/>
      <c r="ON31" s="38"/>
      <c r="OO31" s="38"/>
      <c r="OP31" s="38"/>
      <c r="OQ31" s="38"/>
      <c r="OR31" s="38"/>
      <c r="OS31" s="38"/>
      <c r="OT31" s="38"/>
      <c r="OU31" s="38"/>
      <c r="OV31" s="38"/>
      <c r="OW31" s="38"/>
      <c r="OX31" s="38"/>
      <c r="OY31" s="38"/>
      <c r="OZ31" s="38"/>
      <c r="PA31" s="38"/>
      <c r="PB31" s="38"/>
      <c r="PC31" s="38"/>
      <c r="PD31" s="38"/>
      <c r="PE31" s="38"/>
      <c r="PF31" s="38"/>
      <c r="PG31" s="38"/>
      <c r="PH31" s="38"/>
      <c r="PI31" s="38"/>
      <c r="PJ31" s="38"/>
      <c r="PK31" s="38"/>
      <c r="PL31" s="38"/>
      <c r="PM31" s="38"/>
      <c r="PN31" s="38"/>
      <c r="PO31" s="38"/>
      <c r="PP31" s="38"/>
      <c r="PQ31" s="38"/>
      <c r="PR31" s="38"/>
      <c r="PS31" s="38"/>
      <c r="PT31" s="38"/>
      <c r="PU31" s="38"/>
      <c r="PV31" s="38"/>
      <c r="PW31" s="38"/>
      <c r="PX31" s="38"/>
      <c r="PY31" s="38"/>
      <c r="PZ31" s="38"/>
      <c r="QA31" s="38"/>
      <c r="QB31" s="38"/>
      <c r="QC31" s="38"/>
      <c r="QD31" s="38"/>
      <c r="QE31" s="38"/>
      <c r="QF31" s="38"/>
      <c r="QG31" s="116"/>
      <c r="QH31" s="38"/>
      <c r="QI31" s="38"/>
      <c r="QJ31" s="38"/>
      <c r="QK31" s="38"/>
      <c r="QL31" s="38"/>
      <c r="QM31" s="38"/>
      <c r="QN31" s="38"/>
      <c r="QO31" s="38"/>
      <c r="QP31" s="38"/>
      <c r="QQ31" s="38"/>
      <c r="QR31" s="38"/>
      <c r="QS31" s="38"/>
      <c r="QT31" s="38"/>
      <c r="QU31" s="38"/>
      <c r="QV31" s="38"/>
      <c r="QW31" s="38"/>
      <c r="QX31" s="38"/>
      <c r="QY31" s="38"/>
      <c r="QZ31" s="38"/>
      <c r="RA31" s="38"/>
      <c r="RB31" s="38"/>
      <c r="RC31" s="38"/>
      <c r="RD31" s="38"/>
      <c r="RE31" s="38"/>
      <c r="RF31" s="38"/>
      <c r="RG31" s="38"/>
      <c r="RH31" s="38"/>
      <c r="RI31" s="38"/>
      <c r="RJ31" s="38"/>
      <c r="RK31" s="38"/>
      <c r="RL31" s="38"/>
      <c r="RM31" s="38"/>
      <c r="RN31" s="38"/>
      <c r="RO31" s="38"/>
      <c r="RP31" s="38"/>
      <c r="RQ31" s="38"/>
      <c r="RR31" s="38"/>
      <c r="RS31" s="38"/>
      <c r="RT31" s="38"/>
      <c r="RU31" s="38"/>
      <c r="RV31" s="38"/>
      <c r="RW31" s="38"/>
      <c r="RX31" s="38"/>
      <c r="RY31" s="38"/>
      <c r="RZ31" s="38"/>
      <c r="SA31" s="38"/>
      <c r="SB31" s="38"/>
      <c r="SC31" s="38"/>
      <c r="SD31" s="38"/>
      <c r="SE31" s="38"/>
      <c r="SF31" s="38"/>
      <c r="SG31" s="38"/>
      <c r="SH31" s="38"/>
      <c r="SI31" s="38"/>
      <c r="SJ31" s="38"/>
      <c r="SK31" s="38"/>
      <c r="SL31" s="38"/>
      <c r="SM31" s="38"/>
      <c r="SN31" s="38"/>
      <c r="SO31" s="38"/>
      <c r="SP31" s="38"/>
      <c r="SQ31" s="38"/>
      <c r="SR31" s="38"/>
      <c r="SS31" s="38"/>
      <c r="ST31" s="38"/>
      <c r="SU31" s="38"/>
      <c r="SV31" s="38"/>
      <c r="SW31" s="38"/>
      <c r="SX31" s="38"/>
      <c r="SY31" s="38"/>
      <c r="SZ31" s="38"/>
      <c r="TA31" s="38"/>
      <c r="TB31" s="38"/>
      <c r="TC31" s="38"/>
      <c r="TD31" s="38"/>
      <c r="TE31" s="38"/>
      <c r="TF31" s="38"/>
      <c r="TG31" s="38"/>
      <c r="TH31" s="38"/>
      <c r="TI31" s="38"/>
      <c r="TJ31" s="38"/>
      <c r="TK31" s="38"/>
      <c r="TL31" s="38"/>
      <c r="TM31" s="38"/>
      <c r="TN31" s="38"/>
      <c r="TO31" s="38"/>
      <c r="TP31" s="38"/>
      <c r="TQ31" s="38"/>
      <c r="TR31" s="38"/>
      <c r="TS31" s="38"/>
      <c r="TT31" s="38"/>
      <c r="TU31" s="38"/>
      <c r="TV31" s="38"/>
      <c r="TW31" s="38"/>
      <c r="TX31" s="38"/>
      <c r="TY31" s="38"/>
      <c r="TZ31" s="38"/>
      <c r="UA31" s="38"/>
      <c r="UB31" s="38"/>
      <c r="UC31" s="38"/>
      <c r="UD31" s="38"/>
      <c r="UE31" s="38"/>
      <c r="UF31" s="38"/>
      <c r="UG31" s="38"/>
      <c r="UH31" s="38"/>
      <c r="UI31" s="38"/>
      <c r="UJ31" s="38"/>
      <c r="UK31" s="38"/>
      <c r="UL31" s="38"/>
      <c r="UM31" s="38"/>
      <c r="UN31" s="38"/>
      <c r="UO31" s="38"/>
      <c r="UP31" s="38"/>
      <c r="UQ31" s="38"/>
      <c r="UR31" s="38"/>
      <c r="US31" s="38"/>
      <c r="UT31" s="38"/>
      <c r="UU31" s="38"/>
      <c r="UV31" s="38"/>
      <c r="UW31" s="38"/>
      <c r="UX31" s="38"/>
      <c r="UY31" s="38"/>
      <c r="UZ31" s="38"/>
      <c r="VA31" s="38"/>
      <c r="VB31" s="38"/>
      <c r="VC31" s="38"/>
      <c r="VD31" s="38"/>
      <c r="VE31" s="38"/>
      <c r="VF31" s="38"/>
      <c r="VG31" s="38"/>
      <c r="VH31" s="38"/>
      <c r="VI31" s="38"/>
      <c r="VJ31" s="38"/>
      <c r="VK31" s="38"/>
      <c r="VL31" s="38"/>
      <c r="VM31" s="38"/>
      <c r="VN31" s="38"/>
      <c r="VO31" s="38"/>
      <c r="VP31" s="38"/>
      <c r="VQ31" s="38"/>
      <c r="VR31" s="38"/>
      <c r="VS31" s="38"/>
      <c r="VT31" s="38"/>
      <c r="VU31" s="38"/>
      <c r="VV31" s="38"/>
      <c r="VW31" s="38"/>
      <c r="VX31" s="38"/>
      <c r="VY31" s="38"/>
      <c r="VZ31" s="38"/>
      <c r="WA31" s="38"/>
      <c r="WB31" s="38"/>
      <c r="WC31" s="38"/>
      <c r="WD31" s="38"/>
      <c r="WE31" s="38"/>
      <c r="WF31" s="38"/>
      <c r="WG31" s="38"/>
      <c r="WH31" s="38"/>
      <c r="WI31" s="38"/>
      <c r="WJ31" s="38"/>
      <c r="WK31" s="38"/>
      <c r="WL31" s="38"/>
      <c r="WM31" s="38"/>
      <c r="WN31" s="38"/>
      <c r="WO31" s="38"/>
      <c r="WP31" s="38"/>
      <c r="WQ31" s="38"/>
      <c r="WR31" s="38"/>
      <c r="WS31" s="38"/>
      <c r="WT31" s="38"/>
      <c r="WU31" s="38"/>
      <c r="WV31" s="38"/>
      <c r="WW31" s="38"/>
      <c r="WX31" s="38"/>
      <c r="WY31" s="38"/>
      <c r="WZ31" s="38"/>
      <c r="XA31" s="38"/>
      <c r="XB31" s="38"/>
      <c r="XC31" s="38"/>
      <c r="XD31" s="38"/>
      <c r="XE31" s="38"/>
      <c r="XF31" s="38"/>
      <c r="XG31" s="38"/>
      <c r="XH31" s="38"/>
      <c r="XI31" s="38"/>
      <c r="XJ31" s="38"/>
      <c r="XK31" s="38"/>
      <c r="XL31" s="38"/>
      <c r="XM31" s="38"/>
      <c r="XN31" s="38"/>
      <c r="XO31" s="38"/>
      <c r="XP31" s="38"/>
      <c r="XQ31" s="38"/>
      <c r="XR31" s="38"/>
      <c r="XS31" s="38"/>
      <c r="XT31" s="38"/>
      <c r="XU31" s="38"/>
      <c r="XV31" s="38"/>
      <c r="XW31" s="38"/>
      <c r="XX31" s="38"/>
      <c r="XY31" s="38"/>
      <c r="XZ31" s="38"/>
      <c r="YA31" s="38"/>
      <c r="YB31" s="38"/>
      <c r="YC31" s="38"/>
      <c r="YD31" s="38"/>
      <c r="YE31" s="38"/>
      <c r="YF31" s="38"/>
      <c r="YG31" s="38"/>
      <c r="YH31" s="38"/>
      <c r="YI31" s="38"/>
      <c r="YJ31" s="38"/>
      <c r="YK31" s="38"/>
      <c r="YL31" s="38"/>
      <c r="YM31" s="38"/>
      <c r="YN31" s="38"/>
      <c r="YO31" s="38"/>
      <c r="YP31" s="38"/>
      <c r="YQ31" s="38"/>
      <c r="YR31" s="38"/>
      <c r="YS31" s="38"/>
      <c r="YT31" s="38"/>
      <c r="YU31" s="38"/>
      <c r="YV31" s="38">
        <v>1.8</v>
      </c>
      <c r="YW31" s="38"/>
      <c r="YX31" s="38"/>
      <c r="YY31" s="38"/>
      <c r="YZ31" s="38">
        <v>0.9</v>
      </c>
      <c r="ZA31" s="38"/>
      <c r="ZB31" s="38"/>
      <c r="ZC31" s="38"/>
      <c r="ZD31" s="38"/>
      <c r="ZE31" s="38"/>
      <c r="ZF31" s="38">
        <v>0.9</v>
      </c>
      <c r="ZG31" s="38"/>
      <c r="ZH31" s="38"/>
      <c r="ZI31" s="38"/>
      <c r="ZJ31" s="38"/>
      <c r="ZK31" s="38"/>
      <c r="ZL31" s="38"/>
      <c r="ZM31" s="38"/>
      <c r="ZN31" s="38"/>
      <c r="ZO31" s="38"/>
      <c r="ZP31" s="38"/>
      <c r="ZQ31" s="38"/>
      <c r="ZR31" s="38"/>
      <c r="ZS31" s="38"/>
      <c r="ZT31" s="38"/>
      <c r="ZU31" s="38"/>
      <c r="ZV31" s="38"/>
      <c r="ZW31" s="38"/>
      <c r="ZX31" s="38"/>
      <c r="ZY31" s="38"/>
      <c r="ZZ31" s="38"/>
      <c r="AAA31" s="38"/>
      <c r="AAB31" s="38"/>
      <c r="AAC31" s="38"/>
      <c r="AAD31" s="38"/>
      <c r="AAE31" s="38"/>
      <c r="AAF31" s="38"/>
      <c r="AAG31" s="38"/>
      <c r="AAH31" s="38"/>
      <c r="AAI31" s="38"/>
      <c r="AAJ31" s="31">
        <f t="shared" si="1"/>
        <v>0</v>
      </c>
      <c r="AAK31" s="5"/>
    </row>
    <row r="32" spans="1:736" s="36" customFormat="1" x14ac:dyDescent="0.25">
      <c r="A32" s="43" t="s">
        <v>210</v>
      </c>
      <c r="B32" s="77">
        <f t="shared" si="0"/>
        <v>0</v>
      </c>
      <c r="C32" s="69">
        <v>10</v>
      </c>
      <c r="D32" s="71">
        <v>43381</v>
      </c>
      <c r="E32" s="79">
        <v>14.37</v>
      </c>
      <c r="F32" s="79">
        <f>E32*B32</f>
        <v>0</v>
      </c>
      <c r="G32" s="7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  <c r="FB32" s="38"/>
      <c r="FC32" s="38"/>
      <c r="FD32" s="38"/>
      <c r="FE32" s="38"/>
      <c r="FF32" s="38"/>
      <c r="FG32" s="38"/>
      <c r="FH32" s="38"/>
      <c r="FI32" s="38"/>
      <c r="FJ32" s="38"/>
      <c r="FK32" s="38"/>
      <c r="FL32" s="38"/>
      <c r="FM32" s="38"/>
      <c r="FN32" s="38"/>
      <c r="FO32" s="38"/>
      <c r="FP32" s="38"/>
      <c r="FQ32" s="38"/>
      <c r="FR32" s="38"/>
      <c r="FS32" s="38"/>
      <c r="FT32" s="38"/>
      <c r="FU32" s="38"/>
      <c r="FV32" s="38"/>
      <c r="FW32" s="38"/>
      <c r="FX32" s="38"/>
      <c r="FY32" s="38"/>
      <c r="FZ32" s="38"/>
      <c r="GA32" s="38"/>
      <c r="GB32" s="38"/>
      <c r="GC32" s="38"/>
      <c r="GD32" s="38"/>
      <c r="GE32" s="38"/>
      <c r="GF32" s="38"/>
      <c r="GG32" s="38"/>
      <c r="GH32" s="38"/>
      <c r="GI32" s="38"/>
      <c r="GJ32" s="38"/>
      <c r="GK32" s="38"/>
      <c r="GL32" s="38"/>
      <c r="GM32" s="38"/>
      <c r="GN32" s="38"/>
      <c r="GO32" s="38"/>
      <c r="GP32" s="38"/>
      <c r="GQ32" s="38"/>
      <c r="GR32" s="38"/>
      <c r="GS32" s="38"/>
      <c r="GT32" s="38"/>
      <c r="GU32" s="38"/>
      <c r="GV32" s="38"/>
      <c r="GW32" s="38"/>
      <c r="GX32" s="38"/>
      <c r="GY32" s="38"/>
      <c r="GZ32" s="38"/>
      <c r="HA32" s="38"/>
      <c r="HB32" s="38"/>
      <c r="HC32" s="38"/>
      <c r="HD32" s="38"/>
      <c r="HE32" s="38"/>
      <c r="HF32" s="38"/>
      <c r="HG32" s="38"/>
      <c r="HH32" s="38"/>
      <c r="HI32" s="38"/>
      <c r="HJ32" s="38"/>
      <c r="HK32" s="38"/>
      <c r="HL32" s="38"/>
      <c r="HM32" s="38"/>
      <c r="HN32" s="38"/>
      <c r="HO32" s="38"/>
      <c r="HP32" s="38"/>
      <c r="HQ32" s="38"/>
      <c r="HR32" s="38"/>
      <c r="HS32" s="38"/>
      <c r="HT32" s="38"/>
      <c r="HU32" s="38"/>
      <c r="HV32" s="38"/>
      <c r="HW32" s="38"/>
      <c r="HX32" s="38"/>
      <c r="HY32" s="116"/>
      <c r="HZ32" s="116"/>
      <c r="IA32" s="116"/>
      <c r="IB32" s="116"/>
      <c r="IC32" s="116"/>
      <c r="ID32" s="116"/>
      <c r="IE32" s="116"/>
      <c r="IF32" s="116"/>
      <c r="IG32" s="116"/>
      <c r="IH32" s="116"/>
      <c r="II32" s="116"/>
      <c r="IJ32" s="116"/>
      <c r="IK32" s="116"/>
      <c r="IL32" s="116"/>
      <c r="IM32" s="116"/>
      <c r="IN32" s="116"/>
      <c r="IO32" s="116"/>
      <c r="IP32" s="116"/>
      <c r="IQ32" s="116"/>
      <c r="IR32" s="116"/>
      <c r="IS32" s="116"/>
      <c r="IT32" s="116"/>
      <c r="IU32" s="116"/>
      <c r="IV32" s="116"/>
      <c r="IW32" s="116"/>
      <c r="IX32" s="116"/>
      <c r="IY32" s="116"/>
      <c r="IZ32" s="116"/>
      <c r="JA32" s="116"/>
      <c r="JB32" s="116"/>
      <c r="JC32" s="116"/>
      <c r="JD32" s="116"/>
      <c r="JE32" s="116"/>
      <c r="JF32" s="116"/>
      <c r="JG32" s="116"/>
      <c r="JH32" s="116"/>
      <c r="JI32" s="116"/>
      <c r="JJ32" s="116"/>
      <c r="JK32" s="116"/>
      <c r="JL32" s="116"/>
      <c r="JM32" s="116"/>
      <c r="JN32" s="116"/>
      <c r="JO32" s="116"/>
      <c r="JP32" s="116"/>
      <c r="JQ32" s="116"/>
      <c r="JR32" s="116"/>
      <c r="JS32" s="116"/>
      <c r="JT32" s="116"/>
      <c r="JU32" s="38"/>
      <c r="JV32" s="116"/>
      <c r="JW32" s="116"/>
      <c r="JX32" s="38"/>
      <c r="JY32" s="116"/>
      <c r="JZ32" s="116"/>
      <c r="KA32" s="116"/>
      <c r="KB32" s="38"/>
      <c r="KC32" s="116"/>
      <c r="KD32" s="38"/>
      <c r="KE32" s="116"/>
      <c r="KF32" s="38"/>
      <c r="KG32" s="38"/>
      <c r="KH32" s="38"/>
      <c r="KI32" s="38"/>
      <c r="KJ32" s="38"/>
      <c r="KK32" s="38"/>
      <c r="KL32" s="38"/>
      <c r="KM32" s="38"/>
      <c r="KN32" s="38"/>
      <c r="KO32" s="38"/>
      <c r="KP32" s="38"/>
      <c r="KQ32" s="38"/>
      <c r="KR32" s="38"/>
      <c r="KS32" s="38"/>
      <c r="KT32" s="38"/>
      <c r="KU32" s="38"/>
      <c r="KV32" s="38"/>
      <c r="KW32" s="38"/>
      <c r="KX32" s="38"/>
      <c r="KY32" s="38"/>
      <c r="KZ32" s="38"/>
      <c r="LA32" s="38"/>
      <c r="LB32" s="38"/>
      <c r="LC32" s="38"/>
      <c r="LD32" s="38"/>
      <c r="LE32" s="38"/>
      <c r="LF32" s="38"/>
      <c r="LG32" s="38"/>
      <c r="LH32" s="38"/>
      <c r="LI32" s="38"/>
      <c r="LJ32" s="38"/>
      <c r="LK32" s="38"/>
      <c r="LL32" s="38"/>
      <c r="LM32" s="38"/>
      <c r="LN32" s="38"/>
      <c r="LO32" s="38"/>
      <c r="LP32" s="38"/>
      <c r="LQ32" s="38"/>
      <c r="LR32" s="38"/>
      <c r="LS32" s="38"/>
      <c r="LT32" s="38"/>
      <c r="LU32" s="38"/>
      <c r="LV32" s="38"/>
      <c r="LW32" s="38"/>
      <c r="LX32" s="38"/>
      <c r="LY32" s="38"/>
      <c r="LZ32" s="38"/>
      <c r="MA32" s="38"/>
      <c r="MB32" s="38"/>
      <c r="MC32" s="38"/>
      <c r="MD32" s="38"/>
      <c r="ME32" s="38"/>
      <c r="MF32" s="38"/>
      <c r="MG32" s="38"/>
      <c r="MH32" s="38"/>
      <c r="MI32" s="38"/>
      <c r="MJ32" s="38"/>
      <c r="MK32" s="38"/>
      <c r="ML32" s="38"/>
      <c r="MM32" s="38"/>
      <c r="MN32" s="38"/>
      <c r="MO32" s="38"/>
      <c r="MP32" s="38"/>
      <c r="MQ32" s="38"/>
      <c r="MR32" s="38"/>
      <c r="MS32" s="38"/>
      <c r="MT32" s="38"/>
      <c r="MU32" s="38"/>
      <c r="MV32" s="38"/>
      <c r="MW32" s="38"/>
      <c r="MX32" s="38"/>
      <c r="MY32" s="38"/>
      <c r="MZ32" s="38"/>
      <c r="NA32" s="38"/>
      <c r="NB32" s="38"/>
      <c r="NC32" s="38"/>
      <c r="ND32" s="38"/>
      <c r="NE32" s="38"/>
      <c r="NF32" s="38"/>
      <c r="NG32" s="38"/>
      <c r="NH32" s="38"/>
      <c r="NI32" s="38"/>
      <c r="NJ32" s="38"/>
      <c r="NK32" s="38"/>
      <c r="NL32" s="38"/>
      <c r="NM32" s="38"/>
      <c r="NN32" s="38"/>
      <c r="NO32" s="38"/>
      <c r="NP32" s="38"/>
      <c r="NQ32" s="38"/>
      <c r="NR32" s="38"/>
      <c r="NS32" s="38"/>
      <c r="NT32" s="38"/>
      <c r="NU32" s="38"/>
      <c r="NV32" s="38"/>
      <c r="NW32" s="38"/>
      <c r="NX32" s="38"/>
      <c r="NY32" s="38"/>
      <c r="NZ32" s="38"/>
      <c r="OA32" s="38"/>
      <c r="OB32" s="38"/>
      <c r="OC32" s="38"/>
      <c r="OD32" s="38"/>
      <c r="OE32" s="38"/>
      <c r="OF32" s="38"/>
      <c r="OG32" s="38"/>
      <c r="OH32" s="38"/>
      <c r="OI32" s="38"/>
      <c r="OJ32" s="38"/>
      <c r="OK32" s="38"/>
      <c r="OL32" s="38"/>
      <c r="OM32" s="38"/>
      <c r="ON32" s="38"/>
      <c r="OO32" s="38"/>
      <c r="OP32" s="38"/>
      <c r="OQ32" s="38"/>
      <c r="OR32" s="38"/>
      <c r="OS32" s="38"/>
      <c r="OT32" s="38"/>
      <c r="OU32" s="38"/>
      <c r="OV32" s="38"/>
      <c r="OW32" s="38"/>
      <c r="OX32" s="38"/>
      <c r="OY32" s="38"/>
      <c r="OZ32" s="38"/>
      <c r="PA32" s="38"/>
      <c r="PB32" s="38"/>
      <c r="PC32" s="38"/>
      <c r="PD32" s="38"/>
      <c r="PE32" s="38"/>
      <c r="PF32" s="38"/>
      <c r="PG32" s="38"/>
      <c r="PH32" s="38"/>
      <c r="PI32" s="38"/>
      <c r="PJ32" s="38"/>
      <c r="PK32" s="38"/>
      <c r="PL32" s="38"/>
      <c r="PM32" s="38"/>
      <c r="PN32" s="38"/>
      <c r="PO32" s="38"/>
      <c r="PP32" s="38"/>
      <c r="PQ32" s="38"/>
      <c r="PR32" s="38"/>
      <c r="PS32" s="38"/>
      <c r="PT32" s="38"/>
      <c r="PU32" s="38"/>
      <c r="PV32" s="38"/>
      <c r="PW32" s="38"/>
      <c r="PX32" s="38"/>
      <c r="PY32" s="38"/>
      <c r="PZ32" s="38"/>
      <c r="QA32" s="38">
        <v>10</v>
      </c>
      <c r="QB32" s="38"/>
      <c r="QC32" s="38"/>
      <c r="QD32" s="38"/>
      <c r="QE32" s="38"/>
      <c r="QF32" s="38"/>
      <c r="QG32" s="116"/>
      <c r="QH32" s="38"/>
      <c r="QI32" s="38"/>
      <c r="QJ32" s="38"/>
      <c r="QK32" s="38"/>
      <c r="QL32" s="38"/>
      <c r="QM32" s="38"/>
      <c r="QN32" s="38"/>
      <c r="QO32" s="38"/>
      <c r="QP32" s="38"/>
      <c r="QQ32" s="38"/>
      <c r="QR32" s="38"/>
      <c r="QS32" s="38"/>
      <c r="QT32" s="38"/>
      <c r="QU32" s="38"/>
      <c r="QV32" s="38">
        <v>10</v>
      </c>
      <c r="QW32" s="38"/>
      <c r="QX32" s="38"/>
      <c r="QY32" s="38"/>
      <c r="QZ32" s="38"/>
      <c r="RA32" s="38"/>
      <c r="RB32" s="38"/>
      <c r="RC32" s="38"/>
      <c r="RD32" s="38"/>
      <c r="RE32" s="38"/>
      <c r="RF32" s="38"/>
      <c r="RG32" s="38"/>
      <c r="RH32" s="38"/>
      <c r="RI32" s="38"/>
      <c r="RJ32" s="38"/>
      <c r="RK32" s="38"/>
      <c r="RL32" s="38"/>
      <c r="RM32" s="38"/>
      <c r="RN32" s="38"/>
      <c r="RO32" s="38">
        <v>10</v>
      </c>
      <c r="RP32" s="38"/>
      <c r="RQ32" s="38"/>
      <c r="RR32" s="38"/>
      <c r="RS32" s="38"/>
      <c r="RT32" s="38"/>
      <c r="RU32" s="38"/>
      <c r="RV32" s="38"/>
      <c r="RW32" s="38"/>
      <c r="RX32" s="38"/>
      <c r="RY32" s="38"/>
      <c r="RZ32" s="38"/>
      <c r="SA32" s="38"/>
      <c r="SB32" s="38"/>
      <c r="SC32" s="38">
        <v>10</v>
      </c>
      <c r="SD32" s="38"/>
      <c r="SE32" s="38"/>
      <c r="SF32" s="38"/>
      <c r="SG32" s="38"/>
      <c r="SH32" s="38"/>
      <c r="SI32" s="38"/>
      <c r="SJ32" s="38"/>
      <c r="SK32" s="38"/>
      <c r="SL32" s="38"/>
      <c r="SM32" s="38"/>
      <c r="SN32" s="38"/>
      <c r="SO32" s="38"/>
      <c r="SP32" s="38"/>
      <c r="SQ32" s="38"/>
      <c r="SR32" s="38"/>
      <c r="SS32" s="38"/>
      <c r="ST32" s="38"/>
      <c r="SU32" s="38"/>
      <c r="SV32" s="38"/>
      <c r="SW32" s="38"/>
      <c r="SX32" s="38"/>
      <c r="SY32" s="38"/>
      <c r="SZ32" s="38"/>
      <c r="TA32" s="38"/>
      <c r="TB32" s="38"/>
      <c r="TC32" s="38"/>
      <c r="TD32" s="38"/>
      <c r="TE32" s="38"/>
      <c r="TF32" s="38"/>
      <c r="TG32" s="38"/>
      <c r="TH32" s="38"/>
      <c r="TI32" s="38">
        <v>20</v>
      </c>
      <c r="TJ32" s="38"/>
      <c r="TK32" s="38"/>
      <c r="TL32" s="38"/>
      <c r="TM32" s="38"/>
      <c r="TN32" s="38"/>
      <c r="TO32" s="38"/>
      <c r="TP32" s="38"/>
      <c r="TQ32" s="38"/>
      <c r="TR32" s="38"/>
      <c r="TS32" s="38"/>
      <c r="TT32" s="38">
        <v>50</v>
      </c>
      <c r="TU32" s="38">
        <v>30</v>
      </c>
      <c r="TV32" s="38"/>
      <c r="TW32" s="38"/>
      <c r="TX32" s="38"/>
      <c r="TY32" s="38"/>
      <c r="TZ32" s="38"/>
      <c r="UA32" s="38"/>
      <c r="UB32" s="38"/>
      <c r="UC32" s="38"/>
      <c r="UD32" s="38"/>
      <c r="UE32" s="38"/>
      <c r="UF32" s="38"/>
      <c r="UG32" s="38"/>
      <c r="UH32" s="38"/>
      <c r="UI32" s="38"/>
      <c r="UJ32" s="38"/>
      <c r="UK32" s="38"/>
      <c r="UL32" s="38"/>
      <c r="UM32" s="38"/>
      <c r="UN32" s="38"/>
      <c r="UO32" s="38"/>
      <c r="UP32" s="38"/>
      <c r="UQ32" s="38"/>
      <c r="UR32" s="38"/>
      <c r="US32" s="38"/>
      <c r="UT32" s="38"/>
      <c r="UU32" s="38"/>
      <c r="UV32" s="38"/>
      <c r="UW32" s="38"/>
      <c r="UX32" s="38"/>
      <c r="UY32" s="38"/>
      <c r="UZ32" s="38"/>
      <c r="VA32" s="38"/>
      <c r="VB32" s="38"/>
      <c r="VC32" s="38"/>
      <c r="VD32" s="38"/>
      <c r="VE32" s="38"/>
      <c r="VF32" s="38"/>
      <c r="VG32" s="38"/>
      <c r="VH32" s="38"/>
      <c r="VI32" s="38"/>
      <c r="VJ32" s="38"/>
      <c r="VK32" s="38"/>
      <c r="VL32" s="38"/>
      <c r="VM32" s="38"/>
      <c r="VN32" s="38"/>
      <c r="VO32" s="38"/>
      <c r="VP32" s="38"/>
      <c r="VQ32" s="38"/>
      <c r="VR32" s="38"/>
      <c r="VS32" s="38"/>
      <c r="VT32" s="38"/>
      <c r="VU32" s="38"/>
      <c r="VV32" s="38"/>
      <c r="VW32" s="38"/>
      <c r="VX32" s="38"/>
      <c r="VY32" s="38"/>
      <c r="VZ32" s="38"/>
      <c r="WA32" s="38"/>
      <c r="WB32" s="38"/>
      <c r="WC32" s="38"/>
      <c r="WD32" s="38"/>
      <c r="WE32" s="38"/>
      <c r="WF32" s="38"/>
      <c r="WG32" s="38"/>
      <c r="WH32" s="38"/>
      <c r="WI32" s="38"/>
      <c r="WJ32" s="38"/>
      <c r="WK32" s="38"/>
      <c r="WL32" s="38"/>
      <c r="WM32" s="38"/>
      <c r="WN32" s="38"/>
      <c r="WO32" s="38"/>
      <c r="WP32" s="38"/>
      <c r="WQ32" s="38"/>
      <c r="WR32" s="38"/>
      <c r="WS32" s="38"/>
      <c r="WT32" s="38"/>
      <c r="WU32" s="38"/>
      <c r="WV32" s="38"/>
      <c r="WW32" s="38"/>
      <c r="WX32" s="38"/>
      <c r="WY32" s="38"/>
      <c r="WZ32" s="38"/>
      <c r="XA32" s="38"/>
      <c r="XB32" s="38"/>
      <c r="XC32" s="38"/>
      <c r="XD32" s="38"/>
      <c r="XE32" s="38"/>
      <c r="XF32" s="38"/>
      <c r="XG32" s="38"/>
      <c r="XH32" s="38"/>
      <c r="XI32" s="38"/>
      <c r="XJ32" s="38"/>
      <c r="XK32" s="38"/>
      <c r="XL32" s="38"/>
      <c r="XM32" s="38"/>
      <c r="XN32" s="38"/>
      <c r="XO32" s="38"/>
      <c r="XP32" s="38"/>
      <c r="XQ32" s="38"/>
      <c r="XR32" s="38"/>
      <c r="XS32" s="38"/>
      <c r="XT32" s="38"/>
      <c r="XU32" s="38"/>
      <c r="XV32" s="38"/>
      <c r="XW32" s="38"/>
      <c r="XX32" s="38"/>
      <c r="XY32" s="38"/>
      <c r="XZ32" s="38"/>
      <c r="YA32" s="38"/>
      <c r="YB32" s="38"/>
      <c r="YC32" s="38"/>
      <c r="YD32" s="38"/>
      <c r="YE32" s="38"/>
      <c r="YF32" s="38"/>
      <c r="YG32" s="38"/>
      <c r="YH32" s="38"/>
      <c r="YI32" s="38"/>
      <c r="YJ32" s="38"/>
      <c r="YK32" s="38"/>
      <c r="YL32" s="38"/>
      <c r="YM32" s="38"/>
      <c r="YN32" s="38"/>
      <c r="YO32" s="38"/>
      <c r="YP32" s="38"/>
      <c r="YQ32" s="38"/>
      <c r="YR32" s="38"/>
      <c r="YS32" s="38"/>
      <c r="YT32" s="38"/>
      <c r="YU32" s="38"/>
      <c r="YV32" s="38"/>
      <c r="YW32" s="38"/>
      <c r="YX32" s="38"/>
      <c r="YY32" s="38"/>
      <c r="YZ32" s="38"/>
      <c r="ZA32" s="38"/>
      <c r="ZB32" s="38"/>
      <c r="ZC32" s="38"/>
      <c r="ZD32" s="38"/>
      <c r="ZE32" s="38"/>
      <c r="ZF32" s="38"/>
      <c r="ZG32" s="38"/>
      <c r="ZH32" s="38"/>
      <c r="ZI32" s="38"/>
      <c r="ZJ32" s="38"/>
      <c r="ZK32" s="38"/>
      <c r="ZL32" s="38"/>
      <c r="ZM32" s="38"/>
      <c r="ZN32" s="38"/>
      <c r="ZO32" s="38"/>
      <c r="ZP32" s="38"/>
      <c r="ZQ32" s="38"/>
      <c r="ZR32" s="38"/>
      <c r="ZS32" s="38"/>
      <c r="ZT32" s="38"/>
      <c r="ZU32" s="38"/>
      <c r="ZV32" s="38"/>
      <c r="ZW32" s="38"/>
      <c r="ZX32" s="38"/>
      <c r="ZY32" s="38"/>
      <c r="ZZ32" s="38"/>
      <c r="AAA32" s="38"/>
      <c r="AAB32" s="38"/>
      <c r="AAC32" s="38"/>
      <c r="AAD32" s="38"/>
      <c r="AAE32" s="38"/>
      <c r="AAF32" s="38"/>
      <c r="AAG32" s="38"/>
      <c r="AAH32" s="38"/>
      <c r="AAI32" s="38"/>
      <c r="AAJ32" s="31">
        <f t="shared" si="1"/>
        <v>0</v>
      </c>
      <c r="AAK32" s="5"/>
    </row>
    <row r="33" spans="1:713" s="36" customFormat="1" x14ac:dyDescent="0.25">
      <c r="A33" s="43" t="s">
        <v>120</v>
      </c>
      <c r="B33" s="77">
        <f t="shared" si="0"/>
        <v>0</v>
      </c>
      <c r="C33" s="69">
        <v>1</v>
      </c>
      <c r="D33" s="71">
        <v>43395</v>
      </c>
      <c r="E33" s="79">
        <v>22.97</v>
      </c>
      <c r="F33" s="79">
        <f>E33*B33</f>
        <v>0</v>
      </c>
      <c r="G33" s="77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  <c r="CT33" s="38"/>
      <c r="CU33" s="38"/>
      <c r="CV33" s="38"/>
      <c r="CW33" s="38"/>
      <c r="CX33" s="38"/>
      <c r="CY33" s="38"/>
      <c r="CZ33" s="38"/>
      <c r="DA33" s="38"/>
      <c r="DB33" s="38"/>
      <c r="DC33" s="38"/>
      <c r="DD33" s="38"/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/>
      <c r="EX33" s="38"/>
      <c r="EY33" s="38"/>
      <c r="EZ33" s="38"/>
      <c r="FA33" s="38"/>
      <c r="FB33" s="38"/>
      <c r="FC33" s="38"/>
      <c r="FD33" s="38"/>
      <c r="FE33" s="38"/>
      <c r="FF33" s="38"/>
      <c r="FG33" s="38"/>
      <c r="FH33" s="38"/>
      <c r="FI33" s="38"/>
      <c r="FJ33" s="38"/>
      <c r="FK33" s="38"/>
      <c r="FL33" s="38"/>
      <c r="FM33" s="38"/>
      <c r="FN33" s="38"/>
      <c r="FO33" s="38"/>
      <c r="FP33" s="38"/>
      <c r="FQ33" s="38"/>
      <c r="FR33" s="38"/>
      <c r="FS33" s="38"/>
      <c r="FT33" s="38"/>
      <c r="FU33" s="38"/>
      <c r="FV33" s="38"/>
      <c r="FW33" s="38"/>
      <c r="FX33" s="38"/>
      <c r="FY33" s="38"/>
      <c r="FZ33" s="38"/>
      <c r="GA33" s="38"/>
      <c r="GB33" s="38"/>
      <c r="GC33" s="38"/>
      <c r="GD33" s="38"/>
      <c r="GE33" s="38"/>
      <c r="GF33" s="38"/>
      <c r="GG33" s="38"/>
      <c r="GH33" s="38"/>
      <c r="GI33" s="38">
        <v>10</v>
      </c>
      <c r="GJ33" s="38"/>
      <c r="GK33" s="38"/>
      <c r="GL33" s="38"/>
      <c r="GM33" s="38"/>
      <c r="GN33" s="38"/>
      <c r="GO33" s="38"/>
      <c r="GP33" s="38"/>
      <c r="GQ33" s="38"/>
      <c r="GR33" s="38"/>
      <c r="GS33" s="38"/>
      <c r="GT33" s="38"/>
      <c r="GU33" s="38"/>
      <c r="GV33" s="38"/>
      <c r="GW33" s="38"/>
      <c r="GX33" s="38">
        <v>10</v>
      </c>
      <c r="GY33" s="38"/>
      <c r="GZ33" s="38"/>
      <c r="HA33" s="38"/>
      <c r="HB33" s="38"/>
      <c r="HC33" s="38"/>
      <c r="HD33" s="38"/>
      <c r="HE33" s="38"/>
      <c r="HF33" s="38"/>
      <c r="HG33" s="38"/>
      <c r="HH33" s="38"/>
      <c r="HI33" s="38"/>
      <c r="HJ33" s="38"/>
      <c r="HK33" s="38"/>
      <c r="HL33" s="38"/>
      <c r="HM33" s="38"/>
      <c r="HN33" s="38"/>
      <c r="HO33" s="38"/>
      <c r="HP33" s="38"/>
      <c r="HQ33" s="38"/>
      <c r="HR33" s="38"/>
      <c r="HS33" s="38"/>
      <c r="HT33" s="38"/>
      <c r="HU33" s="38"/>
      <c r="HV33" s="38"/>
      <c r="HW33" s="38"/>
      <c r="HX33" s="38"/>
      <c r="HY33" s="116"/>
      <c r="HZ33" s="116"/>
      <c r="IA33" s="116"/>
      <c r="IB33" s="116"/>
      <c r="IC33" s="116"/>
      <c r="ID33" s="116"/>
      <c r="IE33" s="116"/>
      <c r="IF33" s="116"/>
      <c r="IG33" s="116"/>
      <c r="IH33" s="116"/>
      <c r="II33" s="116"/>
      <c r="IJ33" s="116"/>
      <c r="IK33" s="116"/>
      <c r="IL33" s="116"/>
      <c r="IM33" s="116"/>
      <c r="IN33" s="116"/>
      <c r="IO33" s="116"/>
      <c r="IP33" s="116"/>
      <c r="IQ33" s="116"/>
      <c r="IR33" s="116"/>
      <c r="IS33" s="116"/>
      <c r="IT33" s="116"/>
      <c r="IU33" s="116"/>
      <c r="IV33" s="116"/>
      <c r="IW33" s="116"/>
      <c r="IX33" s="116"/>
      <c r="IY33" s="116"/>
      <c r="IZ33" s="116"/>
      <c r="JA33" s="116"/>
      <c r="JB33" s="116"/>
      <c r="JC33" s="116"/>
      <c r="JD33" s="116"/>
      <c r="JE33" s="116"/>
      <c r="JF33" s="116"/>
      <c r="JG33" s="116"/>
      <c r="JH33" s="116"/>
      <c r="JI33" s="116"/>
      <c r="JJ33" s="116"/>
      <c r="JK33" s="116"/>
      <c r="JL33" s="116"/>
      <c r="JM33" s="116"/>
      <c r="JN33" s="116"/>
      <c r="JO33" s="116"/>
      <c r="JP33" s="116"/>
      <c r="JQ33" s="116"/>
      <c r="JR33" s="116"/>
      <c r="JS33" s="116"/>
      <c r="JT33" s="116"/>
      <c r="JU33" s="38"/>
      <c r="JV33" s="116"/>
      <c r="JW33" s="116"/>
      <c r="JX33" s="38"/>
      <c r="JY33" s="116"/>
      <c r="JZ33" s="116"/>
      <c r="KA33" s="116"/>
      <c r="KB33" s="38"/>
      <c r="KC33" s="116"/>
      <c r="KD33" s="38"/>
      <c r="KE33" s="116"/>
      <c r="KF33" s="38"/>
      <c r="KG33" s="38"/>
      <c r="KH33" s="38"/>
      <c r="KI33" s="38"/>
      <c r="KJ33" s="38"/>
      <c r="KK33" s="38"/>
      <c r="KL33" s="38"/>
      <c r="KM33" s="38"/>
      <c r="KN33" s="38"/>
      <c r="KO33" s="38"/>
      <c r="KP33" s="38"/>
      <c r="KQ33" s="38"/>
      <c r="KR33" s="38"/>
      <c r="KS33" s="38"/>
      <c r="KT33" s="38"/>
      <c r="KU33" s="38"/>
      <c r="KV33" s="38"/>
      <c r="KW33" s="38"/>
      <c r="KX33" s="38"/>
      <c r="KY33" s="38"/>
      <c r="KZ33" s="38"/>
      <c r="LA33" s="38"/>
      <c r="LB33" s="38"/>
      <c r="LC33" s="38"/>
      <c r="LD33" s="38"/>
      <c r="LE33" s="38"/>
      <c r="LF33" s="38"/>
      <c r="LG33" s="38"/>
      <c r="LH33" s="38"/>
      <c r="LI33" s="38"/>
      <c r="LJ33" s="38"/>
      <c r="LK33" s="38"/>
      <c r="LL33" s="38"/>
      <c r="LM33" s="38"/>
      <c r="LN33" s="38"/>
      <c r="LO33" s="38"/>
      <c r="LP33" s="38"/>
      <c r="LQ33" s="38"/>
      <c r="LR33" s="38"/>
      <c r="LS33" s="38"/>
      <c r="LT33" s="38"/>
      <c r="LU33" s="38"/>
      <c r="LV33" s="38"/>
      <c r="LW33" s="38"/>
      <c r="LX33" s="38"/>
      <c r="LY33" s="38"/>
      <c r="LZ33" s="38"/>
      <c r="MA33" s="38"/>
      <c r="MB33" s="38"/>
      <c r="MC33" s="38"/>
      <c r="MD33" s="38"/>
      <c r="ME33" s="38"/>
      <c r="MF33" s="38"/>
      <c r="MG33" s="38"/>
      <c r="MH33" s="38">
        <v>1</v>
      </c>
      <c r="MI33" s="38"/>
      <c r="MJ33" s="38"/>
      <c r="MK33" s="38"/>
      <c r="ML33" s="38"/>
      <c r="MM33" s="38"/>
      <c r="MN33" s="38"/>
      <c r="MO33" s="38"/>
      <c r="MP33" s="38"/>
      <c r="MQ33" s="38"/>
      <c r="MR33" s="38"/>
      <c r="MS33" s="38"/>
      <c r="MT33" s="38"/>
      <c r="MU33" s="38"/>
      <c r="MV33" s="38"/>
      <c r="MW33" s="38"/>
      <c r="MX33" s="38"/>
      <c r="MY33" s="38"/>
      <c r="MZ33" s="38"/>
      <c r="NA33" s="38"/>
      <c r="NB33" s="38"/>
      <c r="NC33" s="38"/>
      <c r="ND33" s="38"/>
      <c r="NE33" s="38"/>
      <c r="NF33" s="38"/>
      <c r="NG33" s="38"/>
      <c r="NH33" s="38"/>
      <c r="NI33" s="38"/>
      <c r="NJ33" s="38"/>
      <c r="NK33" s="38"/>
      <c r="NL33" s="38"/>
      <c r="NM33" s="38"/>
      <c r="NN33" s="38"/>
      <c r="NO33" s="38"/>
      <c r="NP33" s="38"/>
      <c r="NQ33" s="38"/>
      <c r="NR33" s="38"/>
      <c r="NS33" s="38"/>
      <c r="NT33" s="38"/>
      <c r="NU33" s="38"/>
      <c r="NV33" s="38"/>
      <c r="NW33" s="38"/>
      <c r="NX33" s="38"/>
      <c r="NY33" s="38"/>
      <c r="NZ33" s="38"/>
      <c r="OA33" s="38">
        <v>1</v>
      </c>
      <c r="OB33" s="38"/>
      <c r="OC33" s="38"/>
      <c r="OD33" s="38"/>
      <c r="OE33" s="38"/>
      <c r="OF33" s="38"/>
      <c r="OG33" s="38"/>
      <c r="OH33" s="38"/>
      <c r="OI33" s="38"/>
      <c r="OJ33" s="38"/>
      <c r="OK33" s="38"/>
      <c r="OL33" s="38"/>
      <c r="OM33" s="38"/>
      <c r="ON33" s="38"/>
      <c r="OO33" s="38"/>
      <c r="OP33" s="38"/>
      <c r="OQ33" s="38"/>
      <c r="OR33" s="38"/>
      <c r="OS33" s="38"/>
      <c r="OT33" s="38"/>
      <c r="OU33" s="38"/>
      <c r="OV33" s="38"/>
      <c r="OW33" s="38"/>
      <c r="OX33" s="38"/>
      <c r="OY33" s="38"/>
      <c r="OZ33" s="38"/>
      <c r="PA33" s="38"/>
      <c r="PB33" s="38"/>
      <c r="PC33" s="38"/>
      <c r="PD33" s="38"/>
      <c r="PE33" s="38"/>
      <c r="PF33" s="38"/>
      <c r="PG33" s="38"/>
      <c r="PH33" s="38"/>
      <c r="PI33" s="38"/>
      <c r="PJ33" s="38"/>
      <c r="PK33" s="38"/>
      <c r="PL33" s="38"/>
      <c r="PM33" s="38"/>
      <c r="PN33" s="38"/>
      <c r="PO33" s="38"/>
      <c r="PP33" s="38"/>
      <c r="PQ33" s="38"/>
      <c r="PR33" s="38"/>
      <c r="PS33" s="38"/>
      <c r="PT33" s="38"/>
      <c r="PU33" s="38"/>
      <c r="PV33" s="38"/>
      <c r="PW33" s="38"/>
      <c r="PX33" s="38"/>
      <c r="PY33" s="38"/>
      <c r="PZ33" s="38"/>
      <c r="QA33" s="38"/>
      <c r="QB33" s="38"/>
      <c r="QC33" s="38"/>
      <c r="QD33" s="38"/>
      <c r="QE33" s="38"/>
      <c r="QF33" s="38"/>
      <c r="QG33" s="116"/>
      <c r="QH33" s="38"/>
      <c r="QI33" s="38"/>
      <c r="QJ33" s="38"/>
      <c r="QK33" s="38"/>
      <c r="QL33" s="38"/>
      <c r="QM33" s="38"/>
      <c r="QN33" s="38"/>
      <c r="QO33" s="38"/>
      <c r="QP33" s="38"/>
      <c r="QQ33" s="38"/>
      <c r="QR33" s="38"/>
      <c r="QS33" s="38"/>
      <c r="QT33" s="38"/>
      <c r="QU33" s="38"/>
      <c r="QV33" s="38"/>
      <c r="QW33" s="38"/>
      <c r="QX33" s="38"/>
      <c r="QY33" s="38"/>
      <c r="QZ33" s="38"/>
      <c r="RA33" s="38"/>
      <c r="RB33" s="38"/>
      <c r="RC33" s="38"/>
      <c r="RD33" s="38"/>
      <c r="RE33" s="38"/>
      <c r="RF33" s="38"/>
      <c r="RG33" s="38"/>
      <c r="RH33" s="38"/>
      <c r="RI33" s="38"/>
      <c r="RJ33" s="38"/>
      <c r="RK33" s="38"/>
      <c r="RL33" s="38"/>
      <c r="RM33" s="38"/>
      <c r="RN33" s="38"/>
      <c r="RO33" s="38"/>
      <c r="RP33" s="38"/>
      <c r="RQ33" s="38"/>
      <c r="RR33" s="38"/>
      <c r="RS33" s="38"/>
      <c r="RT33" s="38"/>
      <c r="RU33" s="38"/>
      <c r="RV33" s="38"/>
      <c r="RW33" s="38"/>
      <c r="RX33" s="38"/>
      <c r="RY33" s="38"/>
      <c r="RZ33" s="38"/>
      <c r="SA33" s="38"/>
      <c r="SB33" s="38"/>
      <c r="SC33" s="38"/>
      <c r="SD33" s="38"/>
      <c r="SE33" s="38"/>
      <c r="SF33" s="38"/>
      <c r="SG33" s="38"/>
      <c r="SH33" s="38"/>
      <c r="SI33" s="38"/>
      <c r="SJ33" s="38"/>
      <c r="SK33" s="38"/>
      <c r="SL33" s="38"/>
      <c r="SM33" s="38"/>
      <c r="SN33" s="38"/>
      <c r="SO33" s="38"/>
      <c r="SP33" s="38"/>
      <c r="SQ33" s="38"/>
      <c r="SR33" s="38"/>
      <c r="SS33" s="38"/>
      <c r="ST33" s="38"/>
      <c r="SU33" s="38"/>
      <c r="SV33" s="38"/>
      <c r="SW33" s="38"/>
      <c r="SX33" s="38"/>
      <c r="SY33" s="38"/>
      <c r="SZ33" s="38"/>
      <c r="TA33" s="38"/>
      <c r="TB33" s="38"/>
      <c r="TC33" s="38"/>
      <c r="TD33" s="38"/>
      <c r="TE33" s="38"/>
      <c r="TF33" s="38"/>
      <c r="TG33" s="38"/>
      <c r="TH33" s="38"/>
      <c r="TI33" s="38"/>
      <c r="TJ33" s="38"/>
      <c r="TK33" s="38"/>
      <c r="TL33" s="38"/>
      <c r="TM33" s="38"/>
      <c r="TN33" s="38"/>
      <c r="TO33" s="38"/>
      <c r="TP33" s="38"/>
      <c r="TQ33" s="38"/>
      <c r="TR33" s="38"/>
      <c r="TS33" s="38"/>
      <c r="TT33" s="38"/>
      <c r="TU33" s="38"/>
      <c r="TV33" s="38"/>
      <c r="TW33" s="38"/>
      <c r="TX33" s="38"/>
      <c r="TY33" s="38"/>
      <c r="TZ33" s="38"/>
      <c r="UA33" s="38"/>
      <c r="UB33" s="38"/>
      <c r="UC33" s="38"/>
      <c r="UD33" s="38">
        <v>1</v>
      </c>
      <c r="UE33" s="38"/>
      <c r="UF33" s="38"/>
      <c r="UG33" s="38"/>
      <c r="UH33" s="38">
        <v>1</v>
      </c>
      <c r="UI33" s="38"/>
      <c r="UJ33" s="38"/>
      <c r="UK33" s="38"/>
      <c r="UL33" s="38"/>
      <c r="UM33" s="38"/>
      <c r="UN33" s="38"/>
      <c r="UO33" s="38"/>
      <c r="UP33" s="38"/>
      <c r="UQ33" s="38"/>
      <c r="UR33" s="38"/>
      <c r="US33" s="38"/>
      <c r="UT33" s="38"/>
      <c r="UU33" s="38"/>
      <c r="UV33" s="38"/>
      <c r="UW33" s="38"/>
      <c r="UX33" s="38"/>
      <c r="UY33" s="38"/>
      <c r="UZ33" s="38"/>
      <c r="VA33" s="38"/>
      <c r="VB33" s="38"/>
      <c r="VC33" s="38"/>
      <c r="VD33" s="38"/>
      <c r="VE33" s="38"/>
      <c r="VF33" s="38"/>
      <c r="VG33" s="38"/>
      <c r="VH33" s="38"/>
      <c r="VI33" s="38"/>
      <c r="VJ33" s="38"/>
      <c r="VK33" s="38"/>
      <c r="VL33" s="38"/>
      <c r="VM33" s="38"/>
      <c r="VN33" s="38"/>
      <c r="VO33" s="38"/>
      <c r="VP33" s="38"/>
      <c r="VQ33" s="38"/>
      <c r="VR33" s="38"/>
      <c r="VS33" s="38"/>
      <c r="VT33" s="38"/>
      <c r="VU33" s="38"/>
      <c r="VV33" s="38"/>
      <c r="VW33" s="38"/>
      <c r="VX33" s="38"/>
      <c r="VY33" s="38"/>
      <c r="VZ33" s="38"/>
      <c r="WA33" s="38"/>
      <c r="WB33" s="38"/>
      <c r="WC33" s="38"/>
      <c r="WD33" s="38"/>
      <c r="WE33" s="38"/>
      <c r="WF33" s="38"/>
      <c r="WG33" s="38"/>
      <c r="WH33" s="38"/>
      <c r="WI33" s="38"/>
      <c r="WJ33" s="38"/>
      <c r="WK33" s="38"/>
      <c r="WL33" s="38"/>
      <c r="WM33" s="38"/>
      <c r="WN33" s="38"/>
      <c r="WO33" s="38"/>
      <c r="WP33" s="38"/>
      <c r="WQ33" s="38"/>
      <c r="WR33" s="38"/>
      <c r="WS33" s="38"/>
      <c r="WT33" s="38"/>
      <c r="WU33" s="38"/>
      <c r="WV33" s="38"/>
      <c r="WW33" s="38"/>
      <c r="WX33" s="38"/>
      <c r="WY33" s="38"/>
      <c r="WZ33" s="38"/>
      <c r="XA33" s="38"/>
      <c r="XB33" s="38"/>
      <c r="XC33" s="38"/>
      <c r="XD33" s="38"/>
      <c r="XE33" s="38"/>
      <c r="XF33" s="38"/>
      <c r="XG33" s="38"/>
      <c r="XH33" s="38"/>
      <c r="XI33" s="38"/>
      <c r="XJ33" s="38"/>
      <c r="XK33" s="38"/>
      <c r="XL33" s="38"/>
      <c r="XM33" s="38"/>
      <c r="XN33" s="38"/>
      <c r="XO33" s="38"/>
      <c r="XP33" s="38"/>
      <c r="XQ33" s="38"/>
      <c r="XR33" s="38"/>
      <c r="XS33" s="38"/>
      <c r="XT33" s="38"/>
      <c r="XU33" s="38"/>
      <c r="XV33" s="38"/>
      <c r="XW33" s="38"/>
      <c r="XX33" s="38"/>
      <c r="XY33" s="38"/>
      <c r="XZ33" s="38"/>
      <c r="YA33" s="38"/>
      <c r="YB33" s="38"/>
      <c r="YC33" s="38"/>
      <c r="YD33" s="38"/>
      <c r="YE33" s="38"/>
      <c r="YF33" s="38"/>
      <c r="YG33" s="38"/>
      <c r="YH33" s="38"/>
      <c r="YI33" s="38"/>
      <c r="YJ33" s="38"/>
      <c r="YK33" s="38"/>
      <c r="YL33" s="38"/>
      <c r="YM33" s="38"/>
      <c r="YN33" s="38"/>
      <c r="YO33" s="38"/>
      <c r="YP33" s="38"/>
      <c r="YQ33" s="38"/>
      <c r="YR33" s="38"/>
      <c r="YS33" s="38"/>
      <c r="YT33" s="38"/>
      <c r="YU33" s="38"/>
      <c r="YV33" s="38"/>
      <c r="YW33" s="38"/>
      <c r="YX33" s="38"/>
      <c r="YY33" s="38"/>
      <c r="YZ33" s="38"/>
      <c r="ZA33" s="38"/>
      <c r="ZB33" s="38"/>
      <c r="ZC33" s="38"/>
      <c r="ZD33" s="38"/>
      <c r="ZE33" s="38"/>
      <c r="ZF33" s="38"/>
      <c r="ZG33" s="38"/>
      <c r="ZH33" s="38"/>
      <c r="ZI33" s="38"/>
      <c r="ZJ33" s="38"/>
      <c r="ZK33" s="38"/>
      <c r="ZL33" s="38"/>
      <c r="ZM33" s="38"/>
      <c r="ZN33" s="38"/>
      <c r="ZO33" s="38"/>
      <c r="ZP33" s="38"/>
      <c r="ZQ33" s="38"/>
      <c r="ZR33" s="38"/>
      <c r="ZS33" s="38"/>
      <c r="ZT33" s="38"/>
      <c r="ZU33" s="38"/>
      <c r="ZV33" s="38"/>
      <c r="ZW33" s="38"/>
      <c r="ZX33" s="38"/>
      <c r="ZY33" s="38"/>
      <c r="ZZ33" s="38"/>
      <c r="AAA33" s="38"/>
      <c r="AAB33" s="38"/>
      <c r="AAC33" s="38"/>
      <c r="AAD33" s="38"/>
      <c r="AAE33" s="38"/>
      <c r="AAF33" s="38"/>
      <c r="AAG33" s="38"/>
      <c r="AAH33" s="38"/>
      <c r="AAI33" s="38"/>
      <c r="AAJ33" s="31">
        <f t="shared" si="1"/>
        <v>0</v>
      </c>
      <c r="AAK33" s="5"/>
    </row>
    <row r="34" spans="1:713" s="36" customFormat="1" x14ac:dyDescent="0.25">
      <c r="A34" s="43" t="s">
        <v>88</v>
      </c>
      <c r="B34" s="77">
        <f t="shared" si="0"/>
        <v>20</v>
      </c>
      <c r="C34" s="69">
        <v>10</v>
      </c>
      <c r="D34" s="72">
        <v>43430</v>
      </c>
      <c r="E34" s="79">
        <v>25.14</v>
      </c>
      <c r="F34" s="79">
        <f t="shared" ref="F34:F40" si="5">E34*B34</f>
        <v>502.8</v>
      </c>
      <c r="G34" s="77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>
        <v>20</v>
      </c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>
        <v>20</v>
      </c>
      <c r="BC34" s="38"/>
      <c r="BD34" s="38"/>
      <c r="BE34" s="38"/>
      <c r="BF34" s="38"/>
      <c r="BG34" s="38"/>
      <c r="BH34" s="38"/>
      <c r="BI34" s="38"/>
      <c r="BJ34" s="38"/>
      <c r="BK34" s="38"/>
      <c r="BL34" s="38"/>
      <c r="BM34" s="38"/>
      <c r="BN34" s="38"/>
      <c r="BO34" s="38"/>
      <c r="BP34" s="38"/>
      <c r="BQ34" s="38"/>
      <c r="BR34" s="38"/>
      <c r="BS34" s="38"/>
      <c r="BT34" s="38"/>
      <c r="BU34" s="38"/>
      <c r="BV34" s="38"/>
      <c r="BW34" s="38"/>
      <c r="BX34" s="38"/>
      <c r="BY34" s="38"/>
      <c r="BZ34" s="38">
        <v>20</v>
      </c>
      <c r="CA34" s="38"/>
      <c r="CB34" s="38"/>
      <c r="CC34" s="38"/>
      <c r="CD34" s="38"/>
      <c r="CE34" s="38"/>
      <c r="CF34" s="38"/>
      <c r="CG34" s="38"/>
      <c r="CH34" s="38"/>
      <c r="CI34" s="38"/>
      <c r="CJ34" s="38"/>
      <c r="CK34" s="38"/>
      <c r="CL34" s="38"/>
      <c r="CM34" s="38"/>
      <c r="CN34" s="38"/>
      <c r="CO34" s="38"/>
      <c r="CP34" s="38"/>
      <c r="CQ34" s="38"/>
      <c r="CR34" s="38"/>
      <c r="CS34" s="38"/>
      <c r="CT34" s="38"/>
      <c r="CU34" s="38"/>
      <c r="CV34" s="38"/>
      <c r="CW34" s="38"/>
      <c r="CX34" s="38"/>
      <c r="CY34" s="38"/>
      <c r="CZ34" s="38"/>
      <c r="DA34" s="38"/>
      <c r="DB34" s="38"/>
      <c r="DC34" s="38"/>
      <c r="DD34" s="38"/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>
        <v>100</v>
      </c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/>
      <c r="EX34" s="38"/>
      <c r="EY34" s="38"/>
      <c r="EZ34" s="38"/>
      <c r="FA34" s="38"/>
      <c r="FB34" s="38"/>
      <c r="FC34" s="38"/>
      <c r="FD34" s="38">
        <v>20</v>
      </c>
      <c r="FE34" s="38"/>
      <c r="FF34" s="38"/>
      <c r="FG34" s="38"/>
      <c r="FH34" s="38"/>
      <c r="FI34" s="38"/>
      <c r="FJ34" s="38"/>
      <c r="FK34" s="38"/>
      <c r="FL34" s="38"/>
      <c r="FM34" s="38"/>
      <c r="FN34" s="38"/>
      <c r="FO34" s="38"/>
      <c r="FP34" s="38"/>
      <c r="FQ34" s="38"/>
      <c r="FR34" s="38"/>
      <c r="FS34" s="38"/>
      <c r="FT34" s="38"/>
      <c r="FU34" s="38"/>
      <c r="FV34" s="38"/>
      <c r="FW34" s="38"/>
      <c r="FX34" s="38"/>
      <c r="FY34" s="38"/>
      <c r="FZ34" s="38"/>
      <c r="GA34" s="38"/>
      <c r="GB34" s="38"/>
      <c r="GC34" s="38"/>
      <c r="GD34" s="38"/>
      <c r="GE34" s="38"/>
      <c r="GF34" s="38"/>
      <c r="GG34" s="38"/>
      <c r="GH34" s="38">
        <v>30</v>
      </c>
      <c r="GI34" s="38">
        <v>10</v>
      </c>
      <c r="GJ34" s="38"/>
      <c r="GK34" s="38"/>
      <c r="GL34" s="38"/>
      <c r="GM34" s="38"/>
      <c r="GN34" s="38"/>
      <c r="GO34" s="38"/>
      <c r="GP34" s="38"/>
      <c r="GQ34" s="38"/>
      <c r="GR34" s="38"/>
      <c r="GS34" s="38"/>
      <c r="GT34" s="38"/>
      <c r="GU34" s="38"/>
      <c r="GV34" s="38"/>
      <c r="GW34" s="38"/>
      <c r="GX34" s="38"/>
      <c r="GY34" s="38"/>
      <c r="GZ34" s="38"/>
      <c r="HA34" s="38"/>
      <c r="HB34" s="38"/>
      <c r="HC34" s="38"/>
      <c r="HD34" s="38"/>
      <c r="HE34" s="38"/>
      <c r="HF34" s="38"/>
      <c r="HG34" s="38"/>
      <c r="HH34" s="38"/>
      <c r="HI34" s="38"/>
      <c r="HJ34" s="38"/>
      <c r="HK34" s="38"/>
      <c r="HL34" s="38"/>
      <c r="HM34" s="38"/>
      <c r="HN34" s="38"/>
      <c r="HO34" s="38"/>
      <c r="HP34" s="38"/>
      <c r="HQ34" s="38"/>
      <c r="HR34" s="38"/>
      <c r="HS34" s="38"/>
      <c r="HT34" s="38"/>
      <c r="HU34" s="38"/>
      <c r="HV34" s="38"/>
      <c r="HW34" s="38"/>
      <c r="HX34" s="38"/>
      <c r="HY34" s="116"/>
      <c r="HZ34" s="116"/>
      <c r="IA34" s="116"/>
      <c r="IB34" s="116"/>
      <c r="IC34" s="116"/>
      <c r="ID34" s="116"/>
      <c r="IE34" s="116"/>
      <c r="IF34" s="116"/>
      <c r="IG34" s="116"/>
      <c r="IH34" s="116"/>
      <c r="II34" s="116">
        <v>20</v>
      </c>
      <c r="IJ34" s="116"/>
      <c r="IK34" s="116"/>
      <c r="IL34" s="116"/>
      <c r="IM34" s="116"/>
      <c r="IN34" s="116"/>
      <c r="IO34" s="116"/>
      <c r="IP34" s="116"/>
      <c r="IQ34" s="116"/>
      <c r="IR34" s="116"/>
      <c r="IS34" s="116"/>
      <c r="IT34" s="116"/>
      <c r="IU34" s="116"/>
      <c r="IV34" s="116"/>
      <c r="IW34" s="116"/>
      <c r="IX34" s="116"/>
      <c r="IY34" s="116"/>
      <c r="IZ34" s="116"/>
      <c r="JA34" s="116"/>
      <c r="JB34" s="116"/>
      <c r="JC34" s="116"/>
      <c r="JD34" s="116"/>
      <c r="JE34" s="116"/>
      <c r="JF34" s="116"/>
      <c r="JG34" s="116"/>
      <c r="JH34" s="116"/>
      <c r="JI34" s="116"/>
      <c r="JJ34" s="116"/>
      <c r="JK34" s="116"/>
      <c r="JL34" s="116"/>
      <c r="JM34" s="116"/>
      <c r="JN34" s="116"/>
      <c r="JO34" s="116"/>
      <c r="JP34" s="116"/>
      <c r="JQ34" s="116"/>
      <c r="JR34" s="116"/>
      <c r="JS34" s="116"/>
      <c r="JT34" s="116"/>
      <c r="JU34" s="38"/>
      <c r="JV34" s="116"/>
      <c r="JW34" s="116"/>
      <c r="JX34" s="38">
        <v>20</v>
      </c>
      <c r="JY34" s="116"/>
      <c r="JZ34" s="116"/>
      <c r="KA34" s="116"/>
      <c r="KB34" s="38"/>
      <c r="KC34" s="116"/>
      <c r="KD34" s="38"/>
      <c r="KE34" s="116"/>
      <c r="KF34" s="38"/>
      <c r="KG34" s="38"/>
      <c r="KH34" s="38"/>
      <c r="KI34" s="38"/>
      <c r="KJ34" s="38"/>
      <c r="KK34" s="38"/>
      <c r="KL34" s="38"/>
      <c r="KM34" s="38"/>
      <c r="KN34" s="38"/>
      <c r="KO34" s="38"/>
      <c r="KP34" s="38"/>
      <c r="KQ34" s="38"/>
      <c r="KR34" s="38"/>
      <c r="KS34" s="38"/>
      <c r="KT34" s="38"/>
      <c r="KU34" s="38"/>
      <c r="KV34" s="38"/>
      <c r="KW34" s="38"/>
      <c r="KX34" s="38"/>
      <c r="KY34" s="38"/>
      <c r="KZ34" s="38"/>
      <c r="LA34" s="38"/>
      <c r="LB34" s="38"/>
      <c r="LC34" s="38"/>
      <c r="LD34" s="38"/>
      <c r="LE34" s="38"/>
      <c r="LF34" s="38"/>
      <c r="LG34" s="38"/>
      <c r="LH34" s="38"/>
      <c r="LI34" s="38"/>
      <c r="LJ34" s="38"/>
      <c r="LK34" s="38"/>
      <c r="LL34" s="38"/>
      <c r="LM34" s="38"/>
      <c r="LN34" s="38"/>
      <c r="LO34" s="38"/>
      <c r="LP34" s="38"/>
      <c r="LQ34" s="38"/>
      <c r="LR34" s="38"/>
      <c r="LS34" s="38"/>
      <c r="LT34" s="38"/>
      <c r="LU34" s="38"/>
      <c r="LV34" s="38"/>
      <c r="LW34" s="38"/>
      <c r="LX34" s="38"/>
      <c r="LY34" s="38"/>
      <c r="LZ34" s="38"/>
      <c r="MA34" s="38"/>
      <c r="MB34" s="38"/>
      <c r="MC34" s="38"/>
      <c r="MD34" s="38"/>
      <c r="ME34" s="38"/>
      <c r="MF34" s="38"/>
      <c r="MG34" s="38"/>
      <c r="MH34" s="38"/>
      <c r="MI34" s="38"/>
      <c r="MJ34" s="38"/>
      <c r="MK34" s="38"/>
      <c r="ML34" s="38"/>
      <c r="MM34" s="38"/>
      <c r="MN34" s="38"/>
      <c r="MO34" s="38"/>
      <c r="MP34" s="38"/>
      <c r="MQ34" s="38"/>
      <c r="MR34" s="38"/>
      <c r="MS34" s="38"/>
      <c r="MT34" s="38"/>
      <c r="MU34" s="38">
        <v>10</v>
      </c>
      <c r="MV34" s="38"/>
      <c r="MW34" s="38"/>
      <c r="MX34" s="38"/>
      <c r="MY34" s="38"/>
      <c r="MZ34" s="38"/>
      <c r="NA34" s="38"/>
      <c r="NB34" s="38"/>
      <c r="NC34" s="38">
        <v>40</v>
      </c>
      <c r="ND34" s="38"/>
      <c r="NE34" s="38"/>
      <c r="NF34" s="38"/>
      <c r="NG34" s="38"/>
      <c r="NH34" s="38"/>
      <c r="NI34" s="38"/>
      <c r="NJ34" s="38"/>
      <c r="NK34" s="38"/>
      <c r="NL34" s="38"/>
      <c r="NM34" s="38"/>
      <c r="NN34" s="38"/>
      <c r="NO34" s="38"/>
      <c r="NP34" s="38"/>
      <c r="NQ34" s="38"/>
      <c r="NR34" s="38"/>
      <c r="NS34" s="38"/>
      <c r="NT34" s="38"/>
      <c r="NU34" s="38"/>
      <c r="NV34" s="38"/>
      <c r="NW34" s="38"/>
      <c r="NX34" s="38"/>
      <c r="NY34" s="38"/>
      <c r="NZ34" s="38"/>
      <c r="OA34" s="38"/>
      <c r="OB34" s="38"/>
      <c r="OC34" s="38"/>
      <c r="OD34" s="38"/>
      <c r="OE34" s="38"/>
      <c r="OF34" s="38"/>
      <c r="OG34" s="38"/>
      <c r="OH34" s="38"/>
      <c r="OI34" s="38"/>
      <c r="OJ34" s="38"/>
      <c r="OK34" s="38"/>
      <c r="OL34" s="38"/>
      <c r="OM34" s="38"/>
      <c r="ON34" s="38"/>
      <c r="OO34" s="38"/>
      <c r="OP34" s="38"/>
      <c r="OQ34" s="38"/>
      <c r="OR34" s="38"/>
      <c r="OS34" s="38"/>
      <c r="OT34" s="38"/>
      <c r="OU34" s="38"/>
      <c r="OV34" s="38"/>
      <c r="OW34" s="38"/>
      <c r="OX34" s="38"/>
      <c r="OY34" s="38"/>
      <c r="OZ34" s="38"/>
      <c r="PA34" s="38"/>
      <c r="PB34" s="38"/>
      <c r="PC34" s="38"/>
      <c r="PD34" s="38"/>
      <c r="PE34" s="38"/>
      <c r="PF34" s="38"/>
      <c r="PG34" s="38"/>
      <c r="PH34" s="38"/>
      <c r="PI34" s="38"/>
      <c r="PJ34" s="38"/>
      <c r="PK34" s="38"/>
      <c r="PL34" s="38"/>
      <c r="PM34" s="38"/>
      <c r="PN34" s="38"/>
      <c r="PO34" s="38"/>
      <c r="PP34" s="38"/>
      <c r="PQ34" s="38"/>
      <c r="PR34" s="38"/>
      <c r="PS34" s="38"/>
      <c r="PT34" s="38"/>
      <c r="PU34" s="38"/>
      <c r="PV34" s="38"/>
      <c r="PW34" s="38"/>
      <c r="PX34" s="38"/>
      <c r="PY34" s="38"/>
      <c r="PZ34" s="38"/>
      <c r="QA34" s="38"/>
      <c r="QB34" s="38">
        <v>20</v>
      </c>
      <c r="QC34" s="38"/>
      <c r="QD34" s="38"/>
      <c r="QE34" s="38"/>
      <c r="QF34" s="38"/>
      <c r="QG34" s="116"/>
      <c r="QH34" s="38"/>
      <c r="QI34" s="38"/>
      <c r="QJ34" s="38"/>
      <c r="QK34" s="38"/>
      <c r="QL34" s="38"/>
      <c r="QM34" s="38"/>
      <c r="QN34" s="38"/>
      <c r="QO34" s="38"/>
      <c r="QP34" s="38"/>
      <c r="QQ34" s="38"/>
      <c r="QR34" s="38"/>
      <c r="QS34" s="38"/>
      <c r="QT34" s="38"/>
      <c r="QU34" s="38">
        <v>30</v>
      </c>
      <c r="QV34" s="38"/>
      <c r="QW34" s="38"/>
      <c r="QX34" s="38"/>
      <c r="QY34" s="38">
        <v>10</v>
      </c>
      <c r="QZ34" s="38"/>
      <c r="RA34" s="38"/>
      <c r="RB34" s="38"/>
      <c r="RC34" s="38"/>
      <c r="RD34" s="38"/>
      <c r="RE34" s="38"/>
      <c r="RF34" s="38"/>
      <c r="RG34" s="38"/>
      <c r="RH34" s="38"/>
      <c r="RI34" s="38"/>
      <c r="RJ34" s="38"/>
      <c r="RK34" s="38"/>
      <c r="RL34" s="38"/>
      <c r="RM34" s="38"/>
      <c r="RN34" s="38"/>
      <c r="RO34" s="38">
        <v>30</v>
      </c>
      <c r="RP34" s="38"/>
      <c r="RQ34" s="38"/>
      <c r="RR34" s="38"/>
      <c r="RS34" s="38"/>
      <c r="RT34" s="38"/>
      <c r="RU34" s="38"/>
      <c r="RV34" s="38"/>
      <c r="RW34" s="38"/>
      <c r="RX34" s="38"/>
      <c r="RY34" s="38"/>
      <c r="RZ34" s="38"/>
      <c r="SA34" s="38"/>
      <c r="SB34" s="38"/>
      <c r="SC34" s="38"/>
      <c r="SD34" s="38"/>
      <c r="SE34" s="38"/>
      <c r="SF34" s="38"/>
      <c r="SG34" s="38"/>
      <c r="SH34" s="38"/>
      <c r="SI34" s="38"/>
      <c r="SJ34" s="38"/>
      <c r="SK34" s="38"/>
      <c r="SL34" s="38"/>
      <c r="SM34" s="38"/>
      <c r="SN34" s="38"/>
      <c r="SO34" s="38"/>
      <c r="SP34" s="38"/>
      <c r="SQ34" s="38"/>
      <c r="SR34" s="38"/>
      <c r="SS34" s="38"/>
      <c r="ST34" s="38"/>
      <c r="SU34" s="38"/>
      <c r="SV34" s="38"/>
      <c r="SW34" s="38"/>
      <c r="SX34" s="38"/>
      <c r="SY34" s="38"/>
      <c r="SZ34" s="38"/>
      <c r="TA34" s="38"/>
      <c r="TB34" s="38"/>
      <c r="TC34" s="38"/>
      <c r="TD34" s="38"/>
      <c r="TE34" s="38"/>
      <c r="TF34" s="38"/>
      <c r="TG34" s="38"/>
      <c r="TH34" s="38"/>
      <c r="TI34" s="38"/>
      <c r="TJ34" s="38"/>
      <c r="TK34" s="38"/>
      <c r="TL34" s="38"/>
      <c r="TM34" s="38"/>
      <c r="TN34" s="38"/>
      <c r="TO34" s="38"/>
      <c r="TP34" s="38"/>
      <c r="TQ34" s="38"/>
      <c r="TR34" s="38"/>
      <c r="TS34" s="38"/>
      <c r="TT34" s="38">
        <v>10</v>
      </c>
      <c r="TU34" s="38"/>
      <c r="TV34" s="38"/>
      <c r="TW34" s="38"/>
      <c r="TX34" s="38"/>
      <c r="TY34" s="38"/>
      <c r="TZ34" s="38">
        <v>10</v>
      </c>
      <c r="UA34" s="38"/>
      <c r="UB34" s="38"/>
      <c r="UC34" s="38"/>
      <c r="UD34" s="38"/>
      <c r="UE34" s="38"/>
      <c r="UF34" s="38"/>
      <c r="UG34" s="38"/>
      <c r="UH34" s="38"/>
      <c r="UI34" s="38"/>
      <c r="UJ34" s="38"/>
      <c r="UK34" s="38"/>
      <c r="UL34" s="38"/>
      <c r="UM34" s="38"/>
      <c r="UN34" s="38"/>
      <c r="UO34" s="38"/>
      <c r="UP34" s="38"/>
      <c r="UQ34" s="38"/>
      <c r="UR34" s="38"/>
      <c r="US34" s="38"/>
      <c r="UT34" s="38"/>
      <c r="UU34" s="38"/>
      <c r="UV34" s="38"/>
      <c r="UW34" s="38"/>
      <c r="UX34" s="38"/>
      <c r="UY34" s="38"/>
      <c r="UZ34" s="38"/>
      <c r="VA34" s="38"/>
      <c r="VB34" s="38"/>
      <c r="VC34" s="38"/>
      <c r="VD34" s="38"/>
      <c r="VE34" s="38"/>
      <c r="VF34" s="38"/>
      <c r="VG34" s="38"/>
      <c r="VH34" s="38"/>
      <c r="VI34" s="38"/>
      <c r="VJ34" s="38"/>
      <c r="VK34" s="38"/>
      <c r="VL34" s="38"/>
      <c r="VM34" s="38"/>
      <c r="VN34" s="38"/>
      <c r="VO34" s="38"/>
      <c r="VP34" s="38"/>
      <c r="VQ34" s="38"/>
      <c r="VR34" s="38"/>
      <c r="VS34" s="38"/>
      <c r="VT34" s="38"/>
      <c r="VU34" s="38"/>
      <c r="VV34" s="38"/>
      <c r="VW34" s="38"/>
      <c r="VX34" s="38"/>
      <c r="VY34" s="38"/>
      <c r="VZ34" s="38"/>
      <c r="WA34" s="38"/>
      <c r="WB34" s="38"/>
      <c r="WC34" s="38"/>
      <c r="WD34" s="38"/>
      <c r="WE34" s="38"/>
      <c r="WF34" s="38"/>
      <c r="WG34" s="38"/>
      <c r="WH34" s="38"/>
      <c r="WI34" s="38"/>
      <c r="WJ34" s="38"/>
      <c r="WK34" s="38"/>
      <c r="WL34" s="38"/>
      <c r="WM34" s="38"/>
      <c r="WN34" s="38"/>
      <c r="WO34" s="38"/>
      <c r="WP34" s="38"/>
      <c r="WQ34" s="38">
        <v>20</v>
      </c>
      <c r="WR34" s="38">
        <v>20</v>
      </c>
      <c r="WS34" s="38"/>
      <c r="WT34" s="38"/>
      <c r="WU34" s="38"/>
      <c r="WV34" s="38"/>
      <c r="WW34" s="38"/>
      <c r="WX34" s="38"/>
      <c r="WY34" s="38"/>
      <c r="WZ34" s="38"/>
      <c r="XA34" s="38"/>
      <c r="XB34" s="38"/>
      <c r="XC34" s="38"/>
      <c r="XD34" s="38"/>
      <c r="XE34" s="38"/>
      <c r="XF34" s="38"/>
      <c r="XG34" s="38"/>
      <c r="XH34" s="38"/>
      <c r="XI34" s="38"/>
      <c r="XJ34" s="38"/>
      <c r="XK34" s="38"/>
      <c r="XL34" s="38"/>
      <c r="XM34" s="38"/>
      <c r="XN34" s="38"/>
      <c r="XO34" s="38"/>
      <c r="XP34" s="38"/>
      <c r="XQ34" s="38"/>
      <c r="XR34" s="38"/>
      <c r="XS34" s="38"/>
      <c r="XT34" s="38"/>
      <c r="XU34" s="38"/>
      <c r="XV34" s="38"/>
      <c r="XW34" s="38"/>
      <c r="XX34" s="38"/>
      <c r="XY34" s="38"/>
      <c r="XZ34" s="38"/>
      <c r="YA34" s="38"/>
      <c r="YB34" s="38"/>
      <c r="YC34" s="38"/>
      <c r="YD34" s="38"/>
      <c r="YE34" s="38"/>
      <c r="YF34" s="38"/>
      <c r="YG34" s="38"/>
      <c r="YH34" s="38"/>
      <c r="YI34" s="38"/>
      <c r="YJ34" s="38"/>
      <c r="YK34" s="38"/>
      <c r="YL34" s="38"/>
      <c r="YM34" s="38"/>
      <c r="YN34" s="38"/>
      <c r="YO34" s="38"/>
      <c r="YP34" s="38"/>
      <c r="YQ34" s="38"/>
      <c r="YR34" s="38"/>
      <c r="YS34" s="38"/>
      <c r="YT34" s="38"/>
      <c r="YU34" s="38"/>
      <c r="YV34" s="38"/>
      <c r="YW34" s="38"/>
      <c r="YX34" s="38"/>
      <c r="YY34" s="38"/>
      <c r="YZ34" s="38"/>
      <c r="ZA34" s="38"/>
      <c r="ZB34" s="38"/>
      <c r="ZC34" s="38"/>
      <c r="ZD34" s="38"/>
      <c r="ZE34" s="38"/>
      <c r="ZF34" s="38"/>
      <c r="ZG34" s="38"/>
      <c r="ZH34" s="38"/>
      <c r="ZI34" s="38"/>
      <c r="ZJ34" s="38"/>
      <c r="ZK34" s="38"/>
      <c r="ZL34" s="38"/>
      <c r="ZM34" s="38"/>
      <c r="ZN34" s="38"/>
      <c r="ZO34" s="38"/>
      <c r="ZP34" s="38"/>
      <c r="ZQ34" s="38"/>
      <c r="ZR34" s="38"/>
      <c r="ZS34" s="38"/>
      <c r="ZT34" s="38"/>
      <c r="ZU34" s="38"/>
      <c r="ZV34" s="38"/>
      <c r="ZW34" s="38"/>
      <c r="ZX34" s="38"/>
      <c r="ZY34" s="38"/>
      <c r="ZZ34" s="38"/>
      <c r="AAA34" s="38"/>
      <c r="AAB34" s="38"/>
      <c r="AAC34" s="38"/>
      <c r="AAD34" s="38"/>
      <c r="AAE34" s="38"/>
      <c r="AAF34" s="38"/>
      <c r="AAG34" s="38"/>
      <c r="AAH34" s="38"/>
      <c r="AAI34" s="38"/>
      <c r="AAJ34" s="31">
        <f t="shared" si="1"/>
        <v>0</v>
      </c>
      <c r="AAK34" s="5"/>
    </row>
    <row r="35" spans="1:713" s="36" customFormat="1" x14ac:dyDescent="0.25">
      <c r="A35" s="43" t="s">
        <v>88</v>
      </c>
      <c r="B35" s="77">
        <f t="shared" si="0"/>
        <v>20</v>
      </c>
      <c r="C35" s="69">
        <v>10</v>
      </c>
      <c r="D35" s="115">
        <v>43461</v>
      </c>
      <c r="E35" s="79">
        <v>24.4</v>
      </c>
      <c r="F35" s="79">
        <f t="shared" si="5"/>
        <v>488</v>
      </c>
      <c r="G35" s="77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38"/>
      <c r="BE35" s="38"/>
      <c r="BF35" s="38"/>
      <c r="BG35" s="38"/>
      <c r="BH35" s="38"/>
      <c r="BI35" s="38"/>
      <c r="BJ35" s="38"/>
      <c r="BK35" s="38"/>
      <c r="BL35" s="38"/>
      <c r="BM35" s="38"/>
      <c r="BN35" s="38"/>
      <c r="BO35" s="38"/>
      <c r="BP35" s="38"/>
      <c r="BQ35" s="38"/>
      <c r="BR35" s="38"/>
      <c r="BS35" s="38"/>
      <c r="BT35" s="38"/>
      <c r="BU35" s="38"/>
      <c r="BV35" s="38"/>
      <c r="BW35" s="38"/>
      <c r="BX35" s="38"/>
      <c r="BY35" s="38"/>
      <c r="BZ35" s="38"/>
      <c r="CA35" s="38"/>
      <c r="CB35" s="38"/>
      <c r="CC35" s="38"/>
      <c r="CD35" s="38"/>
      <c r="CE35" s="38"/>
      <c r="CF35" s="38"/>
      <c r="CG35" s="38"/>
      <c r="CH35" s="38"/>
      <c r="CI35" s="38"/>
      <c r="CJ35" s="38"/>
      <c r="CK35" s="38"/>
      <c r="CL35" s="38"/>
      <c r="CM35" s="38"/>
      <c r="CN35" s="38"/>
      <c r="CO35" s="38"/>
      <c r="CP35" s="38"/>
      <c r="CQ35" s="38"/>
      <c r="CR35" s="38"/>
      <c r="CS35" s="38"/>
      <c r="CT35" s="38"/>
      <c r="CU35" s="38"/>
      <c r="CV35" s="38"/>
      <c r="CW35" s="38"/>
      <c r="CX35" s="38"/>
      <c r="CY35" s="38"/>
      <c r="CZ35" s="38"/>
      <c r="DA35" s="38"/>
      <c r="DB35" s="38"/>
      <c r="DC35" s="38"/>
      <c r="DD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/>
      <c r="EX35" s="38"/>
      <c r="EY35" s="38"/>
      <c r="EZ35" s="38"/>
      <c r="FA35" s="38"/>
      <c r="FB35" s="38"/>
      <c r="FC35" s="38"/>
      <c r="FD35" s="38"/>
      <c r="FE35" s="38"/>
      <c r="FF35" s="38"/>
      <c r="FG35" s="38"/>
      <c r="FH35" s="38"/>
      <c r="FI35" s="38"/>
      <c r="FJ35" s="38"/>
      <c r="FK35" s="38"/>
      <c r="FL35" s="38"/>
      <c r="FM35" s="38"/>
      <c r="FN35" s="38"/>
      <c r="FO35" s="38"/>
      <c r="FP35" s="38"/>
      <c r="FQ35" s="38"/>
      <c r="FR35" s="38"/>
      <c r="FS35" s="38"/>
      <c r="FT35" s="38"/>
      <c r="FU35" s="38"/>
      <c r="FV35" s="38"/>
      <c r="FW35" s="38"/>
      <c r="FX35" s="38"/>
      <c r="FY35" s="38"/>
      <c r="FZ35" s="38"/>
      <c r="GA35" s="38"/>
      <c r="GB35" s="38"/>
      <c r="GC35" s="38"/>
      <c r="GD35" s="38"/>
      <c r="GE35" s="38"/>
      <c r="GF35" s="38"/>
      <c r="GG35" s="38"/>
      <c r="GH35" s="38">
        <v>9</v>
      </c>
      <c r="GI35" s="38"/>
      <c r="GJ35" s="38"/>
      <c r="GK35" s="38"/>
      <c r="GL35" s="38"/>
      <c r="GM35" s="38"/>
      <c r="GN35" s="38">
        <v>9</v>
      </c>
      <c r="GO35" s="38"/>
      <c r="GP35" s="38"/>
      <c r="GQ35" s="38"/>
      <c r="GR35" s="38"/>
      <c r="GS35" s="38"/>
      <c r="GT35" s="38"/>
      <c r="GU35" s="38"/>
      <c r="GV35" s="38"/>
      <c r="GW35" s="38"/>
      <c r="GX35" s="38"/>
      <c r="GY35" s="38"/>
      <c r="GZ35" s="38"/>
      <c r="HA35" s="38"/>
      <c r="HB35" s="38"/>
      <c r="HC35" s="38"/>
      <c r="HD35" s="38"/>
      <c r="HE35" s="38"/>
      <c r="HF35" s="38"/>
      <c r="HG35" s="38"/>
      <c r="HH35" s="38"/>
      <c r="HI35" s="38"/>
      <c r="HJ35" s="38"/>
      <c r="HK35" s="38"/>
      <c r="HL35" s="38"/>
      <c r="HM35" s="38"/>
      <c r="HN35" s="38"/>
      <c r="HO35" s="38"/>
      <c r="HP35" s="38"/>
      <c r="HQ35" s="38"/>
      <c r="HR35" s="38"/>
      <c r="HS35" s="38"/>
      <c r="HT35" s="38"/>
      <c r="HU35" s="38"/>
      <c r="HV35" s="38"/>
      <c r="HW35" s="38"/>
      <c r="HX35" s="38"/>
      <c r="HY35" s="116">
        <v>40</v>
      </c>
      <c r="HZ35" s="116"/>
      <c r="IA35" s="116"/>
      <c r="IB35" s="116"/>
      <c r="IC35" s="116"/>
      <c r="ID35" s="116"/>
      <c r="IE35" s="116"/>
      <c r="IF35" s="116"/>
      <c r="IG35" s="116"/>
      <c r="IH35" s="116"/>
      <c r="II35" s="116"/>
      <c r="IJ35" s="116"/>
      <c r="IK35" s="116"/>
      <c r="IL35" s="116"/>
      <c r="IM35" s="116"/>
      <c r="IN35" s="116"/>
      <c r="IO35" s="116"/>
      <c r="IP35" s="116"/>
      <c r="IQ35" s="116"/>
      <c r="IR35" s="116"/>
      <c r="IS35" s="116"/>
      <c r="IT35" s="116"/>
      <c r="IU35" s="116"/>
      <c r="IV35" s="116"/>
      <c r="IW35" s="116"/>
      <c r="IX35" s="116"/>
      <c r="IY35" s="116"/>
      <c r="IZ35" s="116"/>
      <c r="JA35" s="116"/>
      <c r="JB35" s="116"/>
      <c r="JC35" s="116"/>
      <c r="JD35" s="116"/>
      <c r="JE35" s="116"/>
      <c r="JF35" s="116"/>
      <c r="JG35" s="116"/>
      <c r="JH35" s="116"/>
      <c r="JI35" s="116"/>
      <c r="JJ35" s="116"/>
      <c r="JK35" s="116"/>
      <c r="JL35" s="116"/>
      <c r="JM35" s="116"/>
      <c r="JN35" s="116"/>
      <c r="JO35" s="116"/>
      <c r="JP35" s="116"/>
      <c r="JQ35" s="116"/>
      <c r="JR35" s="116"/>
      <c r="JS35" s="116"/>
      <c r="JT35" s="116"/>
      <c r="JU35" s="38"/>
      <c r="JV35" s="116"/>
      <c r="JW35" s="116"/>
      <c r="JX35" s="38"/>
      <c r="JY35" s="116"/>
      <c r="JZ35" s="116"/>
      <c r="KA35" s="116"/>
      <c r="KB35" s="38"/>
      <c r="KC35" s="116"/>
      <c r="KD35" s="38"/>
      <c r="KE35" s="116"/>
      <c r="KF35" s="38"/>
      <c r="KG35" s="38"/>
      <c r="KH35" s="38"/>
      <c r="KI35" s="38"/>
      <c r="KJ35" s="38">
        <v>40</v>
      </c>
      <c r="KK35" s="38"/>
      <c r="KL35" s="38"/>
      <c r="KM35" s="38"/>
      <c r="KN35" s="38"/>
      <c r="KO35" s="38"/>
      <c r="KP35" s="38"/>
      <c r="KQ35" s="38"/>
      <c r="KR35" s="38"/>
      <c r="KS35" s="38"/>
      <c r="KT35" s="38"/>
      <c r="KU35" s="38"/>
      <c r="KV35" s="38"/>
      <c r="KW35" s="38"/>
      <c r="KX35" s="38"/>
      <c r="KY35" s="38"/>
      <c r="KZ35" s="38"/>
      <c r="LA35" s="38"/>
      <c r="LB35" s="38"/>
      <c r="LC35" s="38"/>
      <c r="LD35" s="38"/>
      <c r="LE35" s="38"/>
      <c r="LF35" s="38"/>
      <c r="LG35" s="38"/>
      <c r="LH35" s="38"/>
      <c r="LI35" s="38"/>
      <c r="LJ35" s="38"/>
      <c r="LK35" s="38"/>
      <c r="LL35" s="38"/>
      <c r="LM35" s="38"/>
      <c r="LN35" s="38"/>
      <c r="LO35" s="38"/>
      <c r="LP35" s="38"/>
      <c r="LQ35" s="38"/>
      <c r="LR35" s="38"/>
      <c r="LS35" s="38"/>
      <c r="LT35" s="38"/>
      <c r="LU35" s="38"/>
      <c r="LV35" s="38"/>
      <c r="LW35" s="38"/>
      <c r="LX35" s="38"/>
      <c r="LY35" s="38"/>
      <c r="LZ35" s="38"/>
      <c r="MA35" s="38"/>
      <c r="MB35" s="38"/>
      <c r="MC35" s="38"/>
      <c r="MD35" s="38"/>
      <c r="ME35" s="38"/>
      <c r="MF35" s="38"/>
      <c r="MG35" s="38"/>
      <c r="MH35" s="38"/>
      <c r="MI35" s="38"/>
      <c r="MJ35" s="38"/>
      <c r="MK35" s="38"/>
      <c r="ML35" s="38"/>
      <c r="MM35" s="38"/>
      <c r="MN35" s="38"/>
      <c r="MO35" s="38"/>
      <c r="MP35" s="38"/>
      <c r="MQ35" s="38"/>
      <c r="MR35" s="38"/>
      <c r="MS35" s="38"/>
      <c r="MT35" s="38"/>
      <c r="MU35" s="38"/>
      <c r="MV35" s="38"/>
      <c r="MW35" s="38"/>
      <c r="MX35" s="38"/>
      <c r="MY35" s="38"/>
      <c r="MZ35" s="38"/>
      <c r="NA35" s="38"/>
      <c r="NB35" s="38"/>
      <c r="NC35" s="38"/>
      <c r="ND35" s="38"/>
      <c r="NE35" s="38"/>
      <c r="NF35" s="38"/>
      <c r="NG35" s="38"/>
      <c r="NH35" s="38"/>
      <c r="NI35" s="38"/>
      <c r="NJ35" s="38"/>
      <c r="NK35" s="38"/>
      <c r="NL35" s="38"/>
      <c r="NM35" s="38"/>
      <c r="NN35" s="38"/>
      <c r="NO35" s="38"/>
      <c r="NP35" s="38"/>
      <c r="NQ35" s="38"/>
      <c r="NR35" s="38"/>
      <c r="NS35" s="38"/>
      <c r="NT35" s="38"/>
      <c r="NU35" s="38"/>
      <c r="NV35" s="38"/>
      <c r="NW35" s="38"/>
      <c r="NX35" s="38"/>
      <c r="NY35" s="38"/>
      <c r="NZ35" s="38"/>
      <c r="OA35" s="38"/>
      <c r="OB35" s="38"/>
      <c r="OC35" s="38"/>
      <c r="OD35" s="38"/>
      <c r="OE35" s="38"/>
      <c r="OF35" s="38"/>
      <c r="OG35" s="38"/>
      <c r="OH35" s="38"/>
      <c r="OI35" s="38"/>
      <c r="OJ35" s="38"/>
      <c r="OK35" s="38"/>
      <c r="OL35" s="38"/>
      <c r="OM35" s="38"/>
      <c r="ON35" s="38"/>
      <c r="OO35" s="38"/>
      <c r="OP35" s="38"/>
      <c r="OQ35" s="38"/>
      <c r="OR35" s="38"/>
      <c r="OS35" s="38"/>
      <c r="OT35" s="38"/>
      <c r="OU35" s="38"/>
      <c r="OV35" s="38"/>
      <c r="OW35" s="38"/>
      <c r="OX35" s="38"/>
      <c r="OY35" s="38"/>
      <c r="OZ35" s="38"/>
      <c r="PA35" s="38"/>
      <c r="PB35" s="38"/>
      <c r="PC35" s="38"/>
      <c r="PD35" s="38"/>
      <c r="PE35" s="38"/>
      <c r="PF35" s="38"/>
      <c r="PG35" s="38"/>
      <c r="PH35" s="38"/>
      <c r="PI35" s="38"/>
      <c r="PJ35" s="38"/>
      <c r="PK35" s="38"/>
      <c r="PL35" s="38"/>
      <c r="PM35" s="38"/>
      <c r="PN35" s="38"/>
      <c r="PO35" s="38"/>
      <c r="PP35" s="38"/>
      <c r="PQ35" s="38"/>
      <c r="PR35" s="38"/>
      <c r="PS35" s="38"/>
      <c r="PT35" s="38"/>
      <c r="PU35" s="38"/>
      <c r="PV35" s="38"/>
      <c r="PW35" s="38"/>
      <c r="PX35" s="38"/>
      <c r="PY35" s="38"/>
      <c r="PZ35" s="38"/>
      <c r="QA35" s="38"/>
      <c r="QB35" s="38"/>
      <c r="QC35" s="38"/>
      <c r="QD35" s="38"/>
      <c r="QE35" s="38"/>
      <c r="QF35" s="38"/>
      <c r="QG35" s="116"/>
      <c r="QH35" s="38"/>
      <c r="QI35" s="38"/>
      <c r="QJ35" s="38"/>
      <c r="QK35" s="38"/>
      <c r="QL35" s="38"/>
      <c r="QM35" s="38"/>
      <c r="QN35" s="38"/>
      <c r="QO35" s="38"/>
      <c r="QP35" s="38"/>
      <c r="QQ35" s="38"/>
      <c r="QR35" s="38"/>
      <c r="QS35" s="38"/>
      <c r="QT35" s="38"/>
      <c r="QU35" s="38"/>
      <c r="QV35" s="38"/>
      <c r="QW35" s="38"/>
      <c r="QX35" s="38"/>
      <c r="QY35" s="38"/>
      <c r="QZ35" s="38"/>
      <c r="RA35" s="38"/>
      <c r="RB35" s="38"/>
      <c r="RC35" s="38"/>
      <c r="RD35" s="38"/>
      <c r="RE35" s="38"/>
      <c r="RF35" s="38"/>
      <c r="RG35" s="38"/>
      <c r="RH35" s="38"/>
      <c r="RI35" s="38"/>
      <c r="RJ35" s="38"/>
      <c r="RK35" s="38"/>
      <c r="RL35" s="38"/>
      <c r="RM35" s="38"/>
      <c r="RN35" s="38"/>
      <c r="RO35" s="38"/>
      <c r="RP35" s="38"/>
      <c r="RQ35" s="38"/>
      <c r="RR35" s="38"/>
      <c r="RS35" s="38"/>
      <c r="RT35" s="38"/>
      <c r="RU35" s="38"/>
      <c r="RV35" s="38"/>
      <c r="RW35" s="38"/>
      <c r="RX35" s="38"/>
      <c r="RY35" s="38"/>
      <c r="RZ35" s="38"/>
      <c r="SA35" s="38"/>
      <c r="SB35" s="38"/>
      <c r="SC35" s="38"/>
      <c r="SD35" s="38"/>
      <c r="SE35" s="38"/>
      <c r="SF35" s="38"/>
      <c r="SG35" s="38"/>
      <c r="SH35" s="38"/>
      <c r="SI35" s="38"/>
      <c r="SJ35" s="38"/>
      <c r="SK35" s="38"/>
      <c r="SL35" s="38"/>
      <c r="SM35" s="38"/>
      <c r="SN35" s="38"/>
      <c r="SO35" s="38"/>
      <c r="SP35" s="38"/>
      <c r="SQ35" s="38"/>
      <c r="SR35" s="38"/>
      <c r="SS35" s="38"/>
      <c r="ST35" s="38"/>
      <c r="SU35" s="38"/>
      <c r="SV35" s="38"/>
      <c r="SW35" s="38"/>
      <c r="SX35" s="38"/>
      <c r="SY35" s="38"/>
      <c r="SZ35" s="38"/>
      <c r="TA35" s="38"/>
      <c r="TB35" s="38"/>
      <c r="TC35" s="38"/>
      <c r="TD35" s="38"/>
      <c r="TE35" s="38"/>
      <c r="TF35" s="38"/>
      <c r="TG35" s="38"/>
      <c r="TH35" s="38"/>
      <c r="TI35" s="38"/>
      <c r="TJ35" s="38"/>
      <c r="TK35" s="38"/>
      <c r="TL35" s="38"/>
      <c r="TM35" s="38"/>
      <c r="TN35" s="38"/>
      <c r="TO35" s="38"/>
      <c r="TP35" s="38"/>
      <c r="TQ35" s="38"/>
      <c r="TR35" s="38"/>
      <c r="TS35" s="38"/>
      <c r="TT35" s="38"/>
      <c r="TU35" s="38"/>
      <c r="TV35" s="38"/>
      <c r="TW35" s="38"/>
      <c r="TX35" s="38"/>
      <c r="TY35" s="38"/>
      <c r="TZ35" s="38">
        <v>20</v>
      </c>
      <c r="UA35" s="38"/>
      <c r="UB35" s="38"/>
      <c r="UC35" s="38"/>
      <c r="UD35" s="38">
        <v>20</v>
      </c>
      <c r="UE35" s="38"/>
      <c r="UF35" s="38"/>
      <c r="UG35" s="38"/>
      <c r="UH35" s="38"/>
      <c r="UI35" s="38"/>
      <c r="UJ35" s="38"/>
      <c r="UK35" s="38"/>
      <c r="UL35" s="38"/>
      <c r="UM35" s="38"/>
      <c r="UN35" s="38"/>
      <c r="UO35" s="38"/>
      <c r="UP35" s="38"/>
      <c r="UQ35" s="38"/>
      <c r="UR35" s="38"/>
      <c r="US35" s="38"/>
      <c r="UT35" s="38"/>
      <c r="UU35" s="38"/>
      <c r="UV35" s="38"/>
      <c r="UW35" s="38"/>
      <c r="UX35" s="38"/>
      <c r="UY35" s="38"/>
      <c r="UZ35" s="38"/>
      <c r="VA35" s="38"/>
      <c r="VB35" s="38"/>
      <c r="VC35" s="38"/>
      <c r="VD35" s="38"/>
      <c r="VE35" s="38"/>
      <c r="VF35" s="38"/>
      <c r="VG35" s="38"/>
      <c r="VH35" s="38"/>
      <c r="VI35" s="38"/>
      <c r="VJ35" s="38"/>
      <c r="VK35" s="38"/>
      <c r="VL35" s="38"/>
      <c r="VM35" s="38"/>
      <c r="VN35" s="38"/>
      <c r="VO35" s="38"/>
      <c r="VP35" s="38"/>
      <c r="VQ35" s="38"/>
      <c r="VR35" s="38"/>
      <c r="VS35" s="38"/>
      <c r="VT35" s="38"/>
      <c r="VU35" s="38"/>
      <c r="VV35" s="38"/>
      <c r="VW35" s="38"/>
      <c r="VX35" s="38"/>
      <c r="VY35" s="38"/>
      <c r="VZ35" s="38"/>
      <c r="WA35" s="38"/>
      <c r="WB35" s="38"/>
      <c r="WC35" s="38"/>
      <c r="WD35" s="38"/>
      <c r="WE35" s="38"/>
      <c r="WF35" s="38"/>
      <c r="WG35" s="38"/>
      <c r="WH35" s="38"/>
      <c r="WI35" s="38"/>
      <c r="WJ35" s="38"/>
      <c r="WK35" s="38"/>
      <c r="WL35" s="38"/>
      <c r="WM35" s="38"/>
      <c r="WN35" s="38"/>
      <c r="WO35" s="38"/>
      <c r="WP35" s="38"/>
      <c r="WQ35" s="38"/>
      <c r="WR35" s="38">
        <v>20</v>
      </c>
      <c r="WS35" s="38"/>
      <c r="WT35" s="38"/>
      <c r="WU35" s="38"/>
      <c r="WV35" s="38"/>
      <c r="WW35" s="38"/>
      <c r="WX35" s="38"/>
      <c r="WY35" s="38"/>
      <c r="WZ35" s="38"/>
      <c r="XA35" s="38"/>
      <c r="XB35" s="38"/>
      <c r="XC35" s="38"/>
      <c r="XD35" s="38"/>
      <c r="XE35" s="38"/>
      <c r="XF35" s="38"/>
      <c r="XG35" s="38"/>
      <c r="XH35" s="38"/>
      <c r="XI35" s="38"/>
      <c r="XJ35" s="38"/>
      <c r="XK35" s="38"/>
      <c r="XL35" s="38"/>
      <c r="XM35" s="38"/>
      <c r="XN35" s="38"/>
      <c r="XO35" s="38"/>
      <c r="XP35" s="38"/>
      <c r="XQ35" s="38"/>
      <c r="XR35" s="38"/>
      <c r="XS35" s="38"/>
      <c r="XT35" s="38"/>
      <c r="XU35" s="38"/>
      <c r="XV35" s="38"/>
      <c r="XW35" s="38"/>
      <c r="XX35" s="38"/>
      <c r="XY35" s="38"/>
      <c r="XZ35" s="38"/>
      <c r="YA35" s="38"/>
      <c r="YB35" s="38"/>
      <c r="YC35" s="38"/>
      <c r="YD35" s="38"/>
      <c r="YE35" s="38"/>
      <c r="YF35" s="38"/>
      <c r="YG35" s="38"/>
      <c r="YH35" s="38"/>
      <c r="YI35" s="38"/>
      <c r="YJ35" s="38"/>
      <c r="YK35" s="38"/>
      <c r="YL35" s="38"/>
      <c r="YM35" s="38"/>
      <c r="YN35" s="38"/>
      <c r="YO35" s="38"/>
      <c r="YP35" s="38"/>
      <c r="YQ35" s="38"/>
      <c r="YR35" s="38"/>
      <c r="YS35" s="38"/>
      <c r="YT35" s="38"/>
      <c r="YU35" s="38"/>
      <c r="YV35" s="38"/>
      <c r="YW35" s="38"/>
      <c r="YX35" s="38"/>
      <c r="YY35" s="38"/>
      <c r="YZ35" s="38"/>
      <c r="ZA35" s="38"/>
      <c r="ZB35" s="38"/>
      <c r="ZC35" s="38"/>
      <c r="ZD35" s="38"/>
      <c r="ZE35" s="38"/>
      <c r="ZF35" s="38"/>
      <c r="ZG35" s="38"/>
      <c r="ZH35" s="38"/>
      <c r="ZI35" s="38"/>
      <c r="ZJ35" s="38"/>
      <c r="ZK35" s="38"/>
      <c r="ZL35" s="38"/>
      <c r="ZM35" s="38"/>
      <c r="ZN35" s="38"/>
      <c r="ZO35" s="38"/>
      <c r="ZP35" s="38"/>
      <c r="ZQ35" s="38">
        <v>20</v>
      </c>
      <c r="ZR35" s="38"/>
      <c r="ZS35" s="38"/>
      <c r="ZT35" s="38"/>
      <c r="ZU35" s="38"/>
      <c r="ZV35" s="38"/>
      <c r="ZW35" s="38"/>
      <c r="ZX35" s="38"/>
      <c r="ZY35" s="38"/>
      <c r="ZZ35" s="38"/>
      <c r="AAA35" s="38"/>
      <c r="AAB35" s="38"/>
      <c r="AAC35" s="38"/>
      <c r="AAD35" s="38"/>
      <c r="AAE35" s="38"/>
      <c r="AAF35" s="38"/>
      <c r="AAG35" s="38"/>
      <c r="AAH35" s="38"/>
      <c r="AAI35" s="38"/>
      <c r="AAJ35" s="31">
        <f t="shared" si="1"/>
        <v>0</v>
      </c>
      <c r="AAK35" s="5"/>
    </row>
    <row r="36" spans="1:713" s="36" customFormat="1" x14ac:dyDescent="0.25">
      <c r="A36" s="43" t="s">
        <v>88</v>
      </c>
      <c r="B36" s="77">
        <f t="shared" si="0"/>
        <v>0</v>
      </c>
      <c r="C36" s="69">
        <v>10</v>
      </c>
      <c r="D36" s="115">
        <v>43360</v>
      </c>
      <c r="E36" s="79">
        <v>28.61</v>
      </c>
      <c r="F36" s="79">
        <f t="shared" si="5"/>
        <v>0</v>
      </c>
      <c r="G36" s="77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  <c r="BC36" s="38"/>
      <c r="BD36" s="38"/>
      <c r="BE36" s="38"/>
      <c r="BF36" s="38"/>
      <c r="BG36" s="38"/>
      <c r="BH36" s="38"/>
      <c r="BI36" s="38"/>
      <c r="BJ36" s="38"/>
      <c r="BK36" s="38"/>
      <c r="BL36" s="38"/>
      <c r="BM36" s="38"/>
      <c r="BN36" s="38"/>
      <c r="BO36" s="38"/>
      <c r="BP36" s="38"/>
      <c r="BQ36" s="38"/>
      <c r="BR36" s="38"/>
      <c r="BS36" s="38"/>
      <c r="BT36" s="38"/>
      <c r="BU36" s="38"/>
      <c r="BV36" s="38"/>
      <c r="BW36" s="38"/>
      <c r="BX36" s="38"/>
      <c r="BY36" s="38"/>
      <c r="BZ36" s="38"/>
      <c r="CA36" s="38"/>
      <c r="CB36" s="38"/>
      <c r="CC36" s="38"/>
      <c r="CD36" s="38"/>
      <c r="CE36" s="38"/>
      <c r="CF36" s="38"/>
      <c r="CG36" s="38"/>
      <c r="CH36" s="38"/>
      <c r="CI36" s="38"/>
      <c r="CJ36" s="38"/>
      <c r="CK36" s="38"/>
      <c r="CL36" s="38"/>
      <c r="CM36" s="38"/>
      <c r="CN36" s="38"/>
      <c r="CO36" s="38"/>
      <c r="CP36" s="38"/>
      <c r="CQ36" s="38"/>
      <c r="CR36" s="38"/>
      <c r="CS36" s="38"/>
      <c r="CT36" s="38"/>
      <c r="CU36" s="38"/>
      <c r="CV36" s="38"/>
      <c r="CW36" s="38"/>
      <c r="CX36" s="38"/>
      <c r="CY36" s="38"/>
      <c r="CZ36" s="38"/>
      <c r="DA36" s="38"/>
      <c r="DB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/>
      <c r="EX36" s="38"/>
      <c r="EY36" s="38"/>
      <c r="EZ36" s="38"/>
      <c r="FA36" s="38"/>
      <c r="FB36" s="38"/>
      <c r="FC36" s="38"/>
      <c r="FD36" s="38"/>
      <c r="FE36" s="38"/>
      <c r="FF36" s="38"/>
      <c r="FG36" s="38"/>
      <c r="FH36" s="38"/>
      <c r="FI36" s="38"/>
      <c r="FJ36" s="38"/>
      <c r="FK36" s="38"/>
      <c r="FL36" s="38"/>
      <c r="FM36" s="38"/>
      <c r="FN36" s="38"/>
      <c r="FO36" s="38"/>
      <c r="FP36" s="38"/>
      <c r="FQ36" s="38"/>
      <c r="FR36" s="38"/>
      <c r="FS36" s="38"/>
      <c r="FT36" s="38"/>
      <c r="FU36" s="38"/>
      <c r="FV36" s="38"/>
      <c r="FW36" s="38"/>
      <c r="FX36" s="38"/>
      <c r="FY36" s="38"/>
      <c r="FZ36" s="38"/>
      <c r="GA36" s="38"/>
      <c r="GB36" s="38"/>
      <c r="GC36" s="38"/>
      <c r="GD36" s="38"/>
      <c r="GE36" s="38"/>
      <c r="GF36" s="38"/>
      <c r="GG36" s="38"/>
      <c r="GH36" s="38"/>
      <c r="GI36" s="38"/>
      <c r="GJ36" s="38"/>
      <c r="GK36" s="38"/>
      <c r="GL36" s="38"/>
      <c r="GM36" s="38"/>
      <c r="GN36" s="38"/>
      <c r="GO36" s="38"/>
      <c r="GP36" s="38"/>
      <c r="GQ36" s="38"/>
      <c r="GR36" s="38"/>
      <c r="GS36" s="38"/>
      <c r="GT36" s="38"/>
      <c r="GU36" s="38"/>
      <c r="GV36" s="38"/>
      <c r="GW36" s="38"/>
      <c r="GX36" s="38"/>
      <c r="GY36" s="38"/>
      <c r="GZ36" s="38"/>
      <c r="HA36" s="38"/>
      <c r="HB36" s="38"/>
      <c r="HC36" s="38"/>
      <c r="HD36" s="38"/>
      <c r="HE36" s="38"/>
      <c r="HF36" s="38"/>
      <c r="HG36" s="38"/>
      <c r="HH36" s="38"/>
      <c r="HI36" s="38"/>
      <c r="HJ36" s="38"/>
      <c r="HK36" s="38"/>
      <c r="HL36" s="38"/>
      <c r="HM36" s="38"/>
      <c r="HN36" s="38"/>
      <c r="HO36" s="38"/>
      <c r="HP36" s="38"/>
      <c r="HQ36" s="38"/>
      <c r="HR36" s="38"/>
      <c r="HS36" s="38"/>
      <c r="HT36" s="38"/>
      <c r="HU36" s="38"/>
      <c r="HV36" s="38"/>
      <c r="HW36" s="38"/>
      <c r="HX36" s="38"/>
      <c r="HY36" s="116"/>
      <c r="HZ36" s="116"/>
      <c r="IA36" s="116"/>
      <c r="IB36" s="116"/>
      <c r="IC36" s="116"/>
      <c r="ID36" s="116"/>
      <c r="IE36" s="116"/>
      <c r="IF36" s="116"/>
      <c r="IG36" s="116"/>
      <c r="IH36" s="116"/>
      <c r="II36" s="116"/>
      <c r="IJ36" s="116"/>
      <c r="IK36" s="116"/>
      <c r="IL36" s="116"/>
      <c r="IM36" s="116"/>
      <c r="IN36" s="116"/>
      <c r="IO36" s="116"/>
      <c r="IP36" s="116"/>
      <c r="IQ36" s="116"/>
      <c r="IR36" s="116"/>
      <c r="IS36" s="116"/>
      <c r="IT36" s="116"/>
      <c r="IU36" s="116"/>
      <c r="IV36" s="116"/>
      <c r="IW36" s="116"/>
      <c r="IX36" s="116"/>
      <c r="IY36" s="116">
        <v>10</v>
      </c>
      <c r="IZ36" s="116"/>
      <c r="JA36" s="116"/>
      <c r="JB36" s="116"/>
      <c r="JC36" s="116"/>
      <c r="JD36" s="116"/>
      <c r="JE36" s="116"/>
      <c r="JF36" s="116"/>
      <c r="JG36" s="116"/>
      <c r="JH36" s="116"/>
      <c r="JI36" s="116"/>
      <c r="JJ36" s="116"/>
      <c r="JK36" s="116"/>
      <c r="JL36" s="116"/>
      <c r="JM36" s="116"/>
      <c r="JN36" s="116"/>
      <c r="JO36" s="116"/>
      <c r="JP36" s="116"/>
      <c r="JQ36" s="116"/>
      <c r="JR36" s="116"/>
      <c r="JS36" s="116"/>
      <c r="JT36" s="116"/>
      <c r="JU36" s="38"/>
      <c r="JV36" s="116"/>
      <c r="JW36" s="116"/>
      <c r="JX36" s="38"/>
      <c r="JY36" s="116"/>
      <c r="JZ36" s="116"/>
      <c r="KA36" s="116"/>
      <c r="KB36" s="38"/>
      <c r="KC36" s="116"/>
      <c r="KD36" s="38"/>
      <c r="KE36" s="116"/>
      <c r="KF36" s="38"/>
      <c r="KG36" s="38"/>
      <c r="KH36" s="38"/>
      <c r="KI36" s="38"/>
      <c r="KJ36" s="38"/>
      <c r="KK36" s="38"/>
      <c r="KL36" s="38"/>
      <c r="KM36" s="38"/>
      <c r="KN36" s="38"/>
      <c r="KO36" s="38"/>
      <c r="KP36" s="38"/>
      <c r="KQ36" s="38"/>
      <c r="KR36" s="38"/>
      <c r="KS36" s="38"/>
      <c r="KT36" s="38"/>
      <c r="KU36" s="38"/>
      <c r="KV36" s="38"/>
      <c r="KW36" s="38"/>
      <c r="KX36" s="38"/>
      <c r="KY36" s="38"/>
      <c r="KZ36" s="38"/>
      <c r="LA36" s="38"/>
      <c r="LB36" s="38"/>
      <c r="LC36" s="38"/>
      <c r="LD36" s="38"/>
      <c r="LE36" s="38"/>
      <c r="LF36" s="38"/>
      <c r="LG36" s="38"/>
      <c r="LH36" s="38"/>
      <c r="LI36" s="38">
        <v>10</v>
      </c>
      <c r="LJ36" s="38"/>
      <c r="LK36" s="38"/>
      <c r="LL36" s="38"/>
      <c r="LM36" s="38"/>
      <c r="LN36" s="38"/>
      <c r="LO36" s="38"/>
      <c r="LP36" s="38"/>
      <c r="LQ36" s="38"/>
      <c r="LR36" s="38"/>
      <c r="LS36" s="38"/>
      <c r="LT36" s="38"/>
      <c r="LU36" s="38"/>
      <c r="LV36" s="38"/>
      <c r="LW36" s="38"/>
      <c r="LX36" s="38"/>
      <c r="LY36" s="38"/>
      <c r="LZ36" s="38"/>
      <c r="MA36" s="38"/>
      <c r="MB36" s="38"/>
      <c r="MC36" s="38"/>
      <c r="MD36" s="38"/>
      <c r="ME36" s="38"/>
      <c r="MF36" s="38"/>
      <c r="MG36" s="38"/>
      <c r="MH36" s="38"/>
      <c r="MI36" s="38"/>
      <c r="MJ36" s="38"/>
      <c r="MK36" s="38"/>
      <c r="ML36" s="38"/>
      <c r="MM36" s="38"/>
      <c r="MN36" s="38"/>
      <c r="MO36" s="38"/>
      <c r="MP36" s="38"/>
      <c r="MQ36" s="38"/>
      <c r="MR36" s="38"/>
      <c r="MS36" s="38"/>
      <c r="MT36" s="38"/>
      <c r="MU36" s="38"/>
      <c r="MV36" s="38"/>
      <c r="MW36" s="38"/>
      <c r="MX36" s="38"/>
      <c r="MY36" s="38"/>
      <c r="MZ36" s="38"/>
      <c r="NA36" s="38"/>
      <c r="NB36" s="38"/>
      <c r="NC36" s="38"/>
      <c r="ND36" s="38"/>
      <c r="NE36" s="38"/>
      <c r="NF36" s="38"/>
      <c r="NG36" s="38"/>
      <c r="NH36" s="38"/>
      <c r="NI36" s="38"/>
      <c r="NJ36" s="38"/>
      <c r="NK36" s="38"/>
      <c r="NL36" s="38"/>
      <c r="NM36" s="38"/>
      <c r="NN36" s="38"/>
      <c r="NO36" s="38"/>
      <c r="NP36" s="38"/>
      <c r="NQ36" s="38"/>
      <c r="NR36" s="38"/>
      <c r="NS36" s="38"/>
      <c r="NT36" s="38"/>
      <c r="NU36" s="38"/>
      <c r="NV36" s="38"/>
      <c r="NW36" s="38"/>
      <c r="NX36" s="38"/>
      <c r="NY36" s="38"/>
      <c r="NZ36" s="38"/>
      <c r="OA36" s="38"/>
      <c r="OB36" s="38"/>
      <c r="OC36" s="38"/>
      <c r="OD36" s="38"/>
      <c r="OE36" s="38"/>
      <c r="OF36" s="38"/>
      <c r="OG36" s="38"/>
      <c r="OH36" s="38"/>
      <c r="OI36" s="38"/>
      <c r="OJ36" s="38"/>
      <c r="OK36" s="38"/>
      <c r="OL36" s="38"/>
      <c r="OM36" s="38"/>
      <c r="ON36" s="38"/>
      <c r="OO36" s="38"/>
      <c r="OP36" s="38"/>
      <c r="OQ36" s="38"/>
      <c r="OR36" s="38"/>
      <c r="OS36" s="38"/>
      <c r="OT36" s="38"/>
      <c r="OU36" s="38"/>
      <c r="OV36" s="38"/>
      <c r="OW36" s="38"/>
      <c r="OX36" s="38"/>
      <c r="OY36" s="38"/>
      <c r="OZ36" s="38"/>
      <c r="PA36" s="38"/>
      <c r="PB36" s="38"/>
      <c r="PC36" s="38"/>
      <c r="PD36" s="38"/>
      <c r="PE36" s="38"/>
      <c r="PF36" s="38"/>
      <c r="PG36" s="38"/>
      <c r="PH36" s="38"/>
      <c r="PI36" s="38"/>
      <c r="PJ36" s="38"/>
      <c r="PK36" s="38"/>
      <c r="PL36" s="38"/>
      <c r="PM36" s="38"/>
      <c r="PN36" s="38"/>
      <c r="PO36" s="38"/>
      <c r="PP36" s="38"/>
      <c r="PQ36" s="38"/>
      <c r="PR36" s="38"/>
      <c r="PS36" s="38"/>
      <c r="PT36" s="38"/>
      <c r="PU36" s="38"/>
      <c r="PV36" s="38"/>
      <c r="PW36" s="38"/>
      <c r="PX36" s="38"/>
      <c r="PY36" s="38"/>
      <c r="PZ36" s="38"/>
      <c r="QA36" s="38"/>
      <c r="QB36" s="38"/>
      <c r="QC36" s="38"/>
      <c r="QD36" s="38"/>
      <c r="QE36" s="38"/>
      <c r="QF36" s="38"/>
      <c r="QG36" s="116"/>
      <c r="QH36" s="38"/>
      <c r="QI36" s="38"/>
      <c r="QJ36" s="38"/>
      <c r="QK36" s="38"/>
      <c r="QL36" s="38"/>
      <c r="QM36" s="38"/>
      <c r="QN36" s="38"/>
      <c r="QO36" s="38"/>
      <c r="QP36" s="38"/>
      <c r="QQ36" s="38"/>
      <c r="QR36" s="38"/>
      <c r="QS36" s="38"/>
      <c r="QT36" s="38"/>
      <c r="QU36" s="38"/>
      <c r="QV36" s="38"/>
      <c r="QW36" s="38"/>
      <c r="QX36" s="38"/>
      <c r="QY36" s="38"/>
      <c r="QZ36" s="38"/>
      <c r="RA36" s="38"/>
      <c r="RB36" s="38"/>
      <c r="RC36" s="38"/>
      <c r="RD36" s="38"/>
      <c r="RE36" s="38"/>
      <c r="RF36" s="38"/>
      <c r="RG36" s="38"/>
      <c r="RH36" s="38"/>
      <c r="RI36" s="38"/>
      <c r="RJ36" s="38"/>
      <c r="RK36" s="38"/>
      <c r="RL36" s="38"/>
      <c r="RM36" s="38"/>
      <c r="RN36" s="38"/>
      <c r="RO36" s="38"/>
      <c r="RP36" s="38"/>
      <c r="RQ36" s="38"/>
      <c r="RR36" s="38"/>
      <c r="RS36" s="38"/>
      <c r="RT36" s="38"/>
      <c r="RU36" s="38"/>
      <c r="RV36" s="38"/>
      <c r="RW36" s="38"/>
      <c r="RX36" s="38"/>
      <c r="RY36" s="38"/>
      <c r="RZ36" s="38"/>
      <c r="SA36" s="38"/>
      <c r="SB36" s="38"/>
      <c r="SC36" s="38"/>
      <c r="SD36" s="38"/>
      <c r="SE36" s="38"/>
      <c r="SF36" s="38"/>
      <c r="SG36" s="38"/>
      <c r="SH36" s="38"/>
      <c r="SI36" s="38">
        <v>20</v>
      </c>
      <c r="SJ36" s="38">
        <v>20</v>
      </c>
      <c r="SK36" s="38"/>
      <c r="SL36" s="38"/>
      <c r="SM36" s="38"/>
      <c r="SN36" s="38"/>
      <c r="SO36" s="38"/>
      <c r="SP36" s="38"/>
      <c r="SQ36" s="38"/>
      <c r="SR36" s="38"/>
      <c r="SS36" s="38"/>
      <c r="ST36" s="38"/>
      <c r="SU36" s="38"/>
      <c r="SV36" s="38"/>
      <c r="SW36" s="38"/>
      <c r="SX36" s="38"/>
      <c r="SY36" s="38"/>
      <c r="SZ36" s="38"/>
      <c r="TA36" s="38"/>
      <c r="TB36" s="38"/>
      <c r="TC36" s="38"/>
      <c r="TD36" s="38"/>
      <c r="TE36" s="38"/>
      <c r="TF36" s="38"/>
      <c r="TG36" s="38"/>
      <c r="TH36" s="38"/>
      <c r="TI36" s="38"/>
      <c r="TJ36" s="38"/>
      <c r="TK36" s="38"/>
      <c r="TL36" s="38"/>
      <c r="TM36" s="38"/>
      <c r="TN36" s="38"/>
      <c r="TO36" s="38"/>
      <c r="TP36" s="38"/>
      <c r="TQ36" s="38"/>
      <c r="TR36" s="38"/>
      <c r="TS36" s="38"/>
      <c r="TT36" s="38"/>
      <c r="TU36" s="38"/>
      <c r="TV36" s="38"/>
      <c r="TW36" s="38"/>
      <c r="TX36" s="38"/>
      <c r="TY36" s="38"/>
      <c r="TZ36" s="38"/>
      <c r="UA36" s="38"/>
      <c r="UB36" s="38"/>
      <c r="UC36" s="38"/>
      <c r="UD36" s="38"/>
      <c r="UE36" s="38"/>
      <c r="UF36" s="38"/>
      <c r="UG36" s="38"/>
      <c r="UH36" s="38"/>
      <c r="UI36" s="38"/>
      <c r="UJ36" s="38"/>
      <c r="UK36" s="38"/>
      <c r="UL36" s="38"/>
      <c r="UM36" s="38"/>
      <c r="UN36" s="38"/>
      <c r="UO36" s="38"/>
      <c r="UP36" s="38"/>
      <c r="UQ36" s="38"/>
      <c r="UR36" s="38"/>
      <c r="US36" s="38"/>
      <c r="UT36" s="38"/>
      <c r="UU36" s="38"/>
      <c r="UV36" s="38"/>
      <c r="UW36" s="38"/>
      <c r="UX36" s="38"/>
      <c r="UY36" s="38"/>
      <c r="UZ36" s="38"/>
      <c r="VA36" s="38"/>
      <c r="VB36" s="38"/>
      <c r="VC36" s="38"/>
      <c r="VD36" s="38"/>
      <c r="VE36" s="38"/>
      <c r="VF36" s="38"/>
      <c r="VG36" s="38"/>
      <c r="VH36" s="38"/>
      <c r="VI36" s="38"/>
      <c r="VJ36" s="38"/>
      <c r="VK36" s="38"/>
      <c r="VL36" s="38"/>
      <c r="VM36" s="38"/>
      <c r="VN36" s="38"/>
      <c r="VO36" s="38"/>
      <c r="VP36" s="38"/>
      <c r="VQ36" s="38"/>
      <c r="VR36" s="38"/>
      <c r="VS36" s="38"/>
      <c r="VT36" s="38"/>
      <c r="VU36" s="38"/>
      <c r="VV36" s="38"/>
      <c r="VW36" s="38"/>
      <c r="VX36" s="38"/>
      <c r="VY36" s="38"/>
      <c r="VZ36" s="38"/>
      <c r="WA36" s="38"/>
      <c r="WB36" s="38"/>
      <c r="WC36" s="38"/>
      <c r="WD36" s="38"/>
      <c r="WE36" s="38"/>
      <c r="WF36" s="38"/>
      <c r="WG36" s="38"/>
      <c r="WH36" s="38"/>
      <c r="WI36" s="38"/>
      <c r="WJ36" s="38"/>
      <c r="WK36" s="38"/>
      <c r="WL36" s="38"/>
      <c r="WM36" s="38"/>
      <c r="WN36" s="38"/>
      <c r="WO36" s="38"/>
      <c r="WP36" s="38"/>
      <c r="WQ36" s="38"/>
      <c r="WR36" s="38"/>
      <c r="WS36" s="38"/>
      <c r="WT36" s="38"/>
      <c r="WU36" s="38"/>
      <c r="WV36" s="38"/>
      <c r="WW36" s="38"/>
      <c r="WX36" s="38"/>
      <c r="WY36" s="38"/>
      <c r="WZ36" s="38"/>
      <c r="XA36" s="38"/>
      <c r="XB36" s="38"/>
      <c r="XC36" s="38"/>
      <c r="XD36" s="38"/>
      <c r="XE36" s="38"/>
      <c r="XF36" s="38"/>
      <c r="XG36" s="38"/>
      <c r="XH36" s="38"/>
      <c r="XI36" s="38"/>
      <c r="XJ36" s="38"/>
      <c r="XK36" s="38"/>
      <c r="XL36" s="38"/>
      <c r="XM36" s="38"/>
      <c r="XN36" s="38"/>
      <c r="XO36" s="38"/>
      <c r="XP36" s="38"/>
      <c r="XQ36" s="38"/>
      <c r="XR36" s="38"/>
      <c r="XS36" s="38"/>
      <c r="XT36" s="38"/>
      <c r="XU36" s="38"/>
      <c r="XV36" s="38"/>
      <c r="XW36" s="38"/>
      <c r="XX36" s="38"/>
      <c r="XY36" s="38"/>
      <c r="XZ36" s="38"/>
      <c r="YA36" s="38"/>
      <c r="YB36" s="38"/>
      <c r="YC36" s="38"/>
      <c r="YD36" s="38"/>
      <c r="YE36" s="38"/>
      <c r="YF36" s="38"/>
      <c r="YG36" s="38"/>
      <c r="YH36" s="38"/>
      <c r="YI36" s="38"/>
      <c r="YJ36" s="38"/>
      <c r="YK36" s="38"/>
      <c r="YL36" s="38"/>
      <c r="YM36" s="38"/>
      <c r="YN36" s="38"/>
      <c r="YO36" s="38"/>
      <c r="YP36" s="38"/>
      <c r="YQ36" s="38"/>
      <c r="YR36" s="38"/>
      <c r="YS36" s="38"/>
      <c r="YT36" s="38"/>
      <c r="YU36" s="38"/>
      <c r="YV36" s="38"/>
      <c r="YW36" s="38"/>
      <c r="YX36" s="38"/>
      <c r="YY36" s="38"/>
      <c r="YZ36" s="38"/>
      <c r="ZA36" s="38"/>
      <c r="ZB36" s="38"/>
      <c r="ZC36" s="38"/>
      <c r="ZD36" s="38"/>
      <c r="ZE36" s="38"/>
      <c r="ZF36" s="38"/>
      <c r="ZG36" s="38"/>
      <c r="ZH36" s="38"/>
      <c r="ZI36" s="38"/>
      <c r="ZJ36" s="38"/>
      <c r="ZK36" s="38"/>
      <c r="ZL36" s="38"/>
      <c r="ZM36" s="38"/>
      <c r="ZN36" s="38"/>
      <c r="ZO36" s="38"/>
      <c r="ZP36" s="38"/>
      <c r="ZQ36" s="38"/>
      <c r="ZR36" s="38"/>
      <c r="ZS36" s="38"/>
      <c r="ZT36" s="38"/>
      <c r="ZU36" s="38"/>
      <c r="ZV36" s="38"/>
      <c r="ZW36" s="38"/>
      <c r="ZX36" s="38"/>
      <c r="ZY36" s="38"/>
      <c r="ZZ36" s="38"/>
      <c r="AAA36" s="38"/>
      <c r="AAB36" s="38"/>
      <c r="AAC36" s="38"/>
      <c r="AAD36" s="38"/>
      <c r="AAE36" s="38"/>
      <c r="AAF36" s="38"/>
      <c r="AAG36" s="38"/>
      <c r="AAH36" s="38"/>
      <c r="AAI36" s="38"/>
      <c r="AAJ36" s="31">
        <f t="shared" si="1"/>
        <v>0</v>
      </c>
      <c r="AAK36" s="5"/>
    </row>
    <row r="37" spans="1:713" s="36" customFormat="1" x14ac:dyDescent="0.25">
      <c r="A37" s="62" t="s">
        <v>12</v>
      </c>
      <c r="B37" s="77">
        <f t="shared" si="0"/>
        <v>0</v>
      </c>
      <c r="C37" s="69">
        <v>10</v>
      </c>
      <c r="D37" s="70">
        <v>43437</v>
      </c>
      <c r="E37" s="79">
        <v>11.35</v>
      </c>
      <c r="F37" s="79">
        <f t="shared" si="5"/>
        <v>0</v>
      </c>
      <c r="G37" s="77">
        <v>20</v>
      </c>
      <c r="H37" s="38"/>
      <c r="I37" s="38">
        <v>20</v>
      </c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8"/>
      <c r="CL37" s="38"/>
      <c r="CM37" s="38"/>
      <c r="CN37" s="38"/>
      <c r="CO37" s="38"/>
      <c r="CP37" s="38"/>
      <c r="CQ37" s="38"/>
      <c r="CR37" s="38"/>
      <c r="CS37" s="38"/>
      <c r="CT37" s="38"/>
      <c r="CU37" s="38"/>
      <c r="CV37" s="38"/>
      <c r="CW37" s="38"/>
      <c r="CX37" s="38"/>
      <c r="CY37" s="38"/>
      <c r="CZ37" s="38"/>
      <c r="DA37" s="38"/>
      <c r="DB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/>
      <c r="EX37" s="38"/>
      <c r="EY37" s="38"/>
      <c r="EZ37" s="38"/>
      <c r="FA37" s="38"/>
      <c r="FB37" s="38"/>
      <c r="FC37" s="38"/>
      <c r="FD37" s="38"/>
      <c r="FE37" s="38"/>
      <c r="FF37" s="38"/>
      <c r="FG37" s="38"/>
      <c r="FH37" s="38"/>
      <c r="FI37" s="38"/>
      <c r="FJ37" s="38"/>
      <c r="FK37" s="38"/>
      <c r="FL37" s="38"/>
      <c r="FM37" s="38"/>
      <c r="FN37" s="38"/>
      <c r="FO37" s="38"/>
      <c r="FP37" s="38"/>
      <c r="FQ37" s="38"/>
      <c r="FR37" s="38"/>
      <c r="FS37" s="38"/>
      <c r="FT37" s="38"/>
      <c r="FU37" s="38"/>
      <c r="FV37" s="38"/>
      <c r="FW37" s="38"/>
      <c r="FX37" s="38"/>
      <c r="FY37" s="38"/>
      <c r="FZ37" s="38"/>
      <c r="GA37" s="38"/>
      <c r="GB37" s="38"/>
      <c r="GC37" s="38"/>
      <c r="GD37" s="38"/>
      <c r="GE37" s="38"/>
      <c r="GF37" s="38"/>
      <c r="GG37" s="38"/>
      <c r="GH37" s="38"/>
      <c r="GI37" s="38"/>
      <c r="GJ37" s="38"/>
      <c r="GK37" s="38"/>
      <c r="GL37" s="38"/>
      <c r="GM37" s="38"/>
      <c r="GN37" s="38"/>
      <c r="GO37" s="38"/>
      <c r="GP37" s="38"/>
      <c r="GQ37" s="38"/>
      <c r="GR37" s="38"/>
      <c r="GS37" s="38"/>
      <c r="GT37" s="38"/>
      <c r="GU37" s="38"/>
      <c r="GV37" s="38"/>
      <c r="GW37" s="38"/>
      <c r="GX37" s="38"/>
      <c r="GY37" s="38"/>
      <c r="GZ37" s="38"/>
      <c r="HA37" s="38"/>
      <c r="HB37" s="38"/>
      <c r="HC37" s="38"/>
      <c r="HD37" s="38"/>
      <c r="HE37" s="38"/>
      <c r="HF37" s="38"/>
      <c r="HG37" s="38"/>
      <c r="HH37" s="38"/>
      <c r="HI37" s="38"/>
      <c r="HJ37" s="38"/>
      <c r="HK37" s="38"/>
      <c r="HL37" s="38"/>
      <c r="HM37" s="38"/>
      <c r="HN37" s="38"/>
      <c r="HO37" s="38"/>
      <c r="HP37" s="38"/>
      <c r="HQ37" s="38"/>
      <c r="HR37" s="38"/>
      <c r="HS37" s="38"/>
      <c r="HT37" s="38"/>
      <c r="HU37" s="38"/>
      <c r="HV37" s="38"/>
      <c r="HW37" s="38"/>
      <c r="HX37" s="38"/>
      <c r="HY37" s="116"/>
      <c r="HZ37" s="116"/>
      <c r="IA37" s="116"/>
      <c r="IB37" s="116"/>
      <c r="IC37" s="116"/>
      <c r="ID37" s="116"/>
      <c r="IE37" s="116"/>
      <c r="IF37" s="116"/>
      <c r="IG37" s="116"/>
      <c r="IH37" s="116"/>
      <c r="II37" s="116"/>
      <c r="IJ37" s="116"/>
      <c r="IK37" s="116"/>
      <c r="IL37" s="116"/>
      <c r="IM37" s="116"/>
      <c r="IN37" s="116"/>
      <c r="IO37" s="116"/>
      <c r="IP37" s="116"/>
      <c r="IQ37" s="116"/>
      <c r="IR37" s="116"/>
      <c r="IS37" s="116"/>
      <c r="IT37" s="116"/>
      <c r="IU37" s="116"/>
      <c r="IV37" s="116"/>
      <c r="IW37" s="116"/>
      <c r="IX37" s="116"/>
      <c r="IY37" s="116">
        <v>20</v>
      </c>
      <c r="IZ37" s="116"/>
      <c r="JA37" s="116"/>
      <c r="JB37" s="116"/>
      <c r="JC37" s="116"/>
      <c r="JD37" s="116"/>
      <c r="JE37" s="116">
        <v>20</v>
      </c>
      <c r="JF37" s="116"/>
      <c r="JG37" s="116"/>
      <c r="JH37" s="116"/>
      <c r="JI37" s="116"/>
      <c r="JJ37" s="116"/>
      <c r="JK37" s="116"/>
      <c r="JL37" s="116"/>
      <c r="JM37" s="116"/>
      <c r="JN37" s="116"/>
      <c r="JO37" s="116"/>
      <c r="JP37" s="116"/>
      <c r="JQ37" s="116"/>
      <c r="JR37" s="116"/>
      <c r="JS37" s="116"/>
      <c r="JT37" s="116"/>
      <c r="JU37" s="38"/>
      <c r="JV37" s="116"/>
      <c r="JW37" s="116"/>
      <c r="JX37" s="38"/>
      <c r="JY37" s="116"/>
      <c r="JZ37" s="116"/>
      <c r="KA37" s="116"/>
      <c r="KB37" s="38"/>
      <c r="KC37" s="116"/>
      <c r="KD37" s="38"/>
      <c r="KE37" s="116"/>
      <c r="KF37" s="38"/>
      <c r="KG37" s="38"/>
      <c r="KH37" s="38"/>
      <c r="KI37" s="38"/>
      <c r="KJ37" s="38"/>
      <c r="KK37" s="38"/>
      <c r="KL37" s="38"/>
      <c r="KM37" s="38"/>
      <c r="KN37" s="38"/>
      <c r="KO37" s="38"/>
      <c r="KP37" s="38"/>
      <c r="KQ37" s="38"/>
      <c r="KR37" s="38"/>
      <c r="KS37" s="38"/>
      <c r="KT37" s="38"/>
      <c r="KU37" s="38"/>
      <c r="KV37" s="38"/>
      <c r="KW37" s="38"/>
      <c r="KX37" s="38"/>
      <c r="KY37" s="38"/>
      <c r="KZ37" s="38"/>
      <c r="LA37" s="38"/>
      <c r="LB37" s="38"/>
      <c r="LC37" s="38"/>
      <c r="LD37" s="38"/>
      <c r="LE37" s="38"/>
      <c r="LF37" s="38"/>
      <c r="LG37" s="38"/>
      <c r="LH37" s="38"/>
      <c r="LI37" s="38"/>
      <c r="LJ37" s="38"/>
      <c r="LK37" s="38"/>
      <c r="LL37" s="38"/>
      <c r="LM37" s="38"/>
      <c r="LN37" s="38"/>
      <c r="LO37" s="38"/>
      <c r="LP37" s="38"/>
      <c r="LQ37" s="38"/>
      <c r="LR37" s="38"/>
      <c r="LS37" s="38"/>
      <c r="LT37" s="38"/>
      <c r="LU37" s="38"/>
      <c r="LV37" s="38"/>
      <c r="LW37" s="38"/>
      <c r="LX37" s="38"/>
      <c r="LY37" s="38"/>
      <c r="LZ37" s="38"/>
      <c r="MA37" s="38"/>
      <c r="MB37" s="38"/>
      <c r="MC37" s="38"/>
      <c r="MD37" s="38"/>
      <c r="ME37" s="38"/>
      <c r="MF37" s="38"/>
      <c r="MG37" s="38"/>
      <c r="MH37" s="38"/>
      <c r="MI37" s="38"/>
      <c r="MJ37" s="38"/>
      <c r="MK37" s="38"/>
      <c r="ML37" s="38"/>
      <c r="MM37" s="38"/>
      <c r="MN37" s="38"/>
      <c r="MO37" s="38"/>
      <c r="MP37" s="38"/>
      <c r="MQ37" s="38"/>
      <c r="MR37" s="38"/>
      <c r="MS37" s="38"/>
      <c r="MT37" s="38"/>
      <c r="MU37" s="38"/>
      <c r="MV37" s="38"/>
      <c r="MW37" s="38"/>
      <c r="MX37" s="38"/>
      <c r="MY37" s="38"/>
      <c r="MZ37" s="38"/>
      <c r="NA37" s="38"/>
      <c r="NB37" s="38"/>
      <c r="NC37" s="38"/>
      <c r="ND37" s="38"/>
      <c r="NE37" s="38"/>
      <c r="NF37" s="38"/>
      <c r="NG37" s="38"/>
      <c r="NH37" s="38"/>
      <c r="NI37" s="38"/>
      <c r="NJ37" s="38"/>
      <c r="NK37" s="38"/>
      <c r="NL37" s="38"/>
      <c r="NM37" s="38"/>
      <c r="NN37" s="38"/>
      <c r="NO37" s="38"/>
      <c r="NP37" s="38"/>
      <c r="NQ37" s="38"/>
      <c r="NR37" s="38"/>
      <c r="NS37" s="38"/>
      <c r="NT37" s="38"/>
      <c r="NU37" s="38"/>
      <c r="NV37" s="38"/>
      <c r="NW37" s="38"/>
      <c r="NX37" s="38"/>
      <c r="NY37" s="38"/>
      <c r="NZ37" s="38"/>
      <c r="OA37" s="38"/>
      <c r="OB37" s="38"/>
      <c r="OC37" s="38"/>
      <c r="OD37" s="38"/>
      <c r="OE37" s="38"/>
      <c r="OF37" s="38"/>
      <c r="OG37" s="38"/>
      <c r="OH37" s="38"/>
      <c r="OI37" s="38"/>
      <c r="OJ37" s="38"/>
      <c r="OK37" s="38"/>
      <c r="OL37" s="38"/>
      <c r="OM37" s="38"/>
      <c r="ON37" s="38"/>
      <c r="OO37" s="38"/>
      <c r="OP37" s="38"/>
      <c r="OQ37" s="38"/>
      <c r="OR37" s="38"/>
      <c r="OS37" s="38"/>
      <c r="OT37" s="38"/>
      <c r="OU37" s="38"/>
      <c r="OV37" s="38"/>
      <c r="OW37" s="38"/>
      <c r="OX37" s="38"/>
      <c r="OY37" s="38"/>
      <c r="OZ37" s="38"/>
      <c r="PA37" s="38"/>
      <c r="PB37" s="38"/>
      <c r="PC37" s="38"/>
      <c r="PD37" s="38"/>
      <c r="PE37" s="38"/>
      <c r="PF37" s="38"/>
      <c r="PG37" s="38"/>
      <c r="PH37" s="38"/>
      <c r="PI37" s="38"/>
      <c r="PJ37" s="38"/>
      <c r="PK37" s="38"/>
      <c r="PL37" s="38"/>
      <c r="PM37" s="38"/>
      <c r="PN37" s="38"/>
      <c r="PO37" s="38"/>
      <c r="PP37" s="38"/>
      <c r="PQ37" s="38"/>
      <c r="PR37" s="38"/>
      <c r="PS37" s="38"/>
      <c r="PT37" s="38"/>
      <c r="PU37" s="38"/>
      <c r="PV37" s="38"/>
      <c r="PW37" s="38"/>
      <c r="PX37" s="38"/>
      <c r="PY37" s="38"/>
      <c r="PZ37" s="38"/>
      <c r="QA37" s="38"/>
      <c r="QB37" s="38"/>
      <c r="QC37" s="38"/>
      <c r="QD37" s="38"/>
      <c r="QE37" s="38"/>
      <c r="QF37" s="38"/>
      <c r="QG37" s="116"/>
      <c r="QH37" s="38"/>
      <c r="QI37" s="38"/>
      <c r="QJ37" s="38">
        <v>10</v>
      </c>
      <c r="QK37" s="38"/>
      <c r="QL37" s="38"/>
      <c r="QM37" s="38"/>
      <c r="QN37" s="38"/>
      <c r="QO37" s="38"/>
      <c r="QP37" s="38"/>
      <c r="QQ37" s="38"/>
      <c r="QR37" s="38"/>
      <c r="QS37" s="38"/>
      <c r="QT37" s="38"/>
      <c r="QU37" s="38"/>
      <c r="QV37" s="38"/>
      <c r="QW37" s="38"/>
      <c r="QX37" s="38"/>
      <c r="QY37" s="38"/>
      <c r="QZ37" s="38"/>
      <c r="RA37" s="38"/>
      <c r="RB37" s="38"/>
      <c r="RC37" s="38"/>
      <c r="RD37" s="38"/>
      <c r="RE37" s="38"/>
      <c r="RF37" s="38"/>
      <c r="RG37" s="38"/>
      <c r="RH37" s="38"/>
      <c r="RI37" s="38"/>
      <c r="RJ37" s="38"/>
      <c r="RK37" s="38"/>
      <c r="RL37" s="38"/>
      <c r="RM37" s="38"/>
      <c r="RN37" s="38"/>
      <c r="RO37" s="38">
        <v>10</v>
      </c>
      <c r="RP37" s="38"/>
      <c r="RQ37" s="38"/>
      <c r="RR37" s="38"/>
      <c r="RS37" s="38"/>
      <c r="RT37" s="38"/>
      <c r="RU37" s="38"/>
      <c r="RV37" s="38"/>
      <c r="RW37" s="38"/>
      <c r="RX37" s="38"/>
      <c r="RY37" s="38"/>
      <c r="RZ37" s="38"/>
      <c r="SA37" s="38"/>
      <c r="SB37" s="38"/>
      <c r="SC37" s="38"/>
      <c r="SD37" s="38"/>
      <c r="SE37" s="38"/>
      <c r="SF37" s="38"/>
      <c r="SG37" s="38"/>
      <c r="SH37" s="38"/>
      <c r="SI37" s="38"/>
      <c r="SJ37" s="38"/>
      <c r="SK37" s="38"/>
      <c r="SL37" s="38"/>
      <c r="SM37" s="38"/>
      <c r="SN37" s="38"/>
      <c r="SO37" s="38"/>
      <c r="SP37" s="38"/>
      <c r="SQ37" s="38"/>
      <c r="SR37" s="38"/>
      <c r="SS37" s="38"/>
      <c r="ST37" s="38"/>
      <c r="SU37" s="38"/>
      <c r="SV37" s="38"/>
      <c r="SW37" s="38"/>
      <c r="SX37" s="38"/>
      <c r="SY37" s="38"/>
      <c r="SZ37" s="38"/>
      <c r="TA37" s="38"/>
      <c r="TB37" s="38"/>
      <c r="TC37" s="38"/>
      <c r="TD37" s="38"/>
      <c r="TE37" s="38"/>
      <c r="TF37" s="38"/>
      <c r="TG37" s="38"/>
      <c r="TH37" s="38"/>
      <c r="TI37" s="38"/>
      <c r="TJ37" s="38"/>
      <c r="TK37" s="38"/>
      <c r="TL37" s="38"/>
      <c r="TM37" s="38"/>
      <c r="TN37" s="38"/>
      <c r="TO37" s="38"/>
      <c r="TP37" s="38"/>
      <c r="TQ37" s="38"/>
      <c r="TR37" s="38"/>
      <c r="TS37" s="38"/>
      <c r="TT37" s="38"/>
      <c r="TU37" s="38"/>
      <c r="TV37" s="38"/>
      <c r="TW37" s="38"/>
      <c r="TX37" s="38"/>
      <c r="TY37" s="38"/>
      <c r="TZ37" s="38"/>
      <c r="UA37" s="38"/>
      <c r="UB37" s="38"/>
      <c r="UC37" s="38"/>
      <c r="UD37" s="38">
        <v>15</v>
      </c>
      <c r="UE37" s="38"/>
      <c r="UF37" s="38"/>
      <c r="UG37" s="38"/>
      <c r="UH37" s="38"/>
      <c r="UI37" s="38"/>
      <c r="UJ37" s="38"/>
      <c r="UK37" s="38"/>
      <c r="UL37" s="38"/>
      <c r="UM37" s="38"/>
      <c r="UN37" s="38">
        <v>5</v>
      </c>
      <c r="UO37" s="38"/>
      <c r="UP37" s="38"/>
      <c r="UQ37" s="38"/>
      <c r="UR37" s="38"/>
      <c r="US37" s="38">
        <v>10</v>
      </c>
      <c r="UT37" s="38"/>
      <c r="UU37" s="38"/>
      <c r="UV37" s="38"/>
      <c r="UW37" s="38"/>
      <c r="UX37" s="38"/>
      <c r="UY37" s="38"/>
      <c r="UZ37" s="38"/>
      <c r="VA37" s="38"/>
      <c r="VB37" s="38"/>
      <c r="VC37" s="38"/>
      <c r="VD37" s="38"/>
      <c r="VE37" s="38"/>
      <c r="VF37" s="38"/>
      <c r="VG37" s="38"/>
      <c r="VH37" s="38"/>
      <c r="VI37" s="38"/>
      <c r="VJ37" s="38"/>
      <c r="VK37" s="38"/>
      <c r="VL37" s="38"/>
      <c r="VM37" s="38"/>
      <c r="VN37" s="38"/>
      <c r="VO37" s="38"/>
      <c r="VP37" s="38"/>
      <c r="VQ37" s="38"/>
      <c r="VR37" s="38"/>
      <c r="VS37" s="38"/>
      <c r="VT37" s="38"/>
      <c r="VU37" s="38"/>
      <c r="VV37" s="38"/>
      <c r="VW37" s="38"/>
      <c r="VX37" s="38"/>
      <c r="VY37" s="38"/>
      <c r="VZ37" s="38"/>
      <c r="WA37" s="38"/>
      <c r="WB37" s="38"/>
      <c r="WC37" s="38"/>
      <c r="WD37" s="38"/>
      <c r="WE37" s="38"/>
      <c r="WF37" s="38"/>
      <c r="WG37" s="38"/>
      <c r="WH37" s="38"/>
      <c r="WI37" s="38"/>
      <c r="WJ37" s="38"/>
      <c r="WK37" s="38"/>
      <c r="WL37" s="38"/>
      <c r="WM37" s="38"/>
      <c r="WN37" s="38"/>
      <c r="WO37" s="38"/>
      <c r="WP37" s="38"/>
      <c r="WQ37" s="38"/>
      <c r="WR37" s="38"/>
      <c r="WS37" s="38"/>
      <c r="WT37" s="38"/>
      <c r="WU37" s="38"/>
      <c r="WV37" s="38"/>
      <c r="WW37" s="38"/>
      <c r="WX37" s="38"/>
      <c r="WY37" s="38"/>
      <c r="WZ37" s="38"/>
      <c r="XA37" s="38"/>
      <c r="XB37" s="38"/>
      <c r="XC37" s="38"/>
      <c r="XD37" s="38"/>
      <c r="XE37" s="38"/>
      <c r="XF37" s="38"/>
      <c r="XG37" s="38"/>
      <c r="XH37" s="38">
        <v>10</v>
      </c>
      <c r="XI37" s="38"/>
      <c r="XJ37" s="38"/>
      <c r="XK37" s="38"/>
      <c r="XL37" s="38"/>
      <c r="XM37" s="38">
        <v>10</v>
      </c>
      <c r="XN37" s="38"/>
      <c r="XO37" s="38"/>
      <c r="XP37" s="38"/>
      <c r="XQ37" s="38"/>
      <c r="XR37" s="38"/>
      <c r="XS37" s="38"/>
      <c r="XT37" s="38"/>
      <c r="XU37" s="38"/>
      <c r="XV37" s="38"/>
      <c r="XW37" s="38"/>
      <c r="XX37" s="38"/>
      <c r="XY37" s="38"/>
      <c r="XZ37" s="38"/>
      <c r="YA37" s="38"/>
      <c r="YB37" s="38"/>
      <c r="YC37" s="38"/>
      <c r="YD37" s="38"/>
      <c r="YE37" s="38"/>
      <c r="YF37" s="38"/>
      <c r="YG37" s="38"/>
      <c r="YH37" s="38"/>
      <c r="YI37" s="38"/>
      <c r="YJ37" s="38"/>
      <c r="YK37" s="38"/>
      <c r="YL37" s="38"/>
      <c r="YM37" s="38"/>
      <c r="YN37" s="38"/>
      <c r="YO37" s="38"/>
      <c r="YP37" s="38"/>
      <c r="YQ37" s="38"/>
      <c r="YR37" s="38"/>
      <c r="YS37" s="38"/>
      <c r="YT37" s="38"/>
      <c r="YU37" s="38"/>
      <c r="YV37" s="38"/>
      <c r="YW37" s="38"/>
      <c r="YX37" s="38"/>
      <c r="YY37" s="38"/>
      <c r="YZ37" s="38"/>
      <c r="ZA37" s="38"/>
      <c r="ZB37" s="38"/>
      <c r="ZC37" s="38"/>
      <c r="ZD37" s="38"/>
      <c r="ZE37" s="38"/>
      <c r="ZF37" s="38"/>
      <c r="ZG37" s="38"/>
      <c r="ZH37" s="38"/>
      <c r="ZI37" s="38"/>
      <c r="ZJ37" s="38"/>
      <c r="ZK37" s="38"/>
      <c r="ZL37" s="38"/>
      <c r="ZM37" s="38"/>
      <c r="ZN37" s="38"/>
      <c r="ZO37" s="38"/>
      <c r="ZP37" s="38"/>
      <c r="ZQ37" s="38"/>
      <c r="ZR37" s="38"/>
      <c r="ZS37" s="38"/>
      <c r="ZT37" s="38"/>
      <c r="ZU37" s="38"/>
      <c r="ZV37" s="38"/>
      <c r="ZW37" s="38"/>
      <c r="ZX37" s="38"/>
      <c r="ZY37" s="38"/>
      <c r="ZZ37" s="38"/>
      <c r="AAA37" s="38"/>
      <c r="AAB37" s="38"/>
      <c r="AAC37" s="38"/>
      <c r="AAD37" s="38"/>
      <c r="AAE37" s="38"/>
      <c r="AAF37" s="38"/>
      <c r="AAG37" s="38"/>
      <c r="AAH37" s="38"/>
      <c r="AAI37" s="38"/>
      <c r="AAJ37" s="31">
        <f t="shared" si="1"/>
        <v>0</v>
      </c>
      <c r="AAK37" s="5"/>
    </row>
    <row r="38" spans="1:713" s="36" customFormat="1" x14ac:dyDescent="0.25">
      <c r="A38" s="62" t="s">
        <v>12</v>
      </c>
      <c r="B38" s="77">
        <f t="shared" si="0"/>
        <v>0</v>
      </c>
      <c r="C38" s="69">
        <v>10</v>
      </c>
      <c r="D38" s="70">
        <v>43293</v>
      </c>
      <c r="E38" s="79">
        <v>13.21</v>
      </c>
      <c r="F38" s="79">
        <f t="shared" si="5"/>
        <v>0</v>
      </c>
      <c r="G38" s="77">
        <v>10</v>
      </c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  <c r="CD38" s="38"/>
      <c r="CE38" s="38"/>
      <c r="CF38" s="38"/>
      <c r="CG38" s="38"/>
      <c r="CH38" s="38"/>
      <c r="CI38" s="38"/>
      <c r="CJ38" s="38"/>
      <c r="CK38" s="38"/>
      <c r="CL38" s="38"/>
      <c r="CM38" s="38"/>
      <c r="CN38" s="38"/>
      <c r="CO38" s="38"/>
      <c r="CP38" s="38"/>
      <c r="CQ38" s="38"/>
      <c r="CR38" s="38"/>
      <c r="CS38" s="38"/>
      <c r="CT38" s="38"/>
      <c r="CU38" s="38"/>
      <c r="CV38" s="38"/>
      <c r="CW38" s="38"/>
      <c r="CX38" s="38"/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>
        <v>10</v>
      </c>
      <c r="DT38" s="38"/>
      <c r="DU38" s="38">
        <v>20</v>
      </c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>
        <v>10</v>
      </c>
      <c r="ER38" s="38"/>
      <c r="ES38" s="38"/>
      <c r="ET38" s="38"/>
      <c r="EU38" s="38">
        <v>10</v>
      </c>
      <c r="EV38" s="38"/>
      <c r="EW38" s="38"/>
      <c r="EX38" s="38"/>
      <c r="EY38" s="38"/>
      <c r="EZ38" s="38"/>
      <c r="FA38" s="38"/>
      <c r="FB38" s="38"/>
      <c r="FC38" s="38"/>
      <c r="FD38" s="38"/>
      <c r="FE38" s="38"/>
      <c r="FF38" s="38"/>
      <c r="FG38" s="38"/>
      <c r="FH38" s="38"/>
      <c r="FI38" s="38"/>
      <c r="FJ38" s="38"/>
      <c r="FK38" s="38"/>
      <c r="FL38" s="38"/>
      <c r="FM38" s="38"/>
      <c r="FN38" s="38"/>
      <c r="FO38" s="38"/>
      <c r="FP38" s="38"/>
      <c r="FQ38" s="38"/>
      <c r="FR38" s="38"/>
      <c r="FS38" s="38"/>
      <c r="FT38" s="38"/>
      <c r="FU38" s="38"/>
      <c r="FV38" s="38"/>
      <c r="FW38" s="38"/>
      <c r="FX38" s="38"/>
      <c r="FY38" s="38"/>
      <c r="FZ38" s="38"/>
      <c r="GA38" s="38"/>
      <c r="GB38" s="38"/>
      <c r="GC38" s="38"/>
      <c r="GD38" s="38"/>
      <c r="GE38" s="38"/>
      <c r="GF38" s="38"/>
      <c r="GG38" s="38"/>
      <c r="GH38" s="38"/>
      <c r="GI38" s="38"/>
      <c r="GJ38" s="38"/>
      <c r="GK38" s="38"/>
      <c r="GL38" s="38"/>
      <c r="GM38" s="38"/>
      <c r="GN38" s="38"/>
      <c r="GO38" s="38"/>
      <c r="GP38" s="38"/>
      <c r="GQ38" s="38"/>
      <c r="GR38" s="38"/>
      <c r="GS38" s="38"/>
      <c r="GT38" s="38"/>
      <c r="GU38" s="38"/>
      <c r="GV38" s="38"/>
      <c r="GW38" s="38"/>
      <c r="GX38" s="38"/>
      <c r="GY38" s="38"/>
      <c r="GZ38" s="38"/>
      <c r="HA38" s="38"/>
      <c r="HB38" s="38"/>
      <c r="HC38" s="38"/>
      <c r="HD38" s="38"/>
      <c r="HE38" s="38"/>
      <c r="HF38" s="38"/>
      <c r="HG38" s="38"/>
      <c r="HH38" s="38"/>
      <c r="HI38" s="38"/>
      <c r="HJ38" s="38"/>
      <c r="HK38" s="38"/>
      <c r="HL38" s="38"/>
      <c r="HM38" s="38"/>
      <c r="HN38" s="38"/>
      <c r="HO38" s="38"/>
      <c r="HP38" s="38"/>
      <c r="HQ38" s="38"/>
      <c r="HR38" s="38"/>
      <c r="HS38" s="38"/>
      <c r="HT38" s="38"/>
      <c r="HU38" s="38"/>
      <c r="HV38" s="38"/>
      <c r="HW38" s="38"/>
      <c r="HX38" s="38"/>
      <c r="HY38" s="116"/>
      <c r="HZ38" s="116"/>
      <c r="IA38" s="116"/>
      <c r="IB38" s="116"/>
      <c r="IC38" s="116"/>
      <c r="ID38" s="116"/>
      <c r="IE38" s="116"/>
      <c r="IF38" s="116"/>
      <c r="IG38" s="116"/>
      <c r="IH38" s="116"/>
      <c r="II38" s="116"/>
      <c r="IJ38" s="116"/>
      <c r="IK38" s="116"/>
      <c r="IL38" s="116"/>
      <c r="IM38" s="116"/>
      <c r="IN38" s="116"/>
      <c r="IO38" s="116"/>
      <c r="IP38" s="116"/>
      <c r="IQ38" s="116"/>
      <c r="IR38" s="116"/>
      <c r="IS38" s="116"/>
      <c r="IT38" s="116"/>
      <c r="IU38" s="116"/>
      <c r="IV38" s="116"/>
      <c r="IW38" s="116"/>
      <c r="IX38" s="116"/>
      <c r="IY38" s="116"/>
      <c r="IZ38" s="116"/>
      <c r="JA38" s="116"/>
      <c r="JB38" s="116"/>
      <c r="JC38" s="116"/>
      <c r="JD38" s="116"/>
      <c r="JE38" s="116"/>
      <c r="JF38" s="116"/>
      <c r="JG38" s="116"/>
      <c r="JH38" s="116"/>
      <c r="JI38" s="116"/>
      <c r="JJ38" s="116"/>
      <c r="JK38" s="116"/>
      <c r="JL38" s="116"/>
      <c r="JM38" s="116"/>
      <c r="JN38" s="116"/>
      <c r="JO38" s="116"/>
      <c r="JP38" s="116"/>
      <c r="JQ38" s="116"/>
      <c r="JR38" s="116"/>
      <c r="JS38" s="116"/>
      <c r="JT38" s="116"/>
      <c r="JU38" s="38"/>
      <c r="JV38" s="116"/>
      <c r="JW38" s="116"/>
      <c r="JX38" s="38"/>
      <c r="JY38" s="116"/>
      <c r="JZ38" s="116"/>
      <c r="KA38" s="116"/>
      <c r="KB38" s="38"/>
      <c r="KC38" s="116"/>
      <c r="KD38" s="38"/>
      <c r="KE38" s="116"/>
      <c r="KF38" s="38"/>
      <c r="KG38" s="38"/>
      <c r="KH38" s="38"/>
      <c r="KI38" s="38"/>
      <c r="KJ38" s="38"/>
      <c r="KK38" s="38"/>
      <c r="KL38" s="38"/>
      <c r="KM38" s="38"/>
      <c r="KN38" s="38"/>
      <c r="KO38" s="38"/>
      <c r="KP38" s="38"/>
      <c r="KQ38" s="38"/>
      <c r="KR38" s="38"/>
      <c r="KS38" s="38"/>
      <c r="KT38" s="38"/>
      <c r="KU38" s="38"/>
      <c r="KV38" s="38"/>
      <c r="KW38" s="38"/>
      <c r="KX38" s="38"/>
      <c r="KY38" s="38"/>
      <c r="KZ38" s="38"/>
      <c r="LA38" s="38"/>
      <c r="LB38" s="38"/>
      <c r="LC38" s="38"/>
      <c r="LD38" s="38"/>
      <c r="LE38" s="38"/>
      <c r="LF38" s="38"/>
      <c r="LG38" s="38"/>
      <c r="LH38" s="38"/>
      <c r="LI38" s="38"/>
      <c r="LJ38" s="38"/>
      <c r="LK38" s="38"/>
      <c r="LL38" s="38"/>
      <c r="LM38" s="38"/>
      <c r="LN38" s="38"/>
      <c r="LO38" s="38"/>
      <c r="LP38" s="38"/>
      <c r="LQ38" s="38"/>
      <c r="LR38" s="38"/>
      <c r="LS38" s="38"/>
      <c r="LT38" s="38"/>
      <c r="LU38" s="38"/>
      <c r="LV38" s="38"/>
      <c r="LW38" s="38"/>
      <c r="LX38" s="38"/>
      <c r="LY38" s="38"/>
      <c r="LZ38" s="38"/>
      <c r="MA38" s="38"/>
      <c r="MB38" s="38"/>
      <c r="MC38" s="38"/>
      <c r="MD38" s="38"/>
      <c r="ME38" s="38"/>
      <c r="MF38" s="38"/>
      <c r="MG38" s="38"/>
      <c r="MH38" s="38"/>
      <c r="MI38" s="38"/>
      <c r="MJ38" s="38"/>
      <c r="MK38" s="38"/>
      <c r="ML38" s="38"/>
      <c r="MM38" s="38"/>
      <c r="MN38" s="38"/>
      <c r="MO38" s="38"/>
      <c r="MP38" s="38"/>
      <c r="MQ38" s="38"/>
      <c r="MR38" s="38"/>
      <c r="MS38" s="38"/>
      <c r="MT38" s="38"/>
      <c r="MU38" s="38"/>
      <c r="MV38" s="38"/>
      <c r="MW38" s="38"/>
      <c r="MX38" s="38"/>
      <c r="MY38" s="38"/>
      <c r="MZ38" s="38"/>
      <c r="NA38" s="38"/>
      <c r="NB38" s="38"/>
      <c r="NC38" s="38"/>
      <c r="ND38" s="38"/>
      <c r="NE38" s="38"/>
      <c r="NF38" s="38"/>
      <c r="NG38" s="38"/>
      <c r="NH38" s="38"/>
      <c r="NI38" s="38"/>
      <c r="NJ38" s="38"/>
      <c r="NK38" s="38"/>
      <c r="NL38" s="38"/>
      <c r="NM38" s="38"/>
      <c r="NN38" s="38"/>
      <c r="NO38" s="38"/>
      <c r="NP38" s="38"/>
      <c r="NQ38" s="38">
        <v>20</v>
      </c>
      <c r="NR38" s="38"/>
      <c r="NS38" s="38"/>
      <c r="NT38" s="38"/>
      <c r="NU38" s="38"/>
      <c r="NV38" s="38"/>
      <c r="NW38" s="38"/>
      <c r="NX38" s="38"/>
      <c r="NY38" s="38">
        <v>20</v>
      </c>
      <c r="NZ38" s="38"/>
      <c r="OA38" s="38"/>
      <c r="OB38" s="38"/>
      <c r="OC38" s="38"/>
      <c r="OD38" s="38"/>
      <c r="OE38" s="38"/>
      <c r="OF38" s="38"/>
      <c r="OG38" s="38"/>
      <c r="OH38" s="38"/>
      <c r="OI38" s="38"/>
      <c r="OJ38" s="38"/>
      <c r="OK38" s="38"/>
      <c r="OL38" s="38"/>
      <c r="OM38" s="38"/>
      <c r="ON38" s="38"/>
      <c r="OO38" s="38"/>
      <c r="OP38" s="38"/>
      <c r="OQ38" s="38"/>
      <c r="OR38" s="38"/>
      <c r="OS38" s="38"/>
      <c r="OT38" s="38"/>
      <c r="OU38" s="38"/>
      <c r="OV38" s="38"/>
      <c r="OW38" s="38"/>
      <c r="OX38" s="38"/>
      <c r="OY38" s="38"/>
      <c r="OZ38" s="38"/>
      <c r="PA38" s="38"/>
      <c r="PB38" s="38"/>
      <c r="PC38" s="38"/>
      <c r="PD38" s="38"/>
      <c r="PE38" s="38"/>
      <c r="PF38" s="38"/>
      <c r="PG38" s="38"/>
      <c r="PH38" s="38"/>
      <c r="PI38" s="38"/>
      <c r="PJ38" s="38"/>
      <c r="PK38" s="38"/>
      <c r="PL38" s="38"/>
      <c r="PM38" s="38"/>
      <c r="PN38" s="38"/>
      <c r="PO38" s="38"/>
      <c r="PP38" s="38"/>
      <c r="PQ38" s="38"/>
      <c r="PR38" s="38"/>
      <c r="PS38" s="38"/>
      <c r="PT38" s="38"/>
      <c r="PU38" s="38"/>
      <c r="PV38" s="38"/>
      <c r="PW38" s="38"/>
      <c r="PX38" s="38"/>
      <c r="PY38" s="38"/>
      <c r="PZ38" s="38"/>
      <c r="QA38" s="38"/>
      <c r="QB38" s="38"/>
      <c r="QC38" s="38"/>
      <c r="QD38" s="38"/>
      <c r="QE38" s="38"/>
      <c r="QF38" s="38"/>
      <c r="QG38" s="116"/>
      <c r="QH38" s="38"/>
      <c r="QI38" s="38"/>
      <c r="QJ38" s="38"/>
      <c r="QK38" s="38"/>
      <c r="QL38" s="38"/>
      <c r="QM38" s="38"/>
      <c r="QN38" s="38"/>
      <c r="QO38" s="38"/>
      <c r="QP38" s="38"/>
      <c r="QQ38" s="38"/>
      <c r="QR38" s="38"/>
      <c r="QS38" s="38"/>
      <c r="QT38" s="38"/>
      <c r="QU38" s="38"/>
      <c r="QV38" s="38"/>
      <c r="QW38" s="38"/>
      <c r="QX38" s="38"/>
      <c r="QY38" s="38"/>
      <c r="QZ38" s="38"/>
      <c r="RA38" s="38"/>
      <c r="RB38" s="38"/>
      <c r="RC38" s="38"/>
      <c r="RD38" s="38"/>
      <c r="RE38" s="38"/>
      <c r="RF38" s="38"/>
      <c r="RG38" s="38"/>
      <c r="RH38" s="38"/>
      <c r="RI38" s="38"/>
      <c r="RJ38" s="38"/>
      <c r="RK38" s="38"/>
      <c r="RL38" s="38"/>
      <c r="RM38" s="38"/>
      <c r="RN38" s="38"/>
      <c r="RO38" s="38"/>
      <c r="RP38" s="38"/>
      <c r="RQ38" s="38"/>
      <c r="RR38" s="38"/>
      <c r="RS38" s="38"/>
      <c r="RT38" s="38"/>
      <c r="RU38" s="38"/>
      <c r="RV38" s="38"/>
      <c r="RW38" s="38"/>
      <c r="RX38" s="38"/>
      <c r="RY38" s="38"/>
      <c r="RZ38" s="38"/>
      <c r="SA38" s="38"/>
      <c r="SB38" s="38"/>
      <c r="SC38" s="38"/>
      <c r="SD38" s="38"/>
      <c r="SE38" s="38"/>
      <c r="SF38" s="38"/>
      <c r="SG38" s="38"/>
      <c r="SH38" s="38"/>
      <c r="SI38" s="38"/>
      <c r="SJ38" s="38"/>
      <c r="SK38" s="38"/>
      <c r="SL38" s="38"/>
      <c r="SM38" s="38"/>
      <c r="SN38" s="38"/>
      <c r="SO38" s="38"/>
      <c r="SP38" s="38"/>
      <c r="SQ38" s="38"/>
      <c r="SR38" s="38"/>
      <c r="SS38" s="38"/>
      <c r="ST38" s="38"/>
      <c r="SU38" s="38"/>
      <c r="SV38" s="38"/>
      <c r="SW38" s="38"/>
      <c r="SX38" s="38"/>
      <c r="SY38" s="38"/>
      <c r="SZ38" s="38"/>
      <c r="TA38" s="38"/>
      <c r="TB38" s="38"/>
      <c r="TC38" s="38"/>
      <c r="TD38" s="38"/>
      <c r="TE38" s="38"/>
      <c r="TF38" s="38"/>
      <c r="TG38" s="38"/>
      <c r="TH38" s="38"/>
      <c r="TI38" s="38"/>
      <c r="TJ38" s="38"/>
      <c r="TK38" s="38"/>
      <c r="TL38" s="38"/>
      <c r="TM38" s="38"/>
      <c r="TN38" s="38"/>
      <c r="TO38" s="38"/>
      <c r="TP38" s="38"/>
      <c r="TQ38" s="38"/>
      <c r="TR38" s="38"/>
      <c r="TS38" s="38"/>
      <c r="TT38" s="38"/>
      <c r="TU38" s="38"/>
      <c r="TV38" s="38"/>
      <c r="TW38" s="38"/>
      <c r="TX38" s="38"/>
      <c r="TY38" s="38"/>
      <c r="TZ38" s="38"/>
      <c r="UA38" s="38"/>
      <c r="UB38" s="38"/>
      <c r="UC38" s="38"/>
      <c r="UD38" s="38"/>
      <c r="UE38" s="38"/>
      <c r="UF38" s="38"/>
      <c r="UG38" s="38"/>
      <c r="UH38" s="38"/>
      <c r="UI38" s="38"/>
      <c r="UJ38" s="38"/>
      <c r="UK38" s="38"/>
      <c r="UL38" s="38"/>
      <c r="UM38" s="38"/>
      <c r="UN38" s="38"/>
      <c r="UO38" s="38"/>
      <c r="UP38" s="38"/>
      <c r="UQ38" s="38"/>
      <c r="UR38" s="38"/>
      <c r="US38" s="38"/>
      <c r="UT38" s="38"/>
      <c r="UU38" s="38"/>
      <c r="UV38" s="38"/>
      <c r="UW38" s="38"/>
      <c r="UX38" s="38"/>
      <c r="UY38" s="38"/>
      <c r="UZ38" s="38"/>
      <c r="VA38" s="38"/>
      <c r="VB38" s="38"/>
      <c r="VC38" s="38"/>
      <c r="VD38" s="38"/>
      <c r="VE38" s="38"/>
      <c r="VF38" s="38"/>
      <c r="VG38" s="38"/>
      <c r="VH38" s="38"/>
      <c r="VI38" s="38"/>
      <c r="VJ38" s="38"/>
      <c r="VK38" s="38"/>
      <c r="VL38" s="38"/>
      <c r="VM38" s="38"/>
      <c r="VN38" s="38"/>
      <c r="VO38" s="38"/>
      <c r="VP38" s="38"/>
      <c r="VQ38" s="38"/>
      <c r="VR38" s="38"/>
      <c r="VS38" s="38"/>
      <c r="VT38" s="38"/>
      <c r="VU38" s="38"/>
      <c r="VV38" s="38"/>
      <c r="VW38" s="38"/>
      <c r="VX38" s="38"/>
      <c r="VY38" s="38"/>
      <c r="VZ38" s="38"/>
      <c r="WA38" s="38"/>
      <c r="WB38" s="38"/>
      <c r="WC38" s="38"/>
      <c r="WD38" s="38"/>
      <c r="WE38" s="38"/>
      <c r="WF38" s="38"/>
      <c r="WG38" s="38"/>
      <c r="WH38" s="38"/>
      <c r="WI38" s="38"/>
      <c r="WJ38" s="38"/>
      <c r="WK38" s="38"/>
      <c r="WL38" s="38"/>
      <c r="WM38" s="38"/>
      <c r="WN38" s="38"/>
      <c r="WO38" s="38"/>
      <c r="WP38" s="38"/>
      <c r="WQ38" s="38"/>
      <c r="WR38" s="38"/>
      <c r="WS38" s="38"/>
      <c r="WT38" s="38"/>
      <c r="WU38" s="38"/>
      <c r="WV38" s="38"/>
      <c r="WW38" s="38"/>
      <c r="WX38" s="38"/>
      <c r="WY38" s="38"/>
      <c r="WZ38" s="38"/>
      <c r="XA38" s="38"/>
      <c r="XB38" s="38"/>
      <c r="XC38" s="38"/>
      <c r="XD38" s="38"/>
      <c r="XE38" s="38"/>
      <c r="XF38" s="38"/>
      <c r="XG38" s="38"/>
      <c r="XH38" s="38"/>
      <c r="XI38" s="38"/>
      <c r="XJ38" s="38"/>
      <c r="XK38" s="38"/>
      <c r="XL38" s="38"/>
      <c r="XM38" s="38"/>
      <c r="XN38" s="38"/>
      <c r="XO38" s="38"/>
      <c r="XP38" s="38"/>
      <c r="XQ38" s="38"/>
      <c r="XR38" s="38"/>
      <c r="XS38" s="38"/>
      <c r="XT38" s="38"/>
      <c r="XU38" s="38"/>
      <c r="XV38" s="38"/>
      <c r="XW38" s="38"/>
      <c r="XX38" s="38"/>
      <c r="XY38" s="38"/>
      <c r="XZ38" s="38"/>
      <c r="YA38" s="38"/>
      <c r="YB38" s="38"/>
      <c r="YC38" s="38"/>
      <c r="YD38" s="38"/>
      <c r="YE38" s="38"/>
      <c r="YF38" s="38"/>
      <c r="YG38" s="38"/>
      <c r="YH38" s="38"/>
      <c r="YI38" s="38"/>
      <c r="YJ38" s="38"/>
      <c r="YK38" s="38"/>
      <c r="YL38" s="38"/>
      <c r="YM38" s="38"/>
      <c r="YN38" s="38"/>
      <c r="YO38" s="38"/>
      <c r="YP38" s="38"/>
      <c r="YQ38" s="38"/>
      <c r="YR38" s="38"/>
      <c r="YS38" s="38"/>
      <c r="YT38" s="38"/>
      <c r="YU38" s="38"/>
      <c r="YV38" s="38"/>
      <c r="YW38" s="38"/>
      <c r="YX38" s="38"/>
      <c r="YY38" s="38"/>
      <c r="YZ38" s="38"/>
      <c r="ZA38" s="38"/>
      <c r="ZB38" s="38"/>
      <c r="ZC38" s="38"/>
      <c r="ZD38" s="38"/>
      <c r="ZE38" s="38"/>
      <c r="ZF38" s="38"/>
      <c r="ZG38" s="38"/>
      <c r="ZH38" s="38"/>
      <c r="ZI38" s="38"/>
      <c r="ZJ38" s="38"/>
      <c r="ZK38" s="38"/>
      <c r="ZL38" s="38"/>
      <c r="ZM38" s="38"/>
      <c r="ZN38" s="38"/>
      <c r="ZO38" s="38"/>
      <c r="ZP38" s="38"/>
      <c r="ZQ38" s="38"/>
      <c r="ZR38" s="38"/>
      <c r="ZS38" s="38"/>
      <c r="ZT38" s="38"/>
      <c r="ZU38" s="38"/>
      <c r="ZV38" s="38"/>
      <c r="ZW38" s="38"/>
      <c r="ZX38" s="38"/>
      <c r="ZY38" s="38"/>
      <c r="ZZ38" s="38"/>
      <c r="AAA38" s="38"/>
      <c r="AAB38" s="38"/>
      <c r="AAC38" s="38"/>
      <c r="AAD38" s="38"/>
      <c r="AAE38" s="38"/>
      <c r="AAF38" s="38"/>
      <c r="AAG38" s="38"/>
      <c r="AAH38" s="38"/>
      <c r="AAI38" s="38"/>
      <c r="AAJ38" s="31">
        <f t="shared" si="1"/>
        <v>0</v>
      </c>
      <c r="AAK38" s="5"/>
    </row>
    <row r="39" spans="1:713" s="36" customFormat="1" x14ac:dyDescent="0.25">
      <c r="A39" s="43" t="s">
        <v>160</v>
      </c>
      <c r="B39" s="77">
        <f t="shared" si="0"/>
        <v>0</v>
      </c>
      <c r="C39" s="69">
        <v>5</v>
      </c>
      <c r="D39" s="72">
        <v>43248</v>
      </c>
      <c r="E39" s="79">
        <v>32.119999999999997</v>
      </c>
      <c r="F39" s="79">
        <f t="shared" si="5"/>
        <v>0</v>
      </c>
      <c r="G39" s="77">
        <v>20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8"/>
      <c r="BS39" s="38"/>
      <c r="BT39" s="38"/>
      <c r="BU39" s="38"/>
      <c r="BV39" s="38"/>
      <c r="BW39" s="38"/>
      <c r="BX39" s="38"/>
      <c r="BY39" s="38"/>
      <c r="BZ39" s="38">
        <v>10</v>
      </c>
      <c r="CA39" s="38"/>
      <c r="CB39" s="38"/>
      <c r="CC39" s="38"/>
      <c r="CD39" s="38"/>
      <c r="CE39" s="38"/>
      <c r="CF39" s="38"/>
      <c r="CG39" s="38"/>
      <c r="CH39" s="38"/>
      <c r="CI39" s="38"/>
      <c r="CJ39" s="38"/>
      <c r="CK39" s="38"/>
      <c r="CL39" s="38"/>
      <c r="CM39" s="38"/>
      <c r="CN39" s="38"/>
      <c r="CO39" s="38"/>
      <c r="CP39" s="38"/>
      <c r="CQ39" s="38"/>
      <c r="CR39" s="38"/>
      <c r="CS39" s="38"/>
      <c r="CT39" s="38"/>
      <c r="CU39" s="38"/>
      <c r="CV39" s="38"/>
      <c r="CW39" s="38"/>
      <c r="CX39" s="38"/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/>
      <c r="EX39" s="38"/>
      <c r="EY39" s="38"/>
      <c r="EZ39" s="38"/>
      <c r="FA39" s="38"/>
      <c r="FB39" s="38"/>
      <c r="FC39" s="38"/>
      <c r="FD39" s="38"/>
      <c r="FE39" s="38"/>
      <c r="FF39" s="38"/>
      <c r="FG39" s="38"/>
      <c r="FH39" s="38"/>
      <c r="FI39" s="38"/>
      <c r="FJ39" s="38"/>
      <c r="FK39" s="38"/>
      <c r="FL39" s="38"/>
      <c r="FM39" s="38"/>
      <c r="FN39" s="38"/>
      <c r="FO39" s="38"/>
      <c r="FP39" s="38"/>
      <c r="FQ39" s="38"/>
      <c r="FR39" s="38"/>
      <c r="FS39" s="38"/>
      <c r="FT39" s="38"/>
      <c r="FU39" s="38"/>
      <c r="FV39" s="38"/>
      <c r="FW39" s="38"/>
      <c r="FX39" s="38"/>
      <c r="FY39" s="38"/>
      <c r="FZ39" s="38"/>
      <c r="GA39" s="38"/>
      <c r="GB39" s="38"/>
      <c r="GC39" s="38"/>
      <c r="GD39" s="38"/>
      <c r="GE39" s="38"/>
      <c r="GF39" s="38"/>
      <c r="GG39" s="38"/>
      <c r="GH39" s="38"/>
      <c r="GI39" s="38"/>
      <c r="GJ39" s="38"/>
      <c r="GK39" s="38"/>
      <c r="GL39" s="38"/>
      <c r="GM39" s="38"/>
      <c r="GN39" s="38"/>
      <c r="GO39" s="38"/>
      <c r="GP39" s="38"/>
      <c r="GQ39" s="38"/>
      <c r="GR39" s="38"/>
      <c r="GS39" s="38"/>
      <c r="GT39" s="38"/>
      <c r="GU39" s="38"/>
      <c r="GV39" s="38"/>
      <c r="GW39" s="38"/>
      <c r="GX39" s="38"/>
      <c r="GY39" s="38"/>
      <c r="GZ39" s="38"/>
      <c r="HA39" s="38"/>
      <c r="HB39" s="38"/>
      <c r="HC39" s="38"/>
      <c r="HD39" s="38"/>
      <c r="HE39" s="38"/>
      <c r="HF39" s="38"/>
      <c r="HG39" s="38"/>
      <c r="HH39" s="38"/>
      <c r="HI39" s="38"/>
      <c r="HJ39" s="38"/>
      <c r="HK39" s="38"/>
      <c r="HL39" s="38"/>
      <c r="HM39" s="38"/>
      <c r="HN39" s="38"/>
      <c r="HO39" s="38"/>
      <c r="HP39" s="38"/>
      <c r="HQ39" s="38"/>
      <c r="HR39" s="38"/>
      <c r="HS39" s="38"/>
      <c r="HT39" s="38"/>
      <c r="HU39" s="38"/>
      <c r="HV39" s="38"/>
      <c r="HW39" s="38"/>
      <c r="HX39" s="38"/>
      <c r="HY39" s="116"/>
      <c r="HZ39" s="116"/>
      <c r="IA39" s="116"/>
      <c r="IB39" s="116"/>
      <c r="IC39" s="116"/>
      <c r="ID39" s="116"/>
      <c r="IE39" s="116"/>
      <c r="IF39" s="116"/>
      <c r="IG39" s="116"/>
      <c r="IH39" s="116"/>
      <c r="II39" s="116">
        <v>10</v>
      </c>
      <c r="IJ39" s="116"/>
      <c r="IK39" s="116"/>
      <c r="IL39" s="116"/>
      <c r="IM39" s="116"/>
      <c r="IN39" s="116"/>
      <c r="IO39" s="116"/>
      <c r="IP39" s="116"/>
      <c r="IQ39" s="116"/>
      <c r="IR39" s="116"/>
      <c r="IS39" s="116"/>
      <c r="IT39" s="116"/>
      <c r="IU39" s="116"/>
      <c r="IV39" s="116"/>
      <c r="IW39" s="116"/>
      <c r="IX39" s="116"/>
      <c r="IY39" s="116">
        <v>20</v>
      </c>
      <c r="IZ39" s="116"/>
      <c r="JA39" s="116"/>
      <c r="JB39" s="116"/>
      <c r="JC39" s="116"/>
      <c r="JD39" s="116"/>
      <c r="JE39" s="116"/>
      <c r="JF39" s="116"/>
      <c r="JG39" s="116"/>
      <c r="JH39" s="116"/>
      <c r="JI39" s="116"/>
      <c r="JJ39" s="116"/>
      <c r="JK39" s="116"/>
      <c r="JL39" s="116"/>
      <c r="JM39" s="116"/>
      <c r="JN39" s="116"/>
      <c r="JO39" s="116"/>
      <c r="JP39" s="116"/>
      <c r="JQ39" s="116"/>
      <c r="JR39" s="116">
        <v>20</v>
      </c>
      <c r="JS39" s="116"/>
      <c r="JT39" s="116"/>
      <c r="JU39" s="38"/>
      <c r="JV39" s="116"/>
      <c r="JW39" s="116"/>
      <c r="JX39" s="38">
        <v>20</v>
      </c>
      <c r="JY39" s="116"/>
      <c r="JZ39" s="116"/>
      <c r="KA39" s="116"/>
      <c r="KB39" s="38"/>
      <c r="KC39" s="116"/>
      <c r="KD39" s="38"/>
      <c r="KE39" s="116"/>
      <c r="KF39" s="38"/>
      <c r="KG39" s="38"/>
      <c r="KH39" s="38"/>
      <c r="KI39" s="38"/>
      <c r="KJ39" s="38"/>
      <c r="KK39" s="38"/>
      <c r="KL39" s="38"/>
      <c r="KM39" s="38"/>
      <c r="KN39" s="38"/>
      <c r="KO39" s="38"/>
      <c r="KP39" s="38"/>
      <c r="KQ39" s="38"/>
      <c r="KR39" s="38"/>
      <c r="KS39" s="38"/>
      <c r="KT39" s="38"/>
      <c r="KU39" s="38"/>
      <c r="KV39" s="38"/>
      <c r="KW39" s="38"/>
      <c r="KX39" s="38"/>
      <c r="KY39" s="38"/>
      <c r="KZ39" s="38"/>
      <c r="LA39" s="38"/>
      <c r="LB39" s="38"/>
      <c r="LC39" s="38"/>
      <c r="LD39" s="38"/>
      <c r="LE39" s="38"/>
      <c r="LF39" s="38"/>
      <c r="LG39" s="38"/>
      <c r="LH39" s="38"/>
      <c r="LI39" s="38"/>
      <c r="LJ39" s="38"/>
      <c r="LK39" s="38"/>
      <c r="LL39" s="38"/>
      <c r="LM39" s="38"/>
      <c r="LN39" s="38"/>
      <c r="LO39" s="38"/>
      <c r="LP39" s="38"/>
      <c r="LQ39" s="38"/>
      <c r="LR39" s="38"/>
      <c r="LS39" s="38"/>
      <c r="LT39" s="38"/>
      <c r="LU39" s="38"/>
      <c r="LV39" s="38"/>
      <c r="LW39" s="38"/>
      <c r="LX39" s="38"/>
      <c r="LY39" s="38"/>
      <c r="LZ39" s="38"/>
      <c r="MA39" s="38"/>
      <c r="MB39" s="38"/>
      <c r="MC39" s="38"/>
      <c r="MD39" s="38"/>
      <c r="ME39" s="38"/>
      <c r="MF39" s="38"/>
      <c r="MG39" s="38"/>
      <c r="MH39" s="38"/>
      <c r="MI39" s="38"/>
      <c r="MJ39" s="38"/>
      <c r="MK39" s="38"/>
      <c r="ML39" s="38">
        <v>10</v>
      </c>
      <c r="MM39" s="38"/>
      <c r="MN39" s="38"/>
      <c r="MO39" s="38"/>
      <c r="MP39" s="38"/>
      <c r="MQ39" s="38"/>
      <c r="MR39" s="38"/>
      <c r="MS39" s="38"/>
      <c r="MT39" s="38"/>
      <c r="MU39" s="38">
        <v>10</v>
      </c>
      <c r="MV39" s="38"/>
      <c r="MW39" s="38"/>
      <c r="MX39" s="38"/>
      <c r="MY39" s="38"/>
      <c r="MZ39" s="38"/>
      <c r="NA39" s="38"/>
      <c r="NB39" s="38"/>
      <c r="NC39" s="38"/>
      <c r="ND39" s="38"/>
      <c r="NE39" s="38"/>
      <c r="NF39" s="38"/>
      <c r="NG39" s="38"/>
      <c r="NH39" s="38"/>
      <c r="NI39" s="38"/>
      <c r="NJ39" s="38"/>
      <c r="NK39" s="38"/>
      <c r="NL39" s="38"/>
      <c r="NM39" s="38"/>
      <c r="NN39" s="38"/>
      <c r="NO39" s="38"/>
      <c r="NP39" s="38"/>
      <c r="NQ39" s="38"/>
      <c r="NR39" s="38"/>
      <c r="NS39" s="38"/>
      <c r="NT39" s="38"/>
      <c r="NU39" s="38"/>
      <c r="NV39" s="38"/>
      <c r="NW39" s="38"/>
      <c r="NX39" s="38"/>
      <c r="NY39" s="38"/>
      <c r="NZ39" s="38"/>
      <c r="OA39" s="38"/>
      <c r="OB39" s="38"/>
      <c r="OC39" s="38"/>
      <c r="OD39" s="38"/>
      <c r="OE39" s="38"/>
      <c r="OF39" s="38"/>
      <c r="OG39" s="38"/>
      <c r="OH39" s="38"/>
      <c r="OI39" s="38"/>
      <c r="OJ39" s="38"/>
      <c r="OK39" s="38"/>
      <c r="OL39" s="38"/>
      <c r="OM39" s="38"/>
      <c r="ON39" s="38"/>
      <c r="OO39" s="38"/>
      <c r="OP39" s="38"/>
      <c r="OQ39" s="38"/>
      <c r="OR39" s="38"/>
      <c r="OS39" s="38"/>
      <c r="OT39" s="38"/>
      <c r="OU39" s="38"/>
      <c r="OV39" s="38"/>
      <c r="OW39" s="38"/>
      <c r="OX39" s="38"/>
      <c r="OY39" s="38"/>
      <c r="OZ39" s="38"/>
      <c r="PA39" s="38"/>
      <c r="PB39" s="38"/>
      <c r="PC39" s="38"/>
      <c r="PD39" s="38"/>
      <c r="PE39" s="38"/>
      <c r="PF39" s="38"/>
      <c r="PG39" s="38"/>
      <c r="PH39" s="38"/>
      <c r="PI39" s="38"/>
      <c r="PJ39" s="38"/>
      <c r="PK39" s="38"/>
      <c r="PL39" s="38"/>
      <c r="PM39" s="38"/>
      <c r="PN39" s="38"/>
      <c r="PO39" s="38"/>
      <c r="PP39" s="38"/>
      <c r="PQ39" s="38"/>
      <c r="PR39" s="38"/>
      <c r="PS39" s="38"/>
      <c r="PT39" s="38"/>
      <c r="PU39" s="38"/>
      <c r="PV39" s="38"/>
      <c r="PW39" s="38"/>
      <c r="PX39" s="38"/>
      <c r="PY39" s="38"/>
      <c r="PZ39" s="38"/>
      <c r="QA39" s="38"/>
      <c r="QB39" s="38"/>
      <c r="QC39" s="38"/>
      <c r="QD39" s="38"/>
      <c r="QE39" s="38"/>
      <c r="QF39" s="38"/>
      <c r="QG39" s="116"/>
      <c r="QH39" s="38"/>
      <c r="QI39" s="38"/>
      <c r="QJ39" s="38"/>
      <c r="QK39" s="38"/>
      <c r="QL39" s="38"/>
      <c r="QM39" s="38"/>
      <c r="QN39" s="38"/>
      <c r="QO39" s="38"/>
      <c r="QP39" s="38"/>
      <c r="QQ39" s="38"/>
      <c r="QR39" s="38"/>
      <c r="QS39" s="38"/>
      <c r="QT39" s="38"/>
      <c r="QU39" s="38"/>
      <c r="QV39" s="38"/>
      <c r="QW39" s="38"/>
      <c r="QX39" s="38"/>
      <c r="QY39" s="38"/>
      <c r="QZ39" s="38"/>
      <c r="RA39" s="38"/>
      <c r="RB39" s="38"/>
      <c r="RC39" s="38"/>
      <c r="RD39" s="38"/>
      <c r="RE39" s="38"/>
      <c r="RF39" s="38"/>
      <c r="RG39" s="38"/>
      <c r="RH39" s="38"/>
      <c r="RI39" s="38"/>
      <c r="RJ39" s="38"/>
      <c r="RK39" s="38"/>
      <c r="RL39" s="38"/>
      <c r="RM39" s="38"/>
      <c r="RN39" s="38"/>
      <c r="RO39" s="38"/>
      <c r="RP39" s="38"/>
      <c r="RQ39" s="38"/>
      <c r="RR39" s="38"/>
      <c r="RS39" s="38"/>
      <c r="RT39" s="38"/>
      <c r="RU39" s="38"/>
      <c r="RV39" s="38"/>
      <c r="RW39" s="38"/>
      <c r="RX39" s="38"/>
      <c r="RY39" s="38"/>
      <c r="RZ39" s="38"/>
      <c r="SA39" s="38"/>
      <c r="SB39" s="38"/>
      <c r="SC39" s="38"/>
      <c r="SD39" s="38"/>
      <c r="SE39" s="38"/>
      <c r="SF39" s="38"/>
      <c r="SG39" s="38"/>
      <c r="SH39" s="38"/>
      <c r="SI39" s="38"/>
      <c r="SJ39" s="38"/>
      <c r="SK39" s="38"/>
      <c r="SL39" s="38"/>
      <c r="SM39" s="38"/>
      <c r="SN39" s="38"/>
      <c r="SO39" s="38"/>
      <c r="SP39" s="38"/>
      <c r="SQ39" s="38"/>
      <c r="SR39" s="38"/>
      <c r="SS39" s="38"/>
      <c r="ST39" s="38"/>
      <c r="SU39" s="38"/>
      <c r="SV39" s="38"/>
      <c r="SW39" s="38"/>
      <c r="SX39" s="38"/>
      <c r="SY39" s="38"/>
      <c r="SZ39" s="38"/>
      <c r="TA39" s="38"/>
      <c r="TB39" s="38"/>
      <c r="TC39" s="38"/>
      <c r="TD39" s="38"/>
      <c r="TE39" s="38"/>
      <c r="TF39" s="38"/>
      <c r="TG39" s="38"/>
      <c r="TH39" s="38"/>
      <c r="TI39" s="38"/>
      <c r="TJ39" s="38"/>
      <c r="TK39" s="38"/>
      <c r="TL39" s="38"/>
      <c r="TM39" s="38"/>
      <c r="TN39" s="38"/>
      <c r="TO39" s="38"/>
      <c r="TP39" s="38"/>
      <c r="TQ39" s="38"/>
      <c r="TR39" s="38"/>
      <c r="TS39" s="38"/>
      <c r="TT39" s="38"/>
      <c r="TU39" s="38"/>
      <c r="TV39" s="38"/>
      <c r="TW39" s="38"/>
      <c r="TX39" s="38"/>
      <c r="TY39" s="38"/>
      <c r="TZ39" s="38"/>
      <c r="UA39" s="38"/>
      <c r="UB39" s="38"/>
      <c r="UC39" s="38"/>
      <c r="UD39" s="38"/>
      <c r="UE39" s="38"/>
      <c r="UF39" s="38"/>
      <c r="UG39" s="38"/>
      <c r="UH39" s="38"/>
      <c r="UI39" s="38"/>
      <c r="UJ39" s="38"/>
      <c r="UK39" s="38"/>
      <c r="UL39" s="38"/>
      <c r="UM39" s="38"/>
      <c r="UN39" s="38"/>
      <c r="UO39" s="38"/>
      <c r="UP39" s="38"/>
      <c r="UQ39" s="38"/>
      <c r="UR39" s="38"/>
      <c r="US39" s="38"/>
      <c r="UT39" s="38"/>
      <c r="UU39" s="38"/>
      <c r="UV39" s="38"/>
      <c r="UW39" s="38"/>
      <c r="UX39" s="38"/>
      <c r="UY39" s="38"/>
      <c r="UZ39" s="38"/>
      <c r="VA39" s="38"/>
      <c r="VB39" s="38"/>
      <c r="VC39" s="38"/>
      <c r="VD39" s="38"/>
      <c r="VE39" s="38"/>
      <c r="VF39" s="38"/>
      <c r="VG39" s="38"/>
      <c r="VH39" s="38"/>
      <c r="VI39" s="38"/>
      <c r="VJ39" s="38"/>
      <c r="VK39" s="38"/>
      <c r="VL39" s="38"/>
      <c r="VM39" s="38"/>
      <c r="VN39" s="38"/>
      <c r="VO39" s="38"/>
      <c r="VP39" s="38"/>
      <c r="VQ39" s="38"/>
      <c r="VR39" s="38"/>
      <c r="VS39" s="38"/>
      <c r="VT39" s="38"/>
      <c r="VU39" s="38"/>
      <c r="VV39" s="38"/>
      <c r="VW39" s="38"/>
      <c r="VX39" s="38"/>
      <c r="VY39" s="38"/>
      <c r="VZ39" s="38"/>
      <c r="WA39" s="38"/>
      <c r="WB39" s="38"/>
      <c r="WC39" s="38"/>
      <c r="WD39" s="38"/>
      <c r="WE39" s="38"/>
      <c r="WF39" s="38"/>
      <c r="WG39" s="38"/>
      <c r="WH39" s="38"/>
      <c r="WI39" s="38"/>
      <c r="WJ39" s="38"/>
      <c r="WK39" s="38"/>
      <c r="WL39" s="38"/>
      <c r="WM39" s="38"/>
      <c r="WN39" s="38"/>
      <c r="WO39" s="38"/>
      <c r="WP39" s="38"/>
      <c r="WQ39" s="38"/>
      <c r="WR39" s="38"/>
      <c r="WS39" s="38"/>
      <c r="WT39" s="38"/>
      <c r="WU39" s="38"/>
      <c r="WV39" s="38"/>
      <c r="WW39" s="38"/>
      <c r="WX39" s="38"/>
      <c r="WY39" s="38"/>
      <c r="WZ39" s="38"/>
      <c r="XA39" s="38"/>
      <c r="XB39" s="38"/>
      <c r="XC39" s="38"/>
      <c r="XD39" s="38"/>
      <c r="XE39" s="38"/>
      <c r="XF39" s="38"/>
      <c r="XG39" s="38"/>
      <c r="XH39" s="38"/>
      <c r="XI39" s="38"/>
      <c r="XJ39" s="38"/>
      <c r="XK39" s="38"/>
      <c r="XL39" s="38"/>
      <c r="XM39" s="38"/>
      <c r="XN39" s="38"/>
      <c r="XO39" s="38"/>
      <c r="XP39" s="38"/>
      <c r="XQ39" s="38"/>
      <c r="XR39" s="38"/>
      <c r="XS39" s="38"/>
      <c r="XT39" s="38"/>
      <c r="XU39" s="38"/>
      <c r="XV39" s="38"/>
      <c r="XW39" s="38"/>
      <c r="XX39" s="38"/>
      <c r="XY39" s="38"/>
      <c r="XZ39" s="38"/>
      <c r="YA39" s="38"/>
      <c r="YB39" s="38"/>
      <c r="YC39" s="38"/>
      <c r="YD39" s="38"/>
      <c r="YE39" s="38"/>
      <c r="YF39" s="38"/>
      <c r="YG39" s="38"/>
      <c r="YH39" s="38"/>
      <c r="YI39" s="38"/>
      <c r="YJ39" s="38"/>
      <c r="YK39" s="38"/>
      <c r="YL39" s="38"/>
      <c r="YM39" s="38"/>
      <c r="YN39" s="38"/>
      <c r="YO39" s="38"/>
      <c r="YP39" s="38"/>
      <c r="YQ39" s="38"/>
      <c r="YR39" s="38"/>
      <c r="YS39" s="38"/>
      <c r="YT39" s="38"/>
      <c r="YU39" s="38"/>
      <c r="YV39" s="38"/>
      <c r="YW39" s="38"/>
      <c r="YX39" s="38"/>
      <c r="YY39" s="38"/>
      <c r="YZ39" s="38"/>
      <c r="ZA39" s="38"/>
      <c r="ZB39" s="38"/>
      <c r="ZC39" s="38"/>
      <c r="ZD39" s="38"/>
      <c r="ZE39" s="38"/>
      <c r="ZF39" s="38"/>
      <c r="ZG39" s="38"/>
      <c r="ZH39" s="38"/>
      <c r="ZI39" s="38"/>
      <c r="ZJ39" s="38"/>
      <c r="ZK39" s="38"/>
      <c r="ZL39" s="38"/>
      <c r="ZM39" s="38"/>
      <c r="ZN39" s="38"/>
      <c r="ZO39" s="38"/>
      <c r="ZP39" s="38"/>
      <c r="ZQ39" s="38"/>
      <c r="ZR39" s="38"/>
      <c r="ZS39" s="38"/>
      <c r="ZT39" s="38"/>
      <c r="ZU39" s="38"/>
      <c r="ZV39" s="38"/>
      <c r="ZW39" s="38"/>
      <c r="ZX39" s="38"/>
      <c r="ZY39" s="38"/>
      <c r="ZZ39" s="38"/>
      <c r="AAA39" s="38"/>
      <c r="AAB39" s="38"/>
      <c r="AAC39" s="38"/>
      <c r="AAD39" s="38"/>
      <c r="AAE39" s="38"/>
      <c r="AAF39" s="38"/>
      <c r="AAG39" s="38"/>
      <c r="AAH39" s="38"/>
      <c r="AAI39" s="38"/>
      <c r="AAJ39" s="31">
        <f t="shared" si="1"/>
        <v>0</v>
      </c>
      <c r="AAK39" s="5"/>
    </row>
    <row r="40" spans="1:713" s="36" customFormat="1" x14ac:dyDescent="0.25">
      <c r="A40" s="43" t="s">
        <v>460</v>
      </c>
      <c r="B40" s="77">
        <f t="shared" si="0"/>
        <v>0</v>
      </c>
      <c r="C40" s="69">
        <v>1</v>
      </c>
      <c r="D40" s="72">
        <v>43269</v>
      </c>
      <c r="E40" s="79">
        <v>17.940000000000001</v>
      </c>
      <c r="F40" s="79">
        <f t="shared" si="5"/>
        <v>0</v>
      </c>
      <c r="G40" s="77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  <c r="BC40" s="38"/>
      <c r="BD40" s="38"/>
      <c r="BE40" s="38"/>
      <c r="BF40" s="38"/>
      <c r="BG40" s="38"/>
      <c r="BH40" s="38"/>
      <c r="BI40" s="38"/>
      <c r="BJ40" s="38"/>
      <c r="BK40" s="38"/>
      <c r="BL40" s="38"/>
      <c r="BM40" s="38"/>
      <c r="BN40" s="38"/>
      <c r="BO40" s="38"/>
      <c r="BP40" s="38"/>
      <c r="BQ40" s="38"/>
      <c r="BR40" s="38"/>
      <c r="BS40" s="38"/>
      <c r="BT40" s="38"/>
      <c r="BU40" s="38"/>
      <c r="BV40" s="38"/>
      <c r="BW40" s="38"/>
      <c r="BX40" s="38"/>
      <c r="BY40" s="38"/>
      <c r="BZ40" s="38"/>
      <c r="CA40" s="38"/>
      <c r="CB40" s="38"/>
      <c r="CC40" s="38"/>
      <c r="CD40" s="38"/>
      <c r="CE40" s="38"/>
      <c r="CF40" s="38"/>
      <c r="CG40" s="38"/>
      <c r="CH40" s="38"/>
      <c r="CI40" s="38"/>
      <c r="CJ40" s="38"/>
      <c r="CK40" s="38"/>
      <c r="CL40" s="38"/>
      <c r="CM40" s="38"/>
      <c r="CN40" s="38"/>
      <c r="CO40" s="38"/>
      <c r="CP40" s="38"/>
      <c r="CQ40" s="38"/>
      <c r="CR40" s="38"/>
      <c r="CS40" s="38"/>
      <c r="CT40" s="38"/>
      <c r="CU40" s="38"/>
      <c r="CV40" s="38"/>
      <c r="CW40" s="38"/>
      <c r="CX40" s="38"/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/>
      <c r="EX40" s="38"/>
      <c r="EY40" s="38"/>
      <c r="EZ40" s="38"/>
      <c r="FA40" s="38"/>
      <c r="FB40" s="38"/>
      <c r="FC40" s="38"/>
      <c r="FD40" s="38"/>
      <c r="FE40" s="38"/>
      <c r="FF40" s="38"/>
      <c r="FG40" s="38"/>
      <c r="FH40" s="38"/>
      <c r="FI40" s="38"/>
      <c r="FJ40" s="38"/>
      <c r="FK40" s="38"/>
      <c r="FL40" s="38"/>
      <c r="FM40" s="38"/>
      <c r="FN40" s="38"/>
      <c r="FO40" s="38"/>
      <c r="FP40" s="38"/>
      <c r="FQ40" s="38"/>
      <c r="FR40" s="38"/>
      <c r="FS40" s="38"/>
      <c r="FT40" s="38"/>
      <c r="FU40" s="38"/>
      <c r="FV40" s="38"/>
      <c r="FW40" s="38"/>
      <c r="FX40" s="38"/>
      <c r="FY40" s="38"/>
      <c r="FZ40" s="38"/>
      <c r="GA40" s="38"/>
      <c r="GB40" s="38"/>
      <c r="GC40" s="38"/>
      <c r="GD40" s="38"/>
      <c r="GE40" s="38"/>
      <c r="GF40" s="38"/>
      <c r="GG40" s="38"/>
      <c r="GH40" s="38"/>
      <c r="GI40" s="38"/>
      <c r="GJ40" s="38"/>
      <c r="GK40" s="38"/>
      <c r="GL40" s="38"/>
      <c r="GM40" s="38"/>
      <c r="GN40" s="38"/>
      <c r="GO40" s="38"/>
      <c r="GP40" s="38"/>
      <c r="GQ40" s="38"/>
      <c r="GR40" s="38"/>
      <c r="GS40" s="38"/>
      <c r="GT40" s="38"/>
      <c r="GU40" s="38"/>
      <c r="GV40" s="38"/>
      <c r="GW40" s="38"/>
      <c r="GX40" s="38"/>
      <c r="GY40" s="38"/>
      <c r="GZ40" s="38"/>
      <c r="HA40" s="38"/>
      <c r="HB40" s="38"/>
      <c r="HC40" s="38"/>
      <c r="HD40" s="38"/>
      <c r="HE40" s="38"/>
      <c r="HF40" s="38"/>
      <c r="HG40" s="38"/>
      <c r="HH40" s="38"/>
      <c r="HI40" s="38"/>
      <c r="HJ40" s="38"/>
      <c r="HK40" s="38"/>
      <c r="HL40" s="38"/>
      <c r="HM40" s="38"/>
      <c r="HN40" s="38"/>
      <c r="HO40" s="38"/>
      <c r="HP40" s="38"/>
      <c r="HQ40" s="38"/>
      <c r="HR40" s="38"/>
      <c r="HS40" s="38"/>
      <c r="HT40" s="38"/>
      <c r="HU40" s="38"/>
      <c r="HV40" s="38"/>
      <c r="HW40" s="38"/>
      <c r="HX40" s="38"/>
      <c r="HY40" s="116"/>
      <c r="HZ40" s="116"/>
      <c r="IA40" s="116"/>
      <c r="IB40" s="116"/>
      <c r="IC40" s="116"/>
      <c r="ID40" s="116"/>
      <c r="IE40" s="116"/>
      <c r="IF40" s="116"/>
      <c r="IG40" s="116"/>
      <c r="IH40" s="116"/>
      <c r="II40" s="116"/>
      <c r="IJ40" s="116"/>
      <c r="IK40" s="116"/>
      <c r="IL40" s="116"/>
      <c r="IM40" s="116"/>
      <c r="IN40" s="116"/>
      <c r="IO40" s="116"/>
      <c r="IP40" s="116"/>
      <c r="IQ40" s="116"/>
      <c r="IR40" s="116"/>
      <c r="IS40" s="116"/>
      <c r="IT40" s="116"/>
      <c r="IU40" s="116"/>
      <c r="IV40" s="116"/>
      <c r="IW40" s="116"/>
      <c r="IX40" s="116"/>
      <c r="IY40" s="116"/>
      <c r="IZ40" s="116"/>
      <c r="JA40" s="116"/>
      <c r="JB40" s="116"/>
      <c r="JC40" s="116"/>
      <c r="JD40" s="116"/>
      <c r="JE40" s="116"/>
      <c r="JF40" s="116"/>
      <c r="JG40" s="116"/>
      <c r="JH40" s="116"/>
      <c r="JI40" s="116"/>
      <c r="JJ40" s="116"/>
      <c r="JK40" s="116"/>
      <c r="JL40" s="116"/>
      <c r="JM40" s="116"/>
      <c r="JN40" s="116"/>
      <c r="JO40" s="116"/>
      <c r="JP40" s="116"/>
      <c r="JQ40" s="116"/>
      <c r="JR40" s="116"/>
      <c r="JS40" s="116"/>
      <c r="JT40" s="116"/>
      <c r="JU40" s="38"/>
      <c r="JV40" s="116"/>
      <c r="JW40" s="116"/>
      <c r="JX40" s="38"/>
      <c r="JY40" s="116"/>
      <c r="JZ40" s="116"/>
      <c r="KA40" s="116"/>
      <c r="KB40" s="38"/>
      <c r="KC40" s="116"/>
      <c r="KD40" s="38"/>
      <c r="KE40" s="116"/>
      <c r="KF40" s="38"/>
      <c r="KG40" s="38"/>
      <c r="KH40" s="38"/>
      <c r="KI40" s="38"/>
      <c r="KJ40" s="38"/>
      <c r="KK40" s="38"/>
      <c r="KL40" s="38"/>
      <c r="KM40" s="38"/>
      <c r="KN40" s="38"/>
      <c r="KO40" s="38"/>
      <c r="KP40" s="38"/>
      <c r="KQ40" s="38"/>
      <c r="KR40" s="38"/>
      <c r="KS40" s="38"/>
      <c r="KT40" s="38"/>
      <c r="KU40" s="38"/>
      <c r="KV40" s="38"/>
      <c r="KW40" s="38"/>
      <c r="KX40" s="38"/>
      <c r="KY40" s="38"/>
      <c r="KZ40" s="38"/>
      <c r="LA40" s="38"/>
      <c r="LB40" s="38"/>
      <c r="LC40" s="38"/>
      <c r="LD40" s="38"/>
      <c r="LE40" s="38"/>
      <c r="LF40" s="38"/>
      <c r="LG40" s="38"/>
      <c r="LH40" s="38"/>
      <c r="LI40" s="38"/>
      <c r="LJ40" s="38"/>
      <c r="LK40" s="38"/>
      <c r="LL40" s="38">
        <v>1</v>
      </c>
      <c r="LM40" s="38"/>
      <c r="LN40" s="38"/>
      <c r="LO40" s="38"/>
      <c r="LP40" s="38"/>
      <c r="LQ40" s="38"/>
      <c r="LR40" s="38"/>
      <c r="LS40" s="38"/>
      <c r="LT40" s="38"/>
      <c r="LU40" s="38"/>
      <c r="LV40" s="38"/>
      <c r="LW40" s="38"/>
      <c r="LX40" s="38"/>
      <c r="LY40" s="38"/>
      <c r="LZ40" s="38"/>
      <c r="MA40" s="38"/>
      <c r="MB40" s="38"/>
      <c r="MC40" s="38"/>
      <c r="MD40" s="38"/>
      <c r="ME40" s="38"/>
      <c r="MF40" s="38"/>
      <c r="MG40" s="38"/>
      <c r="MH40" s="38"/>
      <c r="MI40" s="38"/>
      <c r="MJ40" s="38"/>
      <c r="MK40" s="38"/>
      <c r="ML40" s="38">
        <v>1</v>
      </c>
      <c r="MM40" s="38"/>
      <c r="MN40" s="38"/>
      <c r="MO40" s="38"/>
      <c r="MP40" s="38"/>
      <c r="MQ40" s="38"/>
      <c r="MR40" s="38"/>
      <c r="MS40" s="38"/>
      <c r="MT40" s="38"/>
      <c r="MU40" s="38"/>
      <c r="MV40" s="38"/>
      <c r="MW40" s="38"/>
      <c r="MX40" s="38"/>
      <c r="MY40" s="38"/>
      <c r="MZ40" s="38"/>
      <c r="NA40" s="38"/>
      <c r="NB40" s="38"/>
      <c r="NC40" s="38"/>
      <c r="ND40" s="38"/>
      <c r="NE40" s="38"/>
      <c r="NF40" s="38"/>
      <c r="NG40" s="38"/>
      <c r="NH40" s="38"/>
      <c r="NI40" s="38"/>
      <c r="NJ40" s="38"/>
      <c r="NK40" s="38"/>
      <c r="NL40" s="38"/>
      <c r="NM40" s="38"/>
      <c r="NN40" s="38"/>
      <c r="NO40" s="38"/>
      <c r="NP40" s="38"/>
      <c r="NQ40" s="38"/>
      <c r="NR40" s="38"/>
      <c r="NS40" s="38"/>
      <c r="NT40" s="38"/>
      <c r="NU40" s="38"/>
      <c r="NV40" s="38"/>
      <c r="NW40" s="38"/>
      <c r="NX40" s="38"/>
      <c r="NY40" s="38"/>
      <c r="NZ40" s="38"/>
      <c r="OA40" s="38"/>
      <c r="OB40" s="38"/>
      <c r="OC40" s="38"/>
      <c r="OD40" s="38"/>
      <c r="OE40" s="38"/>
      <c r="OF40" s="38"/>
      <c r="OG40" s="38"/>
      <c r="OH40" s="38"/>
      <c r="OI40" s="38"/>
      <c r="OJ40" s="38"/>
      <c r="OK40" s="38"/>
      <c r="OL40" s="38"/>
      <c r="OM40" s="38"/>
      <c r="ON40" s="38"/>
      <c r="OO40" s="38"/>
      <c r="OP40" s="38"/>
      <c r="OQ40" s="38"/>
      <c r="OR40" s="38"/>
      <c r="OS40" s="38"/>
      <c r="OT40" s="38"/>
      <c r="OU40" s="38"/>
      <c r="OV40" s="38"/>
      <c r="OW40" s="38"/>
      <c r="OX40" s="38"/>
      <c r="OY40" s="38"/>
      <c r="OZ40" s="38"/>
      <c r="PA40" s="38"/>
      <c r="PB40" s="38"/>
      <c r="PC40" s="38"/>
      <c r="PD40" s="38"/>
      <c r="PE40" s="38"/>
      <c r="PF40" s="38"/>
      <c r="PG40" s="38"/>
      <c r="PH40" s="38"/>
      <c r="PI40" s="38"/>
      <c r="PJ40" s="38"/>
      <c r="PK40" s="38"/>
      <c r="PL40" s="38"/>
      <c r="PM40" s="38"/>
      <c r="PN40" s="38"/>
      <c r="PO40" s="38"/>
      <c r="PP40" s="38"/>
      <c r="PQ40" s="38"/>
      <c r="PR40" s="38"/>
      <c r="PS40" s="38"/>
      <c r="PT40" s="38"/>
      <c r="PU40" s="38"/>
      <c r="PV40" s="38"/>
      <c r="PW40" s="38"/>
      <c r="PX40" s="38"/>
      <c r="PY40" s="38"/>
      <c r="PZ40" s="38"/>
      <c r="QA40" s="38"/>
      <c r="QB40" s="38"/>
      <c r="QC40" s="38"/>
      <c r="QD40" s="38"/>
      <c r="QE40" s="38"/>
      <c r="QF40" s="38"/>
      <c r="QG40" s="116"/>
      <c r="QH40" s="38"/>
      <c r="QI40" s="38"/>
      <c r="QJ40" s="38"/>
      <c r="QK40" s="38"/>
      <c r="QL40" s="38"/>
      <c r="QM40" s="38"/>
      <c r="QN40" s="38"/>
      <c r="QO40" s="38"/>
      <c r="QP40" s="38"/>
      <c r="QQ40" s="38"/>
      <c r="QR40" s="38"/>
      <c r="QS40" s="38"/>
      <c r="QT40" s="38"/>
      <c r="QU40" s="38"/>
      <c r="QV40" s="38"/>
      <c r="QW40" s="38"/>
      <c r="QX40" s="38"/>
      <c r="QY40" s="38"/>
      <c r="QZ40" s="38"/>
      <c r="RA40" s="38"/>
      <c r="RB40" s="38"/>
      <c r="RC40" s="38"/>
      <c r="RD40" s="38"/>
      <c r="RE40" s="38"/>
      <c r="RF40" s="38"/>
      <c r="RG40" s="38"/>
      <c r="RH40" s="38"/>
      <c r="RI40" s="38"/>
      <c r="RJ40" s="38"/>
      <c r="RK40" s="38"/>
      <c r="RL40" s="38"/>
      <c r="RM40" s="38"/>
      <c r="RN40" s="38"/>
      <c r="RO40" s="38"/>
      <c r="RP40" s="38"/>
      <c r="RQ40" s="38"/>
      <c r="RR40" s="38"/>
      <c r="RS40" s="38"/>
      <c r="RT40" s="38"/>
      <c r="RU40" s="38"/>
      <c r="RV40" s="38"/>
      <c r="RW40" s="38"/>
      <c r="RX40" s="38"/>
      <c r="RY40" s="38"/>
      <c r="RZ40" s="38"/>
      <c r="SA40" s="38"/>
      <c r="SB40" s="38"/>
      <c r="SC40" s="38"/>
      <c r="SD40" s="38"/>
      <c r="SE40" s="38"/>
      <c r="SF40" s="38"/>
      <c r="SG40" s="38"/>
      <c r="SH40" s="38"/>
      <c r="SI40" s="38"/>
      <c r="SJ40" s="38"/>
      <c r="SK40" s="38"/>
      <c r="SL40" s="38"/>
      <c r="SM40" s="38"/>
      <c r="SN40" s="38"/>
      <c r="SO40" s="38"/>
      <c r="SP40" s="38"/>
      <c r="SQ40" s="38"/>
      <c r="SR40" s="38"/>
      <c r="SS40" s="38"/>
      <c r="ST40" s="38"/>
      <c r="SU40" s="38"/>
      <c r="SV40" s="38"/>
      <c r="SW40" s="38"/>
      <c r="SX40" s="38"/>
      <c r="SY40" s="38"/>
      <c r="SZ40" s="38"/>
      <c r="TA40" s="38"/>
      <c r="TB40" s="38"/>
      <c r="TC40" s="38"/>
      <c r="TD40" s="38"/>
      <c r="TE40" s="38"/>
      <c r="TF40" s="38"/>
      <c r="TG40" s="38"/>
      <c r="TH40" s="38"/>
      <c r="TI40" s="38"/>
      <c r="TJ40" s="38"/>
      <c r="TK40" s="38"/>
      <c r="TL40" s="38"/>
      <c r="TM40" s="38"/>
      <c r="TN40" s="38"/>
      <c r="TO40" s="38"/>
      <c r="TP40" s="38"/>
      <c r="TQ40" s="38"/>
      <c r="TR40" s="38"/>
      <c r="TS40" s="38"/>
      <c r="TT40" s="38"/>
      <c r="TU40" s="38"/>
      <c r="TV40" s="38"/>
      <c r="TW40" s="38"/>
      <c r="TX40" s="38"/>
      <c r="TY40" s="38"/>
      <c r="TZ40" s="38"/>
      <c r="UA40" s="38"/>
      <c r="UB40" s="38"/>
      <c r="UC40" s="38"/>
      <c r="UD40" s="38"/>
      <c r="UE40" s="38"/>
      <c r="UF40" s="38"/>
      <c r="UG40" s="38"/>
      <c r="UH40" s="38"/>
      <c r="UI40" s="38"/>
      <c r="UJ40" s="38"/>
      <c r="UK40" s="38"/>
      <c r="UL40" s="38"/>
      <c r="UM40" s="38"/>
      <c r="UN40" s="38"/>
      <c r="UO40" s="38"/>
      <c r="UP40" s="38"/>
      <c r="UQ40" s="38"/>
      <c r="UR40" s="38"/>
      <c r="US40" s="38"/>
      <c r="UT40" s="38"/>
      <c r="UU40" s="38"/>
      <c r="UV40" s="38"/>
      <c r="UW40" s="38"/>
      <c r="UX40" s="38"/>
      <c r="UY40" s="38"/>
      <c r="UZ40" s="38"/>
      <c r="VA40" s="38"/>
      <c r="VB40" s="38"/>
      <c r="VC40" s="38"/>
      <c r="VD40" s="38"/>
      <c r="VE40" s="38"/>
      <c r="VF40" s="38"/>
      <c r="VG40" s="38"/>
      <c r="VH40" s="38"/>
      <c r="VI40" s="38"/>
      <c r="VJ40" s="38"/>
      <c r="VK40" s="38"/>
      <c r="VL40" s="38"/>
      <c r="VM40" s="38"/>
      <c r="VN40" s="38"/>
      <c r="VO40" s="38"/>
      <c r="VP40" s="38"/>
      <c r="VQ40" s="38"/>
      <c r="VR40" s="38"/>
      <c r="VS40" s="38"/>
      <c r="VT40" s="38"/>
      <c r="VU40" s="38"/>
      <c r="VV40" s="38"/>
      <c r="VW40" s="38"/>
      <c r="VX40" s="38"/>
      <c r="VY40" s="38"/>
      <c r="VZ40" s="38"/>
      <c r="WA40" s="38"/>
      <c r="WB40" s="38"/>
      <c r="WC40" s="38"/>
      <c r="WD40" s="38"/>
      <c r="WE40" s="38"/>
      <c r="WF40" s="38"/>
      <c r="WG40" s="38"/>
      <c r="WH40" s="38"/>
      <c r="WI40" s="38"/>
      <c r="WJ40" s="38"/>
      <c r="WK40" s="38"/>
      <c r="WL40" s="38"/>
      <c r="WM40" s="38"/>
      <c r="WN40" s="38"/>
      <c r="WO40" s="38"/>
      <c r="WP40" s="38"/>
      <c r="WQ40" s="38"/>
      <c r="WR40" s="38"/>
      <c r="WS40" s="38"/>
      <c r="WT40" s="38"/>
      <c r="WU40" s="38"/>
      <c r="WV40" s="38"/>
      <c r="WW40" s="38"/>
      <c r="WX40" s="38"/>
      <c r="WY40" s="38"/>
      <c r="WZ40" s="38"/>
      <c r="XA40" s="38"/>
      <c r="XB40" s="38"/>
      <c r="XC40" s="38"/>
      <c r="XD40" s="38"/>
      <c r="XE40" s="38"/>
      <c r="XF40" s="38"/>
      <c r="XG40" s="38"/>
      <c r="XH40" s="38"/>
      <c r="XI40" s="38"/>
      <c r="XJ40" s="38"/>
      <c r="XK40" s="38"/>
      <c r="XL40" s="38"/>
      <c r="XM40" s="38"/>
      <c r="XN40" s="38"/>
      <c r="XO40" s="38"/>
      <c r="XP40" s="38"/>
      <c r="XQ40" s="38"/>
      <c r="XR40" s="38"/>
      <c r="XS40" s="38"/>
      <c r="XT40" s="38"/>
      <c r="XU40" s="38"/>
      <c r="XV40" s="38"/>
      <c r="XW40" s="38"/>
      <c r="XX40" s="38"/>
      <c r="XY40" s="38"/>
      <c r="XZ40" s="38"/>
      <c r="YA40" s="38"/>
      <c r="YB40" s="38"/>
      <c r="YC40" s="38"/>
      <c r="YD40" s="38"/>
      <c r="YE40" s="38"/>
      <c r="YF40" s="38"/>
      <c r="YG40" s="38"/>
      <c r="YH40" s="38"/>
      <c r="YI40" s="38"/>
      <c r="YJ40" s="38"/>
      <c r="YK40" s="38"/>
      <c r="YL40" s="38"/>
      <c r="YM40" s="38"/>
      <c r="YN40" s="38"/>
      <c r="YO40" s="38"/>
      <c r="YP40" s="38"/>
      <c r="YQ40" s="38"/>
      <c r="YR40" s="38"/>
      <c r="YS40" s="38"/>
      <c r="YT40" s="38"/>
      <c r="YU40" s="38"/>
      <c r="YV40" s="38"/>
      <c r="YW40" s="38"/>
      <c r="YX40" s="38"/>
      <c r="YY40" s="38"/>
      <c r="YZ40" s="38"/>
      <c r="ZA40" s="38"/>
      <c r="ZB40" s="38"/>
      <c r="ZC40" s="38"/>
      <c r="ZD40" s="38"/>
      <c r="ZE40" s="38"/>
      <c r="ZF40" s="38"/>
      <c r="ZG40" s="38"/>
      <c r="ZH40" s="38"/>
      <c r="ZI40" s="38"/>
      <c r="ZJ40" s="38"/>
      <c r="ZK40" s="38"/>
      <c r="ZL40" s="38"/>
      <c r="ZM40" s="38"/>
      <c r="ZN40" s="38"/>
      <c r="ZO40" s="38"/>
      <c r="ZP40" s="38"/>
      <c r="ZQ40" s="38"/>
      <c r="ZR40" s="38"/>
      <c r="ZS40" s="38"/>
      <c r="ZT40" s="38"/>
      <c r="ZU40" s="38"/>
      <c r="ZV40" s="38"/>
      <c r="ZW40" s="38"/>
      <c r="ZX40" s="38"/>
      <c r="ZY40" s="38"/>
      <c r="ZZ40" s="38"/>
      <c r="AAA40" s="38"/>
      <c r="AAB40" s="38"/>
      <c r="AAC40" s="38"/>
      <c r="AAD40" s="38"/>
      <c r="AAE40" s="38"/>
      <c r="AAF40" s="38"/>
      <c r="AAG40" s="38"/>
      <c r="AAH40" s="38"/>
      <c r="AAI40" s="38"/>
      <c r="AAJ40" s="31">
        <f t="shared" si="1"/>
        <v>0</v>
      </c>
      <c r="AAK40" s="5"/>
    </row>
    <row r="41" spans="1:713" s="36" customFormat="1" x14ac:dyDescent="0.25">
      <c r="A41" s="26" t="s">
        <v>59</v>
      </c>
      <c r="B41" s="77">
        <f t="shared" si="0"/>
        <v>0</v>
      </c>
      <c r="C41" s="69">
        <v>1</v>
      </c>
      <c r="D41" s="71">
        <v>76274</v>
      </c>
      <c r="E41" s="79">
        <v>25.46</v>
      </c>
      <c r="F41" s="79">
        <f>E41*B41</f>
        <v>0</v>
      </c>
      <c r="G41" s="77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>
        <v>1</v>
      </c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>
        <v>1</v>
      </c>
      <c r="AU41" s="38"/>
      <c r="AV41" s="38"/>
      <c r="AW41" s="38"/>
      <c r="AX41" s="38"/>
      <c r="AY41" s="38"/>
      <c r="AZ41" s="38"/>
      <c r="BA41" s="38"/>
      <c r="BB41" s="38"/>
      <c r="BC41" s="38"/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8"/>
      <c r="BS41" s="38"/>
      <c r="BT41" s="38"/>
      <c r="BU41" s="38"/>
      <c r="BV41" s="38"/>
      <c r="BW41" s="38"/>
      <c r="BX41" s="38"/>
      <c r="BY41" s="38">
        <v>2</v>
      </c>
      <c r="BZ41" s="38"/>
      <c r="CA41" s="38"/>
      <c r="CB41" s="38"/>
      <c r="CC41" s="38"/>
      <c r="CD41" s="38"/>
      <c r="CE41" s="38"/>
      <c r="CF41" s="38">
        <v>2</v>
      </c>
      <c r="CG41" s="38"/>
      <c r="CH41" s="38"/>
      <c r="CI41" s="38"/>
      <c r="CJ41" s="38"/>
      <c r="CK41" s="38"/>
      <c r="CL41" s="38"/>
      <c r="CM41" s="38"/>
      <c r="CN41" s="38"/>
      <c r="CO41" s="38"/>
      <c r="CP41" s="38"/>
      <c r="CQ41" s="38"/>
      <c r="CR41" s="38"/>
      <c r="CS41" s="38"/>
      <c r="CT41" s="38"/>
      <c r="CU41" s="38"/>
      <c r="CV41" s="38"/>
      <c r="CW41" s="38"/>
      <c r="CX41" s="38"/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  <c r="FB41" s="38"/>
      <c r="FC41" s="38"/>
      <c r="FD41" s="38"/>
      <c r="FE41" s="38"/>
      <c r="FF41" s="38"/>
      <c r="FG41" s="38"/>
      <c r="FH41" s="38"/>
      <c r="FI41" s="38"/>
      <c r="FJ41" s="38"/>
      <c r="FK41" s="38"/>
      <c r="FL41" s="38"/>
      <c r="FM41" s="38"/>
      <c r="FN41" s="38"/>
      <c r="FO41" s="38"/>
      <c r="FP41" s="38"/>
      <c r="FQ41" s="38"/>
      <c r="FR41" s="38"/>
      <c r="FS41" s="38"/>
      <c r="FT41" s="38"/>
      <c r="FU41" s="38"/>
      <c r="FV41" s="38"/>
      <c r="FW41" s="38"/>
      <c r="FX41" s="38"/>
      <c r="FY41" s="38"/>
      <c r="FZ41" s="38"/>
      <c r="GA41" s="38"/>
      <c r="GB41" s="38"/>
      <c r="GC41" s="38"/>
      <c r="GD41" s="38"/>
      <c r="GE41" s="38"/>
      <c r="GF41" s="38"/>
      <c r="GG41" s="38"/>
      <c r="GH41" s="38"/>
      <c r="GI41" s="38"/>
      <c r="GJ41" s="38"/>
      <c r="GK41" s="38"/>
      <c r="GL41" s="38"/>
      <c r="GM41" s="38"/>
      <c r="GN41" s="38"/>
      <c r="GO41" s="38"/>
      <c r="GP41" s="38"/>
      <c r="GQ41" s="38"/>
      <c r="GR41" s="38"/>
      <c r="GS41" s="38"/>
      <c r="GT41" s="38"/>
      <c r="GU41" s="38"/>
      <c r="GV41" s="38"/>
      <c r="GW41" s="38"/>
      <c r="GX41" s="38"/>
      <c r="GY41" s="38"/>
      <c r="GZ41" s="38"/>
      <c r="HA41" s="38"/>
      <c r="HB41" s="38"/>
      <c r="HC41" s="38"/>
      <c r="HD41" s="38"/>
      <c r="HE41" s="38"/>
      <c r="HF41" s="38"/>
      <c r="HG41" s="38"/>
      <c r="HH41" s="38"/>
      <c r="HI41" s="38"/>
      <c r="HJ41" s="38"/>
      <c r="HK41" s="38"/>
      <c r="HL41" s="38"/>
      <c r="HM41" s="38"/>
      <c r="HN41" s="38"/>
      <c r="HO41" s="38"/>
      <c r="HP41" s="38"/>
      <c r="HQ41" s="38"/>
      <c r="HR41" s="38"/>
      <c r="HS41" s="38"/>
      <c r="HT41" s="38"/>
      <c r="HU41" s="38"/>
      <c r="HV41" s="38"/>
      <c r="HW41" s="38"/>
      <c r="HX41" s="38"/>
      <c r="HY41" s="116"/>
      <c r="HZ41" s="116"/>
      <c r="IA41" s="116"/>
      <c r="IB41" s="116"/>
      <c r="IC41" s="116"/>
      <c r="ID41" s="116"/>
      <c r="IE41" s="116"/>
      <c r="IF41" s="116"/>
      <c r="IG41" s="116"/>
      <c r="IH41" s="116"/>
      <c r="II41" s="116"/>
      <c r="IJ41" s="116"/>
      <c r="IK41" s="116"/>
      <c r="IL41" s="116"/>
      <c r="IM41" s="116"/>
      <c r="IN41" s="116"/>
      <c r="IO41" s="116"/>
      <c r="IP41" s="116"/>
      <c r="IQ41" s="116"/>
      <c r="IR41" s="116"/>
      <c r="IS41" s="116"/>
      <c r="IT41" s="116"/>
      <c r="IU41" s="116"/>
      <c r="IV41" s="116"/>
      <c r="IW41" s="116"/>
      <c r="IX41" s="116"/>
      <c r="IY41" s="116">
        <v>1</v>
      </c>
      <c r="IZ41" s="116"/>
      <c r="JA41" s="116">
        <v>1</v>
      </c>
      <c r="JB41" s="116"/>
      <c r="JC41" s="116"/>
      <c r="JD41" s="116"/>
      <c r="JE41" s="116"/>
      <c r="JF41" s="116"/>
      <c r="JG41" s="116"/>
      <c r="JH41" s="116"/>
      <c r="JI41" s="116"/>
      <c r="JJ41" s="116"/>
      <c r="JK41" s="116"/>
      <c r="JL41" s="116"/>
      <c r="JM41" s="116"/>
      <c r="JN41" s="116"/>
      <c r="JO41" s="116"/>
      <c r="JP41" s="116"/>
      <c r="JQ41" s="116"/>
      <c r="JR41" s="116"/>
      <c r="JS41" s="116"/>
      <c r="JT41" s="116"/>
      <c r="JU41" s="38"/>
      <c r="JV41" s="116"/>
      <c r="JW41" s="116"/>
      <c r="JX41" s="38"/>
      <c r="JY41" s="116"/>
      <c r="JZ41" s="116"/>
      <c r="KA41" s="116"/>
      <c r="KB41" s="38"/>
      <c r="KC41" s="116"/>
      <c r="KD41" s="38"/>
      <c r="KE41" s="116"/>
      <c r="KF41" s="38"/>
      <c r="KG41" s="38"/>
      <c r="KH41" s="38"/>
      <c r="KI41" s="38"/>
      <c r="KJ41" s="38"/>
      <c r="KK41" s="38"/>
      <c r="KL41" s="38"/>
      <c r="KM41" s="38"/>
      <c r="KN41" s="38"/>
      <c r="KO41" s="38"/>
      <c r="KP41" s="38"/>
      <c r="KQ41" s="38"/>
      <c r="KR41" s="38"/>
      <c r="KS41" s="38"/>
      <c r="KT41" s="38"/>
      <c r="KU41" s="38"/>
      <c r="KV41" s="38"/>
      <c r="KW41" s="38"/>
      <c r="KX41" s="38"/>
      <c r="KY41" s="38"/>
      <c r="KZ41" s="38"/>
      <c r="LA41" s="38"/>
      <c r="LB41" s="38"/>
      <c r="LC41" s="38"/>
      <c r="LD41" s="38"/>
      <c r="LE41" s="38"/>
      <c r="LF41" s="38"/>
      <c r="LG41" s="38"/>
      <c r="LH41" s="38"/>
      <c r="LI41" s="38"/>
      <c r="LJ41" s="38"/>
      <c r="LK41" s="38"/>
      <c r="LL41" s="38"/>
      <c r="LM41" s="38"/>
      <c r="LN41" s="38"/>
      <c r="LO41" s="38"/>
      <c r="LP41" s="38"/>
      <c r="LQ41" s="38"/>
      <c r="LR41" s="38"/>
      <c r="LS41" s="38"/>
      <c r="LT41" s="38"/>
      <c r="LU41" s="38"/>
      <c r="LV41" s="38"/>
      <c r="LW41" s="38"/>
      <c r="LX41" s="38"/>
      <c r="LY41" s="38"/>
      <c r="LZ41" s="38"/>
      <c r="MA41" s="38"/>
      <c r="MB41" s="38"/>
      <c r="MC41" s="38"/>
      <c r="MD41" s="38"/>
      <c r="ME41" s="38"/>
      <c r="MF41" s="38"/>
      <c r="MG41" s="38"/>
      <c r="MH41" s="38"/>
      <c r="MI41" s="38"/>
      <c r="MJ41" s="38"/>
      <c r="MK41" s="38"/>
      <c r="ML41" s="38"/>
      <c r="MM41" s="38"/>
      <c r="MN41" s="38"/>
      <c r="MO41" s="38"/>
      <c r="MP41" s="38"/>
      <c r="MQ41" s="38"/>
      <c r="MR41" s="38"/>
      <c r="MS41" s="38"/>
      <c r="MT41" s="38"/>
      <c r="MU41" s="38"/>
      <c r="MV41" s="38"/>
      <c r="MW41" s="38"/>
      <c r="MX41" s="38"/>
      <c r="MY41" s="38"/>
      <c r="MZ41" s="38"/>
      <c r="NA41" s="38"/>
      <c r="NB41" s="38"/>
      <c r="NC41" s="38"/>
      <c r="ND41" s="38"/>
      <c r="NE41" s="38"/>
      <c r="NF41" s="38"/>
      <c r="NG41" s="38"/>
      <c r="NH41" s="38"/>
      <c r="NI41" s="38"/>
      <c r="NJ41" s="38"/>
      <c r="NK41" s="38"/>
      <c r="NL41" s="38"/>
      <c r="NM41" s="38"/>
      <c r="NN41" s="38"/>
      <c r="NO41" s="38"/>
      <c r="NP41" s="38"/>
      <c r="NQ41" s="38"/>
      <c r="NR41" s="38"/>
      <c r="NS41" s="38"/>
      <c r="NT41" s="38"/>
      <c r="NU41" s="38"/>
      <c r="NV41" s="38"/>
      <c r="NW41" s="38"/>
      <c r="NX41" s="38"/>
      <c r="NY41" s="38"/>
      <c r="NZ41" s="38"/>
      <c r="OA41" s="38"/>
      <c r="OB41" s="38"/>
      <c r="OC41" s="38"/>
      <c r="OD41" s="38"/>
      <c r="OE41" s="38"/>
      <c r="OF41" s="38"/>
      <c r="OG41" s="38"/>
      <c r="OH41" s="38"/>
      <c r="OI41" s="38"/>
      <c r="OJ41" s="38"/>
      <c r="OK41" s="38"/>
      <c r="OL41" s="38"/>
      <c r="OM41" s="38"/>
      <c r="ON41" s="38"/>
      <c r="OO41" s="38"/>
      <c r="OP41" s="38"/>
      <c r="OQ41" s="38"/>
      <c r="OR41" s="38"/>
      <c r="OS41" s="38"/>
      <c r="OT41" s="38"/>
      <c r="OU41" s="38"/>
      <c r="OV41" s="38"/>
      <c r="OW41" s="38"/>
      <c r="OX41" s="38"/>
      <c r="OY41" s="38"/>
      <c r="OZ41" s="38"/>
      <c r="PA41" s="38"/>
      <c r="PB41" s="38"/>
      <c r="PC41" s="38"/>
      <c r="PD41" s="38"/>
      <c r="PE41" s="38"/>
      <c r="PF41" s="38"/>
      <c r="PG41" s="38"/>
      <c r="PH41" s="38"/>
      <c r="PI41" s="38"/>
      <c r="PJ41" s="38"/>
      <c r="PK41" s="38"/>
      <c r="PL41" s="38"/>
      <c r="PM41" s="38"/>
      <c r="PN41" s="38"/>
      <c r="PO41" s="38"/>
      <c r="PP41" s="38"/>
      <c r="PQ41" s="38"/>
      <c r="PR41" s="38"/>
      <c r="PS41" s="38"/>
      <c r="PT41" s="38"/>
      <c r="PU41" s="38"/>
      <c r="PV41" s="38"/>
      <c r="PW41" s="38"/>
      <c r="PX41" s="38"/>
      <c r="PY41" s="38"/>
      <c r="PZ41" s="38"/>
      <c r="QA41" s="38"/>
      <c r="QB41" s="38"/>
      <c r="QC41" s="38"/>
      <c r="QD41" s="38"/>
      <c r="QE41" s="38"/>
      <c r="QF41" s="38"/>
      <c r="QG41" s="116"/>
      <c r="QH41" s="38"/>
      <c r="QI41" s="38"/>
      <c r="QJ41" s="38"/>
      <c r="QK41" s="38"/>
      <c r="QL41" s="38"/>
      <c r="QM41" s="38"/>
      <c r="QN41" s="38"/>
      <c r="QO41" s="38"/>
      <c r="QP41" s="38"/>
      <c r="QQ41" s="38"/>
      <c r="QR41" s="38"/>
      <c r="QS41" s="38"/>
      <c r="QT41" s="38"/>
      <c r="QU41" s="38"/>
      <c r="QV41" s="38"/>
      <c r="QW41" s="38"/>
      <c r="QX41" s="38"/>
      <c r="QY41" s="38"/>
      <c r="QZ41" s="38"/>
      <c r="RA41" s="38"/>
      <c r="RB41" s="38"/>
      <c r="RC41" s="38"/>
      <c r="RD41" s="38"/>
      <c r="RE41" s="38"/>
      <c r="RF41" s="38"/>
      <c r="RG41" s="38"/>
      <c r="RH41" s="38"/>
      <c r="RI41" s="38"/>
      <c r="RJ41" s="38"/>
      <c r="RK41" s="38"/>
      <c r="RL41" s="38"/>
      <c r="RM41" s="38"/>
      <c r="RN41" s="38"/>
      <c r="RO41" s="38"/>
      <c r="RP41" s="38"/>
      <c r="RQ41" s="38"/>
      <c r="RR41" s="38"/>
      <c r="RS41" s="38"/>
      <c r="RT41" s="38"/>
      <c r="RU41" s="38"/>
      <c r="RV41" s="38"/>
      <c r="RW41" s="38"/>
      <c r="RX41" s="38"/>
      <c r="RY41" s="38"/>
      <c r="RZ41" s="38"/>
      <c r="SA41" s="38"/>
      <c r="SB41" s="38"/>
      <c r="SC41" s="38"/>
      <c r="SD41" s="38"/>
      <c r="SE41" s="38"/>
      <c r="SF41" s="38"/>
      <c r="SG41" s="38"/>
      <c r="SH41" s="38"/>
      <c r="SI41" s="38"/>
      <c r="SJ41" s="38"/>
      <c r="SK41" s="38"/>
      <c r="SL41" s="38"/>
      <c r="SM41" s="38"/>
      <c r="SN41" s="38"/>
      <c r="SO41" s="38"/>
      <c r="SP41" s="38"/>
      <c r="SQ41" s="38"/>
      <c r="SR41" s="38"/>
      <c r="SS41" s="38"/>
      <c r="ST41" s="38"/>
      <c r="SU41" s="38"/>
      <c r="SV41" s="38"/>
      <c r="SW41" s="38"/>
      <c r="SX41" s="38"/>
      <c r="SY41" s="38"/>
      <c r="SZ41" s="38"/>
      <c r="TA41" s="38"/>
      <c r="TB41" s="38"/>
      <c r="TC41" s="38"/>
      <c r="TD41" s="38"/>
      <c r="TE41" s="38"/>
      <c r="TF41" s="38"/>
      <c r="TG41" s="38"/>
      <c r="TH41" s="38"/>
      <c r="TI41" s="38"/>
      <c r="TJ41" s="38"/>
      <c r="TK41" s="38"/>
      <c r="TL41" s="38"/>
      <c r="TM41" s="38"/>
      <c r="TN41" s="38"/>
      <c r="TO41" s="38"/>
      <c r="TP41" s="38"/>
      <c r="TQ41" s="38"/>
      <c r="TR41" s="38"/>
      <c r="TS41" s="38"/>
      <c r="TT41" s="38"/>
      <c r="TU41" s="38"/>
      <c r="TV41" s="38"/>
      <c r="TW41" s="38"/>
      <c r="TX41" s="38"/>
      <c r="TY41" s="38"/>
      <c r="TZ41" s="38"/>
      <c r="UA41" s="38"/>
      <c r="UB41" s="38"/>
      <c r="UC41" s="38"/>
      <c r="UD41" s="38"/>
      <c r="UE41" s="38"/>
      <c r="UF41" s="38"/>
      <c r="UG41" s="38"/>
      <c r="UH41" s="38"/>
      <c r="UI41" s="38"/>
      <c r="UJ41" s="38"/>
      <c r="UK41" s="38"/>
      <c r="UL41" s="38"/>
      <c r="UM41" s="38"/>
      <c r="UN41" s="38"/>
      <c r="UO41" s="38"/>
      <c r="UP41" s="38"/>
      <c r="UQ41" s="38"/>
      <c r="UR41" s="38"/>
      <c r="US41" s="38"/>
      <c r="UT41" s="38"/>
      <c r="UU41" s="38"/>
      <c r="UV41" s="38"/>
      <c r="UW41" s="38"/>
      <c r="UX41" s="38"/>
      <c r="UY41" s="38"/>
      <c r="UZ41" s="38"/>
      <c r="VA41" s="38">
        <v>1</v>
      </c>
      <c r="VB41" s="38"/>
      <c r="VC41" s="38"/>
      <c r="VD41" s="38"/>
      <c r="VE41" s="38">
        <v>1</v>
      </c>
      <c r="VF41" s="38"/>
      <c r="VG41" s="38"/>
      <c r="VH41" s="38"/>
      <c r="VI41" s="38"/>
      <c r="VJ41" s="38"/>
      <c r="VK41" s="38"/>
      <c r="VL41" s="38"/>
      <c r="VM41" s="38"/>
      <c r="VN41" s="38"/>
      <c r="VO41" s="38"/>
      <c r="VP41" s="38"/>
      <c r="VQ41" s="38"/>
      <c r="VR41" s="38"/>
      <c r="VS41" s="38"/>
      <c r="VT41" s="38"/>
      <c r="VU41" s="38"/>
      <c r="VV41" s="38"/>
      <c r="VW41" s="38"/>
      <c r="VX41" s="38"/>
      <c r="VY41" s="38"/>
      <c r="VZ41" s="38"/>
      <c r="WA41" s="38"/>
      <c r="WB41" s="38"/>
      <c r="WC41" s="38"/>
      <c r="WD41" s="38"/>
      <c r="WE41" s="38"/>
      <c r="WF41" s="38"/>
      <c r="WG41" s="38"/>
      <c r="WH41" s="38"/>
      <c r="WI41" s="38"/>
      <c r="WJ41" s="38"/>
      <c r="WK41" s="38"/>
      <c r="WL41" s="38"/>
      <c r="WM41" s="38"/>
      <c r="WN41" s="38"/>
      <c r="WO41" s="38"/>
      <c r="WP41" s="38"/>
      <c r="WQ41" s="38"/>
      <c r="WR41" s="38"/>
      <c r="WS41" s="38"/>
      <c r="WT41" s="38"/>
      <c r="WU41" s="38"/>
      <c r="WV41" s="38"/>
      <c r="WW41" s="38"/>
      <c r="WX41" s="38"/>
      <c r="WY41" s="38"/>
      <c r="WZ41" s="38"/>
      <c r="XA41" s="38"/>
      <c r="XB41" s="38"/>
      <c r="XC41" s="38"/>
      <c r="XD41" s="38"/>
      <c r="XE41" s="38"/>
      <c r="XF41" s="38"/>
      <c r="XG41" s="38"/>
      <c r="XH41" s="38"/>
      <c r="XI41" s="38"/>
      <c r="XJ41" s="38"/>
      <c r="XK41" s="38"/>
      <c r="XL41" s="38"/>
      <c r="XM41" s="38"/>
      <c r="XN41" s="38"/>
      <c r="XO41" s="38"/>
      <c r="XP41" s="38"/>
      <c r="XQ41" s="38"/>
      <c r="XR41" s="38"/>
      <c r="XS41" s="38"/>
      <c r="XT41" s="38"/>
      <c r="XU41" s="38"/>
      <c r="XV41" s="38"/>
      <c r="XW41" s="38"/>
      <c r="XX41" s="38"/>
      <c r="XY41" s="38"/>
      <c r="XZ41" s="38"/>
      <c r="YA41" s="38"/>
      <c r="YB41" s="38"/>
      <c r="YC41" s="38"/>
      <c r="YD41" s="38"/>
      <c r="YE41" s="38"/>
      <c r="YF41" s="38"/>
      <c r="YG41" s="38"/>
      <c r="YH41" s="38"/>
      <c r="YI41" s="38"/>
      <c r="YJ41" s="38"/>
      <c r="YK41" s="38"/>
      <c r="YL41" s="38"/>
      <c r="YM41" s="38"/>
      <c r="YN41" s="38"/>
      <c r="YO41" s="38"/>
      <c r="YP41" s="38"/>
      <c r="YQ41" s="38"/>
      <c r="YR41" s="38"/>
      <c r="YS41" s="38"/>
      <c r="YT41" s="38"/>
      <c r="YU41" s="38"/>
      <c r="YV41" s="38"/>
      <c r="YW41" s="38"/>
      <c r="YX41" s="38"/>
      <c r="YY41" s="38"/>
      <c r="YZ41" s="38"/>
      <c r="ZA41" s="38"/>
      <c r="ZB41" s="38"/>
      <c r="ZC41" s="38"/>
      <c r="ZD41" s="38"/>
      <c r="ZE41" s="38"/>
      <c r="ZF41" s="38"/>
      <c r="ZG41" s="38"/>
      <c r="ZH41" s="38"/>
      <c r="ZI41" s="38"/>
      <c r="ZJ41" s="38"/>
      <c r="ZK41" s="38"/>
      <c r="ZL41" s="38"/>
      <c r="ZM41" s="38"/>
      <c r="ZN41" s="38"/>
      <c r="ZO41" s="38"/>
      <c r="ZP41" s="38"/>
      <c r="ZQ41" s="38"/>
      <c r="ZR41" s="38"/>
      <c r="ZS41" s="38"/>
      <c r="ZT41" s="38"/>
      <c r="ZU41" s="38"/>
      <c r="ZV41" s="38"/>
      <c r="ZW41" s="38"/>
      <c r="ZX41" s="38"/>
      <c r="ZY41" s="38"/>
      <c r="ZZ41" s="38"/>
      <c r="AAA41" s="38"/>
      <c r="AAB41" s="38"/>
      <c r="AAC41" s="38"/>
      <c r="AAD41" s="38"/>
      <c r="AAE41" s="38"/>
      <c r="AAF41" s="38"/>
      <c r="AAG41" s="38"/>
      <c r="AAH41" s="38"/>
      <c r="AAI41" s="38"/>
      <c r="AAJ41" s="31">
        <f t="shared" si="1"/>
        <v>0</v>
      </c>
      <c r="AAK41" s="5"/>
    </row>
    <row r="42" spans="1:713" s="36" customFormat="1" x14ac:dyDescent="0.25">
      <c r="A42" s="62" t="s">
        <v>329</v>
      </c>
      <c r="B42" s="77">
        <f t="shared" si="0"/>
        <v>0</v>
      </c>
      <c r="C42" s="69">
        <v>1</v>
      </c>
      <c r="D42" s="71">
        <v>43185</v>
      </c>
      <c r="E42" s="79">
        <v>19.64</v>
      </c>
      <c r="F42" s="79">
        <f>E42*B42</f>
        <v>0</v>
      </c>
      <c r="G42" s="77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8"/>
      <c r="CS42" s="38"/>
      <c r="CT42" s="38"/>
      <c r="CU42" s="38"/>
      <c r="CV42" s="38"/>
      <c r="CW42" s="38"/>
      <c r="CX42" s="38"/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>
        <v>2</v>
      </c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>
        <v>2</v>
      </c>
      <c r="EN42" s="38"/>
      <c r="EO42" s="38"/>
      <c r="EP42" s="38"/>
      <c r="EQ42" s="38"/>
      <c r="ER42" s="38"/>
      <c r="ES42" s="38"/>
      <c r="ET42" s="38"/>
      <c r="EU42" s="38"/>
      <c r="EV42" s="38"/>
      <c r="EW42" s="38"/>
      <c r="EX42" s="38"/>
      <c r="EY42" s="38"/>
      <c r="EZ42" s="38"/>
      <c r="FA42" s="38"/>
      <c r="FB42" s="38"/>
      <c r="FC42" s="38"/>
      <c r="FD42" s="38"/>
      <c r="FE42" s="38"/>
      <c r="FF42" s="38"/>
      <c r="FG42" s="38"/>
      <c r="FH42" s="38"/>
      <c r="FI42" s="38"/>
      <c r="FJ42" s="38"/>
      <c r="FK42" s="38"/>
      <c r="FL42" s="38"/>
      <c r="FM42" s="38"/>
      <c r="FN42" s="38"/>
      <c r="FO42" s="38"/>
      <c r="FP42" s="38"/>
      <c r="FQ42" s="38"/>
      <c r="FR42" s="38"/>
      <c r="FS42" s="38"/>
      <c r="FT42" s="38"/>
      <c r="FU42" s="38"/>
      <c r="FV42" s="38"/>
      <c r="FW42" s="38"/>
      <c r="FX42" s="38"/>
      <c r="FY42" s="38"/>
      <c r="FZ42" s="38"/>
      <c r="GA42" s="38"/>
      <c r="GB42" s="38"/>
      <c r="GC42" s="38"/>
      <c r="GD42" s="38"/>
      <c r="GE42" s="38"/>
      <c r="GF42" s="38"/>
      <c r="GG42" s="38"/>
      <c r="GH42" s="38"/>
      <c r="GI42" s="38"/>
      <c r="GJ42" s="38"/>
      <c r="GK42" s="38"/>
      <c r="GL42" s="38"/>
      <c r="GM42" s="38"/>
      <c r="GN42" s="38"/>
      <c r="GO42" s="38"/>
      <c r="GP42" s="38"/>
      <c r="GQ42" s="38"/>
      <c r="GR42" s="38"/>
      <c r="GS42" s="38"/>
      <c r="GT42" s="38"/>
      <c r="GU42" s="38"/>
      <c r="GV42" s="38"/>
      <c r="GW42" s="38"/>
      <c r="GX42" s="38"/>
      <c r="GY42" s="38"/>
      <c r="GZ42" s="38"/>
      <c r="HA42" s="38"/>
      <c r="HB42" s="38"/>
      <c r="HC42" s="38"/>
      <c r="HD42" s="38"/>
      <c r="HE42" s="38"/>
      <c r="HF42" s="38"/>
      <c r="HG42" s="38"/>
      <c r="HH42" s="38"/>
      <c r="HI42" s="38"/>
      <c r="HJ42" s="38"/>
      <c r="HK42" s="38"/>
      <c r="HL42" s="38"/>
      <c r="HM42" s="38"/>
      <c r="HN42" s="38"/>
      <c r="HO42" s="38"/>
      <c r="HP42" s="38"/>
      <c r="HQ42" s="38"/>
      <c r="HR42" s="38"/>
      <c r="HS42" s="38"/>
      <c r="HT42" s="38"/>
      <c r="HU42" s="38"/>
      <c r="HV42" s="38"/>
      <c r="HW42" s="38"/>
      <c r="HX42" s="38"/>
      <c r="HY42" s="116"/>
      <c r="HZ42" s="116"/>
      <c r="IA42" s="116"/>
      <c r="IB42" s="116"/>
      <c r="IC42" s="116"/>
      <c r="ID42" s="116"/>
      <c r="IE42" s="116"/>
      <c r="IF42" s="116"/>
      <c r="IG42" s="116"/>
      <c r="IH42" s="116"/>
      <c r="II42" s="116"/>
      <c r="IJ42" s="116"/>
      <c r="IK42" s="116"/>
      <c r="IL42" s="116"/>
      <c r="IM42" s="116"/>
      <c r="IN42" s="116"/>
      <c r="IO42" s="116"/>
      <c r="IP42" s="116"/>
      <c r="IQ42" s="116"/>
      <c r="IR42" s="116"/>
      <c r="IS42" s="116"/>
      <c r="IT42" s="116"/>
      <c r="IU42" s="116"/>
      <c r="IV42" s="116"/>
      <c r="IW42" s="116"/>
      <c r="IX42" s="116"/>
      <c r="IY42" s="116"/>
      <c r="IZ42" s="116"/>
      <c r="JA42" s="116"/>
      <c r="JB42" s="116"/>
      <c r="JC42" s="116"/>
      <c r="JD42" s="116"/>
      <c r="JE42" s="116"/>
      <c r="JF42" s="116"/>
      <c r="JG42" s="116"/>
      <c r="JH42" s="116"/>
      <c r="JI42" s="116"/>
      <c r="JJ42" s="116"/>
      <c r="JK42" s="116"/>
      <c r="JL42" s="116"/>
      <c r="JM42" s="116"/>
      <c r="JN42" s="116"/>
      <c r="JO42" s="116"/>
      <c r="JP42" s="116"/>
      <c r="JQ42" s="116"/>
      <c r="JR42" s="116"/>
      <c r="JS42" s="116"/>
      <c r="JT42" s="116"/>
      <c r="JU42" s="38"/>
      <c r="JV42" s="116"/>
      <c r="JW42" s="116"/>
      <c r="JX42" s="38"/>
      <c r="JY42" s="116"/>
      <c r="JZ42" s="116"/>
      <c r="KA42" s="116"/>
      <c r="KB42" s="38"/>
      <c r="KC42" s="116"/>
      <c r="KD42" s="38"/>
      <c r="KE42" s="116"/>
      <c r="KF42" s="38"/>
      <c r="KG42" s="38"/>
      <c r="KH42" s="38"/>
      <c r="KI42" s="38"/>
      <c r="KJ42" s="38"/>
      <c r="KK42" s="38"/>
      <c r="KL42" s="38"/>
      <c r="KM42" s="38"/>
      <c r="KN42" s="38"/>
      <c r="KO42" s="38"/>
      <c r="KP42" s="38"/>
      <c r="KQ42" s="38"/>
      <c r="KR42" s="38"/>
      <c r="KS42" s="38"/>
      <c r="KT42" s="38"/>
      <c r="KU42" s="38"/>
      <c r="KV42" s="38"/>
      <c r="KW42" s="38"/>
      <c r="KX42" s="38"/>
      <c r="KY42" s="38"/>
      <c r="KZ42" s="38"/>
      <c r="LA42" s="38"/>
      <c r="LB42" s="38"/>
      <c r="LC42" s="38"/>
      <c r="LD42" s="38"/>
      <c r="LE42" s="38"/>
      <c r="LF42" s="38"/>
      <c r="LG42" s="38"/>
      <c r="LH42" s="38"/>
      <c r="LI42" s="38"/>
      <c r="LJ42" s="38"/>
      <c r="LK42" s="38"/>
      <c r="LL42" s="38"/>
      <c r="LM42" s="38"/>
      <c r="LN42" s="38"/>
      <c r="LO42" s="38"/>
      <c r="LP42" s="38"/>
      <c r="LQ42" s="38"/>
      <c r="LR42" s="38"/>
      <c r="LS42" s="38"/>
      <c r="LT42" s="38"/>
      <c r="LU42" s="38"/>
      <c r="LV42" s="38"/>
      <c r="LW42" s="38"/>
      <c r="LX42" s="38"/>
      <c r="LY42" s="38"/>
      <c r="LZ42" s="38"/>
      <c r="MA42" s="38"/>
      <c r="MB42" s="38"/>
      <c r="MC42" s="38"/>
      <c r="MD42" s="38"/>
      <c r="ME42" s="38"/>
      <c r="MF42" s="38"/>
      <c r="MG42" s="38"/>
      <c r="MH42" s="38"/>
      <c r="MI42" s="38"/>
      <c r="MJ42" s="38"/>
      <c r="MK42" s="38"/>
      <c r="ML42" s="38"/>
      <c r="MM42" s="38"/>
      <c r="MN42" s="38"/>
      <c r="MO42" s="38"/>
      <c r="MP42" s="38"/>
      <c r="MQ42" s="38"/>
      <c r="MR42" s="38"/>
      <c r="MS42" s="38"/>
      <c r="MT42" s="38"/>
      <c r="MU42" s="38"/>
      <c r="MV42" s="38"/>
      <c r="MW42" s="38"/>
      <c r="MX42" s="38"/>
      <c r="MY42" s="38"/>
      <c r="MZ42" s="38"/>
      <c r="NA42" s="38"/>
      <c r="NB42" s="38"/>
      <c r="NC42" s="38"/>
      <c r="ND42" s="38"/>
      <c r="NE42" s="38"/>
      <c r="NF42" s="38"/>
      <c r="NG42" s="38"/>
      <c r="NH42" s="38"/>
      <c r="NI42" s="38"/>
      <c r="NJ42" s="38"/>
      <c r="NK42" s="38"/>
      <c r="NL42" s="38"/>
      <c r="NM42" s="38"/>
      <c r="NN42" s="38"/>
      <c r="NO42" s="38"/>
      <c r="NP42" s="38"/>
      <c r="NQ42" s="38"/>
      <c r="NR42" s="38"/>
      <c r="NS42" s="38"/>
      <c r="NT42" s="38"/>
      <c r="NU42" s="38"/>
      <c r="NV42" s="38"/>
      <c r="NW42" s="38"/>
      <c r="NX42" s="38"/>
      <c r="NY42" s="38"/>
      <c r="NZ42" s="38"/>
      <c r="OA42" s="38"/>
      <c r="OB42" s="38"/>
      <c r="OC42" s="38"/>
      <c r="OD42" s="38"/>
      <c r="OE42" s="38"/>
      <c r="OF42" s="38"/>
      <c r="OG42" s="38"/>
      <c r="OH42" s="38"/>
      <c r="OI42" s="38"/>
      <c r="OJ42" s="38"/>
      <c r="OK42" s="38"/>
      <c r="OL42" s="38"/>
      <c r="OM42" s="38"/>
      <c r="ON42" s="38"/>
      <c r="OO42" s="38"/>
      <c r="OP42" s="38"/>
      <c r="OQ42" s="38"/>
      <c r="OR42" s="38"/>
      <c r="OS42" s="38"/>
      <c r="OT42" s="38"/>
      <c r="OU42" s="38"/>
      <c r="OV42" s="38"/>
      <c r="OW42" s="38"/>
      <c r="OX42" s="38"/>
      <c r="OY42" s="38"/>
      <c r="OZ42" s="38"/>
      <c r="PA42" s="38"/>
      <c r="PB42" s="38"/>
      <c r="PC42" s="38"/>
      <c r="PD42" s="38"/>
      <c r="PE42" s="38"/>
      <c r="PF42" s="38"/>
      <c r="PG42" s="38"/>
      <c r="PH42" s="38"/>
      <c r="PI42" s="38"/>
      <c r="PJ42" s="38"/>
      <c r="PK42" s="38"/>
      <c r="PL42" s="38"/>
      <c r="PM42" s="38"/>
      <c r="PN42" s="38"/>
      <c r="PO42" s="38"/>
      <c r="PP42" s="38"/>
      <c r="PQ42" s="38"/>
      <c r="PR42" s="38"/>
      <c r="PS42" s="38"/>
      <c r="PT42" s="38"/>
      <c r="PU42" s="38"/>
      <c r="PV42" s="38"/>
      <c r="PW42" s="38"/>
      <c r="PX42" s="38"/>
      <c r="PY42" s="38"/>
      <c r="PZ42" s="38"/>
      <c r="QA42" s="38"/>
      <c r="QB42" s="38"/>
      <c r="QC42" s="38"/>
      <c r="QD42" s="38"/>
      <c r="QE42" s="38"/>
      <c r="QF42" s="38"/>
      <c r="QG42" s="116"/>
      <c r="QH42" s="38"/>
      <c r="QI42" s="38"/>
      <c r="QJ42" s="38"/>
      <c r="QK42" s="38"/>
      <c r="QL42" s="38"/>
      <c r="QM42" s="38"/>
      <c r="QN42" s="38"/>
      <c r="QO42" s="38"/>
      <c r="QP42" s="38"/>
      <c r="QQ42" s="38"/>
      <c r="QR42" s="38"/>
      <c r="QS42" s="38"/>
      <c r="QT42" s="38"/>
      <c r="QU42" s="38"/>
      <c r="QV42" s="38"/>
      <c r="QW42" s="38"/>
      <c r="QX42" s="38"/>
      <c r="QY42" s="38"/>
      <c r="QZ42" s="38"/>
      <c r="RA42" s="38"/>
      <c r="RB42" s="38"/>
      <c r="RC42" s="38"/>
      <c r="RD42" s="38"/>
      <c r="RE42" s="38"/>
      <c r="RF42" s="38"/>
      <c r="RG42" s="38"/>
      <c r="RH42" s="38"/>
      <c r="RI42" s="38"/>
      <c r="RJ42" s="38"/>
      <c r="RK42" s="38"/>
      <c r="RL42" s="38"/>
      <c r="RM42" s="38"/>
      <c r="RN42" s="38"/>
      <c r="RO42" s="38"/>
      <c r="RP42" s="38"/>
      <c r="RQ42" s="38"/>
      <c r="RR42" s="38"/>
      <c r="RS42" s="38"/>
      <c r="RT42" s="38"/>
      <c r="RU42" s="38"/>
      <c r="RV42" s="38"/>
      <c r="RW42" s="38"/>
      <c r="RX42" s="38"/>
      <c r="RY42" s="38"/>
      <c r="RZ42" s="38"/>
      <c r="SA42" s="38"/>
      <c r="SB42" s="38"/>
      <c r="SC42" s="38"/>
      <c r="SD42" s="38"/>
      <c r="SE42" s="38"/>
      <c r="SF42" s="38"/>
      <c r="SG42" s="38"/>
      <c r="SH42" s="38"/>
      <c r="SI42" s="38"/>
      <c r="SJ42" s="38"/>
      <c r="SK42" s="38"/>
      <c r="SL42" s="38"/>
      <c r="SM42" s="38"/>
      <c r="SN42" s="38"/>
      <c r="SO42" s="38"/>
      <c r="SP42" s="38"/>
      <c r="SQ42" s="38"/>
      <c r="SR42" s="38"/>
      <c r="SS42" s="38"/>
      <c r="ST42" s="38"/>
      <c r="SU42" s="38"/>
      <c r="SV42" s="38"/>
      <c r="SW42" s="38"/>
      <c r="SX42" s="38"/>
      <c r="SY42" s="38"/>
      <c r="SZ42" s="38"/>
      <c r="TA42" s="38"/>
      <c r="TB42" s="38"/>
      <c r="TC42" s="38"/>
      <c r="TD42" s="38"/>
      <c r="TE42" s="38"/>
      <c r="TF42" s="38"/>
      <c r="TG42" s="38"/>
      <c r="TH42" s="38"/>
      <c r="TI42" s="38"/>
      <c r="TJ42" s="38"/>
      <c r="TK42" s="38"/>
      <c r="TL42" s="38"/>
      <c r="TM42" s="38"/>
      <c r="TN42" s="38"/>
      <c r="TO42" s="38"/>
      <c r="TP42" s="38"/>
      <c r="TQ42" s="38"/>
      <c r="TR42" s="38"/>
      <c r="TS42" s="38"/>
      <c r="TT42" s="38"/>
      <c r="TU42" s="38"/>
      <c r="TV42" s="38"/>
      <c r="TW42" s="38"/>
      <c r="TX42" s="38"/>
      <c r="TY42" s="38"/>
      <c r="TZ42" s="38"/>
      <c r="UA42" s="38"/>
      <c r="UB42" s="38"/>
      <c r="UC42" s="38"/>
      <c r="UD42" s="38"/>
      <c r="UE42" s="38"/>
      <c r="UF42" s="38"/>
      <c r="UG42" s="38"/>
      <c r="UH42" s="38"/>
      <c r="UI42" s="38"/>
      <c r="UJ42" s="38"/>
      <c r="UK42" s="38"/>
      <c r="UL42" s="38"/>
      <c r="UM42" s="38"/>
      <c r="UN42" s="38"/>
      <c r="UO42" s="38"/>
      <c r="UP42" s="38"/>
      <c r="UQ42" s="38"/>
      <c r="UR42" s="38"/>
      <c r="US42" s="38"/>
      <c r="UT42" s="38"/>
      <c r="UU42" s="38"/>
      <c r="UV42" s="38"/>
      <c r="UW42" s="38"/>
      <c r="UX42" s="38"/>
      <c r="UY42" s="38"/>
      <c r="UZ42" s="38"/>
      <c r="VA42" s="38"/>
      <c r="VB42" s="38"/>
      <c r="VC42" s="38"/>
      <c r="VD42" s="38"/>
      <c r="VE42" s="38"/>
      <c r="VF42" s="38"/>
      <c r="VG42" s="38"/>
      <c r="VH42" s="38"/>
      <c r="VI42" s="38"/>
      <c r="VJ42" s="38"/>
      <c r="VK42" s="38"/>
      <c r="VL42" s="38"/>
      <c r="VM42" s="38"/>
      <c r="VN42" s="38"/>
      <c r="VO42" s="38"/>
      <c r="VP42" s="38"/>
      <c r="VQ42" s="38"/>
      <c r="VR42" s="38"/>
      <c r="VS42" s="38"/>
      <c r="VT42" s="38"/>
      <c r="VU42" s="38"/>
      <c r="VV42" s="38"/>
      <c r="VW42" s="38"/>
      <c r="VX42" s="38"/>
      <c r="VY42" s="38"/>
      <c r="VZ42" s="38"/>
      <c r="WA42" s="38"/>
      <c r="WB42" s="38"/>
      <c r="WC42" s="38"/>
      <c r="WD42" s="38"/>
      <c r="WE42" s="38"/>
      <c r="WF42" s="38"/>
      <c r="WG42" s="38"/>
      <c r="WH42" s="38"/>
      <c r="WI42" s="38"/>
      <c r="WJ42" s="38"/>
      <c r="WK42" s="38"/>
      <c r="WL42" s="38"/>
      <c r="WM42" s="38"/>
      <c r="WN42" s="38"/>
      <c r="WO42" s="38"/>
      <c r="WP42" s="38"/>
      <c r="WQ42" s="38"/>
      <c r="WR42" s="38"/>
      <c r="WS42" s="38"/>
      <c r="WT42" s="38"/>
      <c r="WU42" s="38"/>
      <c r="WV42" s="38"/>
      <c r="WW42" s="38"/>
      <c r="WX42" s="38"/>
      <c r="WY42" s="38"/>
      <c r="WZ42" s="38"/>
      <c r="XA42" s="38"/>
      <c r="XB42" s="38"/>
      <c r="XC42" s="38"/>
      <c r="XD42" s="38"/>
      <c r="XE42" s="38"/>
      <c r="XF42" s="38"/>
      <c r="XG42" s="38"/>
      <c r="XH42" s="38"/>
      <c r="XI42" s="38"/>
      <c r="XJ42" s="38"/>
      <c r="XK42" s="38"/>
      <c r="XL42" s="38"/>
      <c r="XM42" s="38"/>
      <c r="XN42" s="38"/>
      <c r="XO42" s="38"/>
      <c r="XP42" s="38"/>
      <c r="XQ42" s="38"/>
      <c r="XR42" s="38"/>
      <c r="XS42" s="38"/>
      <c r="XT42" s="38"/>
      <c r="XU42" s="38"/>
      <c r="XV42" s="38"/>
      <c r="XW42" s="38"/>
      <c r="XX42" s="38"/>
      <c r="XY42" s="38"/>
      <c r="XZ42" s="38"/>
      <c r="YA42" s="38"/>
      <c r="YB42" s="38"/>
      <c r="YC42" s="38"/>
      <c r="YD42" s="38"/>
      <c r="YE42" s="38"/>
      <c r="YF42" s="38"/>
      <c r="YG42" s="38"/>
      <c r="YH42" s="38"/>
      <c r="YI42" s="38"/>
      <c r="YJ42" s="38"/>
      <c r="YK42" s="38"/>
      <c r="YL42" s="38"/>
      <c r="YM42" s="38"/>
      <c r="YN42" s="38"/>
      <c r="YO42" s="38"/>
      <c r="YP42" s="38"/>
      <c r="YQ42" s="38"/>
      <c r="YR42" s="38"/>
      <c r="YS42" s="38"/>
      <c r="YT42" s="38"/>
      <c r="YU42" s="38"/>
      <c r="YV42" s="38"/>
      <c r="YW42" s="38"/>
      <c r="YX42" s="38"/>
      <c r="YY42" s="38"/>
      <c r="YZ42" s="38"/>
      <c r="ZA42" s="38"/>
      <c r="ZB42" s="38"/>
      <c r="ZC42" s="38"/>
      <c r="ZD42" s="38"/>
      <c r="ZE42" s="38"/>
      <c r="ZF42" s="38"/>
      <c r="ZG42" s="38"/>
      <c r="ZH42" s="38"/>
      <c r="ZI42" s="38"/>
      <c r="ZJ42" s="38"/>
      <c r="ZK42" s="38"/>
      <c r="ZL42" s="38"/>
      <c r="ZM42" s="38"/>
      <c r="ZN42" s="38"/>
      <c r="ZO42" s="38"/>
      <c r="ZP42" s="38"/>
      <c r="ZQ42" s="38"/>
      <c r="ZR42" s="38"/>
      <c r="ZS42" s="38"/>
      <c r="ZT42" s="38"/>
      <c r="ZU42" s="38"/>
      <c r="ZV42" s="38"/>
      <c r="ZW42" s="38"/>
      <c r="ZX42" s="38"/>
      <c r="ZY42" s="38"/>
      <c r="ZZ42" s="38"/>
      <c r="AAA42" s="38"/>
      <c r="AAB42" s="38"/>
      <c r="AAC42" s="38"/>
      <c r="AAD42" s="38"/>
      <c r="AAE42" s="38"/>
      <c r="AAF42" s="38"/>
      <c r="AAG42" s="38"/>
      <c r="AAH42" s="38"/>
      <c r="AAI42" s="38"/>
      <c r="AAJ42" s="31">
        <f t="shared" si="1"/>
        <v>0</v>
      </c>
      <c r="AAK42" s="5"/>
    </row>
    <row r="43" spans="1:713" s="36" customFormat="1" x14ac:dyDescent="0.25">
      <c r="A43" s="62" t="s">
        <v>171</v>
      </c>
      <c r="B43" s="77">
        <f t="shared" si="0"/>
        <v>2</v>
      </c>
      <c r="C43" s="69">
        <v>1</v>
      </c>
      <c r="D43" s="71">
        <v>43437</v>
      </c>
      <c r="E43" s="79">
        <v>16.579999999999998</v>
      </c>
      <c r="F43" s="79">
        <f t="shared" ref="F43:F60" si="6">E43*B43</f>
        <v>33.159999999999997</v>
      </c>
      <c r="G43" s="77">
        <v>20</v>
      </c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  <c r="CI43" s="38"/>
      <c r="CJ43" s="38"/>
      <c r="CK43" s="38"/>
      <c r="CL43" s="38"/>
      <c r="CM43" s="38"/>
      <c r="CN43" s="38"/>
      <c r="CO43" s="38"/>
      <c r="CP43" s="38"/>
      <c r="CQ43" s="38"/>
      <c r="CR43" s="38"/>
      <c r="CS43" s="38">
        <v>20</v>
      </c>
      <c r="CT43" s="38"/>
      <c r="CU43" s="38"/>
      <c r="CV43" s="38"/>
      <c r="CW43" s="38"/>
      <c r="CX43" s="38"/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>
        <v>40</v>
      </c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>
        <v>10</v>
      </c>
      <c r="EW43" s="38"/>
      <c r="EX43" s="38"/>
      <c r="EY43" s="38"/>
      <c r="EZ43" s="38"/>
      <c r="FA43" s="38"/>
      <c r="FB43" s="38"/>
      <c r="FC43" s="38"/>
      <c r="FD43" s="38"/>
      <c r="FE43" s="38"/>
      <c r="FF43" s="38"/>
      <c r="FG43" s="38"/>
      <c r="FH43" s="38"/>
      <c r="FI43" s="38"/>
      <c r="FJ43" s="38"/>
      <c r="FK43" s="38"/>
      <c r="FL43" s="38"/>
      <c r="FM43" s="38"/>
      <c r="FN43" s="38"/>
      <c r="FO43" s="38"/>
      <c r="FP43" s="38"/>
      <c r="FQ43" s="38"/>
      <c r="FR43" s="38"/>
      <c r="FS43" s="38"/>
      <c r="FT43" s="38"/>
      <c r="FU43" s="38"/>
      <c r="FV43" s="38"/>
      <c r="FW43" s="38"/>
      <c r="FX43" s="38"/>
      <c r="FY43" s="38"/>
      <c r="FZ43" s="38"/>
      <c r="GA43" s="38"/>
      <c r="GB43" s="38"/>
      <c r="GC43" s="38"/>
      <c r="GD43" s="38"/>
      <c r="GE43" s="38"/>
      <c r="GF43" s="38"/>
      <c r="GG43" s="38"/>
      <c r="GH43" s="38"/>
      <c r="GI43" s="38"/>
      <c r="GJ43" s="38"/>
      <c r="GK43" s="38"/>
      <c r="GL43" s="38"/>
      <c r="GM43" s="38"/>
      <c r="GN43" s="38"/>
      <c r="GO43" s="38"/>
      <c r="GP43" s="38"/>
      <c r="GQ43" s="38"/>
      <c r="GR43" s="38"/>
      <c r="GS43" s="38"/>
      <c r="GT43" s="38"/>
      <c r="GU43" s="38"/>
      <c r="GV43" s="38"/>
      <c r="GW43" s="38"/>
      <c r="GX43" s="38">
        <v>10</v>
      </c>
      <c r="GY43" s="38"/>
      <c r="GZ43" s="38"/>
      <c r="HA43" s="38"/>
      <c r="HB43" s="38"/>
      <c r="HC43" s="38"/>
      <c r="HD43" s="38"/>
      <c r="HE43" s="38"/>
      <c r="HF43" s="38"/>
      <c r="HG43" s="38"/>
      <c r="HH43" s="38"/>
      <c r="HI43" s="38"/>
      <c r="HJ43" s="38"/>
      <c r="HK43" s="38">
        <v>20</v>
      </c>
      <c r="HL43" s="38"/>
      <c r="HM43" s="38"/>
      <c r="HN43" s="38"/>
      <c r="HO43" s="38"/>
      <c r="HP43" s="38"/>
      <c r="HQ43" s="38"/>
      <c r="HR43" s="38"/>
      <c r="HS43" s="38"/>
      <c r="HT43" s="38"/>
      <c r="HU43" s="38"/>
      <c r="HV43" s="38"/>
      <c r="HW43" s="38"/>
      <c r="HX43" s="38"/>
      <c r="HY43" s="116">
        <v>20</v>
      </c>
      <c r="HZ43" s="116"/>
      <c r="IA43" s="116"/>
      <c r="IB43" s="116"/>
      <c r="IC43" s="116"/>
      <c r="ID43" s="116"/>
      <c r="IE43" s="116"/>
      <c r="IF43" s="116"/>
      <c r="IG43" s="116"/>
      <c r="IH43" s="116"/>
      <c r="II43" s="116"/>
      <c r="IJ43" s="116"/>
      <c r="IK43" s="116"/>
      <c r="IL43" s="116"/>
      <c r="IM43" s="116"/>
      <c r="IN43" s="116"/>
      <c r="IO43" s="116"/>
      <c r="IP43" s="116"/>
      <c r="IQ43" s="116"/>
      <c r="IR43" s="116"/>
      <c r="IS43" s="116"/>
      <c r="IT43" s="116"/>
      <c r="IU43" s="116"/>
      <c r="IV43" s="116"/>
      <c r="IW43" s="116"/>
      <c r="IX43" s="116"/>
      <c r="IY43" s="116"/>
      <c r="IZ43" s="116"/>
      <c r="JA43" s="116"/>
      <c r="JB43" s="116"/>
      <c r="JC43" s="116"/>
      <c r="JD43" s="116"/>
      <c r="JE43" s="116"/>
      <c r="JF43" s="116"/>
      <c r="JG43" s="116"/>
      <c r="JH43" s="116"/>
      <c r="JI43" s="116"/>
      <c r="JJ43" s="116"/>
      <c r="JK43" s="116"/>
      <c r="JL43" s="116"/>
      <c r="JM43" s="116"/>
      <c r="JN43" s="116"/>
      <c r="JO43" s="116"/>
      <c r="JP43" s="116"/>
      <c r="JQ43" s="116"/>
      <c r="JR43" s="116"/>
      <c r="JS43" s="116"/>
      <c r="JT43" s="116"/>
      <c r="JU43" s="38"/>
      <c r="JV43" s="116"/>
      <c r="JW43" s="116"/>
      <c r="JX43" s="38"/>
      <c r="JY43" s="116"/>
      <c r="JZ43" s="116"/>
      <c r="KA43" s="116"/>
      <c r="KB43" s="38"/>
      <c r="KC43" s="116"/>
      <c r="KD43" s="38"/>
      <c r="KE43" s="116"/>
      <c r="KF43" s="38"/>
      <c r="KG43" s="38"/>
      <c r="KH43" s="38"/>
      <c r="KI43" s="38"/>
      <c r="KJ43" s="38"/>
      <c r="KK43" s="38"/>
      <c r="KL43" s="38"/>
      <c r="KM43" s="38"/>
      <c r="KN43" s="38"/>
      <c r="KO43" s="38"/>
      <c r="KP43" s="38"/>
      <c r="KQ43" s="38"/>
      <c r="KR43" s="38"/>
      <c r="KS43" s="38"/>
      <c r="KT43" s="38"/>
      <c r="KU43" s="38"/>
      <c r="KV43" s="38"/>
      <c r="KW43" s="38"/>
      <c r="KX43" s="38"/>
      <c r="KY43" s="38"/>
      <c r="KZ43" s="38"/>
      <c r="LA43" s="38"/>
      <c r="LB43" s="38"/>
      <c r="LC43" s="38"/>
      <c r="LD43" s="38"/>
      <c r="LE43" s="38"/>
      <c r="LF43" s="38"/>
      <c r="LG43" s="38"/>
      <c r="LH43" s="38"/>
      <c r="LI43" s="38"/>
      <c r="LJ43" s="38"/>
      <c r="LK43" s="38"/>
      <c r="LL43" s="38"/>
      <c r="LM43" s="38"/>
      <c r="LN43" s="38"/>
      <c r="LO43" s="38"/>
      <c r="LP43" s="38"/>
      <c r="LQ43" s="38"/>
      <c r="LR43" s="38"/>
      <c r="LS43" s="38"/>
      <c r="LT43" s="38"/>
      <c r="LU43" s="38"/>
      <c r="LV43" s="38"/>
      <c r="LW43" s="38"/>
      <c r="LX43" s="38"/>
      <c r="LY43" s="38"/>
      <c r="LZ43" s="38"/>
      <c r="MA43" s="38"/>
      <c r="MB43" s="38"/>
      <c r="MC43" s="38"/>
      <c r="MD43" s="38"/>
      <c r="ME43" s="38"/>
      <c r="MF43" s="38"/>
      <c r="MG43" s="38"/>
      <c r="MH43" s="38"/>
      <c r="MI43" s="38"/>
      <c r="MJ43" s="38"/>
      <c r="MK43" s="38"/>
      <c r="ML43" s="38"/>
      <c r="MM43" s="38"/>
      <c r="MN43" s="38">
        <v>20</v>
      </c>
      <c r="MO43" s="38"/>
      <c r="MP43" s="38"/>
      <c r="MQ43" s="38"/>
      <c r="MR43" s="38"/>
      <c r="MS43" s="38"/>
      <c r="MT43" s="38"/>
      <c r="MU43" s="38"/>
      <c r="MV43" s="38"/>
      <c r="MW43" s="38"/>
      <c r="MX43" s="38"/>
      <c r="MY43" s="38"/>
      <c r="MZ43" s="38"/>
      <c r="NA43" s="38"/>
      <c r="NB43" s="38"/>
      <c r="NC43" s="38"/>
      <c r="ND43" s="38"/>
      <c r="NE43" s="38"/>
      <c r="NF43" s="38"/>
      <c r="NG43" s="38"/>
      <c r="NH43" s="38"/>
      <c r="NI43" s="38"/>
      <c r="NJ43" s="38"/>
      <c r="NK43" s="38"/>
      <c r="NL43" s="38"/>
      <c r="NM43" s="38"/>
      <c r="NN43" s="38"/>
      <c r="NO43" s="38"/>
      <c r="NP43" s="38"/>
      <c r="NQ43" s="38">
        <v>20</v>
      </c>
      <c r="NR43" s="38"/>
      <c r="NS43" s="38"/>
      <c r="NT43" s="38"/>
      <c r="NU43" s="38"/>
      <c r="NV43" s="38"/>
      <c r="NW43" s="38"/>
      <c r="NX43" s="38"/>
      <c r="NY43" s="38"/>
      <c r="NZ43" s="38"/>
      <c r="OA43" s="38"/>
      <c r="OB43" s="38"/>
      <c r="OC43" s="38"/>
      <c r="OD43" s="38"/>
      <c r="OE43" s="38"/>
      <c r="OF43" s="38">
        <v>20</v>
      </c>
      <c r="OG43" s="38"/>
      <c r="OH43" s="38"/>
      <c r="OI43" s="38"/>
      <c r="OJ43" s="38"/>
      <c r="OK43" s="38"/>
      <c r="OL43" s="38">
        <v>30</v>
      </c>
      <c r="OM43" s="38"/>
      <c r="ON43" s="38"/>
      <c r="OO43" s="38"/>
      <c r="OP43" s="38"/>
      <c r="OQ43" s="38">
        <v>30</v>
      </c>
      <c r="OR43" s="38"/>
      <c r="OS43" s="38"/>
      <c r="OT43" s="38"/>
      <c r="OU43" s="38"/>
      <c r="OV43" s="38"/>
      <c r="OW43" s="38"/>
      <c r="OX43" s="38"/>
      <c r="OY43" s="38"/>
      <c r="OZ43" s="38"/>
      <c r="PA43" s="38"/>
      <c r="PB43" s="38"/>
      <c r="PC43" s="38"/>
      <c r="PD43" s="38"/>
      <c r="PE43" s="38"/>
      <c r="PF43" s="38"/>
      <c r="PG43" s="38"/>
      <c r="PH43" s="38"/>
      <c r="PI43" s="38"/>
      <c r="PJ43" s="38"/>
      <c r="PK43" s="38">
        <v>30</v>
      </c>
      <c r="PL43" s="38"/>
      <c r="PM43" s="38">
        <v>40</v>
      </c>
      <c r="PN43" s="38"/>
      <c r="PO43" s="38"/>
      <c r="PP43" s="38"/>
      <c r="PQ43" s="38"/>
      <c r="PR43" s="38"/>
      <c r="PS43" s="38"/>
      <c r="PT43" s="38">
        <v>10</v>
      </c>
      <c r="PU43" s="38"/>
      <c r="PV43" s="38"/>
      <c r="PW43" s="38"/>
      <c r="PX43" s="38"/>
      <c r="PY43" s="38"/>
      <c r="PZ43" s="38"/>
      <c r="QA43" s="38"/>
      <c r="QB43" s="38"/>
      <c r="QC43" s="38"/>
      <c r="QD43" s="38"/>
      <c r="QE43" s="38"/>
      <c r="QF43" s="38"/>
      <c r="QG43" s="116"/>
      <c r="QH43" s="38"/>
      <c r="QI43" s="38"/>
      <c r="QJ43" s="38"/>
      <c r="QK43" s="38"/>
      <c r="QL43" s="38"/>
      <c r="QM43" s="38"/>
      <c r="QN43" s="38"/>
      <c r="QO43" s="38"/>
      <c r="QP43" s="38"/>
      <c r="QQ43" s="38"/>
      <c r="QR43" s="38"/>
      <c r="QS43" s="38"/>
      <c r="QT43" s="38"/>
      <c r="QU43" s="38"/>
      <c r="QV43" s="38"/>
      <c r="QW43" s="38"/>
      <c r="QX43" s="38"/>
      <c r="QY43" s="38"/>
      <c r="QZ43" s="38"/>
      <c r="RA43" s="38"/>
      <c r="RB43" s="38"/>
      <c r="RC43" s="38"/>
      <c r="RD43" s="38"/>
      <c r="RE43" s="38"/>
      <c r="RF43" s="38"/>
      <c r="RG43" s="38"/>
      <c r="RH43" s="38"/>
      <c r="RI43" s="38"/>
      <c r="RJ43" s="38"/>
      <c r="RK43" s="38"/>
      <c r="RL43" s="38"/>
      <c r="RM43" s="38"/>
      <c r="RN43" s="38"/>
      <c r="RO43" s="38"/>
      <c r="RP43" s="38"/>
      <c r="RQ43" s="38"/>
      <c r="RR43" s="38"/>
      <c r="RS43" s="38"/>
      <c r="RT43" s="38"/>
      <c r="RU43" s="38"/>
      <c r="RV43" s="38"/>
      <c r="RW43" s="38"/>
      <c r="RX43" s="38"/>
      <c r="RY43" s="38"/>
      <c r="RZ43" s="38"/>
      <c r="SA43" s="38"/>
      <c r="SB43" s="38"/>
      <c r="SC43" s="38"/>
      <c r="SD43" s="38"/>
      <c r="SE43" s="38"/>
      <c r="SF43" s="38"/>
      <c r="SG43" s="38"/>
      <c r="SH43" s="38"/>
      <c r="SI43" s="38"/>
      <c r="SJ43" s="38"/>
      <c r="SK43" s="38"/>
      <c r="SL43" s="38"/>
      <c r="SM43" s="38"/>
      <c r="SN43" s="38"/>
      <c r="SO43" s="38"/>
      <c r="SP43" s="38"/>
      <c r="SQ43" s="38"/>
      <c r="SR43" s="38"/>
      <c r="SS43" s="38"/>
      <c r="ST43" s="38"/>
      <c r="SU43" s="38"/>
      <c r="SV43" s="38"/>
      <c r="SW43" s="38"/>
      <c r="SX43" s="38"/>
      <c r="SY43" s="38"/>
      <c r="SZ43" s="38"/>
      <c r="TA43" s="38"/>
      <c r="TB43" s="38"/>
      <c r="TC43" s="38"/>
      <c r="TD43" s="38"/>
      <c r="TE43" s="38"/>
      <c r="TF43" s="38"/>
      <c r="TG43" s="38"/>
      <c r="TH43" s="38"/>
      <c r="TI43" s="38"/>
      <c r="TJ43" s="38"/>
      <c r="TK43" s="38"/>
      <c r="TL43" s="38"/>
      <c r="TM43" s="38"/>
      <c r="TN43" s="38"/>
      <c r="TO43" s="38"/>
      <c r="TP43" s="38"/>
      <c r="TQ43" s="38"/>
      <c r="TR43" s="38"/>
      <c r="TS43" s="38"/>
      <c r="TT43" s="38"/>
      <c r="TU43" s="38"/>
      <c r="TV43" s="38"/>
      <c r="TW43" s="38"/>
      <c r="TX43" s="38"/>
      <c r="TY43" s="38"/>
      <c r="TZ43" s="38"/>
      <c r="UA43" s="38"/>
      <c r="UB43" s="38"/>
      <c r="UC43" s="38"/>
      <c r="UD43" s="38">
        <v>20</v>
      </c>
      <c r="UE43" s="38"/>
      <c r="UF43" s="38"/>
      <c r="UG43" s="38"/>
      <c r="UH43" s="38"/>
      <c r="UI43" s="38"/>
      <c r="UJ43" s="38"/>
      <c r="UK43" s="38"/>
      <c r="UL43" s="38"/>
      <c r="UM43" s="38"/>
      <c r="UN43" s="38"/>
      <c r="UO43" s="38"/>
      <c r="UP43" s="38"/>
      <c r="UQ43" s="38"/>
      <c r="UR43" s="38"/>
      <c r="US43" s="38"/>
      <c r="UT43" s="38"/>
      <c r="UU43" s="38"/>
      <c r="UV43" s="38"/>
      <c r="UW43" s="38"/>
      <c r="UX43" s="38"/>
      <c r="UY43" s="38"/>
      <c r="UZ43" s="38"/>
      <c r="VA43" s="38"/>
      <c r="VB43" s="38"/>
      <c r="VC43" s="38"/>
      <c r="VD43" s="38"/>
      <c r="VE43" s="38"/>
      <c r="VF43" s="38"/>
      <c r="VG43" s="38"/>
      <c r="VH43" s="38"/>
      <c r="VI43" s="38"/>
      <c r="VJ43" s="38"/>
      <c r="VK43" s="38"/>
      <c r="VL43" s="38"/>
      <c r="VM43" s="38">
        <v>10</v>
      </c>
      <c r="VN43" s="38"/>
      <c r="VO43" s="38"/>
      <c r="VP43" s="38"/>
      <c r="VQ43" s="38"/>
      <c r="VR43" s="38"/>
      <c r="VS43" s="38"/>
      <c r="VT43" s="38"/>
      <c r="VU43" s="38"/>
      <c r="VV43" s="38"/>
      <c r="VW43" s="38">
        <v>10</v>
      </c>
      <c r="VX43" s="38"/>
      <c r="VY43" s="38"/>
      <c r="VZ43" s="38"/>
      <c r="WA43" s="38"/>
      <c r="WB43" s="38"/>
      <c r="WC43" s="38"/>
      <c r="WD43" s="38"/>
      <c r="WE43" s="38"/>
      <c r="WF43" s="38"/>
      <c r="WG43" s="38"/>
      <c r="WH43" s="38"/>
      <c r="WI43" s="38"/>
      <c r="WJ43" s="38"/>
      <c r="WK43" s="38"/>
      <c r="WL43" s="38"/>
      <c r="WM43" s="38"/>
      <c r="WN43" s="38"/>
      <c r="WO43" s="38"/>
      <c r="WP43" s="38"/>
      <c r="WQ43" s="38"/>
      <c r="WR43" s="38"/>
      <c r="WS43" s="38"/>
      <c r="WT43" s="38"/>
      <c r="WU43" s="38"/>
      <c r="WV43" s="38"/>
      <c r="WW43" s="38"/>
      <c r="WX43" s="38"/>
      <c r="WY43" s="38"/>
      <c r="WZ43" s="38"/>
      <c r="XA43" s="38"/>
      <c r="XB43" s="38"/>
      <c r="XC43" s="38"/>
      <c r="XD43" s="38"/>
      <c r="XE43" s="38"/>
      <c r="XF43" s="38"/>
      <c r="XG43" s="38"/>
      <c r="XH43" s="38">
        <v>2</v>
      </c>
      <c r="XI43" s="38"/>
      <c r="XJ43" s="38"/>
      <c r="XK43" s="38"/>
      <c r="XL43" s="38"/>
      <c r="XM43" s="38"/>
      <c r="XN43" s="38"/>
      <c r="XO43" s="38"/>
      <c r="XP43" s="38"/>
      <c r="XQ43" s="38"/>
      <c r="XR43" s="38">
        <v>2</v>
      </c>
      <c r="XS43" s="38"/>
      <c r="XT43" s="38"/>
      <c r="XU43" s="38"/>
      <c r="XV43" s="38"/>
      <c r="XW43" s="38"/>
      <c r="XX43" s="38"/>
      <c r="XY43" s="38"/>
      <c r="XZ43" s="38"/>
      <c r="YA43" s="38"/>
      <c r="YB43" s="38"/>
      <c r="YC43" s="38"/>
      <c r="YD43" s="38"/>
      <c r="YE43" s="38"/>
      <c r="YF43" s="38"/>
      <c r="YG43" s="38"/>
      <c r="YH43" s="38"/>
      <c r="YI43" s="38"/>
      <c r="YJ43" s="38"/>
      <c r="YK43" s="38"/>
      <c r="YL43" s="38"/>
      <c r="YM43" s="38"/>
      <c r="YN43" s="38"/>
      <c r="YO43" s="38"/>
      <c r="YP43" s="38"/>
      <c r="YQ43" s="38"/>
      <c r="YR43" s="38"/>
      <c r="YS43" s="38"/>
      <c r="YT43" s="38"/>
      <c r="YU43" s="38"/>
      <c r="YV43" s="38"/>
      <c r="YW43" s="38"/>
      <c r="YX43" s="38"/>
      <c r="YY43" s="38"/>
      <c r="YZ43" s="38"/>
      <c r="ZA43" s="38"/>
      <c r="ZB43" s="38"/>
      <c r="ZC43" s="38"/>
      <c r="ZD43" s="38"/>
      <c r="ZE43" s="38"/>
      <c r="ZF43" s="38"/>
      <c r="ZG43" s="38"/>
      <c r="ZH43" s="38"/>
      <c r="ZI43" s="38"/>
      <c r="ZJ43" s="38"/>
      <c r="ZK43" s="38"/>
      <c r="ZL43" s="38"/>
      <c r="ZM43" s="38"/>
      <c r="ZN43" s="38"/>
      <c r="ZO43" s="38"/>
      <c r="ZP43" s="38"/>
      <c r="ZQ43" s="38"/>
      <c r="ZR43" s="38"/>
      <c r="ZS43" s="38"/>
      <c r="ZT43" s="38"/>
      <c r="ZU43" s="38"/>
      <c r="ZV43" s="38"/>
      <c r="ZW43" s="38"/>
      <c r="ZX43" s="38"/>
      <c r="ZY43" s="38"/>
      <c r="ZZ43" s="38"/>
      <c r="AAA43" s="38"/>
      <c r="AAB43" s="38"/>
      <c r="AAC43" s="38"/>
      <c r="AAD43" s="38"/>
      <c r="AAE43" s="38"/>
      <c r="AAF43" s="38"/>
      <c r="AAG43" s="38"/>
      <c r="AAH43" s="38"/>
      <c r="AAI43" s="38"/>
      <c r="AAJ43" s="31">
        <f t="shared" si="1"/>
        <v>0</v>
      </c>
      <c r="AAK43" s="5"/>
    </row>
    <row r="44" spans="1:713" s="36" customFormat="1" x14ac:dyDescent="0.25">
      <c r="A44" s="62" t="s">
        <v>171</v>
      </c>
      <c r="B44" s="77">
        <f t="shared" si="0"/>
        <v>30</v>
      </c>
      <c r="C44" s="69">
        <v>10</v>
      </c>
      <c r="D44" s="72">
        <v>43437</v>
      </c>
      <c r="E44" s="79">
        <v>14.55</v>
      </c>
      <c r="F44" s="79">
        <f t="shared" si="6"/>
        <v>436.5</v>
      </c>
      <c r="G44" s="77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  <c r="AK44" s="38"/>
      <c r="AL44" s="38"/>
      <c r="AM44" s="38"/>
      <c r="AN44" s="38"/>
      <c r="AO44" s="38"/>
      <c r="AP44" s="38"/>
      <c r="AQ44" s="38"/>
      <c r="AR44" s="38"/>
      <c r="AS44" s="38"/>
      <c r="AT44" s="38"/>
      <c r="AU44" s="38"/>
      <c r="AV44" s="38"/>
      <c r="AW44" s="38"/>
      <c r="AX44" s="38"/>
      <c r="AY44" s="38"/>
      <c r="AZ44" s="38"/>
      <c r="BA44" s="38"/>
      <c r="BB44" s="38">
        <v>10</v>
      </c>
      <c r="BC44" s="38"/>
      <c r="BD44" s="38"/>
      <c r="BE44" s="38"/>
      <c r="BF44" s="38"/>
      <c r="BG44" s="38"/>
      <c r="BH44" s="38"/>
      <c r="BI44" s="38"/>
      <c r="BJ44" s="38"/>
      <c r="BK44" s="38"/>
      <c r="BL44" s="38">
        <v>10</v>
      </c>
      <c r="BM44" s="38"/>
      <c r="BN44" s="38"/>
      <c r="BO44" s="38"/>
      <c r="BP44" s="38"/>
      <c r="BQ44" s="38"/>
      <c r="BR44" s="38"/>
      <c r="BS44" s="38"/>
      <c r="BT44" s="38"/>
      <c r="BU44" s="38"/>
      <c r="BV44" s="38"/>
      <c r="BW44" s="38"/>
      <c r="BX44" s="38"/>
      <c r="BY44" s="38"/>
      <c r="BZ44" s="38"/>
      <c r="CA44" s="38"/>
      <c r="CB44" s="38"/>
      <c r="CC44" s="38"/>
      <c r="CD44" s="38"/>
      <c r="CE44" s="38"/>
      <c r="CF44" s="38"/>
      <c r="CG44" s="38"/>
      <c r="CH44" s="38"/>
      <c r="CI44" s="38"/>
      <c r="CJ44" s="38"/>
      <c r="CK44" s="38"/>
      <c r="CL44" s="38"/>
      <c r="CM44" s="38"/>
      <c r="CN44" s="38"/>
      <c r="CO44" s="38"/>
      <c r="CP44" s="38"/>
      <c r="CQ44" s="38"/>
      <c r="CR44" s="38"/>
      <c r="CS44" s="38">
        <v>20</v>
      </c>
      <c r="CT44" s="38"/>
      <c r="CU44" s="38"/>
      <c r="CV44" s="38"/>
      <c r="CW44" s="38"/>
      <c r="CX44" s="38"/>
      <c r="CY44" s="38">
        <v>50</v>
      </c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>
        <v>20</v>
      </c>
      <c r="DM44" s="38"/>
      <c r="DN44" s="38">
        <v>10</v>
      </c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>
        <v>20</v>
      </c>
      <c r="EQ44" s="38"/>
      <c r="ER44" s="38"/>
      <c r="ES44" s="38"/>
      <c r="ET44" s="38"/>
      <c r="EU44" s="38"/>
      <c r="EV44" s="38"/>
      <c r="EW44" s="38"/>
      <c r="EX44" s="38"/>
      <c r="EY44" s="38"/>
      <c r="EZ44" s="38"/>
      <c r="FA44" s="38"/>
      <c r="FB44" s="38"/>
      <c r="FC44" s="38"/>
      <c r="FD44" s="38"/>
      <c r="FE44" s="38"/>
      <c r="FF44" s="38"/>
      <c r="FG44" s="38"/>
      <c r="FH44" s="38">
        <v>30</v>
      </c>
      <c r="FI44" s="38"/>
      <c r="FJ44" s="38"/>
      <c r="FK44" s="38"/>
      <c r="FL44" s="38"/>
      <c r="FM44" s="38"/>
      <c r="FN44" s="38"/>
      <c r="FO44" s="38"/>
      <c r="FP44" s="38"/>
      <c r="FQ44" s="38"/>
      <c r="FR44" s="38"/>
      <c r="FS44" s="38"/>
      <c r="FT44" s="38"/>
      <c r="FU44" s="38"/>
      <c r="FV44" s="38"/>
      <c r="FW44" s="38"/>
      <c r="FX44" s="38"/>
      <c r="FY44" s="38"/>
      <c r="FZ44" s="38"/>
      <c r="GA44" s="38"/>
      <c r="GB44" s="38"/>
      <c r="GC44" s="38"/>
      <c r="GD44" s="38"/>
      <c r="GE44" s="38"/>
      <c r="GF44" s="38"/>
      <c r="GG44" s="38"/>
      <c r="GH44" s="38"/>
      <c r="GI44" s="38">
        <v>20</v>
      </c>
      <c r="GJ44" s="38"/>
      <c r="GK44" s="38"/>
      <c r="GL44" s="38"/>
      <c r="GM44" s="38"/>
      <c r="GN44" s="38"/>
      <c r="GO44" s="38"/>
      <c r="GP44" s="38"/>
      <c r="GQ44" s="38"/>
      <c r="GR44" s="38"/>
      <c r="GS44" s="38"/>
      <c r="GT44" s="38"/>
      <c r="GU44" s="38"/>
      <c r="GV44" s="38"/>
      <c r="GW44" s="38"/>
      <c r="GX44" s="38"/>
      <c r="GY44" s="38"/>
      <c r="GZ44" s="38"/>
      <c r="HA44" s="38"/>
      <c r="HB44" s="38"/>
      <c r="HC44" s="38"/>
      <c r="HD44" s="38"/>
      <c r="HE44" s="38"/>
      <c r="HF44" s="38"/>
      <c r="HG44" s="38"/>
      <c r="HH44" s="38"/>
      <c r="HI44" s="38"/>
      <c r="HJ44" s="38"/>
      <c r="HK44" s="38"/>
      <c r="HL44" s="38"/>
      <c r="HM44" s="38"/>
      <c r="HN44" s="38">
        <v>20</v>
      </c>
      <c r="HO44" s="38"/>
      <c r="HP44" s="38"/>
      <c r="HQ44" s="38"/>
      <c r="HR44" s="38"/>
      <c r="HS44" s="38"/>
      <c r="HT44" s="38"/>
      <c r="HU44" s="38"/>
      <c r="HV44" s="38"/>
      <c r="HW44" s="38"/>
      <c r="HX44" s="38"/>
      <c r="HY44" s="116"/>
      <c r="HZ44" s="116"/>
      <c r="IA44" s="116"/>
      <c r="IB44" s="116"/>
      <c r="IC44" s="116"/>
      <c r="ID44" s="116"/>
      <c r="IE44" s="116"/>
      <c r="IF44" s="116"/>
      <c r="IG44" s="116"/>
      <c r="IH44" s="116"/>
      <c r="II44" s="116"/>
      <c r="IJ44" s="116"/>
      <c r="IK44" s="116"/>
      <c r="IL44" s="116"/>
      <c r="IM44" s="116"/>
      <c r="IN44" s="116"/>
      <c r="IO44" s="116"/>
      <c r="IP44" s="116"/>
      <c r="IQ44" s="116"/>
      <c r="IR44" s="116"/>
      <c r="IS44" s="116"/>
      <c r="IT44" s="116"/>
      <c r="IU44" s="116"/>
      <c r="IV44" s="116"/>
      <c r="IW44" s="116"/>
      <c r="IX44" s="116"/>
      <c r="IY44" s="116"/>
      <c r="IZ44" s="116"/>
      <c r="JA44" s="116"/>
      <c r="JB44" s="116"/>
      <c r="JC44" s="116"/>
      <c r="JD44" s="116"/>
      <c r="JE44" s="116"/>
      <c r="JF44" s="116"/>
      <c r="JG44" s="116"/>
      <c r="JH44" s="116"/>
      <c r="JI44" s="116"/>
      <c r="JJ44" s="116"/>
      <c r="JK44" s="116"/>
      <c r="JL44" s="116"/>
      <c r="JM44" s="116"/>
      <c r="JN44" s="116"/>
      <c r="JO44" s="116"/>
      <c r="JP44" s="116"/>
      <c r="JQ44" s="116"/>
      <c r="JR44" s="116"/>
      <c r="JS44" s="116"/>
      <c r="JT44" s="116"/>
      <c r="JU44" s="38"/>
      <c r="JV44" s="116"/>
      <c r="JW44" s="116"/>
      <c r="JX44" s="38"/>
      <c r="JY44" s="116"/>
      <c r="JZ44" s="116"/>
      <c r="KA44" s="116"/>
      <c r="KB44" s="38"/>
      <c r="KC44" s="116"/>
      <c r="KD44" s="38"/>
      <c r="KE44" s="116"/>
      <c r="KF44" s="38"/>
      <c r="KG44" s="38"/>
      <c r="KH44" s="38"/>
      <c r="KI44" s="38"/>
      <c r="KJ44" s="38"/>
      <c r="KK44" s="38"/>
      <c r="KL44" s="38"/>
      <c r="KM44" s="38"/>
      <c r="KN44" s="38"/>
      <c r="KO44" s="38"/>
      <c r="KP44" s="38"/>
      <c r="KQ44" s="38"/>
      <c r="KR44" s="38"/>
      <c r="KS44" s="38"/>
      <c r="KT44" s="38"/>
      <c r="KU44" s="38"/>
      <c r="KV44" s="38"/>
      <c r="KW44" s="38"/>
      <c r="KX44" s="38"/>
      <c r="KY44" s="38"/>
      <c r="KZ44" s="38"/>
      <c r="LA44" s="38"/>
      <c r="LB44" s="38"/>
      <c r="LC44" s="38"/>
      <c r="LD44" s="38"/>
      <c r="LE44" s="38"/>
      <c r="LF44" s="38"/>
      <c r="LG44" s="38"/>
      <c r="LH44" s="38"/>
      <c r="LI44" s="38"/>
      <c r="LJ44" s="38"/>
      <c r="LK44" s="38"/>
      <c r="LL44" s="38"/>
      <c r="LM44" s="38"/>
      <c r="LN44" s="38"/>
      <c r="LO44" s="38"/>
      <c r="LP44" s="38"/>
      <c r="LQ44" s="38"/>
      <c r="LR44" s="38"/>
      <c r="LS44" s="38"/>
      <c r="LT44" s="38"/>
      <c r="LU44" s="38"/>
      <c r="LV44" s="38"/>
      <c r="LW44" s="38"/>
      <c r="LX44" s="38"/>
      <c r="LY44" s="38"/>
      <c r="LZ44" s="38"/>
      <c r="MA44" s="38"/>
      <c r="MB44" s="38"/>
      <c r="MC44" s="38"/>
      <c r="MD44" s="38">
        <v>10</v>
      </c>
      <c r="ME44" s="38"/>
      <c r="MF44" s="38"/>
      <c r="MG44" s="38"/>
      <c r="MH44" s="38"/>
      <c r="MI44" s="38"/>
      <c r="MJ44" s="38"/>
      <c r="MK44" s="38"/>
      <c r="ML44" s="38"/>
      <c r="MM44" s="38"/>
      <c r="MN44" s="38"/>
      <c r="MO44" s="38"/>
      <c r="MP44" s="38"/>
      <c r="MQ44" s="38"/>
      <c r="MR44" s="38"/>
      <c r="MS44" s="38"/>
      <c r="MT44" s="38"/>
      <c r="MU44" s="38"/>
      <c r="MV44" s="38"/>
      <c r="MW44" s="38"/>
      <c r="MX44" s="38"/>
      <c r="MY44" s="38"/>
      <c r="MZ44" s="38"/>
      <c r="NA44" s="38"/>
      <c r="NB44" s="38"/>
      <c r="NC44" s="38"/>
      <c r="ND44" s="38"/>
      <c r="NE44" s="38"/>
      <c r="NF44" s="38"/>
      <c r="NG44" s="38"/>
      <c r="NH44" s="38"/>
      <c r="NI44" s="38"/>
      <c r="NJ44" s="38"/>
      <c r="NK44" s="38"/>
      <c r="NL44" s="38"/>
      <c r="NM44" s="38"/>
      <c r="NN44" s="38"/>
      <c r="NO44" s="38"/>
      <c r="NP44" s="38"/>
      <c r="NQ44" s="38"/>
      <c r="NR44" s="38"/>
      <c r="NS44" s="38"/>
      <c r="NT44" s="38"/>
      <c r="NU44" s="38"/>
      <c r="NV44" s="38"/>
      <c r="NW44" s="38"/>
      <c r="NX44" s="38"/>
      <c r="NY44" s="38"/>
      <c r="NZ44" s="38"/>
      <c r="OA44" s="38"/>
      <c r="OB44" s="38"/>
      <c r="OC44" s="38"/>
      <c r="OD44" s="38"/>
      <c r="OE44" s="38"/>
      <c r="OF44" s="38"/>
      <c r="OG44" s="38"/>
      <c r="OH44" s="38"/>
      <c r="OI44" s="38"/>
      <c r="OJ44" s="38"/>
      <c r="OK44" s="38"/>
      <c r="OL44" s="38"/>
      <c r="OM44" s="38"/>
      <c r="ON44" s="38"/>
      <c r="OO44" s="38"/>
      <c r="OP44" s="38"/>
      <c r="OQ44" s="38"/>
      <c r="OR44" s="38"/>
      <c r="OS44" s="38"/>
      <c r="OT44" s="38"/>
      <c r="OU44" s="38"/>
      <c r="OV44" s="38"/>
      <c r="OW44" s="38"/>
      <c r="OX44" s="38"/>
      <c r="OY44" s="38"/>
      <c r="OZ44" s="38"/>
      <c r="PA44" s="38"/>
      <c r="PB44" s="38"/>
      <c r="PC44" s="38"/>
      <c r="PD44" s="38"/>
      <c r="PE44" s="38"/>
      <c r="PF44" s="38"/>
      <c r="PG44" s="38"/>
      <c r="PH44" s="38"/>
      <c r="PI44" s="38"/>
      <c r="PJ44" s="38"/>
      <c r="PK44" s="38"/>
      <c r="PL44" s="38"/>
      <c r="PM44" s="38"/>
      <c r="PN44" s="38"/>
      <c r="PO44" s="38"/>
      <c r="PP44" s="38"/>
      <c r="PQ44" s="38"/>
      <c r="PR44" s="38"/>
      <c r="PS44" s="38"/>
      <c r="PT44" s="38"/>
      <c r="PU44" s="38"/>
      <c r="PV44" s="38"/>
      <c r="PW44" s="38"/>
      <c r="PX44" s="38"/>
      <c r="PY44" s="38"/>
      <c r="PZ44" s="38"/>
      <c r="QA44" s="38">
        <v>40</v>
      </c>
      <c r="QB44" s="38"/>
      <c r="QC44" s="38"/>
      <c r="QD44" s="38"/>
      <c r="QE44" s="38"/>
      <c r="QF44" s="38"/>
      <c r="QG44" s="116"/>
      <c r="QH44" s="38"/>
      <c r="QI44" s="38"/>
      <c r="QJ44" s="38"/>
      <c r="QK44" s="38"/>
      <c r="QL44" s="38"/>
      <c r="QM44" s="38"/>
      <c r="QN44" s="38"/>
      <c r="QO44" s="38"/>
      <c r="QP44" s="38"/>
      <c r="QQ44" s="38"/>
      <c r="QR44" s="38"/>
      <c r="QS44" s="38">
        <v>10</v>
      </c>
      <c r="QT44" s="38"/>
      <c r="QU44" s="38"/>
      <c r="QV44" s="38"/>
      <c r="QW44" s="38"/>
      <c r="QX44" s="38"/>
      <c r="QY44" s="38"/>
      <c r="QZ44" s="38"/>
      <c r="RA44" s="38"/>
      <c r="RB44" s="38"/>
      <c r="RC44" s="38"/>
      <c r="RD44" s="38"/>
      <c r="RE44" s="38"/>
      <c r="RF44" s="38"/>
      <c r="RG44" s="38"/>
      <c r="RH44" s="38"/>
      <c r="RI44" s="38"/>
      <c r="RJ44" s="38"/>
      <c r="RK44" s="38"/>
      <c r="RL44" s="38"/>
      <c r="RM44" s="38"/>
      <c r="RN44" s="38"/>
      <c r="RO44" s="38"/>
      <c r="RP44" s="38"/>
      <c r="RQ44" s="38"/>
      <c r="RR44" s="38"/>
      <c r="RS44" s="38"/>
      <c r="RT44" s="38"/>
      <c r="RU44" s="38"/>
      <c r="RV44" s="38"/>
      <c r="RW44" s="38"/>
      <c r="RX44" s="38"/>
      <c r="RY44" s="38"/>
      <c r="RZ44" s="38"/>
      <c r="SA44" s="38"/>
      <c r="SB44" s="38"/>
      <c r="SC44" s="38"/>
      <c r="SD44" s="38"/>
      <c r="SE44" s="38"/>
      <c r="SF44" s="38"/>
      <c r="SG44" s="38"/>
      <c r="SH44" s="38"/>
      <c r="SI44" s="38"/>
      <c r="SJ44" s="38"/>
      <c r="SK44" s="38"/>
      <c r="SL44" s="38"/>
      <c r="SM44" s="38"/>
      <c r="SN44" s="38"/>
      <c r="SO44" s="38"/>
      <c r="SP44" s="38"/>
      <c r="SQ44" s="38"/>
      <c r="SR44" s="38"/>
      <c r="SS44" s="38"/>
      <c r="ST44" s="38"/>
      <c r="SU44" s="38"/>
      <c r="SV44" s="38"/>
      <c r="SW44" s="38"/>
      <c r="SX44" s="38"/>
      <c r="SY44" s="38"/>
      <c r="SZ44" s="38"/>
      <c r="TA44" s="38">
        <v>10</v>
      </c>
      <c r="TB44" s="38"/>
      <c r="TC44" s="38"/>
      <c r="TD44" s="38"/>
      <c r="TE44" s="38"/>
      <c r="TF44" s="38"/>
      <c r="TG44" s="38"/>
      <c r="TH44" s="38"/>
      <c r="TI44" s="38"/>
      <c r="TJ44" s="38"/>
      <c r="TK44" s="38"/>
      <c r="TL44" s="38"/>
      <c r="TM44" s="38">
        <v>20</v>
      </c>
      <c r="TN44" s="38"/>
      <c r="TO44" s="38"/>
      <c r="TP44" s="38"/>
      <c r="TQ44" s="38"/>
      <c r="TR44" s="38"/>
      <c r="TS44" s="38"/>
      <c r="TT44" s="38"/>
      <c r="TU44" s="38"/>
      <c r="TV44" s="38"/>
      <c r="TW44" s="38"/>
      <c r="TX44" s="38"/>
      <c r="TY44" s="38"/>
      <c r="TZ44" s="38"/>
      <c r="UA44" s="38"/>
      <c r="UB44" s="38"/>
      <c r="UC44" s="38"/>
      <c r="UD44" s="38"/>
      <c r="UE44" s="38"/>
      <c r="UF44" s="38"/>
      <c r="UG44" s="38"/>
      <c r="UH44" s="38"/>
      <c r="UI44" s="38"/>
      <c r="UJ44" s="38"/>
      <c r="UK44" s="38"/>
      <c r="UL44" s="38"/>
      <c r="UM44" s="38"/>
      <c r="UN44" s="38"/>
      <c r="UO44" s="38"/>
      <c r="UP44" s="38"/>
      <c r="UQ44" s="38"/>
      <c r="UR44" s="38"/>
      <c r="US44" s="38"/>
      <c r="UT44" s="38"/>
      <c r="UU44" s="38"/>
      <c r="UV44" s="38"/>
      <c r="UW44" s="38"/>
      <c r="UX44" s="38"/>
      <c r="UY44" s="38"/>
      <c r="UZ44" s="38"/>
      <c r="VA44" s="38"/>
      <c r="VB44" s="38"/>
      <c r="VC44" s="38"/>
      <c r="VD44" s="38"/>
      <c r="VE44" s="38"/>
      <c r="VF44" s="38"/>
      <c r="VG44" s="38"/>
      <c r="VH44" s="38"/>
      <c r="VI44" s="38"/>
      <c r="VJ44" s="38"/>
      <c r="VK44" s="38"/>
      <c r="VL44" s="38"/>
      <c r="VM44" s="38"/>
      <c r="VN44" s="38"/>
      <c r="VO44" s="38"/>
      <c r="VP44" s="38"/>
      <c r="VQ44" s="38"/>
      <c r="VR44" s="38"/>
      <c r="VS44" s="38"/>
      <c r="VT44" s="38"/>
      <c r="VU44" s="38"/>
      <c r="VV44" s="38"/>
      <c r="VW44" s="38"/>
      <c r="VX44" s="38"/>
      <c r="VY44" s="38"/>
      <c r="VZ44" s="38"/>
      <c r="WA44" s="38"/>
      <c r="WB44" s="38"/>
      <c r="WC44" s="38"/>
      <c r="WD44" s="38"/>
      <c r="WE44" s="38"/>
      <c r="WF44" s="38"/>
      <c r="WG44" s="38"/>
      <c r="WH44" s="38"/>
      <c r="WI44" s="38"/>
      <c r="WJ44" s="38"/>
      <c r="WK44" s="38"/>
      <c r="WL44" s="38"/>
      <c r="WM44" s="38"/>
      <c r="WN44" s="38"/>
      <c r="WO44" s="38"/>
      <c r="WP44" s="38"/>
      <c r="WQ44" s="38"/>
      <c r="WR44" s="38"/>
      <c r="WS44" s="38"/>
      <c r="WT44" s="38"/>
      <c r="WU44" s="38"/>
      <c r="WV44" s="38"/>
      <c r="WW44" s="38"/>
      <c r="WX44" s="38"/>
      <c r="WY44" s="38"/>
      <c r="WZ44" s="38"/>
      <c r="XA44" s="38"/>
      <c r="XB44" s="38"/>
      <c r="XC44" s="38"/>
      <c r="XD44" s="38"/>
      <c r="XE44" s="38"/>
      <c r="XF44" s="38"/>
      <c r="XG44" s="38"/>
      <c r="XH44" s="38">
        <v>50</v>
      </c>
      <c r="XI44" s="38"/>
      <c r="XJ44" s="38"/>
      <c r="XK44" s="38"/>
      <c r="XL44" s="38"/>
      <c r="XM44" s="38"/>
      <c r="XN44" s="38"/>
      <c r="XO44" s="38"/>
      <c r="XP44" s="38"/>
      <c r="XQ44" s="38"/>
      <c r="XR44" s="38"/>
      <c r="XS44" s="38"/>
      <c r="XT44" s="38"/>
      <c r="XU44" s="38"/>
      <c r="XV44" s="38">
        <v>20</v>
      </c>
      <c r="XW44" s="38"/>
      <c r="XX44" s="38"/>
      <c r="XY44" s="38"/>
      <c r="XZ44" s="38"/>
      <c r="YA44" s="38"/>
      <c r="YB44" s="38"/>
      <c r="YC44" s="38"/>
      <c r="YD44" s="38"/>
      <c r="YE44" s="38"/>
      <c r="YF44" s="38"/>
      <c r="YG44" s="38"/>
      <c r="YH44" s="38"/>
      <c r="YI44" s="38"/>
      <c r="YJ44" s="38"/>
      <c r="YK44" s="38"/>
      <c r="YL44" s="38"/>
      <c r="YM44" s="38"/>
      <c r="YN44" s="38"/>
      <c r="YO44" s="38"/>
      <c r="YP44" s="38"/>
      <c r="YQ44" s="38"/>
      <c r="YR44" s="38"/>
      <c r="YS44" s="38"/>
      <c r="YT44" s="38"/>
      <c r="YU44" s="38"/>
      <c r="YV44" s="38"/>
      <c r="YW44" s="38"/>
      <c r="YX44" s="38"/>
      <c r="YY44" s="38"/>
      <c r="YZ44" s="38"/>
      <c r="ZA44" s="38"/>
      <c r="ZB44" s="38"/>
      <c r="ZC44" s="38"/>
      <c r="ZD44" s="38"/>
      <c r="ZE44" s="38"/>
      <c r="ZF44" s="38"/>
      <c r="ZG44" s="38"/>
      <c r="ZH44" s="38"/>
      <c r="ZI44" s="38"/>
      <c r="ZJ44" s="38"/>
      <c r="ZK44" s="38"/>
      <c r="ZL44" s="38"/>
      <c r="ZM44" s="38"/>
      <c r="ZN44" s="38"/>
      <c r="ZO44" s="38"/>
      <c r="ZP44" s="38"/>
      <c r="ZQ44" s="38"/>
      <c r="ZR44" s="38"/>
      <c r="ZS44" s="38"/>
      <c r="ZT44" s="38"/>
      <c r="ZU44" s="38"/>
      <c r="ZV44" s="38"/>
      <c r="ZW44" s="38"/>
      <c r="ZX44" s="38"/>
      <c r="ZY44" s="38"/>
      <c r="ZZ44" s="38"/>
      <c r="AAA44" s="38"/>
      <c r="AAB44" s="38"/>
      <c r="AAC44" s="38"/>
      <c r="AAD44" s="38"/>
      <c r="AAE44" s="38"/>
      <c r="AAF44" s="38"/>
      <c r="AAG44" s="38"/>
      <c r="AAH44" s="38"/>
      <c r="AAI44" s="38">
        <v>30</v>
      </c>
      <c r="AAJ44" s="31">
        <f t="shared" si="1"/>
        <v>0</v>
      </c>
      <c r="AAK44" s="5"/>
    </row>
    <row r="45" spans="1:713" s="36" customFormat="1" x14ac:dyDescent="0.25">
      <c r="A45" s="62" t="s">
        <v>171</v>
      </c>
      <c r="B45" s="77">
        <f t="shared" si="0"/>
        <v>10</v>
      </c>
      <c r="C45" s="69">
        <v>10</v>
      </c>
      <c r="D45" s="72">
        <v>43451</v>
      </c>
      <c r="E45" s="79">
        <v>14.51</v>
      </c>
      <c r="F45" s="79">
        <f t="shared" si="6"/>
        <v>145.1</v>
      </c>
      <c r="G45" s="77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8"/>
      <c r="BY45" s="38"/>
      <c r="BZ45" s="38"/>
      <c r="CA45" s="38"/>
      <c r="CB45" s="38"/>
      <c r="CC45" s="38"/>
      <c r="CD45" s="38"/>
      <c r="CE45" s="38"/>
      <c r="CF45" s="38"/>
      <c r="CG45" s="38"/>
      <c r="CH45" s="38"/>
      <c r="CI45" s="38"/>
      <c r="CJ45" s="38"/>
      <c r="CK45" s="38"/>
      <c r="CL45" s="38"/>
      <c r="CM45" s="38"/>
      <c r="CN45" s="38"/>
      <c r="CO45" s="38"/>
      <c r="CP45" s="38"/>
      <c r="CQ45" s="38"/>
      <c r="CR45" s="38"/>
      <c r="CS45" s="38"/>
      <c r="CT45" s="38"/>
      <c r="CU45" s="38"/>
      <c r="CV45" s="38"/>
      <c r="CW45" s="38"/>
      <c r="CX45" s="38"/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  <c r="EW45" s="38"/>
      <c r="EX45" s="38"/>
      <c r="EY45" s="38"/>
      <c r="EZ45" s="38"/>
      <c r="FA45" s="38"/>
      <c r="FB45" s="38"/>
      <c r="FC45" s="38"/>
      <c r="FD45" s="38"/>
      <c r="FE45" s="38"/>
      <c r="FF45" s="38"/>
      <c r="FG45" s="38"/>
      <c r="FH45" s="38"/>
      <c r="FI45" s="38"/>
      <c r="FJ45" s="38"/>
      <c r="FK45" s="38"/>
      <c r="FL45" s="38"/>
      <c r="FM45" s="38"/>
      <c r="FN45" s="38"/>
      <c r="FO45" s="38"/>
      <c r="FP45" s="38"/>
      <c r="FQ45" s="38"/>
      <c r="FR45" s="38"/>
      <c r="FS45" s="38"/>
      <c r="FT45" s="38"/>
      <c r="FU45" s="38"/>
      <c r="FV45" s="38"/>
      <c r="FW45" s="38"/>
      <c r="FX45" s="38"/>
      <c r="FY45" s="38"/>
      <c r="FZ45" s="38"/>
      <c r="GA45" s="38"/>
      <c r="GB45" s="38"/>
      <c r="GC45" s="38"/>
      <c r="GD45" s="38"/>
      <c r="GE45" s="38"/>
      <c r="GF45" s="38"/>
      <c r="GG45" s="38"/>
      <c r="GH45" s="38"/>
      <c r="GI45" s="38"/>
      <c r="GJ45" s="38"/>
      <c r="GK45" s="38"/>
      <c r="GL45" s="38"/>
      <c r="GM45" s="38"/>
      <c r="GN45" s="38"/>
      <c r="GO45" s="38"/>
      <c r="GP45" s="38"/>
      <c r="GQ45" s="38"/>
      <c r="GR45" s="38"/>
      <c r="GS45" s="38"/>
      <c r="GT45" s="38"/>
      <c r="GU45" s="38"/>
      <c r="GV45" s="38"/>
      <c r="GW45" s="38"/>
      <c r="GX45" s="38"/>
      <c r="GY45" s="38"/>
      <c r="GZ45" s="38"/>
      <c r="HA45" s="38"/>
      <c r="HB45" s="38"/>
      <c r="HC45" s="38"/>
      <c r="HD45" s="38"/>
      <c r="HE45" s="38"/>
      <c r="HF45" s="38"/>
      <c r="HG45" s="38"/>
      <c r="HH45" s="38"/>
      <c r="HI45" s="38"/>
      <c r="HJ45" s="38"/>
      <c r="HK45" s="38"/>
      <c r="HL45" s="38"/>
      <c r="HM45" s="38"/>
      <c r="HN45" s="38"/>
      <c r="HO45" s="38"/>
      <c r="HP45" s="38"/>
      <c r="HQ45" s="38"/>
      <c r="HR45" s="38"/>
      <c r="HS45" s="38"/>
      <c r="HT45" s="38"/>
      <c r="HU45" s="38"/>
      <c r="HV45" s="38"/>
      <c r="HW45" s="38"/>
      <c r="HX45" s="38"/>
      <c r="HY45" s="116"/>
      <c r="HZ45" s="116"/>
      <c r="IA45" s="116"/>
      <c r="IB45" s="116"/>
      <c r="IC45" s="116"/>
      <c r="ID45" s="116"/>
      <c r="IE45" s="116"/>
      <c r="IF45" s="116"/>
      <c r="IG45" s="116"/>
      <c r="IH45" s="116"/>
      <c r="II45" s="116"/>
      <c r="IJ45" s="116"/>
      <c r="IK45" s="116"/>
      <c r="IL45" s="116"/>
      <c r="IM45" s="116"/>
      <c r="IN45" s="116"/>
      <c r="IO45" s="116"/>
      <c r="IP45" s="116"/>
      <c r="IQ45" s="116"/>
      <c r="IR45" s="116"/>
      <c r="IS45" s="116"/>
      <c r="IT45" s="116"/>
      <c r="IU45" s="116"/>
      <c r="IV45" s="116"/>
      <c r="IW45" s="116"/>
      <c r="IX45" s="116"/>
      <c r="IY45" s="116"/>
      <c r="IZ45" s="116"/>
      <c r="JA45" s="116"/>
      <c r="JB45" s="116"/>
      <c r="JC45" s="116"/>
      <c r="JD45" s="116"/>
      <c r="JE45" s="116"/>
      <c r="JF45" s="116"/>
      <c r="JG45" s="116"/>
      <c r="JH45" s="116"/>
      <c r="JI45" s="116"/>
      <c r="JJ45" s="116"/>
      <c r="JK45" s="116"/>
      <c r="JL45" s="116"/>
      <c r="JM45" s="116"/>
      <c r="JN45" s="116"/>
      <c r="JO45" s="116"/>
      <c r="JP45" s="116"/>
      <c r="JQ45" s="116"/>
      <c r="JR45" s="116"/>
      <c r="JS45" s="116"/>
      <c r="JT45" s="116"/>
      <c r="JU45" s="38"/>
      <c r="JV45" s="116"/>
      <c r="JW45" s="116"/>
      <c r="JX45" s="38"/>
      <c r="JY45" s="116"/>
      <c r="JZ45" s="116"/>
      <c r="KA45" s="116"/>
      <c r="KB45" s="38"/>
      <c r="KC45" s="116"/>
      <c r="KD45" s="38"/>
      <c r="KE45" s="116"/>
      <c r="KF45" s="38"/>
      <c r="KG45" s="38"/>
      <c r="KH45" s="38"/>
      <c r="KI45" s="38"/>
      <c r="KJ45" s="38"/>
      <c r="KK45" s="38"/>
      <c r="KL45" s="38"/>
      <c r="KM45" s="38"/>
      <c r="KN45" s="38"/>
      <c r="KO45" s="38"/>
      <c r="KP45" s="38"/>
      <c r="KQ45" s="38"/>
      <c r="KR45" s="38"/>
      <c r="KS45" s="38"/>
      <c r="KT45" s="38"/>
      <c r="KU45" s="38"/>
      <c r="KV45" s="38"/>
      <c r="KW45" s="38"/>
      <c r="KX45" s="38"/>
      <c r="KY45" s="38"/>
      <c r="KZ45" s="38"/>
      <c r="LA45" s="38"/>
      <c r="LB45" s="38"/>
      <c r="LC45" s="38"/>
      <c r="LD45" s="38"/>
      <c r="LE45" s="38"/>
      <c r="LF45" s="38"/>
      <c r="LG45" s="38"/>
      <c r="LH45" s="38"/>
      <c r="LI45" s="38"/>
      <c r="LJ45" s="38"/>
      <c r="LK45" s="38"/>
      <c r="LL45" s="38"/>
      <c r="LM45" s="38"/>
      <c r="LN45" s="38"/>
      <c r="LO45" s="38"/>
      <c r="LP45" s="38"/>
      <c r="LQ45" s="38"/>
      <c r="LR45" s="38"/>
      <c r="LS45" s="38"/>
      <c r="LT45" s="38"/>
      <c r="LU45" s="38"/>
      <c r="LV45" s="38"/>
      <c r="LW45" s="38"/>
      <c r="LX45" s="38"/>
      <c r="LY45" s="38"/>
      <c r="LZ45" s="38"/>
      <c r="MA45" s="38"/>
      <c r="MB45" s="38"/>
      <c r="MC45" s="38"/>
      <c r="MD45" s="38"/>
      <c r="ME45" s="38"/>
      <c r="MF45" s="38"/>
      <c r="MG45" s="38"/>
      <c r="MH45" s="38"/>
      <c r="MI45" s="38"/>
      <c r="MJ45" s="38"/>
      <c r="MK45" s="38"/>
      <c r="ML45" s="38"/>
      <c r="MM45" s="38"/>
      <c r="MN45" s="38"/>
      <c r="MO45" s="38"/>
      <c r="MP45" s="38"/>
      <c r="MQ45" s="38"/>
      <c r="MR45" s="38"/>
      <c r="MS45" s="38"/>
      <c r="MT45" s="38"/>
      <c r="MU45" s="38"/>
      <c r="MV45" s="38"/>
      <c r="MW45" s="38"/>
      <c r="MX45" s="38"/>
      <c r="MY45" s="38"/>
      <c r="MZ45" s="38"/>
      <c r="NA45" s="38"/>
      <c r="NB45" s="38"/>
      <c r="NC45" s="38"/>
      <c r="ND45" s="38"/>
      <c r="NE45" s="38"/>
      <c r="NF45" s="38"/>
      <c r="NG45" s="38"/>
      <c r="NH45" s="38"/>
      <c r="NI45" s="38"/>
      <c r="NJ45" s="38"/>
      <c r="NK45" s="38"/>
      <c r="NL45" s="38"/>
      <c r="NM45" s="38"/>
      <c r="NN45" s="38"/>
      <c r="NO45" s="38"/>
      <c r="NP45" s="38"/>
      <c r="NQ45" s="38"/>
      <c r="NR45" s="38"/>
      <c r="NS45" s="38"/>
      <c r="NT45" s="38"/>
      <c r="NU45" s="38"/>
      <c r="NV45" s="38"/>
      <c r="NW45" s="38"/>
      <c r="NX45" s="38"/>
      <c r="NY45" s="38"/>
      <c r="NZ45" s="38"/>
      <c r="OA45" s="38"/>
      <c r="OB45" s="38"/>
      <c r="OC45" s="38"/>
      <c r="OD45" s="38"/>
      <c r="OE45" s="38"/>
      <c r="OF45" s="38"/>
      <c r="OG45" s="38"/>
      <c r="OH45" s="38"/>
      <c r="OI45" s="38"/>
      <c r="OJ45" s="38"/>
      <c r="OK45" s="38"/>
      <c r="OL45" s="38"/>
      <c r="OM45" s="38"/>
      <c r="ON45" s="38"/>
      <c r="OO45" s="38"/>
      <c r="OP45" s="38"/>
      <c r="OQ45" s="38"/>
      <c r="OR45" s="38"/>
      <c r="OS45" s="38"/>
      <c r="OT45" s="38"/>
      <c r="OU45" s="38"/>
      <c r="OV45" s="38"/>
      <c r="OW45" s="38"/>
      <c r="OX45" s="38"/>
      <c r="OY45" s="38"/>
      <c r="OZ45" s="38"/>
      <c r="PA45" s="38"/>
      <c r="PB45" s="38"/>
      <c r="PC45" s="38"/>
      <c r="PD45" s="38"/>
      <c r="PE45" s="38"/>
      <c r="PF45" s="38"/>
      <c r="PG45" s="38"/>
      <c r="PH45" s="38"/>
      <c r="PI45" s="38"/>
      <c r="PJ45" s="38"/>
      <c r="PK45" s="38"/>
      <c r="PL45" s="38"/>
      <c r="PM45" s="38"/>
      <c r="PN45" s="38"/>
      <c r="PO45" s="38"/>
      <c r="PP45" s="38"/>
      <c r="PQ45" s="38"/>
      <c r="PR45" s="38"/>
      <c r="PS45" s="38"/>
      <c r="PT45" s="38"/>
      <c r="PU45" s="38"/>
      <c r="PV45" s="38"/>
      <c r="PW45" s="38"/>
      <c r="PX45" s="38"/>
      <c r="PY45" s="38"/>
      <c r="PZ45" s="38"/>
      <c r="QA45" s="38"/>
      <c r="QB45" s="38"/>
      <c r="QC45" s="38"/>
      <c r="QD45" s="38"/>
      <c r="QE45" s="38"/>
      <c r="QF45" s="38"/>
      <c r="QG45" s="116"/>
      <c r="QH45" s="38"/>
      <c r="QI45" s="38"/>
      <c r="QJ45" s="38"/>
      <c r="QK45" s="38"/>
      <c r="QL45" s="38"/>
      <c r="QM45" s="38"/>
      <c r="QN45" s="38"/>
      <c r="QO45" s="38"/>
      <c r="QP45" s="38"/>
      <c r="QQ45" s="38"/>
      <c r="QR45" s="38"/>
      <c r="QS45" s="38"/>
      <c r="QT45" s="38"/>
      <c r="QU45" s="38"/>
      <c r="QV45" s="38"/>
      <c r="QW45" s="38"/>
      <c r="QX45" s="38"/>
      <c r="QY45" s="38"/>
      <c r="QZ45" s="38"/>
      <c r="RA45" s="38"/>
      <c r="RB45" s="38"/>
      <c r="RC45" s="38"/>
      <c r="RD45" s="38"/>
      <c r="RE45" s="38"/>
      <c r="RF45" s="38"/>
      <c r="RG45" s="38"/>
      <c r="RH45" s="38"/>
      <c r="RI45" s="38"/>
      <c r="RJ45" s="38"/>
      <c r="RK45" s="38"/>
      <c r="RL45" s="38"/>
      <c r="RM45" s="38"/>
      <c r="RN45" s="38"/>
      <c r="RO45" s="38"/>
      <c r="RP45" s="38"/>
      <c r="RQ45" s="38"/>
      <c r="RR45" s="38"/>
      <c r="RS45" s="38"/>
      <c r="RT45" s="38"/>
      <c r="RU45" s="38"/>
      <c r="RV45" s="38"/>
      <c r="RW45" s="38"/>
      <c r="RX45" s="38"/>
      <c r="RY45" s="38"/>
      <c r="RZ45" s="38"/>
      <c r="SA45" s="38"/>
      <c r="SB45" s="38"/>
      <c r="SC45" s="38"/>
      <c r="SD45" s="38"/>
      <c r="SE45" s="38"/>
      <c r="SF45" s="38"/>
      <c r="SG45" s="38"/>
      <c r="SH45" s="38"/>
      <c r="SI45" s="38"/>
      <c r="SJ45" s="38"/>
      <c r="SK45" s="38"/>
      <c r="SL45" s="38"/>
      <c r="SM45" s="38"/>
      <c r="SN45" s="38"/>
      <c r="SO45" s="38"/>
      <c r="SP45" s="38"/>
      <c r="SQ45" s="38"/>
      <c r="SR45" s="38"/>
      <c r="SS45" s="38"/>
      <c r="ST45" s="38"/>
      <c r="SU45" s="38"/>
      <c r="SV45" s="38"/>
      <c r="SW45" s="38"/>
      <c r="SX45" s="38"/>
      <c r="SY45" s="38"/>
      <c r="SZ45" s="38"/>
      <c r="TA45" s="38"/>
      <c r="TB45" s="38"/>
      <c r="TC45" s="38"/>
      <c r="TD45" s="38"/>
      <c r="TE45" s="38"/>
      <c r="TF45" s="38"/>
      <c r="TG45" s="38"/>
      <c r="TH45" s="38"/>
      <c r="TI45" s="38"/>
      <c r="TJ45" s="38"/>
      <c r="TK45" s="38"/>
      <c r="TL45" s="38"/>
      <c r="TM45" s="38"/>
      <c r="TN45" s="38"/>
      <c r="TO45" s="38"/>
      <c r="TP45" s="38"/>
      <c r="TQ45" s="38"/>
      <c r="TR45" s="38"/>
      <c r="TS45" s="38"/>
      <c r="TT45" s="38"/>
      <c r="TU45" s="38"/>
      <c r="TV45" s="38"/>
      <c r="TW45" s="38"/>
      <c r="TX45" s="38"/>
      <c r="TY45" s="38"/>
      <c r="TZ45" s="38"/>
      <c r="UA45" s="38"/>
      <c r="UB45" s="38"/>
      <c r="UC45" s="38"/>
      <c r="UD45" s="38"/>
      <c r="UE45" s="38"/>
      <c r="UF45" s="38"/>
      <c r="UG45" s="38"/>
      <c r="UH45" s="38"/>
      <c r="UI45" s="38"/>
      <c r="UJ45" s="38"/>
      <c r="UK45" s="38"/>
      <c r="UL45" s="38"/>
      <c r="UM45" s="38"/>
      <c r="UN45" s="38"/>
      <c r="UO45" s="38"/>
      <c r="UP45" s="38"/>
      <c r="UQ45" s="38"/>
      <c r="UR45" s="38"/>
      <c r="US45" s="38"/>
      <c r="UT45" s="38"/>
      <c r="UU45" s="38"/>
      <c r="UV45" s="38"/>
      <c r="UW45" s="38"/>
      <c r="UX45" s="38"/>
      <c r="UY45" s="38"/>
      <c r="UZ45" s="38"/>
      <c r="VA45" s="38"/>
      <c r="VB45" s="38"/>
      <c r="VC45" s="38"/>
      <c r="VD45" s="38"/>
      <c r="VE45" s="38"/>
      <c r="VF45" s="38"/>
      <c r="VG45" s="38"/>
      <c r="VH45" s="38"/>
      <c r="VI45" s="38"/>
      <c r="VJ45" s="38"/>
      <c r="VK45" s="38"/>
      <c r="VL45" s="38"/>
      <c r="VM45" s="38"/>
      <c r="VN45" s="38"/>
      <c r="VO45" s="38"/>
      <c r="VP45" s="38"/>
      <c r="VQ45" s="38">
        <v>20</v>
      </c>
      <c r="VR45" s="38"/>
      <c r="VS45" s="38"/>
      <c r="VT45" s="38"/>
      <c r="VU45" s="38"/>
      <c r="VV45" s="38"/>
      <c r="VW45" s="38"/>
      <c r="VX45" s="38"/>
      <c r="VY45" s="38"/>
      <c r="VZ45" s="38"/>
      <c r="WA45" s="38"/>
      <c r="WB45" s="38"/>
      <c r="WC45" s="38"/>
      <c r="WD45" s="38"/>
      <c r="WE45" s="38"/>
      <c r="WF45" s="38"/>
      <c r="WG45" s="38"/>
      <c r="WH45" s="38"/>
      <c r="WI45" s="38"/>
      <c r="WJ45" s="38"/>
      <c r="WK45" s="38"/>
      <c r="WL45" s="38"/>
      <c r="WM45" s="38"/>
      <c r="WN45" s="38"/>
      <c r="WO45" s="38"/>
      <c r="WP45" s="38"/>
      <c r="WQ45" s="38"/>
      <c r="WR45" s="38"/>
      <c r="WS45" s="38"/>
      <c r="WT45" s="38"/>
      <c r="WU45" s="38"/>
      <c r="WV45" s="38"/>
      <c r="WW45" s="38"/>
      <c r="WX45" s="38"/>
      <c r="WY45" s="38"/>
      <c r="WZ45" s="38"/>
      <c r="XA45" s="38"/>
      <c r="XB45" s="38"/>
      <c r="XC45" s="38"/>
      <c r="XD45" s="38"/>
      <c r="XE45" s="38"/>
      <c r="XF45" s="38">
        <v>20</v>
      </c>
      <c r="XG45" s="38"/>
      <c r="XH45" s="38"/>
      <c r="XI45" s="38"/>
      <c r="XJ45" s="38"/>
      <c r="XK45" s="38"/>
      <c r="XL45" s="38"/>
      <c r="XM45" s="38"/>
      <c r="XN45" s="38"/>
      <c r="XO45" s="38"/>
      <c r="XP45" s="38"/>
      <c r="XQ45" s="38"/>
      <c r="XR45" s="38"/>
      <c r="XS45" s="38"/>
      <c r="XT45" s="38"/>
      <c r="XU45" s="38"/>
      <c r="XV45" s="38"/>
      <c r="XW45" s="38"/>
      <c r="XX45" s="38"/>
      <c r="XY45" s="38"/>
      <c r="XZ45" s="38"/>
      <c r="YA45" s="38"/>
      <c r="YB45" s="38"/>
      <c r="YC45" s="38"/>
      <c r="YD45" s="38"/>
      <c r="YE45" s="38"/>
      <c r="YF45" s="38"/>
      <c r="YG45" s="38"/>
      <c r="YH45" s="38"/>
      <c r="YI45" s="38"/>
      <c r="YJ45" s="38">
        <v>10</v>
      </c>
      <c r="YK45" s="38"/>
      <c r="YL45" s="38"/>
      <c r="YM45" s="38"/>
      <c r="YN45" s="38"/>
      <c r="YO45" s="38"/>
      <c r="YP45" s="38"/>
      <c r="YQ45" s="38"/>
      <c r="YR45" s="38"/>
      <c r="YS45" s="38"/>
      <c r="YT45" s="38"/>
      <c r="YU45" s="38"/>
      <c r="YV45" s="38">
        <v>10</v>
      </c>
      <c r="YW45" s="38"/>
      <c r="YX45" s="38"/>
      <c r="YY45" s="38"/>
      <c r="YZ45" s="38"/>
      <c r="ZA45" s="38"/>
      <c r="ZB45" s="38"/>
      <c r="ZC45" s="38"/>
      <c r="ZD45" s="38"/>
      <c r="ZE45" s="38"/>
      <c r="ZF45" s="38"/>
      <c r="ZG45" s="38"/>
      <c r="ZH45" s="38"/>
      <c r="ZI45" s="38"/>
      <c r="ZJ45" s="38"/>
      <c r="ZK45" s="38"/>
      <c r="ZL45" s="38"/>
      <c r="ZM45" s="38"/>
      <c r="ZN45" s="38"/>
      <c r="ZO45" s="38"/>
      <c r="ZP45" s="38"/>
      <c r="ZQ45" s="38"/>
      <c r="ZR45" s="38"/>
      <c r="ZS45" s="38"/>
      <c r="ZT45" s="38"/>
      <c r="ZU45" s="38"/>
      <c r="ZV45" s="38"/>
      <c r="ZW45" s="38"/>
      <c r="ZX45" s="38"/>
      <c r="ZY45" s="38"/>
      <c r="ZZ45" s="38"/>
      <c r="AAA45" s="38"/>
      <c r="AAB45" s="38"/>
      <c r="AAC45" s="38"/>
      <c r="AAD45" s="38"/>
      <c r="AAE45" s="38"/>
      <c r="AAF45" s="38"/>
      <c r="AAG45" s="38"/>
      <c r="AAH45" s="38"/>
      <c r="AAI45" s="38"/>
      <c r="AAJ45" s="31">
        <f t="shared" si="1"/>
        <v>0</v>
      </c>
      <c r="AAK45" s="5"/>
    </row>
    <row r="46" spans="1:713" s="36" customFormat="1" x14ac:dyDescent="0.25">
      <c r="A46" s="62" t="s">
        <v>227</v>
      </c>
      <c r="B46" s="77">
        <f t="shared" si="0"/>
        <v>0</v>
      </c>
      <c r="C46" s="69">
        <v>1</v>
      </c>
      <c r="D46" s="72">
        <v>43451</v>
      </c>
      <c r="E46" s="79">
        <v>17.95</v>
      </c>
      <c r="F46" s="79">
        <f t="shared" si="6"/>
        <v>0</v>
      </c>
      <c r="G46" s="77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8"/>
      <c r="AT46" s="38"/>
      <c r="AU46" s="38"/>
      <c r="AV46" s="38"/>
      <c r="AW46" s="38"/>
      <c r="AX46" s="38"/>
      <c r="AY46" s="38"/>
      <c r="AZ46" s="38"/>
      <c r="BA46" s="38"/>
      <c r="BB46" s="38"/>
      <c r="BC46" s="38"/>
      <c r="BD46" s="38"/>
      <c r="BE46" s="38"/>
      <c r="BF46" s="38"/>
      <c r="BG46" s="38"/>
      <c r="BH46" s="38"/>
      <c r="BI46" s="38"/>
      <c r="BJ46" s="38"/>
      <c r="BK46" s="38"/>
      <c r="BL46" s="38"/>
      <c r="BM46" s="38"/>
      <c r="BN46" s="38"/>
      <c r="BO46" s="38"/>
      <c r="BP46" s="38"/>
      <c r="BQ46" s="38"/>
      <c r="BR46" s="38"/>
      <c r="BS46" s="38"/>
      <c r="BT46" s="38"/>
      <c r="BU46" s="38"/>
      <c r="BV46" s="38"/>
      <c r="BW46" s="38"/>
      <c r="BX46" s="38"/>
      <c r="BY46" s="38"/>
      <c r="BZ46" s="38"/>
      <c r="CA46" s="38"/>
      <c r="CB46" s="38"/>
      <c r="CC46" s="38"/>
      <c r="CD46" s="38"/>
      <c r="CE46" s="38"/>
      <c r="CF46" s="38"/>
      <c r="CG46" s="38"/>
      <c r="CH46" s="38"/>
      <c r="CI46" s="38"/>
      <c r="CJ46" s="38"/>
      <c r="CK46" s="38"/>
      <c r="CL46" s="38"/>
      <c r="CM46" s="38"/>
      <c r="CN46" s="38"/>
      <c r="CO46" s="38"/>
      <c r="CP46" s="38"/>
      <c r="CQ46" s="38"/>
      <c r="CR46" s="38"/>
      <c r="CS46" s="38"/>
      <c r="CT46" s="38"/>
      <c r="CU46" s="38"/>
      <c r="CV46" s="38"/>
      <c r="CW46" s="38"/>
      <c r="CX46" s="38"/>
      <c r="CY46" s="38"/>
      <c r="CZ46" s="38"/>
      <c r="DA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  <c r="EW46" s="38"/>
      <c r="EX46" s="38"/>
      <c r="EY46" s="38"/>
      <c r="EZ46" s="38"/>
      <c r="FA46" s="38"/>
      <c r="FB46" s="38"/>
      <c r="FC46" s="38"/>
      <c r="FD46" s="38"/>
      <c r="FE46" s="38"/>
      <c r="FF46" s="38"/>
      <c r="FG46" s="38"/>
      <c r="FH46" s="38"/>
      <c r="FI46" s="38"/>
      <c r="FJ46" s="38"/>
      <c r="FK46" s="38"/>
      <c r="FL46" s="38"/>
      <c r="FM46" s="38"/>
      <c r="FN46" s="38"/>
      <c r="FO46" s="38"/>
      <c r="FP46" s="38"/>
      <c r="FQ46" s="38"/>
      <c r="FR46" s="38"/>
      <c r="FS46" s="38"/>
      <c r="FT46" s="38"/>
      <c r="FU46" s="38"/>
      <c r="FV46" s="38"/>
      <c r="FW46" s="38"/>
      <c r="FX46" s="38"/>
      <c r="FY46" s="38"/>
      <c r="FZ46" s="38"/>
      <c r="GA46" s="38"/>
      <c r="GB46" s="38"/>
      <c r="GC46" s="38"/>
      <c r="GD46" s="38"/>
      <c r="GE46" s="38"/>
      <c r="GF46" s="38"/>
      <c r="GG46" s="38"/>
      <c r="GH46" s="38"/>
      <c r="GI46" s="38"/>
      <c r="GJ46" s="38"/>
      <c r="GK46" s="38"/>
      <c r="GL46" s="38"/>
      <c r="GM46" s="38"/>
      <c r="GN46" s="38"/>
      <c r="GO46" s="38"/>
      <c r="GP46" s="38"/>
      <c r="GQ46" s="38"/>
      <c r="GR46" s="38"/>
      <c r="GS46" s="38"/>
      <c r="GT46" s="38"/>
      <c r="GU46" s="38"/>
      <c r="GV46" s="38"/>
      <c r="GW46" s="38"/>
      <c r="GX46" s="38"/>
      <c r="GY46" s="38"/>
      <c r="GZ46" s="38"/>
      <c r="HA46" s="38"/>
      <c r="HB46" s="38"/>
      <c r="HC46" s="38"/>
      <c r="HD46" s="38"/>
      <c r="HE46" s="38"/>
      <c r="HF46" s="38"/>
      <c r="HG46" s="38"/>
      <c r="HH46" s="38"/>
      <c r="HI46" s="38"/>
      <c r="HJ46" s="38"/>
      <c r="HK46" s="38"/>
      <c r="HL46" s="38"/>
      <c r="HM46" s="38"/>
      <c r="HN46" s="38"/>
      <c r="HO46" s="38"/>
      <c r="HP46" s="38"/>
      <c r="HQ46" s="38"/>
      <c r="HR46" s="38"/>
      <c r="HS46" s="38"/>
      <c r="HT46" s="38"/>
      <c r="HU46" s="38"/>
      <c r="HV46" s="38"/>
      <c r="HW46" s="38"/>
      <c r="HX46" s="38"/>
      <c r="HY46" s="116">
        <v>2</v>
      </c>
      <c r="HZ46" s="116"/>
      <c r="IA46" s="116"/>
      <c r="IB46" s="116"/>
      <c r="IC46" s="116"/>
      <c r="ID46" s="116"/>
      <c r="IE46" s="116"/>
      <c r="IF46" s="116"/>
      <c r="IG46" s="116"/>
      <c r="IH46" s="116"/>
      <c r="II46" s="116"/>
      <c r="IJ46" s="116"/>
      <c r="IK46" s="116"/>
      <c r="IL46" s="116"/>
      <c r="IM46" s="116"/>
      <c r="IN46" s="116"/>
      <c r="IO46" s="116"/>
      <c r="IP46" s="116"/>
      <c r="IQ46" s="116"/>
      <c r="IR46" s="116"/>
      <c r="IS46" s="116"/>
      <c r="IT46" s="116">
        <v>2</v>
      </c>
      <c r="IU46" s="116"/>
      <c r="IV46" s="116"/>
      <c r="IW46" s="116"/>
      <c r="IX46" s="116"/>
      <c r="IY46" s="116"/>
      <c r="IZ46" s="116"/>
      <c r="JA46" s="116"/>
      <c r="JB46" s="116"/>
      <c r="JC46" s="116"/>
      <c r="JD46" s="116"/>
      <c r="JE46" s="116"/>
      <c r="JF46" s="116"/>
      <c r="JG46" s="116"/>
      <c r="JH46" s="116"/>
      <c r="JI46" s="116"/>
      <c r="JJ46" s="116"/>
      <c r="JK46" s="116"/>
      <c r="JL46" s="116"/>
      <c r="JM46" s="116"/>
      <c r="JN46" s="116"/>
      <c r="JO46" s="116"/>
      <c r="JP46" s="116"/>
      <c r="JQ46" s="116"/>
      <c r="JR46" s="116"/>
      <c r="JS46" s="116"/>
      <c r="JT46" s="116"/>
      <c r="JU46" s="38"/>
      <c r="JV46" s="116"/>
      <c r="JW46" s="116"/>
      <c r="JX46" s="38"/>
      <c r="JY46" s="116"/>
      <c r="JZ46" s="116"/>
      <c r="KA46" s="116"/>
      <c r="KB46" s="38"/>
      <c r="KC46" s="116"/>
      <c r="KD46" s="38"/>
      <c r="KE46" s="116"/>
      <c r="KF46" s="38"/>
      <c r="KG46" s="38"/>
      <c r="KH46" s="38"/>
      <c r="KI46" s="38"/>
      <c r="KJ46" s="38"/>
      <c r="KK46" s="38"/>
      <c r="KL46" s="38"/>
      <c r="KM46" s="38"/>
      <c r="KN46" s="38"/>
      <c r="KO46" s="38"/>
      <c r="KP46" s="38"/>
      <c r="KQ46" s="38"/>
      <c r="KR46" s="38"/>
      <c r="KS46" s="38"/>
      <c r="KT46" s="38"/>
      <c r="KU46" s="38"/>
      <c r="KV46" s="38"/>
      <c r="KW46" s="38"/>
      <c r="KX46" s="38"/>
      <c r="KY46" s="38"/>
      <c r="KZ46" s="38"/>
      <c r="LA46" s="38"/>
      <c r="LB46" s="38"/>
      <c r="LC46" s="38"/>
      <c r="LD46" s="38"/>
      <c r="LE46" s="38"/>
      <c r="LF46" s="38"/>
      <c r="LG46" s="38"/>
      <c r="LH46" s="38"/>
      <c r="LI46" s="38"/>
      <c r="LJ46" s="38"/>
      <c r="LK46" s="38"/>
      <c r="LL46" s="38"/>
      <c r="LM46" s="38"/>
      <c r="LN46" s="38"/>
      <c r="LO46" s="38"/>
      <c r="LP46" s="38"/>
      <c r="LQ46" s="38"/>
      <c r="LR46" s="38"/>
      <c r="LS46" s="38"/>
      <c r="LT46" s="38"/>
      <c r="LU46" s="38"/>
      <c r="LV46" s="38"/>
      <c r="LW46" s="38"/>
      <c r="LX46" s="38"/>
      <c r="LY46" s="38"/>
      <c r="LZ46" s="38"/>
      <c r="MA46" s="38"/>
      <c r="MB46" s="38"/>
      <c r="MC46" s="38"/>
      <c r="MD46" s="38"/>
      <c r="ME46" s="38"/>
      <c r="MF46" s="38"/>
      <c r="MG46" s="38"/>
      <c r="MH46" s="38"/>
      <c r="MI46" s="38"/>
      <c r="MJ46" s="38"/>
      <c r="MK46" s="38"/>
      <c r="ML46" s="38"/>
      <c r="MM46" s="38"/>
      <c r="MN46" s="38"/>
      <c r="MO46" s="38"/>
      <c r="MP46" s="38"/>
      <c r="MQ46" s="38"/>
      <c r="MR46" s="38"/>
      <c r="MS46" s="38"/>
      <c r="MT46" s="38"/>
      <c r="MU46" s="38"/>
      <c r="MV46" s="38"/>
      <c r="MW46" s="38"/>
      <c r="MX46" s="38"/>
      <c r="MY46" s="38"/>
      <c r="MZ46" s="38"/>
      <c r="NA46" s="38"/>
      <c r="NB46" s="38"/>
      <c r="NC46" s="38"/>
      <c r="ND46" s="38"/>
      <c r="NE46" s="38"/>
      <c r="NF46" s="38"/>
      <c r="NG46" s="38"/>
      <c r="NH46" s="38"/>
      <c r="NI46" s="38"/>
      <c r="NJ46" s="38"/>
      <c r="NK46" s="38"/>
      <c r="NL46" s="38"/>
      <c r="NM46" s="38"/>
      <c r="NN46" s="38"/>
      <c r="NO46" s="38"/>
      <c r="NP46" s="38"/>
      <c r="NQ46" s="38"/>
      <c r="NR46" s="38"/>
      <c r="NS46" s="38"/>
      <c r="NT46" s="38"/>
      <c r="NU46" s="38"/>
      <c r="NV46" s="38"/>
      <c r="NW46" s="38"/>
      <c r="NX46" s="38"/>
      <c r="NY46" s="38"/>
      <c r="NZ46" s="38"/>
      <c r="OA46" s="38"/>
      <c r="OB46" s="38"/>
      <c r="OC46" s="38"/>
      <c r="OD46" s="38"/>
      <c r="OE46" s="38"/>
      <c r="OF46" s="38"/>
      <c r="OG46" s="38"/>
      <c r="OH46" s="38"/>
      <c r="OI46" s="38"/>
      <c r="OJ46" s="38"/>
      <c r="OK46" s="38"/>
      <c r="OL46" s="38"/>
      <c r="OM46" s="38"/>
      <c r="ON46" s="38"/>
      <c r="OO46" s="38"/>
      <c r="OP46" s="38"/>
      <c r="OQ46" s="38"/>
      <c r="OR46" s="38"/>
      <c r="OS46" s="38"/>
      <c r="OT46" s="38"/>
      <c r="OU46" s="38"/>
      <c r="OV46" s="38"/>
      <c r="OW46" s="38"/>
      <c r="OX46" s="38"/>
      <c r="OY46" s="38"/>
      <c r="OZ46" s="38"/>
      <c r="PA46" s="38"/>
      <c r="PB46" s="38"/>
      <c r="PC46" s="38"/>
      <c r="PD46" s="38"/>
      <c r="PE46" s="38"/>
      <c r="PF46" s="38"/>
      <c r="PG46" s="38"/>
      <c r="PH46" s="38"/>
      <c r="PI46" s="38"/>
      <c r="PJ46" s="38"/>
      <c r="PK46" s="38"/>
      <c r="PL46" s="38"/>
      <c r="PM46" s="38"/>
      <c r="PN46" s="38"/>
      <c r="PO46" s="38"/>
      <c r="PP46" s="38"/>
      <c r="PQ46" s="38"/>
      <c r="PR46" s="38"/>
      <c r="PS46" s="38"/>
      <c r="PT46" s="38"/>
      <c r="PU46" s="38"/>
      <c r="PV46" s="38"/>
      <c r="PW46" s="38"/>
      <c r="PX46" s="38"/>
      <c r="PY46" s="38"/>
      <c r="PZ46" s="38"/>
      <c r="QA46" s="38"/>
      <c r="QB46" s="38"/>
      <c r="QC46" s="38"/>
      <c r="QD46" s="38"/>
      <c r="QE46" s="38"/>
      <c r="QF46" s="38"/>
      <c r="QG46" s="116"/>
      <c r="QH46" s="38"/>
      <c r="QI46" s="38"/>
      <c r="QJ46" s="38"/>
      <c r="QK46" s="38"/>
      <c r="QL46" s="38"/>
      <c r="QM46" s="38"/>
      <c r="QN46" s="38"/>
      <c r="QO46" s="38"/>
      <c r="QP46" s="38"/>
      <c r="QQ46" s="38"/>
      <c r="QR46" s="38"/>
      <c r="QS46" s="38"/>
      <c r="QT46" s="38"/>
      <c r="QU46" s="38"/>
      <c r="QV46" s="38"/>
      <c r="QW46" s="38"/>
      <c r="QX46" s="38"/>
      <c r="QY46" s="38"/>
      <c r="QZ46" s="38"/>
      <c r="RA46" s="38"/>
      <c r="RB46" s="38"/>
      <c r="RC46" s="38"/>
      <c r="RD46" s="38"/>
      <c r="RE46" s="38"/>
      <c r="RF46" s="38"/>
      <c r="RG46" s="38"/>
      <c r="RH46" s="38"/>
      <c r="RI46" s="38"/>
      <c r="RJ46" s="38"/>
      <c r="RK46" s="38"/>
      <c r="RL46" s="38"/>
      <c r="RM46" s="38"/>
      <c r="RN46" s="38"/>
      <c r="RO46" s="38"/>
      <c r="RP46" s="38"/>
      <c r="RQ46" s="38"/>
      <c r="RR46" s="38"/>
      <c r="RS46" s="38"/>
      <c r="RT46" s="38"/>
      <c r="RU46" s="38"/>
      <c r="RV46" s="38"/>
      <c r="RW46" s="38"/>
      <c r="RX46" s="38"/>
      <c r="RY46" s="38"/>
      <c r="RZ46" s="38"/>
      <c r="SA46" s="38"/>
      <c r="SB46" s="38"/>
      <c r="SC46" s="38"/>
      <c r="SD46" s="38"/>
      <c r="SE46" s="38"/>
      <c r="SF46" s="38"/>
      <c r="SG46" s="38"/>
      <c r="SH46" s="38"/>
      <c r="SI46" s="38"/>
      <c r="SJ46" s="38"/>
      <c r="SK46" s="38"/>
      <c r="SL46" s="38"/>
      <c r="SM46" s="38"/>
      <c r="SN46" s="38"/>
      <c r="SO46" s="38"/>
      <c r="SP46" s="38"/>
      <c r="SQ46" s="38"/>
      <c r="SR46" s="38"/>
      <c r="SS46" s="38"/>
      <c r="ST46" s="38"/>
      <c r="SU46" s="38"/>
      <c r="SV46" s="38"/>
      <c r="SW46" s="38"/>
      <c r="SX46" s="38"/>
      <c r="SY46" s="38"/>
      <c r="SZ46" s="38"/>
      <c r="TA46" s="38"/>
      <c r="TB46" s="38"/>
      <c r="TC46" s="38"/>
      <c r="TD46" s="38"/>
      <c r="TE46" s="38"/>
      <c r="TF46" s="38"/>
      <c r="TG46" s="38"/>
      <c r="TH46" s="38"/>
      <c r="TI46" s="38"/>
      <c r="TJ46" s="38"/>
      <c r="TK46" s="38"/>
      <c r="TL46" s="38"/>
      <c r="TM46" s="38"/>
      <c r="TN46" s="38"/>
      <c r="TO46" s="38"/>
      <c r="TP46" s="38"/>
      <c r="TQ46" s="38"/>
      <c r="TR46" s="38"/>
      <c r="TS46" s="38"/>
      <c r="TT46" s="38"/>
      <c r="TU46" s="38"/>
      <c r="TV46" s="38"/>
      <c r="TW46" s="38"/>
      <c r="TX46" s="38"/>
      <c r="TY46" s="38"/>
      <c r="TZ46" s="38"/>
      <c r="UA46" s="38"/>
      <c r="UB46" s="38"/>
      <c r="UC46" s="38"/>
      <c r="UD46" s="38"/>
      <c r="UE46" s="38"/>
      <c r="UF46" s="38"/>
      <c r="UG46" s="38"/>
      <c r="UH46" s="38"/>
      <c r="UI46" s="38"/>
      <c r="UJ46" s="38"/>
      <c r="UK46" s="38"/>
      <c r="UL46" s="38"/>
      <c r="UM46" s="38"/>
      <c r="UN46" s="38"/>
      <c r="UO46" s="38"/>
      <c r="UP46" s="38"/>
      <c r="UQ46" s="38"/>
      <c r="UR46" s="38"/>
      <c r="US46" s="38"/>
      <c r="UT46" s="38"/>
      <c r="UU46" s="38"/>
      <c r="UV46" s="38"/>
      <c r="UW46" s="38"/>
      <c r="UX46" s="38"/>
      <c r="UY46" s="38"/>
      <c r="UZ46" s="38"/>
      <c r="VA46" s="38"/>
      <c r="VB46" s="38"/>
      <c r="VC46" s="38"/>
      <c r="VD46" s="38"/>
      <c r="VE46" s="38"/>
      <c r="VF46" s="38"/>
      <c r="VG46" s="38"/>
      <c r="VH46" s="38"/>
      <c r="VI46" s="38"/>
      <c r="VJ46" s="38"/>
      <c r="VK46" s="38"/>
      <c r="VL46" s="38"/>
      <c r="VM46" s="38"/>
      <c r="VN46" s="38"/>
      <c r="VO46" s="38"/>
      <c r="VP46" s="38"/>
      <c r="VQ46" s="38"/>
      <c r="VR46" s="38"/>
      <c r="VS46" s="38"/>
      <c r="VT46" s="38"/>
      <c r="VU46" s="38"/>
      <c r="VV46" s="38"/>
      <c r="VW46" s="38"/>
      <c r="VX46" s="38"/>
      <c r="VY46" s="38"/>
      <c r="VZ46" s="38"/>
      <c r="WA46" s="38"/>
      <c r="WB46" s="38"/>
      <c r="WC46" s="38"/>
      <c r="WD46" s="38"/>
      <c r="WE46" s="38"/>
      <c r="WF46" s="38"/>
      <c r="WG46" s="38"/>
      <c r="WH46" s="38"/>
      <c r="WI46" s="38"/>
      <c r="WJ46" s="38"/>
      <c r="WK46" s="38"/>
      <c r="WL46" s="38"/>
      <c r="WM46" s="38"/>
      <c r="WN46" s="38"/>
      <c r="WO46" s="38"/>
      <c r="WP46" s="38"/>
      <c r="WQ46" s="38"/>
      <c r="WR46" s="38"/>
      <c r="WS46" s="38"/>
      <c r="WT46" s="38"/>
      <c r="WU46" s="38"/>
      <c r="WV46" s="38"/>
      <c r="WW46" s="38"/>
      <c r="WX46" s="38"/>
      <c r="WY46" s="38"/>
      <c r="WZ46" s="38"/>
      <c r="XA46" s="38"/>
      <c r="XB46" s="38"/>
      <c r="XC46" s="38"/>
      <c r="XD46" s="38"/>
      <c r="XE46" s="38"/>
      <c r="XF46" s="38"/>
      <c r="XG46" s="38"/>
      <c r="XH46" s="38"/>
      <c r="XI46" s="38"/>
      <c r="XJ46" s="38"/>
      <c r="XK46" s="38"/>
      <c r="XL46" s="38"/>
      <c r="XM46" s="38"/>
      <c r="XN46" s="38"/>
      <c r="XO46" s="38"/>
      <c r="XP46" s="38"/>
      <c r="XQ46" s="38"/>
      <c r="XR46" s="38"/>
      <c r="XS46" s="38"/>
      <c r="XT46" s="38"/>
      <c r="XU46" s="38"/>
      <c r="XV46" s="38"/>
      <c r="XW46" s="38"/>
      <c r="XX46" s="38"/>
      <c r="XY46" s="38"/>
      <c r="XZ46" s="38"/>
      <c r="YA46" s="38"/>
      <c r="YB46" s="38"/>
      <c r="YC46" s="38"/>
      <c r="YD46" s="38"/>
      <c r="YE46" s="38"/>
      <c r="YF46" s="38"/>
      <c r="YG46" s="38"/>
      <c r="YH46" s="38"/>
      <c r="YI46" s="38"/>
      <c r="YJ46" s="38"/>
      <c r="YK46" s="38"/>
      <c r="YL46" s="38"/>
      <c r="YM46" s="38"/>
      <c r="YN46" s="38"/>
      <c r="YO46" s="38"/>
      <c r="YP46" s="38"/>
      <c r="YQ46" s="38"/>
      <c r="YR46" s="38"/>
      <c r="YS46" s="38"/>
      <c r="YT46" s="38"/>
      <c r="YU46" s="38"/>
      <c r="YV46" s="38">
        <v>1</v>
      </c>
      <c r="YW46" s="38"/>
      <c r="YX46" s="38"/>
      <c r="YY46" s="38"/>
      <c r="YZ46" s="38">
        <v>1</v>
      </c>
      <c r="ZA46" s="38"/>
      <c r="ZB46" s="38"/>
      <c r="ZC46" s="38"/>
      <c r="ZD46" s="38"/>
      <c r="ZE46" s="38"/>
      <c r="ZF46" s="38"/>
      <c r="ZG46" s="38"/>
      <c r="ZH46" s="38"/>
      <c r="ZI46" s="38"/>
      <c r="ZJ46" s="38"/>
      <c r="ZK46" s="38"/>
      <c r="ZL46" s="38"/>
      <c r="ZM46" s="38"/>
      <c r="ZN46" s="38"/>
      <c r="ZO46" s="38"/>
      <c r="ZP46" s="38"/>
      <c r="ZQ46" s="38"/>
      <c r="ZR46" s="38"/>
      <c r="ZS46" s="38"/>
      <c r="ZT46" s="38"/>
      <c r="ZU46" s="38"/>
      <c r="ZV46" s="38"/>
      <c r="ZW46" s="38"/>
      <c r="ZX46" s="38"/>
      <c r="ZY46" s="38"/>
      <c r="ZZ46" s="38"/>
      <c r="AAA46" s="38"/>
      <c r="AAB46" s="38"/>
      <c r="AAC46" s="38"/>
      <c r="AAD46" s="38"/>
      <c r="AAE46" s="38"/>
      <c r="AAF46" s="38"/>
      <c r="AAG46" s="38"/>
      <c r="AAH46" s="38"/>
      <c r="AAI46" s="38"/>
      <c r="AAJ46" s="31">
        <f t="shared" si="1"/>
        <v>0</v>
      </c>
      <c r="AAK46" s="5"/>
    </row>
    <row r="47" spans="1:713" s="36" customFormat="1" x14ac:dyDescent="0.25">
      <c r="A47" s="62" t="s">
        <v>227</v>
      </c>
      <c r="B47" s="77">
        <f t="shared" si="0"/>
        <v>40</v>
      </c>
      <c r="C47" s="69">
        <v>10</v>
      </c>
      <c r="D47" s="71">
        <v>43437</v>
      </c>
      <c r="E47" s="79">
        <v>15.97</v>
      </c>
      <c r="F47" s="79">
        <f t="shared" si="6"/>
        <v>638.80000000000007</v>
      </c>
      <c r="G47" s="77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>
        <v>30</v>
      </c>
      <c r="AF47" s="38"/>
      <c r="AG47" s="38"/>
      <c r="AH47" s="38">
        <v>30</v>
      </c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>
        <v>20</v>
      </c>
      <c r="BC47" s="38"/>
      <c r="BD47" s="38"/>
      <c r="BE47" s="38"/>
      <c r="BF47" s="38"/>
      <c r="BG47" s="38"/>
      <c r="BH47" s="38"/>
      <c r="BI47" s="38"/>
      <c r="BJ47" s="38"/>
      <c r="BK47" s="38"/>
      <c r="BL47" s="38"/>
      <c r="BM47" s="38">
        <v>20</v>
      </c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8"/>
      <c r="CM47" s="38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>
        <v>20</v>
      </c>
      <c r="CZ47" s="38"/>
      <c r="DA47" s="38"/>
      <c r="DB47" s="38"/>
      <c r="DC47" s="38"/>
      <c r="DD47" s="38"/>
      <c r="DE47" s="38">
        <v>20</v>
      </c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>
        <v>40</v>
      </c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>
        <v>40</v>
      </c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8"/>
      <c r="FC47" s="38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8"/>
      <c r="FT47" s="38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>
        <v>30</v>
      </c>
      <c r="GJ47" s="38"/>
      <c r="GK47" s="38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8"/>
      <c r="HB47" s="38"/>
      <c r="HC47" s="38"/>
      <c r="HD47" s="38"/>
      <c r="HE47" s="38"/>
      <c r="HF47" s="38"/>
      <c r="HG47" s="38"/>
      <c r="HH47" s="38"/>
      <c r="HI47" s="38"/>
      <c r="HJ47" s="38"/>
      <c r="HK47" s="38"/>
      <c r="HL47" s="38"/>
      <c r="HM47" s="38"/>
      <c r="HN47" s="38"/>
      <c r="HO47" s="38"/>
      <c r="HP47" s="38"/>
      <c r="HQ47" s="38"/>
      <c r="HR47" s="38"/>
      <c r="HS47" s="38"/>
      <c r="HT47" s="38"/>
      <c r="HU47" s="38">
        <v>30</v>
      </c>
      <c r="HV47" s="38"/>
      <c r="HW47" s="38"/>
      <c r="HX47" s="38"/>
      <c r="HY47" s="38">
        <v>20</v>
      </c>
      <c r="HZ47" s="38"/>
      <c r="IA47" s="38"/>
      <c r="IB47" s="38"/>
      <c r="IC47" s="38"/>
      <c r="ID47" s="38"/>
      <c r="IE47" s="38"/>
      <c r="IF47" s="38"/>
      <c r="IG47" s="38"/>
      <c r="IH47" s="38"/>
      <c r="II47" s="38"/>
      <c r="IJ47" s="38"/>
      <c r="IK47" s="38"/>
      <c r="IL47" s="38"/>
      <c r="IM47" s="38"/>
      <c r="IN47" s="38">
        <v>10</v>
      </c>
      <c r="IO47" s="38"/>
      <c r="IP47" s="38"/>
      <c r="IQ47" s="38"/>
      <c r="IR47" s="38"/>
      <c r="IS47" s="38"/>
      <c r="IT47" s="38"/>
      <c r="IU47" s="38"/>
      <c r="IV47" s="38"/>
      <c r="IW47" s="38"/>
      <c r="IX47" s="38"/>
      <c r="IY47" s="38"/>
      <c r="IZ47" s="38"/>
      <c r="JA47" s="38"/>
      <c r="JB47" s="38"/>
      <c r="JC47" s="38"/>
      <c r="JD47" s="38"/>
      <c r="JE47" s="38"/>
      <c r="JF47" s="38"/>
      <c r="JG47" s="38"/>
      <c r="JH47" s="38"/>
      <c r="JI47" s="38"/>
      <c r="JJ47" s="38"/>
      <c r="JK47" s="38"/>
      <c r="JL47" s="38"/>
      <c r="JM47" s="38"/>
      <c r="JN47" s="38"/>
      <c r="JO47" s="38"/>
      <c r="JP47" s="38"/>
      <c r="JQ47" s="38"/>
      <c r="JR47" s="38"/>
      <c r="JS47" s="38"/>
      <c r="JT47" s="38"/>
      <c r="JU47" s="38"/>
      <c r="JV47" s="38"/>
      <c r="JW47" s="38"/>
      <c r="JX47" s="38"/>
      <c r="JY47" s="38"/>
      <c r="JZ47" s="38"/>
      <c r="KA47" s="38"/>
      <c r="KB47" s="38"/>
      <c r="KC47" s="38"/>
      <c r="KD47" s="38"/>
      <c r="KE47" s="38"/>
      <c r="KF47" s="38"/>
      <c r="KG47" s="38"/>
      <c r="KH47" s="38"/>
      <c r="KI47" s="38"/>
      <c r="KJ47" s="38"/>
      <c r="KK47" s="38"/>
      <c r="KL47" s="38"/>
      <c r="KM47" s="38"/>
      <c r="KN47" s="38"/>
      <c r="KO47" s="38"/>
      <c r="KP47" s="38"/>
      <c r="KQ47" s="38"/>
      <c r="KR47" s="38"/>
      <c r="KS47" s="38"/>
      <c r="KT47" s="38"/>
      <c r="KU47" s="38"/>
      <c r="KV47" s="38"/>
      <c r="KW47" s="38"/>
      <c r="KX47" s="38"/>
      <c r="KY47" s="38"/>
      <c r="KZ47" s="38"/>
      <c r="LA47" s="38"/>
      <c r="LB47" s="38"/>
      <c r="LC47" s="38"/>
      <c r="LD47" s="38"/>
      <c r="LE47" s="38"/>
      <c r="LF47" s="38"/>
      <c r="LG47" s="38"/>
      <c r="LH47" s="38"/>
      <c r="LI47" s="38"/>
      <c r="LJ47" s="38"/>
      <c r="LK47" s="38"/>
      <c r="LL47" s="38"/>
      <c r="LM47" s="38"/>
      <c r="LN47" s="38"/>
      <c r="LO47" s="38"/>
      <c r="LP47" s="38"/>
      <c r="LQ47" s="38"/>
      <c r="LR47" s="38"/>
      <c r="LS47" s="38"/>
      <c r="LT47" s="38"/>
      <c r="LU47" s="38"/>
      <c r="LV47" s="38"/>
      <c r="LW47" s="38"/>
      <c r="LX47" s="38"/>
      <c r="LY47" s="38"/>
      <c r="LZ47" s="38"/>
      <c r="MA47" s="38"/>
      <c r="MB47" s="38"/>
      <c r="MC47" s="38"/>
      <c r="MD47" s="38"/>
      <c r="ME47" s="38"/>
      <c r="MF47" s="38"/>
      <c r="MG47" s="38"/>
      <c r="MH47" s="38"/>
      <c r="MI47" s="38"/>
      <c r="MJ47" s="38"/>
      <c r="MK47" s="38"/>
      <c r="ML47" s="38"/>
      <c r="MM47" s="38"/>
      <c r="MN47" s="38"/>
      <c r="MO47" s="38"/>
      <c r="MP47" s="38"/>
      <c r="MQ47" s="38"/>
      <c r="MR47" s="38"/>
      <c r="MS47" s="38"/>
      <c r="MT47" s="38"/>
      <c r="MU47" s="38"/>
      <c r="MV47" s="38"/>
      <c r="MW47" s="38"/>
      <c r="MX47" s="38"/>
      <c r="MY47" s="38"/>
      <c r="MZ47" s="38"/>
      <c r="NA47" s="38"/>
      <c r="NB47" s="38"/>
      <c r="NC47" s="38"/>
      <c r="ND47" s="38"/>
      <c r="NE47" s="38"/>
      <c r="NF47" s="38"/>
      <c r="NG47" s="38"/>
      <c r="NH47" s="38"/>
      <c r="NI47" s="38"/>
      <c r="NJ47" s="38"/>
      <c r="NK47" s="38"/>
      <c r="NL47" s="38"/>
      <c r="NM47" s="38"/>
      <c r="NN47" s="38"/>
      <c r="NO47" s="38"/>
      <c r="NP47" s="38"/>
      <c r="NQ47" s="38"/>
      <c r="NR47" s="38"/>
      <c r="NS47" s="38"/>
      <c r="NT47" s="38"/>
      <c r="NU47" s="38"/>
      <c r="NV47" s="38"/>
      <c r="NW47" s="38"/>
      <c r="NX47" s="38"/>
      <c r="NY47" s="38"/>
      <c r="NZ47" s="38"/>
      <c r="OA47" s="38"/>
      <c r="OB47" s="38"/>
      <c r="OC47" s="38"/>
      <c r="OD47" s="38"/>
      <c r="OE47" s="38"/>
      <c r="OF47" s="38"/>
      <c r="OG47" s="38"/>
      <c r="OH47" s="38"/>
      <c r="OI47" s="38"/>
      <c r="OJ47" s="38"/>
      <c r="OK47" s="38"/>
      <c r="OL47" s="38"/>
      <c r="OM47" s="38"/>
      <c r="ON47" s="38"/>
      <c r="OO47" s="38"/>
      <c r="OP47" s="38"/>
      <c r="OQ47" s="38"/>
      <c r="OR47" s="38"/>
      <c r="OS47" s="38"/>
      <c r="OT47" s="38"/>
      <c r="OU47" s="38"/>
      <c r="OV47" s="38"/>
      <c r="OW47" s="38"/>
      <c r="OX47" s="38"/>
      <c r="OY47" s="38"/>
      <c r="OZ47" s="38"/>
      <c r="PA47" s="38"/>
      <c r="PB47" s="38"/>
      <c r="PC47" s="38"/>
      <c r="PD47" s="38"/>
      <c r="PE47" s="38"/>
      <c r="PF47" s="38"/>
      <c r="PG47" s="38"/>
      <c r="PH47" s="38"/>
      <c r="PI47" s="38"/>
      <c r="PJ47" s="38"/>
      <c r="PK47" s="38"/>
      <c r="PL47" s="38"/>
      <c r="PM47" s="38"/>
      <c r="PN47" s="38"/>
      <c r="PO47" s="38"/>
      <c r="PP47" s="38"/>
      <c r="PQ47" s="38">
        <v>10</v>
      </c>
      <c r="PR47" s="38"/>
      <c r="PS47" s="38"/>
      <c r="PT47" s="38"/>
      <c r="PU47" s="38"/>
      <c r="PV47" s="38"/>
      <c r="PW47" s="38"/>
      <c r="PX47" s="38"/>
      <c r="PY47" s="38"/>
      <c r="PZ47" s="38"/>
      <c r="QA47" s="38">
        <v>10</v>
      </c>
      <c r="QB47" s="38"/>
      <c r="QC47" s="38"/>
      <c r="QD47" s="38"/>
      <c r="QE47" s="38"/>
      <c r="QF47" s="38"/>
      <c r="QG47" s="38"/>
      <c r="QH47" s="38"/>
      <c r="QI47" s="38"/>
      <c r="QJ47" s="38"/>
      <c r="QK47" s="38"/>
      <c r="QL47" s="38"/>
      <c r="QM47" s="38"/>
      <c r="QN47" s="38"/>
      <c r="QO47" s="38"/>
      <c r="QP47" s="38"/>
      <c r="QQ47" s="38"/>
      <c r="QR47" s="38"/>
      <c r="QS47" s="38"/>
      <c r="QT47" s="38"/>
      <c r="QU47" s="38"/>
      <c r="QV47" s="38"/>
      <c r="QW47" s="38"/>
      <c r="QX47" s="38"/>
      <c r="QY47" s="38"/>
      <c r="QZ47" s="38">
        <v>10</v>
      </c>
      <c r="RA47" s="38"/>
      <c r="RB47" s="38"/>
      <c r="RC47" s="38"/>
      <c r="RD47" s="38"/>
      <c r="RE47" s="38"/>
      <c r="RF47" s="38"/>
      <c r="RG47" s="38"/>
      <c r="RH47" s="38"/>
      <c r="RI47" s="38"/>
      <c r="RJ47" s="38"/>
      <c r="RK47" s="38"/>
      <c r="RL47" s="38"/>
      <c r="RM47" s="38"/>
      <c r="RN47" s="38"/>
      <c r="RO47" s="38">
        <v>30</v>
      </c>
      <c r="RP47" s="38"/>
      <c r="RQ47" s="38"/>
      <c r="RR47" s="38"/>
      <c r="RS47" s="38"/>
      <c r="RT47" s="38"/>
      <c r="RU47" s="38"/>
      <c r="RV47" s="38"/>
      <c r="RW47" s="38"/>
      <c r="RX47" s="38"/>
      <c r="RY47" s="38"/>
      <c r="RZ47" s="38"/>
      <c r="SA47" s="38">
        <v>20</v>
      </c>
      <c r="SB47" s="38"/>
      <c r="SC47" s="38"/>
      <c r="SD47" s="38"/>
      <c r="SE47" s="38"/>
      <c r="SF47" s="38"/>
      <c r="SG47" s="38">
        <v>10</v>
      </c>
      <c r="SH47" s="38"/>
      <c r="SI47" s="38"/>
      <c r="SJ47" s="38"/>
      <c r="SK47" s="38"/>
      <c r="SL47" s="38"/>
      <c r="SM47" s="38"/>
      <c r="SN47" s="38"/>
      <c r="SO47" s="38"/>
      <c r="SP47" s="38"/>
      <c r="SQ47" s="38"/>
      <c r="SR47" s="38"/>
      <c r="SS47" s="38"/>
      <c r="ST47" s="38"/>
      <c r="SU47" s="38"/>
      <c r="SV47" s="38"/>
      <c r="SW47" s="38"/>
      <c r="SX47" s="38"/>
      <c r="SY47" s="38"/>
      <c r="SZ47" s="38"/>
      <c r="TA47" s="38"/>
      <c r="TB47" s="38"/>
      <c r="TC47" s="38"/>
      <c r="TD47" s="38"/>
      <c r="TE47" s="38">
        <v>10</v>
      </c>
      <c r="TF47" s="38"/>
      <c r="TG47" s="38"/>
      <c r="TH47" s="38"/>
      <c r="TI47" s="38"/>
      <c r="TJ47" s="38"/>
      <c r="TK47" s="38"/>
      <c r="TL47" s="38"/>
      <c r="TM47" s="38"/>
      <c r="TN47" s="38"/>
      <c r="TO47" s="38"/>
      <c r="TP47" s="38">
        <v>10</v>
      </c>
      <c r="TQ47" s="38"/>
      <c r="TR47" s="38"/>
      <c r="TS47" s="38"/>
      <c r="TT47" s="38"/>
      <c r="TU47" s="38"/>
      <c r="TV47" s="38"/>
      <c r="TW47" s="38"/>
      <c r="TX47" s="38"/>
      <c r="TY47" s="38"/>
      <c r="TZ47" s="38"/>
      <c r="UA47" s="38"/>
      <c r="UB47" s="38"/>
      <c r="UC47" s="38"/>
      <c r="UD47" s="38">
        <v>20</v>
      </c>
      <c r="UE47" s="38"/>
      <c r="UF47" s="38"/>
      <c r="UG47" s="38"/>
      <c r="UH47" s="38"/>
      <c r="UI47" s="38">
        <v>20</v>
      </c>
      <c r="UJ47" s="38"/>
      <c r="UK47" s="38"/>
      <c r="UL47" s="38"/>
      <c r="UM47" s="38"/>
      <c r="UN47" s="38"/>
      <c r="UO47" s="38"/>
      <c r="UP47" s="38"/>
      <c r="UQ47" s="38"/>
      <c r="UR47" s="38"/>
      <c r="US47" s="38"/>
      <c r="UT47" s="38"/>
      <c r="UU47" s="38"/>
      <c r="UV47" s="38"/>
      <c r="UW47" s="38"/>
      <c r="UX47" s="38"/>
      <c r="UY47" s="38"/>
      <c r="UZ47" s="38"/>
      <c r="VA47" s="38">
        <v>40</v>
      </c>
      <c r="VB47" s="38"/>
      <c r="VC47" s="38"/>
      <c r="VD47" s="38"/>
      <c r="VE47" s="38"/>
      <c r="VF47" s="38"/>
      <c r="VG47" s="38"/>
      <c r="VH47" s="38"/>
      <c r="VI47" s="38"/>
      <c r="VJ47" s="38"/>
      <c r="VK47" s="38"/>
      <c r="VL47" s="38">
        <v>40</v>
      </c>
      <c r="VM47" s="38"/>
      <c r="VN47" s="38"/>
      <c r="VO47" s="38"/>
      <c r="VP47" s="38"/>
      <c r="VQ47" s="38"/>
      <c r="VR47" s="38"/>
      <c r="VS47" s="38"/>
      <c r="VT47" s="38"/>
      <c r="VU47" s="38"/>
      <c r="VV47" s="38"/>
      <c r="VW47" s="38"/>
      <c r="VX47" s="38"/>
      <c r="VY47" s="38"/>
      <c r="VZ47" s="38"/>
      <c r="WA47" s="38"/>
      <c r="WB47" s="38"/>
      <c r="WC47" s="38"/>
      <c r="WD47" s="38"/>
      <c r="WE47" s="38"/>
      <c r="WF47" s="38"/>
      <c r="WG47" s="38"/>
      <c r="WH47" s="38"/>
      <c r="WI47" s="38"/>
      <c r="WJ47" s="38"/>
      <c r="WK47" s="38"/>
      <c r="WL47" s="38"/>
      <c r="WM47" s="38"/>
      <c r="WN47" s="38"/>
      <c r="WO47" s="38"/>
      <c r="WP47" s="38"/>
      <c r="WQ47" s="38"/>
      <c r="WR47" s="38"/>
      <c r="WS47" s="38"/>
      <c r="WT47" s="38"/>
      <c r="WU47" s="38"/>
      <c r="WV47" s="38"/>
      <c r="WW47" s="38"/>
      <c r="WX47" s="38"/>
      <c r="WY47" s="38"/>
      <c r="WZ47" s="38"/>
      <c r="XA47" s="38"/>
      <c r="XB47" s="38"/>
      <c r="XC47" s="38"/>
      <c r="XD47" s="38"/>
      <c r="XE47" s="38"/>
      <c r="XF47" s="38"/>
      <c r="XG47" s="38"/>
      <c r="XH47" s="38">
        <v>50</v>
      </c>
      <c r="XI47" s="38"/>
      <c r="XJ47" s="38"/>
      <c r="XK47" s="38"/>
      <c r="XL47" s="38"/>
      <c r="XM47" s="38"/>
      <c r="XN47" s="38"/>
      <c r="XO47" s="38"/>
      <c r="XP47" s="38"/>
      <c r="XQ47" s="38"/>
      <c r="XR47" s="38"/>
      <c r="XS47" s="38"/>
      <c r="XT47" s="38"/>
      <c r="XU47" s="38"/>
      <c r="XV47" s="38"/>
      <c r="XW47" s="38"/>
      <c r="XX47" s="38"/>
      <c r="XY47" s="38"/>
      <c r="XZ47" s="38"/>
      <c r="YA47" s="38"/>
      <c r="YB47" s="38"/>
      <c r="YC47" s="38"/>
      <c r="YD47" s="38"/>
      <c r="YE47" s="38"/>
      <c r="YF47" s="38"/>
      <c r="YG47" s="38"/>
      <c r="YH47" s="38"/>
      <c r="YI47" s="38"/>
      <c r="YJ47" s="38"/>
      <c r="YK47" s="38"/>
      <c r="YL47" s="38"/>
      <c r="YM47" s="38"/>
      <c r="YN47" s="38"/>
      <c r="YO47" s="38"/>
      <c r="YP47" s="38"/>
      <c r="YQ47" s="38"/>
      <c r="YR47" s="38">
        <v>40</v>
      </c>
      <c r="YS47" s="38"/>
      <c r="YT47" s="38"/>
      <c r="YU47" s="38"/>
      <c r="YV47" s="38"/>
      <c r="YW47" s="38">
        <v>10</v>
      </c>
      <c r="YX47" s="38"/>
      <c r="YY47" s="38"/>
      <c r="YZ47" s="38"/>
      <c r="ZA47" s="38"/>
      <c r="ZB47" s="38"/>
      <c r="ZC47" s="38"/>
      <c r="ZD47" s="38"/>
      <c r="ZE47" s="38"/>
      <c r="ZF47" s="38"/>
      <c r="ZG47" s="38"/>
      <c r="ZH47" s="38"/>
      <c r="ZI47" s="38"/>
      <c r="ZJ47" s="38"/>
      <c r="ZK47" s="38"/>
      <c r="ZL47" s="38"/>
      <c r="ZM47" s="38"/>
      <c r="ZN47" s="38"/>
      <c r="ZO47" s="38"/>
      <c r="ZP47" s="38"/>
      <c r="ZQ47" s="38"/>
      <c r="ZR47" s="38"/>
      <c r="ZS47" s="38"/>
      <c r="ZT47" s="38"/>
      <c r="ZU47" s="38"/>
      <c r="ZV47" s="38"/>
      <c r="ZW47" s="38"/>
      <c r="ZX47" s="38"/>
      <c r="ZY47" s="38"/>
      <c r="ZZ47" s="38"/>
      <c r="AAA47" s="38"/>
      <c r="AAB47" s="38"/>
      <c r="AAC47" s="38"/>
      <c r="AAD47" s="38"/>
      <c r="AAE47" s="38"/>
      <c r="AAF47" s="38"/>
      <c r="AAG47" s="38"/>
      <c r="AAH47" s="38"/>
      <c r="AAI47" s="38"/>
      <c r="AAJ47" s="31">
        <f t="shared" si="1"/>
        <v>0</v>
      </c>
      <c r="AAK47" s="5"/>
    </row>
    <row r="48" spans="1:713" s="36" customFormat="1" x14ac:dyDescent="0.25">
      <c r="A48" s="62" t="s">
        <v>227</v>
      </c>
      <c r="B48" s="77">
        <f t="shared" si="0"/>
        <v>0</v>
      </c>
      <c r="C48" s="69">
        <v>10</v>
      </c>
      <c r="D48" s="71">
        <v>43444</v>
      </c>
      <c r="E48" s="79">
        <v>15.9</v>
      </c>
      <c r="F48" s="79">
        <f t="shared" si="6"/>
        <v>0</v>
      </c>
      <c r="G48" s="77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8"/>
      <c r="AT48" s="38"/>
      <c r="AU48" s="38"/>
      <c r="AV48" s="38"/>
      <c r="AW48" s="38"/>
      <c r="AX48" s="38"/>
      <c r="AY48" s="38"/>
      <c r="AZ48" s="38"/>
      <c r="BA48" s="38"/>
      <c r="BB48" s="38"/>
      <c r="BC48" s="38"/>
      <c r="BD48" s="38"/>
      <c r="BE48" s="38"/>
      <c r="BF48" s="38"/>
      <c r="BG48" s="38"/>
      <c r="BH48" s="38"/>
      <c r="BI48" s="38"/>
      <c r="BJ48" s="38"/>
      <c r="BK48" s="38"/>
      <c r="BL48" s="38"/>
      <c r="BM48" s="38"/>
      <c r="BN48" s="38"/>
      <c r="BO48" s="38"/>
      <c r="BP48" s="38"/>
      <c r="BQ48" s="38"/>
      <c r="BR48" s="38"/>
      <c r="BS48" s="38"/>
      <c r="BT48" s="38"/>
      <c r="BU48" s="38"/>
      <c r="BV48" s="38"/>
      <c r="BW48" s="38"/>
      <c r="BX48" s="38"/>
      <c r="BY48" s="38"/>
      <c r="BZ48" s="38"/>
      <c r="CA48" s="38"/>
      <c r="CB48" s="38"/>
      <c r="CC48" s="38"/>
      <c r="CD48" s="38"/>
      <c r="CE48" s="38"/>
      <c r="CF48" s="38"/>
      <c r="CG48" s="38"/>
      <c r="CH48" s="38"/>
      <c r="CI48" s="38"/>
      <c r="CJ48" s="38"/>
      <c r="CK48" s="38"/>
      <c r="CL48" s="38"/>
      <c r="CM48" s="38"/>
      <c r="CN48" s="38"/>
      <c r="CO48" s="38"/>
      <c r="CP48" s="38"/>
      <c r="CQ48" s="38"/>
      <c r="CR48" s="38"/>
      <c r="CS48" s="38"/>
      <c r="CT48" s="38"/>
      <c r="CU48" s="38"/>
      <c r="CV48" s="38"/>
      <c r="CW48" s="38"/>
      <c r="CX48" s="38"/>
      <c r="CY48" s="38"/>
      <c r="CZ48" s="38"/>
      <c r="DA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  <c r="EW48" s="38"/>
      <c r="EX48" s="38"/>
      <c r="EY48" s="38"/>
      <c r="EZ48" s="38"/>
      <c r="FA48" s="38"/>
      <c r="FB48" s="38"/>
      <c r="FC48" s="38"/>
      <c r="FD48" s="38"/>
      <c r="FE48" s="38"/>
      <c r="FF48" s="38"/>
      <c r="FG48" s="38"/>
      <c r="FH48" s="38"/>
      <c r="FI48" s="38"/>
      <c r="FJ48" s="38"/>
      <c r="FK48" s="38"/>
      <c r="FL48" s="38"/>
      <c r="FM48" s="38"/>
      <c r="FN48" s="38"/>
      <c r="FO48" s="38"/>
      <c r="FP48" s="38"/>
      <c r="FQ48" s="38"/>
      <c r="FR48" s="38"/>
      <c r="FS48" s="38"/>
      <c r="FT48" s="38"/>
      <c r="FU48" s="38"/>
      <c r="FV48" s="38"/>
      <c r="FW48" s="38"/>
      <c r="FX48" s="38"/>
      <c r="FY48" s="38"/>
      <c r="FZ48" s="38"/>
      <c r="GA48" s="38"/>
      <c r="GB48" s="38"/>
      <c r="GC48" s="38"/>
      <c r="GD48" s="38"/>
      <c r="GE48" s="38"/>
      <c r="GF48" s="38"/>
      <c r="GG48" s="38"/>
      <c r="GH48" s="38"/>
      <c r="GI48" s="38"/>
      <c r="GJ48" s="38"/>
      <c r="GK48" s="38"/>
      <c r="GL48" s="38"/>
      <c r="GM48" s="38"/>
      <c r="GN48" s="38"/>
      <c r="GO48" s="38"/>
      <c r="GP48" s="38"/>
      <c r="GQ48" s="38"/>
      <c r="GR48" s="38"/>
      <c r="GS48" s="38"/>
      <c r="GT48" s="38"/>
      <c r="GU48" s="38"/>
      <c r="GV48" s="38"/>
      <c r="GW48" s="38"/>
      <c r="GX48" s="38"/>
      <c r="GY48" s="38"/>
      <c r="GZ48" s="38"/>
      <c r="HA48" s="38"/>
      <c r="HB48" s="38"/>
      <c r="HC48" s="38"/>
      <c r="HD48" s="38"/>
      <c r="HE48" s="38"/>
      <c r="HF48" s="38"/>
      <c r="HG48" s="38"/>
      <c r="HH48" s="38"/>
      <c r="HI48" s="38"/>
      <c r="HJ48" s="38"/>
      <c r="HK48" s="38"/>
      <c r="HL48" s="38"/>
      <c r="HM48" s="38"/>
      <c r="HN48" s="38"/>
      <c r="HO48" s="38"/>
      <c r="HP48" s="38"/>
      <c r="HQ48" s="38"/>
      <c r="HR48" s="38"/>
      <c r="HS48" s="38"/>
      <c r="HT48" s="38"/>
      <c r="HU48" s="38"/>
      <c r="HV48" s="38"/>
      <c r="HW48" s="38"/>
      <c r="HX48" s="38"/>
      <c r="HY48" s="38"/>
      <c r="HZ48" s="38"/>
      <c r="IA48" s="38"/>
      <c r="IB48" s="38"/>
      <c r="IC48" s="38"/>
      <c r="ID48" s="38"/>
      <c r="IE48" s="38"/>
      <c r="IF48" s="38"/>
      <c r="IG48" s="38"/>
      <c r="IH48" s="38"/>
      <c r="II48" s="38"/>
      <c r="IJ48" s="38"/>
      <c r="IK48" s="38"/>
      <c r="IL48" s="38"/>
      <c r="IM48" s="38"/>
      <c r="IN48" s="38"/>
      <c r="IO48" s="38"/>
      <c r="IP48" s="38"/>
      <c r="IQ48" s="38"/>
      <c r="IR48" s="38"/>
      <c r="IS48" s="38"/>
      <c r="IT48" s="38"/>
      <c r="IU48" s="38"/>
      <c r="IV48" s="38"/>
      <c r="IW48" s="38"/>
      <c r="IX48" s="38"/>
      <c r="IY48" s="38">
        <v>20</v>
      </c>
      <c r="IZ48" s="38"/>
      <c r="JA48" s="38"/>
      <c r="JB48" s="38"/>
      <c r="JC48" s="38"/>
      <c r="JD48" s="38"/>
      <c r="JE48" s="38"/>
      <c r="JF48" s="38"/>
      <c r="JG48" s="38"/>
      <c r="JH48" s="38"/>
      <c r="JI48" s="38"/>
      <c r="JJ48" s="38"/>
      <c r="JK48" s="38"/>
      <c r="JL48" s="38"/>
      <c r="JM48" s="38"/>
      <c r="JN48" s="38"/>
      <c r="JO48" s="38"/>
      <c r="JP48" s="38"/>
      <c r="JQ48" s="38"/>
      <c r="JR48" s="38"/>
      <c r="JS48" s="38"/>
      <c r="JT48" s="38"/>
      <c r="JU48" s="38"/>
      <c r="JV48" s="38"/>
      <c r="JW48" s="38"/>
      <c r="JX48" s="38"/>
      <c r="JY48" s="38"/>
      <c r="JZ48" s="38"/>
      <c r="KA48" s="38"/>
      <c r="KB48" s="38"/>
      <c r="KC48" s="38"/>
      <c r="KD48" s="38"/>
      <c r="KE48" s="38"/>
      <c r="KF48" s="38"/>
      <c r="KG48" s="38"/>
      <c r="KH48" s="38"/>
      <c r="KI48" s="38"/>
      <c r="KJ48" s="38"/>
      <c r="KK48" s="38"/>
      <c r="KL48" s="38"/>
      <c r="KM48" s="38"/>
      <c r="KN48" s="38"/>
      <c r="KO48" s="38"/>
      <c r="KP48" s="38"/>
      <c r="KQ48" s="38"/>
      <c r="KR48" s="38"/>
      <c r="KS48" s="38"/>
      <c r="KT48" s="38"/>
      <c r="KU48" s="38"/>
      <c r="KV48" s="38"/>
      <c r="KW48" s="38"/>
      <c r="KX48" s="38"/>
      <c r="KY48" s="38"/>
      <c r="KZ48" s="38"/>
      <c r="LA48" s="38"/>
      <c r="LB48" s="38"/>
      <c r="LC48" s="38"/>
      <c r="LD48" s="38"/>
      <c r="LE48" s="38"/>
      <c r="LF48" s="38"/>
      <c r="LG48" s="38"/>
      <c r="LH48" s="38"/>
      <c r="LI48" s="38"/>
      <c r="LJ48" s="38"/>
      <c r="LK48" s="38"/>
      <c r="LL48" s="38"/>
      <c r="LM48" s="38"/>
      <c r="LN48" s="38"/>
      <c r="LO48" s="38"/>
      <c r="LP48" s="38"/>
      <c r="LQ48" s="38"/>
      <c r="LR48" s="38"/>
      <c r="LS48" s="38"/>
      <c r="LT48" s="38"/>
      <c r="LU48" s="38"/>
      <c r="LV48" s="38"/>
      <c r="LW48" s="38"/>
      <c r="LX48" s="38"/>
      <c r="LY48" s="38"/>
      <c r="LZ48" s="38"/>
      <c r="MA48" s="38"/>
      <c r="MB48" s="38"/>
      <c r="MC48" s="38"/>
      <c r="MD48" s="38"/>
      <c r="ME48" s="38"/>
      <c r="MF48" s="38"/>
      <c r="MG48" s="38"/>
      <c r="MH48" s="38"/>
      <c r="MI48" s="38"/>
      <c r="MJ48" s="38"/>
      <c r="MK48" s="38"/>
      <c r="ML48" s="38"/>
      <c r="MM48" s="38"/>
      <c r="MN48" s="38"/>
      <c r="MO48" s="38"/>
      <c r="MP48" s="38"/>
      <c r="MQ48" s="38"/>
      <c r="MR48" s="38"/>
      <c r="MS48" s="38"/>
      <c r="MT48" s="38"/>
      <c r="MU48" s="38"/>
      <c r="MV48" s="38"/>
      <c r="MW48" s="38"/>
      <c r="MX48" s="38"/>
      <c r="MY48" s="38"/>
      <c r="MZ48" s="38"/>
      <c r="NA48" s="38"/>
      <c r="NB48" s="38"/>
      <c r="NC48" s="38"/>
      <c r="ND48" s="38"/>
      <c r="NE48" s="38"/>
      <c r="NF48" s="38"/>
      <c r="NG48" s="38"/>
      <c r="NH48" s="38"/>
      <c r="NI48" s="38"/>
      <c r="NJ48" s="38"/>
      <c r="NK48" s="38"/>
      <c r="NL48" s="38"/>
      <c r="NM48" s="38"/>
      <c r="NN48" s="38"/>
      <c r="NO48" s="38"/>
      <c r="NP48" s="38"/>
      <c r="NQ48" s="38"/>
      <c r="NR48" s="38"/>
      <c r="NS48" s="38"/>
      <c r="NT48" s="38"/>
      <c r="NU48" s="38"/>
      <c r="NV48" s="38"/>
      <c r="NW48" s="38"/>
      <c r="NX48" s="38"/>
      <c r="NY48" s="38"/>
      <c r="NZ48" s="38"/>
      <c r="OA48" s="38"/>
      <c r="OB48" s="38"/>
      <c r="OC48" s="38"/>
      <c r="OD48" s="38"/>
      <c r="OE48" s="38"/>
      <c r="OF48" s="38"/>
      <c r="OG48" s="38"/>
      <c r="OH48" s="38"/>
      <c r="OI48" s="38"/>
      <c r="OJ48" s="38"/>
      <c r="OK48" s="38"/>
      <c r="OL48" s="38"/>
      <c r="OM48" s="38"/>
      <c r="ON48" s="38"/>
      <c r="OO48" s="38"/>
      <c r="OP48" s="38"/>
      <c r="OQ48" s="38"/>
      <c r="OR48" s="38">
        <v>20</v>
      </c>
      <c r="OS48" s="38"/>
      <c r="OT48" s="38"/>
      <c r="OU48" s="38"/>
      <c r="OV48" s="38"/>
      <c r="OW48" s="38"/>
      <c r="OX48" s="38"/>
      <c r="OY48" s="38"/>
      <c r="OZ48" s="38"/>
      <c r="PA48" s="38"/>
      <c r="PB48" s="38"/>
      <c r="PC48" s="38"/>
      <c r="PD48" s="38"/>
      <c r="PE48" s="38"/>
      <c r="PF48" s="38"/>
      <c r="PG48" s="38"/>
      <c r="PH48" s="38"/>
      <c r="PI48" s="38"/>
      <c r="PJ48" s="38"/>
      <c r="PK48" s="38"/>
      <c r="PL48" s="38"/>
      <c r="PM48" s="38"/>
      <c r="PN48" s="38"/>
      <c r="PO48" s="38"/>
      <c r="PP48" s="38"/>
      <c r="PQ48" s="38"/>
      <c r="PR48" s="38"/>
      <c r="PS48" s="38"/>
      <c r="PT48" s="38"/>
      <c r="PU48" s="38"/>
      <c r="PV48" s="38"/>
      <c r="PW48" s="38"/>
      <c r="PX48" s="38"/>
      <c r="PY48" s="38"/>
      <c r="PZ48" s="38"/>
      <c r="QA48" s="38"/>
      <c r="QB48" s="38"/>
      <c r="QC48" s="38"/>
      <c r="QD48" s="38"/>
      <c r="QE48" s="38"/>
      <c r="QF48" s="38"/>
      <c r="QG48" s="38"/>
      <c r="QH48" s="38"/>
      <c r="QI48" s="38"/>
      <c r="QJ48" s="38"/>
      <c r="QK48" s="38"/>
      <c r="QL48" s="38"/>
      <c r="QM48" s="38"/>
      <c r="QN48" s="38"/>
      <c r="QO48" s="38"/>
      <c r="QP48" s="38"/>
      <c r="QQ48" s="38"/>
      <c r="QR48" s="38"/>
      <c r="QS48" s="38"/>
      <c r="QT48" s="38"/>
      <c r="QU48" s="38"/>
      <c r="QV48" s="38"/>
      <c r="QW48" s="38"/>
      <c r="QX48" s="38"/>
      <c r="QY48" s="38"/>
      <c r="QZ48" s="38"/>
      <c r="RA48" s="38"/>
      <c r="RB48" s="38"/>
      <c r="RC48" s="38"/>
      <c r="RD48" s="38"/>
      <c r="RE48" s="38"/>
      <c r="RF48" s="38"/>
      <c r="RG48" s="38"/>
      <c r="RH48" s="38"/>
      <c r="RI48" s="38"/>
      <c r="RJ48" s="38"/>
      <c r="RK48" s="38"/>
      <c r="RL48" s="38"/>
      <c r="RM48" s="38"/>
      <c r="RN48" s="38"/>
      <c r="RO48" s="38"/>
      <c r="RP48" s="38"/>
      <c r="RQ48" s="38"/>
      <c r="RR48" s="38"/>
      <c r="RS48" s="38"/>
      <c r="RT48" s="38"/>
      <c r="RU48" s="38"/>
      <c r="RV48" s="38"/>
      <c r="RW48" s="38"/>
      <c r="RX48" s="38"/>
      <c r="RY48" s="38"/>
      <c r="RZ48" s="38"/>
      <c r="SA48" s="38"/>
      <c r="SB48" s="38"/>
      <c r="SC48" s="38"/>
      <c r="SD48" s="38"/>
      <c r="SE48" s="38"/>
      <c r="SF48" s="38"/>
      <c r="SG48" s="38">
        <v>10</v>
      </c>
      <c r="SH48" s="38"/>
      <c r="SI48" s="38">
        <v>10</v>
      </c>
      <c r="SJ48" s="38"/>
      <c r="SK48" s="38"/>
      <c r="SL48" s="38"/>
      <c r="SM48" s="38"/>
      <c r="SN48" s="38"/>
      <c r="SO48" s="38"/>
      <c r="SP48" s="38"/>
      <c r="SQ48" s="38"/>
      <c r="SR48" s="38"/>
      <c r="SS48" s="38"/>
      <c r="ST48" s="38"/>
      <c r="SU48" s="38"/>
      <c r="SV48" s="38"/>
      <c r="SW48" s="38"/>
      <c r="SX48" s="38"/>
      <c r="SY48" s="38"/>
      <c r="SZ48" s="38"/>
      <c r="TA48" s="38"/>
      <c r="TB48" s="38"/>
      <c r="TC48" s="38"/>
      <c r="TD48" s="38"/>
      <c r="TE48" s="38"/>
      <c r="TF48" s="38"/>
      <c r="TG48" s="38"/>
      <c r="TH48" s="38"/>
      <c r="TI48" s="38"/>
      <c r="TJ48" s="38"/>
      <c r="TK48" s="38"/>
      <c r="TL48" s="38"/>
      <c r="TM48" s="38"/>
      <c r="TN48" s="38"/>
      <c r="TO48" s="38"/>
      <c r="TP48" s="38">
        <v>5</v>
      </c>
      <c r="TQ48" s="38"/>
      <c r="TR48" s="38"/>
      <c r="TS48" s="38"/>
      <c r="TT48" s="38">
        <v>5</v>
      </c>
      <c r="TU48" s="38"/>
      <c r="TV48" s="38"/>
      <c r="TW48" s="38"/>
      <c r="TX48" s="38"/>
      <c r="TY48" s="38"/>
      <c r="TZ48" s="38"/>
      <c r="UA48" s="38"/>
      <c r="UB48" s="38"/>
      <c r="UC48" s="38"/>
      <c r="UD48" s="38">
        <v>6</v>
      </c>
      <c r="UE48" s="38"/>
      <c r="UF48" s="38"/>
      <c r="UG48" s="38"/>
      <c r="UH48" s="38"/>
      <c r="UI48" s="38">
        <v>5</v>
      </c>
      <c r="UJ48" s="38"/>
      <c r="UK48" s="38"/>
      <c r="UL48" s="38">
        <v>1</v>
      </c>
      <c r="UM48" s="38"/>
      <c r="UN48" s="38"/>
      <c r="UO48" s="38"/>
      <c r="UP48" s="38"/>
      <c r="UQ48" s="38"/>
      <c r="UR48" s="38"/>
      <c r="US48" s="38"/>
      <c r="UT48" s="38"/>
      <c r="UU48" s="38"/>
      <c r="UV48" s="38"/>
      <c r="UW48" s="38"/>
      <c r="UX48" s="38"/>
      <c r="UY48" s="38"/>
      <c r="UZ48" s="38"/>
      <c r="VA48" s="38"/>
      <c r="VB48" s="38"/>
      <c r="VC48" s="38"/>
      <c r="VD48" s="38"/>
      <c r="VE48" s="38"/>
      <c r="VF48" s="38"/>
      <c r="VG48" s="38"/>
      <c r="VH48" s="38"/>
      <c r="VI48" s="38"/>
      <c r="VJ48" s="38"/>
      <c r="VK48" s="38"/>
      <c r="VL48" s="38"/>
      <c r="VM48" s="38"/>
      <c r="VN48" s="38"/>
      <c r="VO48" s="38"/>
      <c r="VP48" s="38"/>
      <c r="VQ48" s="38"/>
      <c r="VR48" s="38"/>
      <c r="VS48" s="38"/>
      <c r="VT48" s="38"/>
      <c r="VU48" s="38"/>
      <c r="VV48" s="38"/>
      <c r="VW48" s="38"/>
      <c r="VX48" s="38"/>
      <c r="VY48" s="38"/>
      <c r="VZ48" s="38"/>
      <c r="WA48" s="38"/>
      <c r="WB48" s="38"/>
      <c r="WC48" s="38"/>
      <c r="WD48" s="38"/>
      <c r="WE48" s="38"/>
      <c r="WF48" s="38"/>
      <c r="WG48" s="38"/>
      <c r="WH48" s="38"/>
      <c r="WI48" s="38"/>
      <c r="WJ48" s="38"/>
      <c r="WK48" s="38"/>
      <c r="WL48" s="38"/>
      <c r="WM48" s="38"/>
      <c r="WN48" s="38"/>
      <c r="WO48" s="38"/>
      <c r="WP48" s="38"/>
      <c r="WQ48" s="38"/>
      <c r="WR48" s="38"/>
      <c r="WS48" s="38"/>
      <c r="WT48" s="38"/>
      <c r="WU48" s="38"/>
      <c r="WV48" s="38"/>
      <c r="WW48" s="38"/>
      <c r="WX48" s="38"/>
      <c r="WY48" s="38"/>
      <c r="WZ48" s="38"/>
      <c r="XA48" s="38"/>
      <c r="XB48" s="38"/>
      <c r="XC48" s="38"/>
      <c r="XD48" s="38"/>
      <c r="XE48" s="38"/>
      <c r="XF48" s="38"/>
      <c r="XG48" s="38"/>
      <c r="XH48" s="38"/>
      <c r="XI48" s="38"/>
      <c r="XJ48" s="38"/>
      <c r="XK48" s="38"/>
      <c r="XL48" s="38"/>
      <c r="XM48" s="38"/>
      <c r="XN48" s="38"/>
      <c r="XO48" s="38"/>
      <c r="XP48" s="38"/>
      <c r="XQ48" s="38"/>
      <c r="XR48" s="38"/>
      <c r="XS48" s="38"/>
      <c r="XT48" s="38"/>
      <c r="XU48" s="38"/>
      <c r="XV48" s="38"/>
      <c r="XW48" s="38"/>
      <c r="XX48" s="38"/>
      <c r="XY48" s="38"/>
      <c r="XZ48" s="38"/>
      <c r="YA48" s="38"/>
      <c r="YB48" s="38"/>
      <c r="YC48" s="38">
        <v>10</v>
      </c>
      <c r="YD48" s="38"/>
      <c r="YE48" s="38"/>
      <c r="YF48" s="38"/>
      <c r="YG48" s="38"/>
      <c r="YH48" s="38"/>
      <c r="YI48" s="38"/>
      <c r="YJ48" s="38"/>
      <c r="YK48" s="38"/>
      <c r="YL48" s="38"/>
      <c r="YM48" s="38"/>
      <c r="YN48" s="38"/>
      <c r="YO48" s="38"/>
      <c r="YP48" s="38"/>
      <c r="YQ48" s="38"/>
      <c r="YR48" s="38"/>
      <c r="YS48" s="38"/>
      <c r="YT48" s="38"/>
      <c r="YU48" s="38"/>
      <c r="YV48" s="38"/>
      <c r="YW48" s="38">
        <v>10</v>
      </c>
      <c r="YX48" s="38"/>
      <c r="YY48" s="38"/>
      <c r="YZ48" s="38"/>
      <c r="ZA48" s="38"/>
      <c r="ZB48" s="38"/>
      <c r="ZC48" s="38"/>
      <c r="ZD48" s="38"/>
      <c r="ZE48" s="38"/>
      <c r="ZF48" s="38"/>
      <c r="ZG48" s="38"/>
      <c r="ZH48" s="38"/>
      <c r="ZI48" s="38"/>
      <c r="ZJ48" s="38"/>
      <c r="ZK48" s="38"/>
      <c r="ZL48" s="38"/>
      <c r="ZM48" s="38"/>
      <c r="ZN48" s="38"/>
      <c r="ZO48" s="38"/>
      <c r="ZP48" s="38"/>
      <c r="ZQ48" s="38"/>
      <c r="ZR48" s="38"/>
      <c r="ZS48" s="38"/>
      <c r="ZT48" s="38"/>
      <c r="ZU48" s="38"/>
      <c r="ZV48" s="38"/>
      <c r="ZW48" s="38"/>
      <c r="ZX48" s="38"/>
      <c r="ZY48" s="38"/>
      <c r="ZZ48" s="38"/>
      <c r="AAA48" s="38"/>
      <c r="AAB48" s="38"/>
      <c r="AAC48" s="38"/>
      <c r="AAD48" s="38"/>
      <c r="AAE48" s="38"/>
      <c r="AAF48" s="38"/>
      <c r="AAG48" s="38"/>
      <c r="AAH48" s="38"/>
      <c r="AAI48" s="38"/>
      <c r="AAJ48" s="31">
        <f t="shared" si="1"/>
        <v>0</v>
      </c>
      <c r="AAK48" s="5"/>
    </row>
    <row r="49" spans="1:713" s="36" customFormat="1" x14ac:dyDescent="0.25">
      <c r="A49" s="62" t="s">
        <v>195</v>
      </c>
      <c r="B49" s="77">
        <f t="shared" si="0"/>
        <v>0</v>
      </c>
      <c r="C49" s="69">
        <v>1</v>
      </c>
      <c r="D49" s="71">
        <v>43238</v>
      </c>
      <c r="E49" s="79">
        <v>28.91</v>
      </c>
      <c r="F49" s="79">
        <f t="shared" si="6"/>
        <v>0</v>
      </c>
      <c r="G49" s="77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8"/>
      <c r="AT49" s="38"/>
      <c r="AU49" s="38"/>
      <c r="AV49" s="38"/>
      <c r="AW49" s="38"/>
      <c r="AX49" s="38"/>
      <c r="AY49" s="38"/>
      <c r="AZ49" s="38"/>
      <c r="BA49" s="38"/>
      <c r="BB49" s="38"/>
      <c r="BC49" s="38"/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8"/>
      <c r="BS49" s="38"/>
      <c r="BT49" s="38"/>
      <c r="BU49" s="38"/>
      <c r="BV49" s="38"/>
      <c r="BW49" s="38"/>
      <c r="BX49" s="38"/>
      <c r="BY49" s="38"/>
      <c r="BZ49" s="38"/>
      <c r="CA49" s="38"/>
      <c r="CB49" s="38"/>
      <c r="CC49" s="38"/>
      <c r="CD49" s="38"/>
      <c r="CE49" s="38"/>
      <c r="CF49" s="38"/>
      <c r="CG49" s="38"/>
      <c r="CH49" s="38"/>
      <c r="CI49" s="38"/>
      <c r="CJ49" s="38"/>
      <c r="CK49" s="38"/>
      <c r="CL49" s="38"/>
      <c r="CM49" s="38"/>
      <c r="CN49" s="38"/>
      <c r="CO49" s="38"/>
      <c r="CP49" s="38"/>
      <c r="CQ49" s="38"/>
      <c r="CR49" s="38"/>
      <c r="CS49" s="38"/>
      <c r="CT49" s="38"/>
      <c r="CU49" s="38"/>
      <c r="CV49" s="38"/>
      <c r="CW49" s="38"/>
      <c r="CX49" s="38"/>
      <c r="CY49" s="38"/>
      <c r="CZ49" s="38"/>
      <c r="DA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  <c r="EW49" s="38"/>
      <c r="EX49" s="38"/>
      <c r="EY49" s="38"/>
      <c r="EZ49" s="38"/>
      <c r="FA49" s="38"/>
      <c r="FB49" s="38"/>
      <c r="FC49" s="38"/>
      <c r="FD49" s="38"/>
      <c r="FE49" s="38"/>
      <c r="FF49" s="38"/>
      <c r="FG49" s="38"/>
      <c r="FH49" s="38"/>
      <c r="FI49" s="38"/>
      <c r="FJ49" s="38"/>
      <c r="FK49" s="38"/>
      <c r="FL49" s="38"/>
      <c r="FM49" s="38"/>
      <c r="FN49" s="38"/>
      <c r="FO49" s="38"/>
      <c r="FP49" s="38"/>
      <c r="FQ49" s="38"/>
      <c r="FR49" s="38"/>
      <c r="FS49" s="38"/>
      <c r="FT49" s="38"/>
      <c r="FU49" s="38"/>
      <c r="FV49" s="38"/>
      <c r="FW49" s="38"/>
      <c r="FX49" s="38"/>
      <c r="FY49" s="38"/>
      <c r="FZ49" s="38"/>
      <c r="GA49" s="38"/>
      <c r="GB49" s="38"/>
      <c r="GC49" s="38"/>
      <c r="GD49" s="38"/>
      <c r="GE49" s="38"/>
      <c r="GF49" s="38"/>
      <c r="GG49" s="38"/>
      <c r="GH49" s="38"/>
      <c r="GI49" s="38"/>
      <c r="GJ49" s="38"/>
      <c r="GK49" s="38"/>
      <c r="GL49" s="38"/>
      <c r="GM49" s="38"/>
      <c r="GN49" s="38"/>
      <c r="GO49" s="38"/>
      <c r="GP49" s="38"/>
      <c r="GQ49" s="38"/>
      <c r="GR49" s="38"/>
      <c r="GS49" s="38"/>
      <c r="GT49" s="38"/>
      <c r="GU49" s="38"/>
      <c r="GV49" s="38"/>
      <c r="GW49" s="38"/>
      <c r="GX49" s="38"/>
      <c r="GY49" s="38"/>
      <c r="GZ49" s="38"/>
      <c r="HA49" s="38"/>
      <c r="HB49" s="38"/>
      <c r="HC49" s="38"/>
      <c r="HD49" s="38"/>
      <c r="HE49" s="38"/>
      <c r="HF49" s="38"/>
      <c r="HG49" s="38"/>
      <c r="HH49" s="38"/>
      <c r="HI49" s="38"/>
      <c r="HJ49" s="38"/>
      <c r="HK49" s="38"/>
      <c r="HL49" s="38"/>
      <c r="HM49" s="38"/>
      <c r="HN49" s="38"/>
      <c r="HO49" s="38"/>
      <c r="HP49" s="38"/>
      <c r="HQ49" s="38"/>
      <c r="HR49" s="38"/>
      <c r="HS49" s="38"/>
      <c r="HT49" s="38"/>
      <c r="HU49" s="38"/>
      <c r="HV49" s="38"/>
      <c r="HW49" s="38"/>
      <c r="HX49" s="38"/>
      <c r="HY49" s="38"/>
      <c r="HZ49" s="38"/>
      <c r="IA49" s="38"/>
      <c r="IB49" s="38"/>
      <c r="IC49" s="38"/>
      <c r="ID49" s="38"/>
      <c r="IE49" s="38"/>
      <c r="IF49" s="38"/>
      <c r="IG49" s="38"/>
      <c r="IH49" s="38"/>
      <c r="II49" s="38"/>
      <c r="IJ49" s="38"/>
      <c r="IK49" s="38"/>
      <c r="IL49" s="38"/>
      <c r="IM49" s="38"/>
      <c r="IN49" s="38"/>
      <c r="IO49" s="38"/>
      <c r="IP49" s="38"/>
      <c r="IQ49" s="38"/>
      <c r="IR49" s="38"/>
      <c r="IS49" s="38"/>
      <c r="IT49" s="38"/>
      <c r="IU49" s="38"/>
      <c r="IV49" s="38"/>
      <c r="IW49" s="38"/>
      <c r="IX49" s="38"/>
      <c r="IY49" s="38">
        <v>1</v>
      </c>
      <c r="IZ49" s="38"/>
      <c r="JA49" s="38"/>
      <c r="JB49" s="38">
        <v>1</v>
      </c>
      <c r="JC49" s="38"/>
      <c r="JD49" s="38"/>
      <c r="JE49" s="38"/>
      <c r="JF49" s="38"/>
      <c r="JG49" s="38"/>
      <c r="JH49" s="38"/>
      <c r="JI49" s="38"/>
      <c r="JJ49" s="38"/>
      <c r="JK49" s="38"/>
      <c r="JL49" s="38"/>
      <c r="JM49" s="38"/>
      <c r="JN49" s="38"/>
      <c r="JO49" s="38"/>
      <c r="JP49" s="38"/>
      <c r="JQ49" s="38"/>
      <c r="JR49" s="38"/>
      <c r="JS49" s="38"/>
      <c r="JT49" s="38"/>
      <c r="JU49" s="38"/>
      <c r="JV49" s="38"/>
      <c r="JW49" s="38"/>
      <c r="JX49" s="38"/>
      <c r="JY49" s="38"/>
      <c r="JZ49" s="38"/>
      <c r="KA49" s="38"/>
      <c r="KB49" s="38"/>
      <c r="KC49" s="38"/>
      <c r="KD49" s="38"/>
      <c r="KE49" s="38"/>
      <c r="KF49" s="38"/>
      <c r="KG49" s="38"/>
      <c r="KH49" s="38"/>
      <c r="KI49" s="38"/>
      <c r="KJ49" s="38"/>
      <c r="KK49" s="38"/>
      <c r="KL49" s="38"/>
      <c r="KM49" s="38"/>
      <c r="KN49" s="38"/>
      <c r="KO49" s="38"/>
      <c r="KP49" s="38"/>
      <c r="KQ49" s="38"/>
      <c r="KR49" s="38"/>
      <c r="KS49" s="38"/>
      <c r="KT49" s="38"/>
      <c r="KU49" s="38"/>
      <c r="KV49" s="38"/>
      <c r="KW49" s="38"/>
      <c r="KX49" s="38"/>
      <c r="KY49" s="38"/>
      <c r="KZ49" s="38"/>
      <c r="LA49" s="38"/>
      <c r="LB49" s="38"/>
      <c r="LC49" s="38"/>
      <c r="LD49" s="38"/>
      <c r="LE49" s="38"/>
      <c r="LF49" s="38"/>
      <c r="LG49" s="38"/>
      <c r="LH49" s="38"/>
      <c r="LI49" s="38"/>
      <c r="LJ49" s="38"/>
      <c r="LK49" s="38"/>
      <c r="LL49" s="38"/>
      <c r="LM49" s="38"/>
      <c r="LN49" s="38"/>
      <c r="LO49" s="38"/>
      <c r="LP49" s="38"/>
      <c r="LQ49" s="38"/>
      <c r="LR49" s="38"/>
      <c r="LS49" s="38"/>
      <c r="LT49" s="38"/>
      <c r="LU49" s="38"/>
      <c r="LV49" s="38"/>
      <c r="LW49" s="38"/>
      <c r="LX49" s="38"/>
      <c r="LY49" s="38"/>
      <c r="LZ49" s="38"/>
      <c r="MA49" s="38"/>
      <c r="MB49" s="38"/>
      <c r="MC49" s="38"/>
      <c r="MD49" s="38"/>
      <c r="ME49" s="38"/>
      <c r="MF49" s="38"/>
      <c r="MG49" s="38"/>
      <c r="MH49" s="38"/>
      <c r="MI49" s="38"/>
      <c r="MJ49" s="38"/>
      <c r="MK49" s="38"/>
      <c r="ML49" s="38"/>
      <c r="MM49" s="38"/>
      <c r="MN49" s="38"/>
      <c r="MO49" s="38"/>
      <c r="MP49" s="38"/>
      <c r="MQ49" s="38"/>
      <c r="MR49" s="38"/>
      <c r="MS49" s="38"/>
      <c r="MT49" s="38"/>
      <c r="MU49" s="38"/>
      <c r="MV49" s="38"/>
      <c r="MW49" s="38"/>
      <c r="MX49" s="38"/>
      <c r="MY49" s="38"/>
      <c r="MZ49" s="38"/>
      <c r="NA49" s="38"/>
      <c r="NB49" s="38"/>
      <c r="NC49" s="38"/>
      <c r="ND49" s="38"/>
      <c r="NE49" s="38"/>
      <c r="NF49" s="38"/>
      <c r="NG49" s="38"/>
      <c r="NH49" s="38"/>
      <c r="NI49" s="38"/>
      <c r="NJ49" s="38"/>
      <c r="NK49" s="38"/>
      <c r="NL49" s="38"/>
      <c r="NM49" s="38"/>
      <c r="NN49" s="38"/>
      <c r="NO49" s="38"/>
      <c r="NP49" s="38"/>
      <c r="NQ49" s="38"/>
      <c r="NR49" s="38"/>
      <c r="NS49" s="38"/>
      <c r="NT49" s="38"/>
      <c r="NU49" s="38"/>
      <c r="NV49" s="38"/>
      <c r="NW49" s="38"/>
      <c r="NX49" s="38"/>
      <c r="NY49" s="38"/>
      <c r="NZ49" s="38"/>
      <c r="OA49" s="38"/>
      <c r="OB49" s="38"/>
      <c r="OC49" s="38"/>
      <c r="OD49" s="38"/>
      <c r="OE49" s="38"/>
      <c r="OF49" s="38"/>
      <c r="OG49" s="38"/>
      <c r="OH49" s="38"/>
      <c r="OI49" s="38"/>
      <c r="OJ49" s="38"/>
      <c r="OK49" s="38"/>
      <c r="OL49" s="38"/>
      <c r="OM49" s="38"/>
      <c r="ON49" s="38"/>
      <c r="OO49" s="38"/>
      <c r="OP49" s="38"/>
      <c r="OQ49" s="38"/>
      <c r="OR49" s="38"/>
      <c r="OS49" s="38"/>
      <c r="OT49" s="38"/>
      <c r="OU49" s="38"/>
      <c r="OV49" s="38"/>
      <c r="OW49" s="38"/>
      <c r="OX49" s="38"/>
      <c r="OY49" s="38"/>
      <c r="OZ49" s="38"/>
      <c r="PA49" s="38"/>
      <c r="PB49" s="38"/>
      <c r="PC49" s="38"/>
      <c r="PD49" s="38"/>
      <c r="PE49" s="38"/>
      <c r="PF49" s="38"/>
      <c r="PG49" s="38"/>
      <c r="PH49" s="38"/>
      <c r="PI49" s="38"/>
      <c r="PJ49" s="38"/>
      <c r="PK49" s="38"/>
      <c r="PL49" s="38"/>
      <c r="PM49" s="38"/>
      <c r="PN49" s="38"/>
      <c r="PO49" s="38"/>
      <c r="PP49" s="38"/>
      <c r="PQ49" s="38"/>
      <c r="PR49" s="38"/>
      <c r="PS49" s="38"/>
      <c r="PT49" s="38"/>
      <c r="PU49" s="38"/>
      <c r="PV49" s="38"/>
      <c r="PW49" s="38"/>
      <c r="PX49" s="38"/>
      <c r="PY49" s="38"/>
      <c r="PZ49" s="38"/>
      <c r="QA49" s="38"/>
      <c r="QB49" s="38"/>
      <c r="QC49" s="38"/>
      <c r="QD49" s="38"/>
      <c r="QE49" s="38"/>
      <c r="QF49" s="38"/>
      <c r="QG49" s="38"/>
      <c r="QH49" s="38"/>
      <c r="QI49" s="38"/>
      <c r="QJ49" s="38"/>
      <c r="QK49" s="38"/>
      <c r="QL49" s="38"/>
      <c r="QM49" s="38"/>
      <c r="QN49" s="38"/>
      <c r="QO49" s="38"/>
      <c r="QP49" s="38"/>
      <c r="QQ49" s="38"/>
      <c r="QR49" s="38"/>
      <c r="QS49" s="38"/>
      <c r="QT49" s="38"/>
      <c r="QU49" s="38"/>
      <c r="QV49" s="38"/>
      <c r="QW49" s="38"/>
      <c r="QX49" s="38"/>
      <c r="QY49" s="38"/>
      <c r="QZ49" s="38"/>
      <c r="RA49" s="38"/>
      <c r="RB49" s="38"/>
      <c r="RC49" s="38"/>
      <c r="RD49" s="38"/>
      <c r="RE49" s="38"/>
      <c r="RF49" s="38"/>
      <c r="RG49" s="38"/>
      <c r="RH49" s="38"/>
      <c r="RI49" s="38"/>
      <c r="RJ49" s="38"/>
      <c r="RK49" s="38"/>
      <c r="RL49" s="38"/>
      <c r="RM49" s="38"/>
      <c r="RN49" s="38"/>
      <c r="RO49" s="38"/>
      <c r="RP49" s="38"/>
      <c r="RQ49" s="38"/>
      <c r="RR49" s="38"/>
      <c r="RS49" s="38"/>
      <c r="RT49" s="38"/>
      <c r="RU49" s="38"/>
      <c r="RV49" s="38"/>
      <c r="RW49" s="38"/>
      <c r="RX49" s="38"/>
      <c r="RY49" s="38"/>
      <c r="RZ49" s="38"/>
      <c r="SA49" s="38"/>
      <c r="SB49" s="38"/>
      <c r="SC49" s="38"/>
      <c r="SD49" s="38"/>
      <c r="SE49" s="38"/>
      <c r="SF49" s="38"/>
      <c r="SG49" s="38"/>
      <c r="SH49" s="38"/>
      <c r="SI49" s="38"/>
      <c r="SJ49" s="38"/>
      <c r="SK49" s="38"/>
      <c r="SL49" s="38"/>
      <c r="SM49" s="38"/>
      <c r="SN49" s="38"/>
      <c r="SO49" s="38"/>
      <c r="SP49" s="38"/>
      <c r="SQ49" s="38"/>
      <c r="SR49" s="38"/>
      <c r="SS49" s="38"/>
      <c r="ST49" s="38"/>
      <c r="SU49" s="38"/>
      <c r="SV49" s="38"/>
      <c r="SW49" s="38"/>
      <c r="SX49" s="38"/>
      <c r="SY49" s="38"/>
      <c r="SZ49" s="38"/>
      <c r="TA49" s="38"/>
      <c r="TB49" s="38"/>
      <c r="TC49" s="38"/>
      <c r="TD49" s="38"/>
      <c r="TE49" s="38"/>
      <c r="TF49" s="38"/>
      <c r="TG49" s="38"/>
      <c r="TH49" s="38"/>
      <c r="TI49" s="38"/>
      <c r="TJ49" s="38"/>
      <c r="TK49" s="38"/>
      <c r="TL49" s="38"/>
      <c r="TM49" s="38"/>
      <c r="TN49" s="38"/>
      <c r="TO49" s="38"/>
      <c r="TP49" s="38"/>
      <c r="TQ49" s="38"/>
      <c r="TR49" s="38"/>
      <c r="TS49" s="38"/>
      <c r="TT49" s="38"/>
      <c r="TU49" s="38"/>
      <c r="TV49" s="38"/>
      <c r="TW49" s="38"/>
      <c r="TX49" s="38"/>
      <c r="TY49" s="38"/>
      <c r="TZ49" s="38"/>
      <c r="UA49" s="38"/>
      <c r="UB49" s="38"/>
      <c r="UC49" s="38"/>
      <c r="UD49" s="38"/>
      <c r="UE49" s="38"/>
      <c r="UF49" s="38"/>
      <c r="UG49" s="38"/>
      <c r="UH49" s="38"/>
      <c r="UI49" s="38"/>
      <c r="UJ49" s="38"/>
      <c r="UK49" s="38"/>
      <c r="UL49" s="38"/>
      <c r="UM49" s="38"/>
      <c r="UN49" s="38"/>
      <c r="UO49" s="38"/>
      <c r="UP49" s="38"/>
      <c r="UQ49" s="38"/>
      <c r="UR49" s="38"/>
      <c r="US49" s="38"/>
      <c r="UT49" s="38"/>
      <c r="UU49" s="38"/>
      <c r="UV49" s="38"/>
      <c r="UW49" s="38"/>
      <c r="UX49" s="38"/>
      <c r="UY49" s="38"/>
      <c r="UZ49" s="38"/>
      <c r="VA49" s="38"/>
      <c r="VB49" s="38"/>
      <c r="VC49" s="38"/>
      <c r="VD49" s="38"/>
      <c r="VE49" s="38"/>
      <c r="VF49" s="38"/>
      <c r="VG49" s="38"/>
      <c r="VH49" s="38"/>
      <c r="VI49" s="38"/>
      <c r="VJ49" s="38"/>
      <c r="VK49" s="38"/>
      <c r="VL49" s="38"/>
      <c r="VM49" s="38"/>
      <c r="VN49" s="38"/>
      <c r="VO49" s="38"/>
      <c r="VP49" s="38"/>
      <c r="VQ49" s="38"/>
      <c r="VR49" s="38"/>
      <c r="VS49" s="38"/>
      <c r="VT49" s="38"/>
      <c r="VU49" s="38"/>
      <c r="VV49" s="38"/>
      <c r="VW49" s="38"/>
      <c r="VX49" s="38"/>
      <c r="VY49" s="38"/>
      <c r="VZ49" s="38"/>
      <c r="WA49" s="38"/>
      <c r="WB49" s="38"/>
      <c r="WC49" s="38"/>
      <c r="WD49" s="38"/>
      <c r="WE49" s="38"/>
      <c r="WF49" s="38"/>
      <c r="WG49" s="38"/>
      <c r="WH49" s="38"/>
      <c r="WI49" s="38"/>
      <c r="WJ49" s="38"/>
      <c r="WK49" s="38"/>
      <c r="WL49" s="38"/>
      <c r="WM49" s="38"/>
      <c r="WN49" s="38"/>
      <c r="WO49" s="38"/>
      <c r="WP49" s="38"/>
      <c r="WQ49" s="38"/>
      <c r="WR49" s="38"/>
      <c r="WS49" s="38"/>
      <c r="WT49" s="38"/>
      <c r="WU49" s="38"/>
      <c r="WV49" s="38"/>
      <c r="WW49" s="38"/>
      <c r="WX49" s="38"/>
      <c r="WY49" s="38"/>
      <c r="WZ49" s="38"/>
      <c r="XA49" s="38"/>
      <c r="XB49" s="38"/>
      <c r="XC49" s="38"/>
      <c r="XD49" s="38"/>
      <c r="XE49" s="38"/>
      <c r="XF49" s="38"/>
      <c r="XG49" s="38"/>
      <c r="XH49" s="38"/>
      <c r="XI49" s="38"/>
      <c r="XJ49" s="38"/>
      <c r="XK49" s="38"/>
      <c r="XL49" s="38"/>
      <c r="XM49" s="38"/>
      <c r="XN49" s="38"/>
      <c r="XO49" s="38"/>
      <c r="XP49" s="38"/>
      <c r="XQ49" s="38"/>
      <c r="XR49" s="38"/>
      <c r="XS49" s="38"/>
      <c r="XT49" s="38"/>
      <c r="XU49" s="38"/>
      <c r="XV49" s="38"/>
      <c r="XW49" s="38"/>
      <c r="XX49" s="38"/>
      <c r="XY49" s="38"/>
      <c r="XZ49" s="38"/>
      <c r="YA49" s="38"/>
      <c r="YB49" s="38"/>
      <c r="YC49" s="38"/>
      <c r="YD49" s="38"/>
      <c r="YE49" s="38"/>
      <c r="YF49" s="38"/>
      <c r="YG49" s="38"/>
      <c r="YH49" s="38"/>
      <c r="YI49" s="38"/>
      <c r="YJ49" s="38"/>
      <c r="YK49" s="38"/>
      <c r="YL49" s="38"/>
      <c r="YM49" s="38"/>
      <c r="YN49" s="38"/>
      <c r="YO49" s="38"/>
      <c r="YP49" s="38"/>
      <c r="YQ49" s="38"/>
      <c r="YR49" s="38"/>
      <c r="YS49" s="38"/>
      <c r="YT49" s="38"/>
      <c r="YU49" s="38"/>
      <c r="YV49" s="38"/>
      <c r="YW49" s="38"/>
      <c r="YX49" s="38"/>
      <c r="YY49" s="38"/>
      <c r="YZ49" s="38"/>
      <c r="ZA49" s="38"/>
      <c r="ZB49" s="38"/>
      <c r="ZC49" s="38"/>
      <c r="ZD49" s="38"/>
      <c r="ZE49" s="38"/>
      <c r="ZF49" s="38"/>
      <c r="ZG49" s="38"/>
      <c r="ZH49" s="38"/>
      <c r="ZI49" s="38"/>
      <c r="ZJ49" s="38"/>
      <c r="ZK49" s="38"/>
      <c r="ZL49" s="38"/>
      <c r="ZM49" s="38"/>
      <c r="ZN49" s="38"/>
      <c r="ZO49" s="38"/>
      <c r="ZP49" s="38"/>
      <c r="ZQ49" s="38"/>
      <c r="ZR49" s="38"/>
      <c r="ZS49" s="38"/>
      <c r="ZT49" s="38"/>
      <c r="ZU49" s="38"/>
      <c r="ZV49" s="38"/>
      <c r="ZW49" s="38"/>
      <c r="ZX49" s="38"/>
      <c r="ZY49" s="38"/>
      <c r="ZZ49" s="38"/>
      <c r="AAA49" s="38"/>
      <c r="AAB49" s="38"/>
      <c r="AAC49" s="38"/>
      <c r="AAD49" s="38"/>
      <c r="AAE49" s="38"/>
      <c r="AAF49" s="38"/>
      <c r="AAG49" s="38"/>
      <c r="AAH49" s="38"/>
      <c r="AAI49" s="38"/>
      <c r="AAJ49" s="31">
        <f t="shared" si="1"/>
        <v>0</v>
      </c>
      <c r="AAK49" s="5"/>
    </row>
    <row r="50" spans="1:713" s="36" customFormat="1" x14ac:dyDescent="0.25">
      <c r="A50" s="62" t="s">
        <v>231</v>
      </c>
      <c r="B50" s="77">
        <f t="shared" si="0"/>
        <v>0</v>
      </c>
      <c r="C50" s="69">
        <v>10</v>
      </c>
      <c r="D50" s="71">
        <v>43213</v>
      </c>
      <c r="E50" s="79">
        <v>24.69</v>
      </c>
      <c r="F50" s="79">
        <f t="shared" si="6"/>
        <v>0</v>
      </c>
      <c r="G50" s="77">
        <v>1</v>
      </c>
      <c r="H50" s="38"/>
      <c r="I50" s="38"/>
      <c r="J50" s="38">
        <v>1</v>
      </c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38"/>
      <c r="BI50" s="38"/>
      <c r="BJ50" s="38"/>
      <c r="BK50" s="38"/>
      <c r="BL50" s="38"/>
      <c r="BM50" s="38"/>
      <c r="BN50" s="38"/>
      <c r="BO50" s="38"/>
      <c r="BP50" s="38"/>
      <c r="BQ50" s="38"/>
      <c r="BR50" s="38"/>
      <c r="BS50" s="38"/>
      <c r="BT50" s="38"/>
      <c r="BU50" s="38"/>
      <c r="BV50" s="38"/>
      <c r="BW50" s="38"/>
      <c r="BX50" s="38"/>
      <c r="BY50" s="38"/>
      <c r="BZ50" s="38"/>
      <c r="CA50" s="38"/>
      <c r="CB50" s="38"/>
      <c r="CC50" s="38"/>
      <c r="CD50" s="38"/>
      <c r="CE50" s="38"/>
      <c r="CF50" s="38"/>
      <c r="CG50" s="38"/>
      <c r="CH50" s="38"/>
      <c r="CI50" s="38"/>
      <c r="CJ50" s="38"/>
      <c r="CK50" s="38"/>
      <c r="CL50" s="38"/>
      <c r="CM50" s="38"/>
      <c r="CN50" s="38"/>
      <c r="CO50" s="38"/>
      <c r="CP50" s="38"/>
      <c r="CQ50" s="38"/>
      <c r="CR50" s="38"/>
      <c r="CS50" s="38"/>
      <c r="CT50" s="38"/>
      <c r="CU50" s="38"/>
      <c r="CV50" s="38"/>
      <c r="CW50" s="38"/>
      <c r="CX50" s="38"/>
      <c r="CY50" s="38"/>
      <c r="CZ50" s="38"/>
      <c r="DA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  <c r="EW50" s="38"/>
      <c r="EX50" s="38"/>
      <c r="EY50" s="38"/>
      <c r="EZ50" s="38"/>
      <c r="FA50" s="38"/>
      <c r="FB50" s="38"/>
      <c r="FC50" s="38"/>
      <c r="FD50" s="38"/>
      <c r="FE50" s="38"/>
      <c r="FF50" s="38"/>
      <c r="FG50" s="38"/>
      <c r="FH50" s="38"/>
      <c r="FI50" s="38"/>
      <c r="FJ50" s="38"/>
      <c r="FK50" s="38"/>
      <c r="FL50" s="38"/>
      <c r="FM50" s="38"/>
      <c r="FN50" s="38"/>
      <c r="FO50" s="38"/>
      <c r="FP50" s="38"/>
      <c r="FQ50" s="38"/>
      <c r="FR50" s="38"/>
      <c r="FS50" s="38"/>
      <c r="FT50" s="38"/>
      <c r="FU50" s="38"/>
      <c r="FV50" s="38"/>
      <c r="FW50" s="38"/>
      <c r="FX50" s="38"/>
      <c r="FY50" s="38"/>
      <c r="FZ50" s="38"/>
      <c r="GA50" s="38"/>
      <c r="GB50" s="38"/>
      <c r="GC50" s="38"/>
      <c r="GD50" s="38"/>
      <c r="GE50" s="38"/>
      <c r="GF50" s="38"/>
      <c r="GG50" s="38"/>
      <c r="GH50" s="38"/>
      <c r="GI50" s="38"/>
      <c r="GJ50" s="38"/>
      <c r="GK50" s="38"/>
      <c r="GL50" s="38"/>
      <c r="GM50" s="38"/>
      <c r="GN50" s="38">
        <v>10</v>
      </c>
      <c r="GO50" s="38"/>
      <c r="GP50" s="38"/>
      <c r="GQ50" s="38"/>
      <c r="GR50" s="38"/>
      <c r="GS50" s="38"/>
      <c r="GT50" s="38"/>
      <c r="GU50" s="38"/>
      <c r="GV50" s="38"/>
      <c r="GW50" s="38"/>
      <c r="GX50" s="38"/>
      <c r="GY50" s="38"/>
      <c r="GZ50" s="38"/>
      <c r="HA50" s="38"/>
      <c r="HB50" s="38"/>
      <c r="HC50" s="38"/>
      <c r="HD50" s="38"/>
      <c r="HE50" s="38"/>
      <c r="HF50" s="38">
        <v>10</v>
      </c>
      <c r="HG50" s="38"/>
      <c r="HH50" s="38"/>
      <c r="HI50" s="38"/>
      <c r="HJ50" s="38"/>
      <c r="HK50" s="38"/>
      <c r="HL50" s="38"/>
      <c r="HM50" s="38"/>
      <c r="HN50" s="38"/>
      <c r="HO50" s="38"/>
      <c r="HP50" s="38"/>
      <c r="HQ50" s="38"/>
      <c r="HR50" s="38"/>
      <c r="HS50" s="38"/>
      <c r="HT50" s="38"/>
      <c r="HU50" s="38"/>
      <c r="HV50" s="38"/>
      <c r="HW50" s="38"/>
      <c r="HX50" s="38"/>
      <c r="HY50" s="38"/>
      <c r="HZ50" s="38"/>
      <c r="IA50" s="38"/>
      <c r="IB50" s="38"/>
      <c r="IC50" s="38"/>
      <c r="ID50" s="38"/>
      <c r="IE50" s="38"/>
      <c r="IF50" s="38"/>
      <c r="IG50" s="38"/>
      <c r="IH50" s="38"/>
      <c r="II50" s="38"/>
      <c r="IJ50" s="38"/>
      <c r="IK50" s="38"/>
      <c r="IL50" s="38"/>
      <c r="IM50" s="38"/>
      <c r="IN50" s="38"/>
      <c r="IO50" s="38"/>
      <c r="IP50" s="38"/>
      <c r="IQ50" s="38"/>
      <c r="IR50" s="38"/>
      <c r="IS50" s="38"/>
      <c r="IT50" s="38"/>
      <c r="IU50" s="38"/>
      <c r="IV50" s="38"/>
      <c r="IW50" s="38"/>
      <c r="IX50" s="38"/>
      <c r="IY50" s="38"/>
      <c r="IZ50" s="38"/>
      <c r="JA50" s="38"/>
      <c r="JB50" s="38"/>
      <c r="JC50" s="38"/>
      <c r="JD50" s="38"/>
      <c r="JE50" s="38"/>
      <c r="JF50" s="38"/>
      <c r="JG50" s="38"/>
      <c r="JH50" s="38"/>
      <c r="JI50" s="38"/>
      <c r="JJ50" s="38"/>
      <c r="JK50" s="38"/>
      <c r="JL50" s="38"/>
      <c r="JM50" s="38"/>
      <c r="JN50" s="38"/>
      <c r="JO50" s="38"/>
      <c r="JP50" s="38"/>
      <c r="JQ50" s="38"/>
      <c r="JR50" s="38"/>
      <c r="JS50" s="38"/>
      <c r="JT50" s="38"/>
      <c r="JU50" s="38"/>
      <c r="JV50" s="38"/>
      <c r="JW50" s="38"/>
      <c r="JX50" s="38"/>
      <c r="JY50" s="38"/>
      <c r="JZ50" s="38"/>
      <c r="KA50" s="38"/>
      <c r="KB50" s="38"/>
      <c r="KC50" s="38"/>
      <c r="KD50" s="38"/>
      <c r="KE50" s="38"/>
      <c r="KF50" s="38"/>
      <c r="KG50" s="38"/>
      <c r="KH50" s="38"/>
      <c r="KI50" s="38"/>
      <c r="KJ50" s="38"/>
      <c r="KK50" s="38"/>
      <c r="KL50" s="38"/>
      <c r="KM50" s="38"/>
      <c r="KN50" s="38"/>
      <c r="KO50" s="38"/>
      <c r="KP50" s="38"/>
      <c r="KQ50" s="38"/>
      <c r="KR50" s="38"/>
      <c r="KS50" s="38"/>
      <c r="KT50" s="38"/>
      <c r="KU50" s="38"/>
      <c r="KV50" s="38"/>
      <c r="KW50" s="38"/>
      <c r="KX50" s="38"/>
      <c r="KY50" s="38"/>
      <c r="KZ50" s="38"/>
      <c r="LA50" s="38"/>
      <c r="LB50" s="38"/>
      <c r="LC50" s="38"/>
      <c r="LD50" s="38"/>
      <c r="LE50" s="38"/>
      <c r="LF50" s="38"/>
      <c r="LG50" s="38"/>
      <c r="LH50" s="38"/>
      <c r="LI50" s="38"/>
      <c r="LJ50" s="38"/>
      <c r="LK50" s="38"/>
      <c r="LL50" s="38"/>
      <c r="LM50" s="38"/>
      <c r="LN50" s="38"/>
      <c r="LO50" s="38"/>
      <c r="LP50" s="38"/>
      <c r="LQ50" s="38"/>
      <c r="LR50" s="38"/>
      <c r="LS50" s="38"/>
      <c r="LT50" s="38"/>
      <c r="LU50" s="38"/>
      <c r="LV50" s="38"/>
      <c r="LW50" s="38"/>
      <c r="LX50" s="38"/>
      <c r="LY50" s="38"/>
      <c r="LZ50" s="38"/>
      <c r="MA50" s="38"/>
      <c r="MB50" s="38"/>
      <c r="MC50" s="38"/>
      <c r="MD50" s="38"/>
      <c r="ME50" s="38"/>
      <c r="MF50" s="38"/>
      <c r="MG50" s="38"/>
      <c r="MH50" s="38"/>
      <c r="MI50" s="38"/>
      <c r="MJ50" s="38"/>
      <c r="MK50" s="38"/>
      <c r="ML50" s="38"/>
      <c r="MM50" s="38"/>
      <c r="MN50" s="38"/>
      <c r="MO50" s="38"/>
      <c r="MP50" s="38"/>
      <c r="MQ50" s="38"/>
      <c r="MR50" s="38"/>
      <c r="MS50" s="38"/>
      <c r="MT50" s="38"/>
      <c r="MU50" s="38"/>
      <c r="MV50" s="38"/>
      <c r="MW50" s="38"/>
      <c r="MX50" s="38"/>
      <c r="MY50" s="38"/>
      <c r="MZ50" s="38"/>
      <c r="NA50" s="38"/>
      <c r="NB50" s="38"/>
      <c r="NC50" s="38"/>
      <c r="ND50" s="38"/>
      <c r="NE50" s="38"/>
      <c r="NF50" s="38"/>
      <c r="NG50" s="38"/>
      <c r="NH50" s="38"/>
      <c r="NI50" s="38"/>
      <c r="NJ50" s="38"/>
      <c r="NK50" s="38"/>
      <c r="NL50" s="38"/>
      <c r="NM50" s="38"/>
      <c r="NN50" s="38"/>
      <c r="NO50" s="38"/>
      <c r="NP50" s="38"/>
      <c r="NQ50" s="38"/>
      <c r="NR50" s="38"/>
      <c r="NS50" s="38"/>
      <c r="NT50" s="38"/>
      <c r="NU50" s="38"/>
      <c r="NV50" s="38"/>
      <c r="NW50" s="38"/>
      <c r="NX50" s="38"/>
      <c r="NY50" s="38"/>
      <c r="NZ50" s="38"/>
      <c r="OA50" s="38"/>
      <c r="OB50" s="38"/>
      <c r="OC50" s="38"/>
      <c r="OD50" s="38"/>
      <c r="OE50" s="38"/>
      <c r="OF50" s="38"/>
      <c r="OG50" s="38"/>
      <c r="OH50" s="38"/>
      <c r="OI50" s="38"/>
      <c r="OJ50" s="38"/>
      <c r="OK50" s="38"/>
      <c r="OL50" s="38"/>
      <c r="OM50" s="38"/>
      <c r="ON50" s="38"/>
      <c r="OO50" s="38"/>
      <c r="OP50" s="38"/>
      <c r="OQ50" s="38"/>
      <c r="OR50" s="38"/>
      <c r="OS50" s="38"/>
      <c r="OT50" s="38"/>
      <c r="OU50" s="38"/>
      <c r="OV50" s="38"/>
      <c r="OW50" s="38"/>
      <c r="OX50" s="38"/>
      <c r="OY50" s="38"/>
      <c r="OZ50" s="38"/>
      <c r="PA50" s="38"/>
      <c r="PB50" s="38"/>
      <c r="PC50" s="38"/>
      <c r="PD50" s="38"/>
      <c r="PE50" s="38"/>
      <c r="PF50" s="38"/>
      <c r="PG50" s="38"/>
      <c r="PH50" s="38"/>
      <c r="PI50" s="38"/>
      <c r="PJ50" s="38"/>
      <c r="PK50" s="38"/>
      <c r="PL50" s="38"/>
      <c r="PM50" s="38"/>
      <c r="PN50" s="38"/>
      <c r="PO50" s="38"/>
      <c r="PP50" s="38"/>
      <c r="PQ50" s="38"/>
      <c r="PR50" s="38"/>
      <c r="PS50" s="38"/>
      <c r="PT50" s="38"/>
      <c r="PU50" s="38"/>
      <c r="PV50" s="38"/>
      <c r="PW50" s="38"/>
      <c r="PX50" s="38"/>
      <c r="PY50" s="38"/>
      <c r="PZ50" s="38"/>
      <c r="QA50" s="38"/>
      <c r="QB50" s="38"/>
      <c r="QC50" s="38"/>
      <c r="QD50" s="38"/>
      <c r="QE50" s="38"/>
      <c r="QF50" s="38"/>
      <c r="QG50" s="38"/>
      <c r="QH50" s="38"/>
      <c r="QI50" s="38"/>
      <c r="QJ50" s="38"/>
      <c r="QK50" s="38"/>
      <c r="QL50" s="38"/>
      <c r="QM50" s="38"/>
      <c r="QN50" s="38"/>
      <c r="QO50" s="38"/>
      <c r="QP50" s="38"/>
      <c r="QQ50" s="38"/>
      <c r="QR50" s="38"/>
      <c r="QS50" s="38"/>
      <c r="QT50" s="38"/>
      <c r="QU50" s="38"/>
      <c r="QV50" s="38"/>
      <c r="QW50" s="38"/>
      <c r="QX50" s="38"/>
      <c r="QY50" s="38"/>
      <c r="QZ50" s="38"/>
      <c r="RA50" s="38"/>
      <c r="RB50" s="38"/>
      <c r="RC50" s="38"/>
      <c r="RD50" s="38"/>
      <c r="RE50" s="38"/>
      <c r="RF50" s="38"/>
      <c r="RG50" s="38"/>
      <c r="RH50" s="38"/>
      <c r="RI50" s="38"/>
      <c r="RJ50" s="38"/>
      <c r="RK50" s="38"/>
      <c r="RL50" s="38"/>
      <c r="RM50" s="38"/>
      <c r="RN50" s="38"/>
      <c r="RO50" s="38"/>
      <c r="RP50" s="38"/>
      <c r="RQ50" s="38"/>
      <c r="RR50" s="38"/>
      <c r="RS50" s="38"/>
      <c r="RT50" s="38"/>
      <c r="RU50" s="38"/>
      <c r="RV50" s="38"/>
      <c r="RW50" s="38"/>
      <c r="RX50" s="38"/>
      <c r="RY50" s="38"/>
      <c r="RZ50" s="38"/>
      <c r="SA50" s="38"/>
      <c r="SB50" s="38"/>
      <c r="SC50" s="38"/>
      <c r="SD50" s="38"/>
      <c r="SE50" s="38"/>
      <c r="SF50" s="38"/>
      <c r="SG50" s="38"/>
      <c r="SH50" s="38"/>
      <c r="SI50" s="38"/>
      <c r="SJ50" s="38"/>
      <c r="SK50" s="38"/>
      <c r="SL50" s="38"/>
      <c r="SM50" s="38"/>
      <c r="SN50" s="38"/>
      <c r="SO50" s="38"/>
      <c r="SP50" s="38"/>
      <c r="SQ50" s="38"/>
      <c r="SR50" s="38"/>
      <c r="SS50" s="38"/>
      <c r="ST50" s="38"/>
      <c r="SU50" s="38"/>
      <c r="SV50" s="38"/>
      <c r="SW50" s="38"/>
      <c r="SX50" s="38"/>
      <c r="SY50" s="38"/>
      <c r="SZ50" s="38"/>
      <c r="TA50" s="38"/>
      <c r="TB50" s="38"/>
      <c r="TC50" s="38"/>
      <c r="TD50" s="38"/>
      <c r="TE50" s="38"/>
      <c r="TF50" s="38"/>
      <c r="TG50" s="38"/>
      <c r="TH50" s="38"/>
      <c r="TI50" s="38"/>
      <c r="TJ50" s="38"/>
      <c r="TK50" s="38"/>
      <c r="TL50" s="38"/>
      <c r="TM50" s="38"/>
      <c r="TN50" s="38"/>
      <c r="TO50" s="38"/>
      <c r="TP50" s="38"/>
      <c r="TQ50" s="38"/>
      <c r="TR50" s="38"/>
      <c r="TS50" s="38"/>
      <c r="TT50" s="38"/>
      <c r="TU50" s="38"/>
      <c r="TV50" s="38"/>
      <c r="TW50" s="38"/>
      <c r="TX50" s="38"/>
      <c r="TY50" s="38"/>
      <c r="TZ50" s="38"/>
      <c r="UA50" s="38"/>
      <c r="UB50" s="38"/>
      <c r="UC50" s="38"/>
      <c r="UD50" s="38"/>
      <c r="UE50" s="38"/>
      <c r="UF50" s="38"/>
      <c r="UG50" s="38"/>
      <c r="UH50" s="38"/>
      <c r="UI50" s="38"/>
      <c r="UJ50" s="38"/>
      <c r="UK50" s="38"/>
      <c r="UL50" s="38"/>
      <c r="UM50" s="38"/>
      <c r="UN50" s="38"/>
      <c r="UO50" s="38"/>
      <c r="UP50" s="38"/>
      <c r="UQ50" s="38"/>
      <c r="UR50" s="38"/>
      <c r="US50" s="38"/>
      <c r="UT50" s="38"/>
      <c r="UU50" s="38"/>
      <c r="UV50" s="38"/>
      <c r="UW50" s="38"/>
      <c r="UX50" s="38"/>
      <c r="UY50" s="38"/>
      <c r="UZ50" s="38"/>
      <c r="VA50" s="38"/>
      <c r="VB50" s="38"/>
      <c r="VC50" s="38"/>
      <c r="VD50" s="38"/>
      <c r="VE50" s="38"/>
      <c r="VF50" s="38"/>
      <c r="VG50" s="38"/>
      <c r="VH50" s="38"/>
      <c r="VI50" s="38"/>
      <c r="VJ50" s="38"/>
      <c r="VK50" s="38"/>
      <c r="VL50" s="38"/>
      <c r="VM50" s="38"/>
      <c r="VN50" s="38"/>
      <c r="VO50" s="38"/>
      <c r="VP50" s="38"/>
      <c r="VQ50" s="38"/>
      <c r="VR50" s="38"/>
      <c r="VS50" s="38"/>
      <c r="VT50" s="38"/>
      <c r="VU50" s="38"/>
      <c r="VV50" s="38"/>
      <c r="VW50" s="38"/>
      <c r="VX50" s="38"/>
      <c r="VY50" s="38"/>
      <c r="VZ50" s="38"/>
      <c r="WA50" s="38"/>
      <c r="WB50" s="38"/>
      <c r="WC50" s="38"/>
      <c r="WD50" s="38"/>
      <c r="WE50" s="38"/>
      <c r="WF50" s="38"/>
      <c r="WG50" s="38"/>
      <c r="WH50" s="38"/>
      <c r="WI50" s="38"/>
      <c r="WJ50" s="38"/>
      <c r="WK50" s="38"/>
      <c r="WL50" s="38"/>
      <c r="WM50" s="38"/>
      <c r="WN50" s="38"/>
      <c r="WO50" s="38"/>
      <c r="WP50" s="38"/>
      <c r="WQ50" s="38"/>
      <c r="WR50" s="38"/>
      <c r="WS50" s="38"/>
      <c r="WT50" s="38"/>
      <c r="WU50" s="38"/>
      <c r="WV50" s="38"/>
      <c r="WW50" s="38"/>
      <c r="WX50" s="38"/>
      <c r="WY50" s="38"/>
      <c r="WZ50" s="38"/>
      <c r="XA50" s="38"/>
      <c r="XB50" s="38"/>
      <c r="XC50" s="38"/>
      <c r="XD50" s="38"/>
      <c r="XE50" s="38"/>
      <c r="XF50" s="38"/>
      <c r="XG50" s="38"/>
      <c r="XH50" s="38"/>
      <c r="XI50" s="38"/>
      <c r="XJ50" s="38"/>
      <c r="XK50" s="38"/>
      <c r="XL50" s="38"/>
      <c r="XM50" s="38"/>
      <c r="XN50" s="38"/>
      <c r="XO50" s="38"/>
      <c r="XP50" s="38"/>
      <c r="XQ50" s="38"/>
      <c r="XR50" s="38"/>
      <c r="XS50" s="38"/>
      <c r="XT50" s="38"/>
      <c r="XU50" s="38"/>
      <c r="XV50" s="38"/>
      <c r="XW50" s="38"/>
      <c r="XX50" s="38"/>
      <c r="XY50" s="38"/>
      <c r="XZ50" s="38"/>
      <c r="YA50" s="38"/>
      <c r="YB50" s="38"/>
      <c r="YC50" s="38"/>
      <c r="YD50" s="38"/>
      <c r="YE50" s="38"/>
      <c r="YF50" s="38"/>
      <c r="YG50" s="38"/>
      <c r="YH50" s="38"/>
      <c r="YI50" s="38"/>
      <c r="YJ50" s="38"/>
      <c r="YK50" s="38"/>
      <c r="YL50" s="38"/>
      <c r="YM50" s="38"/>
      <c r="YN50" s="38"/>
      <c r="YO50" s="38"/>
      <c r="YP50" s="38"/>
      <c r="YQ50" s="38"/>
      <c r="YR50" s="38"/>
      <c r="YS50" s="38"/>
      <c r="YT50" s="38"/>
      <c r="YU50" s="38"/>
      <c r="YV50" s="38"/>
      <c r="YW50" s="38"/>
      <c r="YX50" s="38"/>
      <c r="YY50" s="38"/>
      <c r="YZ50" s="38"/>
      <c r="ZA50" s="38"/>
      <c r="ZB50" s="38"/>
      <c r="ZC50" s="38"/>
      <c r="ZD50" s="38"/>
      <c r="ZE50" s="38"/>
      <c r="ZF50" s="38"/>
      <c r="ZG50" s="38"/>
      <c r="ZH50" s="38"/>
      <c r="ZI50" s="38"/>
      <c r="ZJ50" s="38"/>
      <c r="ZK50" s="38"/>
      <c r="ZL50" s="38"/>
      <c r="ZM50" s="38"/>
      <c r="ZN50" s="38"/>
      <c r="ZO50" s="38"/>
      <c r="ZP50" s="38"/>
      <c r="ZQ50" s="38"/>
      <c r="ZR50" s="38"/>
      <c r="ZS50" s="38"/>
      <c r="ZT50" s="38"/>
      <c r="ZU50" s="38"/>
      <c r="ZV50" s="38"/>
      <c r="ZW50" s="38"/>
      <c r="ZX50" s="38"/>
      <c r="ZY50" s="38"/>
      <c r="ZZ50" s="38"/>
      <c r="AAA50" s="38"/>
      <c r="AAB50" s="38"/>
      <c r="AAC50" s="38"/>
      <c r="AAD50" s="38"/>
      <c r="AAE50" s="38"/>
      <c r="AAF50" s="38"/>
      <c r="AAG50" s="38"/>
      <c r="AAH50" s="38"/>
      <c r="AAI50" s="38"/>
      <c r="AAJ50" s="31">
        <f t="shared" si="1"/>
        <v>0</v>
      </c>
      <c r="AAK50" s="5"/>
    </row>
    <row r="51" spans="1:713" s="36" customFormat="1" x14ac:dyDescent="0.25">
      <c r="A51" s="62" t="s">
        <v>140</v>
      </c>
      <c r="B51" s="77">
        <f t="shared" si="0"/>
        <v>0</v>
      </c>
      <c r="C51" s="69">
        <v>1</v>
      </c>
      <c r="D51" s="71">
        <v>43430</v>
      </c>
      <c r="E51" s="79">
        <v>39.19</v>
      </c>
      <c r="F51" s="79">
        <f t="shared" si="6"/>
        <v>0</v>
      </c>
      <c r="G51" s="77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8"/>
      <c r="BS51" s="38"/>
      <c r="BT51" s="38"/>
      <c r="BU51" s="38"/>
      <c r="BV51" s="38"/>
      <c r="BW51" s="38"/>
      <c r="BX51" s="38"/>
      <c r="BY51" s="38">
        <v>1</v>
      </c>
      <c r="BZ51" s="38"/>
      <c r="CA51" s="38"/>
      <c r="CB51" s="38"/>
      <c r="CC51" s="38"/>
      <c r="CD51" s="38"/>
      <c r="CE51" s="38"/>
      <c r="CF51" s="38"/>
      <c r="CG51" s="38"/>
      <c r="CH51" s="38"/>
      <c r="CI51" s="38"/>
      <c r="CJ51" s="38"/>
      <c r="CK51" s="38"/>
      <c r="CL51" s="38"/>
      <c r="CM51" s="38"/>
      <c r="CN51" s="38">
        <v>1</v>
      </c>
      <c r="CO51" s="38"/>
      <c r="CP51" s="38"/>
      <c r="CQ51" s="38"/>
      <c r="CR51" s="38"/>
      <c r="CS51" s="38"/>
      <c r="CT51" s="38"/>
      <c r="CU51" s="38"/>
      <c r="CV51" s="38"/>
      <c r="CW51" s="38"/>
      <c r="CX51" s="38"/>
      <c r="CY51" s="38"/>
      <c r="CZ51" s="38"/>
      <c r="DA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  <c r="EW51" s="38"/>
      <c r="EX51" s="38"/>
      <c r="EY51" s="38"/>
      <c r="EZ51" s="38"/>
      <c r="FA51" s="38"/>
      <c r="FB51" s="38"/>
      <c r="FC51" s="38"/>
      <c r="FD51" s="38"/>
      <c r="FE51" s="38"/>
      <c r="FF51" s="38"/>
      <c r="FG51" s="38"/>
      <c r="FH51" s="38"/>
      <c r="FI51" s="38"/>
      <c r="FJ51" s="38"/>
      <c r="FK51" s="38"/>
      <c r="FL51" s="38"/>
      <c r="FM51" s="38"/>
      <c r="FN51" s="38"/>
      <c r="FO51" s="38"/>
      <c r="FP51" s="38"/>
      <c r="FQ51" s="38"/>
      <c r="FR51" s="38"/>
      <c r="FS51" s="38"/>
      <c r="FT51" s="38"/>
      <c r="FU51" s="38"/>
      <c r="FV51" s="38"/>
      <c r="FW51" s="38"/>
      <c r="FX51" s="38"/>
      <c r="FY51" s="38"/>
      <c r="FZ51" s="38"/>
      <c r="GA51" s="38"/>
      <c r="GB51" s="38"/>
      <c r="GC51" s="38"/>
      <c r="GD51" s="38"/>
      <c r="GE51" s="38"/>
      <c r="GF51" s="38"/>
      <c r="GG51" s="38"/>
      <c r="GH51" s="38"/>
      <c r="GI51" s="38"/>
      <c r="GJ51" s="38"/>
      <c r="GK51" s="38"/>
      <c r="GL51" s="38"/>
      <c r="GM51" s="38"/>
      <c r="GN51" s="38"/>
      <c r="GO51" s="38"/>
      <c r="GP51" s="38"/>
      <c r="GQ51" s="38"/>
      <c r="GR51" s="38"/>
      <c r="GS51" s="38"/>
      <c r="GT51" s="38"/>
      <c r="GU51" s="38"/>
      <c r="GV51" s="38"/>
      <c r="GW51" s="38"/>
      <c r="GX51" s="38"/>
      <c r="GY51" s="38"/>
      <c r="GZ51" s="38"/>
      <c r="HA51" s="38"/>
      <c r="HB51" s="38"/>
      <c r="HC51" s="38"/>
      <c r="HD51" s="38"/>
      <c r="HE51" s="38"/>
      <c r="HF51" s="38"/>
      <c r="HG51" s="38"/>
      <c r="HH51" s="38"/>
      <c r="HI51" s="38"/>
      <c r="HJ51" s="38"/>
      <c r="HK51" s="38"/>
      <c r="HL51" s="38"/>
      <c r="HM51" s="38"/>
      <c r="HN51" s="38"/>
      <c r="HO51" s="38"/>
      <c r="HP51" s="38"/>
      <c r="HQ51" s="38"/>
      <c r="HR51" s="38"/>
      <c r="HS51" s="38"/>
      <c r="HT51" s="38"/>
      <c r="HU51" s="38"/>
      <c r="HV51" s="38"/>
      <c r="HW51" s="38"/>
      <c r="HX51" s="38"/>
      <c r="HY51" s="38"/>
      <c r="HZ51" s="38"/>
      <c r="IA51" s="38"/>
      <c r="IB51" s="38"/>
      <c r="IC51" s="38"/>
      <c r="ID51" s="38"/>
      <c r="IE51" s="38"/>
      <c r="IF51" s="38"/>
      <c r="IG51" s="38"/>
      <c r="IH51" s="38"/>
      <c r="II51" s="38"/>
      <c r="IJ51" s="38"/>
      <c r="IK51" s="38"/>
      <c r="IL51" s="38"/>
      <c r="IM51" s="38"/>
      <c r="IN51" s="38"/>
      <c r="IO51" s="38"/>
      <c r="IP51" s="38"/>
      <c r="IQ51" s="38"/>
      <c r="IR51" s="38"/>
      <c r="IS51" s="38"/>
      <c r="IT51" s="38"/>
      <c r="IU51" s="38"/>
      <c r="IV51" s="38"/>
      <c r="IW51" s="38"/>
      <c r="IX51" s="38"/>
      <c r="IY51" s="38"/>
      <c r="IZ51" s="38"/>
      <c r="JA51" s="38"/>
      <c r="JB51" s="38"/>
      <c r="JC51" s="38"/>
      <c r="JD51" s="38"/>
      <c r="JE51" s="38"/>
      <c r="JF51" s="38"/>
      <c r="JG51" s="38"/>
      <c r="JH51" s="38"/>
      <c r="JI51" s="38"/>
      <c r="JJ51" s="38"/>
      <c r="JK51" s="38"/>
      <c r="JL51" s="38"/>
      <c r="JM51" s="38"/>
      <c r="JN51" s="38"/>
      <c r="JO51" s="38"/>
      <c r="JP51" s="38"/>
      <c r="JQ51" s="38"/>
      <c r="JR51" s="38"/>
      <c r="JS51" s="38"/>
      <c r="JT51" s="38"/>
      <c r="JU51" s="38"/>
      <c r="JV51" s="38"/>
      <c r="JW51" s="38"/>
      <c r="JX51" s="38"/>
      <c r="JY51" s="38"/>
      <c r="JZ51" s="38"/>
      <c r="KA51" s="38"/>
      <c r="KB51" s="38"/>
      <c r="KC51" s="38"/>
      <c r="KD51" s="38"/>
      <c r="KE51" s="38"/>
      <c r="KF51" s="38"/>
      <c r="KG51" s="38"/>
      <c r="KH51" s="38"/>
      <c r="KI51" s="38"/>
      <c r="KJ51" s="38"/>
      <c r="KK51" s="38"/>
      <c r="KL51" s="38"/>
      <c r="KM51" s="38"/>
      <c r="KN51" s="38"/>
      <c r="KO51" s="38"/>
      <c r="KP51" s="38"/>
      <c r="KQ51" s="38"/>
      <c r="KR51" s="38"/>
      <c r="KS51" s="38"/>
      <c r="KT51" s="38"/>
      <c r="KU51" s="38"/>
      <c r="KV51" s="38"/>
      <c r="KW51" s="38"/>
      <c r="KX51" s="38"/>
      <c r="KY51" s="38"/>
      <c r="KZ51" s="38"/>
      <c r="LA51" s="38"/>
      <c r="LB51" s="38"/>
      <c r="LC51" s="38"/>
      <c r="LD51" s="38"/>
      <c r="LE51" s="38"/>
      <c r="LF51" s="38"/>
      <c r="LG51" s="38"/>
      <c r="LH51" s="38"/>
      <c r="LI51" s="38"/>
      <c r="LJ51" s="38"/>
      <c r="LK51" s="38"/>
      <c r="LL51" s="38"/>
      <c r="LM51" s="38"/>
      <c r="LN51" s="38"/>
      <c r="LO51" s="38"/>
      <c r="LP51" s="38"/>
      <c r="LQ51" s="38"/>
      <c r="LR51" s="38"/>
      <c r="LS51" s="38"/>
      <c r="LT51" s="38"/>
      <c r="LU51" s="38"/>
      <c r="LV51" s="38"/>
      <c r="LW51" s="38"/>
      <c r="LX51" s="38"/>
      <c r="LY51" s="38"/>
      <c r="LZ51" s="38"/>
      <c r="MA51" s="38"/>
      <c r="MB51" s="38"/>
      <c r="MC51" s="38"/>
      <c r="MD51" s="38"/>
      <c r="ME51" s="38"/>
      <c r="MF51" s="38"/>
      <c r="MG51" s="38"/>
      <c r="MH51" s="38"/>
      <c r="MI51" s="38"/>
      <c r="MJ51" s="38"/>
      <c r="MK51" s="38"/>
      <c r="ML51" s="38"/>
      <c r="MM51" s="38"/>
      <c r="MN51" s="38"/>
      <c r="MO51" s="38"/>
      <c r="MP51" s="38"/>
      <c r="MQ51" s="38"/>
      <c r="MR51" s="38"/>
      <c r="MS51" s="38"/>
      <c r="MT51" s="38"/>
      <c r="MU51" s="38"/>
      <c r="MV51" s="38"/>
      <c r="MW51" s="38"/>
      <c r="MX51" s="38"/>
      <c r="MY51" s="38"/>
      <c r="MZ51" s="38"/>
      <c r="NA51" s="38"/>
      <c r="NB51" s="38"/>
      <c r="NC51" s="38"/>
      <c r="ND51" s="38"/>
      <c r="NE51" s="38"/>
      <c r="NF51" s="38"/>
      <c r="NG51" s="38"/>
      <c r="NH51" s="38"/>
      <c r="NI51" s="38"/>
      <c r="NJ51" s="38"/>
      <c r="NK51" s="38"/>
      <c r="NL51" s="38"/>
      <c r="NM51" s="38"/>
      <c r="NN51" s="38"/>
      <c r="NO51" s="38"/>
      <c r="NP51" s="38"/>
      <c r="NQ51" s="38"/>
      <c r="NR51" s="38"/>
      <c r="NS51" s="38"/>
      <c r="NT51" s="38"/>
      <c r="NU51" s="38"/>
      <c r="NV51" s="38"/>
      <c r="NW51" s="38"/>
      <c r="NX51" s="38"/>
      <c r="NY51" s="38"/>
      <c r="NZ51" s="38"/>
      <c r="OA51" s="38"/>
      <c r="OB51" s="38"/>
      <c r="OC51" s="38"/>
      <c r="OD51" s="38"/>
      <c r="OE51" s="38"/>
      <c r="OF51" s="38"/>
      <c r="OG51" s="38"/>
      <c r="OH51" s="38"/>
      <c r="OI51" s="38"/>
      <c r="OJ51" s="38"/>
      <c r="OK51" s="38"/>
      <c r="OL51" s="38"/>
      <c r="OM51" s="38"/>
      <c r="ON51" s="38"/>
      <c r="OO51" s="38"/>
      <c r="OP51" s="38"/>
      <c r="OQ51" s="38"/>
      <c r="OR51" s="38"/>
      <c r="OS51" s="38"/>
      <c r="OT51" s="38"/>
      <c r="OU51" s="38"/>
      <c r="OV51" s="38"/>
      <c r="OW51" s="38"/>
      <c r="OX51" s="38"/>
      <c r="OY51" s="38"/>
      <c r="OZ51" s="38"/>
      <c r="PA51" s="38"/>
      <c r="PB51" s="38"/>
      <c r="PC51" s="38"/>
      <c r="PD51" s="38"/>
      <c r="PE51" s="38"/>
      <c r="PF51" s="38"/>
      <c r="PG51" s="38"/>
      <c r="PH51" s="38"/>
      <c r="PI51" s="38"/>
      <c r="PJ51" s="38"/>
      <c r="PK51" s="38"/>
      <c r="PL51" s="38"/>
      <c r="PM51" s="38"/>
      <c r="PN51" s="38"/>
      <c r="PO51" s="38"/>
      <c r="PP51" s="38"/>
      <c r="PQ51" s="38"/>
      <c r="PR51" s="38"/>
      <c r="PS51" s="38"/>
      <c r="PT51" s="38"/>
      <c r="PU51" s="38"/>
      <c r="PV51" s="38"/>
      <c r="PW51" s="38"/>
      <c r="PX51" s="38"/>
      <c r="PY51" s="38"/>
      <c r="PZ51" s="38"/>
      <c r="QA51" s="38"/>
      <c r="QB51" s="38"/>
      <c r="QC51" s="38"/>
      <c r="QD51" s="38"/>
      <c r="QE51" s="38"/>
      <c r="QF51" s="38"/>
      <c r="QG51" s="38"/>
      <c r="QH51" s="38"/>
      <c r="QI51" s="38"/>
      <c r="QJ51" s="38"/>
      <c r="QK51" s="38"/>
      <c r="QL51" s="38"/>
      <c r="QM51" s="38"/>
      <c r="QN51" s="38"/>
      <c r="QO51" s="38"/>
      <c r="QP51" s="38"/>
      <c r="QQ51" s="38">
        <v>1</v>
      </c>
      <c r="QR51" s="38"/>
      <c r="QS51" s="38"/>
      <c r="QT51" s="38"/>
      <c r="QU51" s="38"/>
      <c r="QV51" s="38"/>
      <c r="QW51" s="38"/>
      <c r="QX51" s="38"/>
      <c r="QY51" s="38"/>
      <c r="QZ51" s="38"/>
      <c r="RA51" s="38"/>
      <c r="RB51" s="38"/>
      <c r="RC51" s="38"/>
      <c r="RD51" s="38"/>
      <c r="RE51" s="38"/>
      <c r="RF51" s="38"/>
      <c r="RG51" s="38"/>
      <c r="RH51" s="38"/>
      <c r="RI51" s="38"/>
      <c r="RJ51" s="38"/>
      <c r="RK51" s="38"/>
      <c r="RL51" s="38"/>
      <c r="RM51" s="38"/>
      <c r="RN51" s="38"/>
      <c r="RO51" s="38"/>
      <c r="RP51" s="38"/>
      <c r="RQ51" s="38"/>
      <c r="RR51" s="38"/>
      <c r="RS51" s="38"/>
      <c r="RT51" s="38"/>
      <c r="RU51" s="38"/>
      <c r="RV51" s="38"/>
      <c r="RW51" s="38"/>
      <c r="RX51" s="38"/>
      <c r="RY51" s="38"/>
      <c r="RZ51" s="38"/>
      <c r="SA51" s="38"/>
      <c r="SB51" s="38"/>
      <c r="SC51" s="38"/>
      <c r="SD51" s="38"/>
      <c r="SE51" s="38"/>
      <c r="SF51" s="38"/>
      <c r="SG51" s="38"/>
      <c r="SH51" s="38"/>
      <c r="SI51" s="38"/>
      <c r="SJ51" s="38"/>
      <c r="SK51" s="38"/>
      <c r="SL51" s="38"/>
      <c r="SM51" s="38"/>
      <c r="SN51" s="38"/>
      <c r="SO51" s="38"/>
      <c r="SP51" s="38"/>
      <c r="SQ51" s="38"/>
      <c r="SR51" s="38"/>
      <c r="SS51" s="38"/>
      <c r="ST51" s="38"/>
      <c r="SU51" s="38"/>
      <c r="SV51" s="38"/>
      <c r="SW51" s="38"/>
      <c r="SX51" s="38"/>
      <c r="SY51" s="38"/>
      <c r="SZ51" s="38"/>
      <c r="TA51" s="38"/>
      <c r="TB51" s="38"/>
      <c r="TC51" s="38"/>
      <c r="TD51" s="38"/>
      <c r="TE51" s="38"/>
      <c r="TF51" s="38"/>
      <c r="TG51" s="38"/>
      <c r="TH51" s="38"/>
      <c r="TI51" s="38"/>
      <c r="TJ51" s="38"/>
      <c r="TK51" s="38"/>
      <c r="TL51" s="38"/>
      <c r="TM51" s="38"/>
      <c r="TN51" s="38"/>
      <c r="TO51" s="38"/>
      <c r="TP51" s="38"/>
      <c r="TQ51" s="38"/>
      <c r="TR51" s="38"/>
      <c r="TS51" s="38"/>
      <c r="TT51" s="38"/>
      <c r="TU51" s="38"/>
      <c r="TV51" s="38"/>
      <c r="TW51" s="38"/>
      <c r="TX51" s="38"/>
      <c r="TY51" s="38"/>
      <c r="TZ51" s="38"/>
      <c r="UA51" s="38"/>
      <c r="UB51" s="38"/>
      <c r="UC51" s="38"/>
      <c r="UD51" s="38">
        <v>10</v>
      </c>
      <c r="UE51" s="38"/>
      <c r="UF51" s="38"/>
      <c r="UG51" s="38"/>
      <c r="UH51" s="38"/>
      <c r="UI51" s="38"/>
      <c r="UJ51" s="38"/>
      <c r="UK51" s="38"/>
      <c r="UL51" s="38"/>
      <c r="UM51" s="38"/>
      <c r="UN51" s="38"/>
      <c r="UO51" s="38"/>
      <c r="UP51" s="38"/>
      <c r="UQ51" s="38"/>
      <c r="UR51" s="38"/>
      <c r="US51" s="38"/>
      <c r="UT51" s="38"/>
      <c r="UU51" s="38"/>
      <c r="UV51" s="38"/>
      <c r="UW51" s="38"/>
      <c r="UX51" s="38"/>
      <c r="UY51" s="38"/>
      <c r="UZ51" s="38"/>
      <c r="VA51" s="38"/>
      <c r="VB51" s="38"/>
      <c r="VC51" s="38"/>
      <c r="VD51" s="38"/>
      <c r="VE51" s="38"/>
      <c r="VF51" s="38"/>
      <c r="VG51" s="38"/>
      <c r="VH51" s="38"/>
      <c r="VI51" s="38"/>
      <c r="VJ51" s="38"/>
      <c r="VK51" s="38"/>
      <c r="VL51" s="38"/>
      <c r="VM51" s="38"/>
      <c r="VN51" s="38"/>
      <c r="VO51" s="38"/>
      <c r="VP51" s="38"/>
      <c r="VQ51" s="38"/>
      <c r="VR51" s="38"/>
      <c r="VS51" s="38"/>
      <c r="VT51" s="38"/>
      <c r="VU51" s="38"/>
      <c r="VV51" s="38"/>
      <c r="VW51" s="38"/>
      <c r="VX51" s="38"/>
      <c r="VY51" s="38"/>
      <c r="VZ51" s="38"/>
      <c r="WA51" s="38"/>
      <c r="WB51" s="38">
        <v>10</v>
      </c>
      <c r="WC51" s="38"/>
      <c r="WD51" s="38"/>
      <c r="WE51" s="38"/>
      <c r="WF51" s="38"/>
      <c r="WG51" s="38"/>
      <c r="WH51" s="38"/>
      <c r="WI51" s="38"/>
      <c r="WJ51" s="38"/>
      <c r="WK51" s="38"/>
      <c r="WL51" s="38"/>
      <c r="WM51" s="38"/>
      <c r="WN51" s="38"/>
      <c r="WO51" s="38"/>
      <c r="WP51" s="38"/>
      <c r="WQ51" s="38">
        <v>1</v>
      </c>
      <c r="WR51" s="38"/>
      <c r="WS51" s="38"/>
      <c r="WT51" s="38"/>
      <c r="WU51" s="38"/>
      <c r="WV51" s="38"/>
      <c r="WW51" s="38"/>
      <c r="WX51" s="38"/>
      <c r="WY51" s="38"/>
      <c r="WZ51" s="38"/>
      <c r="XA51" s="38"/>
      <c r="XB51" s="38"/>
      <c r="XC51" s="38"/>
      <c r="XD51" s="38"/>
      <c r="XE51" s="38"/>
      <c r="XF51" s="38"/>
      <c r="XG51" s="38"/>
      <c r="XH51" s="38"/>
      <c r="XI51" s="38"/>
      <c r="XJ51" s="38"/>
      <c r="XK51" s="38"/>
      <c r="XL51" s="38"/>
      <c r="XM51" s="38"/>
      <c r="XN51" s="38"/>
      <c r="XO51" s="38"/>
      <c r="XP51" s="38"/>
      <c r="XQ51" s="38"/>
      <c r="XR51" s="38"/>
      <c r="XS51" s="38"/>
      <c r="XT51" s="38"/>
      <c r="XU51" s="38"/>
      <c r="XV51" s="38"/>
      <c r="XW51" s="38"/>
      <c r="XX51" s="38"/>
      <c r="XY51" s="38"/>
      <c r="XZ51" s="38"/>
      <c r="YA51" s="38"/>
      <c r="YB51" s="38"/>
      <c r="YC51" s="38"/>
      <c r="YD51" s="38"/>
      <c r="YE51" s="38"/>
      <c r="YF51" s="38"/>
      <c r="YG51" s="38"/>
      <c r="YH51" s="38"/>
      <c r="YI51" s="38"/>
      <c r="YJ51" s="38"/>
      <c r="YK51" s="38"/>
      <c r="YL51" s="38"/>
      <c r="YM51" s="38"/>
      <c r="YN51" s="38"/>
      <c r="YO51" s="38"/>
      <c r="YP51" s="38"/>
      <c r="YQ51" s="38"/>
      <c r="YR51" s="38"/>
      <c r="YS51" s="38"/>
      <c r="YT51" s="38"/>
      <c r="YU51" s="38"/>
      <c r="YV51" s="38"/>
      <c r="YW51" s="38"/>
      <c r="YX51" s="38"/>
      <c r="YY51" s="38"/>
      <c r="YZ51" s="38"/>
      <c r="ZA51" s="38"/>
      <c r="ZB51" s="38"/>
      <c r="ZC51" s="38"/>
      <c r="ZD51" s="38"/>
      <c r="ZE51" s="38"/>
      <c r="ZF51" s="38"/>
      <c r="ZG51" s="38"/>
      <c r="ZH51" s="38"/>
      <c r="ZI51" s="38"/>
      <c r="ZJ51" s="38"/>
      <c r="ZK51" s="38"/>
      <c r="ZL51" s="38"/>
      <c r="ZM51" s="38"/>
      <c r="ZN51" s="38"/>
      <c r="ZO51" s="38"/>
      <c r="ZP51" s="38"/>
      <c r="ZQ51" s="38"/>
      <c r="ZR51" s="38"/>
      <c r="ZS51" s="38"/>
      <c r="ZT51" s="38"/>
      <c r="ZU51" s="38"/>
      <c r="ZV51" s="38"/>
      <c r="ZW51" s="38"/>
      <c r="ZX51" s="38"/>
      <c r="ZY51" s="38"/>
      <c r="ZZ51" s="38"/>
      <c r="AAA51" s="38"/>
      <c r="AAB51" s="38"/>
      <c r="AAC51" s="38"/>
      <c r="AAD51" s="38"/>
      <c r="AAE51" s="38"/>
      <c r="AAF51" s="38"/>
      <c r="AAG51" s="38"/>
      <c r="AAH51" s="38"/>
      <c r="AAI51" s="38"/>
      <c r="AAJ51" s="31">
        <f t="shared" si="1"/>
        <v>0</v>
      </c>
      <c r="AAK51" s="5"/>
    </row>
    <row r="52" spans="1:713" s="36" customFormat="1" x14ac:dyDescent="0.25">
      <c r="A52" s="43" t="s">
        <v>489</v>
      </c>
      <c r="B52" s="77">
        <f t="shared" si="0"/>
        <v>0</v>
      </c>
      <c r="C52" s="69">
        <v>1</v>
      </c>
      <c r="D52" s="71">
        <v>43285</v>
      </c>
      <c r="E52" s="79">
        <v>17.53</v>
      </c>
      <c r="F52" s="79">
        <f t="shared" si="6"/>
        <v>0</v>
      </c>
      <c r="G52" s="77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  <c r="AK52" s="38"/>
      <c r="AL52" s="38"/>
      <c r="AM52" s="38"/>
      <c r="AN52" s="38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38"/>
      <c r="BI52" s="38"/>
      <c r="BJ52" s="38"/>
      <c r="BK52" s="38"/>
      <c r="BL52" s="38"/>
      <c r="BM52" s="38"/>
      <c r="BN52" s="38"/>
      <c r="BO52" s="38"/>
      <c r="BP52" s="38"/>
      <c r="BQ52" s="38"/>
      <c r="BR52" s="38"/>
      <c r="BS52" s="38"/>
      <c r="BT52" s="38"/>
      <c r="BU52" s="38"/>
      <c r="BV52" s="38"/>
      <c r="BW52" s="38"/>
      <c r="BX52" s="38"/>
      <c r="BY52" s="38"/>
      <c r="BZ52" s="38"/>
      <c r="CA52" s="38"/>
      <c r="CB52" s="38"/>
      <c r="CC52" s="38"/>
      <c r="CD52" s="38"/>
      <c r="CE52" s="38"/>
      <c r="CF52" s="38"/>
      <c r="CG52" s="38"/>
      <c r="CH52" s="38"/>
      <c r="CI52" s="38"/>
      <c r="CJ52" s="38"/>
      <c r="CK52" s="38"/>
      <c r="CL52" s="38"/>
      <c r="CM52" s="38"/>
      <c r="CN52" s="38"/>
      <c r="CO52" s="38"/>
      <c r="CP52" s="38"/>
      <c r="CQ52" s="38"/>
      <c r="CR52" s="38"/>
      <c r="CS52" s="38"/>
      <c r="CT52" s="38"/>
      <c r="CU52" s="38"/>
      <c r="CV52" s="38"/>
      <c r="CW52" s="38"/>
      <c r="CX52" s="38"/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  <c r="EW52" s="38"/>
      <c r="EX52" s="38"/>
      <c r="EY52" s="38"/>
      <c r="EZ52" s="38"/>
      <c r="FA52" s="38"/>
      <c r="FB52" s="38"/>
      <c r="FC52" s="38"/>
      <c r="FD52" s="38"/>
      <c r="FE52" s="38"/>
      <c r="FF52" s="38"/>
      <c r="FG52" s="38"/>
      <c r="FH52" s="38"/>
      <c r="FI52" s="38"/>
      <c r="FJ52" s="38"/>
      <c r="FK52" s="38"/>
      <c r="FL52" s="38"/>
      <c r="FM52" s="38"/>
      <c r="FN52" s="38"/>
      <c r="FO52" s="38"/>
      <c r="FP52" s="38"/>
      <c r="FQ52" s="38"/>
      <c r="FR52" s="38"/>
      <c r="FS52" s="38"/>
      <c r="FT52" s="38"/>
      <c r="FU52" s="38"/>
      <c r="FV52" s="38"/>
      <c r="FW52" s="38"/>
      <c r="FX52" s="38"/>
      <c r="FY52" s="38"/>
      <c r="FZ52" s="38"/>
      <c r="GA52" s="38"/>
      <c r="GB52" s="38"/>
      <c r="GC52" s="38"/>
      <c r="GD52" s="38"/>
      <c r="GE52" s="38"/>
      <c r="GF52" s="38"/>
      <c r="GG52" s="38"/>
      <c r="GH52" s="38"/>
      <c r="GI52" s="38"/>
      <c r="GJ52" s="38"/>
      <c r="GK52" s="38"/>
      <c r="GL52" s="38"/>
      <c r="GM52" s="38"/>
      <c r="GN52" s="38"/>
      <c r="GO52" s="38"/>
      <c r="GP52" s="38"/>
      <c r="GQ52" s="38"/>
      <c r="GR52" s="38"/>
      <c r="GS52" s="38"/>
      <c r="GT52" s="38"/>
      <c r="GU52" s="38"/>
      <c r="GV52" s="38"/>
      <c r="GW52" s="38"/>
      <c r="GX52" s="38"/>
      <c r="GY52" s="38"/>
      <c r="GZ52" s="38"/>
      <c r="HA52" s="38"/>
      <c r="HB52" s="38"/>
      <c r="HC52" s="38"/>
      <c r="HD52" s="38"/>
      <c r="HE52" s="38"/>
      <c r="HF52" s="38"/>
      <c r="HG52" s="38"/>
      <c r="HH52" s="38"/>
      <c r="HI52" s="38"/>
      <c r="HJ52" s="38"/>
      <c r="HK52" s="38"/>
      <c r="HL52" s="38"/>
      <c r="HM52" s="38"/>
      <c r="HN52" s="38"/>
      <c r="HO52" s="38"/>
      <c r="HP52" s="38"/>
      <c r="HQ52" s="38"/>
      <c r="HR52" s="38"/>
      <c r="HS52" s="38"/>
      <c r="HT52" s="38"/>
      <c r="HU52" s="38"/>
      <c r="HV52" s="38"/>
      <c r="HW52" s="38"/>
      <c r="HX52" s="38"/>
      <c r="HY52" s="38"/>
      <c r="HZ52" s="38"/>
      <c r="IA52" s="38"/>
      <c r="IB52" s="38"/>
      <c r="IC52" s="38"/>
      <c r="ID52" s="38"/>
      <c r="IE52" s="38"/>
      <c r="IF52" s="38"/>
      <c r="IG52" s="38"/>
      <c r="IH52" s="38"/>
      <c r="II52" s="38"/>
      <c r="IJ52" s="38"/>
      <c r="IK52" s="38"/>
      <c r="IL52" s="38"/>
      <c r="IM52" s="38"/>
      <c r="IN52" s="38"/>
      <c r="IO52" s="38"/>
      <c r="IP52" s="38"/>
      <c r="IQ52" s="38"/>
      <c r="IR52" s="38"/>
      <c r="IS52" s="38"/>
      <c r="IT52" s="38"/>
      <c r="IU52" s="38"/>
      <c r="IV52" s="38"/>
      <c r="IW52" s="38"/>
      <c r="IX52" s="38"/>
      <c r="IY52" s="38"/>
      <c r="IZ52" s="38"/>
      <c r="JA52" s="38"/>
      <c r="JB52" s="38"/>
      <c r="JC52" s="38"/>
      <c r="JD52" s="38"/>
      <c r="JE52" s="38"/>
      <c r="JF52" s="38"/>
      <c r="JG52" s="38"/>
      <c r="JH52" s="38"/>
      <c r="JI52" s="38"/>
      <c r="JJ52" s="38"/>
      <c r="JK52" s="38"/>
      <c r="JL52" s="38"/>
      <c r="JM52" s="38"/>
      <c r="JN52" s="38"/>
      <c r="JO52" s="38"/>
      <c r="JP52" s="38"/>
      <c r="JQ52" s="38"/>
      <c r="JR52" s="38"/>
      <c r="JS52" s="38"/>
      <c r="JT52" s="38"/>
      <c r="JU52" s="38"/>
      <c r="JV52" s="38"/>
      <c r="JW52" s="38"/>
      <c r="JX52" s="38"/>
      <c r="JY52" s="38"/>
      <c r="JZ52" s="38"/>
      <c r="KA52" s="38"/>
      <c r="KB52" s="38"/>
      <c r="KC52" s="38"/>
      <c r="KD52" s="38"/>
      <c r="KE52" s="38"/>
      <c r="KF52" s="38"/>
      <c r="KG52" s="38"/>
      <c r="KH52" s="38"/>
      <c r="KI52" s="38"/>
      <c r="KJ52" s="38"/>
      <c r="KK52" s="38"/>
      <c r="KL52" s="38"/>
      <c r="KM52" s="38"/>
      <c r="KN52" s="38"/>
      <c r="KO52" s="38"/>
      <c r="KP52" s="38"/>
      <c r="KQ52" s="38"/>
      <c r="KR52" s="38"/>
      <c r="KS52" s="38"/>
      <c r="KT52" s="38"/>
      <c r="KU52" s="38"/>
      <c r="KV52" s="38"/>
      <c r="KW52" s="38"/>
      <c r="KX52" s="38"/>
      <c r="KY52" s="38"/>
      <c r="KZ52" s="38"/>
      <c r="LA52" s="38"/>
      <c r="LB52" s="38"/>
      <c r="LC52" s="38"/>
      <c r="LD52" s="38"/>
      <c r="LE52" s="38"/>
      <c r="LF52" s="38"/>
      <c r="LG52" s="38"/>
      <c r="LH52" s="38"/>
      <c r="LI52" s="38"/>
      <c r="LJ52" s="38"/>
      <c r="LK52" s="38"/>
      <c r="LL52" s="38"/>
      <c r="LM52" s="38"/>
      <c r="LN52" s="38"/>
      <c r="LO52" s="38"/>
      <c r="LP52" s="38"/>
      <c r="LQ52" s="38"/>
      <c r="LR52" s="38"/>
      <c r="LS52" s="38"/>
      <c r="LT52" s="38"/>
      <c r="LU52" s="38"/>
      <c r="LV52" s="38"/>
      <c r="LW52" s="38"/>
      <c r="LX52" s="38"/>
      <c r="LY52" s="38"/>
      <c r="LZ52" s="38"/>
      <c r="MA52" s="38"/>
      <c r="MB52" s="38"/>
      <c r="MC52" s="38"/>
      <c r="MD52" s="38"/>
      <c r="ME52" s="38"/>
      <c r="MF52" s="38"/>
      <c r="MG52" s="38"/>
      <c r="MH52" s="38"/>
      <c r="MI52" s="38"/>
      <c r="MJ52" s="38"/>
      <c r="MK52" s="38"/>
      <c r="ML52" s="38"/>
      <c r="MM52" s="38"/>
      <c r="MN52" s="38"/>
      <c r="MO52" s="38"/>
      <c r="MP52" s="38"/>
      <c r="MQ52" s="38"/>
      <c r="MR52" s="38"/>
      <c r="MS52" s="38"/>
      <c r="MT52" s="38"/>
      <c r="MU52" s="38">
        <v>1</v>
      </c>
      <c r="MV52" s="38"/>
      <c r="MW52" s="38"/>
      <c r="MX52" s="38"/>
      <c r="MY52" s="38"/>
      <c r="MZ52" s="38"/>
      <c r="NA52" s="38"/>
      <c r="NB52" s="38"/>
      <c r="NC52" s="38">
        <v>1</v>
      </c>
      <c r="ND52" s="38"/>
      <c r="NE52" s="38"/>
      <c r="NF52" s="38"/>
      <c r="NG52" s="38"/>
      <c r="NH52" s="38"/>
      <c r="NI52" s="38"/>
      <c r="NJ52" s="38"/>
      <c r="NK52" s="38"/>
      <c r="NL52" s="38"/>
      <c r="NM52" s="38"/>
      <c r="NN52" s="38"/>
      <c r="NO52" s="38"/>
      <c r="NP52" s="38"/>
      <c r="NQ52" s="38"/>
      <c r="NR52" s="38"/>
      <c r="NS52" s="38"/>
      <c r="NT52" s="38"/>
      <c r="NU52" s="38"/>
      <c r="NV52" s="38"/>
      <c r="NW52" s="38"/>
      <c r="NX52" s="38"/>
      <c r="NY52" s="38"/>
      <c r="NZ52" s="38"/>
      <c r="OA52" s="38"/>
      <c r="OB52" s="38"/>
      <c r="OC52" s="38"/>
      <c r="OD52" s="38"/>
      <c r="OE52" s="38"/>
      <c r="OF52" s="38"/>
      <c r="OG52" s="38"/>
      <c r="OH52" s="38"/>
      <c r="OI52" s="38"/>
      <c r="OJ52" s="38"/>
      <c r="OK52" s="38"/>
      <c r="OL52" s="38"/>
      <c r="OM52" s="38"/>
      <c r="ON52" s="38"/>
      <c r="OO52" s="38"/>
      <c r="OP52" s="38"/>
      <c r="OQ52" s="38"/>
      <c r="OR52" s="38"/>
      <c r="OS52" s="38"/>
      <c r="OT52" s="38"/>
      <c r="OU52" s="38"/>
      <c r="OV52" s="38"/>
      <c r="OW52" s="38"/>
      <c r="OX52" s="38"/>
      <c r="OY52" s="38"/>
      <c r="OZ52" s="38"/>
      <c r="PA52" s="38"/>
      <c r="PB52" s="38"/>
      <c r="PC52" s="38"/>
      <c r="PD52" s="38"/>
      <c r="PE52" s="38"/>
      <c r="PF52" s="38"/>
      <c r="PG52" s="38"/>
      <c r="PH52" s="38"/>
      <c r="PI52" s="38"/>
      <c r="PJ52" s="38"/>
      <c r="PK52" s="38"/>
      <c r="PL52" s="38"/>
      <c r="PM52" s="38"/>
      <c r="PN52" s="38"/>
      <c r="PO52" s="38"/>
      <c r="PP52" s="38"/>
      <c r="PQ52" s="38"/>
      <c r="PR52" s="38"/>
      <c r="PS52" s="38"/>
      <c r="PT52" s="38"/>
      <c r="PU52" s="38"/>
      <c r="PV52" s="38"/>
      <c r="PW52" s="38"/>
      <c r="PX52" s="38"/>
      <c r="PY52" s="38"/>
      <c r="PZ52" s="38"/>
      <c r="QA52" s="38"/>
      <c r="QB52" s="38"/>
      <c r="QC52" s="38"/>
      <c r="QD52" s="38"/>
      <c r="QE52" s="38"/>
      <c r="QF52" s="38"/>
      <c r="QG52" s="38"/>
      <c r="QH52" s="38"/>
      <c r="QI52" s="38"/>
      <c r="QJ52" s="38"/>
      <c r="QK52" s="38"/>
      <c r="QL52" s="38"/>
      <c r="QM52" s="38"/>
      <c r="QN52" s="38"/>
      <c r="QO52" s="38"/>
      <c r="QP52" s="38"/>
      <c r="QQ52" s="38"/>
      <c r="QR52" s="38"/>
      <c r="QS52" s="38"/>
      <c r="QT52" s="38"/>
      <c r="QU52" s="38"/>
      <c r="QV52" s="38"/>
      <c r="QW52" s="38"/>
      <c r="QX52" s="38"/>
      <c r="QY52" s="38"/>
      <c r="QZ52" s="38"/>
      <c r="RA52" s="38"/>
      <c r="RB52" s="38"/>
      <c r="RC52" s="38"/>
      <c r="RD52" s="38"/>
      <c r="RE52" s="38"/>
      <c r="RF52" s="38"/>
      <c r="RG52" s="38"/>
      <c r="RH52" s="38"/>
      <c r="RI52" s="38"/>
      <c r="RJ52" s="38"/>
      <c r="RK52" s="38"/>
      <c r="RL52" s="38"/>
      <c r="RM52" s="38"/>
      <c r="RN52" s="38"/>
      <c r="RO52" s="38"/>
      <c r="RP52" s="38"/>
      <c r="RQ52" s="38"/>
      <c r="RR52" s="38"/>
      <c r="RS52" s="38"/>
      <c r="RT52" s="38"/>
      <c r="RU52" s="38"/>
      <c r="RV52" s="38"/>
      <c r="RW52" s="38"/>
      <c r="RX52" s="38"/>
      <c r="RY52" s="38"/>
      <c r="RZ52" s="38"/>
      <c r="SA52" s="38"/>
      <c r="SB52" s="38"/>
      <c r="SC52" s="38"/>
      <c r="SD52" s="38"/>
      <c r="SE52" s="38"/>
      <c r="SF52" s="38"/>
      <c r="SG52" s="38"/>
      <c r="SH52" s="38"/>
      <c r="SI52" s="38"/>
      <c r="SJ52" s="38"/>
      <c r="SK52" s="38"/>
      <c r="SL52" s="38"/>
      <c r="SM52" s="38"/>
      <c r="SN52" s="38"/>
      <c r="SO52" s="38"/>
      <c r="SP52" s="38"/>
      <c r="SQ52" s="38"/>
      <c r="SR52" s="38"/>
      <c r="SS52" s="38"/>
      <c r="ST52" s="38"/>
      <c r="SU52" s="38"/>
      <c r="SV52" s="38"/>
      <c r="SW52" s="38"/>
      <c r="SX52" s="38"/>
      <c r="SY52" s="38"/>
      <c r="SZ52" s="38"/>
      <c r="TA52" s="38"/>
      <c r="TB52" s="38"/>
      <c r="TC52" s="38"/>
      <c r="TD52" s="38"/>
      <c r="TE52" s="38"/>
      <c r="TF52" s="38"/>
      <c r="TG52" s="38"/>
      <c r="TH52" s="38"/>
      <c r="TI52" s="38"/>
      <c r="TJ52" s="38"/>
      <c r="TK52" s="38"/>
      <c r="TL52" s="38"/>
      <c r="TM52" s="38"/>
      <c r="TN52" s="38"/>
      <c r="TO52" s="38"/>
      <c r="TP52" s="38"/>
      <c r="TQ52" s="38"/>
      <c r="TR52" s="38"/>
      <c r="TS52" s="38"/>
      <c r="TT52" s="38"/>
      <c r="TU52" s="38"/>
      <c r="TV52" s="38"/>
      <c r="TW52" s="38"/>
      <c r="TX52" s="38"/>
      <c r="TY52" s="38"/>
      <c r="TZ52" s="38"/>
      <c r="UA52" s="38"/>
      <c r="UB52" s="38"/>
      <c r="UC52" s="38"/>
      <c r="UD52" s="38"/>
      <c r="UE52" s="38"/>
      <c r="UF52" s="38"/>
      <c r="UG52" s="38"/>
      <c r="UH52" s="38"/>
      <c r="UI52" s="38"/>
      <c r="UJ52" s="38"/>
      <c r="UK52" s="38"/>
      <c r="UL52" s="38"/>
      <c r="UM52" s="38"/>
      <c r="UN52" s="38"/>
      <c r="UO52" s="38"/>
      <c r="UP52" s="38"/>
      <c r="UQ52" s="38"/>
      <c r="UR52" s="38"/>
      <c r="US52" s="38"/>
      <c r="UT52" s="38"/>
      <c r="UU52" s="38"/>
      <c r="UV52" s="38"/>
      <c r="UW52" s="38"/>
      <c r="UX52" s="38"/>
      <c r="UY52" s="38"/>
      <c r="UZ52" s="38"/>
      <c r="VA52" s="38"/>
      <c r="VB52" s="38"/>
      <c r="VC52" s="38"/>
      <c r="VD52" s="38"/>
      <c r="VE52" s="38"/>
      <c r="VF52" s="38"/>
      <c r="VG52" s="38"/>
      <c r="VH52" s="38"/>
      <c r="VI52" s="38"/>
      <c r="VJ52" s="38"/>
      <c r="VK52" s="38"/>
      <c r="VL52" s="38"/>
      <c r="VM52" s="38"/>
      <c r="VN52" s="38"/>
      <c r="VO52" s="38"/>
      <c r="VP52" s="38"/>
      <c r="VQ52" s="38"/>
      <c r="VR52" s="38"/>
      <c r="VS52" s="38"/>
      <c r="VT52" s="38"/>
      <c r="VU52" s="38"/>
      <c r="VV52" s="38"/>
      <c r="VW52" s="38"/>
      <c r="VX52" s="38"/>
      <c r="VY52" s="38"/>
      <c r="VZ52" s="38"/>
      <c r="WA52" s="38"/>
      <c r="WB52" s="38"/>
      <c r="WC52" s="38"/>
      <c r="WD52" s="38"/>
      <c r="WE52" s="38"/>
      <c r="WF52" s="38"/>
      <c r="WG52" s="38"/>
      <c r="WH52" s="38"/>
      <c r="WI52" s="38"/>
      <c r="WJ52" s="38"/>
      <c r="WK52" s="38"/>
      <c r="WL52" s="38"/>
      <c r="WM52" s="38"/>
      <c r="WN52" s="38"/>
      <c r="WO52" s="38"/>
      <c r="WP52" s="38"/>
      <c r="WQ52" s="38"/>
      <c r="WR52" s="38"/>
      <c r="WS52" s="38"/>
      <c r="WT52" s="38"/>
      <c r="WU52" s="38"/>
      <c r="WV52" s="38"/>
      <c r="WW52" s="38"/>
      <c r="WX52" s="38"/>
      <c r="WY52" s="38"/>
      <c r="WZ52" s="38"/>
      <c r="XA52" s="38"/>
      <c r="XB52" s="38"/>
      <c r="XC52" s="38"/>
      <c r="XD52" s="38"/>
      <c r="XE52" s="38"/>
      <c r="XF52" s="38"/>
      <c r="XG52" s="38"/>
      <c r="XH52" s="38"/>
      <c r="XI52" s="38"/>
      <c r="XJ52" s="38"/>
      <c r="XK52" s="38"/>
      <c r="XL52" s="38"/>
      <c r="XM52" s="38"/>
      <c r="XN52" s="38"/>
      <c r="XO52" s="38"/>
      <c r="XP52" s="38"/>
      <c r="XQ52" s="38"/>
      <c r="XR52" s="38"/>
      <c r="XS52" s="38"/>
      <c r="XT52" s="38"/>
      <c r="XU52" s="38"/>
      <c r="XV52" s="38"/>
      <c r="XW52" s="38"/>
      <c r="XX52" s="38"/>
      <c r="XY52" s="38"/>
      <c r="XZ52" s="38"/>
      <c r="YA52" s="38"/>
      <c r="YB52" s="38"/>
      <c r="YC52" s="38"/>
      <c r="YD52" s="38"/>
      <c r="YE52" s="38"/>
      <c r="YF52" s="38"/>
      <c r="YG52" s="38"/>
      <c r="YH52" s="38"/>
      <c r="YI52" s="38"/>
      <c r="YJ52" s="38"/>
      <c r="YK52" s="38"/>
      <c r="YL52" s="38"/>
      <c r="YM52" s="38"/>
      <c r="YN52" s="38"/>
      <c r="YO52" s="38"/>
      <c r="YP52" s="38"/>
      <c r="YQ52" s="38"/>
      <c r="YR52" s="38"/>
      <c r="YS52" s="38"/>
      <c r="YT52" s="38"/>
      <c r="YU52" s="38"/>
      <c r="YV52" s="38"/>
      <c r="YW52" s="38"/>
      <c r="YX52" s="38"/>
      <c r="YY52" s="38"/>
      <c r="YZ52" s="38"/>
      <c r="ZA52" s="38"/>
      <c r="ZB52" s="38"/>
      <c r="ZC52" s="38"/>
      <c r="ZD52" s="38"/>
      <c r="ZE52" s="38"/>
      <c r="ZF52" s="38"/>
      <c r="ZG52" s="38"/>
      <c r="ZH52" s="38"/>
      <c r="ZI52" s="38"/>
      <c r="ZJ52" s="38"/>
      <c r="ZK52" s="38"/>
      <c r="ZL52" s="38"/>
      <c r="ZM52" s="38"/>
      <c r="ZN52" s="38"/>
      <c r="ZO52" s="38"/>
      <c r="ZP52" s="38"/>
      <c r="ZQ52" s="38"/>
      <c r="ZR52" s="38"/>
      <c r="ZS52" s="38"/>
      <c r="ZT52" s="38"/>
      <c r="ZU52" s="38"/>
      <c r="ZV52" s="38"/>
      <c r="ZW52" s="38"/>
      <c r="ZX52" s="38"/>
      <c r="ZY52" s="38"/>
      <c r="ZZ52" s="38"/>
      <c r="AAA52" s="38"/>
      <c r="AAB52" s="38"/>
      <c r="AAC52" s="38"/>
      <c r="AAD52" s="38"/>
      <c r="AAE52" s="38"/>
      <c r="AAF52" s="38"/>
      <c r="AAG52" s="38"/>
      <c r="AAH52" s="38"/>
      <c r="AAI52" s="38"/>
      <c r="AAJ52" s="31">
        <f t="shared" si="1"/>
        <v>0</v>
      </c>
      <c r="AAK52" s="5"/>
    </row>
    <row r="53" spans="1:713" s="36" customFormat="1" x14ac:dyDescent="0.25">
      <c r="A53" s="43" t="s">
        <v>543</v>
      </c>
      <c r="B53" s="77">
        <f t="shared" si="0"/>
        <v>30</v>
      </c>
      <c r="C53" s="69">
        <v>10</v>
      </c>
      <c r="D53" s="72" t="s">
        <v>718</v>
      </c>
      <c r="E53" s="79">
        <v>22.89</v>
      </c>
      <c r="F53" s="79">
        <f t="shared" si="6"/>
        <v>686.7</v>
      </c>
      <c r="G53" s="77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  <c r="AK53" s="38"/>
      <c r="AL53" s="38"/>
      <c r="AM53" s="38"/>
      <c r="AN53" s="38"/>
      <c r="AO53" s="38"/>
      <c r="AP53" s="38"/>
      <c r="AQ53" s="38"/>
      <c r="AR53" s="38"/>
      <c r="AS53" s="38"/>
      <c r="AT53" s="38"/>
      <c r="AU53" s="38"/>
      <c r="AV53" s="38"/>
      <c r="AW53" s="38"/>
      <c r="AX53" s="38"/>
      <c r="AY53" s="38"/>
      <c r="AZ53" s="38"/>
      <c r="BA53" s="38"/>
      <c r="BB53" s="38"/>
      <c r="BC53" s="38"/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8"/>
      <c r="BS53" s="38"/>
      <c r="BT53" s="38"/>
      <c r="BU53" s="38"/>
      <c r="BV53" s="38"/>
      <c r="BW53" s="38"/>
      <c r="BX53" s="38"/>
      <c r="BY53" s="38"/>
      <c r="BZ53" s="38"/>
      <c r="CA53" s="38"/>
      <c r="CB53" s="38"/>
      <c r="CC53" s="38"/>
      <c r="CD53" s="38"/>
      <c r="CE53" s="38"/>
      <c r="CF53" s="38"/>
      <c r="CG53" s="38"/>
      <c r="CH53" s="38"/>
      <c r="CI53" s="38"/>
      <c r="CJ53" s="38"/>
      <c r="CK53" s="38"/>
      <c r="CL53" s="38"/>
      <c r="CM53" s="38"/>
      <c r="CN53" s="38"/>
      <c r="CO53" s="38"/>
      <c r="CP53" s="38"/>
      <c r="CQ53" s="38"/>
      <c r="CR53" s="38"/>
      <c r="CS53" s="38"/>
      <c r="CT53" s="38"/>
      <c r="CU53" s="38"/>
      <c r="CV53" s="38"/>
      <c r="CW53" s="38"/>
      <c r="CX53" s="38"/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  <c r="EW53" s="38"/>
      <c r="EX53" s="38"/>
      <c r="EY53" s="38"/>
      <c r="EZ53" s="38"/>
      <c r="FA53" s="38"/>
      <c r="FB53" s="38"/>
      <c r="FC53" s="38"/>
      <c r="FD53" s="38"/>
      <c r="FE53" s="38"/>
      <c r="FF53" s="38"/>
      <c r="FG53" s="38"/>
      <c r="FH53" s="38"/>
      <c r="FI53" s="38"/>
      <c r="FJ53" s="38"/>
      <c r="FK53" s="38"/>
      <c r="FL53" s="38"/>
      <c r="FM53" s="38"/>
      <c r="FN53" s="38"/>
      <c r="FO53" s="38"/>
      <c r="FP53" s="38"/>
      <c r="FQ53" s="38"/>
      <c r="FR53" s="38"/>
      <c r="FS53" s="38"/>
      <c r="FT53" s="38"/>
      <c r="FU53" s="38"/>
      <c r="FV53" s="38"/>
      <c r="FW53" s="38"/>
      <c r="FX53" s="38"/>
      <c r="FY53" s="38"/>
      <c r="FZ53" s="38"/>
      <c r="GA53" s="38"/>
      <c r="GB53" s="38"/>
      <c r="GC53" s="38"/>
      <c r="GD53" s="38"/>
      <c r="GE53" s="38"/>
      <c r="GF53" s="38"/>
      <c r="GG53" s="38"/>
      <c r="GH53" s="38"/>
      <c r="GI53" s="38"/>
      <c r="GJ53" s="38"/>
      <c r="GK53" s="38"/>
      <c r="GL53" s="38"/>
      <c r="GM53" s="38"/>
      <c r="GN53" s="38"/>
      <c r="GO53" s="38"/>
      <c r="GP53" s="38"/>
      <c r="GQ53" s="38"/>
      <c r="GR53" s="38"/>
      <c r="GS53" s="38"/>
      <c r="GT53" s="38"/>
      <c r="GU53" s="38"/>
      <c r="GV53" s="38"/>
      <c r="GW53" s="38"/>
      <c r="GX53" s="38"/>
      <c r="GY53" s="38"/>
      <c r="GZ53" s="38"/>
      <c r="HA53" s="38"/>
      <c r="HB53" s="38"/>
      <c r="HC53" s="38"/>
      <c r="HD53" s="38"/>
      <c r="HE53" s="38"/>
      <c r="HF53" s="38"/>
      <c r="HG53" s="38"/>
      <c r="HH53" s="38"/>
      <c r="HI53" s="38"/>
      <c r="HJ53" s="38"/>
      <c r="HK53" s="38"/>
      <c r="HL53" s="38"/>
      <c r="HM53" s="38"/>
      <c r="HN53" s="38"/>
      <c r="HO53" s="38"/>
      <c r="HP53" s="38"/>
      <c r="HQ53" s="38"/>
      <c r="HR53" s="38"/>
      <c r="HS53" s="38"/>
      <c r="HT53" s="38"/>
      <c r="HU53" s="38"/>
      <c r="HV53" s="38"/>
      <c r="HW53" s="38"/>
      <c r="HX53" s="38"/>
      <c r="HY53" s="38"/>
      <c r="HZ53" s="38"/>
      <c r="IA53" s="38"/>
      <c r="IB53" s="38"/>
      <c r="IC53" s="38"/>
      <c r="ID53" s="38"/>
      <c r="IE53" s="38"/>
      <c r="IF53" s="38"/>
      <c r="IG53" s="38"/>
      <c r="IH53" s="38"/>
      <c r="II53" s="38"/>
      <c r="IJ53" s="38"/>
      <c r="IK53" s="38"/>
      <c r="IL53" s="38"/>
      <c r="IM53" s="38"/>
      <c r="IN53" s="38"/>
      <c r="IO53" s="38"/>
      <c r="IP53" s="38"/>
      <c r="IQ53" s="38"/>
      <c r="IR53" s="38"/>
      <c r="IS53" s="38"/>
      <c r="IT53" s="38"/>
      <c r="IU53" s="38"/>
      <c r="IV53" s="38"/>
      <c r="IW53" s="38"/>
      <c r="IX53" s="38"/>
      <c r="IY53" s="38"/>
      <c r="IZ53" s="38"/>
      <c r="JA53" s="38"/>
      <c r="JB53" s="38"/>
      <c r="JC53" s="38"/>
      <c r="JD53" s="38"/>
      <c r="JE53" s="38"/>
      <c r="JF53" s="38"/>
      <c r="JG53" s="38"/>
      <c r="JH53" s="38"/>
      <c r="JI53" s="38"/>
      <c r="JJ53" s="38"/>
      <c r="JK53" s="38"/>
      <c r="JL53" s="38"/>
      <c r="JM53" s="38"/>
      <c r="JN53" s="38"/>
      <c r="JO53" s="38"/>
      <c r="JP53" s="38"/>
      <c r="JQ53" s="38"/>
      <c r="JR53" s="38"/>
      <c r="JS53" s="38"/>
      <c r="JT53" s="38"/>
      <c r="JU53" s="38"/>
      <c r="JV53" s="38"/>
      <c r="JW53" s="38"/>
      <c r="JX53" s="38"/>
      <c r="JY53" s="38"/>
      <c r="JZ53" s="38"/>
      <c r="KA53" s="38"/>
      <c r="KB53" s="38"/>
      <c r="KC53" s="38"/>
      <c r="KD53" s="38"/>
      <c r="KE53" s="38"/>
      <c r="KF53" s="38"/>
      <c r="KG53" s="38"/>
      <c r="KH53" s="38"/>
      <c r="KI53" s="38"/>
      <c r="KJ53" s="38"/>
      <c r="KK53" s="38"/>
      <c r="KL53" s="38"/>
      <c r="KM53" s="38"/>
      <c r="KN53" s="38"/>
      <c r="KO53" s="38"/>
      <c r="KP53" s="38"/>
      <c r="KQ53" s="38"/>
      <c r="KR53" s="38"/>
      <c r="KS53" s="38"/>
      <c r="KT53" s="38"/>
      <c r="KU53" s="38"/>
      <c r="KV53" s="38"/>
      <c r="KW53" s="38"/>
      <c r="KX53" s="38"/>
      <c r="KY53" s="38"/>
      <c r="KZ53" s="38"/>
      <c r="LA53" s="38"/>
      <c r="LB53" s="38"/>
      <c r="LC53" s="38"/>
      <c r="LD53" s="38"/>
      <c r="LE53" s="38"/>
      <c r="LF53" s="38"/>
      <c r="LG53" s="38"/>
      <c r="LH53" s="38"/>
      <c r="LI53" s="38"/>
      <c r="LJ53" s="38"/>
      <c r="LK53" s="38"/>
      <c r="LL53" s="38"/>
      <c r="LM53" s="38"/>
      <c r="LN53" s="38"/>
      <c r="LO53" s="38"/>
      <c r="LP53" s="38"/>
      <c r="LQ53" s="38"/>
      <c r="LR53" s="38"/>
      <c r="LS53" s="38"/>
      <c r="LT53" s="38"/>
      <c r="LU53" s="38"/>
      <c r="LV53" s="38"/>
      <c r="LW53" s="38"/>
      <c r="LX53" s="38"/>
      <c r="LY53" s="38"/>
      <c r="LZ53" s="38"/>
      <c r="MA53" s="38"/>
      <c r="MB53" s="38"/>
      <c r="MC53" s="38"/>
      <c r="MD53" s="38"/>
      <c r="ME53" s="38"/>
      <c r="MF53" s="38"/>
      <c r="MG53" s="38"/>
      <c r="MH53" s="38"/>
      <c r="MI53" s="38"/>
      <c r="MJ53" s="38"/>
      <c r="MK53" s="38"/>
      <c r="ML53" s="38"/>
      <c r="MM53" s="38"/>
      <c r="MN53" s="38"/>
      <c r="MO53" s="38"/>
      <c r="MP53" s="38"/>
      <c r="MQ53" s="38"/>
      <c r="MR53" s="38"/>
      <c r="MS53" s="38"/>
      <c r="MT53" s="38"/>
      <c r="MU53" s="38"/>
      <c r="MV53" s="38"/>
      <c r="MW53" s="38"/>
      <c r="MX53" s="38"/>
      <c r="MY53" s="38"/>
      <c r="MZ53" s="38"/>
      <c r="NA53" s="38"/>
      <c r="NB53" s="38"/>
      <c r="NC53" s="38"/>
      <c r="ND53" s="38"/>
      <c r="NE53" s="38"/>
      <c r="NF53" s="38"/>
      <c r="NG53" s="38"/>
      <c r="NH53" s="38"/>
      <c r="NI53" s="38"/>
      <c r="NJ53" s="38"/>
      <c r="NK53" s="38"/>
      <c r="NL53" s="38"/>
      <c r="NM53" s="38"/>
      <c r="NN53" s="38"/>
      <c r="NO53" s="38"/>
      <c r="NP53" s="38"/>
      <c r="NQ53" s="38"/>
      <c r="NR53" s="38"/>
      <c r="NS53" s="38"/>
      <c r="NT53" s="38"/>
      <c r="NU53" s="38"/>
      <c r="NV53" s="38"/>
      <c r="NW53" s="38"/>
      <c r="NX53" s="38"/>
      <c r="NY53" s="38"/>
      <c r="NZ53" s="38"/>
      <c r="OA53" s="38"/>
      <c r="OB53" s="38"/>
      <c r="OC53" s="38"/>
      <c r="OD53" s="38"/>
      <c r="OE53" s="38"/>
      <c r="OF53" s="38"/>
      <c r="OG53" s="38"/>
      <c r="OH53" s="38"/>
      <c r="OI53" s="38"/>
      <c r="OJ53" s="38"/>
      <c r="OK53" s="38"/>
      <c r="OL53" s="38"/>
      <c r="OM53" s="38"/>
      <c r="ON53" s="38"/>
      <c r="OO53" s="38"/>
      <c r="OP53" s="38"/>
      <c r="OQ53" s="38"/>
      <c r="OR53" s="38"/>
      <c r="OS53" s="38"/>
      <c r="OT53" s="38"/>
      <c r="OU53" s="38"/>
      <c r="OV53" s="38"/>
      <c r="OW53" s="38"/>
      <c r="OX53" s="38"/>
      <c r="OY53" s="38"/>
      <c r="OZ53" s="38"/>
      <c r="PA53" s="38"/>
      <c r="PB53" s="38"/>
      <c r="PC53" s="38"/>
      <c r="PD53" s="38"/>
      <c r="PE53" s="38"/>
      <c r="PF53" s="38"/>
      <c r="PG53" s="38"/>
      <c r="PH53" s="38"/>
      <c r="PI53" s="38"/>
      <c r="PJ53" s="38"/>
      <c r="PK53" s="38"/>
      <c r="PL53" s="38"/>
      <c r="PM53" s="38"/>
      <c r="PN53" s="38"/>
      <c r="PO53" s="38"/>
      <c r="PP53" s="38"/>
      <c r="PQ53" s="38"/>
      <c r="PR53" s="38">
        <v>2</v>
      </c>
      <c r="PS53" s="38"/>
      <c r="PT53" s="38"/>
      <c r="PU53" s="38"/>
      <c r="PV53" s="38"/>
      <c r="PW53" s="38"/>
      <c r="PX53" s="38"/>
      <c r="PY53" s="38"/>
      <c r="PZ53" s="38"/>
      <c r="QA53" s="38">
        <v>2</v>
      </c>
      <c r="QB53" s="38"/>
      <c r="QC53" s="38"/>
      <c r="QD53" s="38"/>
      <c r="QE53" s="38"/>
      <c r="QF53" s="38"/>
      <c r="QG53" s="38"/>
      <c r="QH53" s="38"/>
      <c r="QI53" s="38"/>
      <c r="QJ53" s="38"/>
      <c r="QK53" s="38"/>
      <c r="QL53" s="38"/>
      <c r="QM53" s="38"/>
      <c r="QN53" s="38"/>
      <c r="QO53" s="38"/>
      <c r="QP53" s="38"/>
      <c r="QQ53" s="38"/>
      <c r="QR53" s="38"/>
      <c r="QS53" s="38"/>
      <c r="QT53" s="38"/>
      <c r="QU53" s="38"/>
      <c r="QV53" s="38"/>
      <c r="QW53" s="38"/>
      <c r="QX53" s="38"/>
      <c r="QY53" s="38"/>
      <c r="QZ53" s="38"/>
      <c r="RA53" s="38"/>
      <c r="RB53" s="38"/>
      <c r="RC53" s="38"/>
      <c r="RD53" s="38"/>
      <c r="RE53" s="38"/>
      <c r="RF53" s="38"/>
      <c r="RG53" s="38"/>
      <c r="RH53" s="38"/>
      <c r="RI53" s="38"/>
      <c r="RJ53" s="38"/>
      <c r="RK53" s="38"/>
      <c r="RL53" s="38"/>
      <c r="RM53" s="38"/>
      <c r="RN53" s="38"/>
      <c r="RO53" s="38">
        <v>20</v>
      </c>
      <c r="RP53" s="38"/>
      <c r="RQ53" s="38"/>
      <c r="RR53" s="38"/>
      <c r="RS53" s="38"/>
      <c r="RT53" s="38"/>
      <c r="RU53" s="38"/>
      <c r="RV53" s="38"/>
      <c r="RW53" s="38"/>
      <c r="RX53" s="38">
        <v>20</v>
      </c>
      <c r="RY53" s="38"/>
      <c r="RZ53" s="38"/>
      <c r="SA53" s="38"/>
      <c r="SB53" s="38"/>
      <c r="SC53" s="38"/>
      <c r="SD53" s="38"/>
      <c r="SE53" s="38"/>
      <c r="SF53" s="38"/>
      <c r="SG53" s="38"/>
      <c r="SH53" s="38"/>
      <c r="SI53" s="38">
        <v>40</v>
      </c>
      <c r="SJ53" s="38"/>
      <c r="SK53" s="38">
        <v>40</v>
      </c>
      <c r="SL53" s="38"/>
      <c r="SM53" s="38"/>
      <c r="SN53" s="38"/>
      <c r="SO53" s="38"/>
      <c r="SP53" s="38"/>
      <c r="SQ53" s="38"/>
      <c r="SR53" s="38"/>
      <c r="SS53" s="38"/>
      <c r="ST53" s="38"/>
      <c r="SU53" s="38"/>
      <c r="SV53" s="38"/>
      <c r="SW53" s="38"/>
      <c r="SX53" s="38"/>
      <c r="SY53" s="38"/>
      <c r="SZ53" s="38"/>
      <c r="TA53" s="38"/>
      <c r="TB53" s="38"/>
      <c r="TC53" s="38"/>
      <c r="TD53" s="38"/>
      <c r="TE53" s="38"/>
      <c r="TF53" s="38"/>
      <c r="TG53" s="38"/>
      <c r="TH53" s="38"/>
      <c r="TI53" s="38"/>
      <c r="TJ53" s="38"/>
      <c r="TK53" s="38"/>
      <c r="TL53" s="38"/>
      <c r="TM53" s="38"/>
      <c r="TN53" s="38"/>
      <c r="TO53" s="38">
        <v>30</v>
      </c>
      <c r="TP53" s="38"/>
      <c r="TQ53" s="38"/>
      <c r="TR53" s="38"/>
      <c r="TS53" s="38"/>
      <c r="TT53" s="38">
        <v>50</v>
      </c>
      <c r="TU53" s="38"/>
      <c r="TV53" s="38"/>
      <c r="TW53" s="38"/>
      <c r="TX53" s="38">
        <v>20</v>
      </c>
      <c r="TY53" s="38"/>
      <c r="TZ53" s="38"/>
      <c r="UA53" s="38"/>
      <c r="UB53" s="38"/>
      <c r="UC53" s="38"/>
      <c r="UD53" s="38"/>
      <c r="UE53" s="38"/>
      <c r="UF53" s="38"/>
      <c r="UG53" s="38"/>
      <c r="UH53" s="38"/>
      <c r="UI53" s="38"/>
      <c r="UJ53" s="38"/>
      <c r="UK53" s="38"/>
      <c r="UL53" s="38"/>
      <c r="UM53" s="38"/>
      <c r="UN53" s="38"/>
      <c r="UO53" s="38"/>
      <c r="UP53" s="38"/>
      <c r="UQ53" s="38"/>
      <c r="UR53" s="38"/>
      <c r="US53" s="38"/>
      <c r="UT53" s="38"/>
      <c r="UU53" s="38"/>
      <c r="UV53" s="38"/>
      <c r="UW53" s="38"/>
      <c r="UX53" s="38"/>
      <c r="UY53" s="38"/>
      <c r="UZ53" s="38"/>
      <c r="VA53" s="38">
        <v>30</v>
      </c>
      <c r="VB53" s="38"/>
      <c r="VC53" s="38"/>
      <c r="VD53" s="38"/>
      <c r="VE53" s="38">
        <v>30</v>
      </c>
      <c r="VF53" s="38"/>
      <c r="VG53" s="38"/>
      <c r="VH53" s="38"/>
      <c r="VI53" s="38"/>
      <c r="VJ53" s="38"/>
      <c r="VK53" s="38"/>
      <c r="VL53" s="38"/>
      <c r="VM53" s="38"/>
      <c r="VN53" s="38"/>
      <c r="VO53" s="38"/>
      <c r="VP53" s="38"/>
      <c r="VQ53" s="38"/>
      <c r="VR53" s="38"/>
      <c r="VS53" s="38"/>
      <c r="VT53" s="38"/>
      <c r="VU53" s="38"/>
      <c r="VV53" s="38"/>
      <c r="VW53" s="38"/>
      <c r="VX53" s="38"/>
      <c r="VY53" s="38"/>
      <c r="VZ53" s="38"/>
      <c r="WA53" s="38"/>
      <c r="WB53" s="38"/>
      <c r="WC53" s="38"/>
      <c r="WD53" s="38"/>
      <c r="WE53" s="38"/>
      <c r="WF53" s="38">
        <v>50</v>
      </c>
      <c r="WG53" s="38">
        <v>50</v>
      </c>
      <c r="WH53" s="38"/>
      <c r="WI53" s="38"/>
      <c r="WJ53" s="38"/>
      <c r="WK53" s="38"/>
      <c r="WL53" s="38"/>
      <c r="WM53" s="38"/>
      <c r="WN53" s="38"/>
      <c r="WO53" s="38"/>
      <c r="WP53" s="38"/>
      <c r="WQ53" s="38"/>
      <c r="WR53" s="38"/>
      <c r="WS53" s="38"/>
      <c r="WT53" s="38"/>
      <c r="WU53" s="38"/>
      <c r="WV53" s="38"/>
      <c r="WW53" s="38"/>
      <c r="WX53" s="38"/>
      <c r="WY53" s="38"/>
      <c r="WZ53" s="38"/>
      <c r="XA53" s="38"/>
      <c r="XB53" s="38"/>
      <c r="XC53" s="38"/>
      <c r="XD53" s="38"/>
      <c r="XE53" s="38"/>
      <c r="XF53" s="38"/>
      <c r="XG53" s="38"/>
      <c r="XH53" s="38">
        <v>80</v>
      </c>
      <c r="XI53" s="38"/>
      <c r="XJ53" s="38"/>
      <c r="XK53" s="38"/>
      <c r="XL53" s="38"/>
      <c r="XM53" s="38"/>
      <c r="XN53" s="38">
        <v>50</v>
      </c>
      <c r="XO53" s="38"/>
      <c r="XP53" s="38"/>
      <c r="XQ53" s="38"/>
      <c r="XR53" s="38"/>
      <c r="XS53" s="38"/>
      <c r="XT53" s="38"/>
      <c r="XU53" s="38"/>
      <c r="XV53" s="38"/>
      <c r="XW53" s="38"/>
      <c r="XX53" s="38"/>
      <c r="XY53" s="38"/>
      <c r="XZ53" s="38"/>
      <c r="YA53" s="38"/>
      <c r="YB53" s="38"/>
      <c r="YC53" s="38"/>
      <c r="YD53" s="38"/>
      <c r="YE53" s="38"/>
      <c r="YF53" s="38"/>
      <c r="YG53" s="38"/>
      <c r="YH53" s="38"/>
      <c r="YI53" s="38"/>
      <c r="YJ53" s="38"/>
      <c r="YK53" s="38"/>
      <c r="YL53" s="38"/>
      <c r="YM53" s="38"/>
      <c r="YN53" s="38"/>
      <c r="YO53" s="38"/>
      <c r="YP53" s="38"/>
      <c r="YQ53" s="38"/>
      <c r="YR53" s="38"/>
      <c r="YS53" s="38">
        <v>30</v>
      </c>
      <c r="YT53" s="38"/>
      <c r="YU53" s="38"/>
      <c r="YV53" s="38">
        <v>20</v>
      </c>
      <c r="YW53" s="38"/>
      <c r="YX53" s="38"/>
      <c r="YY53" s="38"/>
      <c r="YZ53" s="38">
        <v>20</v>
      </c>
      <c r="ZA53" s="38"/>
      <c r="ZB53" s="38"/>
      <c r="ZC53" s="38"/>
      <c r="ZD53" s="38"/>
      <c r="ZE53" s="38"/>
      <c r="ZF53" s="38"/>
      <c r="ZG53" s="38"/>
      <c r="ZH53" s="38"/>
      <c r="ZI53" s="38"/>
      <c r="ZJ53" s="38"/>
      <c r="ZK53" s="38"/>
      <c r="ZL53" s="38"/>
      <c r="ZM53" s="38"/>
      <c r="ZN53" s="38"/>
      <c r="ZO53" s="38"/>
      <c r="ZP53" s="38"/>
      <c r="ZQ53" s="38"/>
      <c r="ZR53" s="38"/>
      <c r="ZS53" s="38"/>
      <c r="ZT53" s="38"/>
      <c r="ZU53" s="38"/>
      <c r="ZV53" s="38"/>
      <c r="ZW53" s="38"/>
      <c r="ZX53" s="38"/>
      <c r="ZY53" s="38"/>
      <c r="ZZ53" s="38"/>
      <c r="AAA53" s="38"/>
      <c r="AAB53" s="38"/>
      <c r="AAC53" s="38"/>
      <c r="AAD53" s="38"/>
      <c r="AAE53" s="38"/>
      <c r="AAF53" s="38"/>
      <c r="AAG53" s="38"/>
      <c r="AAH53" s="38"/>
      <c r="AAI53" s="38"/>
      <c r="AAJ53" s="31">
        <f t="shared" si="1"/>
        <v>0</v>
      </c>
      <c r="AAK53" s="5"/>
    </row>
    <row r="54" spans="1:713" s="36" customFormat="1" x14ac:dyDescent="0.25">
      <c r="A54" s="43" t="s">
        <v>543</v>
      </c>
      <c r="B54" s="77">
        <f t="shared" si="0"/>
        <v>30</v>
      </c>
      <c r="C54" s="69">
        <v>10</v>
      </c>
      <c r="D54" s="72">
        <v>43461</v>
      </c>
      <c r="E54" s="79">
        <v>22.25</v>
      </c>
      <c r="F54" s="79">
        <f t="shared" si="6"/>
        <v>667.5</v>
      </c>
      <c r="G54" s="77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  <c r="AK54" s="38"/>
      <c r="AL54" s="38"/>
      <c r="AM54" s="38"/>
      <c r="AN54" s="38"/>
      <c r="AO54" s="38"/>
      <c r="AP54" s="38"/>
      <c r="AQ54" s="38"/>
      <c r="AR54" s="38"/>
      <c r="AS54" s="38"/>
      <c r="AT54" s="38"/>
      <c r="AU54" s="38"/>
      <c r="AV54" s="38"/>
      <c r="AW54" s="38"/>
      <c r="AX54" s="38"/>
      <c r="AY54" s="38"/>
      <c r="AZ54" s="38"/>
      <c r="BA54" s="38"/>
      <c r="BB54" s="38"/>
      <c r="BC54" s="38"/>
      <c r="BD54" s="38"/>
      <c r="BE54" s="38"/>
      <c r="BF54" s="38"/>
      <c r="BG54" s="38"/>
      <c r="BH54" s="38"/>
      <c r="BI54" s="38"/>
      <c r="BJ54" s="38"/>
      <c r="BK54" s="38"/>
      <c r="BL54" s="38"/>
      <c r="BM54" s="38"/>
      <c r="BN54" s="38"/>
      <c r="BO54" s="38"/>
      <c r="BP54" s="38"/>
      <c r="BQ54" s="38"/>
      <c r="BR54" s="38"/>
      <c r="BS54" s="38"/>
      <c r="BT54" s="38"/>
      <c r="BU54" s="38"/>
      <c r="BV54" s="38"/>
      <c r="BW54" s="38"/>
      <c r="BX54" s="38"/>
      <c r="BY54" s="38"/>
      <c r="BZ54" s="38"/>
      <c r="CA54" s="38"/>
      <c r="CB54" s="38"/>
      <c r="CC54" s="38"/>
      <c r="CD54" s="38"/>
      <c r="CE54" s="38"/>
      <c r="CF54" s="38"/>
      <c r="CG54" s="38"/>
      <c r="CH54" s="38"/>
      <c r="CI54" s="38"/>
      <c r="CJ54" s="38"/>
      <c r="CK54" s="38"/>
      <c r="CL54" s="38"/>
      <c r="CM54" s="38"/>
      <c r="CN54" s="38"/>
      <c r="CO54" s="38"/>
      <c r="CP54" s="38"/>
      <c r="CQ54" s="38"/>
      <c r="CR54" s="38"/>
      <c r="CS54" s="38"/>
      <c r="CT54" s="38"/>
      <c r="CU54" s="38"/>
      <c r="CV54" s="38"/>
      <c r="CW54" s="38"/>
      <c r="CX54" s="38"/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  <c r="EW54" s="38"/>
      <c r="EX54" s="38"/>
      <c r="EY54" s="38"/>
      <c r="EZ54" s="38"/>
      <c r="FA54" s="38"/>
      <c r="FB54" s="38"/>
      <c r="FC54" s="38"/>
      <c r="FD54" s="38"/>
      <c r="FE54" s="38"/>
      <c r="FF54" s="38"/>
      <c r="FG54" s="38"/>
      <c r="FH54" s="38"/>
      <c r="FI54" s="38"/>
      <c r="FJ54" s="38"/>
      <c r="FK54" s="38"/>
      <c r="FL54" s="38"/>
      <c r="FM54" s="38"/>
      <c r="FN54" s="38"/>
      <c r="FO54" s="38"/>
      <c r="FP54" s="38"/>
      <c r="FQ54" s="38"/>
      <c r="FR54" s="38"/>
      <c r="FS54" s="38"/>
      <c r="FT54" s="38"/>
      <c r="FU54" s="38"/>
      <c r="FV54" s="38"/>
      <c r="FW54" s="38"/>
      <c r="FX54" s="38"/>
      <c r="FY54" s="38"/>
      <c r="FZ54" s="38"/>
      <c r="GA54" s="38"/>
      <c r="GB54" s="38"/>
      <c r="GC54" s="38"/>
      <c r="GD54" s="38"/>
      <c r="GE54" s="38"/>
      <c r="GF54" s="38"/>
      <c r="GG54" s="38"/>
      <c r="GH54" s="38"/>
      <c r="GI54" s="38"/>
      <c r="GJ54" s="38"/>
      <c r="GK54" s="38"/>
      <c r="GL54" s="38"/>
      <c r="GM54" s="38"/>
      <c r="GN54" s="38"/>
      <c r="GO54" s="38"/>
      <c r="GP54" s="38"/>
      <c r="GQ54" s="38"/>
      <c r="GR54" s="38"/>
      <c r="GS54" s="38"/>
      <c r="GT54" s="38"/>
      <c r="GU54" s="38"/>
      <c r="GV54" s="38"/>
      <c r="GW54" s="38"/>
      <c r="GX54" s="38"/>
      <c r="GY54" s="38"/>
      <c r="GZ54" s="38"/>
      <c r="HA54" s="38"/>
      <c r="HB54" s="38"/>
      <c r="HC54" s="38"/>
      <c r="HD54" s="38"/>
      <c r="HE54" s="38"/>
      <c r="HF54" s="38"/>
      <c r="HG54" s="38"/>
      <c r="HH54" s="38"/>
      <c r="HI54" s="38"/>
      <c r="HJ54" s="38"/>
      <c r="HK54" s="38"/>
      <c r="HL54" s="38"/>
      <c r="HM54" s="38"/>
      <c r="HN54" s="38"/>
      <c r="HO54" s="38"/>
      <c r="HP54" s="38"/>
      <c r="HQ54" s="38"/>
      <c r="HR54" s="38"/>
      <c r="HS54" s="38"/>
      <c r="HT54" s="38"/>
      <c r="HU54" s="38"/>
      <c r="HV54" s="38"/>
      <c r="HW54" s="38"/>
      <c r="HX54" s="38"/>
      <c r="HY54" s="38"/>
      <c r="HZ54" s="38"/>
      <c r="IA54" s="38"/>
      <c r="IB54" s="38"/>
      <c r="IC54" s="38"/>
      <c r="ID54" s="38"/>
      <c r="IE54" s="38"/>
      <c r="IF54" s="38"/>
      <c r="IG54" s="38"/>
      <c r="IH54" s="38"/>
      <c r="II54" s="38"/>
      <c r="IJ54" s="38"/>
      <c r="IK54" s="38"/>
      <c r="IL54" s="38"/>
      <c r="IM54" s="38"/>
      <c r="IN54" s="38"/>
      <c r="IO54" s="38"/>
      <c r="IP54" s="38"/>
      <c r="IQ54" s="38"/>
      <c r="IR54" s="38"/>
      <c r="IS54" s="38"/>
      <c r="IT54" s="38"/>
      <c r="IU54" s="38"/>
      <c r="IV54" s="38"/>
      <c r="IW54" s="38"/>
      <c r="IX54" s="38"/>
      <c r="IY54" s="38"/>
      <c r="IZ54" s="38"/>
      <c r="JA54" s="38"/>
      <c r="JB54" s="38"/>
      <c r="JC54" s="38"/>
      <c r="JD54" s="38"/>
      <c r="JE54" s="38"/>
      <c r="JF54" s="38"/>
      <c r="JG54" s="38"/>
      <c r="JH54" s="38"/>
      <c r="JI54" s="38"/>
      <c r="JJ54" s="38"/>
      <c r="JK54" s="38"/>
      <c r="JL54" s="38"/>
      <c r="JM54" s="38"/>
      <c r="JN54" s="38"/>
      <c r="JO54" s="38"/>
      <c r="JP54" s="38"/>
      <c r="JQ54" s="38"/>
      <c r="JR54" s="38"/>
      <c r="JS54" s="38"/>
      <c r="JT54" s="38"/>
      <c r="JU54" s="38"/>
      <c r="JV54" s="38"/>
      <c r="JW54" s="38"/>
      <c r="JX54" s="38"/>
      <c r="JY54" s="38"/>
      <c r="JZ54" s="38"/>
      <c r="KA54" s="38"/>
      <c r="KB54" s="38"/>
      <c r="KC54" s="38"/>
      <c r="KD54" s="38"/>
      <c r="KE54" s="38"/>
      <c r="KF54" s="38"/>
      <c r="KG54" s="38"/>
      <c r="KH54" s="38"/>
      <c r="KI54" s="38"/>
      <c r="KJ54" s="38"/>
      <c r="KK54" s="38"/>
      <c r="KL54" s="38"/>
      <c r="KM54" s="38"/>
      <c r="KN54" s="38"/>
      <c r="KO54" s="38"/>
      <c r="KP54" s="38"/>
      <c r="KQ54" s="38"/>
      <c r="KR54" s="38"/>
      <c r="KS54" s="38"/>
      <c r="KT54" s="38"/>
      <c r="KU54" s="38"/>
      <c r="KV54" s="38"/>
      <c r="KW54" s="38"/>
      <c r="KX54" s="38"/>
      <c r="KY54" s="38"/>
      <c r="KZ54" s="38"/>
      <c r="LA54" s="38"/>
      <c r="LB54" s="38"/>
      <c r="LC54" s="38"/>
      <c r="LD54" s="38"/>
      <c r="LE54" s="38"/>
      <c r="LF54" s="38"/>
      <c r="LG54" s="38"/>
      <c r="LH54" s="38"/>
      <c r="LI54" s="38"/>
      <c r="LJ54" s="38"/>
      <c r="LK54" s="38"/>
      <c r="LL54" s="38"/>
      <c r="LM54" s="38"/>
      <c r="LN54" s="38"/>
      <c r="LO54" s="38"/>
      <c r="LP54" s="38"/>
      <c r="LQ54" s="38"/>
      <c r="LR54" s="38"/>
      <c r="LS54" s="38"/>
      <c r="LT54" s="38"/>
      <c r="LU54" s="38"/>
      <c r="LV54" s="38"/>
      <c r="LW54" s="38"/>
      <c r="LX54" s="38"/>
      <c r="LY54" s="38"/>
      <c r="LZ54" s="38"/>
      <c r="MA54" s="38"/>
      <c r="MB54" s="38"/>
      <c r="MC54" s="38"/>
      <c r="MD54" s="38"/>
      <c r="ME54" s="38"/>
      <c r="MF54" s="38"/>
      <c r="MG54" s="38"/>
      <c r="MH54" s="38"/>
      <c r="MI54" s="38"/>
      <c r="MJ54" s="38"/>
      <c r="MK54" s="38"/>
      <c r="ML54" s="38"/>
      <c r="MM54" s="38"/>
      <c r="MN54" s="38"/>
      <c r="MO54" s="38"/>
      <c r="MP54" s="38"/>
      <c r="MQ54" s="38"/>
      <c r="MR54" s="38"/>
      <c r="MS54" s="38"/>
      <c r="MT54" s="38"/>
      <c r="MU54" s="38"/>
      <c r="MV54" s="38"/>
      <c r="MW54" s="38"/>
      <c r="MX54" s="38"/>
      <c r="MY54" s="38"/>
      <c r="MZ54" s="38"/>
      <c r="NA54" s="38"/>
      <c r="NB54" s="38"/>
      <c r="NC54" s="38"/>
      <c r="ND54" s="38"/>
      <c r="NE54" s="38"/>
      <c r="NF54" s="38"/>
      <c r="NG54" s="38"/>
      <c r="NH54" s="38"/>
      <c r="NI54" s="38"/>
      <c r="NJ54" s="38"/>
      <c r="NK54" s="38"/>
      <c r="NL54" s="38"/>
      <c r="NM54" s="38"/>
      <c r="NN54" s="38"/>
      <c r="NO54" s="38"/>
      <c r="NP54" s="38"/>
      <c r="NQ54" s="38"/>
      <c r="NR54" s="38"/>
      <c r="NS54" s="38"/>
      <c r="NT54" s="38"/>
      <c r="NU54" s="38"/>
      <c r="NV54" s="38"/>
      <c r="NW54" s="38"/>
      <c r="NX54" s="38"/>
      <c r="NY54" s="38"/>
      <c r="NZ54" s="38"/>
      <c r="OA54" s="38"/>
      <c r="OB54" s="38"/>
      <c r="OC54" s="38"/>
      <c r="OD54" s="38"/>
      <c r="OE54" s="38"/>
      <c r="OF54" s="38"/>
      <c r="OG54" s="38"/>
      <c r="OH54" s="38"/>
      <c r="OI54" s="38"/>
      <c r="OJ54" s="38"/>
      <c r="OK54" s="38"/>
      <c r="OL54" s="38"/>
      <c r="OM54" s="38"/>
      <c r="ON54" s="38"/>
      <c r="OO54" s="38"/>
      <c r="OP54" s="38"/>
      <c r="OQ54" s="38"/>
      <c r="OR54" s="38"/>
      <c r="OS54" s="38"/>
      <c r="OT54" s="38"/>
      <c r="OU54" s="38"/>
      <c r="OV54" s="38"/>
      <c r="OW54" s="38"/>
      <c r="OX54" s="38"/>
      <c r="OY54" s="38"/>
      <c r="OZ54" s="38"/>
      <c r="PA54" s="38"/>
      <c r="PB54" s="38"/>
      <c r="PC54" s="38"/>
      <c r="PD54" s="38"/>
      <c r="PE54" s="38"/>
      <c r="PF54" s="38"/>
      <c r="PG54" s="38"/>
      <c r="PH54" s="38"/>
      <c r="PI54" s="38"/>
      <c r="PJ54" s="38"/>
      <c r="PK54" s="38"/>
      <c r="PL54" s="38"/>
      <c r="PM54" s="38"/>
      <c r="PN54" s="38"/>
      <c r="PO54" s="38"/>
      <c r="PP54" s="38"/>
      <c r="PQ54" s="38"/>
      <c r="PR54" s="38"/>
      <c r="PS54" s="38"/>
      <c r="PT54" s="38"/>
      <c r="PU54" s="38"/>
      <c r="PV54" s="38"/>
      <c r="PW54" s="38"/>
      <c r="PX54" s="38"/>
      <c r="PY54" s="38"/>
      <c r="PZ54" s="38"/>
      <c r="QA54" s="38"/>
      <c r="QB54" s="38"/>
      <c r="QC54" s="38"/>
      <c r="QD54" s="38"/>
      <c r="QE54" s="38"/>
      <c r="QF54" s="38"/>
      <c r="QG54" s="38"/>
      <c r="QH54" s="38"/>
      <c r="QI54" s="38"/>
      <c r="QJ54" s="38"/>
      <c r="QK54" s="38"/>
      <c r="QL54" s="38"/>
      <c r="QM54" s="38"/>
      <c r="QN54" s="38"/>
      <c r="QO54" s="38"/>
      <c r="QP54" s="38"/>
      <c r="QQ54" s="38"/>
      <c r="QR54" s="38"/>
      <c r="QS54" s="38"/>
      <c r="QT54" s="38"/>
      <c r="QU54" s="38"/>
      <c r="QV54" s="38"/>
      <c r="QW54" s="38"/>
      <c r="QX54" s="38"/>
      <c r="QY54" s="38"/>
      <c r="QZ54" s="38"/>
      <c r="RA54" s="38"/>
      <c r="RB54" s="38"/>
      <c r="RC54" s="38"/>
      <c r="RD54" s="38"/>
      <c r="RE54" s="38"/>
      <c r="RF54" s="38"/>
      <c r="RG54" s="38"/>
      <c r="RH54" s="38"/>
      <c r="RI54" s="38"/>
      <c r="RJ54" s="38"/>
      <c r="RK54" s="38"/>
      <c r="RL54" s="38"/>
      <c r="RM54" s="38"/>
      <c r="RN54" s="38"/>
      <c r="RO54" s="38"/>
      <c r="RP54" s="38"/>
      <c r="RQ54" s="38"/>
      <c r="RR54" s="38"/>
      <c r="RS54" s="38"/>
      <c r="RT54" s="38"/>
      <c r="RU54" s="38"/>
      <c r="RV54" s="38"/>
      <c r="RW54" s="38"/>
      <c r="RX54" s="38"/>
      <c r="RY54" s="38"/>
      <c r="RZ54" s="38"/>
      <c r="SA54" s="38"/>
      <c r="SB54" s="38"/>
      <c r="SC54" s="38"/>
      <c r="SD54" s="38"/>
      <c r="SE54" s="38"/>
      <c r="SF54" s="38"/>
      <c r="SG54" s="38"/>
      <c r="SH54" s="38"/>
      <c r="SI54" s="38"/>
      <c r="SJ54" s="38"/>
      <c r="SK54" s="38"/>
      <c r="SL54" s="38"/>
      <c r="SM54" s="38"/>
      <c r="SN54" s="38"/>
      <c r="SO54" s="38"/>
      <c r="SP54" s="38"/>
      <c r="SQ54" s="38"/>
      <c r="SR54" s="38"/>
      <c r="SS54" s="38"/>
      <c r="ST54" s="38"/>
      <c r="SU54" s="38"/>
      <c r="SV54" s="38"/>
      <c r="SW54" s="38"/>
      <c r="SX54" s="38"/>
      <c r="SY54" s="38"/>
      <c r="SZ54" s="38"/>
      <c r="TA54" s="38"/>
      <c r="TB54" s="38"/>
      <c r="TC54" s="38"/>
      <c r="TD54" s="38"/>
      <c r="TE54" s="38"/>
      <c r="TF54" s="38"/>
      <c r="TG54" s="38"/>
      <c r="TH54" s="38"/>
      <c r="TI54" s="38"/>
      <c r="TJ54" s="38"/>
      <c r="TK54" s="38"/>
      <c r="TL54" s="38"/>
      <c r="TM54" s="38"/>
      <c r="TN54" s="38"/>
      <c r="TO54" s="38"/>
      <c r="TP54" s="38"/>
      <c r="TQ54" s="38"/>
      <c r="TR54" s="38"/>
      <c r="TS54" s="38"/>
      <c r="TT54" s="38"/>
      <c r="TU54" s="38"/>
      <c r="TV54" s="38"/>
      <c r="TW54" s="38"/>
      <c r="TX54" s="38"/>
      <c r="TY54" s="38"/>
      <c r="TZ54" s="38"/>
      <c r="UA54" s="38"/>
      <c r="UB54" s="38"/>
      <c r="UC54" s="38"/>
      <c r="UD54" s="38"/>
      <c r="UE54" s="38"/>
      <c r="UF54" s="38"/>
      <c r="UG54" s="38"/>
      <c r="UH54" s="38"/>
      <c r="UI54" s="38"/>
      <c r="UJ54" s="38"/>
      <c r="UK54" s="38"/>
      <c r="UL54" s="38"/>
      <c r="UM54" s="38"/>
      <c r="UN54" s="38"/>
      <c r="UO54" s="38"/>
      <c r="UP54" s="38"/>
      <c r="UQ54" s="38"/>
      <c r="UR54" s="38"/>
      <c r="US54" s="38"/>
      <c r="UT54" s="38"/>
      <c r="UU54" s="38"/>
      <c r="UV54" s="38"/>
      <c r="UW54" s="38"/>
      <c r="UX54" s="38"/>
      <c r="UY54" s="38"/>
      <c r="UZ54" s="38"/>
      <c r="VA54" s="38"/>
      <c r="VB54" s="38"/>
      <c r="VC54" s="38"/>
      <c r="VD54" s="38"/>
      <c r="VE54" s="38"/>
      <c r="VF54" s="38"/>
      <c r="VG54" s="38"/>
      <c r="VH54" s="38"/>
      <c r="VI54" s="38"/>
      <c r="VJ54" s="38"/>
      <c r="VK54" s="38"/>
      <c r="VL54" s="38"/>
      <c r="VM54" s="38"/>
      <c r="VN54" s="38"/>
      <c r="VO54" s="38"/>
      <c r="VP54" s="38"/>
      <c r="VQ54" s="38"/>
      <c r="VR54" s="38"/>
      <c r="VS54" s="38"/>
      <c r="VT54" s="38"/>
      <c r="VU54" s="38"/>
      <c r="VV54" s="38"/>
      <c r="VW54" s="38"/>
      <c r="VX54" s="38"/>
      <c r="VY54" s="38"/>
      <c r="VZ54" s="38"/>
      <c r="WA54" s="38"/>
      <c r="WB54" s="38"/>
      <c r="WC54" s="38"/>
      <c r="WD54" s="38"/>
      <c r="WE54" s="38"/>
      <c r="WF54" s="38"/>
      <c r="WG54" s="38"/>
      <c r="WH54" s="38"/>
      <c r="WI54" s="38"/>
      <c r="WJ54" s="38"/>
      <c r="WK54" s="38"/>
      <c r="WL54" s="38"/>
      <c r="WM54" s="38"/>
      <c r="WN54" s="38"/>
      <c r="WO54" s="38"/>
      <c r="WP54" s="38"/>
      <c r="WQ54" s="38"/>
      <c r="WR54" s="38"/>
      <c r="WS54" s="38"/>
      <c r="WT54" s="38"/>
      <c r="WU54" s="38"/>
      <c r="WV54" s="38"/>
      <c r="WW54" s="38"/>
      <c r="WX54" s="38"/>
      <c r="WY54" s="38"/>
      <c r="WZ54" s="38"/>
      <c r="XA54" s="38"/>
      <c r="XB54" s="38"/>
      <c r="XC54" s="38"/>
      <c r="XD54" s="38"/>
      <c r="XE54" s="38"/>
      <c r="XF54" s="38"/>
      <c r="XG54" s="38"/>
      <c r="XH54" s="38"/>
      <c r="XI54" s="38"/>
      <c r="XJ54" s="38"/>
      <c r="XK54" s="38"/>
      <c r="XL54" s="38"/>
      <c r="XM54" s="38"/>
      <c r="XN54" s="38"/>
      <c r="XO54" s="38"/>
      <c r="XP54" s="38"/>
      <c r="XQ54" s="38"/>
      <c r="XR54" s="38"/>
      <c r="XS54" s="38"/>
      <c r="XT54" s="38"/>
      <c r="XU54" s="38"/>
      <c r="XV54" s="38"/>
      <c r="XW54" s="38"/>
      <c r="XX54" s="38"/>
      <c r="XY54" s="38"/>
      <c r="XZ54" s="38"/>
      <c r="YA54" s="38"/>
      <c r="YB54" s="38"/>
      <c r="YC54" s="38"/>
      <c r="YD54" s="38"/>
      <c r="YE54" s="38"/>
      <c r="YF54" s="38"/>
      <c r="YG54" s="38"/>
      <c r="YH54" s="38"/>
      <c r="YI54" s="38"/>
      <c r="YJ54" s="38"/>
      <c r="YK54" s="38"/>
      <c r="YL54" s="38"/>
      <c r="YM54" s="38"/>
      <c r="YN54" s="38"/>
      <c r="YO54" s="38"/>
      <c r="YP54" s="38"/>
      <c r="YQ54" s="38"/>
      <c r="YR54" s="38"/>
      <c r="YS54" s="38">
        <v>30</v>
      </c>
      <c r="YT54" s="38"/>
      <c r="YU54" s="38"/>
      <c r="YV54" s="38"/>
      <c r="YW54" s="38"/>
      <c r="YX54" s="38"/>
      <c r="YY54" s="38"/>
      <c r="YZ54" s="38"/>
      <c r="ZA54" s="38"/>
      <c r="ZB54" s="38"/>
      <c r="ZC54" s="38"/>
      <c r="ZD54" s="38"/>
      <c r="ZE54" s="38"/>
      <c r="ZF54" s="38"/>
      <c r="ZG54" s="38"/>
      <c r="ZH54" s="38"/>
      <c r="ZI54" s="38"/>
      <c r="ZJ54" s="38"/>
      <c r="ZK54" s="38"/>
      <c r="ZL54" s="38"/>
      <c r="ZM54" s="38"/>
      <c r="ZN54" s="38"/>
      <c r="ZO54" s="38"/>
      <c r="ZP54" s="38"/>
      <c r="ZQ54" s="38">
        <v>30</v>
      </c>
      <c r="ZR54" s="38"/>
      <c r="ZS54" s="38"/>
      <c r="ZT54" s="38"/>
      <c r="ZU54" s="38"/>
      <c r="ZV54" s="38"/>
      <c r="ZW54" s="38"/>
      <c r="ZX54" s="38"/>
      <c r="ZY54" s="38"/>
      <c r="ZZ54" s="38"/>
      <c r="AAA54" s="38"/>
      <c r="AAB54" s="38"/>
      <c r="AAC54" s="38"/>
      <c r="AAD54" s="38"/>
      <c r="AAE54" s="38"/>
      <c r="AAF54" s="38"/>
      <c r="AAG54" s="38"/>
      <c r="AAH54" s="38"/>
      <c r="AAI54" s="38"/>
      <c r="AAJ54" s="31">
        <f t="shared" si="1"/>
        <v>0</v>
      </c>
      <c r="AAK54" s="5"/>
    </row>
    <row r="55" spans="1:713" s="36" customFormat="1" x14ac:dyDescent="0.25">
      <c r="A55" s="62" t="s">
        <v>461</v>
      </c>
      <c r="B55" s="77">
        <f t="shared" si="0"/>
        <v>0</v>
      </c>
      <c r="C55" s="69">
        <v>10</v>
      </c>
      <c r="D55" s="71">
        <v>43346</v>
      </c>
      <c r="E55" s="79">
        <v>20.72</v>
      </c>
      <c r="F55" s="79">
        <f t="shared" si="6"/>
        <v>0</v>
      </c>
      <c r="G55" s="77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  <c r="AK55" s="38"/>
      <c r="AL55" s="38"/>
      <c r="AM55" s="38"/>
      <c r="AN55" s="38"/>
      <c r="AO55" s="38"/>
      <c r="AP55" s="38"/>
      <c r="AQ55" s="38"/>
      <c r="AR55" s="38"/>
      <c r="AS55" s="38"/>
      <c r="AT55" s="38"/>
      <c r="AU55" s="38"/>
      <c r="AV55" s="38"/>
      <c r="AW55" s="38"/>
      <c r="AX55" s="38"/>
      <c r="AY55" s="38"/>
      <c r="AZ55" s="38"/>
      <c r="BA55" s="38"/>
      <c r="BB55" s="38"/>
      <c r="BC55" s="38"/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8"/>
      <c r="BS55" s="38"/>
      <c r="BT55" s="38"/>
      <c r="BU55" s="38"/>
      <c r="BV55" s="38"/>
      <c r="BW55" s="38"/>
      <c r="BX55" s="38"/>
      <c r="BY55" s="38"/>
      <c r="BZ55" s="38"/>
      <c r="CA55" s="38"/>
      <c r="CB55" s="38"/>
      <c r="CC55" s="38"/>
      <c r="CD55" s="38"/>
      <c r="CE55" s="38"/>
      <c r="CF55" s="38"/>
      <c r="CG55" s="38"/>
      <c r="CH55" s="38"/>
      <c r="CI55" s="38"/>
      <c r="CJ55" s="38"/>
      <c r="CK55" s="38"/>
      <c r="CL55" s="38"/>
      <c r="CM55" s="38"/>
      <c r="CN55" s="38"/>
      <c r="CO55" s="38"/>
      <c r="CP55" s="38"/>
      <c r="CQ55" s="38"/>
      <c r="CR55" s="38"/>
      <c r="CS55" s="38"/>
      <c r="CT55" s="38"/>
      <c r="CU55" s="38"/>
      <c r="CV55" s="38"/>
      <c r="CW55" s="38"/>
      <c r="CX55" s="38"/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  <c r="EW55" s="38"/>
      <c r="EX55" s="38"/>
      <c r="EY55" s="38"/>
      <c r="EZ55" s="38"/>
      <c r="FA55" s="38"/>
      <c r="FB55" s="38"/>
      <c r="FC55" s="38"/>
      <c r="FD55" s="38"/>
      <c r="FE55" s="38"/>
      <c r="FF55" s="38"/>
      <c r="FG55" s="38"/>
      <c r="FH55" s="38"/>
      <c r="FI55" s="38"/>
      <c r="FJ55" s="38"/>
      <c r="FK55" s="38"/>
      <c r="FL55" s="38"/>
      <c r="FM55" s="38"/>
      <c r="FN55" s="38"/>
      <c r="FO55" s="38"/>
      <c r="FP55" s="38"/>
      <c r="FQ55" s="38"/>
      <c r="FR55" s="38"/>
      <c r="FS55" s="38"/>
      <c r="FT55" s="38"/>
      <c r="FU55" s="38"/>
      <c r="FV55" s="38"/>
      <c r="FW55" s="38"/>
      <c r="FX55" s="38"/>
      <c r="FY55" s="38"/>
      <c r="FZ55" s="38"/>
      <c r="GA55" s="38"/>
      <c r="GB55" s="38"/>
      <c r="GC55" s="38"/>
      <c r="GD55" s="38"/>
      <c r="GE55" s="38"/>
      <c r="GF55" s="38"/>
      <c r="GG55" s="38"/>
      <c r="GH55" s="38"/>
      <c r="GI55" s="38"/>
      <c r="GJ55" s="38"/>
      <c r="GK55" s="38"/>
      <c r="GL55" s="38"/>
      <c r="GM55" s="38"/>
      <c r="GN55" s="38"/>
      <c r="GO55" s="38"/>
      <c r="GP55" s="38"/>
      <c r="GQ55" s="38"/>
      <c r="GR55" s="38"/>
      <c r="GS55" s="38"/>
      <c r="GT55" s="38"/>
      <c r="GU55" s="38"/>
      <c r="GV55" s="38"/>
      <c r="GW55" s="38"/>
      <c r="GX55" s="38"/>
      <c r="GY55" s="38"/>
      <c r="GZ55" s="38"/>
      <c r="HA55" s="38"/>
      <c r="HB55" s="38"/>
      <c r="HC55" s="38"/>
      <c r="HD55" s="38"/>
      <c r="HE55" s="38"/>
      <c r="HF55" s="38"/>
      <c r="HG55" s="38"/>
      <c r="HH55" s="38"/>
      <c r="HI55" s="38"/>
      <c r="HJ55" s="38"/>
      <c r="HK55" s="38"/>
      <c r="HL55" s="38"/>
      <c r="HM55" s="38"/>
      <c r="HN55" s="38"/>
      <c r="HO55" s="38"/>
      <c r="HP55" s="38"/>
      <c r="HQ55" s="38"/>
      <c r="HR55" s="38"/>
      <c r="HS55" s="38"/>
      <c r="HT55" s="38"/>
      <c r="HU55" s="38"/>
      <c r="HV55" s="38"/>
      <c r="HW55" s="38"/>
      <c r="HX55" s="38"/>
      <c r="HY55" s="38"/>
      <c r="HZ55" s="38"/>
      <c r="IA55" s="38"/>
      <c r="IB55" s="38"/>
      <c r="IC55" s="38"/>
      <c r="ID55" s="38"/>
      <c r="IE55" s="38"/>
      <c r="IF55" s="38"/>
      <c r="IG55" s="38"/>
      <c r="IH55" s="38"/>
      <c r="II55" s="38"/>
      <c r="IJ55" s="38"/>
      <c r="IK55" s="38"/>
      <c r="IL55" s="38"/>
      <c r="IM55" s="38"/>
      <c r="IN55" s="38"/>
      <c r="IO55" s="38"/>
      <c r="IP55" s="38"/>
      <c r="IQ55" s="38"/>
      <c r="IR55" s="38"/>
      <c r="IS55" s="38"/>
      <c r="IT55" s="38"/>
      <c r="IU55" s="38"/>
      <c r="IV55" s="38"/>
      <c r="IW55" s="38"/>
      <c r="IX55" s="38"/>
      <c r="IY55" s="38"/>
      <c r="IZ55" s="38"/>
      <c r="JA55" s="38"/>
      <c r="JB55" s="38"/>
      <c r="JC55" s="38"/>
      <c r="JD55" s="38"/>
      <c r="JE55" s="38"/>
      <c r="JF55" s="38"/>
      <c r="JG55" s="38"/>
      <c r="JH55" s="38"/>
      <c r="JI55" s="38"/>
      <c r="JJ55" s="38"/>
      <c r="JK55" s="38"/>
      <c r="JL55" s="38"/>
      <c r="JM55" s="38"/>
      <c r="JN55" s="38"/>
      <c r="JO55" s="38"/>
      <c r="JP55" s="38"/>
      <c r="JQ55" s="38"/>
      <c r="JR55" s="38"/>
      <c r="JS55" s="38"/>
      <c r="JT55" s="38"/>
      <c r="JU55" s="38"/>
      <c r="JV55" s="38"/>
      <c r="JW55" s="38"/>
      <c r="JX55" s="38"/>
      <c r="JY55" s="38"/>
      <c r="JZ55" s="38"/>
      <c r="KA55" s="38"/>
      <c r="KB55" s="38"/>
      <c r="KC55" s="38"/>
      <c r="KD55" s="38"/>
      <c r="KE55" s="38"/>
      <c r="KF55" s="38"/>
      <c r="KG55" s="38"/>
      <c r="KH55" s="38"/>
      <c r="KI55" s="38"/>
      <c r="KJ55" s="38"/>
      <c r="KK55" s="38"/>
      <c r="KL55" s="38"/>
      <c r="KM55" s="38"/>
      <c r="KN55" s="38"/>
      <c r="KO55" s="38"/>
      <c r="KP55" s="38"/>
      <c r="KQ55" s="38"/>
      <c r="KR55" s="38"/>
      <c r="KS55" s="38"/>
      <c r="KT55" s="38"/>
      <c r="KU55" s="38"/>
      <c r="KV55" s="38"/>
      <c r="KW55" s="38"/>
      <c r="KX55" s="38"/>
      <c r="KY55" s="38"/>
      <c r="KZ55" s="38"/>
      <c r="LA55" s="38"/>
      <c r="LB55" s="38"/>
      <c r="LC55" s="38"/>
      <c r="LD55" s="38"/>
      <c r="LE55" s="38"/>
      <c r="LF55" s="38"/>
      <c r="LG55" s="38"/>
      <c r="LH55" s="38"/>
      <c r="LI55" s="38"/>
      <c r="LJ55" s="38"/>
      <c r="LK55" s="38"/>
      <c r="LL55" s="38">
        <v>5</v>
      </c>
      <c r="LM55" s="38"/>
      <c r="LN55" s="38"/>
      <c r="LO55" s="38"/>
      <c r="LP55" s="38"/>
      <c r="LQ55" s="38"/>
      <c r="LR55" s="38"/>
      <c r="LS55" s="38"/>
      <c r="LT55" s="38">
        <v>5</v>
      </c>
      <c r="LU55" s="38"/>
      <c r="LV55" s="38"/>
      <c r="LW55" s="38"/>
      <c r="LX55" s="38"/>
      <c r="LY55" s="38"/>
      <c r="LZ55" s="38"/>
      <c r="MA55" s="38"/>
      <c r="MB55" s="38"/>
      <c r="MC55" s="38"/>
      <c r="MD55" s="38"/>
      <c r="ME55" s="38"/>
      <c r="MF55" s="38"/>
      <c r="MG55" s="38"/>
      <c r="MH55" s="38"/>
      <c r="MI55" s="38"/>
      <c r="MJ55" s="38"/>
      <c r="MK55" s="38"/>
      <c r="ML55" s="38"/>
      <c r="MM55" s="38"/>
      <c r="MN55" s="38"/>
      <c r="MO55" s="38"/>
      <c r="MP55" s="38"/>
      <c r="MQ55" s="38"/>
      <c r="MR55" s="38"/>
      <c r="MS55" s="38"/>
      <c r="MT55" s="38"/>
      <c r="MU55" s="38"/>
      <c r="MV55" s="38"/>
      <c r="MW55" s="38"/>
      <c r="MX55" s="38"/>
      <c r="MY55" s="38"/>
      <c r="MZ55" s="38"/>
      <c r="NA55" s="38"/>
      <c r="NB55" s="38"/>
      <c r="NC55" s="38"/>
      <c r="ND55" s="38"/>
      <c r="NE55" s="38"/>
      <c r="NF55" s="38"/>
      <c r="NG55" s="38"/>
      <c r="NH55" s="38"/>
      <c r="NI55" s="38"/>
      <c r="NJ55" s="38"/>
      <c r="NK55" s="38"/>
      <c r="NL55" s="38"/>
      <c r="NM55" s="38"/>
      <c r="NN55" s="38"/>
      <c r="NO55" s="38"/>
      <c r="NP55" s="38"/>
      <c r="NQ55" s="38"/>
      <c r="NR55" s="38"/>
      <c r="NS55" s="38"/>
      <c r="NT55" s="38"/>
      <c r="NU55" s="38"/>
      <c r="NV55" s="38"/>
      <c r="NW55" s="38"/>
      <c r="NX55" s="38"/>
      <c r="NY55" s="38"/>
      <c r="NZ55" s="38"/>
      <c r="OA55" s="38"/>
      <c r="OB55" s="38"/>
      <c r="OC55" s="38"/>
      <c r="OD55" s="38"/>
      <c r="OE55" s="38"/>
      <c r="OF55" s="38"/>
      <c r="OG55" s="38"/>
      <c r="OH55" s="38"/>
      <c r="OI55" s="38"/>
      <c r="OJ55" s="38"/>
      <c r="OK55" s="38"/>
      <c r="OL55" s="38"/>
      <c r="OM55" s="38"/>
      <c r="ON55" s="38"/>
      <c r="OO55" s="38"/>
      <c r="OP55" s="38"/>
      <c r="OQ55" s="38"/>
      <c r="OR55" s="38"/>
      <c r="OS55" s="38"/>
      <c r="OT55" s="38"/>
      <c r="OU55" s="38"/>
      <c r="OV55" s="38"/>
      <c r="OW55" s="38"/>
      <c r="OX55" s="38"/>
      <c r="OY55" s="38"/>
      <c r="OZ55" s="38"/>
      <c r="PA55" s="38"/>
      <c r="PB55" s="38"/>
      <c r="PC55" s="38"/>
      <c r="PD55" s="38"/>
      <c r="PE55" s="38"/>
      <c r="PF55" s="38"/>
      <c r="PG55" s="38"/>
      <c r="PH55" s="38"/>
      <c r="PI55" s="38"/>
      <c r="PJ55" s="38"/>
      <c r="PK55" s="38"/>
      <c r="PL55" s="38"/>
      <c r="PM55" s="38"/>
      <c r="PN55" s="38"/>
      <c r="PO55" s="38"/>
      <c r="PP55" s="38"/>
      <c r="PQ55" s="38"/>
      <c r="PR55" s="38"/>
      <c r="PS55" s="38"/>
      <c r="PT55" s="38"/>
      <c r="PU55" s="38"/>
      <c r="PV55" s="38"/>
      <c r="PW55" s="38"/>
      <c r="PX55" s="38"/>
      <c r="PY55" s="38"/>
      <c r="PZ55" s="38"/>
      <c r="QA55" s="38"/>
      <c r="QB55" s="38"/>
      <c r="QC55" s="38"/>
      <c r="QD55" s="38"/>
      <c r="QE55" s="38"/>
      <c r="QF55" s="38"/>
      <c r="QG55" s="38"/>
      <c r="QH55" s="38"/>
      <c r="QI55" s="38"/>
      <c r="QJ55" s="38"/>
      <c r="QK55" s="38"/>
      <c r="QL55" s="38"/>
      <c r="QM55" s="38"/>
      <c r="QN55" s="38"/>
      <c r="QO55" s="38"/>
      <c r="QP55" s="38"/>
      <c r="QQ55" s="38"/>
      <c r="QR55" s="38"/>
      <c r="QS55" s="38"/>
      <c r="QT55" s="38"/>
      <c r="QU55" s="38"/>
      <c r="QV55" s="38"/>
      <c r="QW55" s="38"/>
      <c r="QX55" s="38"/>
      <c r="QY55" s="38"/>
      <c r="QZ55" s="38"/>
      <c r="RA55" s="38"/>
      <c r="RB55" s="38"/>
      <c r="RC55" s="38"/>
      <c r="RD55" s="38"/>
      <c r="RE55" s="38"/>
      <c r="RF55" s="38"/>
      <c r="RG55" s="38"/>
      <c r="RH55" s="38"/>
      <c r="RI55" s="38"/>
      <c r="RJ55" s="38"/>
      <c r="RK55" s="38"/>
      <c r="RL55" s="38"/>
      <c r="RM55" s="38"/>
      <c r="RN55" s="38"/>
      <c r="RO55" s="38">
        <v>10</v>
      </c>
      <c r="RP55" s="38"/>
      <c r="RQ55" s="38">
        <v>10</v>
      </c>
      <c r="RR55" s="38"/>
      <c r="RS55" s="38"/>
      <c r="RT55" s="38"/>
      <c r="RU55" s="38"/>
      <c r="RV55" s="38"/>
      <c r="RW55" s="38"/>
      <c r="RX55" s="38"/>
      <c r="RY55" s="38"/>
      <c r="RZ55" s="38"/>
      <c r="SA55" s="38"/>
      <c r="SB55" s="38"/>
      <c r="SC55" s="38"/>
      <c r="SD55" s="38"/>
      <c r="SE55" s="38"/>
      <c r="SF55" s="38"/>
      <c r="SG55" s="38"/>
      <c r="SH55" s="38"/>
      <c r="SI55" s="38"/>
      <c r="SJ55" s="38"/>
      <c r="SK55" s="38"/>
      <c r="SL55" s="38"/>
      <c r="SM55" s="38"/>
      <c r="SN55" s="38"/>
      <c r="SO55" s="38"/>
      <c r="SP55" s="38"/>
      <c r="SQ55" s="38"/>
      <c r="SR55" s="38"/>
      <c r="SS55" s="38"/>
      <c r="ST55" s="38"/>
      <c r="SU55" s="38"/>
      <c r="SV55" s="38"/>
      <c r="SW55" s="38"/>
      <c r="SX55" s="38"/>
      <c r="SY55" s="38"/>
      <c r="SZ55" s="38"/>
      <c r="TA55" s="38"/>
      <c r="TB55" s="38"/>
      <c r="TC55" s="38"/>
      <c r="TD55" s="38"/>
      <c r="TE55" s="38"/>
      <c r="TF55" s="38"/>
      <c r="TG55" s="38"/>
      <c r="TH55" s="38"/>
      <c r="TI55" s="38"/>
      <c r="TJ55" s="38"/>
      <c r="TK55" s="38"/>
      <c r="TL55" s="38"/>
      <c r="TM55" s="38"/>
      <c r="TN55" s="38"/>
      <c r="TO55" s="38"/>
      <c r="TP55" s="38"/>
      <c r="TQ55" s="38"/>
      <c r="TR55" s="38"/>
      <c r="TS55" s="38"/>
      <c r="TT55" s="38"/>
      <c r="TU55" s="38"/>
      <c r="TV55" s="38"/>
      <c r="TW55" s="38"/>
      <c r="TX55" s="38"/>
      <c r="TY55" s="38"/>
      <c r="TZ55" s="38"/>
      <c r="UA55" s="38"/>
      <c r="UB55" s="38"/>
      <c r="UC55" s="38"/>
      <c r="UD55" s="38"/>
      <c r="UE55" s="38"/>
      <c r="UF55" s="38"/>
      <c r="UG55" s="38"/>
      <c r="UH55" s="38"/>
      <c r="UI55" s="38"/>
      <c r="UJ55" s="38"/>
      <c r="UK55" s="38"/>
      <c r="UL55" s="38"/>
      <c r="UM55" s="38"/>
      <c r="UN55" s="38"/>
      <c r="UO55" s="38"/>
      <c r="UP55" s="38"/>
      <c r="UQ55" s="38"/>
      <c r="UR55" s="38"/>
      <c r="US55" s="38"/>
      <c r="UT55" s="38"/>
      <c r="UU55" s="38"/>
      <c r="UV55" s="38"/>
      <c r="UW55" s="38"/>
      <c r="UX55" s="38"/>
      <c r="UY55" s="38"/>
      <c r="UZ55" s="38"/>
      <c r="VA55" s="38"/>
      <c r="VB55" s="38"/>
      <c r="VC55" s="38"/>
      <c r="VD55" s="38"/>
      <c r="VE55" s="38"/>
      <c r="VF55" s="38"/>
      <c r="VG55" s="38"/>
      <c r="VH55" s="38"/>
      <c r="VI55" s="38"/>
      <c r="VJ55" s="38"/>
      <c r="VK55" s="38"/>
      <c r="VL55" s="38"/>
      <c r="VM55" s="38"/>
      <c r="VN55" s="38"/>
      <c r="VO55" s="38"/>
      <c r="VP55" s="38"/>
      <c r="VQ55" s="38"/>
      <c r="VR55" s="38"/>
      <c r="VS55" s="38"/>
      <c r="VT55" s="38"/>
      <c r="VU55" s="38"/>
      <c r="VV55" s="38"/>
      <c r="VW55" s="38"/>
      <c r="VX55" s="38"/>
      <c r="VY55" s="38"/>
      <c r="VZ55" s="38"/>
      <c r="WA55" s="38"/>
      <c r="WB55" s="38"/>
      <c r="WC55" s="38"/>
      <c r="WD55" s="38"/>
      <c r="WE55" s="38"/>
      <c r="WF55" s="38"/>
      <c r="WG55" s="38"/>
      <c r="WH55" s="38"/>
      <c r="WI55" s="38"/>
      <c r="WJ55" s="38"/>
      <c r="WK55" s="38"/>
      <c r="WL55" s="38"/>
      <c r="WM55" s="38"/>
      <c r="WN55" s="38"/>
      <c r="WO55" s="38"/>
      <c r="WP55" s="38"/>
      <c r="WQ55" s="38"/>
      <c r="WR55" s="38"/>
      <c r="WS55" s="38"/>
      <c r="WT55" s="38"/>
      <c r="WU55" s="38"/>
      <c r="WV55" s="38"/>
      <c r="WW55" s="38"/>
      <c r="WX55" s="38"/>
      <c r="WY55" s="38"/>
      <c r="WZ55" s="38"/>
      <c r="XA55" s="38"/>
      <c r="XB55" s="38"/>
      <c r="XC55" s="38"/>
      <c r="XD55" s="38"/>
      <c r="XE55" s="38"/>
      <c r="XF55" s="38"/>
      <c r="XG55" s="38"/>
      <c r="XH55" s="38"/>
      <c r="XI55" s="38"/>
      <c r="XJ55" s="38"/>
      <c r="XK55" s="38"/>
      <c r="XL55" s="38"/>
      <c r="XM55" s="38"/>
      <c r="XN55" s="38"/>
      <c r="XO55" s="38"/>
      <c r="XP55" s="38"/>
      <c r="XQ55" s="38"/>
      <c r="XR55" s="38"/>
      <c r="XS55" s="38"/>
      <c r="XT55" s="38"/>
      <c r="XU55" s="38"/>
      <c r="XV55" s="38"/>
      <c r="XW55" s="38"/>
      <c r="XX55" s="38"/>
      <c r="XY55" s="38"/>
      <c r="XZ55" s="38"/>
      <c r="YA55" s="38"/>
      <c r="YB55" s="38"/>
      <c r="YC55" s="38"/>
      <c r="YD55" s="38"/>
      <c r="YE55" s="38"/>
      <c r="YF55" s="38"/>
      <c r="YG55" s="38"/>
      <c r="YH55" s="38"/>
      <c r="YI55" s="38"/>
      <c r="YJ55" s="38"/>
      <c r="YK55" s="38"/>
      <c r="YL55" s="38"/>
      <c r="YM55" s="38"/>
      <c r="YN55" s="38"/>
      <c r="YO55" s="38"/>
      <c r="YP55" s="38"/>
      <c r="YQ55" s="38"/>
      <c r="YR55" s="38"/>
      <c r="YS55" s="38"/>
      <c r="YT55" s="38"/>
      <c r="YU55" s="38"/>
      <c r="YV55" s="38"/>
      <c r="YW55" s="38"/>
      <c r="YX55" s="38"/>
      <c r="YY55" s="38"/>
      <c r="YZ55" s="38"/>
      <c r="ZA55" s="38"/>
      <c r="ZB55" s="38"/>
      <c r="ZC55" s="38"/>
      <c r="ZD55" s="38"/>
      <c r="ZE55" s="38"/>
      <c r="ZF55" s="38"/>
      <c r="ZG55" s="38"/>
      <c r="ZH55" s="38"/>
      <c r="ZI55" s="38"/>
      <c r="ZJ55" s="38"/>
      <c r="ZK55" s="38"/>
      <c r="ZL55" s="38"/>
      <c r="ZM55" s="38"/>
      <c r="ZN55" s="38"/>
      <c r="ZO55" s="38"/>
      <c r="ZP55" s="38"/>
      <c r="ZQ55" s="38"/>
      <c r="ZR55" s="38"/>
      <c r="ZS55" s="38"/>
      <c r="ZT55" s="38"/>
      <c r="ZU55" s="38"/>
      <c r="ZV55" s="38"/>
      <c r="ZW55" s="38"/>
      <c r="ZX55" s="38"/>
      <c r="ZY55" s="38"/>
      <c r="ZZ55" s="38"/>
      <c r="AAA55" s="38"/>
      <c r="AAB55" s="38"/>
      <c r="AAC55" s="38"/>
      <c r="AAD55" s="38"/>
      <c r="AAE55" s="38"/>
      <c r="AAF55" s="38"/>
      <c r="AAG55" s="38"/>
      <c r="AAH55" s="38"/>
      <c r="AAI55" s="38"/>
      <c r="AAJ55" s="31">
        <f t="shared" si="1"/>
        <v>0</v>
      </c>
      <c r="AAK55" s="5"/>
    </row>
    <row r="56" spans="1:713" s="36" customFormat="1" x14ac:dyDescent="0.25">
      <c r="A56" s="62" t="s">
        <v>694</v>
      </c>
      <c r="B56" s="77">
        <f t="shared" si="0"/>
        <v>10</v>
      </c>
      <c r="C56" s="69">
        <v>1</v>
      </c>
      <c r="D56" s="71">
        <v>43437</v>
      </c>
      <c r="E56" s="79">
        <v>12.8</v>
      </c>
      <c r="F56" s="79">
        <f t="shared" si="6"/>
        <v>128</v>
      </c>
      <c r="G56" s="77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  <c r="AK56" s="38"/>
      <c r="AL56" s="38"/>
      <c r="AM56" s="38"/>
      <c r="AN56" s="38"/>
      <c r="AO56" s="38"/>
      <c r="AP56" s="38"/>
      <c r="AQ56" s="38"/>
      <c r="AR56" s="38"/>
      <c r="AS56" s="38"/>
      <c r="AT56" s="38"/>
      <c r="AU56" s="38"/>
      <c r="AV56" s="38"/>
      <c r="AW56" s="38"/>
      <c r="AX56" s="38"/>
      <c r="AY56" s="38"/>
      <c r="AZ56" s="38"/>
      <c r="BA56" s="38"/>
      <c r="BB56" s="38"/>
      <c r="BC56" s="38"/>
      <c r="BD56" s="38"/>
      <c r="BE56" s="38"/>
      <c r="BF56" s="38"/>
      <c r="BG56" s="38"/>
      <c r="BH56" s="38"/>
      <c r="BI56" s="38"/>
      <c r="BJ56" s="38"/>
      <c r="BK56" s="38"/>
      <c r="BL56" s="38"/>
      <c r="BM56" s="38"/>
      <c r="BN56" s="38"/>
      <c r="BO56" s="38"/>
      <c r="BP56" s="38"/>
      <c r="BQ56" s="38"/>
      <c r="BR56" s="38"/>
      <c r="BS56" s="38"/>
      <c r="BT56" s="38"/>
      <c r="BU56" s="38"/>
      <c r="BV56" s="38"/>
      <c r="BW56" s="38"/>
      <c r="BX56" s="38"/>
      <c r="BY56" s="38"/>
      <c r="BZ56" s="38"/>
      <c r="CA56" s="38"/>
      <c r="CB56" s="38"/>
      <c r="CC56" s="38"/>
      <c r="CD56" s="38"/>
      <c r="CE56" s="38"/>
      <c r="CF56" s="38"/>
      <c r="CG56" s="38"/>
      <c r="CH56" s="38"/>
      <c r="CI56" s="38"/>
      <c r="CJ56" s="38"/>
      <c r="CK56" s="38"/>
      <c r="CL56" s="38"/>
      <c r="CM56" s="38"/>
      <c r="CN56" s="38"/>
      <c r="CO56" s="38"/>
      <c r="CP56" s="38"/>
      <c r="CQ56" s="38"/>
      <c r="CR56" s="38"/>
      <c r="CS56" s="38"/>
      <c r="CT56" s="38"/>
      <c r="CU56" s="38"/>
      <c r="CV56" s="38"/>
      <c r="CW56" s="38"/>
      <c r="CX56" s="38"/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  <c r="EW56" s="38"/>
      <c r="EX56" s="38"/>
      <c r="EY56" s="38"/>
      <c r="EZ56" s="38"/>
      <c r="FA56" s="38"/>
      <c r="FB56" s="38"/>
      <c r="FC56" s="38"/>
      <c r="FD56" s="38"/>
      <c r="FE56" s="38"/>
      <c r="FF56" s="38"/>
      <c r="FG56" s="38"/>
      <c r="FH56" s="38"/>
      <c r="FI56" s="38"/>
      <c r="FJ56" s="38"/>
      <c r="FK56" s="38"/>
      <c r="FL56" s="38"/>
      <c r="FM56" s="38"/>
      <c r="FN56" s="38"/>
      <c r="FO56" s="38"/>
      <c r="FP56" s="38"/>
      <c r="FQ56" s="38"/>
      <c r="FR56" s="38"/>
      <c r="FS56" s="38"/>
      <c r="FT56" s="38"/>
      <c r="FU56" s="38"/>
      <c r="FV56" s="38"/>
      <c r="FW56" s="38"/>
      <c r="FX56" s="38"/>
      <c r="FY56" s="38"/>
      <c r="FZ56" s="38"/>
      <c r="GA56" s="38"/>
      <c r="GB56" s="38"/>
      <c r="GC56" s="38"/>
      <c r="GD56" s="38"/>
      <c r="GE56" s="38"/>
      <c r="GF56" s="38"/>
      <c r="GG56" s="38"/>
      <c r="GH56" s="38"/>
      <c r="GI56" s="38"/>
      <c r="GJ56" s="38"/>
      <c r="GK56" s="38"/>
      <c r="GL56" s="38"/>
      <c r="GM56" s="38"/>
      <c r="GN56" s="38"/>
      <c r="GO56" s="38"/>
      <c r="GP56" s="38"/>
      <c r="GQ56" s="38"/>
      <c r="GR56" s="38"/>
      <c r="GS56" s="38"/>
      <c r="GT56" s="38"/>
      <c r="GU56" s="38"/>
      <c r="GV56" s="38"/>
      <c r="GW56" s="38"/>
      <c r="GX56" s="38"/>
      <c r="GY56" s="38"/>
      <c r="GZ56" s="38"/>
      <c r="HA56" s="38"/>
      <c r="HB56" s="38"/>
      <c r="HC56" s="38"/>
      <c r="HD56" s="38"/>
      <c r="HE56" s="38"/>
      <c r="HF56" s="38"/>
      <c r="HG56" s="38"/>
      <c r="HH56" s="38"/>
      <c r="HI56" s="38"/>
      <c r="HJ56" s="38"/>
      <c r="HK56" s="38"/>
      <c r="HL56" s="38"/>
      <c r="HM56" s="38"/>
      <c r="HN56" s="38"/>
      <c r="HO56" s="38"/>
      <c r="HP56" s="38"/>
      <c r="HQ56" s="38"/>
      <c r="HR56" s="38"/>
      <c r="HS56" s="38"/>
      <c r="HT56" s="38"/>
      <c r="HU56" s="38"/>
      <c r="HV56" s="38"/>
      <c r="HW56" s="38"/>
      <c r="HX56" s="38"/>
      <c r="HY56" s="38"/>
      <c r="HZ56" s="38"/>
      <c r="IA56" s="38"/>
      <c r="IB56" s="38"/>
      <c r="IC56" s="38"/>
      <c r="ID56" s="38"/>
      <c r="IE56" s="38"/>
      <c r="IF56" s="38"/>
      <c r="IG56" s="38"/>
      <c r="IH56" s="38"/>
      <c r="II56" s="38"/>
      <c r="IJ56" s="38"/>
      <c r="IK56" s="38"/>
      <c r="IL56" s="38"/>
      <c r="IM56" s="38"/>
      <c r="IN56" s="38"/>
      <c r="IO56" s="38"/>
      <c r="IP56" s="38"/>
      <c r="IQ56" s="38"/>
      <c r="IR56" s="38"/>
      <c r="IS56" s="38"/>
      <c r="IT56" s="38"/>
      <c r="IU56" s="38"/>
      <c r="IV56" s="38"/>
      <c r="IW56" s="38"/>
      <c r="IX56" s="38"/>
      <c r="IY56" s="38"/>
      <c r="IZ56" s="38"/>
      <c r="JA56" s="38"/>
      <c r="JB56" s="38"/>
      <c r="JC56" s="38"/>
      <c r="JD56" s="38"/>
      <c r="JE56" s="38"/>
      <c r="JF56" s="38"/>
      <c r="JG56" s="38"/>
      <c r="JH56" s="38"/>
      <c r="JI56" s="38"/>
      <c r="JJ56" s="38"/>
      <c r="JK56" s="38"/>
      <c r="JL56" s="38"/>
      <c r="JM56" s="38"/>
      <c r="JN56" s="38"/>
      <c r="JO56" s="38"/>
      <c r="JP56" s="38"/>
      <c r="JQ56" s="38"/>
      <c r="JR56" s="38"/>
      <c r="JS56" s="38"/>
      <c r="JT56" s="38"/>
      <c r="JU56" s="38"/>
      <c r="JV56" s="38"/>
      <c r="JW56" s="38"/>
      <c r="JX56" s="38"/>
      <c r="JY56" s="38"/>
      <c r="JZ56" s="38"/>
      <c r="KA56" s="38"/>
      <c r="KB56" s="38"/>
      <c r="KC56" s="38"/>
      <c r="KD56" s="38"/>
      <c r="KE56" s="38"/>
      <c r="KF56" s="38"/>
      <c r="KG56" s="38"/>
      <c r="KH56" s="38"/>
      <c r="KI56" s="38"/>
      <c r="KJ56" s="38"/>
      <c r="KK56" s="38"/>
      <c r="KL56" s="38"/>
      <c r="KM56" s="38"/>
      <c r="KN56" s="38"/>
      <c r="KO56" s="38"/>
      <c r="KP56" s="38"/>
      <c r="KQ56" s="38"/>
      <c r="KR56" s="38"/>
      <c r="KS56" s="38"/>
      <c r="KT56" s="38"/>
      <c r="KU56" s="38"/>
      <c r="KV56" s="38"/>
      <c r="KW56" s="38"/>
      <c r="KX56" s="38"/>
      <c r="KY56" s="38"/>
      <c r="KZ56" s="38"/>
      <c r="LA56" s="38"/>
      <c r="LB56" s="38"/>
      <c r="LC56" s="38"/>
      <c r="LD56" s="38"/>
      <c r="LE56" s="38"/>
      <c r="LF56" s="38"/>
      <c r="LG56" s="38"/>
      <c r="LH56" s="38"/>
      <c r="LI56" s="38"/>
      <c r="LJ56" s="38"/>
      <c r="LK56" s="38"/>
      <c r="LL56" s="38"/>
      <c r="LM56" s="38"/>
      <c r="LN56" s="38"/>
      <c r="LO56" s="38"/>
      <c r="LP56" s="38"/>
      <c r="LQ56" s="38"/>
      <c r="LR56" s="38"/>
      <c r="LS56" s="38"/>
      <c r="LT56" s="38"/>
      <c r="LU56" s="38"/>
      <c r="LV56" s="38"/>
      <c r="LW56" s="38"/>
      <c r="LX56" s="38"/>
      <c r="LY56" s="38"/>
      <c r="LZ56" s="38"/>
      <c r="MA56" s="38"/>
      <c r="MB56" s="38"/>
      <c r="MC56" s="38"/>
      <c r="MD56" s="38"/>
      <c r="ME56" s="38"/>
      <c r="MF56" s="38"/>
      <c r="MG56" s="38"/>
      <c r="MH56" s="38"/>
      <c r="MI56" s="38"/>
      <c r="MJ56" s="38"/>
      <c r="MK56" s="38"/>
      <c r="ML56" s="38"/>
      <c r="MM56" s="38"/>
      <c r="MN56" s="38"/>
      <c r="MO56" s="38"/>
      <c r="MP56" s="38"/>
      <c r="MQ56" s="38"/>
      <c r="MR56" s="38"/>
      <c r="MS56" s="38"/>
      <c r="MT56" s="38"/>
      <c r="MU56" s="38"/>
      <c r="MV56" s="38"/>
      <c r="MW56" s="38"/>
      <c r="MX56" s="38"/>
      <c r="MY56" s="38"/>
      <c r="MZ56" s="38"/>
      <c r="NA56" s="38"/>
      <c r="NB56" s="38"/>
      <c r="NC56" s="38"/>
      <c r="ND56" s="38"/>
      <c r="NE56" s="38"/>
      <c r="NF56" s="38"/>
      <c r="NG56" s="38"/>
      <c r="NH56" s="38"/>
      <c r="NI56" s="38"/>
      <c r="NJ56" s="38"/>
      <c r="NK56" s="38"/>
      <c r="NL56" s="38"/>
      <c r="NM56" s="38"/>
      <c r="NN56" s="38"/>
      <c r="NO56" s="38"/>
      <c r="NP56" s="38"/>
      <c r="NQ56" s="38"/>
      <c r="NR56" s="38"/>
      <c r="NS56" s="38"/>
      <c r="NT56" s="38"/>
      <c r="NU56" s="38"/>
      <c r="NV56" s="38"/>
      <c r="NW56" s="38"/>
      <c r="NX56" s="38"/>
      <c r="NY56" s="38"/>
      <c r="NZ56" s="38"/>
      <c r="OA56" s="38"/>
      <c r="OB56" s="38"/>
      <c r="OC56" s="38"/>
      <c r="OD56" s="38"/>
      <c r="OE56" s="38"/>
      <c r="OF56" s="38"/>
      <c r="OG56" s="38"/>
      <c r="OH56" s="38"/>
      <c r="OI56" s="38"/>
      <c r="OJ56" s="38"/>
      <c r="OK56" s="38"/>
      <c r="OL56" s="38"/>
      <c r="OM56" s="38"/>
      <c r="ON56" s="38"/>
      <c r="OO56" s="38"/>
      <c r="OP56" s="38"/>
      <c r="OQ56" s="38"/>
      <c r="OR56" s="38"/>
      <c r="OS56" s="38"/>
      <c r="OT56" s="38"/>
      <c r="OU56" s="38"/>
      <c r="OV56" s="38"/>
      <c r="OW56" s="38"/>
      <c r="OX56" s="38"/>
      <c r="OY56" s="38"/>
      <c r="OZ56" s="38"/>
      <c r="PA56" s="38"/>
      <c r="PB56" s="38"/>
      <c r="PC56" s="38"/>
      <c r="PD56" s="38"/>
      <c r="PE56" s="38"/>
      <c r="PF56" s="38"/>
      <c r="PG56" s="38"/>
      <c r="PH56" s="38"/>
      <c r="PI56" s="38"/>
      <c r="PJ56" s="38"/>
      <c r="PK56" s="38"/>
      <c r="PL56" s="38"/>
      <c r="PM56" s="38"/>
      <c r="PN56" s="38"/>
      <c r="PO56" s="38"/>
      <c r="PP56" s="38"/>
      <c r="PQ56" s="38"/>
      <c r="PR56" s="38"/>
      <c r="PS56" s="38"/>
      <c r="PT56" s="38"/>
      <c r="PU56" s="38"/>
      <c r="PV56" s="38"/>
      <c r="PW56" s="38"/>
      <c r="PX56" s="38"/>
      <c r="PY56" s="38"/>
      <c r="PZ56" s="38"/>
      <c r="QA56" s="38"/>
      <c r="QB56" s="38"/>
      <c r="QC56" s="38"/>
      <c r="QD56" s="38"/>
      <c r="QE56" s="38"/>
      <c r="QF56" s="38"/>
      <c r="QG56" s="38"/>
      <c r="QH56" s="38"/>
      <c r="QI56" s="38"/>
      <c r="QJ56" s="38"/>
      <c r="QK56" s="38"/>
      <c r="QL56" s="38"/>
      <c r="QM56" s="38"/>
      <c r="QN56" s="38"/>
      <c r="QO56" s="38"/>
      <c r="QP56" s="38"/>
      <c r="QQ56" s="38"/>
      <c r="QR56" s="38"/>
      <c r="QS56" s="38"/>
      <c r="QT56" s="38"/>
      <c r="QU56" s="38"/>
      <c r="QV56" s="38"/>
      <c r="QW56" s="38"/>
      <c r="QX56" s="38"/>
      <c r="QY56" s="38"/>
      <c r="QZ56" s="38"/>
      <c r="RA56" s="38"/>
      <c r="RB56" s="38"/>
      <c r="RC56" s="38"/>
      <c r="RD56" s="38"/>
      <c r="RE56" s="38"/>
      <c r="RF56" s="38"/>
      <c r="RG56" s="38"/>
      <c r="RH56" s="38"/>
      <c r="RI56" s="38"/>
      <c r="RJ56" s="38"/>
      <c r="RK56" s="38"/>
      <c r="RL56" s="38"/>
      <c r="RM56" s="38"/>
      <c r="RN56" s="38"/>
      <c r="RO56" s="38"/>
      <c r="RP56" s="38"/>
      <c r="RQ56" s="38"/>
      <c r="RR56" s="38"/>
      <c r="RS56" s="38"/>
      <c r="RT56" s="38"/>
      <c r="RU56" s="38"/>
      <c r="RV56" s="38"/>
      <c r="RW56" s="38"/>
      <c r="RX56" s="38"/>
      <c r="RY56" s="38"/>
      <c r="RZ56" s="38"/>
      <c r="SA56" s="38"/>
      <c r="SB56" s="38"/>
      <c r="SC56" s="38"/>
      <c r="SD56" s="38"/>
      <c r="SE56" s="38"/>
      <c r="SF56" s="38"/>
      <c r="SG56" s="38"/>
      <c r="SH56" s="38"/>
      <c r="SI56" s="38"/>
      <c r="SJ56" s="38"/>
      <c r="SK56" s="38"/>
      <c r="SL56" s="38"/>
      <c r="SM56" s="38"/>
      <c r="SN56" s="38"/>
      <c r="SO56" s="38"/>
      <c r="SP56" s="38"/>
      <c r="SQ56" s="38"/>
      <c r="SR56" s="38"/>
      <c r="SS56" s="38"/>
      <c r="ST56" s="38"/>
      <c r="SU56" s="38"/>
      <c r="SV56" s="38"/>
      <c r="SW56" s="38"/>
      <c r="SX56" s="38"/>
      <c r="SY56" s="38"/>
      <c r="SZ56" s="38"/>
      <c r="TA56" s="38"/>
      <c r="TB56" s="38"/>
      <c r="TC56" s="38"/>
      <c r="TD56" s="38"/>
      <c r="TE56" s="38"/>
      <c r="TF56" s="38"/>
      <c r="TG56" s="38"/>
      <c r="TH56" s="38"/>
      <c r="TI56" s="38"/>
      <c r="TJ56" s="38"/>
      <c r="TK56" s="38"/>
      <c r="TL56" s="38"/>
      <c r="TM56" s="38"/>
      <c r="TN56" s="38"/>
      <c r="TO56" s="38"/>
      <c r="TP56" s="38"/>
      <c r="TQ56" s="38"/>
      <c r="TR56" s="38"/>
      <c r="TS56" s="38"/>
      <c r="TT56" s="38"/>
      <c r="TU56" s="38"/>
      <c r="TV56" s="38"/>
      <c r="TW56" s="38"/>
      <c r="TX56" s="38"/>
      <c r="TY56" s="38"/>
      <c r="TZ56" s="38"/>
      <c r="UA56" s="38"/>
      <c r="UB56" s="38"/>
      <c r="UC56" s="38"/>
      <c r="UD56" s="38"/>
      <c r="UE56" s="38"/>
      <c r="UF56" s="38"/>
      <c r="UG56" s="38"/>
      <c r="UH56" s="38"/>
      <c r="UI56" s="38"/>
      <c r="UJ56" s="38"/>
      <c r="UK56" s="38"/>
      <c r="UL56" s="38"/>
      <c r="UM56" s="38"/>
      <c r="UN56" s="38"/>
      <c r="UO56" s="38"/>
      <c r="UP56" s="38"/>
      <c r="UQ56" s="38"/>
      <c r="UR56" s="38"/>
      <c r="US56" s="38"/>
      <c r="UT56" s="38"/>
      <c r="UU56" s="38"/>
      <c r="UV56" s="38"/>
      <c r="UW56" s="38"/>
      <c r="UX56" s="38"/>
      <c r="UY56" s="38"/>
      <c r="UZ56" s="38"/>
      <c r="VA56" s="38"/>
      <c r="VB56" s="38"/>
      <c r="VC56" s="38"/>
      <c r="VD56" s="38"/>
      <c r="VE56" s="38"/>
      <c r="VF56" s="38"/>
      <c r="VG56" s="38"/>
      <c r="VH56" s="38"/>
      <c r="VI56" s="38"/>
      <c r="VJ56" s="38"/>
      <c r="VK56" s="38"/>
      <c r="VL56" s="38"/>
      <c r="VM56" s="38"/>
      <c r="VN56" s="38"/>
      <c r="VO56" s="38"/>
      <c r="VP56" s="38"/>
      <c r="VQ56" s="38"/>
      <c r="VR56" s="38"/>
      <c r="VS56" s="38"/>
      <c r="VT56" s="38"/>
      <c r="VU56" s="38"/>
      <c r="VV56" s="38"/>
      <c r="VW56" s="38"/>
      <c r="VX56" s="38"/>
      <c r="VY56" s="38"/>
      <c r="VZ56" s="38"/>
      <c r="WA56" s="38"/>
      <c r="WB56" s="38"/>
      <c r="WC56" s="38"/>
      <c r="WD56" s="38"/>
      <c r="WE56" s="38"/>
      <c r="WF56" s="38"/>
      <c r="WG56" s="38"/>
      <c r="WH56" s="38"/>
      <c r="WI56" s="38"/>
      <c r="WJ56" s="38"/>
      <c r="WK56" s="38"/>
      <c r="WL56" s="38"/>
      <c r="WM56" s="38"/>
      <c r="WN56" s="38"/>
      <c r="WO56" s="38"/>
      <c r="WP56" s="38"/>
      <c r="WQ56" s="38"/>
      <c r="WR56" s="38"/>
      <c r="WS56" s="38"/>
      <c r="WT56" s="38"/>
      <c r="WU56" s="38"/>
      <c r="WV56" s="38"/>
      <c r="WW56" s="38"/>
      <c r="WX56" s="38"/>
      <c r="WY56" s="38"/>
      <c r="WZ56" s="38"/>
      <c r="XA56" s="38"/>
      <c r="XB56" s="38"/>
      <c r="XC56" s="38"/>
      <c r="XD56" s="38"/>
      <c r="XE56" s="38"/>
      <c r="XF56" s="38"/>
      <c r="XG56" s="38"/>
      <c r="XH56" s="38">
        <v>10</v>
      </c>
      <c r="XI56" s="38"/>
      <c r="XJ56" s="38"/>
      <c r="XK56" s="38"/>
      <c r="XL56" s="38"/>
      <c r="XM56" s="38"/>
      <c r="XN56" s="38"/>
      <c r="XO56" s="38"/>
      <c r="XP56" s="38"/>
      <c r="XQ56" s="38"/>
      <c r="XR56" s="38"/>
      <c r="XS56" s="38"/>
      <c r="XT56" s="38"/>
      <c r="XU56" s="38"/>
      <c r="XV56" s="38"/>
      <c r="XW56" s="38"/>
      <c r="XX56" s="38"/>
      <c r="XY56" s="38"/>
      <c r="XZ56" s="38"/>
      <c r="YA56" s="38"/>
      <c r="YB56" s="38"/>
      <c r="YC56" s="38"/>
      <c r="YD56" s="38"/>
      <c r="YE56" s="38"/>
      <c r="YF56" s="38"/>
      <c r="YG56" s="38"/>
      <c r="YH56" s="38"/>
      <c r="YI56" s="38"/>
      <c r="YJ56" s="38"/>
      <c r="YK56" s="38"/>
      <c r="YL56" s="38"/>
      <c r="YM56" s="38"/>
      <c r="YN56" s="38"/>
      <c r="YO56" s="38"/>
      <c r="YP56" s="38"/>
      <c r="YQ56" s="38"/>
      <c r="YR56" s="38"/>
      <c r="YS56" s="38"/>
      <c r="YT56" s="38"/>
      <c r="YU56" s="38"/>
      <c r="YV56" s="38"/>
      <c r="YW56" s="38"/>
      <c r="YX56" s="38"/>
      <c r="YY56" s="38"/>
      <c r="YZ56" s="38"/>
      <c r="ZA56" s="38"/>
      <c r="ZB56" s="38"/>
      <c r="ZC56" s="38"/>
      <c r="ZD56" s="38"/>
      <c r="ZE56" s="38"/>
      <c r="ZF56" s="38"/>
      <c r="ZG56" s="38"/>
      <c r="ZH56" s="38"/>
      <c r="ZI56" s="38"/>
      <c r="ZJ56" s="38"/>
      <c r="ZK56" s="38"/>
      <c r="ZL56" s="38"/>
      <c r="ZM56" s="38"/>
      <c r="ZN56" s="38"/>
      <c r="ZO56" s="38"/>
      <c r="ZP56" s="38"/>
      <c r="ZQ56" s="38"/>
      <c r="ZR56" s="38"/>
      <c r="ZS56" s="38"/>
      <c r="ZT56" s="38"/>
      <c r="ZU56" s="38"/>
      <c r="ZV56" s="38"/>
      <c r="ZW56" s="38"/>
      <c r="ZX56" s="38"/>
      <c r="ZY56" s="38"/>
      <c r="ZZ56" s="38"/>
      <c r="AAA56" s="38"/>
      <c r="AAB56" s="38"/>
      <c r="AAC56" s="38"/>
      <c r="AAD56" s="38"/>
      <c r="AAE56" s="38"/>
      <c r="AAF56" s="38">
        <v>10</v>
      </c>
      <c r="AAG56" s="38"/>
      <c r="AAH56" s="38"/>
      <c r="AAI56" s="38"/>
      <c r="AAJ56" s="31">
        <f t="shared" si="1"/>
        <v>0</v>
      </c>
      <c r="AAK56" s="5"/>
    </row>
    <row r="57" spans="1:713" s="36" customFormat="1" ht="13.5" customHeight="1" x14ac:dyDescent="0.25">
      <c r="A57" s="62" t="s">
        <v>74</v>
      </c>
      <c r="B57" s="77">
        <f t="shared" si="0"/>
        <v>0</v>
      </c>
      <c r="C57" s="69">
        <v>1</v>
      </c>
      <c r="D57" s="72">
        <v>43437</v>
      </c>
      <c r="E57" s="79">
        <v>15.66</v>
      </c>
      <c r="F57" s="79">
        <f t="shared" si="6"/>
        <v>0</v>
      </c>
      <c r="G57" s="77"/>
      <c r="H57" s="38"/>
      <c r="I57" s="38"/>
      <c r="J57" s="38"/>
      <c r="K57" s="38"/>
      <c r="L57" s="38"/>
      <c r="M57" s="38"/>
      <c r="N57" s="38"/>
      <c r="O57" s="38"/>
      <c r="P57" s="38">
        <v>20</v>
      </c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38"/>
      <c r="AI57" s="38"/>
      <c r="AJ57" s="38"/>
      <c r="AK57" s="38"/>
      <c r="AL57" s="38"/>
      <c r="AM57" s="38"/>
      <c r="AN57" s="38"/>
      <c r="AO57" s="38"/>
      <c r="AP57" s="38"/>
      <c r="AQ57" s="38"/>
      <c r="AR57" s="38"/>
      <c r="AS57" s="38"/>
      <c r="AT57" s="38"/>
      <c r="AU57" s="38"/>
      <c r="AV57" s="38"/>
      <c r="AW57" s="38"/>
      <c r="AX57" s="38"/>
      <c r="AY57" s="38"/>
      <c r="AZ57" s="38"/>
      <c r="BA57" s="38"/>
      <c r="BB57" s="38">
        <v>20</v>
      </c>
      <c r="BC57" s="38"/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>
        <v>20</v>
      </c>
      <c r="BR57" s="38"/>
      <c r="BS57" s="38"/>
      <c r="BT57" s="38"/>
      <c r="BU57" s="38"/>
      <c r="BV57" s="38"/>
      <c r="BW57" s="38">
        <v>10</v>
      </c>
      <c r="BX57" s="38"/>
      <c r="BY57" s="38">
        <v>30</v>
      </c>
      <c r="BZ57" s="38"/>
      <c r="CA57" s="38"/>
      <c r="CB57" s="38"/>
      <c r="CC57" s="38"/>
      <c r="CD57" s="38"/>
      <c r="CE57" s="38"/>
      <c r="CF57" s="38"/>
      <c r="CG57" s="38"/>
      <c r="CH57" s="38"/>
      <c r="CI57" s="38"/>
      <c r="CJ57" s="38"/>
      <c r="CK57" s="38"/>
      <c r="CL57" s="38"/>
      <c r="CM57" s="38"/>
      <c r="CN57" s="38"/>
      <c r="CO57" s="38"/>
      <c r="CP57" s="38"/>
      <c r="CQ57" s="38"/>
      <c r="CR57" s="38"/>
      <c r="CS57" s="38"/>
      <c r="CT57" s="38"/>
      <c r="CU57" s="38"/>
      <c r="CV57" s="38"/>
      <c r="CW57" s="38"/>
      <c r="CX57" s="38"/>
      <c r="CY57" s="38">
        <v>20</v>
      </c>
      <c r="CZ57" s="38">
        <v>20</v>
      </c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>
        <v>5</v>
      </c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>
        <v>5</v>
      </c>
      <c r="ER57" s="38"/>
      <c r="ES57" s="38"/>
      <c r="ET57" s="38"/>
      <c r="EU57" s="38"/>
      <c r="EV57" s="38"/>
      <c r="EW57" s="38"/>
      <c r="EX57" s="38"/>
      <c r="EY57" s="38"/>
      <c r="EZ57" s="38"/>
      <c r="FA57" s="38"/>
      <c r="FB57" s="38"/>
      <c r="FC57" s="38"/>
      <c r="FD57" s="38"/>
      <c r="FE57" s="38"/>
      <c r="FF57" s="38"/>
      <c r="FG57" s="38"/>
      <c r="FH57" s="38"/>
      <c r="FI57" s="38"/>
      <c r="FJ57" s="38"/>
      <c r="FK57" s="38"/>
      <c r="FL57" s="38"/>
      <c r="FM57" s="38"/>
      <c r="FN57" s="38"/>
      <c r="FO57" s="38"/>
      <c r="FP57" s="38"/>
      <c r="FQ57" s="38"/>
      <c r="FR57" s="38"/>
      <c r="FS57" s="38"/>
      <c r="FT57" s="38"/>
      <c r="FU57" s="38"/>
      <c r="FV57" s="38"/>
      <c r="FW57" s="38"/>
      <c r="FX57" s="38"/>
      <c r="FY57" s="38"/>
      <c r="FZ57" s="38"/>
      <c r="GA57" s="38"/>
      <c r="GB57" s="38"/>
      <c r="GC57" s="38"/>
      <c r="GD57" s="38"/>
      <c r="GE57" s="38"/>
      <c r="GF57" s="38"/>
      <c r="GG57" s="38"/>
      <c r="GH57" s="38"/>
      <c r="GI57" s="38"/>
      <c r="GJ57" s="38"/>
      <c r="GK57" s="38"/>
      <c r="GL57" s="38"/>
      <c r="GM57" s="38"/>
      <c r="GN57" s="38">
        <v>10</v>
      </c>
      <c r="GO57" s="38"/>
      <c r="GP57" s="38"/>
      <c r="GQ57" s="38"/>
      <c r="GR57" s="38"/>
      <c r="GS57" s="38"/>
      <c r="GT57" s="38"/>
      <c r="GU57" s="38"/>
      <c r="GV57" s="38"/>
      <c r="GW57" s="38"/>
      <c r="GX57" s="38"/>
      <c r="GY57" s="38"/>
      <c r="GZ57" s="38"/>
      <c r="HA57" s="38"/>
      <c r="HB57" s="38"/>
      <c r="HC57" s="38"/>
      <c r="HD57" s="38"/>
      <c r="HE57" s="38"/>
      <c r="HF57" s="38">
        <v>10</v>
      </c>
      <c r="HG57" s="38"/>
      <c r="HH57" s="38"/>
      <c r="HI57" s="38"/>
      <c r="HJ57" s="38"/>
      <c r="HK57" s="38"/>
      <c r="HL57" s="38"/>
      <c r="HM57" s="38"/>
      <c r="HN57" s="38"/>
      <c r="HO57" s="38"/>
      <c r="HP57" s="38"/>
      <c r="HQ57" s="38"/>
      <c r="HR57" s="38"/>
      <c r="HS57" s="38"/>
      <c r="HT57" s="38"/>
      <c r="HU57" s="38"/>
      <c r="HV57" s="38"/>
      <c r="HW57" s="38"/>
      <c r="HX57" s="38"/>
      <c r="HY57" s="38"/>
      <c r="HZ57" s="38"/>
      <c r="IA57" s="38"/>
      <c r="IB57" s="38"/>
      <c r="IC57" s="38"/>
      <c r="ID57" s="38"/>
      <c r="IE57" s="38"/>
      <c r="IF57" s="38"/>
      <c r="IG57" s="38"/>
      <c r="IH57" s="38"/>
      <c r="II57" s="38"/>
      <c r="IJ57" s="38"/>
      <c r="IK57" s="38"/>
      <c r="IL57" s="38"/>
      <c r="IM57" s="38"/>
      <c r="IN57" s="38"/>
      <c r="IO57" s="38"/>
      <c r="IP57" s="38"/>
      <c r="IQ57" s="38"/>
      <c r="IR57" s="38"/>
      <c r="IS57" s="38"/>
      <c r="IT57" s="38"/>
      <c r="IU57" s="38"/>
      <c r="IV57" s="38"/>
      <c r="IW57" s="38"/>
      <c r="IX57" s="38"/>
      <c r="IY57" s="38"/>
      <c r="IZ57" s="38"/>
      <c r="JA57" s="38"/>
      <c r="JB57" s="38"/>
      <c r="JC57" s="38"/>
      <c r="JD57" s="38"/>
      <c r="JE57" s="38"/>
      <c r="JF57" s="38"/>
      <c r="JG57" s="38"/>
      <c r="JH57" s="38"/>
      <c r="JI57" s="38"/>
      <c r="JJ57" s="38"/>
      <c r="JK57" s="38"/>
      <c r="JL57" s="38"/>
      <c r="JM57" s="38"/>
      <c r="JN57" s="38"/>
      <c r="JO57" s="38"/>
      <c r="JP57" s="38"/>
      <c r="JQ57" s="38"/>
      <c r="JR57" s="38"/>
      <c r="JS57" s="38"/>
      <c r="JT57" s="38"/>
      <c r="JU57" s="38"/>
      <c r="JV57" s="38">
        <v>10</v>
      </c>
      <c r="JW57" s="38"/>
      <c r="JX57" s="38"/>
      <c r="JY57" s="38"/>
      <c r="JZ57" s="38"/>
      <c r="KA57" s="38"/>
      <c r="KB57" s="38"/>
      <c r="KC57" s="38"/>
      <c r="KD57" s="38"/>
      <c r="KE57" s="38"/>
      <c r="KF57" s="38"/>
      <c r="KG57" s="38"/>
      <c r="KH57" s="38"/>
      <c r="KI57" s="38"/>
      <c r="KJ57" s="38"/>
      <c r="KK57" s="38"/>
      <c r="KL57" s="38"/>
      <c r="KM57" s="38">
        <v>10</v>
      </c>
      <c r="KN57" s="38"/>
      <c r="KO57" s="38"/>
      <c r="KP57" s="38"/>
      <c r="KQ57" s="38"/>
      <c r="KR57" s="38"/>
      <c r="KS57" s="38"/>
      <c r="KT57" s="38"/>
      <c r="KU57" s="38"/>
      <c r="KV57" s="38"/>
      <c r="KW57" s="38"/>
      <c r="KX57" s="38"/>
      <c r="KY57" s="38"/>
      <c r="KZ57" s="38"/>
      <c r="LA57" s="38"/>
      <c r="LB57" s="38"/>
      <c r="LC57" s="38"/>
      <c r="LD57" s="38"/>
      <c r="LE57" s="38"/>
      <c r="LF57" s="38"/>
      <c r="LG57" s="38"/>
      <c r="LH57" s="38"/>
      <c r="LI57" s="38"/>
      <c r="LJ57" s="38"/>
      <c r="LK57" s="38"/>
      <c r="LL57" s="38"/>
      <c r="LM57" s="38"/>
      <c r="LN57" s="38"/>
      <c r="LO57" s="38"/>
      <c r="LP57" s="38"/>
      <c r="LQ57" s="38"/>
      <c r="LR57" s="38"/>
      <c r="LS57" s="38"/>
      <c r="LT57" s="38"/>
      <c r="LU57" s="38"/>
      <c r="LV57" s="38"/>
      <c r="LW57" s="38"/>
      <c r="LX57" s="38"/>
      <c r="LY57" s="38"/>
      <c r="LZ57" s="38"/>
      <c r="MA57" s="38"/>
      <c r="MB57" s="38"/>
      <c r="MC57" s="38"/>
      <c r="MD57" s="38"/>
      <c r="ME57" s="38"/>
      <c r="MF57" s="38"/>
      <c r="MG57" s="38"/>
      <c r="MH57" s="38"/>
      <c r="MI57" s="38"/>
      <c r="MJ57" s="38"/>
      <c r="MK57" s="38"/>
      <c r="ML57" s="38"/>
      <c r="MM57" s="38"/>
      <c r="MN57" s="38"/>
      <c r="MO57" s="38"/>
      <c r="MP57" s="38"/>
      <c r="MQ57" s="38"/>
      <c r="MR57" s="38"/>
      <c r="MS57" s="38"/>
      <c r="MT57" s="38"/>
      <c r="MU57" s="38"/>
      <c r="MV57" s="38"/>
      <c r="MW57" s="38"/>
      <c r="MX57" s="38"/>
      <c r="MY57" s="38"/>
      <c r="MZ57" s="38"/>
      <c r="NA57" s="38"/>
      <c r="NB57" s="38"/>
      <c r="NC57" s="38">
        <v>1</v>
      </c>
      <c r="ND57" s="38"/>
      <c r="NE57" s="38"/>
      <c r="NF57" s="38">
        <v>1</v>
      </c>
      <c r="NG57" s="38"/>
      <c r="NH57" s="38"/>
      <c r="NI57" s="38"/>
      <c r="NJ57" s="38"/>
      <c r="NK57" s="38"/>
      <c r="NL57" s="38"/>
      <c r="NM57" s="38"/>
      <c r="NN57" s="38"/>
      <c r="NO57" s="38"/>
      <c r="NP57" s="38"/>
      <c r="NQ57" s="38"/>
      <c r="NR57" s="38"/>
      <c r="NS57" s="38"/>
      <c r="NT57" s="38"/>
      <c r="NU57" s="38"/>
      <c r="NV57" s="38"/>
      <c r="NW57" s="38"/>
      <c r="NX57" s="38"/>
      <c r="NY57" s="38"/>
      <c r="NZ57" s="38"/>
      <c r="OA57" s="38"/>
      <c r="OB57" s="38"/>
      <c r="OC57" s="38"/>
      <c r="OD57" s="38"/>
      <c r="OE57" s="38"/>
      <c r="OF57" s="38"/>
      <c r="OG57" s="38"/>
      <c r="OH57" s="38"/>
      <c r="OI57" s="38"/>
      <c r="OJ57" s="38"/>
      <c r="OK57" s="38"/>
      <c r="OL57" s="38"/>
      <c r="OM57" s="38"/>
      <c r="ON57" s="38"/>
      <c r="OO57" s="38"/>
      <c r="OP57" s="38"/>
      <c r="OQ57" s="38"/>
      <c r="OR57" s="38"/>
      <c r="OS57" s="38"/>
      <c r="OT57" s="38"/>
      <c r="OU57" s="38"/>
      <c r="OV57" s="38"/>
      <c r="OW57" s="38"/>
      <c r="OX57" s="38"/>
      <c r="OY57" s="38"/>
      <c r="OZ57" s="38"/>
      <c r="PA57" s="38"/>
      <c r="PB57" s="38"/>
      <c r="PC57" s="38"/>
      <c r="PD57" s="38"/>
      <c r="PE57" s="38"/>
      <c r="PF57" s="38"/>
      <c r="PG57" s="38"/>
      <c r="PH57" s="38"/>
      <c r="PI57" s="38"/>
      <c r="PJ57" s="38"/>
      <c r="PK57" s="38"/>
      <c r="PL57" s="38"/>
      <c r="PM57" s="38"/>
      <c r="PN57" s="38"/>
      <c r="PO57" s="38"/>
      <c r="PP57" s="38"/>
      <c r="PQ57" s="38"/>
      <c r="PR57" s="38"/>
      <c r="PS57" s="38"/>
      <c r="PT57" s="38"/>
      <c r="PU57" s="38"/>
      <c r="PV57" s="38"/>
      <c r="PW57" s="38"/>
      <c r="PX57" s="38"/>
      <c r="PY57" s="38"/>
      <c r="PZ57" s="38"/>
      <c r="QA57" s="38"/>
      <c r="QB57" s="38"/>
      <c r="QC57" s="38"/>
      <c r="QD57" s="38"/>
      <c r="QE57" s="38"/>
      <c r="QF57" s="38"/>
      <c r="QG57" s="38"/>
      <c r="QH57" s="38"/>
      <c r="QI57" s="38"/>
      <c r="QJ57" s="38"/>
      <c r="QK57" s="38"/>
      <c r="QL57" s="38"/>
      <c r="QM57" s="38"/>
      <c r="QN57" s="38"/>
      <c r="QO57" s="38"/>
      <c r="QP57" s="38"/>
      <c r="QQ57" s="38"/>
      <c r="QR57" s="38"/>
      <c r="QS57" s="38"/>
      <c r="QT57" s="38"/>
      <c r="QU57" s="38"/>
      <c r="QV57" s="38"/>
      <c r="QW57" s="38"/>
      <c r="QX57" s="38"/>
      <c r="QY57" s="38"/>
      <c r="QZ57" s="38"/>
      <c r="RA57" s="38"/>
      <c r="RB57" s="38"/>
      <c r="RC57" s="38"/>
      <c r="RD57" s="38"/>
      <c r="RE57" s="38"/>
      <c r="RF57" s="38"/>
      <c r="RG57" s="38"/>
      <c r="RH57" s="38"/>
      <c r="RI57" s="38"/>
      <c r="RJ57" s="38"/>
      <c r="RK57" s="38"/>
      <c r="RL57" s="38"/>
      <c r="RM57" s="38"/>
      <c r="RN57" s="38"/>
      <c r="RO57" s="38"/>
      <c r="RP57" s="38"/>
      <c r="RQ57" s="38"/>
      <c r="RR57" s="38"/>
      <c r="RS57" s="38"/>
      <c r="RT57" s="38"/>
      <c r="RU57" s="38"/>
      <c r="RV57" s="38"/>
      <c r="RW57" s="38"/>
      <c r="RX57" s="38"/>
      <c r="RY57" s="38"/>
      <c r="RZ57" s="38"/>
      <c r="SA57" s="38"/>
      <c r="SB57" s="38"/>
      <c r="SC57" s="38"/>
      <c r="SD57" s="38"/>
      <c r="SE57" s="38"/>
      <c r="SF57" s="38"/>
      <c r="SG57" s="38"/>
      <c r="SH57" s="38"/>
      <c r="SI57" s="38">
        <v>10</v>
      </c>
      <c r="SJ57" s="38"/>
      <c r="SK57" s="38"/>
      <c r="SL57" s="38">
        <v>10</v>
      </c>
      <c r="SM57" s="38"/>
      <c r="SN57" s="38"/>
      <c r="SO57" s="38"/>
      <c r="SP57" s="38"/>
      <c r="SQ57" s="38"/>
      <c r="SR57" s="38"/>
      <c r="SS57" s="38"/>
      <c r="ST57" s="38"/>
      <c r="SU57" s="38"/>
      <c r="SV57" s="38"/>
      <c r="SW57" s="38"/>
      <c r="SX57" s="38"/>
      <c r="SY57" s="38"/>
      <c r="SZ57" s="38"/>
      <c r="TA57" s="38"/>
      <c r="TB57" s="38"/>
      <c r="TC57" s="38"/>
      <c r="TD57" s="38"/>
      <c r="TE57" s="38"/>
      <c r="TF57" s="38"/>
      <c r="TG57" s="38"/>
      <c r="TH57" s="38"/>
      <c r="TI57" s="38"/>
      <c r="TJ57" s="38"/>
      <c r="TK57" s="38"/>
      <c r="TL57" s="38"/>
      <c r="TM57" s="38"/>
      <c r="TN57" s="38"/>
      <c r="TO57" s="38"/>
      <c r="TP57" s="38"/>
      <c r="TQ57" s="38"/>
      <c r="TR57" s="38"/>
      <c r="TS57" s="38"/>
      <c r="TT57" s="38"/>
      <c r="TU57" s="38"/>
      <c r="TV57" s="38"/>
      <c r="TW57" s="38"/>
      <c r="TX57" s="38"/>
      <c r="TY57" s="38"/>
      <c r="TZ57" s="38"/>
      <c r="UA57" s="38"/>
      <c r="UB57" s="38"/>
      <c r="UC57" s="38"/>
      <c r="UD57" s="38">
        <v>2</v>
      </c>
      <c r="UE57" s="38"/>
      <c r="UF57" s="38"/>
      <c r="UG57" s="38"/>
      <c r="UH57" s="38"/>
      <c r="UI57" s="38"/>
      <c r="UJ57" s="38"/>
      <c r="UK57" s="38"/>
      <c r="UL57" s="38"/>
      <c r="UM57" s="38">
        <v>1</v>
      </c>
      <c r="UN57" s="38">
        <v>1</v>
      </c>
      <c r="UO57" s="38"/>
      <c r="UP57" s="38"/>
      <c r="UQ57" s="38"/>
      <c r="UR57" s="38"/>
      <c r="US57" s="38"/>
      <c r="UT57" s="38"/>
      <c r="UU57" s="38"/>
      <c r="UV57" s="38"/>
      <c r="UW57" s="38"/>
      <c r="UX57" s="38"/>
      <c r="UY57" s="38"/>
      <c r="UZ57" s="38"/>
      <c r="VA57" s="38"/>
      <c r="VB57" s="38"/>
      <c r="VC57" s="38"/>
      <c r="VD57" s="38"/>
      <c r="VE57" s="38"/>
      <c r="VF57" s="38">
        <v>30</v>
      </c>
      <c r="VG57" s="38"/>
      <c r="VH57" s="38"/>
      <c r="VI57" s="38"/>
      <c r="VJ57" s="38"/>
      <c r="VK57" s="38"/>
      <c r="VL57" s="38"/>
      <c r="VM57" s="38"/>
      <c r="VN57" s="38"/>
      <c r="VO57" s="38"/>
      <c r="VP57" s="38"/>
      <c r="VQ57" s="38">
        <v>30</v>
      </c>
      <c r="VR57" s="38"/>
      <c r="VS57" s="38"/>
      <c r="VT57" s="38"/>
      <c r="VU57" s="38"/>
      <c r="VV57" s="38"/>
      <c r="VW57" s="38"/>
      <c r="VX57" s="38"/>
      <c r="VY57" s="38"/>
      <c r="VZ57" s="38"/>
      <c r="WA57" s="38"/>
      <c r="WB57" s="38"/>
      <c r="WC57" s="38"/>
      <c r="WD57" s="38"/>
      <c r="WE57" s="38"/>
      <c r="WF57" s="38"/>
      <c r="WG57" s="38"/>
      <c r="WH57" s="38"/>
      <c r="WI57" s="38"/>
      <c r="WJ57" s="38"/>
      <c r="WK57" s="38"/>
      <c r="WL57" s="38"/>
      <c r="WM57" s="38"/>
      <c r="WN57" s="38"/>
      <c r="WO57" s="38"/>
      <c r="WP57" s="38"/>
      <c r="WQ57" s="38">
        <v>30</v>
      </c>
      <c r="WR57" s="38"/>
      <c r="WS57" s="38">
        <v>30</v>
      </c>
      <c r="WT57" s="38"/>
      <c r="WU57" s="38"/>
      <c r="WV57" s="38"/>
      <c r="WW57" s="38"/>
      <c r="WX57" s="38"/>
      <c r="WY57" s="38"/>
      <c r="WZ57" s="38"/>
      <c r="XA57" s="38"/>
      <c r="XB57" s="38"/>
      <c r="XC57" s="38"/>
      <c r="XD57" s="38"/>
      <c r="XE57" s="38"/>
      <c r="XF57" s="38"/>
      <c r="XG57" s="38"/>
      <c r="XH57" s="38">
        <v>3</v>
      </c>
      <c r="XI57" s="38"/>
      <c r="XJ57" s="38"/>
      <c r="XK57" s="38"/>
      <c r="XL57" s="38"/>
      <c r="XM57" s="38">
        <v>3</v>
      </c>
      <c r="XN57" s="38"/>
      <c r="XO57" s="38"/>
      <c r="XP57" s="38"/>
      <c r="XQ57" s="38"/>
      <c r="XR57" s="38"/>
      <c r="XS57" s="38"/>
      <c r="XT57" s="38"/>
      <c r="XU57" s="38"/>
      <c r="XV57" s="38"/>
      <c r="XW57" s="38"/>
      <c r="XX57" s="38"/>
      <c r="XY57" s="38"/>
      <c r="XZ57" s="38"/>
      <c r="YA57" s="38"/>
      <c r="YB57" s="38"/>
      <c r="YC57" s="38"/>
      <c r="YD57" s="38"/>
      <c r="YE57" s="38"/>
      <c r="YF57" s="38"/>
      <c r="YG57" s="38"/>
      <c r="YH57" s="38"/>
      <c r="YI57" s="38"/>
      <c r="YJ57" s="38"/>
      <c r="YK57" s="38"/>
      <c r="YL57" s="38"/>
      <c r="YM57" s="38"/>
      <c r="YN57" s="38"/>
      <c r="YO57" s="38"/>
      <c r="YP57" s="38"/>
      <c r="YQ57" s="38"/>
      <c r="YR57" s="38"/>
      <c r="YS57" s="38"/>
      <c r="YT57" s="38"/>
      <c r="YU57" s="38"/>
      <c r="YV57" s="38"/>
      <c r="YW57" s="38"/>
      <c r="YX57" s="38"/>
      <c r="YY57" s="38"/>
      <c r="YZ57" s="38"/>
      <c r="ZA57" s="38"/>
      <c r="ZB57" s="38"/>
      <c r="ZC57" s="38"/>
      <c r="ZD57" s="38"/>
      <c r="ZE57" s="38"/>
      <c r="ZF57" s="38"/>
      <c r="ZG57" s="38"/>
      <c r="ZH57" s="38"/>
      <c r="ZI57" s="38"/>
      <c r="ZJ57" s="38"/>
      <c r="ZK57" s="38"/>
      <c r="ZL57" s="38"/>
      <c r="ZM57" s="38"/>
      <c r="ZN57" s="38"/>
      <c r="ZO57" s="38"/>
      <c r="ZP57" s="38"/>
      <c r="ZQ57" s="38"/>
      <c r="ZR57" s="38"/>
      <c r="ZS57" s="38"/>
      <c r="ZT57" s="38"/>
      <c r="ZU57" s="38"/>
      <c r="ZV57" s="38"/>
      <c r="ZW57" s="38"/>
      <c r="ZX57" s="38"/>
      <c r="ZY57" s="38"/>
      <c r="ZZ57" s="38"/>
      <c r="AAA57" s="38"/>
      <c r="AAB57" s="38"/>
      <c r="AAC57" s="38"/>
      <c r="AAD57" s="38"/>
      <c r="AAE57" s="38"/>
      <c r="AAF57" s="38"/>
      <c r="AAG57" s="38"/>
      <c r="AAH57" s="38"/>
      <c r="AAI57" s="38"/>
      <c r="AAJ57" s="31">
        <f t="shared" si="1"/>
        <v>0</v>
      </c>
      <c r="AAK57" s="5"/>
    </row>
    <row r="58" spans="1:713" s="36" customFormat="1" ht="13.5" customHeight="1" x14ac:dyDescent="0.25">
      <c r="A58" s="62" t="s">
        <v>74</v>
      </c>
      <c r="B58" s="77">
        <f t="shared" si="0"/>
        <v>0</v>
      </c>
      <c r="C58" s="69">
        <v>10</v>
      </c>
      <c r="D58" s="72">
        <v>43381</v>
      </c>
      <c r="E58" s="79">
        <v>14.63</v>
      </c>
      <c r="F58" s="79">
        <f t="shared" si="6"/>
        <v>0</v>
      </c>
      <c r="G58" s="77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  <c r="AK58" s="38"/>
      <c r="AL58" s="38"/>
      <c r="AM58" s="38"/>
      <c r="AN58" s="38"/>
      <c r="AO58" s="38"/>
      <c r="AP58" s="38"/>
      <c r="AQ58" s="38"/>
      <c r="AR58" s="38"/>
      <c r="AS58" s="38"/>
      <c r="AT58" s="38"/>
      <c r="AU58" s="38"/>
      <c r="AV58" s="38"/>
      <c r="AW58" s="38"/>
      <c r="AX58" s="38"/>
      <c r="AY58" s="38"/>
      <c r="AZ58" s="38"/>
      <c r="BA58" s="38"/>
      <c r="BB58" s="38"/>
      <c r="BC58" s="38"/>
      <c r="BD58" s="38"/>
      <c r="BE58" s="38"/>
      <c r="BF58" s="38"/>
      <c r="BG58" s="38"/>
      <c r="BH58" s="38"/>
      <c r="BI58" s="38"/>
      <c r="BJ58" s="38"/>
      <c r="BK58" s="38"/>
      <c r="BL58" s="38"/>
      <c r="BM58" s="38"/>
      <c r="BN58" s="38"/>
      <c r="BO58" s="38"/>
      <c r="BP58" s="38"/>
      <c r="BQ58" s="38"/>
      <c r="BR58" s="38"/>
      <c r="BS58" s="38"/>
      <c r="BT58" s="38"/>
      <c r="BU58" s="38"/>
      <c r="BV58" s="38"/>
      <c r="BW58" s="38"/>
      <c r="BX58" s="38"/>
      <c r="BY58" s="38"/>
      <c r="BZ58" s="38"/>
      <c r="CA58" s="38"/>
      <c r="CB58" s="38"/>
      <c r="CC58" s="38"/>
      <c r="CD58" s="38"/>
      <c r="CE58" s="38"/>
      <c r="CF58" s="38"/>
      <c r="CG58" s="38"/>
      <c r="CH58" s="38"/>
      <c r="CI58" s="38"/>
      <c r="CJ58" s="38"/>
      <c r="CK58" s="38"/>
      <c r="CL58" s="38"/>
      <c r="CM58" s="38"/>
      <c r="CN58" s="38"/>
      <c r="CO58" s="38"/>
      <c r="CP58" s="38"/>
      <c r="CQ58" s="38"/>
      <c r="CR58" s="38"/>
      <c r="CS58" s="38"/>
      <c r="CT58" s="38"/>
      <c r="CU58" s="38"/>
      <c r="CV58" s="38"/>
      <c r="CW58" s="38"/>
      <c r="CX58" s="38"/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  <c r="EW58" s="38"/>
      <c r="EX58" s="38"/>
      <c r="EY58" s="38"/>
      <c r="EZ58" s="38"/>
      <c r="FA58" s="38"/>
      <c r="FB58" s="38"/>
      <c r="FC58" s="38"/>
      <c r="FD58" s="38"/>
      <c r="FE58" s="38"/>
      <c r="FF58" s="38"/>
      <c r="FG58" s="38"/>
      <c r="FH58" s="38"/>
      <c r="FI58" s="38"/>
      <c r="FJ58" s="38"/>
      <c r="FK58" s="38"/>
      <c r="FL58" s="38"/>
      <c r="FM58" s="38"/>
      <c r="FN58" s="38"/>
      <c r="FO58" s="38"/>
      <c r="FP58" s="38"/>
      <c r="FQ58" s="38"/>
      <c r="FR58" s="38"/>
      <c r="FS58" s="38"/>
      <c r="FT58" s="38"/>
      <c r="FU58" s="38"/>
      <c r="FV58" s="38"/>
      <c r="FW58" s="38"/>
      <c r="FX58" s="38"/>
      <c r="FY58" s="38"/>
      <c r="FZ58" s="38"/>
      <c r="GA58" s="38"/>
      <c r="GB58" s="38"/>
      <c r="GC58" s="38"/>
      <c r="GD58" s="38"/>
      <c r="GE58" s="38"/>
      <c r="GF58" s="38"/>
      <c r="GG58" s="38"/>
      <c r="GH58" s="38"/>
      <c r="GI58" s="38"/>
      <c r="GJ58" s="38"/>
      <c r="GK58" s="38"/>
      <c r="GL58" s="38"/>
      <c r="GM58" s="38"/>
      <c r="GN58" s="38"/>
      <c r="GO58" s="38"/>
      <c r="GP58" s="38"/>
      <c r="GQ58" s="38"/>
      <c r="GR58" s="38"/>
      <c r="GS58" s="38"/>
      <c r="GT58" s="38"/>
      <c r="GU58" s="38"/>
      <c r="GV58" s="38"/>
      <c r="GW58" s="38"/>
      <c r="GX58" s="38"/>
      <c r="GY58" s="38"/>
      <c r="GZ58" s="38"/>
      <c r="HA58" s="38"/>
      <c r="HB58" s="38"/>
      <c r="HC58" s="38"/>
      <c r="HD58" s="38"/>
      <c r="HE58" s="38"/>
      <c r="HF58" s="38"/>
      <c r="HG58" s="38"/>
      <c r="HH58" s="38"/>
      <c r="HI58" s="38"/>
      <c r="HJ58" s="38"/>
      <c r="HK58" s="38"/>
      <c r="HL58" s="38"/>
      <c r="HM58" s="38"/>
      <c r="HN58" s="38"/>
      <c r="HO58" s="38"/>
      <c r="HP58" s="38"/>
      <c r="HQ58" s="38"/>
      <c r="HR58" s="38"/>
      <c r="HS58" s="38"/>
      <c r="HT58" s="38"/>
      <c r="HU58" s="38"/>
      <c r="HV58" s="38"/>
      <c r="HW58" s="38"/>
      <c r="HX58" s="38"/>
      <c r="HY58" s="38"/>
      <c r="HZ58" s="38"/>
      <c r="IA58" s="38"/>
      <c r="IB58" s="38"/>
      <c r="IC58" s="38"/>
      <c r="ID58" s="38"/>
      <c r="IE58" s="38"/>
      <c r="IF58" s="38"/>
      <c r="IG58" s="38"/>
      <c r="IH58" s="38"/>
      <c r="II58" s="38"/>
      <c r="IJ58" s="38"/>
      <c r="IK58" s="38"/>
      <c r="IL58" s="38"/>
      <c r="IM58" s="38"/>
      <c r="IN58" s="38"/>
      <c r="IO58" s="38"/>
      <c r="IP58" s="38"/>
      <c r="IQ58" s="38"/>
      <c r="IR58" s="38"/>
      <c r="IS58" s="38"/>
      <c r="IT58" s="38"/>
      <c r="IU58" s="38"/>
      <c r="IV58" s="38"/>
      <c r="IW58" s="38"/>
      <c r="IX58" s="38"/>
      <c r="IY58" s="38">
        <v>10</v>
      </c>
      <c r="IZ58" s="38"/>
      <c r="JA58" s="38"/>
      <c r="JB58" s="38"/>
      <c r="JC58" s="38"/>
      <c r="JD58" s="38"/>
      <c r="JE58" s="38"/>
      <c r="JF58" s="38"/>
      <c r="JG58" s="38"/>
      <c r="JH58" s="38"/>
      <c r="JI58" s="38"/>
      <c r="JJ58" s="38"/>
      <c r="JK58" s="38"/>
      <c r="JL58" s="38"/>
      <c r="JM58" s="38"/>
      <c r="JN58" s="38"/>
      <c r="JO58" s="38"/>
      <c r="JP58" s="38"/>
      <c r="JQ58" s="38"/>
      <c r="JR58" s="38"/>
      <c r="JS58" s="38"/>
      <c r="JT58" s="38"/>
      <c r="JU58" s="38"/>
      <c r="JV58" s="38"/>
      <c r="JW58" s="38"/>
      <c r="JX58" s="38"/>
      <c r="JY58" s="38"/>
      <c r="JZ58" s="38"/>
      <c r="KA58" s="38"/>
      <c r="KB58" s="38"/>
      <c r="KC58" s="38"/>
      <c r="KD58" s="38"/>
      <c r="KE58" s="38"/>
      <c r="KF58" s="38"/>
      <c r="KG58" s="38"/>
      <c r="KH58" s="38"/>
      <c r="KI58" s="38"/>
      <c r="KJ58" s="38"/>
      <c r="KK58" s="38"/>
      <c r="KL58" s="38"/>
      <c r="KM58" s="38"/>
      <c r="KN58" s="38"/>
      <c r="KO58" s="38"/>
      <c r="KP58" s="38">
        <v>10</v>
      </c>
      <c r="KQ58" s="38"/>
      <c r="KR58" s="38"/>
      <c r="KS58" s="38"/>
      <c r="KT58" s="38"/>
      <c r="KU58" s="38"/>
      <c r="KV58" s="38"/>
      <c r="KW58" s="38"/>
      <c r="KX58" s="38"/>
      <c r="KY58" s="38"/>
      <c r="KZ58" s="38"/>
      <c r="LA58" s="38"/>
      <c r="LB58" s="38"/>
      <c r="LC58" s="38"/>
      <c r="LD58" s="38"/>
      <c r="LE58" s="38"/>
      <c r="LF58" s="38"/>
      <c r="LG58" s="38"/>
      <c r="LH58" s="38"/>
      <c r="LI58" s="38"/>
      <c r="LJ58" s="38"/>
      <c r="LK58" s="38"/>
      <c r="LL58" s="38">
        <v>30</v>
      </c>
      <c r="LM58" s="38"/>
      <c r="LN58" s="38">
        <v>20</v>
      </c>
      <c r="LO58" s="38"/>
      <c r="LP58" s="38"/>
      <c r="LQ58" s="38"/>
      <c r="LR58" s="38"/>
      <c r="LS58" s="38"/>
      <c r="LT58" s="38"/>
      <c r="LU58" s="38"/>
      <c r="LV58" s="38"/>
      <c r="LW58" s="38"/>
      <c r="LX58" s="38"/>
      <c r="LY58" s="38"/>
      <c r="LZ58" s="38"/>
      <c r="MA58" s="38"/>
      <c r="MB58" s="38"/>
      <c r="MC58" s="38"/>
      <c r="MD58" s="38"/>
      <c r="ME58" s="38">
        <v>10</v>
      </c>
      <c r="MF58" s="38"/>
      <c r="MG58" s="38"/>
      <c r="MH58" s="38"/>
      <c r="MI58" s="38"/>
      <c r="MJ58" s="38"/>
      <c r="MK58" s="38"/>
      <c r="ML58" s="38"/>
      <c r="MM58" s="38"/>
      <c r="MN58" s="38"/>
      <c r="MO58" s="38">
        <v>20</v>
      </c>
      <c r="MP58" s="38">
        <v>20</v>
      </c>
      <c r="MQ58" s="38"/>
      <c r="MR58" s="38"/>
      <c r="MS58" s="38"/>
      <c r="MT58" s="38"/>
      <c r="MU58" s="38"/>
      <c r="MV58" s="38"/>
      <c r="MW58" s="38"/>
      <c r="MX58" s="38"/>
      <c r="MY58" s="38"/>
      <c r="MZ58" s="38"/>
      <c r="NA58" s="38"/>
      <c r="NB58" s="38"/>
      <c r="NC58" s="38">
        <v>10</v>
      </c>
      <c r="ND58" s="38"/>
      <c r="NE58" s="38"/>
      <c r="NF58" s="38"/>
      <c r="NG58" s="38"/>
      <c r="NH58" s="38"/>
      <c r="NI58" s="38"/>
      <c r="NJ58" s="38"/>
      <c r="NK58" s="38"/>
      <c r="NL58" s="38"/>
      <c r="NM58" s="38"/>
      <c r="NN58" s="38"/>
      <c r="NO58" s="38"/>
      <c r="NP58" s="38"/>
      <c r="NQ58" s="38"/>
      <c r="NR58" s="38"/>
      <c r="NS58" s="38"/>
      <c r="NT58" s="38"/>
      <c r="NU58" s="38"/>
      <c r="NV58" s="38"/>
      <c r="NW58" s="38"/>
      <c r="NX58" s="38"/>
      <c r="NY58" s="38"/>
      <c r="NZ58" s="38"/>
      <c r="OA58" s="38"/>
      <c r="OB58" s="38"/>
      <c r="OC58" s="38"/>
      <c r="OD58" s="38"/>
      <c r="OE58" s="38"/>
      <c r="OF58" s="38"/>
      <c r="OG58" s="38"/>
      <c r="OH58" s="38"/>
      <c r="OI58" s="38"/>
      <c r="OJ58" s="38"/>
      <c r="OK58" s="38"/>
      <c r="OL58" s="38"/>
      <c r="OM58" s="38"/>
      <c r="ON58" s="38"/>
      <c r="OO58" s="38"/>
      <c r="OP58" s="38"/>
      <c r="OQ58" s="38"/>
      <c r="OR58" s="38"/>
      <c r="OS58" s="38"/>
      <c r="OT58" s="38"/>
      <c r="OU58" s="38"/>
      <c r="OV58" s="38"/>
      <c r="OW58" s="38"/>
      <c r="OX58" s="38"/>
      <c r="OY58" s="38"/>
      <c r="OZ58" s="38"/>
      <c r="PA58" s="38"/>
      <c r="PB58" s="38"/>
      <c r="PC58" s="38"/>
      <c r="PD58" s="38"/>
      <c r="PE58" s="38"/>
      <c r="PF58" s="38"/>
      <c r="PG58" s="38"/>
      <c r="PH58" s="38"/>
      <c r="PI58" s="38"/>
      <c r="PJ58" s="38"/>
      <c r="PK58" s="38"/>
      <c r="PL58" s="38"/>
      <c r="PM58" s="38"/>
      <c r="PN58" s="38"/>
      <c r="PO58" s="38"/>
      <c r="PP58" s="38"/>
      <c r="PQ58" s="38"/>
      <c r="PR58" s="38"/>
      <c r="PS58" s="38"/>
      <c r="PT58" s="38"/>
      <c r="PU58" s="38"/>
      <c r="PV58" s="38"/>
      <c r="PW58" s="38"/>
      <c r="PX58" s="38"/>
      <c r="PY58" s="38"/>
      <c r="PZ58" s="38"/>
      <c r="QA58" s="38"/>
      <c r="QB58" s="38"/>
      <c r="QC58" s="38"/>
      <c r="QD58" s="38"/>
      <c r="QE58" s="38"/>
      <c r="QF58" s="38"/>
      <c r="QG58" s="38"/>
      <c r="QH58" s="38"/>
      <c r="QI58" s="38"/>
      <c r="QJ58" s="38"/>
      <c r="QK58" s="38"/>
      <c r="QL58" s="38"/>
      <c r="QM58" s="38"/>
      <c r="QN58" s="38"/>
      <c r="QO58" s="38"/>
      <c r="QP58" s="38"/>
      <c r="QQ58" s="38"/>
      <c r="QR58" s="38"/>
      <c r="QS58" s="38"/>
      <c r="QT58" s="38"/>
      <c r="QU58" s="38"/>
      <c r="QV58" s="38"/>
      <c r="QW58" s="38"/>
      <c r="QX58" s="38"/>
      <c r="QY58" s="38"/>
      <c r="QZ58" s="38"/>
      <c r="RA58" s="38"/>
      <c r="RB58" s="38"/>
      <c r="RC58" s="38"/>
      <c r="RD58" s="38"/>
      <c r="RE58" s="38"/>
      <c r="RF58" s="38"/>
      <c r="RG58" s="38"/>
      <c r="RH58" s="38"/>
      <c r="RI58" s="38"/>
      <c r="RJ58" s="38"/>
      <c r="RK58" s="38"/>
      <c r="RL58" s="38"/>
      <c r="RM58" s="38"/>
      <c r="RN58" s="38"/>
      <c r="RO58" s="38"/>
      <c r="RP58" s="38"/>
      <c r="RQ58" s="38"/>
      <c r="RR58" s="38"/>
      <c r="RS58" s="38"/>
      <c r="RT58" s="38"/>
      <c r="RU58" s="38"/>
      <c r="RV58" s="38"/>
      <c r="RW58" s="38"/>
      <c r="RX58" s="38"/>
      <c r="RY58" s="38"/>
      <c r="RZ58" s="38"/>
      <c r="SA58" s="38"/>
      <c r="SB58" s="38"/>
      <c r="SC58" s="38"/>
      <c r="SD58" s="38"/>
      <c r="SE58" s="38"/>
      <c r="SF58" s="38"/>
      <c r="SG58" s="38"/>
      <c r="SH58" s="38"/>
      <c r="SI58" s="38"/>
      <c r="SJ58" s="38"/>
      <c r="SK58" s="38"/>
      <c r="SL58" s="38"/>
      <c r="SM58" s="38"/>
      <c r="SN58" s="38"/>
      <c r="SO58" s="38"/>
      <c r="SP58" s="38"/>
      <c r="SQ58" s="38"/>
      <c r="SR58" s="38"/>
      <c r="SS58" s="38"/>
      <c r="ST58" s="38"/>
      <c r="SU58" s="38"/>
      <c r="SV58" s="38"/>
      <c r="SW58" s="38"/>
      <c r="SX58" s="38"/>
      <c r="SY58" s="38"/>
      <c r="SZ58" s="38"/>
      <c r="TA58" s="38"/>
      <c r="TB58" s="38"/>
      <c r="TC58" s="38"/>
      <c r="TD58" s="38"/>
      <c r="TE58" s="38"/>
      <c r="TF58" s="38"/>
      <c r="TG58" s="38"/>
      <c r="TH58" s="38"/>
      <c r="TI58" s="38">
        <v>10</v>
      </c>
      <c r="TJ58" s="38"/>
      <c r="TK58" s="38"/>
      <c r="TL58" s="38"/>
      <c r="TM58" s="38"/>
      <c r="TN58" s="38"/>
      <c r="TO58" s="38"/>
      <c r="TP58" s="38"/>
      <c r="TQ58" s="38"/>
      <c r="TR58" s="38">
        <v>10</v>
      </c>
      <c r="TS58" s="38"/>
      <c r="TT58" s="38">
        <v>20</v>
      </c>
      <c r="TU58" s="38"/>
      <c r="TV58" s="38"/>
      <c r="TW58" s="38"/>
      <c r="TX58" s="38"/>
      <c r="TY58" s="38"/>
      <c r="TZ58" s="38"/>
      <c r="UA58" s="38"/>
      <c r="UB58" s="38"/>
      <c r="UC58" s="38"/>
      <c r="UD58" s="38"/>
      <c r="UE58" s="38"/>
      <c r="UF58" s="38">
        <v>10</v>
      </c>
      <c r="UG58" s="38"/>
      <c r="UH58" s="38"/>
      <c r="UI58" s="38"/>
      <c r="UJ58" s="38"/>
      <c r="UK58" s="38"/>
      <c r="UL58" s="38"/>
      <c r="UM58" s="38"/>
      <c r="UN58" s="38"/>
      <c r="UO58" s="38"/>
      <c r="UP58" s="38"/>
      <c r="UQ58" s="38"/>
      <c r="UR58" s="38"/>
      <c r="US58" s="38"/>
      <c r="UT58" s="38"/>
      <c r="UU58" s="38"/>
      <c r="UV58" s="38"/>
      <c r="UW58" s="38"/>
      <c r="UX58" s="38"/>
      <c r="UY58" s="38"/>
      <c r="UZ58" s="38"/>
      <c r="VA58" s="38"/>
      <c r="VB58" s="38"/>
      <c r="VC58" s="38"/>
      <c r="VD58" s="38"/>
      <c r="VE58" s="38"/>
      <c r="VF58" s="38"/>
      <c r="VG58" s="38"/>
      <c r="VH58" s="38"/>
      <c r="VI58" s="38"/>
      <c r="VJ58" s="38"/>
      <c r="VK58" s="38"/>
      <c r="VL58" s="38"/>
      <c r="VM58" s="38"/>
      <c r="VN58" s="38"/>
      <c r="VO58" s="38"/>
      <c r="VP58" s="38"/>
      <c r="VQ58" s="38"/>
      <c r="VR58" s="38"/>
      <c r="VS58" s="38"/>
      <c r="VT58" s="38"/>
      <c r="VU58" s="38"/>
      <c r="VV58" s="38"/>
      <c r="VW58" s="38"/>
      <c r="VX58" s="38"/>
      <c r="VY58" s="38"/>
      <c r="VZ58" s="38"/>
      <c r="WA58" s="38"/>
      <c r="WB58" s="38"/>
      <c r="WC58" s="38"/>
      <c r="WD58" s="38"/>
      <c r="WE58" s="38"/>
      <c r="WF58" s="38"/>
      <c r="WG58" s="38"/>
      <c r="WH58" s="38"/>
      <c r="WI58" s="38"/>
      <c r="WJ58" s="38"/>
      <c r="WK58" s="38"/>
      <c r="WL58" s="38"/>
      <c r="WM58" s="38"/>
      <c r="WN58" s="38"/>
      <c r="WO58" s="38"/>
      <c r="WP58" s="38"/>
      <c r="WQ58" s="38"/>
      <c r="WR58" s="38"/>
      <c r="WS58" s="38"/>
      <c r="WT58" s="38"/>
      <c r="WU58" s="38"/>
      <c r="WV58" s="38"/>
      <c r="WW58" s="38"/>
      <c r="WX58" s="38"/>
      <c r="WY58" s="38"/>
      <c r="WZ58" s="38"/>
      <c r="XA58" s="38"/>
      <c r="XB58" s="38"/>
      <c r="XC58" s="38"/>
      <c r="XD58" s="38"/>
      <c r="XE58" s="38"/>
      <c r="XF58" s="38"/>
      <c r="XG58" s="38"/>
      <c r="XH58" s="38"/>
      <c r="XI58" s="38"/>
      <c r="XJ58" s="38"/>
      <c r="XK58" s="38"/>
      <c r="XL58" s="38"/>
      <c r="XM58" s="38"/>
      <c r="XN58" s="38"/>
      <c r="XO58" s="38"/>
      <c r="XP58" s="38"/>
      <c r="XQ58" s="38"/>
      <c r="XR58" s="38"/>
      <c r="XS58" s="38"/>
      <c r="XT58" s="38"/>
      <c r="XU58" s="38"/>
      <c r="XV58" s="38"/>
      <c r="XW58" s="38"/>
      <c r="XX58" s="38"/>
      <c r="XY58" s="38"/>
      <c r="XZ58" s="38"/>
      <c r="YA58" s="38"/>
      <c r="YB58" s="38"/>
      <c r="YC58" s="38"/>
      <c r="YD58" s="38"/>
      <c r="YE58" s="38"/>
      <c r="YF58" s="38"/>
      <c r="YG58" s="38"/>
      <c r="YH58" s="38"/>
      <c r="YI58" s="38"/>
      <c r="YJ58" s="38"/>
      <c r="YK58" s="38"/>
      <c r="YL58" s="38"/>
      <c r="YM58" s="38"/>
      <c r="YN58" s="38"/>
      <c r="YO58" s="38"/>
      <c r="YP58" s="38"/>
      <c r="YQ58" s="38"/>
      <c r="YR58" s="38"/>
      <c r="YS58" s="38"/>
      <c r="YT58" s="38"/>
      <c r="YU58" s="38"/>
      <c r="YV58" s="38"/>
      <c r="YW58" s="38"/>
      <c r="YX58" s="38"/>
      <c r="YY58" s="38"/>
      <c r="YZ58" s="38"/>
      <c r="ZA58" s="38"/>
      <c r="ZB58" s="38"/>
      <c r="ZC58" s="38"/>
      <c r="ZD58" s="38"/>
      <c r="ZE58" s="38"/>
      <c r="ZF58" s="38"/>
      <c r="ZG58" s="38"/>
      <c r="ZH58" s="38"/>
      <c r="ZI58" s="38"/>
      <c r="ZJ58" s="38"/>
      <c r="ZK58" s="38"/>
      <c r="ZL58" s="38"/>
      <c r="ZM58" s="38"/>
      <c r="ZN58" s="38"/>
      <c r="ZO58" s="38"/>
      <c r="ZP58" s="38"/>
      <c r="ZQ58" s="38"/>
      <c r="ZR58" s="38"/>
      <c r="ZS58" s="38"/>
      <c r="ZT58" s="38"/>
      <c r="ZU58" s="38"/>
      <c r="ZV58" s="38"/>
      <c r="ZW58" s="38"/>
      <c r="ZX58" s="38"/>
      <c r="ZY58" s="38"/>
      <c r="ZZ58" s="38"/>
      <c r="AAA58" s="38"/>
      <c r="AAB58" s="38"/>
      <c r="AAC58" s="38"/>
      <c r="AAD58" s="38"/>
      <c r="AAE58" s="38"/>
      <c r="AAF58" s="38"/>
      <c r="AAG58" s="38"/>
      <c r="AAH58" s="38"/>
      <c r="AAI58" s="38"/>
      <c r="AAJ58" s="31">
        <f t="shared" si="1"/>
        <v>0</v>
      </c>
      <c r="AAK58" s="5"/>
    </row>
    <row r="59" spans="1:713" s="36" customFormat="1" ht="13.5" customHeight="1" x14ac:dyDescent="0.25">
      <c r="A59" s="62" t="s">
        <v>74</v>
      </c>
      <c r="B59" s="77">
        <f t="shared" si="0"/>
        <v>0</v>
      </c>
      <c r="C59" s="69">
        <v>10</v>
      </c>
      <c r="D59" s="72">
        <v>43395</v>
      </c>
      <c r="E59" s="79">
        <v>13.66</v>
      </c>
      <c r="F59" s="79">
        <f t="shared" si="6"/>
        <v>0</v>
      </c>
      <c r="G59" s="77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  <c r="AK59" s="38"/>
      <c r="AL59" s="38"/>
      <c r="AM59" s="38"/>
      <c r="AN59" s="38"/>
      <c r="AO59" s="38"/>
      <c r="AP59" s="38"/>
      <c r="AQ59" s="38"/>
      <c r="AR59" s="38"/>
      <c r="AS59" s="38"/>
      <c r="AT59" s="38"/>
      <c r="AU59" s="38"/>
      <c r="AV59" s="38"/>
      <c r="AW59" s="38"/>
      <c r="AX59" s="38"/>
      <c r="AY59" s="38"/>
      <c r="AZ59" s="38"/>
      <c r="BA59" s="38"/>
      <c r="BB59" s="38"/>
      <c r="BC59" s="38"/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8"/>
      <c r="BS59" s="38"/>
      <c r="BT59" s="38"/>
      <c r="BU59" s="38"/>
      <c r="BV59" s="38"/>
      <c r="BW59" s="38"/>
      <c r="BX59" s="38"/>
      <c r="BY59" s="38"/>
      <c r="BZ59" s="38"/>
      <c r="CA59" s="38"/>
      <c r="CB59" s="38"/>
      <c r="CC59" s="38"/>
      <c r="CD59" s="38"/>
      <c r="CE59" s="38"/>
      <c r="CF59" s="38"/>
      <c r="CG59" s="38"/>
      <c r="CH59" s="38"/>
      <c r="CI59" s="38"/>
      <c r="CJ59" s="38"/>
      <c r="CK59" s="38"/>
      <c r="CL59" s="38"/>
      <c r="CM59" s="38"/>
      <c r="CN59" s="38"/>
      <c r="CO59" s="38"/>
      <c r="CP59" s="38"/>
      <c r="CQ59" s="38"/>
      <c r="CR59" s="38"/>
      <c r="CS59" s="38"/>
      <c r="CT59" s="38"/>
      <c r="CU59" s="38"/>
      <c r="CV59" s="38"/>
      <c r="CW59" s="38"/>
      <c r="CX59" s="38"/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  <c r="EW59" s="38"/>
      <c r="EX59" s="38"/>
      <c r="EY59" s="38"/>
      <c r="EZ59" s="38"/>
      <c r="FA59" s="38"/>
      <c r="FB59" s="38"/>
      <c r="FC59" s="38"/>
      <c r="FD59" s="38"/>
      <c r="FE59" s="38"/>
      <c r="FF59" s="38"/>
      <c r="FG59" s="38"/>
      <c r="FH59" s="38"/>
      <c r="FI59" s="38"/>
      <c r="FJ59" s="38"/>
      <c r="FK59" s="38"/>
      <c r="FL59" s="38"/>
      <c r="FM59" s="38"/>
      <c r="FN59" s="38"/>
      <c r="FO59" s="38"/>
      <c r="FP59" s="38"/>
      <c r="FQ59" s="38"/>
      <c r="FR59" s="38"/>
      <c r="FS59" s="38"/>
      <c r="FT59" s="38"/>
      <c r="FU59" s="38"/>
      <c r="FV59" s="38"/>
      <c r="FW59" s="38"/>
      <c r="FX59" s="38"/>
      <c r="FY59" s="38"/>
      <c r="FZ59" s="38"/>
      <c r="GA59" s="38"/>
      <c r="GB59" s="38"/>
      <c r="GC59" s="38"/>
      <c r="GD59" s="38"/>
      <c r="GE59" s="38"/>
      <c r="GF59" s="38"/>
      <c r="GG59" s="38"/>
      <c r="GH59" s="38"/>
      <c r="GI59" s="38"/>
      <c r="GJ59" s="38"/>
      <c r="GK59" s="38"/>
      <c r="GL59" s="38"/>
      <c r="GM59" s="38"/>
      <c r="GN59" s="38"/>
      <c r="GO59" s="38"/>
      <c r="GP59" s="38"/>
      <c r="GQ59" s="38"/>
      <c r="GR59" s="38"/>
      <c r="GS59" s="38"/>
      <c r="GT59" s="38"/>
      <c r="GU59" s="38"/>
      <c r="GV59" s="38"/>
      <c r="GW59" s="38"/>
      <c r="GX59" s="38"/>
      <c r="GY59" s="38"/>
      <c r="GZ59" s="38"/>
      <c r="HA59" s="38"/>
      <c r="HB59" s="38"/>
      <c r="HC59" s="38"/>
      <c r="HD59" s="38"/>
      <c r="HE59" s="38"/>
      <c r="HF59" s="38"/>
      <c r="HG59" s="38"/>
      <c r="HH59" s="38"/>
      <c r="HI59" s="38"/>
      <c r="HJ59" s="38"/>
      <c r="HK59" s="38"/>
      <c r="HL59" s="38"/>
      <c r="HM59" s="38"/>
      <c r="HN59" s="38"/>
      <c r="HO59" s="38"/>
      <c r="HP59" s="38"/>
      <c r="HQ59" s="38"/>
      <c r="HR59" s="38"/>
      <c r="HS59" s="38"/>
      <c r="HT59" s="38"/>
      <c r="HU59" s="38"/>
      <c r="HV59" s="38"/>
      <c r="HW59" s="38"/>
      <c r="HX59" s="38"/>
      <c r="HY59" s="38"/>
      <c r="HZ59" s="38"/>
      <c r="IA59" s="38"/>
      <c r="IB59" s="38"/>
      <c r="IC59" s="38"/>
      <c r="ID59" s="38"/>
      <c r="IE59" s="38"/>
      <c r="IF59" s="38"/>
      <c r="IG59" s="38"/>
      <c r="IH59" s="38"/>
      <c r="II59" s="38"/>
      <c r="IJ59" s="38"/>
      <c r="IK59" s="38"/>
      <c r="IL59" s="38"/>
      <c r="IM59" s="38"/>
      <c r="IN59" s="38"/>
      <c r="IO59" s="38"/>
      <c r="IP59" s="38"/>
      <c r="IQ59" s="38"/>
      <c r="IR59" s="38"/>
      <c r="IS59" s="38"/>
      <c r="IT59" s="38"/>
      <c r="IU59" s="38"/>
      <c r="IV59" s="38"/>
      <c r="IW59" s="38"/>
      <c r="IX59" s="38"/>
      <c r="IY59" s="38"/>
      <c r="IZ59" s="38"/>
      <c r="JA59" s="38"/>
      <c r="JB59" s="38"/>
      <c r="JC59" s="38"/>
      <c r="JD59" s="38"/>
      <c r="JE59" s="38"/>
      <c r="JF59" s="38"/>
      <c r="JG59" s="38"/>
      <c r="JH59" s="38"/>
      <c r="JI59" s="38"/>
      <c r="JJ59" s="38"/>
      <c r="JK59" s="38"/>
      <c r="JL59" s="38"/>
      <c r="JM59" s="38"/>
      <c r="JN59" s="38"/>
      <c r="JO59" s="38"/>
      <c r="JP59" s="38"/>
      <c r="JQ59" s="38"/>
      <c r="JR59" s="38"/>
      <c r="JS59" s="38"/>
      <c r="JT59" s="38"/>
      <c r="JU59" s="38"/>
      <c r="JV59" s="38"/>
      <c r="JW59" s="38"/>
      <c r="JX59" s="38"/>
      <c r="JY59" s="38"/>
      <c r="JZ59" s="38"/>
      <c r="KA59" s="38"/>
      <c r="KB59" s="38"/>
      <c r="KC59" s="38"/>
      <c r="KD59" s="38"/>
      <c r="KE59" s="38"/>
      <c r="KF59" s="38"/>
      <c r="KG59" s="38"/>
      <c r="KH59" s="38"/>
      <c r="KI59" s="38"/>
      <c r="KJ59" s="38"/>
      <c r="KK59" s="38"/>
      <c r="KL59" s="38"/>
      <c r="KM59" s="38"/>
      <c r="KN59" s="38"/>
      <c r="KO59" s="38"/>
      <c r="KP59" s="38"/>
      <c r="KQ59" s="38"/>
      <c r="KR59" s="38"/>
      <c r="KS59" s="38"/>
      <c r="KT59" s="38"/>
      <c r="KU59" s="38"/>
      <c r="KV59" s="38"/>
      <c r="KW59" s="38"/>
      <c r="KX59" s="38"/>
      <c r="KY59" s="38"/>
      <c r="KZ59" s="38"/>
      <c r="LA59" s="38"/>
      <c r="LB59" s="38"/>
      <c r="LC59" s="38"/>
      <c r="LD59" s="38"/>
      <c r="LE59" s="38"/>
      <c r="LF59" s="38"/>
      <c r="LG59" s="38"/>
      <c r="LH59" s="38"/>
      <c r="LI59" s="38"/>
      <c r="LJ59" s="38"/>
      <c r="LK59" s="38"/>
      <c r="LL59" s="38"/>
      <c r="LM59" s="38"/>
      <c r="LN59" s="38"/>
      <c r="LO59" s="38"/>
      <c r="LP59" s="38"/>
      <c r="LQ59" s="38"/>
      <c r="LR59" s="38"/>
      <c r="LS59" s="38"/>
      <c r="LT59" s="38"/>
      <c r="LU59" s="38"/>
      <c r="LV59" s="38"/>
      <c r="LW59" s="38"/>
      <c r="LX59" s="38"/>
      <c r="LY59" s="38"/>
      <c r="LZ59" s="38"/>
      <c r="MA59" s="38"/>
      <c r="MB59" s="38"/>
      <c r="MC59" s="38"/>
      <c r="MD59" s="38"/>
      <c r="ME59" s="38"/>
      <c r="MF59" s="38"/>
      <c r="MG59" s="38"/>
      <c r="MH59" s="38"/>
      <c r="MI59" s="38"/>
      <c r="MJ59" s="38"/>
      <c r="MK59" s="38"/>
      <c r="ML59" s="38"/>
      <c r="MM59" s="38"/>
      <c r="MN59" s="38"/>
      <c r="MO59" s="38"/>
      <c r="MP59" s="38"/>
      <c r="MQ59" s="38"/>
      <c r="MR59" s="38"/>
      <c r="MS59" s="38"/>
      <c r="MT59" s="38"/>
      <c r="MU59" s="38"/>
      <c r="MV59" s="38"/>
      <c r="MW59" s="38"/>
      <c r="MX59" s="38"/>
      <c r="MY59" s="38"/>
      <c r="MZ59" s="38"/>
      <c r="NA59" s="38"/>
      <c r="NB59" s="38"/>
      <c r="NC59" s="38"/>
      <c r="ND59" s="38"/>
      <c r="NE59" s="38"/>
      <c r="NF59" s="38"/>
      <c r="NG59" s="38"/>
      <c r="NH59" s="38"/>
      <c r="NI59" s="38"/>
      <c r="NJ59" s="38"/>
      <c r="NK59" s="38"/>
      <c r="NL59" s="38"/>
      <c r="NM59" s="38"/>
      <c r="NN59" s="38"/>
      <c r="NO59" s="38"/>
      <c r="NP59" s="38"/>
      <c r="NQ59" s="38"/>
      <c r="NR59" s="38"/>
      <c r="NS59" s="38"/>
      <c r="NT59" s="38"/>
      <c r="NU59" s="38"/>
      <c r="NV59" s="38"/>
      <c r="NW59" s="38"/>
      <c r="NX59" s="38"/>
      <c r="NY59" s="38"/>
      <c r="NZ59" s="38"/>
      <c r="OA59" s="38"/>
      <c r="OB59" s="38"/>
      <c r="OC59" s="38"/>
      <c r="OD59" s="38"/>
      <c r="OE59" s="38"/>
      <c r="OF59" s="38"/>
      <c r="OG59" s="38"/>
      <c r="OH59" s="38"/>
      <c r="OI59" s="38"/>
      <c r="OJ59" s="38"/>
      <c r="OK59" s="38"/>
      <c r="OL59" s="38"/>
      <c r="OM59" s="38"/>
      <c r="ON59" s="38"/>
      <c r="OO59" s="38"/>
      <c r="OP59" s="38"/>
      <c r="OQ59" s="38"/>
      <c r="OR59" s="38"/>
      <c r="OS59" s="38"/>
      <c r="OT59" s="38"/>
      <c r="OU59" s="38"/>
      <c r="OV59" s="38"/>
      <c r="OW59" s="38"/>
      <c r="OX59" s="38"/>
      <c r="OY59" s="38"/>
      <c r="OZ59" s="38"/>
      <c r="PA59" s="38"/>
      <c r="PB59" s="38"/>
      <c r="PC59" s="38"/>
      <c r="PD59" s="38"/>
      <c r="PE59" s="38"/>
      <c r="PF59" s="38"/>
      <c r="PG59" s="38"/>
      <c r="PH59" s="38"/>
      <c r="PI59" s="38"/>
      <c r="PJ59" s="38"/>
      <c r="PK59" s="38"/>
      <c r="PL59" s="38"/>
      <c r="PM59" s="38"/>
      <c r="PN59" s="38"/>
      <c r="PO59" s="38"/>
      <c r="PP59" s="38"/>
      <c r="PQ59" s="38"/>
      <c r="PR59" s="38"/>
      <c r="PS59" s="38"/>
      <c r="PT59" s="38"/>
      <c r="PU59" s="38"/>
      <c r="PV59" s="38"/>
      <c r="PW59" s="38"/>
      <c r="PX59" s="38"/>
      <c r="PY59" s="38"/>
      <c r="PZ59" s="38"/>
      <c r="QA59" s="38"/>
      <c r="QB59" s="38"/>
      <c r="QC59" s="38"/>
      <c r="QD59" s="38"/>
      <c r="QE59" s="38"/>
      <c r="QF59" s="38"/>
      <c r="QG59" s="38"/>
      <c r="QH59" s="38"/>
      <c r="QI59" s="38"/>
      <c r="QJ59" s="38"/>
      <c r="QK59" s="38"/>
      <c r="QL59" s="38"/>
      <c r="QM59" s="38"/>
      <c r="QN59" s="38"/>
      <c r="QO59" s="38"/>
      <c r="QP59" s="38"/>
      <c r="QQ59" s="38"/>
      <c r="QR59" s="38"/>
      <c r="QS59" s="38"/>
      <c r="QT59" s="38"/>
      <c r="QU59" s="38"/>
      <c r="QV59" s="38"/>
      <c r="QW59" s="38"/>
      <c r="QX59" s="38"/>
      <c r="QY59" s="38"/>
      <c r="QZ59" s="38"/>
      <c r="RA59" s="38"/>
      <c r="RB59" s="38"/>
      <c r="RC59" s="38"/>
      <c r="RD59" s="38"/>
      <c r="RE59" s="38"/>
      <c r="RF59" s="38"/>
      <c r="RG59" s="38"/>
      <c r="RH59" s="38"/>
      <c r="RI59" s="38"/>
      <c r="RJ59" s="38"/>
      <c r="RK59" s="38"/>
      <c r="RL59" s="38"/>
      <c r="RM59" s="38"/>
      <c r="RN59" s="38"/>
      <c r="RO59" s="38"/>
      <c r="RP59" s="38"/>
      <c r="RQ59" s="38"/>
      <c r="RR59" s="38"/>
      <c r="RS59" s="38"/>
      <c r="RT59" s="38"/>
      <c r="RU59" s="38"/>
      <c r="RV59" s="38"/>
      <c r="RW59" s="38"/>
      <c r="RX59" s="38"/>
      <c r="RY59" s="38"/>
      <c r="RZ59" s="38"/>
      <c r="SA59" s="38"/>
      <c r="SB59" s="38"/>
      <c r="SC59" s="38"/>
      <c r="SD59" s="38"/>
      <c r="SE59" s="38"/>
      <c r="SF59" s="38"/>
      <c r="SG59" s="38"/>
      <c r="SH59" s="38"/>
      <c r="SI59" s="38"/>
      <c r="SJ59" s="38"/>
      <c r="SK59" s="38"/>
      <c r="SL59" s="38"/>
      <c r="SM59" s="38"/>
      <c r="SN59" s="38"/>
      <c r="SO59" s="38"/>
      <c r="SP59" s="38"/>
      <c r="SQ59" s="38"/>
      <c r="SR59" s="38"/>
      <c r="SS59" s="38"/>
      <c r="ST59" s="38"/>
      <c r="SU59" s="38"/>
      <c r="SV59" s="38"/>
      <c r="SW59" s="38"/>
      <c r="SX59" s="38"/>
      <c r="SY59" s="38"/>
      <c r="SZ59" s="38"/>
      <c r="TA59" s="38"/>
      <c r="TB59" s="38"/>
      <c r="TC59" s="38"/>
      <c r="TD59" s="38"/>
      <c r="TE59" s="38"/>
      <c r="TF59" s="38"/>
      <c r="TG59" s="38"/>
      <c r="TH59" s="38"/>
      <c r="TI59" s="38"/>
      <c r="TJ59" s="38"/>
      <c r="TK59" s="38"/>
      <c r="TL59" s="38"/>
      <c r="TM59" s="38"/>
      <c r="TN59" s="38"/>
      <c r="TO59" s="38"/>
      <c r="TP59" s="38"/>
      <c r="TQ59" s="38"/>
      <c r="TR59" s="38"/>
      <c r="TS59" s="38"/>
      <c r="TT59" s="38"/>
      <c r="TU59" s="38"/>
      <c r="TV59" s="38"/>
      <c r="TW59" s="38"/>
      <c r="TX59" s="38"/>
      <c r="TY59" s="38"/>
      <c r="TZ59" s="38"/>
      <c r="UA59" s="38"/>
      <c r="UB59" s="38"/>
      <c r="UC59" s="38"/>
      <c r="UD59" s="38">
        <v>10</v>
      </c>
      <c r="UE59" s="38"/>
      <c r="UF59" s="38">
        <v>10</v>
      </c>
      <c r="UG59" s="38"/>
      <c r="UH59" s="38"/>
      <c r="UI59" s="38"/>
      <c r="UJ59" s="38"/>
      <c r="UK59" s="38"/>
      <c r="UL59" s="38"/>
      <c r="UM59" s="38"/>
      <c r="UN59" s="38"/>
      <c r="UO59" s="38"/>
      <c r="UP59" s="38"/>
      <c r="UQ59" s="38"/>
      <c r="UR59" s="38"/>
      <c r="US59" s="38"/>
      <c r="UT59" s="38"/>
      <c r="UU59" s="38"/>
      <c r="UV59" s="38"/>
      <c r="UW59" s="38"/>
      <c r="UX59" s="38"/>
      <c r="UY59" s="38"/>
      <c r="UZ59" s="38"/>
      <c r="VA59" s="38"/>
      <c r="VB59" s="38"/>
      <c r="VC59" s="38"/>
      <c r="VD59" s="38"/>
      <c r="VE59" s="38"/>
      <c r="VF59" s="38"/>
      <c r="VG59" s="38"/>
      <c r="VH59" s="38"/>
      <c r="VI59" s="38"/>
      <c r="VJ59" s="38"/>
      <c r="VK59" s="38"/>
      <c r="VL59" s="38"/>
      <c r="VM59" s="38"/>
      <c r="VN59" s="38"/>
      <c r="VO59" s="38"/>
      <c r="VP59" s="38"/>
      <c r="VQ59" s="38"/>
      <c r="VR59" s="38"/>
      <c r="VS59" s="38"/>
      <c r="VT59" s="38"/>
      <c r="VU59" s="38"/>
      <c r="VV59" s="38"/>
      <c r="VW59" s="38"/>
      <c r="VX59" s="38"/>
      <c r="VY59" s="38"/>
      <c r="VZ59" s="38"/>
      <c r="WA59" s="38"/>
      <c r="WB59" s="38"/>
      <c r="WC59" s="38"/>
      <c r="WD59" s="38"/>
      <c r="WE59" s="38"/>
      <c r="WF59" s="38"/>
      <c r="WG59" s="38"/>
      <c r="WH59" s="38"/>
      <c r="WI59" s="38"/>
      <c r="WJ59" s="38"/>
      <c r="WK59" s="38"/>
      <c r="WL59" s="38"/>
      <c r="WM59" s="38"/>
      <c r="WN59" s="38"/>
      <c r="WO59" s="38"/>
      <c r="WP59" s="38"/>
      <c r="WQ59" s="38"/>
      <c r="WR59" s="38"/>
      <c r="WS59" s="38"/>
      <c r="WT59" s="38"/>
      <c r="WU59" s="38"/>
      <c r="WV59" s="38"/>
      <c r="WW59" s="38"/>
      <c r="WX59" s="38"/>
      <c r="WY59" s="38"/>
      <c r="WZ59" s="38"/>
      <c r="XA59" s="38"/>
      <c r="XB59" s="38"/>
      <c r="XC59" s="38"/>
      <c r="XD59" s="38"/>
      <c r="XE59" s="38"/>
      <c r="XF59" s="38"/>
      <c r="XG59" s="38"/>
      <c r="XH59" s="38"/>
      <c r="XI59" s="38"/>
      <c r="XJ59" s="38"/>
      <c r="XK59" s="38"/>
      <c r="XL59" s="38"/>
      <c r="XM59" s="38"/>
      <c r="XN59" s="38"/>
      <c r="XO59" s="38"/>
      <c r="XP59" s="38"/>
      <c r="XQ59" s="38"/>
      <c r="XR59" s="38"/>
      <c r="XS59" s="38"/>
      <c r="XT59" s="38"/>
      <c r="XU59" s="38"/>
      <c r="XV59" s="38"/>
      <c r="XW59" s="38"/>
      <c r="XX59" s="38"/>
      <c r="XY59" s="38"/>
      <c r="XZ59" s="38"/>
      <c r="YA59" s="38"/>
      <c r="YB59" s="38"/>
      <c r="YC59" s="38"/>
      <c r="YD59" s="38"/>
      <c r="YE59" s="38"/>
      <c r="YF59" s="38"/>
      <c r="YG59" s="38"/>
      <c r="YH59" s="38"/>
      <c r="YI59" s="38"/>
      <c r="YJ59" s="38"/>
      <c r="YK59" s="38"/>
      <c r="YL59" s="38"/>
      <c r="YM59" s="38"/>
      <c r="YN59" s="38"/>
      <c r="YO59" s="38"/>
      <c r="YP59" s="38"/>
      <c r="YQ59" s="38"/>
      <c r="YR59" s="38"/>
      <c r="YS59" s="38"/>
      <c r="YT59" s="38"/>
      <c r="YU59" s="38"/>
      <c r="YV59" s="38"/>
      <c r="YW59" s="38"/>
      <c r="YX59" s="38"/>
      <c r="YY59" s="38"/>
      <c r="YZ59" s="38"/>
      <c r="ZA59" s="38"/>
      <c r="ZB59" s="38"/>
      <c r="ZC59" s="38"/>
      <c r="ZD59" s="38"/>
      <c r="ZE59" s="38"/>
      <c r="ZF59" s="38"/>
      <c r="ZG59" s="38"/>
      <c r="ZH59" s="38"/>
      <c r="ZI59" s="38"/>
      <c r="ZJ59" s="38"/>
      <c r="ZK59" s="38"/>
      <c r="ZL59" s="38"/>
      <c r="ZM59" s="38"/>
      <c r="ZN59" s="38"/>
      <c r="ZO59" s="38"/>
      <c r="ZP59" s="38"/>
      <c r="ZQ59" s="38"/>
      <c r="ZR59" s="38"/>
      <c r="ZS59" s="38"/>
      <c r="ZT59" s="38"/>
      <c r="ZU59" s="38"/>
      <c r="ZV59" s="38"/>
      <c r="ZW59" s="38"/>
      <c r="ZX59" s="38"/>
      <c r="ZY59" s="38"/>
      <c r="ZZ59" s="38"/>
      <c r="AAA59" s="38"/>
      <c r="AAB59" s="38"/>
      <c r="AAC59" s="38"/>
      <c r="AAD59" s="38"/>
      <c r="AAE59" s="38"/>
      <c r="AAF59" s="38"/>
      <c r="AAG59" s="38"/>
      <c r="AAH59" s="38"/>
      <c r="AAI59" s="38"/>
      <c r="AAJ59" s="31">
        <f t="shared" si="1"/>
        <v>0</v>
      </c>
      <c r="AAK59" s="5"/>
    </row>
    <row r="60" spans="1:713" s="36" customFormat="1" ht="13.5" customHeight="1" x14ac:dyDescent="0.25">
      <c r="A60" s="62" t="s">
        <v>365</v>
      </c>
      <c r="B60" s="77">
        <f t="shared" si="0"/>
        <v>0</v>
      </c>
      <c r="C60" s="69">
        <v>10</v>
      </c>
      <c r="D60" s="72">
        <v>43451</v>
      </c>
      <c r="E60" s="79">
        <v>20.46</v>
      </c>
      <c r="F60" s="79">
        <f t="shared" si="6"/>
        <v>0</v>
      </c>
      <c r="G60" s="77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  <c r="AK60" s="38"/>
      <c r="AL60" s="38"/>
      <c r="AM60" s="38"/>
      <c r="AN60" s="38"/>
      <c r="AO60" s="38"/>
      <c r="AP60" s="38"/>
      <c r="AQ60" s="38"/>
      <c r="AR60" s="38"/>
      <c r="AS60" s="38"/>
      <c r="AT60" s="38"/>
      <c r="AU60" s="38"/>
      <c r="AV60" s="38"/>
      <c r="AW60" s="38"/>
      <c r="AX60" s="38"/>
      <c r="AY60" s="38"/>
      <c r="AZ60" s="38"/>
      <c r="BA60" s="38"/>
      <c r="BB60" s="38"/>
      <c r="BC60" s="38"/>
      <c r="BD60" s="38"/>
      <c r="BE60" s="38"/>
      <c r="BF60" s="38"/>
      <c r="BG60" s="38"/>
      <c r="BH60" s="38"/>
      <c r="BI60" s="38"/>
      <c r="BJ60" s="38"/>
      <c r="BK60" s="38"/>
      <c r="BL60" s="38"/>
      <c r="BM60" s="38"/>
      <c r="BN60" s="38"/>
      <c r="BO60" s="38"/>
      <c r="BP60" s="38"/>
      <c r="BQ60" s="38"/>
      <c r="BR60" s="38"/>
      <c r="BS60" s="38"/>
      <c r="BT60" s="38"/>
      <c r="BU60" s="38"/>
      <c r="BV60" s="38"/>
      <c r="BW60" s="38"/>
      <c r="BX60" s="38"/>
      <c r="BY60" s="38"/>
      <c r="BZ60" s="38"/>
      <c r="CA60" s="38"/>
      <c r="CB60" s="38"/>
      <c r="CC60" s="38"/>
      <c r="CD60" s="38"/>
      <c r="CE60" s="38"/>
      <c r="CF60" s="38"/>
      <c r="CG60" s="38"/>
      <c r="CH60" s="38"/>
      <c r="CI60" s="38"/>
      <c r="CJ60" s="38"/>
      <c r="CK60" s="38"/>
      <c r="CL60" s="38"/>
      <c r="CM60" s="38"/>
      <c r="CN60" s="38"/>
      <c r="CO60" s="38"/>
      <c r="CP60" s="38"/>
      <c r="CQ60" s="38"/>
      <c r="CR60" s="38"/>
      <c r="CS60" s="38"/>
      <c r="CT60" s="38"/>
      <c r="CU60" s="38"/>
      <c r="CV60" s="38"/>
      <c r="CW60" s="38"/>
      <c r="CX60" s="38"/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  <c r="EW60" s="38"/>
      <c r="EX60" s="38"/>
      <c r="EY60" s="38"/>
      <c r="EZ60" s="38"/>
      <c r="FA60" s="38"/>
      <c r="FB60" s="38"/>
      <c r="FC60" s="38"/>
      <c r="FD60" s="38"/>
      <c r="FE60" s="38"/>
      <c r="FF60" s="38"/>
      <c r="FG60" s="38"/>
      <c r="FH60" s="38"/>
      <c r="FI60" s="38"/>
      <c r="FJ60" s="38"/>
      <c r="FK60" s="38"/>
      <c r="FL60" s="38"/>
      <c r="FM60" s="38"/>
      <c r="FN60" s="38"/>
      <c r="FO60" s="38"/>
      <c r="FP60" s="38"/>
      <c r="FQ60" s="38"/>
      <c r="FR60" s="38"/>
      <c r="FS60" s="38"/>
      <c r="FT60" s="38"/>
      <c r="FU60" s="38"/>
      <c r="FV60" s="38"/>
      <c r="FW60" s="38"/>
      <c r="FX60" s="38"/>
      <c r="FY60" s="38"/>
      <c r="FZ60" s="38"/>
      <c r="GA60" s="38"/>
      <c r="GB60" s="38"/>
      <c r="GC60" s="38"/>
      <c r="GD60" s="38"/>
      <c r="GE60" s="38"/>
      <c r="GF60" s="38"/>
      <c r="GG60" s="38"/>
      <c r="GH60" s="38"/>
      <c r="GI60" s="38"/>
      <c r="GJ60" s="38"/>
      <c r="GK60" s="38"/>
      <c r="GL60" s="38"/>
      <c r="GM60" s="38"/>
      <c r="GN60" s="38">
        <v>11</v>
      </c>
      <c r="GO60" s="38"/>
      <c r="GP60" s="38"/>
      <c r="GQ60" s="38"/>
      <c r="GR60" s="38"/>
      <c r="GS60" s="38"/>
      <c r="GT60" s="38"/>
      <c r="GU60" s="38"/>
      <c r="GV60" s="38"/>
      <c r="GW60" s="38">
        <v>11</v>
      </c>
      <c r="GX60" s="38"/>
      <c r="GY60" s="38"/>
      <c r="GZ60" s="38"/>
      <c r="HA60" s="38"/>
      <c r="HB60" s="38"/>
      <c r="HC60" s="38"/>
      <c r="HD60" s="38"/>
      <c r="HE60" s="38"/>
      <c r="HF60" s="38"/>
      <c r="HG60" s="38"/>
      <c r="HH60" s="38"/>
      <c r="HI60" s="38"/>
      <c r="HJ60" s="38"/>
      <c r="HK60" s="38"/>
      <c r="HL60" s="38"/>
      <c r="HM60" s="38"/>
      <c r="HN60" s="38"/>
      <c r="HO60" s="38"/>
      <c r="HP60" s="38"/>
      <c r="HQ60" s="38"/>
      <c r="HR60" s="38"/>
      <c r="HS60" s="38"/>
      <c r="HT60" s="38"/>
      <c r="HU60" s="38"/>
      <c r="HV60" s="38"/>
      <c r="HW60" s="38"/>
      <c r="HX60" s="38"/>
      <c r="HY60" s="38">
        <v>9</v>
      </c>
      <c r="HZ60" s="38"/>
      <c r="IA60" s="38"/>
      <c r="IB60" s="38"/>
      <c r="IC60" s="38"/>
      <c r="ID60" s="38"/>
      <c r="IE60" s="38"/>
      <c r="IF60" s="38"/>
      <c r="IG60" s="38"/>
      <c r="IH60" s="38">
        <v>9</v>
      </c>
      <c r="II60" s="38"/>
      <c r="IJ60" s="38"/>
      <c r="IK60" s="38"/>
      <c r="IL60" s="38"/>
      <c r="IM60" s="38"/>
      <c r="IN60" s="38"/>
      <c r="IO60" s="38"/>
      <c r="IP60" s="38"/>
      <c r="IQ60" s="38"/>
      <c r="IR60" s="38"/>
      <c r="IS60" s="38"/>
      <c r="IT60" s="38"/>
      <c r="IU60" s="38"/>
      <c r="IV60" s="38"/>
      <c r="IW60" s="38"/>
      <c r="IX60" s="38"/>
      <c r="IY60" s="38"/>
      <c r="IZ60" s="38"/>
      <c r="JA60" s="38"/>
      <c r="JB60" s="38"/>
      <c r="JC60" s="38"/>
      <c r="JD60" s="38"/>
      <c r="JE60" s="38"/>
      <c r="JF60" s="38"/>
      <c r="JG60" s="38"/>
      <c r="JH60" s="38"/>
      <c r="JI60" s="38"/>
      <c r="JJ60" s="38"/>
      <c r="JK60" s="38"/>
      <c r="JL60" s="38"/>
      <c r="JM60" s="38"/>
      <c r="JN60" s="38"/>
      <c r="JO60" s="38"/>
      <c r="JP60" s="38"/>
      <c r="JQ60" s="38"/>
      <c r="JR60" s="38"/>
      <c r="JS60" s="38"/>
      <c r="JT60" s="38"/>
      <c r="JU60" s="38"/>
      <c r="JV60" s="38"/>
      <c r="JW60" s="38"/>
      <c r="JX60" s="38"/>
      <c r="JY60" s="38"/>
      <c r="JZ60" s="38"/>
      <c r="KA60" s="38"/>
      <c r="KB60" s="38"/>
      <c r="KC60" s="38"/>
      <c r="KD60" s="38"/>
      <c r="KE60" s="38"/>
      <c r="KF60" s="38"/>
      <c r="KG60" s="38"/>
      <c r="KH60" s="38"/>
      <c r="KI60" s="38"/>
      <c r="KJ60" s="38"/>
      <c r="KK60" s="38"/>
      <c r="KL60" s="38"/>
      <c r="KM60" s="38"/>
      <c r="KN60" s="38"/>
      <c r="KO60" s="38"/>
      <c r="KP60" s="38"/>
      <c r="KQ60" s="38"/>
      <c r="KR60" s="38"/>
      <c r="KS60" s="38"/>
      <c r="KT60" s="38"/>
      <c r="KU60" s="38"/>
      <c r="KV60" s="38"/>
      <c r="KW60" s="38"/>
      <c r="KX60" s="38"/>
      <c r="KY60" s="38"/>
      <c r="KZ60" s="38"/>
      <c r="LA60" s="38"/>
      <c r="LB60" s="38"/>
      <c r="LC60" s="38"/>
      <c r="LD60" s="38"/>
      <c r="LE60" s="38"/>
      <c r="LF60" s="38"/>
      <c r="LG60" s="38"/>
      <c r="LH60" s="38"/>
      <c r="LI60" s="38"/>
      <c r="LJ60" s="38"/>
      <c r="LK60" s="38"/>
      <c r="LL60" s="38">
        <v>10</v>
      </c>
      <c r="LM60" s="38"/>
      <c r="LN60" s="38"/>
      <c r="LO60" s="38">
        <v>10</v>
      </c>
      <c r="LP60" s="38"/>
      <c r="LQ60" s="38"/>
      <c r="LR60" s="38"/>
      <c r="LS60" s="38"/>
      <c r="LT60" s="38"/>
      <c r="LU60" s="38"/>
      <c r="LV60" s="38"/>
      <c r="LW60" s="38"/>
      <c r="LX60" s="38"/>
      <c r="LY60" s="38"/>
      <c r="LZ60" s="38"/>
      <c r="MA60" s="38"/>
      <c r="MB60" s="38"/>
      <c r="MC60" s="38"/>
      <c r="MD60" s="38"/>
      <c r="ME60" s="38"/>
      <c r="MF60" s="38"/>
      <c r="MG60" s="38"/>
      <c r="MH60" s="38"/>
      <c r="MI60" s="38"/>
      <c r="MJ60" s="38"/>
      <c r="MK60" s="38"/>
      <c r="ML60" s="38"/>
      <c r="MM60" s="38"/>
      <c r="MN60" s="38"/>
      <c r="MO60" s="38"/>
      <c r="MP60" s="38"/>
      <c r="MQ60" s="38"/>
      <c r="MR60" s="38"/>
      <c r="MS60" s="38"/>
      <c r="MT60" s="38"/>
      <c r="MU60" s="38"/>
      <c r="MV60" s="38"/>
      <c r="MW60" s="38"/>
      <c r="MX60" s="38"/>
      <c r="MY60" s="38"/>
      <c r="MZ60" s="38"/>
      <c r="NA60" s="38"/>
      <c r="NB60" s="38"/>
      <c r="NC60" s="38"/>
      <c r="ND60" s="38"/>
      <c r="NE60" s="38"/>
      <c r="NF60" s="38"/>
      <c r="NG60" s="38"/>
      <c r="NH60" s="38"/>
      <c r="NI60" s="38"/>
      <c r="NJ60" s="38"/>
      <c r="NK60" s="38"/>
      <c r="NL60" s="38"/>
      <c r="NM60" s="38"/>
      <c r="NN60" s="38"/>
      <c r="NO60" s="38"/>
      <c r="NP60" s="38"/>
      <c r="NQ60" s="38"/>
      <c r="NR60" s="38"/>
      <c r="NS60" s="38"/>
      <c r="NT60" s="38"/>
      <c r="NU60" s="38"/>
      <c r="NV60" s="38"/>
      <c r="NW60" s="38"/>
      <c r="NX60" s="38"/>
      <c r="NY60" s="38"/>
      <c r="NZ60" s="38"/>
      <c r="OA60" s="38"/>
      <c r="OB60" s="38"/>
      <c r="OC60" s="38"/>
      <c r="OD60" s="38"/>
      <c r="OE60" s="38"/>
      <c r="OF60" s="38"/>
      <c r="OG60" s="38"/>
      <c r="OH60" s="38"/>
      <c r="OI60" s="38"/>
      <c r="OJ60" s="38"/>
      <c r="OK60" s="38"/>
      <c r="OL60" s="38"/>
      <c r="OM60" s="38"/>
      <c r="ON60" s="38"/>
      <c r="OO60" s="38"/>
      <c r="OP60" s="38"/>
      <c r="OQ60" s="38"/>
      <c r="OR60" s="38"/>
      <c r="OS60" s="38"/>
      <c r="OT60" s="38"/>
      <c r="OU60" s="38"/>
      <c r="OV60" s="38"/>
      <c r="OW60" s="38"/>
      <c r="OX60" s="38"/>
      <c r="OY60" s="38"/>
      <c r="OZ60" s="38"/>
      <c r="PA60" s="38"/>
      <c r="PB60" s="38"/>
      <c r="PC60" s="38"/>
      <c r="PD60" s="38"/>
      <c r="PE60" s="38"/>
      <c r="PF60" s="38"/>
      <c r="PG60" s="38"/>
      <c r="PH60" s="38"/>
      <c r="PI60" s="38"/>
      <c r="PJ60" s="38"/>
      <c r="PK60" s="38"/>
      <c r="PL60" s="38"/>
      <c r="PM60" s="38"/>
      <c r="PN60" s="38"/>
      <c r="PO60" s="38"/>
      <c r="PP60" s="38"/>
      <c r="PQ60" s="38"/>
      <c r="PR60" s="38"/>
      <c r="PS60" s="38"/>
      <c r="PT60" s="38"/>
      <c r="PU60" s="38"/>
      <c r="PV60" s="38"/>
      <c r="PW60" s="38"/>
      <c r="PX60" s="38"/>
      <c r="PY60" s="38"/>
      <c r="PZ60" s="38"/>
      <c r="QA60" s="38"/>
      <c r="QB60" s="38"/>
      <c r="QC60" s="38"/>
      <c r="QD60" s="38"/>
      <c r="QE60" s="38"/>
      <c r="QF60" s="38"/>
      <c r="QG60" s="38"/>
      <c r="QH60" s="38"/>
      <c r="QI60" s="38"/>
      <c r="QJ60" s="38"/>
      <c r="QK60" s="38"/>
      <c r="QL60" s="38"/>
      <c r="QM60" s="38"/>
      <c r="QN60" s="38"/>
      <c r="QO60" s="38"/>
      <c r="QP60" s="38"/>
      <c r="QQ60" s="38"/>
      <c r="QR60" s="38"/>
      <c r="QS60" s="38"/>
      <c r="QT60" s="38"/>
      <c r="QU60" s="38"/>
      <c r="QV60" s="38"/>
      <c r="QW60" s="38"/>
      <c r="QX60" s="38"/>
      <c r="QY60" s="38"/>
      <c r="QZ60" s="38"/>
      <c r="RA60" s="38"/>
      <c r="RB60" s="38"/>
      <c r="RC60" s="38"/>
      <c r="RD60" s="38"/>
      <c r="RE60" s="38"/>
      <c r="RF60" s="38"/>
      <c r="RG60" s="38"/>
      <c r="RH60" s="38"/>
      <c r="RI60" s="38"/>
      <c r="RJ60" s="38"/>
      <c r="RK60" s="38"/>
      <c r="RL60" s="38"/>
      <c r="RM60" s="38"/>
      <c r="RN60" s="38"/>
      <c r="RO60" s="38"/>
      <c r="RP60" s="38"/>
      <c r="RQ60" s="38"/>
      <c r="RR60" s="38"/>
      <c r="RS60" s="38"/>
      <c r="RT60" s="38"/>
      <c r="RU60" s="38"/>
      <c r="RV60" s="38"/>
      <c r="RW60" s="38"/>
      <c r="RX60" s="38"/>
      <c r="RY60" s="38"/>
      <c r="RZ60" s="38"/>
      <c r="SA60" s="38"/>
      <c r="SB60" s="38"/>
      <c r="SC60" s="38"/>
      <c r="SD60" s="38"/>
      <c r="SE60" s="38"/>
      <c r="SF60" s="38"/>
      <c r="SG60" s="38"/>
      <c r="SH60" s="38"/>
      <c r="SI60" s="38"/>
      <c r="SJ60" s="38"/>
      <c r="SK60" s="38"/>
      <c r="SL60" s="38"/>
      <c r="SM60" s="38"/>
      <c r="SN60" s="38"/>
      <c r="SO60" s="38"/>
      <c r="SP60" s="38"/>
      <c r="SQ60" s="38"/>
      <c r="SR60" s="38"/>
      <c r="SS60" s="38"/>
      <c r="ST60" s="38"/>
      <c r="SU60" s="38"/>
      <c r="SV60" s="38"/>
      <c r="SW60" s="38"/>
      <c r="SX60" s="38"/>
      <c r="SY60" s="38"/>
      <c r="SZ60" s="38"/>
      <c r="TA60" s="38"/>
      <c r="TB60" s="38"/>
      <c r="TC60" s="38"/>
      <c r="TD60" s="38"/>
      <c r="TE60" s="38"/>
      <c r="TF60" s="38"/>
      <c r="TG60" s="38"/>
      <c r="TH60" s="38"/>
      <c r="TI60" s="38"/>
      <c r="TJ60" s="38"/>
      <c r="TK60" s="38"/>
      <c r="TL60" s="38"/>
      <c r="TM60" s="38"/>
      <c r="TN60" s="38"/>
      <c r="TO60" s="38"/>
      <c r="TP60" s="38"/>
      <c r="TQ60" s="38"/>
      <c r="TR60" s="38"/>
      <c r="TS60" s="38"/>
      <c r="TT60" s="38"/>
      <c r="TU60" s="38"/>
      <c r="TV60" s="38"/>
      <c r="TW60" s="38"/>
      <c r="TX60" s="38"/>
      <c r="TY60" s="38"/>
      <c r="TZ60" s="38"/>
      <c r="UA60" s="38"/>
      <c r="UB60" s="38"/>
      <c r="UC60" s="38"/>
      <c r="UD60" s="38"/>
      <c r="UE60" s="38"/>
      <c r="UF60" s="38"/>
      <c r="UG60" s="38"/>
      <c r="UH60" s="38"/>
      <c r="UI60" s="38"/>
      <c r="UJ60" s="38"/>
      <c r="UK60" s="38"/>
      <c r="UL60" s="38"/>
      <c r="UM60" s="38"/>
      <c r="UN60" s="38"/>
      <c r="UO60" s="38"/>
      <c r="UP60" s="38"/>
      <c r="UQ60" s="38"/>
      <c r="UR60" s="38"/>
      <c r="US60" s="38"/>
      <c r="UT60" s="38"/>
      <c r="UU60" s="38"/>
      <c r="UV60" s="38"/>
      <c r="UW60" s="38"/>
      <c r="UX60" s="38"/>
      <c r="UY60" s="38"/>
      <c r="UZ60" s="38"/>
      <c r="VA60" s="38"/>
      <c r="VB60" s="38"/>
      <c r="VC60" s="38"/>
      <c r="VD60" s="38"/>
      <c r="VE60" s="38"/>
      <c r="VF60" s="38"/>
      <c r="VG60" s="38"/>
      <c r="VH60" s="38"/>
      <c r="VI60" s="38"/>
      <c r="VJ60" s="38"/>
      <c r="VK60" s="38"/>
      <c r="VL60" s="38"/>
      <c r="VM60" s="38"/>
      <c r="VN60" s="38"/>
      <c r="VO60" s="38"/>
      <c r="VP60" s="38"/>
      <c r="VQ60" s="38"/>
      <c r="VR60" s="38"/>
      <c r="VS60" s="38"/>
      <c r="VT60" s="38"/>
      <c r="VU60" s="38"/>
      <c r="VV60" s="38"/>
      <c r="VW60" s="38"/>
      <c r="VX60" s="38"/>
      <c r="VY60" s="38"/>
      <c r="VZ60" s="38"/>
      <c r="WA60" s="38"/>
      <c r="WB60" s="38"/>
      <c r="WC60" s="38"/>
      <c r="WD60" s="38"/>
      <c r="WE60" s="38"/>
      <c r="WF60" s="38"/>
      <c r="WG60" s="38"/>
      <c r="WH60" s="38"/>
      <c r="WI60" s="38"/>
      <c r="WJ60" s="38"/>
      <c r="WK60" s="38"/>
      <c r="WL60" s="38"/>
      <c r="WM60" s="38"/>
      <c r="WN60" s="38"/>
      <c r="WO60" s="38"/>
      <c r="WP60" s="38"/>
      <c r="WQ60" s="38"/>
      <c r="WR60" s="38"/>
      <c r="WS60" s="38"/>
      <c r="WT60" s="38"/>
      <c r="WU60" s="38"/>
      <c r="WV60" s="38"/>
      <c r="WW60" s="38"/>
      <c r="WX60" s="38"/>
      <c r="WY60" s="38"/>
      <c r="WZ60" s="38"/>
      <c r="XA60" s="38"/>
      <c r="XB60" s="38"/>
      <c r="XC60" s="38"/>
      <c r="XD60" s="38"/>
      <c r="XE60" s="38"/>
      <c r="XF60" s="38"/>
      <c r="XG60" s="38"/>
      <c r="XH60" s="38"/>
      <c r="XI60" s="38"/>
      <c r="XJ60" s="38"/>
      <c r="XK60" s="38"/>
      <c r="XL60" s="38"/>
      <c r="XM60" s="38"/>
      <c r="XN60" s="38"/>
      <c r="XO60" s="38"/>
      <c r="XP60" s="38"/>
      <c r="XQ60" s="38"/>
      <c r="XR60" s="38"/>
      <c r="XS60" s="38"/>
      <c r="XT60" s="38"/>
      <c r="XU60" s="38"/>
      <c r="XV60" s="38"/>
      <c r="XW60" s="38"/>
      <c r="XX60" s="38"/>
      <c r="XY60" s="38"/>
      <c r="XZ60" s="38"/>
      <c r="YA60" s="38"/>
      <c r="YB60" s="38"/>
      <c r="YC60" s="38"/>
      <c r="YD60" s="38"/>
      <c r="YE60" s="38"/>
      <c r="YF60" s="38"/>
      <c r="YG60" s="38"/>
      <c r="YH60" s="38"/>
      <c r="YI60" s="38"/>
      <c r="YJ60" s="38"/>
      <c r="YK60" s="38"/>
      <c r="YL60" s="38"/>
      <c r="YM60" s="38"/>
      <c r="YN60" s="38"/>
      <c r="YO60" s="38"/>
      <c r="YP60" s="38"/>
      <c r="YQ60" s="38"/>
      <c r="YR60" s="38"/>
      <c r="YS60" s="38"/>
      <c r="YT60" s="38"/>
      <c r="YU60" s="38"/>
      <c r="YV60" s="38">
        <v>10</v>
      </c>
      <c r="YW60" s="38"/>
      <c r="YX60" s="38"/>
      <c r="YY60" s="38"/>
      <c r="YZ60" s="38"/>
      <c r="ZA60" s="38">
        <v>10</v>
      </c>
      <c r="ZB60" s="38"/>
      <c r="ZC60" s="38"/>
      <c r="ZD60" s="38"/>
      <c r="ZE60" s="38"/>
      <c r="ZF60" s="38"/>
      <c r="ZG60" s="38"/>
      <c r="ZH60" s="38"/>
      <c r="ZI60" s="38"/>
      <c r="ZJ60" s="38"/>
      <c r="ZK60" s="38"/>
      <c r="ZL60" s="38"/>
      <c r="ZM60" s="38"/>
      <c r="ZN60" s="38"/>
      <c r="ZO60" s="38"/>
      <c r="ZP60" s="38"/>
      <c r="ZQ60" s="38"/>
      <c r="ZR60" s="38"/>
      <c r="ZS60" s="38"/>
      <c r="ZT60" s="38"/>
      <c r="ZU60" s="38"/>
      <c r="ZV60" s="38"/>
      <c r="ZW60" s="38"/>
      <c r="ZX60" s="38"/>
      <c r="ZY60" s="38"/>
      <c r="ZZ60" s="38"/>
      <c r="AAA60" s="38"/>
      <c r="AAB60" s="38"/>
      <c r="AAC60" s="38"/>
      <c r="AAD60" s="38"/>
      <c r="AAE60" s="38"/>
      <c r="AAF60" s="38"/>
      <c r="AAG60" s="38"/>
      <c r="AAH60" s="38"/>
      <c r="AAI60" s="38"/>
      <c r="AAJ60" s="31">
        <f t="shared" si="1"/>
        <v>0</v>
      </c>
      <c r="AAK60" s="5"/>
    </row>
    <row r="61" spans="1:713" s="36" customFormat="1" x14ac:dyDescent="0.25">
      <c r="A61" s="62" t="s">
        <v>142</v>
      </c>
      <c r="B61" s="77">
        <f t="shared" si="0"/>
        <v>0</v>
      </c>
      <c r="C61" s="69">
        <v>1</v>
      </c>
      <c r="D61" s="71">
        <v>43269</v>
      </c>
      <c r="E61" s="79">
        <v>24.42</v>
      </c>
      <c r="F61" s="79">
        <f>E61*B61</f>
        <v>0</v>
      </c>
      <c r="G61" s="77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  <c r="AK61" s="38"/>
      <c r="AL61" s="38"/>
      <c r="AM61" s="38"/>
      <c r="AN61" s="38"/>
      <c r="AO61" s="38"/>
      <c r="AP61" s="38"/>
      <c r="AQ61" s="38"/>
      <c r="AR61" s="38"/>
      <c r="AS61" s="38"/>
      <c r="AT61" s="38"/>
      <c r="AU61" s="38"/>
      <c r="AV61" s="38"/>
      <c r="AW61" s="38"/>
      <c r="AX61" s="38"/>
      <c r="AY61" s="38"/>
      <c r="AZ61" s="38"/>
      <c r="BA61" s="38"/>
      <c r="BB61" s="38"/>
      <c r="BC61" s="38"/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8"/>
      <c r="BS61" s="38"/>
      <c r="BT61" s="38"/>
      <c r="BU61" s="38"/>
      <c r="BV61" s="38"/>
      <c r="BW61" s="38"/>
      <c r="BX61" s="38"/>
      <c r="BY61" s="38"/>
      <c r="BZ61" s="38"/>
      <c r="CA61" s="38"/>
      <c r="CB61" s="38"/>
      <c r="CC61" s="38"/>
      <c r="CD61" s="38"/>
      <c r="CE61" s="38"/>
      <c r="CF61" s="38"/>
      <c r="CG61" s="38"/>
      <c r="CH61" s="38"/>
      <c r="CI61" s="38"/>
      <c r="CJ61" s="38"/>
      <c r="CK61" s="38"/>
      <c r="CL61" s="38"/>
      <c r="CM61" s="38"/>
      <c r="CN61" s="38"/>
      <c r="CO61" s="38"/>
      <c r="CP61" s="38"/>
      <c r="CQ61" s="38"/>
      <c r="CR61" s="38"/>
      <c r="CS61" s="38"/>
      <c r="CT61" s="38"/>
      <c r="CU61" s="38"/>
      <c r="CV61" s="38"/>
      <c r="CW61" s="38"/>
      <c r="CX61" s="38"/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  <c r="EW61" s="38"/>
      <c r="EX61" s="38"/>
      <c r="EY61" s="38"/>
      <c r="EZ61" s="38"/>
      <c r="FA61" s="38"/>
      <c r="FB61" s="38"/>
      <c r="FC61" s="38"/>
      <c r="FD61" s="38"/>
      <c r="FE61" s="38"/>
      <c r="FF61" s="38"/>
      <c r="FG61" s="38"/>
      <c r="FH61" s="38"/>
      <c r="FI61" s="38"/>
      <c r="FJ61" s="38"/>
      <c r="FK61" s="38"/>
      <c r="FL61" s="38"/>
      <c r="FM61" s="38"/>
      <c r="FN61" s="38"/>
      <c r="FO61" s="38"/>
      <c r="FP61" s="38"/>
      <c r="FQ61" s="38"/>
      <c r="FR61" s="38"/>
      <c r="FS61" s="38"/>
      <c r="FT61" s="38"/>
      <c r="FU61" s="38"/>
      <c r="FV61" s="38"/>
      <c r="FW61" s="38"/>
      <c r="FX61" s="38"/>
      <c r="FY61" s="38"/>
      <c r="FZ61" s="38"/>
      <c r="GA61" s="38"/>
      <c r="GB61" s="38"/>
      <c r="GC61" s="38"/>
      <c r="GD61" s="38"/>
      <c r="GE61" s="38"/>
      <c r="GF61" s="38"/>
      <c r="GG61" s="38"/>
      <c r="GH61" s="38"/>
      <c r="GI61" s="38"/>
      <c r="GJ61" s="38"/>
      <c r="GK61" s="38"/>
      <c r="GL61" s="38"/>
      <c r="GM61" s="38"/>
      <c r="GN61" s="38"/>
      <c r="GO61" s="38"/>
      <c r="GP61" s="38"/>
      <c r="GQ61" s="38"/>
      <c r="GR61" s="38"/>
      <c r="GS61" s="38"/>
      <c r="GT61" s="38"/>
      <c r="GU61" s="38"/>
      <c r="GV61" s="38"/>
      <c r="GW61" s="38"/>
      <c r="GX61" s="38"/>
      <c r="GY61" s="38"/>
      <c r="GZ61" s="38"/>
      <c r="HA61" s="38"/>
      <c r="HB61" s="38"/>
      <c r="HC61" s="38"/>
      <c r="HD61" s="38"/>
      <c r="HE61" s="38"/>
      <c r="HF61" s="38"/>
      <c r="HG61" s="38"/>
      <c r="HH61" s="38"/>
      <c r="HI61" s="38"/>
      <c r="HJ61" s="38"/>
      <c r="HK61" s="38"/>
      <c r="HL61" s="38"/>
      <c r="HM61" s="38"/>
      <c r="HN61" s="38"/>
      <c r="HO61" s="38"/>
      <c r="HP61" s="38"/>
      <c r="HQ61" s="38"/>
      <c r="HR61" s="38"/>
      <c r="HS61" s="38"/>
      <c r="HT61" s="38"/>
      <c r="HU61" s="38"/>
      <c r="HV61" s="38"/>
      <c r="HW61" s="38"/>
      <c r="HX61" s="38"/>
      <c r="HY61" s="38"/>
      <c r="HZ61" s="38"/>
      <c r="IA61" s="38"/>
      <c r="IB61" s="38"/>
      <c r="IC61" s="38"/>
      <c r="ID61" s="38"/>
      <c r="IE61" s="38"/>
      <c r="IF61" s="38"/>
      <c r="IG61" s="38"/>
      <c r="IH61" s="38"/>
      <c r="II61" s="38"/>
      <c r="IJ61" s="38"/>
      <c r="IK61" s="38"/>
      <c r="IL61" s="38"/>
      <c r="IM61" s="38"/>
      <c r="IN61" s="38"/>
      <c r="IO61" s="38"/>
      <c r="IP61" s="38"/>
      <c r="IQ61" s="38"/>
      <c r="IR61" s="38"/>
      <c r="IS61" s="38"/>
      <c r="IT61" s="38"/>
      <c r="IU61" s="38"/>
      <c r="IV61" s="38"/>
      <c r="IW61" s="38"/>
      <c r="IX61" s="38"/>
      <c r="IY61" s="38"/>
      <c r="IZ61" s="38"/>
      <c r="JA61" s="38"/>
      <c r="JB61" s="38"/>
      <c r="JC61" s="38"/>
      <c r="JD61" s="38"/>
      <c r="JE61" s="38"/>
      <c r="JF61" s="38"/>
      <c r="JG61" s="38"/>
      <c r="JH61" s="38"/>
      <c r="JI61" s="38"/>
      <c r="JJ61" s="38"/>
      <c r="JK61" s="38"/>
      <c r="JL61" s="38"/>
      <c r="JM61" s="38"/>
      <c r="JN61" s="38"/>
      <c r="JO61" s="38"/>
      <c r="JP61" s="38"/>
      <c r="JQ61" s="38"/>
      <c r="JR61" s="38"/>
      <c r="JS61" s="38"/>
      <c r="JT61" s="38"/>
      <c r="JU61" s="38"/>
      <c r="JV61" s="38"/>
      <c r="JW61" s="38"/>
      <c r="JX61" s="38"/>
      <c r="JY61" s="38"/>
      <c r="JZ61" s="38"/>
      <c r="KA61" s="38"/>
      <c r="KB61" s="38"/>
      <c r="KC61" s="38"/>
      <c r="KD61" s="38"/>
      <c r="KE61" s="38"/>
      <c r="KF61" s="38"/>
      <c r="KG61" s="38"/>
      <c r="KH61" s="38"/>
      <c r="KI61" s="38"/>
      <c r="KJ61" s="38"/>
      <c r="KK61" s="38"/>
      <c r="KL61" s="38"/>
      <c r="KM61" s="38"/>
      <c r="KN61" s="38"/>
      <c r="KO61" s="38"/>
      <c r="KP61" s="38"/>
      <c r="KQ61" s="38"/>
      <c r="KR61" s="38"/>
      <c r="KS61" s="38"/>
      <c r="KT61" s="38"/>
      <c r="KU61" s="38"/>
      <c r="KV61" s="38"/>
      <c r="KW61" s="38"/>
      <c r="KX61" s="38"/>
      <c r="KY61" s="38"/>
      <c r="KZ61" s="38"/>
      <c r="LA61" s="38"/>
      <c r="LB61" s="38"/>
      <c r="LC61" s="38"/>
      <c r="LD61" s="38"/>
      <c r="LE61" s="38"/>
      <c r="LF61" s="38"/>
      <c r="LG61" s="38"/>
      <c r="LH61" s="38"/>
      <c r="LI61" s="38"/>
      <c r="LJ61" s="38"/>
      <c r="LK61" s="38"/>
      <c r="LL61" s="38">
        <v>1</v>
      </c>
      <c r="LM61" s="38"/>
      <c r="LN61" s="38"/>
      <c r="LO61" s="38"/>
      <c r="LP61" s="38"/>
      <c r="LQ61" s="38"/>
      <c r="LR61" s="38"/>
      <c r="LS61" s="38"/>
      <c r="LT61" s="38"/>
      <c r="LU61" s="38"/>
      <c r="LV61" s="38"/>
      <c r="LW61" s="38"/>
      <c r="LX61" s="38">
        <v>1</v>
      </c>
      <c r="LY61" s="38"/>
      <c r="LZ61" s="38"/>
      <c r="MA61" s="38"/>
      <c r="MB61" s="38"/>
      <c r="MC61" s="38"/>
      <c r="MD61" s="38"/>
      <c r="ME61" s="38"/>
      <c r="MF61" s="38"/>
      <c r="MG61" s="38"/>
      <c r="MH61" s="38"/>
      <c r="MI61" s="38"/>
      <c r="MJ61" s="38"/>
      <c r="MK61" s="38"/>
      <c r="ML61" s="38"/>
      <c r="MM61" s="38"/>
      <c r="MN61" s="38"/>
      <c r="MO61" s="38"/>
      <c r="MP61" s="38"/>
      <c r="MQ61" s="38"/>
      <c r="MR61" s="38"/>
      <c r="MS61" s="38"/>
      <c r="MT61" s="38"/>
      <c r="MU61" s="38"/>
      <c r="MV61" s="38"/>
      <c r="MW61" s="38"/>
      <c r="MX61" s="38"/>
      <c r="MY61" s="38"/>
      <c r="MZ61" s="38"/>
      <c r="NA61" s="38"/>
      <c r="NB61" s="38"/>
      <c r="NC61" s="38"/>
      <c r="ND61" s="38"/>
      <c r="NE61" s="38"/>
      <c r="NF61" s="38"/>
      <c r="NG61" s="38"/>
      <c r="NH61" s="38"/>
      <c r="NI61" s="38"/>
      <c r="NJ61" s="38"/>
      <c r="NK61" s="38"/>
      <c r="NL61" s="38"/>
      <c r="NM61" s="38"/>
      <c r="NN61" s="38"/>
      <c r="NO61" s="38"/>
      <c r="NP61" s="38"/>
      <c r="NQ61" s="38"/>
      <c r="NR61" s="38"/>
      <c r="NS61" s="38"/>
      <c r="NT61" s="38"/>
      <c r="NU61" s="38"/>
      <c r="NV61" s="38"/>
      <c r="NW61" s="38"/>
      <c r="NX61" s="38"/>
      <c r="NY61" s="38"/>
      <c r="NZ61" s="38"/>
      <c r="OA61" s="38"/>
      <c r="OB61" s="38"/>
      <c r="OC61" s="38"/>
      <c r="OD61" s="38"/>
      <c r="OE61" s="38"/>
      <c r="OF61" s="38"/>
      <c r="OG61" s="38"/>
      <c r="OH61" s="38"/>
      <c r="OI61" s="38"/>
      <c r="OJ61" s="38"/>
      <c r="OK61" s="38"/>
      <c r="OL61" s="38"/>
      <c r="OM61" s="38"/>
      <c r="ON61" s="38"/>
      <c r="OO61" s="38"/>
      <c r="OP61" s="38"/>
      <c r="OQ61" s="38"/>
      <c r="OR61" s="38"/>
      <c r="OS61" s="38"/>
      <c r="OT61" s="38"/>
      <c r="OU61" s="38"/>
      <c r="OV61" s="38"/>
      <c r="OW61" s="38"/>
      <c r="OX61" s="38"/>
      <c r="OY61" s="38"/>
      <c r="OZ61" s="38"/>
      <c r="PA61" s="38"/>
      <c r="PB61" s="38"/>
      <c r="PC61" s="38"/>
      <c r="PD61" s="38"/>
      <c r="PE61" s="38"/>
      <c r="PF61" s="38"/>
      <c r="PG61" s="38"/>
      <c r="PH61" s="38"/>
      <c r="PI61" s="38"/>
      <c r="PJ61" s="38"/>
      <c r="PK61" s="38"/>
      <c r="PL61" s="38"/>
      <c r="PM61" s="38"/>
      <c r="PN61" s="38"/>
      <c r="PO61" s="38"/>
      <c r="PP61" s="38"/>
      <c r="PQ61" s="38"/>
      <c r="PR61" s="38"/>
      <c r="PS61" s="38"/>
      <c r="PT61" s="38"/>
      <c r="PU61" s="38"/>
      <c r="PV61" s="38"/>
      <c r="PW61" s="38"/>
      <c r="PX61" s="38"/>
      <c r="PY61" s="38"/>
      <c r="PZ61" s="38"/>
      <c r="QA61" s="38"/>
      <c r="QB61" s="38"/>
      <c r="QC61" s="38"/>
      <c r="QD61" s="38"/>
      <c r="QE61" s="38"/>
      <c r="QF61" s="38"/>
      <c r="QG61" s="38"/>
      <c r="QH61" s="38"/>
      <c r="QI61" s="38"/>
      <c r="QJ61" s="38"/>
      <c r="QK61" s="38"/>
      <c r="QL61" s="38"/>
      <c r="QM61" s="38"/>
      <c r="QN61" s="38"/>
      <c r="QO61" s="38"/>
      <c r="QP61" s="38"/>
      <c r="QQ61" s="38"/>
      <c r="QR61" s="38"/>
      <c r="QS61" s="38"/>
      <c r="QT61" s="38"/>
      <c r="QU61" s="38"/>
      <c r="QV61" s="38"/>
      <c r="QW61" s="38"/>
      <c r="QX61" s="38"/>
      <c r="QY61" s="38"/>
      <c r="QZ61" s="38"/>
      <c r="RA61" s="38"/>
      <c r="RB61" s="38"/>
      <c r="RC61" s="38"/>
      <c r="RD61" s="38"/>
      <c r="RE61" s="38"/>
      <c r="RF61" s="38"/>
      <c r="RG61" s="38"/>
      <c r="RH61" s="38"/>
      <c r="RI61" s="38"/>
      <c r="RJ61" s="38"/>
      <c r="RK61" s="38"/>
      <c r="RL61" s="38"/>
      <c r="RM61" s="38"/>
      <c r="RN61" s="38"/>
      <c r="RO61" s="38"/>
      <c r="RP61" s="38"/>
      <c r="RQ61" s="38"/>
      <c r="RR61" s="38"/>
      <c r="RS61" s="38"/>
      <c r="RT61" s="38"/>
      <c r="RU61" s="38"/>
      <c r="RV61" s="38"/>
      <c r="RW61" s="38"/>
      <c r="RX61" s="38"/>
      <c r="RY61" s="38"/>
      <c r="RZ61" s="38"/>
      <c r="SA61" s="38"/>
      <c r="SB61" s="38"/>
      <c r="SC61" s="38"/>
      <c r="SD61" s="38"/>
      <c r="SE61" s="38"/>
      <c r="SF61" s="38"/>
      <c r="SG61" s="38"/>
      <c r="SH61" s="38"/>
      <c r="SI61" s="38"/>
      <c r="SJ61" s="38"/>
      <c r="SK61" s="38"/>
      <c r="SL61" s="38"/>
      <c r="SM61" s="38"/>
      <c r="SN61" s="38"/>
      <c r="SO61" s="38"/>
      <c r="SP61" s="38"/>
      <c r="SQ61" s="38"/>
      <c r="SR61" s="38"/>
      <c r="SS61" s="38"/>
      <c r="ST61" s="38"/>
      <c r="SU61" s="38"/>
      <c r="SV61" s="38"/>
      <c r="SW61" s="38"/>
      <c r="SX61" s="38"/>
      <c r="SY61" s="38"/>
      <c r="SZ61" s="38"/>
      <c r="TA61" s="38"/>
      <c r="TB61" s="38"/>
      <c r="TC61" s="38"/>
      <c r="TD61" s="38"/>
      <c r="TE61" s="38"/>
      <c r="TF61" s="38"/>
      <c r="TG61" s="38"/>
      <c r="TH61" s="38"/>
      <c r="TI61" s="38"/>
      <c r="TJ61" s="38"/>
      <c r="TK61" s="38"/>
      <c r="TL61" s="38"/>
      <c r="TM61" s="38"/>
      <c r="TN61" s="38"/>
      <c r="TO61" s="38"/>
      <c r="TP61" s="38"/>
      <c r="TQ61" s="38"/>
      <c r="TR61" s="38"/>
      <c r="TS61" s="38"/>
      <c r="TT61" s="38"/>
      <c r="TU61" s="38"/>
      <c r="TV61" s="38"/>
      <c r="TW61" s="38"/>
      <c r="TX61" s="38"/>
      <c r="TY61" s="38"/>
      <c r="TZ61" s="38"/>
      <c r="UA61" s="38"/>
      <c r="UB61" s="38"/>
      <c r="UC61" s="38"/>
      <c r="UD61" s="38"/>
      <c r="UE61" s="38"/>
      <c r="UF61" s="38"/>
      <c r="UG61" s="38"/>
      <c r="UH61" s="38"/>
      <c r="UI61" s="38"/>
      <c r="UJ61" s="38"/>
      <c r="UK61" s="38"/>
      <c r="UL61" s="38"/>
      <c r="UM61" s="38"/>
      <c r="UN61" s="38"/>
      <c r="UO61" s="38"/>
      <c r="UP61" s="38"/>
      <c r="UQ61" s="38"/>
      <c r="UR61" s="38"/>
      <c r="US61" s="38"/>
      <c r="UT61" s="38"/>
      <c r="UU61" s="38"/>
      <c r="UV61" s="38"/>
      <c r="UW61" s="38"/>
      <c r="UX61" s="38"/>
      <c r="UY61" s="38"/>
      <c r="UZ61" s="38"/>
      <c r="VA61" s="38"/>
      <c r="VB61" s="38"/>
      <c r="VC61" s="38"/>
      <c r="VD61" s="38"/>
      <c r="VE61" s="38"/>
      <c r="VF61" s="38"/>
      <c r="VG61" s="38"/>
      <c r="VH61" s="38"/>
      <c r="VI61" s="38"/>
      <c r="VJ61" s="38"/>
      <c r="VK61" s="38"/>
      <c r="VL61" s="38"/>
      <c r="VM61" s="38"/>
      <c r="VN61" s="38"/>
      <c r="VO61" s="38"/>
      <c r="VP61" s="38"/>
      <c r="VQ61" s="38"/>
      <c r="VR61" s="38"/>
      <c r="VS61" s="38"/>
      <c r="VT61" s="38"/>
      <c r="VU61" s="38"/>
      <c r="VV61" s="38"/>
      <c r="VW61" s="38"/>
      <c r="VX61" s="38"/>
      <c r="VY61" s="38"/>
      <c r="VZ61" s="38"/>
      <c r="WA61" s="38"/>
      <c r="WB61" s="38"/>
      <c r="WC61" s="38"/>
      <c r="WD61" s="38"/>
      <c r="WE61" s="38"/>
      <c r="WF61" s="38"/>
      <c r="WG61" s="38"/>
      <c r="WH61" s="38"/>
      <c r="WI61" s="38"/>
      <c r="WJ61" s="38"/>
      <c r="WK61" s="38"/>
      <c r="WL61" s="38"/>
      <c r="WM61" s="38"/>
      <c r="WN61" s="38"/>
      <c r="WO61" s="38"/>
      <c r="WP61" s="38"/>
      <c r="WQ61" s="38"/>
      <c r="WR61" s="38"/>
      <c r="WS61" s="38"/>
      <c r="WT61" s="38"/>
      <c r="WU61" s="38"/>
      <c r="WV61" s="38"/>
      <c r="WW61" s="38"/>
      <c r="WX61" s="38"/>
      <c r="WY61" s="38"/>
      <c r="WZ61" s="38"/>
      <c r="XA61" s="38"/>
      <c r="XB61" s="38"/>
      <c r="XC61" s="38"/>
      <c r="XD61" s="38"/>
      <c r="XE61" s="38"/>
      <c r="XF61" s="38"/>
      <c r="XG61" s="38"/>
      <c r="XH61" s="38"/>
      <c r="XI61" s="38"/>
      <c r="XJ61" s="38"/>
      <c r="XK61" s="38"/>
      <c r="XL61" s="38"/>
      <c r="XM61" s="38"/>
      <c r="XN61" s="38"/>
      <c r="XO61" s="38"/>
      <c r="XP61" s="38"/>
      <c r="XQ61" s="38"/>
      <c r="XR61" s="38"/>
      <c r="XS61" s="38"/>
      <c r="XT61" s="38"/>
      <c r="XU61" s="38"/>
      <c r="XV61" s="38"/>
      <c r="XW61" s="38"/>
      <c r="XX61" s="38"/>
      <c r="XY61" s="38"/>
      <c r="XZ61" s="38"/>
      <c r="YA61" s="38"/>
      <c r="YB61" s="38"/>
      <c r="YC61" s="38"/>
      <c r="YD61" s="38"/>
      <c r="YE61" s="38"/>
      <c r="YF61" s="38"/>
      <c r="YG61" s="38"/>
      <c r="YH61" s="38"/>
      <c r="YI61" s="38"/>
      <c r="YJ61" s="38"/>
      <c r="YK61" s="38"/>
      <c r="YL61" s="38"/>
      <c r="YM61" s="38"/>
      <c r="YN61" s="38"/>
      <c r="YO61" s="38"/>
      <c r="YP61" s="38"/>
      <c r="YQ61" s="38"/>
      <c r="YR61" s="38"/>
      <c r="YS61" s="38"/>
      <c r="YT61" s="38"/>
      <c r="YU61" s="38"/>
      <c r="YV61" s="38"/>
      <c r="YW61" s="38"/>
      <c r="YX61" s="38"/>
      <c r="YY61" s="38"/>
      <c r="YZ61" s="38"/>
      <c r="ZA61" s="38"/>
      <c r="ZB61" s="38"/>
      <c r="ZC61" s="38"/>
      <c r="ZD61" s="38"/>
      <c r="ZE61" s="38"/>
      <c r="ZF61" s="38"/>
      <c r="ZG61" s="38"/>
      <c r="ZH61" s="38"/>
      <c r="ZI61" s="38"/>
      <c r="ZJ61" s="38"/>
      <c r="ZK61" s="38"/>
      <c r="ZL61" s="38"/>
      <c r="ZM61" s="38"/>
      <c r="ZN61" s="38"/>
      <c r="ZO61" s="38"/>
      <c r="ZP61" s="38"/>
      <c r="ZQ61" s="38"/>
      <c r="ZR61" s="38"/>
      <c r="ZS61" s="38"/>
      <c r="ZT61" s="38"/>
      <c r="ZU61" s="38"/>
      <c r="ZV61" s="38"/>
      <c r="ZW61" s="38"/>
      <c r="ZX61" s="38"/>
      <c r="ZY61" s="38"/>
      <c r="ZZ61" s="38"/>
      <c r="AAA61" s="38"/>
      <c r="AAB61" s="38"/>
      <c r="AAC61" s="38"/>
      <c r="AAD61" s="38"/>
      <c r="AAE61" s="38"/>
      <c r="AAF61" s="38"/>
      <c r="AAG61" s="38"/>
      <c r="AAH61" s="38"/>
      <c r="AAI61" s="38"/>
      <c r="AAJ61" s="31">
        <f t="shared" si="1"/>
        <v>0</v>
      </c>
      <c r="AAK61" s="5"/>
    </row>
    <row r="62" spans="1:713" s="36" customFormat="1" x14ac:dyDescent="0.25">
      <c r="A62" s="62" t="s">
        <v>155</v>
      </c>
      <c r="B62" s="77">
        <f t="shared" si="0"/>
        <v>0</v>
      </c>
      <c r="C62" s="69">
        <v>1</v>
      </c>
      <c r="D62" s="71">
        <v>43136</v>
      </c>
      <c r="E62" s="79">
        <v>25.87</v>
      </c>
      <c r="F62" s="79">
        <f>E62*B62</f>
        <v>0</v>
      </c>
      <c r="G62" s="77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>
        <v>2</v>
      </c>
      <c r="AF62" s="38"/>
      <c r="AG62" s="38"/>
      <c r="AH62" s="38"/>
      <c r="AI62" s="38"/>
      <c r="AJ62" s="38"/>
      <c r="AK62" s="38"/>
      <c r="AL62" s="38"/>
      <c r="AM62" s="38">
        <v>2</v>
      </c>
      <c r="AN62" s="38"/>
      <c r="AO62" s="38"/>
      <c r="AP62" s="38">
        <v>8</v>
      </c>
      <c r="AQ62" s="38"/>
      <c r="AR62" s="38"/>
      <c r="AS62" s="38"/>
      <c r="AT62" s="38"/>
      <c r="AU62" s="38"/>
      <c r="AV62" s="38"/>
      <c r="AW62" s="38"/>
      <c r="AX62" s="38"/>
      <c r="AY62" s="38"/>
      <c r="AZ62" s="38"/>
      <c r="BA62" s="38"/>
      <c r="BB62" s="38">
        <v>8</v>
      </c>
      <c r="BC62" s="38"/>
      <c r="BD62" s="38"/>
      <c r="BE62" s="38"/>
      <c r="BF62" s="38"/>
      <c r="BG62" s="38"/>
      <c r="BH62" s="38"/>
      <c r="BI62" s="38"/>
      <c r="BJ62" s="38"/>
      <c r="BK62" s="38"/>
      <c r="BL62" s="38"/>
      <c r="BM62" s="38"/>
      <c r="BN62" s="38"/>
      <c r="BO62" s="38"/>
      <c r="BP62" s="38"/>
      <c r="BQ62" s="38"/>
      <c r="BR62" s="38"/>
      <c r="BS62" s="38"/>
      <c r="BT62" s="38"/>
      <c r="BU62" s="38"/>
      <c r="BV62" s="38"/>
      <c r="BW62" s="38"/>
      <c r="BX62" s="38"/>
      <c r="BY62" s="38"/>
      <c r="BZ62" s="38"/>
      <c r="CA62" s="38"/>
      <c r="CB62" s="38"/>
      <c r="CC62" s="38"/>
      <c r="CD62" s="38"/>
      <c r="CE62" s="38"/>
      <c r="CF62" s="38"/>
      <c r="CG62" s="38"/>
      <c r="CH62" s="38"/>
      <c r="CI62" s="38"/>
      <c r="CJ62" s="38"/>
      <c r="CK62" s="38"/>
      <c r="CL62" s="38"/>
      <c r="CM62" s="38"/>
      <c r="CN62" s="38"/>
      <c r="CO62" s="38"/>
      <c r="CP62" s="38"/>
      <c r="CQ62" s="38"/>
      <c r="CR62" s="38"/>
      <c r="CS62" s="38"/>
      <c r="CT62" s="38"/>
      <c r="CU62" s="38"/>
      <c r="CV62" s="38"/>
      <c r="CW62" s="38"/>
      <c r="CX62" s="38"/>
      <c r="CY62" s="38"/>
      <c r="CZ62" s="38"/>
      <c r="DA62" s="38"/>
      <c r="DB62" s="38"/>
      <c r="DC62" s="38"/>
      <c r="DD62" s="38"/>
      <c r="DE62" s="38"/>
      <c r="DF62" s="38"/>
      <c r="DG62" s="38"/>
      <c r="DH62" s="38"/>
      <c r="DI62" s="38"/>
      <c r="DJ62" s="38"/>
      <c r="DK62" s="38"/>
      <c r="DL62" s="38"/>
      <c r="DM62" s="38"/>
      <c r="DN62" s="38"/>
      <c r="DO62" s="38"/>
      <c r="DP62" s="38"/>
      <c r="DQ62" s="38"/>
      <c r="DR62" s="38"/>
      <c r="DS62" s="38"/>
      <c r="DT62" s="38"/>
      <c r="DU62" s="38"/>
      <c r="DV62" s="38"/>
      <c r="DW62" s="38"/>
      <c r="DX62" s="38"/>
      <c r="DY62" s="38"/>
      <c r="DZ62" s="38"/>
      <c r="EA62" s="38"/>
      <c r="EB62" s="38"/>
      <c r="EC62" s="38"/>
      <c r="ED62" s="38"/>
      <c r="EE62" s="38"/>
      <c r="EF62" s="38"/>
      <c r="EG62" s="38"/>
      <c r="EH62" s="38"/>
      <c r="EI62" s="38"/>
      <c r="EJ62" s="38"/>
      <c r="EK62" s="38"/>
      <c r="EL62" s="38"/>
      <c r="EM62" s="38"/>
      <c r="EN62" s="38"/>
      <c r="EO62" s="38"/>
      <c r="EP62" s="38"/>
      <c r="EQ62" s="38"/>
      <c r="ER62" s="38"/>
      <c r="ES62" s="38"/>
      <c r="ET62" s="38"/>
      <c r="EU62" s="38"/>
      <c r="EV62" s="38"/>
      <c r="EW62" s="38"/>
      <c r="EX62" s="38"/>
      <c r="EY62" s="38"/>
      <c r="EZ62" s="38"/>
      <c r="FA62" s="38"/>
      <c r="FB62" s="38"/>
      <c r="FC62" s="38"/>
      <c r="FD62" s="38"/>
      <c r="FE62" s="38"/>
      <c r="FF62" s="38"/>
      <c r="FG62" s="38"/>
      <c r="FH62" s="38"/>
      <c r="FI62" s="38"/>
      <c r="FJ62" s="38"/>
      <c r="FK62" s="38"/>
      <c r="FL62" s="38"/>
      <c r="FM62" s="38"/>
      <c r="FN62" s="38"/>
      <c r="FO62" s="38"/>
      <c r="FP62" s="38"/>
      <c r="FQ62" s="38"/>
      <c r="FR62" s="38"/>
      <c r="FS62" s="38"/>
      <c r="FT62" s="38"/>
      <c r="FU62" s="38"/>
      <c r="FV62" s="38"/>
      <c r="FW62" s="38"/>
      <c r="FX62" s="38"/>
      <c r="FY62" s="38"/>
      <c r="FZ62" s="38"/>
      <c r="GA62" s="38"/>
      <c r="GB62" s="38"/>
      <c r="GC62" s="38"/>
      <c r="GD62" s="38"/>
      <c r="GE62" s="38"/>
      <c r="GF62" s="38"/>
      <c r="GG62" s="38"/>
      <c r="GH62" s="38"/>
      <c r="GI62" s="38"/>
      <c r="GJ62" s="38"/>
      <c r="GK62" s="38"/>
      <c r="GL62" s="38"/>
      <c r="GM62" s="38"/>
      <c r="GN62" s="38"/>
      <c r="GO62" s="38"/>
      <c r="GP62" s="38"/>
      <c r="GQ62" s="38"/>
      <c r="GR62" s="38"/>
      <c r="GS62" s="38"/>
      <c r="GT62" s="38"/>
      <c r="GU62" s="38"/>
      <c r="GV62" s="38"/>
      <c r="GW62" s="38"/>
      <c r="GX62" s="38"/>
      <c r="GY62" s="38"/>
      <c r="GZ62" s="38"/>
      <c r="HA62" s="38"/>
      <c r="HB62" s="38"/>
      <c r="HC62" s="38"/>
      <c r="HD62" s="38"/>
      <c r="HE62" s="38"/>
      <c r="HF62" s="38"/>
      <c r="HG62" s="38"/>
      <c r="HH62" s="38"/>
      <c r="HI62" s="38"/>
      <c r="HJ62" s="38"/>
      <c r="HK62" s="38"/>
      <c r="HL62" s="38"/>
      <c r="HM62" s="38"/>
      <c r="HN62" s="38"/>
      <c r="HO62" s="38"/>
      <c r="HP62" s="38"/>
      <c r="HQ62" s="38"/>
      <c r="HR62" s="38"/>
      <c r="HS62" s="38"/>
      <c r="HT62" s="38"/>
      <c r="HU62" s="38"/>
      <c r="HV62" s="38"/>
      <c r="HW62" s="38"/>
      <c r="HX62" s="38"/>
      <c r="HY62" s="38"/>
      <c r="HZ62" s="38"/>
      <c r="IA62" s="38"/>
      <c r="IB62" s="38"/>
      <c r="IC62" s="38"/>
      <c r="ID62" s="38"/>
      <c r="IE62" s="38"/>
      <c r="IF62" s="38"/>
      <c r="IG62" s="38"/>
      <c r="IH62" s="38"/>
      <c r="II62" s="38"/>
      <c r="IJ62" s="38"/>
      <c r="IK62" s="38"/>
      <c r="IL62" s="38"/>
      <c r="IM62" s="38"/>
      <c r="IN62" s="38"/>
      <c r="IO62" s="38"/>
      <c r="IP62" s="38"/>
      <c r="IQ62" s="38"/>
      <c r="IR62" s="38"/>
      <c r="IS62" s="38"/>
      <c r="IT62" s="38"/>
      <c r="IU62" s="38"/>
      <c r="IV62" s="38"/>
      <c r="IW62" s="38"/>
      <c r="IX62" s="38"/>
      <c r="IY62" s="38"/>
      <c r="IZ62" s="38"/>
      <c r="JA62" s="38"/>
      <c r="JB62" s="38"/>
      <c r="JC62" s="38"/>
      <c r="JD62" s="38"/>
      <c r="JE62" s="38"/>
      <c r="JF62" s="38"/>
      <c r="JG62" s="38"/>
      <c r="JH62" s="38"/>
      <c r="JI62" s="38"/>
      <c r="JJ62" s="38"/>
      <c r="JK62" s="38"/>
      <c r="JL62" s="38"/>
      <c r="JM62" s="38"/>
      <c r="JN62" s="38"/>
      <c r="JO62" s="38"/>
      <c r="JP62" s="38"/>
      <c r="JQ62" s="38"/>
      <c r="JR62" s="38"/>
      <c r="JS62" s="38"/>
      <c r="JT62" s="38"/>
      <c r="JU62" s="38"/>
      <c r="JV62" s="38"/>
      <c r="JW62" s="38"/>
      <c r="JX62" s="38"/>
      <c r="JY62" s="38"/>
      <c r="JZ62" s="38"/>
      <c r="KA62" s="38"/>
      <c r="KB62" s="38"/>
      <c r="KC62" s="38"/>
      <c r="KD62" s="38"/>
      <c r="KE62" s="38"/>
      <c r="KF62" s="38"/>
      <c r="KG62" s="38"/>
      <c r="KH62" s="38"/>
      <c r="KI62" s="38"/>
      <c r="KJ62" s="38"/>
      <c r="KK62" s="38"/>
      <c r="KL62" s="38"/>
      <c r="KM62" s="38"/>
      <c r="KN62" s="38"/>
      <c r="KO62" s="38"/>
      <c r="KP62" s="38"/>
      <c r="KQ62" s="38"/>
      <c r="KR62" s="38"/>
      <c r="KS62" s="38"/>
      <c r="KT62" s="38"/>
      <c r="KU62" s="38"/>
      <c r="KV62" s="38"/>
      <c r="KW62" s="38"/>
      <c r="KX62" s="38"/>
      <c r="KY62" s="38"/>
      <c r="KZ62" s="38"/>
      <c r="LA62" s="38"/>
      <c r="LB62" s="38"/>
      <c r="LC62" s="38"/>
      <c r="LD62" s="38"/>
      <c r="LE62" s="38"/>
      <c r="LF62" s="38"/>
      <c r="LG62" s="38"/>
      <c r="LH62" s="38"/>
      <c r="LI62" s="38"/>
      <c r="LJ62" s="38"/>
      <c r="LK62" s="38"/>
      <c r="LL62" s="38"/>
      <c r="LM62" s="38"/>
      <c r="LN62" s="38"/>
      <c r="LO62" s="38"/>
      <c r="LP62" s="38"/>
      <c r="LQ62" s="38"/>
      <c r="LR62" s="38"/>
      <c r="LS62" s="38"/>
      <c r="LT62" s="38"/>
      <c r="LU62" s="38"/>
      <c r="LV62" s="38"/>
      <c r="LW62" s="38"/>
      <c r="LX62" s="38"/>
      <c r="LY62" s="38"/>
      <c r="LZ62" s="38"/>
      <c r="MA62" s="38"/>
      <c r="MB62" s="38"/>
      <c r="MC62" s="38"/>
      <c r="MD62" s="38"/>
      <c r="ME62" s="38"/>
      <c r="MF62" s="38"/>
      <c r="MG62" s="38"/>
      <c r="MH62" s="38"/>
      <c r="MI62" s="38"/>
      <c r="MJ62" s="38"/>
      <c r="MK62" s="38"/>
      <c r="ML62" s="38"/>
      <c r="MM62" s="38"/>
      <c r="MN62" s="38"/>
      <c r="MO62" s="38"/>
      <c r="MP62" s="38"/>
      <c r="MQ62" s="38"/>
      <c r="MR62" s="38"/>
      <c r="MS62" s="38"/>
      <c r="MT62" s="38"/>
      <c r="MU62" s="38"/>
      <c r="MV62" s="38"/>
      <c r="MW62" s="38"/>
      <c r="MX62" s="38"/>
      <c r="MY62" s="38"/>
      <c r="MZ62" s="38"/>
      <c r="NA62" s="38"/>
      <c r="NB62" s="38"/>
      <c r="NC62" s="38"/>
      <c r="ND62" s="38"/>
      <c r="NE62" s="38"/>
      <c r="NF62" s="38"/>
      <c r="NG62" s="38"/>
      <c r="NH62" s="38"/>
      <c r="NI62" s="38"/>
      <c r="NJ62" s="38"/>
      <c r="NK62" s="38"/>
      <c r="NL62" s="38"/>
      <c r="NM62" s="38"/>
      <c r="NN62" s="38"/>
      <c r="NO62" s="38"/>
      <c r="NP62" s="38"/>
      <c r="NQ62" s="38"/>
      <c r="NR62" s="38"/>
      <c r="NS62" s="38"/>
      <c r="NT62" s="38"/>
      <c r="NU62" s="38"/>
      <c r="NV62" s="38"/>
      <c r="NW62" s="38"/>
      <c r="NX62" s="38"/>
      <c r="NY62" s="38"/>
      <c r="NZ62" s="38"/>
      <c r="OA62" s="38"/>
      <c r="OB62" s="38"/>
      <c r="OC62" s="38"/>
      <c r="OD62" s="38"/>
      <c r="OE62" s="38"/>
      <c r="OF62" s="38"/>
      <c r="OG62" s="38"/>
      <c r="OH62" s="38"/>
      <c r="OI62" s="38"/>
      <c r="OJ62" s="38"/>
      <c r="OK62" s="38"/>
      <c r="OL62" s="38"/>
      <c r="OM62" s="38"/>
      <c r="ON62" s="38"/>
      <c r="OO62" s="38"/>
      <c r="OP62" s="38"/>
      <c r="OQ62" s="38"/>
      <c r="OR62" s="38"/>
      <c r="OS62" s="38"/>
      <c r="OT62" s="38"/>
      <c r="OU62" s="38"/>
      <c r="OV62" s="38"/>
      <c r="OW62" s="38"/>
      <c r="OX62" s="38"/>
      <c r="OY62" s="38"/>
      <c r="OZ62" s="38"/>
      <c r="PA62" s="38"/>
      <c r="PB62" s="38"/>
      <c r="PC62" s="38"/>
      <c r="PD62" s="38"/>
      <c r="PE62" s="38"/>
      <c r="PF62" s="38"/>
      <c r="PG62" s="38"/>
      <c r="PH62" s="38"/>
      <c r="PI62" s="38"/>
      <c r="PJ62" s="38"/>
      <c r="PK62" s="38"/>
      <c r="PL62" s="38"/>
      <c r="PM62" s="38"/>
      <c r="PN62" s="38"/>
      <c r="PO62" s="38"/>
      <c r="PP62" s="38"/>
      <c r="PQ62" s="38"/>
      <c r="PR62" s="38"/>
      <c r="PS62" s="38"/>
      <c r="PT62" s="38"/>
      <c r="PU62" s="38"/>
      <c r="PV62" s="38"/>
      <c r="PW62" s="38"/>
      <c r="PX62" s="38"/>
      <c r="PY62" s="38"/>
      <c r="PZ62" s="38"/>
      <c r="QA62" s="38"/>
      <c r="QB62" s="38"/>
      <c r="QC62" s="38"/>
      <c r="QD62" s="38"/>
      <c r="QE62" s="38"/>
      <c r="QF62" s="38"/>
      <c r="QG62" s="38"/>
      <c r="QH62" s="38"/>
      <c r="QI62" s="38"/>
      <c r="QJ62" s="38"/>
      <c r="QK62" s="38"/>
      <c r="QL62" s="38"/>
      <c r="QM62" s="38"/>
      <c r="QN62" s="38"/>
      <c r="QO62" s="38"/>
      <c r="QP62" s="38"/>
      <c r="QQ62" s="38"/>
      <c r="QR62" s="38"/>
      <c r="QS62" s="38"/>
      <c r="QT62" s="38"/>
      <c r="QU62" s="38"/>
      <c r="QV62" s="38"/>
      <c r="QW62" s="38"/>
      <c r="QX62" s="38"/>
      <c r="QY62" s="38"/>
      <c r="QZ62" s="38"/>
      <c r="RA62" s="38"/>
      <c r="RB62" s="38"/>
      <c r="RC62" s="38"/>
      <c r="RD62" s="38"/>
      <c r="RE62" s="38"/>
      <c r="RF62" s="38"/>
      <c r="RG62" s="38"/>
      <c r="RH62" s="38"/>
      <c r="RI62" s="38"/>
      <c r="RJ62" s="38"/>
      <c r="RK62" s="38"/>
      <c r="RL62" s="38"/>
      <c r="RM62" s="38"/>
      <c r="RN62" s="38"/>
      <c r="RO62" s="38"/>
      <c r="RP62" s="38"/>
      <c r="RQ62" s="38"/>
      <c r="RR62" s="38"/>
      <c r="RS62" s="38"/>
      <c r="RT62" s="38"/>
      <c r="RU62" s="38"/>
      <c r="RV62" s="38"/>
      <c r="RW62" s="38"/>
      <c r="RX62" s="38"/>
      <c r="RY62" s="38"/>
      <c r="RZ62" s="38"/>
      <c r="SA62" s="38"/>
      <c r="SB62" s="38"/>
      <c r="SC62" s="38"/>
      <c r="SD62" s="38"/>
      <c r="SE62" s="38"/>
      <c r="SF62" s="38"/>
      <c r="SG62" s="38"/>
      <c r="SH62" s="38"/>
      <c r="SI62" s="38"/>
      <c r="SJ62" s="38"/>
      <c r="SK62" s="38"/>
      <c r="SL62" s="38"/>
      <c r="SM62" s="38"/>
      <c r="SN62" s="38"/>
      <c r="SO62" s="38"/>
      <c r="SP62" s="38"/>
      <c r="SQ62" s="38"/>
      <c r="SR62" s="38"/>
      <c r="SS62" s="38"/>
      <c r="ST62" s="38"/>
      <c r="SU62" s="38"/>
      <c r="SV62" s="38"/>
      <c r="SW62" s="38"/>
      <c r="SX62" s="38"/>
      <c r="SY62" s="38"/>
      <c r="SZ62" s="38"/>
      <c r="TA62" s="38"/>
      <c r="TB62" s="38"/>
      <c r="TC62" s="38"/>
      <c r="TD62" s="38"/>
      <c r="TE62" s="38"/>
      <c r="TF62" s="38"/>
      <c r="TG62" s="38"/>
      <c r="TH62" s="38"/>
      <c r="TI62" s="38"/>
      <c r="TJ62" s="38"/>
      <c r="TK62" s="38"/>
      <c r="TL62" s="38"/>
      <c r="TM62" s="38"/>
      <c r="TN62" s="38"/>
      <c r="TO62" s="38"/>
      <c r="TP62" s="38"/>
      <c r="TQ62" s="38"/>
      <c r="TR62" s="38"/>
      <c r="TS62" s="38"/>
      <c r="TT62" s="38"/>
      <c r="TU62" s="38"/>
      <c r="TV62" s="38"/>
      <c r="TW62" s="38"/>
      <c r="TX62" s="38"/>
      <c r="TY62" s="38"/>
      <c r="TZ62" s="38"/>
      <c r="UA62" s="38"/>
      <c r="UB62" s="38"/>
      <c r="UC62" s="38"/>
      <c r="UD62" s="38"/>
      <c r="UE62" s="38"/>
      <c r="UF62" s="38"/>
      <c r="UG62" s="38"/>
      <c r="UH62" s="38"/>
      <c r="UI62" s="38"/>
      <c r="UJ62" s="38"/>
      <c r="UK62" s="38"/>
      <c r="UL62" s="38"/>
      <c r="UM62" s="38"/>
      <c r="UN62" s="38"/>
      <c r="UO62" s="38"/>
      <c r="UP62" s="38"/>
      <c r="UQ62" s="38"/>
      <c r="UR62" s="38"/>
      <c r="US62" s="38"/>
      <c r="UT62" s="38"/>
      <c r="UU62" s="38"/>
      <c r="UV62" s="38"/>
      <c r="UW62" s="38"/>
      <c r="UX62" s="38"/>
      <c r="UY62" s="38"/>
      <c r="UZ62" s="38"/>
      <c r="VA62" s="38"/>
      <c r="VB62" s="38"/>
      <c r="VC62" s="38"/>
      <c r="VD62" s="38"/>
      <c r="VE62" s="38"/>
      <c r="VF62" s="38"/>
      <c r="VG62" s="38"/>
      <c r="VH62" s="38"/>
      <c r="VI62" s="38"/>
      <c r="VJ62" s="38"/>
      <c r="VK62" s="38"/>
      <c r="VL62" s="38"/>
      <c r="VM62" s="38"/>
      <c r="VN62" s="38"/>
      <c r="VO62" s="38"/>
      <c r="VP62" s="38"/>
      <c r="VQ62" s="38"/>
      <c r="VR62" s="38"/>
      <c r="VS62" s="38"/>
      <c r="VT62" s="38"/>
      <c r="VU62" s="38"/>
      <c r="VV62" s="38"/>
      <c r="VW62" s="38"/>
      <c r="VX62" s="38"/>
      <c r="VY62" s="38"/>
      <c r="VZ62" s="38"/>
      <c r="WA62" s="38"/>
      <c r="WB62" s="38"/>
      <c r="WC62" s="38"/>
      <c r="WD62" s="38"/>
      <c r="WE62" s="38"/>
      <c r="WF62" s="38"/>
      <c r="WG62" s="38"/>
      <c r="WH62" s="38"/>
      <c r="WI62" s="38"/>
      <c r="WJ62" s="38"/>
      <c r="WK62" s="38"/>
      <c r="WL62" s="38"/>
      <c r="WM62" s="38"/>
      <c r="WN62" s="38"/>
      <c r="WO62" s="38"/>
      <c r="WP62" s="38"/>
      <c r="WQ62" s="38"/>
      <c r="WR62" s="38"/>
      <c r="WS62" s="38"/>
      <c r="WT62" s="38"/>
      <c r="WU62" s="38"/>
      <c r="WV62" s="38"/>
      <c r="WW62" s="38"/>
      <c r="WX62" s="38"/>
      <c r="WY62" s="38"/>
      <c r="WZ62" s="38"/>
      <c r="XA62" s="38"/>
      <c r="XB62" s="38"/>
      <c r="XC62" s="38"/>
      <c r="XD62" s="38"/>
      <c r="XE62" s="38"/>
      <c r="XF62" s="38"/>
      <c r="XG62" s="38"/>
      <c r="XH62" s="38"/>
      <c r="XI62" s="38"/>
      <c r="XJ62" s="38"/>
      <c r="XK62" s="38"/>
      <c r="XL62" s="38"/>
      <c r="XM62" s="38"/>
      <c r="XN62" s="38"/>
      <c r="XO62" s="38"/>
      <c r="XP62" s="38"/>
      <c r="XQ62" s="38"/>
      <c r="XR62" s="38"/>
      <c r="XS62" s="38"/>
      <c r="XT62" s="38"/>
      <c r="XU62" s="38"/>
      <c r="XV62" s="38"/>
      <c r="XW62" s="38"/>
      <c r="XX62" s="38"/>
      <c r="XY62" s="38"/>
      <c r="XZ62" s="38"/>
      <c r="YA62" s="38"/>
      <c r="YB62" s="38"/>
      <c r="YC62" s="38"/>
      <c r="YD62" s="38"/>
      <c r="YE62" s="38"/>
      <c r="YF62" s="38"/>
      <c r="YG62" s="38"/>
      <c r="YH62" s="38"/>
      <c r="YI62" s="38"/>
      <c r="YJ62" s="38"/>
      <c r="YK62" s="38"/>
      <c r="YL62" s="38"/>
      <c r="YM62" s="38"/>
      <c r="YN62" s="38"/>
      <c r="YO62" s="38"/>
      <c r="YP62" s="38"/>
      <c r="YQ62" s="38"/>
      <c r="YR62" s="38"/>
      <c r="YS62" s="38"/>
      <c r="YT62" s="38"/>
      <c r="YU62" s="38"/>
      <c r="YV62" s="38"/>
      <c r="YW62" s="38"/>
      <c r="YX62" s="38"/>
      <c r="YY62" s="38"/>
      <c r="YZ62" s="38"/>
      <c r="ZA62" s="38"/>
      <c r="ZB62" s="38"/>
      <c r="ZC62" s="38"/>
      <c r="ZD62" s="38"/>
      <c r="ZE62" s="38"/>
      <c r="ZF62" s="38"/>
      <c r="ZG62" s="38"/>
      <c r="ZH62" s="38"/>
      <c r="ZI62" s="38"/>
      <c r="ZJ62" s="38"/>
      <c r="ZK62" s="38"/>
      <c r="ZL62" s="38"/>
      <c r="ZM62" s="38"/>
      <c r="ZN62" s="38"/>
      <c r="ZO62" s="38"/>
      <c r="ZP62" s="38"/>
      <c r="ZQ62" s="38"/>
      <c r="ZR62" s="38"/>
      <c r="ZS62" s="38"/>
      <c r="ZT62" s="38"/>
      <c r="ZU62" s="38"/>
      <c r="ZV62" s="38"/>
      <c r="ZW62" s="38"/>
      <c r="ZX62" s="38"/>
      <c r="ZY62" s="38"/>
      <c r="ZZ62" s="38"/>
      <c r="AAA62" s="38"/>
      <c r="AAB62" s="38"/>
      <c r="AAC62" s="38"/>
      <c r="AAD62" s="38"/>
      <c r="AAE62" s="38"/>
      <c r="AAF62" s="38"/>
      <c r="AAG62" s="38"/>
      <c r="AAH62" s="38"/>
      <c r="AAI62" s="38"/>
      <c r="AAJ62" s="31">
        <f t="shared" si="1"/>
        <v>0</v>
      </c>
      <c r="AAK62" s="5"/>
    </row>
    <row r="63" spans="1:713" s="36" customFormat="1" ht="12" customHeight="1" x14ac:dyDescent="0.25">
      <c r="A63" s="62" t="s">
        <v>537</v>
      </c>
      <c r="B63" s="77">
        <f t="shared" si="0"/>
        <v>0</v>
      </c>
      <c r="C63" s="69">
        <v>1</v>
      </c>
      <c r="D63" s="71">
        <v>43318</v>
      </c>
      <c r="E63" s="79">
        <v>22.4</v>
      </c>
      <c r="F63" s="79">
        <f>E63*B63</f>
        <v>0</v>
      </c>
      <c r="G63" s="77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  <c r="AK63" s="38"/>
      <c r="AL63" s="38"/>
      <c r="AM63" s="38"/>
      <c r="AN63" s="38"/>
      <c r="AO63" s="38"/>
      <c r="AP63" s="38"/>
      <c r="AQ63" s="38"/>
      <c r="AR63" s="38"/>
      <c r="AS63" s="38"/>
      <c r="AT63" s="38"/>
      <c r="AU63" s="38"/>
      <c r="AV63" s="38"/>
      <c r="AW63" s="38"/>
      <c r="AX63" s="38"/>
      <c r="AY63" s="38"/>
      <c r="AZ63" s="38"/>
      <c r="BA63" s="38"/>
      <c r="BB63" s="38"/>
      <c r="BC63" s="38"/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8"/>
      <c r="BS63" s="38"/>
      <c r="BT63" s="38"/>
      <c r="BU63" s="38"/>
      <c r="BV63" s="38"/>
      <c r="BW63" s="38"/>
      <c r="BX63" s="38"/>
      <c r="BY63" s="38"/>
      <c r="BZ63" s="38"/>
      <c r="CA63" s="38"/>
      <c r="CB63" s="38"/>
      <c r="CC63" s="38"/>
      <c r="CD63" s="38"/>
      <c r="CE63" s="38"/>
      <c r="CF63" s="38"/>
      <c r="CG63" s="38"/>
      <c r="CH63" s="38"/>
      <c r="CI63" s="38"/>
      <c r="CJ63" s="38"/>
      <c r="CK63" s="38"/>
      <c r="CL63" s="38"/>
      <c r="CM63" s="38"/>
      <c r="CN63" s="38"/>
      <c r="CO63" s="38"/>
      <c r="CP63" s="38"/>
      <c r="CQ63" s="38"/>
      <c r="CR63" s="38"/>
      <c r="CS63" s="38"/>
      <c r="CT63" s="38"/>
      <c r="CU63" s="38"/>
      <c r="CV63" s="38"/>
      <c r="CW63" s="38"/>
      <c r="CX63" s="38"/>
      <c r="CY63" s="38"/>
      <c r="CZ63" s="38"/>
      <c r="DA63" s="38"/>
      <c r="DB63" s="38"/>
      <c r="DC63" s="38"/>
      <c r="DD63" s="38"/>
      <c r="DE63" s="38"/>
      <c r="DF63" s="38"/>
      <c r="DG63" s="38"/>
      <c r="DH63" s="38"/>
      <c r="DI63" s="38"/>
      <c r="DJ63" s="38"/>
      <c r="DK63" s="38"/>
      <c r="DL63" s="38"/>
      <c r="DM63" s="38"/>
      <c r="DN63" s="38"/>
      <c r="DO63" s="38"/>
      <c r="DP63" s="38"/>
      <c r="DQ63" s="38"/>
      <c r="DR63" s="38"/>
      <c r="DS63" s="38"/>
      <c r="DT63" s="38"/>
      <c r="DU63" s="38"/>
      <c r="DV63" s="38"/>
      <c r="DW63" s="38"/>
      <c r="DX63" s="38"/>
      <c r="DY63" s="38"/>
      <c r="DZ63" s="38"/>
      <c r="EA63" s="38"/>
      <c r="EB63" s="38"/>
      <c r="EC63" s="38"/>
      <c r="ED63" s="38"/>
      <c r="EE63" s="38"/>
      <c r="EF63" s="38"/>
      <c r="EG63" s="38"/>
      <c r="EH63" s="38"/>
      <c r="EI63" s="38"/>
      <c r="EJ63" s="38"/>
      <c r="EK63" s="38"/>
      <c r="EL63" s="38"/>
      <c r="EM63" s="38"/>
      <c r="EN63" s="38"/>
      <c r="EO63" s="38"/>
      <c r="EP63" s="38"/>
      <c r="EQ63" s="38"/>
      <c r="ER63" s="38"/>
      <c r="ES63" s="38"/>
      <c r="ET63" s="38"/>
      <c r="EU63" s="38"/>
      <c r="EV63" s="38"/>
      <c r="EW63" s="38"/>
      <c r="EX63" s="38"/>
      <c r="EY63" s="38"/>
      <c r="EZ63" s="38"/>
      <c r="FA63" s="38"/>
      <c r="FB63" s="38"/>
      <c r="FC63" s="38"/>
      <c r="FD63" s="38"/>
      <c r="FE63" s="38"/>
      <c r="FF63" s="38"/>
      <c r="FG63" s="38"/>
      <c r="FH63" s="38"/>
      <c r="FI63" s="38"/>
      <c r="FJ63" s="38"/>
      <c r="FK63" s="38"/>
      <c r="FL63" s="38"/>
      <c r="FM63" s="38"/>
      <c r="FN63" s="38"/>
      <c r="FO63" s="38"/>
      <c r="FP63" s="38"/>
      <c r="FQ63" s="38"/>
      <c r="FR63" s="38"/>
      <c r="FS63" s="38"/>
      <c r="FT63" s="38"/>
      <c r="FU63" s="38"/>
      <c r="FV63" s="38"/>
      <c r="FW63" s="38"/>
      <c r="FX63" s="38"/>
      <c r="FY63" s="38"/>
      <c r="FZ63" s="38"/>
      <c r="GA63" s="38"/>
      <c r="GB63" s="38"/>
      <c r="GC63" s="38"/>
      <c r="GD63" s="38"/>
      <c r="GE63" s="38"/>
      <c r="GF63" s="38"/>
      <c r="GG63" s="38"/>
      <c r="GH63" s="38"/>
      <c r="GI63" s="38"/>
      <c r="GJ63" s="38"/>
      <c r="GK63" s="38"/>
      <c r="GL63" s="38"/>
      <c r="GM63" s="38"/>
      <c r="GN63" s="38"/>
      <c r="GO63" s="38"/>
      <c r="GP63" s="38"/>
      <c r="GQ63" s="38"/>
      <c r="GR63" s="38"/>
      <c r="GS63" s="38"/>
      <c r="GT63" s="38"/>
      <c r="GU63" s="38"/>
      <c r="GV63" s="38"/>
      <c r="GW63" s="38"/>
      <c r="GX63" s="38"/>
      <c r="GY63" s="38"/>
      <c r="GZ63" s="38"/>
      <c r="HA63" s="38"/>
      <c r="HB63" s="38"/>
      <c r="HC63" s="38"/>
      <c r="HD63" s="38"/>
      <c r="HE63" s="38"/>
      <c r="HF63" s="38"/>
      <c r="HG63" s="38"/>
      <c r="HH63" s="38"/>
      <c r="HI63" s="38"/>
      <c r="HJ63" s="38"/>
      <c r="HK63" s="38"/>
      <c r="HL63" s="38"/>
      <c r="HM63" s="38"/>
      <c r="HN63" s="38"/>
      <c r="HO63" s="38"/>
      <c r="HP63" s="38"/>
      <c r="HQ63" s="38"/>
      <c r="HR63" s="38"/>
      <c r="HS63" s="38"/>
      <c r="HT63" s="38"/>
      <c r="HU63" s="38"/>
      <c r="HV63" s="38"/>
      <c r="HW63" s="38"/>
      <c r="HX63" s="38"/>
      <c r="HY63" s="38"/>
      <c r="HZ63" s="38"/>
      <c r="IA63" s="38"/>
      <c r="IB63" s="38"/>
      <c r="IC63" s="38"/>
      <c r="ID63" s="38"/>
      <c r="IE63" s="38"/>
      <c r="IF63" s="38"/>
      <c r="IG63" s="38"/>
      <c r="IH63" s="38"/>
      <c r="II63" s="38"/>
      <c r="IJ63" s="38"/>
      <c r="IK63" s="38"/>
      <c r="IL63" s="38"/>
      <c r="IM63" s="38"/>
      <c r="IN63" s="38"/>
      <c r="IO63" s="38"/>
      <c r="IP63" s="38"/>
      <c r="IQ63" s="38"/>
      <c r="IR63" s="38"/>
      <c r="IS63" s="38"/>
      <c r="IT63" s="38"/>
      <c r="IU63" s="38"/>
      <c r="IV63" s="38"/>
      <c r="IW63" s="38"/>
      <c r="IX63" s="38"/>
      <c r="IY63" s="38"/>
      <c r="IZ63" s="38"/>
      <c r="JA63" s="38"/>
      <c r="JB63" s="38"/>
      <c r="JC63" s="38"/>
      <c r="JD63" s="38"/>
      <c r="JE63" s="38"/>
      <c r="JF63" s="38"/>
      <c r="JG63" s="38"/>
      <c r="JH63" s="38"/>
      <c r="JI63" s="38"/>
      <c r="JJ63" s="38"/>
      <c r="JK63" s="38"/>
      <c r="JL63" s="38"/>
      <c r="JM63" s="38"/>
      <c r="JN63" s="38"/>
      <c r="JO63" s="38"/>
      <c r="JP63" s="38"/>
      <c r="JQ63" s="38"/>
      <c r="JR63" s="38"/>
      <c r="JS63" s="38"/>
      <c r="JT63" s="38"/>
      <c r="JU63" s="38"/>
      <c r="JV63" s="38"/>
      <c r="JW63" s="38"/>
      <c r="JX63" s="38"/>
      <c r="JY63" s="38"/>
      <c r="JZ63" s="38"/>
      <c r="KA63" s="38"/>
      <c r="KB63" s="38"/>
      <c r="KC63" s="38"/>
      <c r="KD63" s="38"/>
      <c r="KE63" s="38"/>
      <c r="KF63" s="38"/>
      <c r="KG63" s="38"/>
      <c r="KH63" s="38"/>
      <c r="KI63" s="38"/>
      <c r="KJ63" s="38"/>
      <c r="KK63" s="38"/>
      <c r="KL63" s="38"/>
      <c r="KM63" s="38"/>
      <c r="KN63" s="38"/>
      <c r="KO63" s="38"/>
      <c r="KP63" s="38"/>
      <c r="KQ63" s="38"/>
      <c r="KR63" s="38"/>
      <c r="KS63" s="38"/>
      <c r="KT63" s="38"/>
      <c r="KU63" s="38"/>
      <c r="KV63" s="38"/>
      <c r="KW63" s="38"/>
      <c r="KX63" s="38"/>
      <c r="KY63" s="38"/>
      <c r="KZ63" s="38"/>
      <c r="LA63" s="38"/>
      <c r="LB63" s="38"/>
      <c r="LC63" s="38"/>
      <c r="LD63" s="38"/>
      <c r="LE63" s="38"/>
      <c r="LF63" s="38"/>
      <c r="LG63" s="38"/>
      <c r="LH63" s="38"/>
      <c r="LI63" s="38"/>
      <c r="LJ63" s="38"/>
      <c r="LK63" s="38"/>
      <c r="LL63" s="38"/>
      <c r="LM63" s="38"/>
      <c r="LN63" s="38"/>
      <c r="LO63" s="38"/>
      <c r="LP63" s="38"/>
      <c r="LQ63" s="38"/>
      <c r="LR63" s="38"/>
      <c r="LS63" s="38"/>
      <c r="LT63" s="38"/>
      <c r="LU63" s="38"/>
      <c r="LV63" s="38"/>
      <c r="LW63" s="38"/>
      <c r="LX63" s="38"/>
      <c r="LY63" s="38"/>
      <c r="LZ63" s="38"/>
      <c r="MA63" s="38"/>
      <c r="MB63" s="38"/>
      <c r="MC63" s="38"/>
      <c r="MD63" s="38"/>
      <c r="ME63" s="38"/>
      <c r="MF63" s="38"/>
      <c r="MG63" s="38"/>
      <c r="MH63" s="38"/>
      <c r="MI63" s="38"/>
      <c r="MJ63" s="38"/>
      <c r="MK63" s="38"/>
      <c r="ML63" s="38"/>
      <c r="MM63" s="38"/>
      <c r="MN63" s="38"/>
      <c r="MO63" s="38"/>
      <c r="MP63" s="38"/>
      <c r="MQ63" s="38"/>
      <c r="MR63" s="38"/>
      <c r="MS63" s="38"/>
      <c r="MT63" s="38"/>
      <c r="MU63" s="38"/>
      <c r="MV63" s="38"/>
      <c r="MW63" s="38"/>
      <c r="MX63" s="38"/>
      <c r="MY63" s="38"/>
      <c r="MZ63" s="38"/>
      <c r="NA63" s="38"/>
      <c r="NB63" s="38"/>
      <c r="NC63" s="38"/>
      <c r="ND63" s="38"/>
      <c r="NE63" s="38"/>
      <c r="NF63" s="38"/>
      <c r="NG63" s="38"/>
      <c r="NH63" s="38"/>
      <c r="NI63" s="38"/>
      <c r="NJ63" s="38"/>
      <c r="NK63" s="38"/>
      <c r="NL63" s="38"/>
      <c r="NM63" s="38"/>
      <c r="NN63" s="38"/>
      <c r="NO63" s="38"/>
      <c r="NP63" s="38"/>
      <c r="NQ63" s="38"/>
      <c r="NR63" s="38"/>
      <c r="NS63" s="38"/>
      <c r="NT63" s="38"/>
      <c r="NU63" s="38"/>
      <c r="NV63" s="38"/>
      <c r="NW63" s="38"/>
      <c r="NX63" s="38"/>
      <c r="NY63" s="38"/>
      <c r="NZ63" s="38"/>
      <c r="OA63" s="38"/>
      <c r="OB63" s="38"/>
      <c r="OC63" s="38"/>
      <c r="OD63" s="38"/>
      <c r="OE63" s="38"/>
      <c r="OF63" s="38"/>
      <c r="OG63" s="38"/>
      <c r="OH63" s="38"/>
      <c r="OI63" s="38"/>
      <c r="OJ63" s="38"/>
      <c r="OK63" s="38"/>
      <c r="OL63" s="38"/>
      <c r="OM63" s="38"/>
      <c r="ON63" s="38"/>
      <c r="OO63" s="38"/>
      <c r="OP63" s="38"/>
      <c r="OQ63" s="38"/>
      <c r="OR63" s="38"/>
      <c r="OS63" s="38"/>
      <c r="OT63" s="38"/>
      <c r="OU63" s="38"/>
      <c r="OV63" s="38"/>
      <c r="OW63" s="38"/>
      <c r="OX63" s="38"/>
      <c r="OY63" s="38"/>
      <c r="OZ63" s="38"/>
      <c r="PA63" s="38"/>
      <c r="PB63" s="38"/>
      <c r="PC63" s="38"/>
      <c r="PD63" s="38"/>
      <c r="PE63" s="38"/>
      <c r="PF63" s="38"/>
      <c r="PG63" s="38">
        <v>1</v>
      </c>
      <c r="PH63" s="38"/>
      <c r="PI63" s="38"/>
      <c r="PJ63" s="38"/>
      <c r="PK63" s="38"/>
      <c r="PL63" s="38"/>
      <c r="PM63" s="38">
        <v>1</v>
      </c>
      <c r="PN63" s="38"/>
      <c r="PO63" s="38"/>
      <c r="PP63" s="38"/>
      <c r="PQ63" s="38"/>
      <c r="PR63" s="38"/>
      <c r="PS63" s="38"/>
      <c r="PT63" s="38"/>
      <c r="PU63" s="38"/>
      <c r="PV63" s="38"/>
      <c r="PW63" s="38"/>
      <c r="PX63" s="38"/>
      <c r="PY63" s="38"/>
      <c r="PZ63" s="38"/>
      <c r="QA63" s="38"/>
      <c r="QB63" s="38"/>
      <c r="QC63" s="38"/>
      <c r="QD63" s="38"/>
      <c r="QE63" s="38"/>
      <c r="QF63" s="38"/>
      <c r="QG63" s="38"/>
      <c r="QH63" s="38"/>
      <c r="QI63" s="38"/>
      <c r="QJ63" s="38"/>
      <c r="QK63" s="38"/>
      <c r="QL63" s="38"/>
      <c r="QM63" s="38"/>
      <c r="QN63" s="38"/>
      <c r="QO63" s="38"/>
      <c r="QP63" s="38"/>
      <c r="QQ63" s="38"/>
      <c r="QR63" s="38"/>
      <c r="QS63" s="38"/>
      <c r="QT63" s="38"/>
      <c r="QU63" s="38"/>
      <c r="QV63" s="38"/>
      <c r="QW63" s="38"/>
      <c r="QX63" s="38"/>
      <c r="QY63" s="38"/>
      <c r="QZ63" s="38"/>
      <c r="RA63" s="38"/>
      <c r="RB63" s="38"/>
      <c r="RC63" s="38"/>
      <c r="RD63" s="38"/>
      <c r="RE63" s="38"/>
      <c r="RF63" s="38"/>
      <c r="RG63" s="38"/>
      <c r="RH63" s="38"/>
      <c r="RI63" s="38"/>
      <c r="RJ63" s="38"/>
      <c r="RK63" s="38"/>
      <c r="RL63" s="38"/>
      <c r="RM63" s="38"/>
      <c r="RN63" s="38"/>
      <c r="RO63" s="38"/>
      <c r="RP63" s="38"/>
      <c r="RQ63" s="38"/>
      <c r="RR63" s="38"/>
      <c r="RS63" s="38"/>
      <c r="RT63" s="38"/>
      <c r="RU63" s="38"/>
      <c r="RV63" s="38"/>
      <c r="RW63" s="38"/>
      <c r="RX63" s="38"/>
      <c r="RY63" s="38"/>
      <c r="RZ63" s="38"/>
      <c r="SA63" s="38"/>
      <c r="SB63" s="38"/>
      <c r="SC63" s="38"/>
      <c r="SD63" s="38"/>
      <c r="SE63" s="38"/>
      <c r="SF63" s="38"/>
      <c r="SG63" s="38"/>
      <c r="SH63" s="38"/>
      <c r="SI63" s="38"/>
      <c r="SJ63" s="38"/>
      <c r="SK63" s="38"/>
      <c r="SL63" s="38"/>
      <c r="SM63" s="38"/>
      <c r="SN63" s="38"/>
      <c r="SO63" s="38"/>
      <c r="SP63" s="38"/>
      <c r="SQ63" s="38"/>
      <c r="SR63" s="38"/>
      <c r="SS63" s="38"/>
      <c r="ST63" s="38"/>
      <c r="SU63" s="38"/>
      <c r="SV63" s="38"/>
      <c r="SW63" s="38"/>
      <c r="SX63" s="38"/>
      <c r="SY63" s="38"/>
      <c r="SZ63" s="38"/>
      <c r="TA63" s="38"/>
      <c r="TB63" s="38"/>
      <c r="TC63" s="38"/>
      <c r="TD63" s="38"/>
      <c r="TE63" s="38"/>
      <c r="TF63" s="38"/>
      <c r="TG63" s="38"/>
      <c r="TH63" s="38"/>
      <c r="TI63" s="38"/>
      <c r="TJ63" s="38"/>
      <c r="TK63" s="38"/>
      <c r="TL63" s="38"/>
      <c r="TM63" s="38"/>
      <c r="TN63" s="38"/>
      <c r="TO63" s="38"/>
      <c r="TP63" s="38"/>
      <c r="TQ63" s="38"/>
      <c r="TR63" s="38"/>
      <c r="TS63" s="38"/>
      <c r="TT63" s="38"/>
      <c r="TU63" s="38"/>
      <c r="TV63" s="38"/>
      <c r="TW63" s="38"/>
      <c r="TX63" s="38"/>
      <c r="TY63" s="38"/>
      <c r="TZ63" s="38"/>
      <c r="UA63" s="38"/>
      <c r="UB63" s="38"/>
      <c r="UC63" s="38"/>
      <c r="UD63" s="38"/>
      <c r="UE63" s="38"/>
      <c r="UF63" s="38"/>
      <c r="UG63" s="38"/>
      <c r="UH63" s="38"/>
      <c r="UI63" s="38"/>
      <c r="UJ63" s="38"/>
      <c r="UK63" s="38"/>
      <c r="UL63" s="38"/>
      <c r="UM63" s="38"/>
      <c r="UN63" s="38"/>
      <c r="UO63" s="38"/>
      <c r="UP63" s="38"/>
      <c r="UQ63" s="38"/>
      <c r="UR63" s="38"/>
      <c r="US63" s="38"/>
      <c r="UT63" s="38"/>
      <c r="UU63" s="38"/>
      <c r="UV63" s="38"/>
      <c r="UW63" s="38"/>
      <c r="UX63" s="38"/>
      <c r="UY63" s="38"/>
      <c r="UZ63" s="38"/>
      <c r="VA63" s="38"/>
      <c r="VB63" s="38"/>
      <c r="VC63" s="38"/>
      <c r="VD63" s="38"/>
      <c r="VE63" s="38"/>
      <c r="VF63" s="38"/>
      <c r="VG63" s="38"/>
      <c r="VH63" s="38"/>
      <c r="VI63" s="38"/>
      <c r="VJ63" s="38"/>
      <c r="VK63" s="38"/>
      <c r="VL63" s="38"/>
      <c r="VM63" s="38"/>
      <c r="VN63" s="38"/>
      <c r="VO63" s="38"/>
      <c r="VP63" s="38"/>
      <c r="VQ63" s="38"/>
      <c r="VR63" s="38"/>
      <c r="VS63" s="38"/>
      <c r="VT63" s="38"/>
      <c r="VU63" s="38"/>
      <c r="VV63" s="38"/>
      <c r="VW63" s="38"/>
      <c r="VX63" s="38"/>
      <c r="VY63" s="38"/>
      <c r="VZ63" s="38"/>
      <c r="WA63" s="38"/>
      <c r="WB63" s="38"/>
      <c r="WC63" s="38"/>
      <c r="WD63" s="38"/>
      <c r="WE63" s="38"/>
      <c r="WF63" s="38"/>
      <c r="WG63" s="38"/>
      <c r="WH63" s="38"/>
      <c r="WI63" s="38"/>
      <c r="WJ63" s="38"/>
      <c r="WK63" s="38"/>
      <c r="WL63" s="38"/>
      <c r="WM63" s="38"/>
      <c r="WN63" s="38"/>
      <c r="WO63" s="38"/>
      <c r="WP63" s="38"/>
      <c r="WQ63" s="38"/>
      <c r="WR63" s="38"/>
      <c r="WS63" s="38"/>
      <c r="WT63" s="38"/>
      <c r="WU63" s="38"/>
      <c r="WV63" s="38"/>
      <c r="WW63" s="38"/>
      <c r="WX63" s="38"/>
      <c r="WY63" s="38"/>
      <c r="WZ63" s="38"/>
      <c r="XA63" s="38"/>
      <c r="XB63" s="38"/>
      <c r="XC63" s="38"/>
      <c r="XD63" s="38"/>
      <c r="XE63" s="38"/>
      <c r="XF63" s="38"/>
      <c r="XG63" s="38"/>
      <c r="XH63" s="38"/>
      <c r="XI63" s="38"/>
      <c r="XJ63" s="38"/>
      <c r="XK63" s="38"/>
      <c r="XL63" s="38"/>
      <c r="XM63" s="38"/>
      <c r="XN63" s="38"/>
      <c r="XO63" s="38"/>
      <c r="XP63" s="38"/>
      <c r="XQ63" s="38"/>
      <c r="XR63" s="38"/>
      <c r="XS63" s="38"/>
      <c r="XT63" s="38"/>
      <c r="XU63" s="38"/>
      <c r="XV63" s="38"/>
      <c r="XW63" s="38"/>
      <c r="XX63" s="38"/>
      <c r="XY63" s="38"/>
      <c r="XZ63" s="38"/>
      <c r="YA63" s="38"/>
      <c r="YB63" s="38"/>
      <c r="YC63" s="38"/>
      <c r="YD63" s="38"/>
      <c r="YE63" s="38"/>
      <c r="YF63" s="38"/>
      <c r="YG63" s="38"/>
      <c r="YH63" s="38"/>
      <c r="YI63" s="38"/>
      <c r="YJ63" s="38"/>
      <c r="YK63" s="38"/>
      <c r="YL63" s="38"/>
      <c r="YM63" s="38"/>
      <c r="YN63" s="38"/>
      <c r="YO63" s="38"/>
      <c r="YP63" s="38"/>
      <c r="YQ63" s="38"/>
      <c r="YR63" s="38"/>
      <c r="YS63" s="38"/>
      <c r="YT63" s="38"/>
      <c r="YU63" s="38"/>
      <c r="YV63" s="38"/>
      <c r="YW63" s="38"/>
      <c r="YX63" s="38"/>
      <c r="YY63" s="38"/>
      <c r="YZ63" s="38"/>
      <c r="ZA63" s="38"/>
      <c r="ZB63" s="38"/>
      <c r="ZC63" s="38"/>
      <c r="ZD63" s="38"/>
      <c r="ZE63" s="38"/>
      <c r="ZF63" s="38"/>
      <c r="ZG63" s="38"/>
      <c r="ZH63" s="38"/>
      <c r="ZI63" s="38"/>
      <c r="ZJ63" s="38"/>
      <c r="ZK63" s="38"/>
      <c r="ZL63" s="38"/>
      <c r="ZM63" s="38"/>
      <c r="ZN63" s="38"/>
      <c r="ZO63" s="38"/>
      <c r="ZP63" s="38"/>
      <c r="ZQ63" s="38"/>
      <c r="ZR63" s="38"/>
      <c r="ZS63" s="38"/>
      <c r="ZT63" s="38"/>
      <c r="ZU63" s="38"/>
      <c r="ZV63" s="38"/>
      <c r="ZW63" s="38"/>
      <c r="ZX63" s="38"/>
      <c r="ZY63" s="38"/>
      <c r="ZZ63" s="38"/>
      <c r="AAA63" s="38"/>
      <c r="AAB63" s="38"/>
      <c r="AAC63" s="38"/>
      <c r="AAD63" s="38"/>
      <c r="AAE63" s="38"/>
      <c r="AAF63" s="38"/>
      <c r="AAG63" s="38"/>
      <c r="AAH63" s="38"/>
      <c r="AAI63" s="38"/>
      <c r="AAJ63" s="31">
        <f t="shared" si="1"/>
        <v>0</v>
      </c>
      <c r="AAK63" s="5"/>
    </row>
    <row r="64" spans="1:713" s="36" customFormat="1" ht="12" customHeight="1" x14ac:dyDescent="0.25">
      <c r="A64" s="62" t="s">
        <v>137</v>
      </c>
      <c r="B64" s="77">
        <f t="shared" si="0"/>
        <v>0</v>
      </c>
      <c r="C64" s="69">
        <v>10</v>
      </c>
      <c r="D64" s="72">
        <v>43419</v>
      </c>
      <c r="E64" s="79">
        <v>13.61</v>
      </c>
      <c r="F64" s="79">
        <f t="shared" ref="F64:F89" si="7">E64*B64</f>
        <v>0</v>
      </c>
      <c r="G64" s="77">
        <v>2</v>
      </c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  <c r="AK64" s="38"/>
      <c r="AL64" s="38"/>
      <c r="AM64" s="38"/>
      <c r="AN64" s="38"/>
      <c r="AO64" s="38"/>
      <c r="AP64" s="38"/>
      <c r="AQ64" s="38"/>
      <c r="AR64" s="38"/>
      <c r="AS64" s="38"/>
      <c r="AT64" s="38"/>
      <c r="AU64" s="38"/>
      <c r="AV64" s="38"/>
      <c r="AW64" s="38"/>
      <c r="AX64" s="38"/>
      <c r="AY64" s="38"/>
      <c r="AZ64" s="38"/>
      <c r="BA64" s="38"/>
      <c r="BB64" s="38"/>
      <c r="BC64" s="38"/>
      <c r="BD64" s="38"/>
      <c r="BE64" s="38"/>
      <c r="BF64" s="38"/>
      <c r="BG64" s="38"/>
      <c r="BH64" s="38"/>
      <c r="BI64" s="38"/>
      <c r="BJ64" s="38"/>
      <c r="BK64" s="38"/>
      <c r="BL64" s="38"/>
      <c r="BM64" s="38"/>
      <c r="BN64" s="38"/>
      <c r="BO64" s="38"/>
      <c r="BP64" s="38"/>
      <c r="BQ64" s="38"/>
      <c r="BR64" s="38"/>
      <c r="BS64" s="38"/>
      <c r="BT64" s="38"/>
      <c r="BU64" s="38"/>
      <c r="BV64" s="38"/>
      <c r="BW64" s="38"/>
      <c r="BX64" s="38"/>
      <c r="BY64" s="38"/>
      <c r="BZ64" s="38"/>
      <c r="CA64" s="38"/>
      <c r="CB64" s="38"/>
      <c r="CC64" s="38"/>
      <c r="CD64" s="38"/>
      <c r="CE64" s="38"/>
      <c r="CF64" s="38"/>
      <c r="CG64" s="38"/>
      <c r="CH64" s="38"/>
      <c r="CI64" s="38"/>
      <c r="CJ64" s="38"/>
      <c r="CK64" s="38"/>
      <c r="CL64" s="38"/>
      <c r="CM64" s="38"/>
      <c r="CN64" s="38"/>
      <c r="CO64" s="38"/>
      <c r="CP64" s="38"/>
      <c r="CQ64" s="38"/>
      <c r="CR64" s="38"/>
      <c r="CS64" s="38"/>
      <c r="CT64" s="38"/>
      <c r="CU64" s="38"/>
      <c r="CV64" s="38"/>
      <c r="CW64" s="38"/>
      <c r="CX64" s="38"/>
      <c r="CY64" s="38"/>
      <c r="CZ64" s="38"/>
      <c r="DA64" s="38"/>
      <c r="DB64" s="38"/>
      <c r="DC64" s="38"/>
      <c r="DD64" s="38"/>
      <c r="DE64" s="38"/>
      <c r="DF64" s="38"/>
      <c r="DG64" s="38"/>
      <c r="DH64" s="38"/>
      <c r="DI64" s="38"/>
      <c r="DJ64" s="38"/>
      <c r="DK64" s="38"/>
      <c r="DL64" s="38"/>
      <c r="DM64" s="38"/>
      <c r="DN64" s="38"/>
      <c r="DO64" s="38"/>
      <c r="DP64" s="38"/>
      <c r="DQ64" s="38"/>
      <c r="DR64" s="38"/>
      <c r="DS64" s="38"/>
      <c r="DT64" s="38"/>
      <c r="DU64" s="38"/>
      <c r="DV64" s="38"/>
      <c r="DW64" s="38"/>
      <c r="DX64" s="38"/>
      <c r="DY64" s="38"/>
      <c r="DZ64" s="38"/>
      <c r="EA64" s="38"/>
      <c r="EB64" s="38"/>
      <c r="EC64" s="38"/>
      <c r="ED64" s="38"/>
      <c r="EE64" s="38"/>
      <c r="EF64" s="38"/>
      <c r="EG64" s="38"/>
      <c r="EH64" s="38"/>
      <c r="EI64" s="38"/>
      <c r="EJ64" s="38"/>
      <c r="EK64" s="38"/>
      <c r="EL64" s="38"/>
      <c r="EM64" s="38"/>
      <c r="EN64" s="38"/>
      <c r="EO64" s="38"/>
      <c r="EP64" s="38"/>
      <c r="EQ64" s="38"/>
      <c r="ER64" s="38"/>
      <c r="ES64" s="38"/>
      <c r="ET64" s="38"/>
      <c r="EU64" s="38"/>
      <c r="EV64" s="38"/>
      <c r="EW64" s="38"/>
      <c r="EX64" s="38"/>
      <c r="EY64" s="38"/>
      <c r="EZ64" s="38"/>
      <c r="FA64" s="38"/>
      <c r="FB64" s="38"/>
      <c r="FC64" s="38"/>
      <c r="FD64" s="38"/>
      <c r="FE64" s="38"/>
      <c r="FF64" s="38"/>
      <c r="FG64" s="38"/>
      <c r="FH64" s="38"/>
      <c r="FI64" s="38"/>
      <c r="FJ64" s="38"/>
      <c r="FK64" s="38"/>
      <c r="FL64" s="38"/>
      <c r="FM64" s="38"/>
      <c r="FN64" s="38"/>
      <c r="FO64" s="38"/>
      <c r="FP64" s="38"/>
      <c r="FQ64" s="38"/>
      <c r="FR64" s="38"/>
      <c r="FS64" s="38"/>
      <c r="FT64" s="38"/>
      <c r="FU64" s="38"/>
      <c r="FV64" s="38"/>
      <c r="FW64" s="38"/>
      <c r="FX64" s="38"/>
      <c r="FY64" s="38"/>
      <c r="FZ64" s="38"/>
      <c r="GA64" s="38"/>
      <c r="GB64" s="38"/>
      <c r="GC64" s="38"/>
      <c r="GD64" s="38"/>
      <c r="GE64" s="38"/>
      <c r="GF64" s="38"/>
      <c r="GG64" s="38"/>
      <c r="GH64" s="38"/>
      <c r="GI64" s="38"/>
      <c r="GJ64" s="38"/>
      <c r="GK64" s="38"/>
      <c r="GL64" s="38"/>
      <c r="GM64" s="38"/>
      <c r="GN64" s="38"/>
      <c r="GO64" s="38"/>
      <c r="GP64" s="38"/>
      <c r="GQ64" s="38"/>
      <c r="GR64" s="38"/>
      <c r="GS64" s="38"/>
      <c r="GT64" s="38"/>
      <c r="GU64" s="38"/>
      <c r="GV64" s="38"/>
      <c r="GW64" s="38"/>
      <c r="GX64" s="38"/>
      <c r="GY64" s="38"/>
      <c r="GZ64" s="38"/>
      <c r="HA64" s="38"/>
      <c r="HB64" s="38"/>
      <c r="HC64" s="38"/>
      <c r="HD64" s="38"/>
      <c r="HE64" s="38"/>
      <c r="HF64" s="38"/>
      <c r="HG64" s="38"/>
      <c r="HH64" s="38"/>
      <c r="HI64" s="38"/>
      <c r="HJ64" s="38"/>
      <c r="HK64" s="38"/>
      <c r="HL64" s="38">
        <v>2</v>
      </c>
      <c r="HM64" s="38"/>
      <c r="HN64" s="38"/>
      <c r="HO64" s="38"/>
      <c r="HP64" s="38"/>
      <c r="HQ64" s="38"/>
      <c r="HR64" s="38"/>
      <c r="HS64" s="38"/>
      <c r="HT64" s="38"/>
      <c r="HU64" s="38"/>
      <c r="HV64" s="38"/>
      <c r="HW64" s="38"/>
      <c r="HX64" s="38"/>
      <c r="HY64" s="38">
        <v>190</v>
      </c>
      <c r="HZ64" s="38"/>
      <c r="IA64" s="38"/>
      <c r="IB64" s="38"/>
      <c r="IC64" s="38"/>
      <c r="ID64" s="38"/>
      <c r="IE64" s="38"/>
      <c r="IF64" s="38"/>
      <c r="IG64" s="38"/>
      <c r="IH64" s="38"/>
      <c r="II64" s="38"/>
      <c r="IJ64" s="38"/>
      <c r="IK64" s="38"/>
      <c r="IL64" s="38"/>
      <c r="IM64" s="38"/>
      <c r="IN64" s="38"/>
      <c r="IO64" s="38"/>
      <c r="IP64" s="38"/>
      <c r="IQ64" s="38"/>
      <c r="IR64" s="38"/>
      <c r="IS64" s="38"/>
      <c r="IT64" s="38"/>
      <c r="IU64" s="38"/>
      <c r="IV64" s="38"/>
      <c r="IW64" s="38"/>
      <c r="IX64" s="38"/>
      <c r="IY64" s="38"/>
      <c r="IZ64" s="38"/>
      <c r="JA64" s="38"/>
      <c r="JB64" s="38"/>
      <c r="JC64" s="38"/>
      <c r="JD64" s="38"/>
      <c r="JE64" s="38"/>
      <c r="JF64" s="38"/>
      <c r="JG64" s="38"/>
      <c r="JH64" s="38"/>
      <c r="JI64" s="38"/>
      <c r="JJ64" s="38"/>
      <c r="JK64" s="38"/>
      <c r="JL64" s="38"/>
      <c r="JM64" s="38"/>
      <c r="JN64" s="38"/>
      <c r="JO64" s="38"/>
      <c r="JP64" s="38"/>
      <c r="JQ64" s="38"/>
      <c r="JR64" s="38"/>
      <c r="JS64" s="38"/>
      <c r="JT64" s="38"/>
      <c r="JU64" s="38"/>
      <c r="JV64" s="38"/>
      <c r="JW64" s="38"/>
      <c r="JX64" s="38"/>
      <c r="JY64" s="38"/>
      <c r="JZ64" s="38"/>
      <c r="KA64" s="38"/>
      <c r="KB64" s="38"/>
      <c r="KC64" s="38"/>
      <c r="KD64" s="38"/>
      <c r="KE64" s="38"/>
      <c r="KF64" s="38"/>
      <c r="KG64" s="38"/>
      <c r="KH64" s="38"/>
      <c r="KI64" s="38"/>
      <c r="KJ64" s="38"/>
      <c r="KK64" s="38"/>
      <c r="KL64" s="38"/>
      <c r="KM64" s="38"/>
      <c r="KN64" s="38"/>
      <c r="KO64" s="38"/>
      <c r="KP64" s="38"/>
      <c r="KQ64" s="38"/>
      <c r="KR64" s="38"/>
      <c r="KS64" s="38"/>
      <c r="KT64" s="38"/>
      <c r="KU64" s="38"/>
      <c r="KV64" s="38"/>
      <c r="KW64" s="38"/>
      <c r="KX64" s="38"/>
      <c r="KY64" s="38"/>
      <c r="KZ64" s="38"/>
      <c r="LA64" s="38"/>
      <c r="LB64" s="38"/>
      <c r="LC64" s="38"/>
      <c r="LD64" s="38">
        <v>60</v>
      </c>
      <c r="LE64" s="38"/>
      <c r="LF64" s="38"/>
      <c r="LG64" s="38"/>
      <c r="LH64" s="38"/>
      <c r="LI64" s="38"/>
      <c r="LJ64" s="38"/>
      <c r="LK64" s="38"/>
      <c r="LL64" s="38"/>
      <c r="LM64" s="38"/>
      <c r="LN64" s="38"/>
      <c r="LO64" s="38"/>
      <c r="LP64" s="38"/>
      <c r="LQ64" s="38"/>
      <c r="LR64" s="38"/>
      <c r="LS64" s="38"/>
      <c r="LT64" s="38"/>
      <c r="LU64" s="38"/>
      <c r="LV64" s="38"/>
      <c r="LW64" s="38"/>
      <c r="LX64" s="38"/>
      <c r="LY64" s="38"/>
      <c r="LZ64" s="38"/>
      <c r="MA64" s="38"/>
      <c r="MB64" s="38"/>
      <c r="MC64" s="38"/>
      <c r="MD64" s="38"/>
      <c r="ME64" s="38"/>
      <c r="MF64" s="38"/>
      <c r="MG64" s="38"/>
      <c r="MH64" s="38"/>
      <c r="MI64" s="38"/>
      <c r="MJ64" s="38"/>
      <c r="MK64" s="38"/>
      <c r="ML64" s="38"/>
      <c r="MM64" s="38"/>
      <c r="MN64" s="38"/>
      <c r="MO64" s="38"/>
      <c r="MP64" s="38"/>
      <c r="MQ64" s="38"/>
      <c r="MR64" s="38"/>
      <c r="MS64" s="38"/>
      <c r="MT64" s="38"/>
      <c r="MU64" s="38"/>
      <c r="MV64" s="38"/>
      <c r="MW64" s="38"/>
      <c r="MX64" s="38">
        <v>50</v>
      </c>
      <c r="MY64" s="38"/>
      <c r="MZ64" s="38"/>
      <c r="NA64" s="38"/>
      <c r="NB64" s="38"/>
      <c r="NC64" s="38"/>
      <c r="ND64" s="38"/>
      <c r="NE64" s="38"/>
      <c r="NF64" s="38"/>
      <c r="NG64" s="38"/>
      <c r="NH64" s="38"/>
      <c r="NI64" s="38">
        <v>50</v>
      </c>
      <c r="NJ64" s="38"/>
      <c r="NK64" s="38"/>
      <c r="NL64" s="38"/>
      <c r="NM64" s="38"/>
      <c r="NN64" s="38"/>
      <c r="NO64" s="38">
        <v>30</v>
      </c>
      <c r="NP64" s="38"/>
      <c r="NQ64" s="38"/>
      <c r="NR64" s="38"/>
      <c r="NS64" s="38"/>
      <c r="NT64" s="38"/>
      <c r="NU64" s="38"/>
      <c r="NV64" s="38"/>
      <c r="NW64" s="38"/>
      <c r="NX64" s="38"/>
      <c r="NY64" s="38"/>
      <c r="NZ64" s="38"/>
      <c r="OA64" s="38"/>
      <c r="OB64" s="38"/>
      <c r="OC64" s="38"/>
      <c r="OD64" s="38"/>
      <c r="OE64" s="38"/>
      <c r="OF64" s="38"/>
      <c r="OG64" s="38"/>
      <c r="OH64" s="38"/>
      <c r="OI64" s="38"/>
      <c r="OJ64" s="38"/>
      <c r="OK64" s="38"/>
      <c r="OL64" s="38">
        <v>100</v>
      </c>
      <c r="OM64" s="38"/>
      <c r="ON64" s="38"/>
      <c r="OO64" s="38"/>
      <c r="OP64" s="38"/>
      <c r="OQ64" s="38"/>
      <c r="OR64" s="38"/>
      <c r="OS64" s="38"/>
      <c r="OT64" s="38"/>
      <c r="OU64" s="38"/>
      <c r="OV64" s="38"/>
      <c r="OW64" s="38"/>
      <c r="OX64" s="38"/>
      <c r="OY64" s="38"/>
      <c r="OZ64" s="38"/>
      <c r="PA64" s="38"/>
      <c r="PB64" s="38"/>
      <c r="PC64" s="38"/>
      <c r="PD64" s="38"/>
      <c r="PE64" s="38"/>
      <c r="PF64" s="38"/>
      <c r="PG64" s="38"/>
      <c r="PH64" s="38"/>
      <c r="PI64" s="38"/>
      <c r="PJ64" s="38"/>
      <c r="PK64" s="38"/>
      <c r="PL64" s="38"/>
      <c r="PM64" s="38"/>
      <c r="PN64" s="38"/>
      <c r="PO64" s="38"/>
      <c r="PP64" s="38"/>
      <c r="PQ64" s="38"/>
      <c r="PR64" s="38"/>
      <c r="PS64" s="38"/>
      <c r="PT64" s="38"/>
      <c r="PU64" s="38"/>
      <c r="PV64" s="38"/>
      <c r="PW64" s="38"/>
      <c r="PX64" s="38"/>
      <c r="PY64" s="38"/>
      <c r="PZ64" s="38">
        <v>50</v>
      </c>
      <c r="QA64" s="38"/>
      <c r="QB64" s="38"/>
      <c r="QC64" s="38"/>
      <c r="QD64" s="38"/>
      <c r="QE64" s="38"/>
      <c r="QF64" s="38"/>
      <c r="QG64" s="38"/>
      <c r="QH64" s="38"/>
      <c r="QI64" s="38"/>
      <c r="QJ64" s="38"/>
      <c r="QK64" s="38"/>
      <c r="QL64" s="38"/>
      <c r="QM64" s="38"/>
      <c r="QN64" s="38"/>
      <c r="QO64" s="38"/>
      <c r="QP64" s="38"/>
      <c r="QQ64" s="38"/>
      <c r="QR64" s="38"/>
      <c r="QS64" s="38"/>
      <c r="QT64" s="38"/>
      <c r="QU64" s="38"/>
      <c r="QV64" s="38"/>
      <c r="QW64" s="38"/>
      <c r="QX64" s="38"/>
      <c r="QY64" s="38"/>
      <c r="QZ64" s="38"/>
      <c r="RA64" s="38"/>
      <c r="RB64" s="38"/>
      <c r="RC64" s="38"/>
      <c r="RD64" s="38"/>
      <c r="RE64" s="38"/>
      <c r="RF64" s="38"/>
      <c r="RG64" s="38"/>
      <c r="RH64" s="38">
        <v>50</v>
      </c>
      <c r="RI64" s="38"/>
      <c r="RJ64" s="38"/>
      <c r="RK64" s="38"/>
      <c r="RL64" s="38"/>
      <c r="RM64" s="38"/>
      <c r="RN64" s="38"/>
      <c r="RO64" s="38"/>
      <c r="RP64" s="38"/>
      <c r="RQ64" s="38"/>
      <c r="RR64" s="38"/>
      <c r="RS64" s="38"/>
      <c r="RT64" s="38"/>
      <c r="RU64" s="38"/>
      <c r="RV64" s="38"/>
      <c r="RW64" s="38"/>
      <c r="RX64" s="38"/>
      <c r="RY64" s="38"/>
      <c r="RZ64" s="38"/>
      <c r="SA64" s="38"/>
      <c r="SB64" s="38"/>
      <c r="SC64" s="38"/>
      <c r="SD64" s="38"/>
      <c r="SE64" s="38"/>
      <c r="SF64" s="38"/>
      <c r="SG64" s="38"/>
      <c r="SH64" s="38"/>
      <c r="SI64" s="38"/>
      <c r="SJ64" s="38"/>
      <c r="SK64" s="38"/>
      <c r="SL64" s="38"/>
      <c r="SM64" s="38"/>
      <c r="SN64" s="38"/>
      <c r="SO64" s="38"/>
      <c r="SP64" s="38"/>
      <c r="SQ64" s="38"/>
      <c r="SR64" s="38"/>
      <c r="SS64" s="38"/>
      <c r="ST64" s="38"/>
      <c r="SU64" s="38"/>
      <c r="SV64" s="38"/>
      <c r="SW64" s="38"/>
      <c r="SX64" s="38"/>
      <c r="SY64" s="38"/>
      <c r="SZ64" s="38"/>
      <c r="TA64" s="38"/>
      <c r="TB64" s="38"/>
      <c r="TC64" s="38"/>
      <c r="TD64" s="38"/>
      <c r="TE64" s="38"/>
      <c r="TF64" s="38"/>
      <c r="TG64" s="38"/>
      <c r="TH64" s="38"/>
      <c r="TI64" s="38"/>
      <c r="TJ64" s="38"/>
      <c r="TK64" s="38"/>
      <c r="TL64" s="38"/>
      <c r="TM64" s="38"/>
      <c r="TN64" s="38"/>
      <c r="TO64" s="38"/>
      <c r="TP64" s="38"/>
      <c r="TQ64" s="38"/>
      <c r="TR64" s="38"/>
      <c r="TS64" s="38"/>
      <c r="TT64" s="38"/>
      <c r="TU64" s="38"/>
      <c r="TV64" s="38"/>
      <c r="TW64" s="38"/>
      <c r="TX64" s="38"/>
      <c r="TY64" s="38"/>
      <c r="TZ64" s="38"/>
      <c r="UA64" s="38"/>
      <c r="UB64" s="38"/>
      <c r="UC64" s="38"/>
      <c r="UD64" s="38">
        <v>70</v>
      </c>
      <c r="UE64" s="38"/>
      <c r="UF64" s="38"/>
      <c r="UG64" s="38"/>
      <c r="UH64" s="38"/>
      <c r="UI64" s="38"/>
      <c r="UJ64" s="38"/>
      <c r="UK64" s="38"/>
      <c r="UL64" s="38"/>
      <c r="UM64" s="38"/>
      <c r="UN64" s="38"/>
      <c r="UO64" s="38"/>
      <c r="UP64" s="38">
        <v>70</v>
      </c>
      <c r="UQ64" s="38"/>
      <c r="UR64" s="38"/>
      <c r="US64" s="38"/>
      <c r="UT64" s="38"/>
      <c r="UU64" s="38"/>
      <c r="UV64" s="38"/>
      <c r="UW64" s="38"/>
      <c r="UX64" s="38"/>
      <c r="UY64" s="38"/>
      <c r="UZ64" s="38"/>
      <c r="VA64" s="38"/>
      <c r="VB64" s="38"/>
      <c r="VC64" s="38"/>
      <c r="VD64" s="38"/>
      <c r="VE64" s="38"/>
      <c r="VF64" s="38"/>
      <c r="VG64" s="38"/>
      <c r="VH64" s="38"/>
      <c r="VI64" s="38"/>
      <c r="VJ64" s="38"/>
      <c r="VK64" s="38"/>
      <c r="VL64" s="38"/>
      <c r="VM64" s="38"/>
      <c r="VN64" s="38"/>
      <c r="VO64" s="38"/>
      <c r="VP64" s="38"/>
      <c r="VQ64" s="38"/>
      <c r="VR64" s="38"/>
      <c r="VS64" s="38"/>
      <c r="VT64" s="38"/>
      <c r="VU64" s="38"/>
      <c r="VV64" s="38"/>
      <c r="VW64" s="38"/>
      <c r="VX64" s="38"/>
      <c r="VY64" s="38"/>
      <c r="VZ64" s="38"/>
      <c r="WA64" s="38"/>
      <c r="WB64" s="38"/>
      <c r="WC64" s="38"/>
      <c r="WD64" s="38"/>
      <c r="WE64" s="38"/>
      <c r="WF64" s="38">
        <v>200</v>
      </c>
      <c r="WG64" s="38"/>
      <c r="WH64" s="38"/>
      <c r="WI64" s="38"/>
      <c r="WJ64" s="38"/>
      <c r="WK64" s="38"/>
      <c r="WL64" s="38"/>
      <c r="WM64" s="38"/>
      <c r="WN64" s="38"/>
      <c r="WO64" s="38">
        <v>40</v>
      </c>
      <c r="WP64" s="38"/>
      <c r="WQ64" s="38"/>
      <c r="WR64" s="38"/>
      <c r="WS64" s="38"/>
      <c r="WT64" s="38"/>
      <c r="WU64" s="38"/>
      <c r="WV64" s="38"/>
      <c r="WW64" s="38"/>
      <c r="WX64" s="38"/>
      <c r="WY64" s="38"/>
      <c r="WZ64" s="38"/>
      <c r="XA64" s="38"/>
      <c r="XB64" s="38"/>
      <c r="XC64" s="38"/>
      <c r="XD64" s="38"/>
      <c r="XE64" s="38">
        <v>60</v>
      </c>
      <c r="XF64" s="38"/>
      <c r="XG64" s="38"/>
      <c r="XH64" s="38"/>
      <c r="XI64" s="38"/>
      <c r="XJ64" s="38"/>
      <c r="XK64" s="38"/>
      <c r="XL64" s="38"/>
      <c r="XM64" s="38"/>
      <c r="XN64" s="38"/>
      <c r="XO64" s="38"/>
      <c r="XP64" s="38"/>
      <c r="XQ64" s="38"/>
      <c r="XR64" s="38"/>
      <c r="XS64" s="38"/>
      <c r="XT64" s="38"/>
      <c r="XU64" s="38"/>
      <c r="XV64" s="38"/>
      <c r="XW64" s="38"/>
      <c r="XX64" s="38">
        <v>60</v>
      </c>
      <c r="XY64" s="38"/>
      <c r="XZ64" s="38"/>
      <c r="YA64" s="38"/>
      <c r="YB64" s="38"/>
      <c r="YC64" s="38"/>
      <c r="YD64" s="38"/>
      <c r="YE64" s="38"/>
      <c r="YF64" s="38"/>
      <c r="YG64" s="38"/>
      <c r="YH64" s="38"/>
      <c r="YI64" s="38"/>
      <c r="YJ64" s="38"/>
      <c r="YK64" s="38"/>
      <c r="YL64" s="38"/>
      <c r="YM64" s="38"/>
      <c r="YN64" s="38"/>
      <c r="YO64" s="38"/>
      <c r="YP64" s="38">
        <v>40</v>
      </c>
      <c r="YQ64" s="38"/>
      <c r="YR64" s="38"/>
      <c r="YS64" s="38"/>
      <c r="YT64" s="38"/>
      <c r="YU64" s="38"/>
      <c r="YV64" s="38"/>
      <c r="YW64" s="38"/>
      <c r="YX64" s="38"/>
      <c r="YY64" s="38"/>
      <c r="YZ64" s="38"/>
      <c r="ZA64" s="38"/>
      <c r="ZB64" s="38"/>
      <c r="ZC64" s="38"/>
      <c r="ZD64" s="38"/>
      <c r="ZE64" s="38"/>
      <c r="ZF64" s="38"/>
      <c r="ZG64" s="38"/>
      <c r="ZH64" s="38"/>
      <c r="ZI64" s="38"/>
      <c r="ZJ64" s="38"/>
      <c r="ZK64" s="38"/>
      <c r="ZL64" s="38"/>
      <c r="ZM64" s="38"/>
      <c r="ZN64" s="38"/>
      <c r="ZO64" s="38"/>
      <c r="ZP64" s="38"/>
      <c r="ZQ64" s="38"/>
      <c r="ZR64" s="38"/>
      <c r="ZS64" s="38"/>
      <c r="ZT64" s="38"/>
      <c r="ZU64" s="38"/>
      <c r="ZV64" s="38"/>
      <c r="ZW64" s="38"/>
      <c r="ZX64" s="38"/>
      <c r="ZY64" s="38"/>
      <c r="ZZ64" s="38"/>
      <c r="AAA64" s="38"/>
      <c r="AAB64" s="38"/>
      <c r="AAC64" s="38"/>
      <c r="AAD64" s="38"/>
      <c r="AAE64" s="38"/>
      <c r="AAF64" s="38"/>
      <c r="AAG64" s="38"/>
      <c r="AAH64" s="38"/>
      <c r="AAI64" s="38"/>
      <c r="AAJ64" s="31">
        <f t="shared" si="1"/>
        <v>0</v>
      </c>
      <c r="AAK64" s="5"/>
    </row>
    <row r="65" spans="1:713" s="36" customFormat="1" ht="12" customHeight="1" x14ac:dyDescent="0.25">
      <c r="A65" s="62" t="s">
        <v>137</v>
      </c>
      <c r="B65" s="77">
        <f t="shared" si="0"/>
        <v>150</v>
      </c>
      <c r="C65" s="69">
        <v>10</v>
      </c>
      <c r="D65" s="72">
        <v>43437</v>
      </c>
      <c r="E65" s="79">
        <v>13.78</v>
      </c>
      <c r="F65" s="79">
        <f t="shared" si="7"/>
        <v>2067</v>
      </c>
      <c r="G65" s="77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  <c r="AK65" s="38"/>
      <c r="AL65" s="38"/>
      <c r="AM65" s="38"/>
      <c r="AN65" s="38"/>
      <c r="AO65" s="38"/>
      <c r="AP65" s="38"/>
      <c r="AQ65" s="38"/>
      <c r="AR65" s="38"/>
      <c r="AS65" s="38"/>
      <c r="AT65" s="38"/>
      <c r="AU65" s="38"/>
      <c r="AV65" s="38"/>
      <c r="AW65" s="38"/>
      <c r="AX65" s="38"/>
      <c r="AY65" s="38"/>
      <c r="AZ65" s="38"/>
      <c r="BA65" s="38"/>
      <c r="BB65" s="38">
        <v>100</v>
      </c>
      <c r="BC65" s="38"/>
      <c r="BD65" s="38"/>
      <c r="BE65" s="38">
        <v>100</v>
      </c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8"/>
      <c r="BS65" s="38"/>
      <c r="BT65" s="38"/>
      <c r="BU65" s="38"/>
      <c r="BV65" s="38"/>
      <c r="BW65" s="38"/>
      <c r="BX65" s="38"/>
      <c r="BY65" s="38">
        <v>90</v>
      </c>
      <c r="BZ65" s="38"/>
      <c r="CA65" s="38"/>
      <c r="CB65" s="38"/>
      <c r="CC65" s="38">
        <v>90</v>
      </c>
      <c r="CD65" s="38"/>
      <c r="CE65" s="38"/>
      <c r="CF65" s="38"/>
      <c r="CG65" s="38"/>
      <c r="CH65" s="38"/>
      <c r="CI65" s="38"/>
      <c r="CJ65" s="38"/>
      <c r="CK65" s="38"/>
      <c r="CL65" s="38"/>
      <c r="CM65" s="38"/>
      <c r="CN65" s="38"/>
      <c r="CO65" s="38"/>
      <c r="CP65" s="38"/>
      <c r="CQ65" s="38"/>
      <c r="CR65" s="38"/>
      <c r="CS65" s="38"/>
      <c r="CT65" s="38"/>
      <c r="CU65" s="38"/>
      <c r="CV65" s="38"/>
      <c r="CW65" s="38"/>
      <c r="CX65" s="38"/>
      <c r="CY65" s="38">
        <v>200</v>
      </c>
      <c r="CZ65" s="38"/>
      <c r="DA65" s="38"/>
      <c r="DB65" s="38"/>
      <c r="DC65" s="38"/>
      <c r="DD65" s="38"/>
      <c r="DE65" s="38"/>
      <c r="DF65" s="38"/>
      <c r="DG65" s="38"/>
      <c r="DH65" s="38"/>
      <c r="DI65" s="38"/>
      <c r="DJ65" s="38"/>
      <c r="DK65" s="38"/>
      <c r="DL65" s="38"/>
      <c r="DM65" s="38"/>
      <c r="DN65" s="38"/>
      <c r="DO65" s="38"/>
      <c r="DP65" s="38">
        <v>50</v>
      </c>
      <c r="DQ65" s="38"/>
      <c r="DR65" s="38">
        <v>70</v>
      </c>
      <c r="DS65" s="38"/>
      <c r="DT65" s="38"/>
      <c r="DU65" s="38"/>
      <c r="DV65" s="38">
        <v>40</v>
      </c>
      <c r="DW65" s="38"/>
      <c r="DX65" s="38"/>
      <c r="DY65" s="38"/>
      <c r="DZ65" s="38"/>
      <c r="EA65" s="38"/>
      <c r="EB65" s="38"/>
      <c r="EC65" s="38"/>
      <c r="ED65" s="38"/>
      <c r="EE65" s="38"/>
      <c r="EF65" s="38"/>
      <c r="EG65" s="38"/>
      <c r="EH65" s="38"/>
      <c r="EI65" s="38"/>
      <c r="EJ65" s="38"/>
      <c r="EK65" s="38"/>
      <c r="EL65" s="38"/>
      <c r="EM65" s="38"/>
      <c r="EN65" s="38"/>
      <c r="EO65" s="38"/>
      <c r="EP65" s="38"/>
      <c r="EQ65" s="38"/>
      <c r="ER65" s="38"/>
      <c r="ES65" s="38"/>
      <c r="ET65" s="38"/>
      <c r="EU65" s="38"/>
      <c r="EV65" s="38"/>
      <c r="EW65" s="38"/>
      <c r="EX65" s="38"/>
      <c r="EY65" s="38"/>
      <c r="EZ65" s="38"/>
      <c r="FA65" s="38"/>
      <c r="FB65" s="38"/>
      <c r="FC65" s="38"/>
      <c r="FD65" s="38"/>
      <c r="FE65" s="38"/>
      <c r="FF65" s="38"/>
      <c r="FG65" s="38"/>
      <c r="FH65" s="38"/>
      <c r="FI65" s="38"/>
      <c r="FJ65" s="38"/>
      <c r="FK65" s="38"/>
      <c r="FL65" s="38"/>
      <c r="FM65" s="38"/>
      <c r="FN65" s="38"/>
      <c r="FO65" s="38"/>
      <c r="FP65" s="38"/>
      <c r="FQ65" s="38"/>
      <c r="FR65" s="38"/>
      <c r="FS65" s="38"/>
      <c r="FT65" s="38"/>
      <c r="FU65" s="38"/>
      <c r="FV65" s="38"/>
      <c r="FW65" s="38"/>
      <c r="FX65" s="38"/>
      <c r="FY65" s="38"/>
      <c r="FZ65" s="38"/>
      <c r="GA65" s="38"/>
      <c r="GB65" s="38"/>
      <c r="GC65" s="38"/>
      <c r="GD65" s="38"/>
      <c r="GE65" s="38"/>
      <c r="GF65" s="38"/>
      <c r="GG65" s="38"/>
      <c r="GH65" s="38"/>
      <c r="GI65" s="38"/>
      <c r="GJ65" s="38"/>
      <c r="GK65" s="38"/>
      <c r="GL65" s="38"/>
      <c r="GM65" s="38"/>
      <c r="GN65" s="38"/>
      <c r="GO65" s="38"/>
      <c r="GP65" s="38"/>
      <c r="GQ65" s="38"/>
      <c r="GR65" s="38"/>
      <c r="GS65" s="38"/>
      <c r="GT65" s="38"/>
      <c r="GU65" s="38"/>
      <c r="GV65" s="38"/>
      <c r="GW65" s="38"/>
      <c r="GX65" s="38"/>
      <c r="GY65" s="38"/>
      <c r="GZ65" s="38"/>
      <c r="HA65" s="38"/>
      <c r="HB65" s="38"/>
      <c r="HC65" s="38"/>
      <c r="HD65" s="38"/>
      <c r="HE65" s="38"/>
      <c r="HF65" s="38"/>
      <c r="HG65" s="38"/>
      <c r="HH65" s="38"/>
      <c r="HI65" s="38"/>
      <c r="HJ65" s="38">
        <v>40</v>
      </c>
      <c r="HK65" s="38"/>
      <c r="HL65" s="38"/>
      <c r="HM65" s="38"/>
      <c r="HN65" s="38"/>
      <c r="HO65" s="38"/>
      <c r="HP65" s="38"/>
      <c r="HQ65" s="38"/>
      <c r="HR65" s="38"/>
      <c r="HS65" s="38"/>
      <c r="HT65" s="38"/>
      <c r="HU65" s="38"/>
      <c r="HV65" s="38"/>
      <c r="HW65" s="38"/>
      <c r="HX65" s="38"/>
      <c r="HY65" s="38"/>
      <c r="HZ65" s="38"/>
      <c r="IA65" s="38"/>
      <c r="IB65" s="38"/>
      <c r="IC65" s="38"/>
      <c r="ID65" s="38"/>
      <c r="IE65" s="38"/>
      <c r="IF65" s="38"/>
      <c r="IG65" s="38"/>
      <c r="IH65" s="38"/>
      <c r="II65" s="38"/>
      <c r="IJ65" s="38"/>
      <c r="IK65" s="38"/>
      <c r="IL65" s="38"/>
      <c r="IM65" s="38"/>
      <c r="IN65" s="38"/>
      <c r="IO65" s="38"/>
      <c r="IP65" s="38"/>
      <c r="IQ65" s="38"/>
      <c r="IR65" s="38"/>
      <c r="IS65" s="38"/>
      <c r="IT65" s="38"/>
      <c r="IU65" s="38"/>
      <c r="IV65" s="38"/>
      <c r="IW65" s="38"/>
      <c r="IX65" s="38"/>
      <c r="IY65" s="38"/>
      <c r="IZ65" s="38"/>
      <c r="JA65" s="38"/>
      <c r="JB65" s="38"/>
      <c r="JC65" s="38"/>
      <c r="JD65" s="38"/>
      <c r="JE65" s="38"/>
      <c r="JF65" s="38"/>
      <c r="JG65" s="38"/>
      <c r="JH65" s="38"/>
      <c r="JI65" s="38"/>
      <c r="JJ65" s="38"/>
      <c r="JK65" s="38"/>
      <c r="JL65" s="38"/>
      <c r="JM65" s="38"/>
      <c r="JN65" s="38"/>
      <c r="JO65" s="38"/>
      <c r="JP65" s="38"/>
      <c r="JQ65" s="38"/>
      <c r="JR65" s="38"/>
      <c r="JS65" s="38"/>
      <c r="JT65" s="38"/>
      <c r="JU65" s="38"/>
      <c r="JV65" s="38"/>
      <c r="JW65" s="38"/>
      <c r="JX65" s="38"/>
      <c r="JY65" s="38"/>
      <c r="JZ65" s="38"/>
      <c r="KA65" s="38"/>
      <c r="KB65" s="38"/>
      <c r="KC65" s="38"/>
      <c r="KD65" s="38"/>
      <c r="KE65" s="38"/>
      <c r="KF65" s="38"/>
      <c r="KG65" s="38"/>
      <c r="KH65" s="38"/>
      <c r="KI65" s="38"/>
      <c r="KJ65" s="38"/>
      <c r="KK65" s="38"/>
      <c r="KL65" s="38"/>
      <c r="KM65" s="38"/>
      <c r="KN65" s="38"/>
      <c r="KO65" s="38"/>
      <c r="KP65" s="38"/>
      <c r="KQ65" s="38"/>
      <c r="KR65" s="38"/>
      <c r="KS65" s="38"/>
      <c r="KT65" s="38"/>
      <c r="KU65" s="38"/>
      <c r="KV65" s="38"/>
      <c r="KW65" s="38"/>
      <c r="KX65" s="38"/>
      <c r="KY65" s="38"/>
      <c r="KZ65" s="38"/>
      <c r="LA65" s="38"/>
      <c r="LB65" s="38"/>
      <c r="LC65" s="38"/>
      <c r="LD65" s="38"/>
      <c r="LE65" s="38"/>
      <c r="LF65" s="38"/>
      <c r="LG65" s="38"/>
      <c r="LH65" s="38"/>
      <c r="LI65" s="38"/>
      <c r="LJ65" s="38"/>
      <c r="LK65" s="38"/>
      <c r="LL65" s="38"/>
      <c r="LM65" s="38"/>
      <c r="LN65" s="38"/>
      <c r="LO65" s="38"/>
      <c r="LP65" s="38"/>
      <c r="LQ65" s="38"/>
      <c r="LR65" s="38"/>
      <c r="LS65" s="38"/>
      <c r="LT65" s="38"/>
      <c r="LU65" s="38"/>
      <c r="LV65" s="38"/>
      <c r="LW65" s="38"/>
      <c r="LX65" s="38"/>
      <c r="LY65" s="38"/>
      <c r="LZ65" s="38"/>
      <c r="MA65" s="38"/>
      <c r="MB65" s="38"/>
      <c r="MC65" s="38"/>
      <c r="MD65" s="38"/>
      <c r="ME65" s="38"/>
      <c r="MF65" s="38"/>
      <c r="MG65" s="38"/>
      <c r="MH65" s="38"/>
      <c r="MI65" s="38"/>
      <c r="MJ65" s="38"/>
      <c r="MK65" s="38"/>
      <c r="ML65" s="38"/>
      <c r="MM65" s="38"/>
      <c r="MN65" s="38"/>
      <c r="MO65" s="38"/>
      <c r="MP65" s="38"/>
      <c r="MQ65" s="38"/>
      <c r="MR65" s="38"/>
      <c r="MS65" s="38"/>
      <c r="MT65" s="38"/>
      <c r="MU65" s="38"/>
      <c r="MV65" s="38"/>
      <c r="MW65" s="38"/>
      <c r="MX65" s="38"/>
      <c r="MY65" s="38"/>
      <c r="MZ65" s="38"/>
      <c r="NA65" s="38"/>
      <c r="NB65" s="38"/>
      <c r="NC65" s="38"/>
      <c r="ND65" s="38"/>
      <c r="NE65" s="38"/>
      <c r="NF65" s="38"/>
      <c r="NG65" s="38"/>
      <c r="NH65" s="38"/>
      <c r="NI65" s="38"/>
      <c r="NJ65" s="38"/>
      <c r="NK65" s="38"/>
      <c r="NL65" s="38"/>
      <c r="NM65" s="38"/>
      <c r="NN65" s="38"/>
      <c r="NO65" s="38">
        <v>40</v>
      </c>
      <c r="NP65" s="38"/>
      <c r="NQ65" s="38">
        <v>40</v>
      </c>
      <c r="NR65" s="38"/>
      <c r="NS65" s="38"/>
      <c r="NT65" s="38"/>
      <c r="NU65" s="38"/>
      <c r="NV65" s="38"/>
      <c r="NW65" s="38"/>
      <c r="NX65" s="38"/>
      <c r="NY65" s="38"/>
      <c r="NZ65" s="38"/>
      <c r="OA65" s="38"/>
      <c r="OB65" s="38"/>
      <c r="OC65" s="38"/>
      <c r="OD65" s="38"/>
      <c r="OE65" s="38"/>
      <c r="OF65" s="38"/>
      <c r="OG65" s="38"/>
      <c r="OH65" s="38"/>
      <c r="OI65" s="38"/>
      <c r="OJ65" s="38"/>
      <c r="OK65" s="38"/>
      <c r="OL65" s="38"/>
      <c r="OM65" s="38"/>
      <c r="ON65" s="38"/>
      <c r="OO65" s="38"/>
      <c r="OP65" s="38"/>
      <c r="OQ65" s="38"/>
      <c r="OR65" s="38"/>
      <c r="OS65" s="38"/>
      <c r="OT65" s="38"/>
      <c r="OU65" s="38"/>
      <c r="OV65" s="38"/>
      <c r="OW65" s="38"/>
      <c r="OX65" s="38"/>
      <c r="OY65" s="38"/>
      <c r="OZ65" s="38"/>
      <c r="PA65" s="38"/>
      <c r="PB65" s="38"/>
      <c r="PC65" s="38"/>
      <c r="PD65" s="38"/>
      <c r="PE65" s="38"/>
      <c r="PF65" s="38"/>
      <c r="PG65" s="38"/>
      <c r="PH65" s="38"/>
      <c r="PI65" s="38"/>
      <c r="PJ65" s="38"/>
      <c r="PK65" s="38"/>
      <c r="PL65" s="38"/>
      <c r="PM65" s="38"/>
      <c r="PN65" s="38"/>
      <c r="PO65" s="38"/>
      <c r="PP65" s="38"/>
      <c r="PQ65" s="38"/>
      <c r="PR65" s="38"/>
      <c r="PS65" s="38"/>
      <c r="PT65" s="38"/>
      <c r="PU65" s="38"/>
      <c r="PV65" s="38"/>
      <c r="PW65" s="38"/>
      <c r="PX65" s="38"/>
      <c r="PY65" s="38"/>
      <c r="PZ65" s="38"/>
      <c r="QA65" s="38">
        <v>20</v>
      </c>
      <c r="QB65" s="38"/>
      <c r="QC65" s="38"/>
      <c r="QD65" s="38"/>
      <c r="QE65" s="38"/>
      <c r="QF65" s="38"/>
      <c r="QG65" s="38"/>
      <c r="QH65" s="38"/>
      <c r="QI65" s="38"/>
      <c r="QJ65" s="38"/>
      <c r="QK65" s="38"/>
      <c r="QL65" s="38"/>
      <c r="QM65" s="38"/>
      <c r="QN65" s="38"/>
      <c r="QO65" s="38"/>
      <c r="QP65" s="38"/>
      <c r="QQ65" s="38"/>
      <c r="QR65" s="38"/>
      <c r="QS65" s="38"/>
      <c r="QT65" s="38"/>
      <c r="QU65" s="38"/>
      <c r="QV65" s="38"/>
      <c r="QW65" s="38"/>
      <c r="QX65" s="38"/>
      <c r="QY65" s="38"/>
      <c r="QZ65" s="38"/>
      <c r="RA65" s="38"/>
      <c r="RB65" s="38"/>
      <c r="RC65" s="38"/>
      <c r="RD65" s="38"/>
      <c r="RE65" s="38"/>
      <c r="RF65" s="38"/>
      <c r="RG65" s="38"/>
      <c r="RH65" s="38">
        <v>20</v>
      </c>
      <c r="RI65" s="38"/>
      <c r="RJ65" s="38"/>
      <c r="RK65" s="38"/>
      <c r="RL65" s="38"/>
      <c r="RM65" s="38"/>
      <c r="RN65" s="38"/>
      <c r="RO65" s="38"/>
      <c r="RP65" s="38"/>
      <c r="RQ65" s="38"/>
      <c r="RR65" s="38"/>
      <c r="RS65" s="38"/>
      <c r="RT65" s="38"/>
      <c r="RU65" s="38"/>
      <c r="RV65" s="38"/>
      <c r="RW65" s="38"/>
      <c r="RX65" s="38"/>
      <c r="RY65" s="38"/>
      <c r="RZ65" s="38"/>
      <c r="SA65" s="38"/>
      <c r="SB65" s="38"/>
      <c r="SC65" s="38"/>
      <c r="SD65" s="38"/>
      <c r="SE65" s="38"/>
      <c r="SF65" s="38"/>
      <c r="SG65" s="38"/>
      <c r="SH65" s="38"/>
      <c r="SI65" s="38">
        <v>120</v>
      </c>
      <c r="SJ65" s="38"/>
      <c r="SK65" s="38"/>
      <c r="SL65" s="38"/>
      <c r="SM65" s="38"/>
      <c r="SN65" s="38"/>
      <c r="SO65" s="38"/>
      <c r="SP65" s="38"/>
      <c r="SQ65" s="38"/>
      <c r="SR65" s="38"/>
      <c r="SS65" s="38"/>
      <c r="ST65" s="38"/>
      <c r="SU65" s="38"/>
      <c r="SV65" s="38"/>
      <c r="SW65" s="38"/>
      <c r="SX65" s="38"/>
      <c r="SY65" s="38"/>
      <c r="SZ65" s="38"/>
      <c r="TA65" s="38"/>
      <c r="TB65" s="38"/>
      <c r="TC65" s="38"/>
      <c r="TD65" s="38"/>
      <c r="TE65" s="38"/>
      <c r="TF65" s="38"/>
      <c r="TG65" s="38"/>
      <c r="TH65" s="38"/>
      <c r="TI65" s="38"/>
      <c r="TJ65" s="38"/>
      <c r="TK65" s="38"/>
      <c r="TL65" s="38"/>
      <c r="TM65" s="38"/>
      <c r="TN65" s="38"/>
      <c r="TO65" s="38"/>
      <c r="TP65" s="38"/>
      <c r="TQ65" s="38"/>
      <c r="TR65" s="38"/>
      <c r="TS65" s="38"/>
      <c r="TT65" s="38"/>
      <c r="TU65" s="38"/>
      <c r="TV65" s="38"/>
      <c r="TW65" s="38"/>
      <c r="TX65" s="38"/>
      <c r="TY65" s="38"/>
      <c r="TZ65" s="38"/>
      <c r="UA65" s="38"/>
      <c r="UB65" s="38">
        <v>30</v>
      </c>
      <c r="UC65" s="38"/>
      <c r="UD65" s="38"/>
      <c r="UE65" s="38"/>
      <c r="UF65" s="38"/>
      <c r="UG65" s="38"/>
      <c r="UH65" s="38"/>
      <c r="UI65" s="38"/>
      <c r="UJ65" s="38"/>
      <c r="UK65" s="38"/>
      <c r="UL65" s="38"/>
      <c r="UM65" s="38"/>
      <c r="UN65" s="38"/>
      <c r="UO65" s="38"/>
      <c r="UP65" s="38">
        <v>10</v>
      </c>
      <c r="UQ65" s="38"/>
      <c r="UR65" s="38"/>
      <c r="US65" s="38"/>
      <c r="UT65" s="38"/>
      <c r="UU65" s="38"/>
      <c r="UV65" s="38"/>
      <c r="UW65" s="38"/>
      <c r="UX65" s="38"/>
      <c r="UY65" s="38"/>
      <c r="UZ65" s="38"/>
      <c r="VA65" s="38"/>
      <c r="VB65" s="38"/>
      <c r="VC65" s="38"/>
      <c r="VD65" s="38"/>
      <c r="VE65" s="38"/>
      <c r="VF65" s="38"/>
      <c r="VG65" s="38"/>
      <c r="VH65" s="38"/>
      <c r="VI65" s="38">
        <v>60</v>
      </c>
      <c r="VJ65" s="38"/>
      <c r="VK65" s="38"/>
      <c r="VL65" s="38"/>
      <c r="VM65" s="38"/>
      <c r="VN65" s="38"/>
      <c r="VO65" s="38"/>
      <c r="VP65" s="38"/>
      <c r="VQ65" s="38"/>
      <c r="VR65" s="38"/>
      <c r="VS65" s="38"/>
      <c r="VT65" s="38"/>
      <c r="VU65" s="38"/>
      <c r="VV65" s="38"/>
      <c r="VW65" s="38"/>
      <c r="VX65" s="38"/>
      <c r="VY65" s="38"/>
      <c r="VZ65" s="38"/>
      <c r="WA65" s="38"/>
      <c r="WB65" s="38"/>
      <c r="WC65" s="38"/>
      <c r="WD65" s="38"/>
      <c r="WE65" s="38"/>
      <c r="WF65" s="38"/>
      <c r="WG65" s="38"/>
      <c r="WH65" s="38"/>
      <c r="WI65" s="38"/>
      <c r="WJ65" s="38"/>
      <c r="WK65" s="38"/>
      <c r="WL65" s="38"/>
      <c r="WM65" s="38"/>
      <c r="WN65" s="38"/>
      <c r="WO65" s="38">
        <v>20</v>
      </c>
      <c r="WP65" s="38"/>
      <c r="WQ65" s="38"/>
      <c r="WR65" s="38"/>
      <c r="WS65" s="38"/>
      <c r="WT65" s="38"/>
      <c r="WU65" s="38"/>
      <c r="WV65" s="38"/>
      <c r="WW65" s="38"/>
      <c r="WX65" s="38"/>
      <c r="WY65" s="38"/>
      <c r="WZ65" s="38"/>
      <c r="XA65" s="38"/>
      <c r="XB65" s="38"/>
      <c r="XC65" s="38"/>
      <c r="XD65" s="38"/>
      <c r="XE65" s="38"/>
      <c r="XF65" s="38"/>
      <c r="XG65" s="38"/>
      <c r="XH65" s="38">
        <v>250</v>
      </c>
      <c r="XI65" s="38"/>
      <c r="XJ65" s="38"/>
      <c r="XK65" s="38"/>
      <c r="XL65" s="38"/>
      <c r="XM65" s="38"/>
      <c r="XN65" s="38"/>
      <c r="XO65" s="38"/>
      <c r="XP65" s="38"/>
      <c r="XQ65" s="38"/>
      <c r="XR65" s="38"/>
      <c r="XS65" s="38"/>
      <c r="XT65" s="38"/>
      <c r="XU65" s="38"/>
      <c r="XV65" s="38"/>
      <c r="XW65" s="38"/>
      <c r="XX65" s="38"/>
      <c r="XY65" s="38"/>
      <c r="XZ65" s="38"/>
      <c r="YA65" s="38"/>
      <c r="YB65" s="38"/>
      <c r="YC65" s="38"/>
      <c r="YD65" s="38"/>
      <c r="YE65" s="38"/>
      <c r="YF65" s="38"/>
      <c r="YG65" s="38"/>
      <c r="YH65" s="38"/>
      <c r="YI65" s="38"/>
      <c r="YJ65" s="38"/>
      <c r="YK65" s="38"/>
      <c r="YL65" s="38"/>
      <c r="YM65" s="38"/>
      <c r="YN65" s="38"/>
      <c r="YO65" s="38"/>
      <c r="YP65" s="38"/>
      <c r="YQ65" s="38"/>
      <c r="YR65" s="38"/>
      <c r="YS65" s="38"/>
      <c r="YT65" s="38"/>
      <c r="YU65" s="38"/>
      <c r="YV65" s="38"/>
      <c r="YW65" s="38"/>
      <c r="YX65" s="38"/>
      <c r="YY65" s="38"/>
      <c r="YZ65" s="38"/>
      <c r="ZA65" s="38"/>
      <c r="ZB65" s="38"/>
      <c r="ZC65" s="38"/>
      <c r="ZD65" s="38"/>
      <c r="ZE65" s="38"/>
      <c r="ZF65" s="38"/>
      <c r="ZG65" s="38"/>
      <c r="ZH65" s="38"/>
      <c r="ZI65" s="38"/>
      <c r="ZJ65" s="38"/>
      <c r="ZK65" s="38"/>
      <c r="ZL65" s="38"/>
      <c r="ZM65" s="38"/>
      <c r="ZN65" s="38"/>
      <c r="ZO65" s="38"/>
      <c r="ZP65" s="38"/>
      <c r="ZQ65" s="38"/>
      <c r="ZR65" s="38"/>
      <c r="ZS65" s="38"/>
      <c r="ZT65" s="38"/>
      <c r="ZU65" s="38"/>
      <c r="ZV65" s="38"/>
      <c r="ZW65" s="38"/>
      <c r="ZX65" s="38"/>
      <c r="ZY65" s="38"/>
      <c r="ZZ65" s="38"/>
      <c r="AAA65" s="38"/>
      <c r="AAB65" s="38"/>
      <c r="AAC65" s="38"/>
      <c r="AAD65" s="38"/>
      <c r="AAE65" s="38"/>
      <c r="AAF65" s="38"/>
      <c r="AAG65" s="38">
        <v>100</v>
      </c>
      <c r="AAH65" s="38"/>
      <c r="AAI65" s="38">
        <v>150</v>
      </c>
      <c r="AAJ65" s="31">
        <f t="shared" si="1"/>
        <v>0</v>
      </c>
      <c r="AAK65" s="5"/>
    </row>
    <row r="66" spans="1:713" s="36" customFormat="1" ht="11.25" customHeight="1" x14ac:dyDescent="0.25">
      <c r="A66" s="62" t="s">
        <v>137</v>
      </c>
      <c r="B66" s="77">
        <f t="shared" si="0"/>
        <v>2</v>
      </c>
      <c r="C66" s="69">
        <v>1</v>
      </c>
      <c r="D66" s="72">
        <v>43444</v>
      </c>
      <c r="E66" s="79">
        <v>13.73</v>
      </c>
      <c r="F66" s="79">
        <f t="shared" si="7"/>
        <v>27.46</v>
      </c>
      <c r="G66" s="77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  <c r="AK66" s="38"/>
      <c r="AL66" s="38"/>
      <c r="AM66" s="38"/>
      <c r="AN66" s="38"/>
      <c r="AO66" s="38"/>
      <c r="AP66" s="38"/>
      <c r="AQ66" s="38"/>
      <c r="AR66" s="38"/>
      <c r="AS66" s="38"/>
      <c r="AT66" s="38"/>
      <c r="AU66" s="38"/>
      <c r="AV66" s="38"/>
      <c r="AW66" s="38"/>
      <c r="AX66" s="38"/>
      <c r="AY66" s="38"/>
      <c r="AZ66" s="38"/>
      <c r="BA66" s="38"/>
      <c r="BB66" s="38"/>
      <c r="BC66" s="38"/>
      <c r="BD66" s="38"/>
      <c r="BE66" s="38"/>
      <c r="BF66" s="38"/>
      <c r="BG66" s="38"/>
      <c r="BH66" s="38"/>
      <c r="BI66" s="38"/>
      <c r="BJ66" s="38"/>
      <c r="BK66" s="38"/>
      <c r="BL66" s="38"/>
      <c r="BM66" s="38"/>
      <c r="BN66" s="38"/>
      <c r="BO66" s="38"/>
      <c r="BP66" s="38"/>
      <c r="BQ66" s="38"/>
      <c r="BR66" s="38"/>
      <c r="BS66" s="38"/>
      <c r="BT66" s="38"/>
      <c r="BU66" s="38"/>
      <c r="BV66" s="38"/>
      <c r="BW66" s="38"/>
      <c r="BX66" s="38"/>
      <c r="BY66" s="38"/>
      <c r="BZ66" s="38"/>
      <c r="CA66" s="38"/>
      <c r="CB66" s="38"/>
      <c r="CC66" s="38"/>
      <c r="CD66" s="38"/>
      <c r="CE66" s="38"/>
      <c r="CF66" s="38"/>
      <c r="CG66" s="38"/>
      <c r="CH66" s="38"/>
      <c r="CI66" s="38"/>
      <c r="CJ66" s="38"/>
      <c r="CK66" s="38"/>
      <c r="CL66" s="38"/>
      <c r="CM66" s="38"/>
      <c r="CN66" s="38"/>
      <c r="CO66" s="38"/>
      <c r="CP66" s="38"/>
      <c r="CQ66" s="38"/>
      <c r="CR66" s="38"/>
      <c r="CS66" s="38"/>
      <c r="CT66" s="38"/>
      <c r="CU66" s="38"/>
      <c r="CV66" s="38"/>
      <c r="CW66" s="38"/>
      <c r="CX66" s="38"/>
      <c r="CY66" s="38"/>
      <c r="CZ66" s="38"/>
      <c r="DA66" s="38"/>
      <c r="DB66" s="38"/>
      <c r="DC66" s="38"/>
      <c r="DD66" s="38"/>
      <c r="DE66" s="38"/>
      <c r="DF66" s="38"/>
      <c r="DG66" s="38"/>
      <c r="DH66" s="38"/>
      <c r="DI66" s="38"/>
      <c r="DJ66" s="38"/>
      <c r="DK66" s="38"/>
      <c r="DL66" s="38"/>
      <c r="DM66" s="38"/>
      <c r="DN66" s="38"/>
      <c r="DO66" s="38"/>
      <c r="DP66" s="38"/>
      <c r="DQ66" s="38"/>
      <c r="DR66" s="38"/>
      <c r="DS66" s="38"/>
      <c r="DT66" s="38"/>
      <c r="DU66" s="38">
        <v>10</v>
      </c>
      <c r="DV66" s="38">
        <v>10</v>
      </c>
      <c r="DW66" s="38"/>
      <c r="DX66" s="38"/>
      <c r="DY66" s="38"/>
      <c r="DZ66" s="38"/>
      <c r="EA66" s="38"/>
      <c r="EB66" s="38"/>
      <c r="EC66" s="38"/>
      <c r="ED66" s="38"/>
      <c r="EE66" s="38"/>
      <c r="EF66" s="38"/>
      <c r="EG66" s="38"/>
      <c r="EH66" s="38"/>
      <c r="EI66" s="38"/>
      <c r="EJ66" s="38"/>
      <c r="EK66" s="38"/>
      <c r="EL66" s="38"/>
      <c r="EM66" s="38"/>
      <c r="EN66" s="38"/>
      <c r="EO66" s="38"/>
      <c r="EP66" s="38"/>
      <c r="EQ66" s="38"/>
      <c r="ER66" s="38"/>
      <c r="ES66" s="38"/>
      <c r="ET66" s="38"/>
      <c r="EU66" s="38"/>
      <c r="EV66" s="38"/>
      <c r="EW66" s="38"/>
      <c r="EX66" s="38"/>
      <c r="EY66" s="38"/>
      <c r="EZ66" s="38"/>
      <c r="FA66" s="38"/>
      <c r="FB66" s="38"/>
      <c r="FC66" s="38"/>
      <c r="FD66" s="38"/>
      <c r="FE66" s="38"/>
      <c r="FF66" s="38"/>
      <c r="FG66" s="38"/>
      <c r="FH66" s="38"/>
      <c r="FI66" s="38"/>
      <c r="FJ66" s="38"/>
      <c r="FK66" s="38"/>
      <c r="FL66" s="38"/>
      <c r="FM66" s="38"/>
      <c r="FN66" s="38"/>
      <c r="FO66" s="38"/>
      <c r="FP66" s="38"/>
      <c r="FQ66" s="38"/>
      <c r="FR66" s="38"/>
      <c r="FS66" s="38"/>
      <c r="FT66" s="38"/>
      <c r="FU66" s="38"/>
      <c r="FV66" s="38"/>
      <c r="FW66" s="38"/>
      <c r="FX66" s="38"/>
      <c r="FY66" s="38"/>
      <c r="FZ66" s="38"/>
      <c r="GA66" s="38"/>
      <c r="GB66" s="38"/>
      <c r="GC66" s="38"/>
      <c r="GD66" s="38"/>
      <c r="GE66" s="38"/>
      <c r="GF66" s="38"/>
      <c r="GG66" s="38"/>
      <c r="GH66" s="38"/>
      <c r="GI66" s="38"/>
      <c r="GJ66" s="38"/>
      <c r="GK66" s="38"/>
      <c r="GL66" s="38"/>
      <c r="GM66" s="38"/>
      <c r="GN66" s="38"/>
      <c r="GO66" s="38"/>
      <c r="GP66" s="38"/>
      <c r="GQ66" s="38"/>
      <c r="GR66" s="38"/>
      <c r="GS66" s="38"/>
      <c r="GT66" s="38"/>
      <c r="GU66" s="38"/>
      <c r="GV66" s="38"/>
      <c r="GW66" s="38"/>
      <c r="GX66" s="38"/>
      <c r="GY66" s="38"/>
      <c r="GZ66" s="38"/>
      <c r="HA66" s="38"/>
      <c r="HB66" s="38"/>
      <c r="HC66" s="38"/>
      <c r="HD66" s="38"/>
      <c r="HE66" s="38"/>
      <c r="HF66" s="38"/>
      <c r="HG66" s="38"/>
      <c r="HH66" s="38"/>
      <c r="HI66" s="38"/>
      <c r="HJ66" s="38"/>
      <c r="HK66" s="38"/>
      <c r="HL66" s="38"/>
      <c r="HM66" s="38"/>
      <c r="HN66" s="38"/>
      <c r="HO66" s="38"/>
      <c r="HP66" s="38"/>
      <c r="HQ66" s="38"/>
      <c r="HR66" s="38"/>
      <c r="HS66" s="38"/>
      <c r="HT66" s="38"/>
      <c r="HU66" s="38"/>
      <c r="HV66" s="38"/>
      <c r="HW66" s="38"/>
      <c r="HX66" s="38"/>
      <c r="HY66" s="38"/>
      <c r="HZ66" s="38"/>
      <c r="IA66" s="38"/>
      <c r="IB66" s="38"/>
      <c r="IC66" s="38"/>
      <c r="ID66" s="38"/>
      <c r="IE66" s="38"/>
      <c r="IF66" s="38"/>
      <c r="IG66" s="38"/>
      <c r="IH66" s="38"/>
      <c r="II66" s="38"/>
      <c r="IJ66" s="38"/>
      <c r="IK66" s="38"/>
      <c r="IL66" s="38"/>
      <c r="IM66" s="38"/>
      <c r="IN66" s="38"/>
      <c r="IO66" s="38"/>
      <c r="IP66" s="38"/>
      <c r="IQ66" s="38"/>
      <c r="IR66" s="38"/>
      <c r="IS66" s="38"/>
      <c r="IT66" s="38"/>
      <c r="IU66" s="38"/>
      <c r="IV66" s="38"/>
      <c r="IW66" s="38"/>
      <c r="IX66" s="38"/>
      <c r="IY66" s="38"/>
      <c r="IZ66" s="38"/>
      <c r="JA66" s="38"/>
      <c r="JB66" s="38"/>
      <c r="JC66" s="38"/>
      <c r="JD66" s="38"/>
      <c r="JE66" s="38"/>
      <c r="JF66" s="38"/>
      <c r="JG66" s="38"/>
      <c r="JH66" s="38"/>
      <c r="JI66" s="38"/>
      <c r="JJ66" s="38"/>
      <c r="JK66" s="38"/>
      <c r="JL66" s="38"/>
      <c r="JM66" s="38"/>
      <c r="JN66" s="38"/>
      <c r="JO66" s="38"/>
      <c r="JP66" s="38"/>
      <c r="JQ66" s="38"/>
      <c r="JR66" s="38"/>
      <c r="JS66" s="38"/>
      <c r="JT66" s="38"/>
      <c r="JU66" s="38"/>
      <c r="JV66" s="38"/>
      <c r="JW66" s="38"/>
      <c r="JX66" s="38"/>
      <c r="JY66" s="38"/>
      <c r="JZ66" s="38"/>
      <c r="KA66" s="38"/>
      <c r="KB66" s="38"/>
      <c r="KC66" s="38"/>
      <c r="KD66" s="38"/>
      <c r="KE66" s="38"/>
      <c r="KF66" s="38"/>
      <c r="KG66" s="38"/>
      <c r="KH66" s="38"/>
      <c r="KI66" s="38"/>
      <c r="KJ66" s="38"/>
      <c r="KK66" s="38"/>
      <c r="KL66" s="38"/>
      <c r="KM66" s="38"/>
      <c r="KN66" s="38"/>
      <c r="KO66" s="38"/>
      <c r="KP66" s="38"/>
      <c r="KQ66" s="38"/>
      <c r="KR66" s="38"/>
      <c r="KS66" s="38"/>
      <c r="KT66" s="38"/>
      <c r="KU66" s="38"/>
      <c r="KV66" s="38"/>
      <c r="KW66" s="38"/>
      <c r="KX66" s="38"/>
      <c r="KY66" s="38"/>
      <c r="KZ66" s="38"/>
      <c r="LA66" s="38"/>
      <c r="LB66" s="38"/>
      <c r="LC66" s="38"/>
      <c r="LD66" s="38"/>
      <c r="LE66" s="38"/>
      <c r="LF66" s="38"/>
      <c r="LG66" s="38"/>
      <c r="LH66" s="38"/>
      <c r="LI66" s="38"/>
      <c r="LJ66" s="38"/>
      <c r="LK66" s="38"/>
      <c r="LL66" s="38">
        <v>4</v>
      </c>
      <c r="LM66" s="38"/>
      <c r="LN66" s="38"/>
      <c r="LO66" s="38"/>
      <c r="LP66" s="38"/>
      <c r="LQ66" s="38"/>
      <c r="LR66" s="38"/>
      <c r="LS66" s="38"/>
      <c r="LT66" s="38"/>
      <c r="LU66" s="38"/>
      <c r="LV66" s="38"/>
      <c r="LW66" s="38"/>
      <c r="LX66" s="38"/>
      <c r="LY66" s="38"/>
      <c r="LZ66" s="38"/>
      <c r="MA66" s="38"/>
      <c r="MB66" s="38"/>
      <c r="MC66" s="38"/>
      <c r="MD66" s="38"/>
      <c r="ME66" s="38"/>
      <c r="MF66" s="38"/>
      <c r="MG66" s="38"/>
      <c r="MH66" s="38"/>
      <c r="MI66" s="38"/>
      <c r="MJ66" s="38"/>
      <c r="MK66" s="38"/>
      <c r="ML66" s="38"/>
      <c r="MM66" s="38"/>
      <c r="MN66" s="38"/>
      <c r="MO66" s="38"/>
      <c r="MP66" s="38"/>
      <c r="MQ66" s="38"/>
      <c r="MR66" s="38"/>
      <c r="MS66" s="38"/>
      <c r="MT66" s="38"/>
      <c r="MU66" s="38"/>
      <c r="MV66" s="38"/>
      <c r="MW66" s="38"/>
      <c r="MX66" s="38"/>
      <c r="MY66" s="38"/>
      <c r="MZ66" s="38"/>
      <c r="NA66" s="38"/>
      <c r="NB66" s="38"/>
      <c r="NC66" s="38"/>
      <c r="ND66" s="38"/>
      <c r="NE66" s="38"/>
      <c r="NF66" s="38"/>
      <c r="NG66" s="38"/>
      <c r="NH66" s="38"/>
      <c r="NI66" s="38"/>
      <c r="NJ66" s="38"/>
      <c r="NK66" s="38"/>
      <c r="NL66" s="38"/>
      <c r="NM66" s="38"/>
      <c r="NN66" s="38"/>
      <c r="NO66" s="38"/>
      <c r="NP66" s="38"/>
      <c r="NQ66" s="38"/>
      <c r="NR66" s="38"/>
      <c r="NS66" s="38"/>
      <c r="NT66" s="38"/>
      <c r="NU66" s="38"/>
      <c r="NV66" s="38"/>
      <c r="NW66" s="38"/>
      <c r="NX66" s="38"/>
      <c r="NY66" s="38"/>
      <c r="NZ66" s="38"/>
      <c r="OA66" s="38"/>
      <c r="OB66" s="38"/>
      <c r="OC66" s="38"/>
      <c r="OD66" s="38"/>
      <c r="OE66" s="38"/>
      <c r="OF66" s="38"/>
      <c r="OG66" s="38"/>
      <c r="OH66" s="38"/>
      <c r="OI66" s="38"/>
      <c r="OJ66" s="38"/>
      <c r="OK66" s="38"/>
      <c r="OL66" s="38"/>
      <c r="OM66" s="38"/>
      <c r="ON66" s="38"/>
      <c r="OO66" s="38"/>
      <c r="OP66" s="38"/>
      <c r="OQ66" s="38"/>
      <c r="OR66" s="38"/>
      <c r="OS66" s="38"/>
      <c r="OT66" s="38"/>
      <c r="OU66" s="38"/>
      <c r="OV66" s="38"/>
      <c r="OW66" s="38"/>
      <c r="OX66" s="38"/>
      <c r="OY66" s="38"/>
      <c r="OZ66" s="38"/>
      <c r="PA66" s="38"/>
      <c r="PB66" s="38"/>
      <c r="PC66" s="38"/>
      <c r="PD66" s="38"/>
      <c r="PE66" s="38"/>
      <c r="PF66" s="38"/>
      <c r="PG66" s="38"/>
      <c r="PH66" s="38"/>
      <c r="PI66" s="38"/>
      <c r="PJ66" s="38"/>
      <c r="PK66" s="38"/>
      <c r="PL66" s="38"/>
      <c r="PM66" s="38"/>
      <c r="PN66" s="38"/>
      <c r="PO66" s="38"/>
      <c r="PP66" s="38"/>
      <c r="PQ66" s="38"/>
      <c r="PR66" s="38"/>
      <c r="PS66" s="38"/>
      <c r="PT66" s="38"/>
      <c r="PU66" s="38"/>
      <c r="PV66" s="38"/>
      <c r="PW66" s="38"/>
      <c r="PX66" s="38"/>
      <c r="PY66" s="38"/>
      <c r="PZ66" s="38">
        <v>1</v>
      </c>
      <c r="QA66" s="38"/>
      <c r="QB66" s="38"/>
      <c r="QC66" s="38"/>
      <c r="QD66" s="38"/>
      <c r="QE66" s="38"/>
      <c r="QF66" s="38"/>
      <c r="QG66" s="38"/>
      <c r="QH66" s="38"/>
      <c r="QI66" s="38"/>
      <c r="QJ66" s="38"/>
      <c r="QK66" s="38"/>
      <c r="QL66" s="38"/>
      <c r="QM66" s="38"/>
      <c r="QN66" s="38"/>
      <c r="QO66" s="38"/>
      <c r="QP66" s="38"/>
      <c r="QQ66" s="38"/>
      <c r="QR66" s="38"/>
      <c r="QS66" s="38"/>
      <c r="QT66" s="38"/>
      <c r="QU66" s="38"/>
      <c r="QV66" s="38"/>
      <c r="QW66" s="38"/>
      <c r="QX66" s="38"/>
      <c r="QY66" s="38"/>
      <c r="QZ66" s="38"/>
      <c r="RA66" s="38"/>
      <c r="RB66" s="38">
        <v>3</v>
      </c>
      <c r="RC66" s="38"/>
      <c r="RD66" s="38"/>
      <c r="RE66" s="38"/>
      <c r="RF66" s="38"/>
      <c r="RG66" s="38"/>
      <c r="RH66" s="38"/>
      <c r="RI66" s="38"/>
      <c r="RJ66" s="38"/>
      <c r="RK66" s="38"/>
      <c r="RL66" s="38"/>
      <c r="RM66" s="38"/>
      <c r="RN66" s="38"/>
      <c r="RO66" s="38"/>
      <c r="RP66" s="38"/>
      <c r="RQ66" s="38"/>
      <c r="RR66" s="38"/>
      <c r="RS66" s="38"/>
      <c r="RT66" s="38"/>
      <c r="RU66" s="38"/>
      <c r="RV66" s="38"/>
      <c r="RW66" s="38"/>
      <c r="RX66" s="38"/>
      <c r="RY66" s="38"/>
      <c r="RZ66" s="38"/>
      <c r="SA66" s="38"/>
      <c r="SB66" s="38"/>
      <c r="SC66" s="38"/>
      <c r="SD66" s="38"/>
      <c r="SE66" s="38"/>
      <c r="SF66" s="38"/>
      <c r="SG66" s="38"/>
      <c r="SH66" s="38"/>
      <c r="SI66" s="38"/>
      <c r="SJ66" s="38"/>
      <c r="SK66" s="38"/>
      <c r="SL66" s="38"/>
      <c r="SM66" s="38"/>
      <c r="SN66" s="38"/>
      <c r="SO66" s="38"/>
      <c r="SP66" s="38"/>
      <c r="SQ66" s="38"/>
      <c r="SR66" s="38"/>
      <c r="SS66" s="38"/>
      <c r="ST66" s="38"/>
      <c r="SU66" s="38"/>
      <c r="SV66" s="38"/>
      <c r="SW66" s="38"/>
      <c r="SX66" s="38"/>
      <c r="SY66" s="38"/>
      <c r="SZ66" s="38"/>
      <c r="TA66" s="38"/>
      <c r="TB66" s="38"/>
      <c r="TC66" s="38"/>
      <c r="TD66" s="38"/>
      <c r="TE66" s="38"/>
      <c r="TF66" s="38"/>
      <c r="TG66" s="38"/>
      <c r="TH66" s="38"/>
      <c r="TI66" s="38"/>
      <c r="TJ66" s="38"/>
      <c r="TK66" s="38"/>
      <c r="TL66" s="38"/>
      <c r="TM66" s="38"/>
      <c r="TN66" s="38"/>
      <c r="TO66" s="38"/>
      <c r="TP66" s="38"/>
      <c r="TQ66" s="38"/>
      <c r="TR66" s="38"/>
      <c r="TS66" s="38"/>
      <c r="TT66" s="38"/>
      <c r="TU66" s="38"/>
      <c r="TV66" s="38"/>
      <c r="TW66" s="38"/>
      <c r="TX66" s="38"/>
      <c r="TY66" s="38"/>
      <c r="TZ66" s="38"/>
      <c r="UA66" s="38"/>
      <c r="UB66" s="38"/>
      <c r="UC66" s="38"/>
      <c r="UD66" s="38"/>
      <c r="UE66" s="38"/>
      <c r="UF66" s="38"/>
      <c r="UG66" s="38"/>
      <c r="UH66" s="38"/>
      <c r="UI66" s="38"/>
      <c r="UJ66" s="38"/>
      <c r="UK66" s="38"/>
      <c r="UL66" s="38"/>
      <c r="UM66" s="38"/>
      <c r="UN66" s="38"/>
      <c r="UO66" s="38"/>
      <c r="UP66" s="38"/>
      <c r="UQ66" s="38"/>
      <c r="UR66" s="38"/>
      <c r="US66" s="38"/>
      <c r="UT66" s="38"/>
      <c r="UU66" s="38"/>
      <c r="UV66" s="38"/>
      <c r="UW66" s="38"/>
      <c r="UX66" s="38"/>
      <c r="UY66" s="38"/>
      <c r="UZ66" s="38"/>
      <c r="VA66" s="38"/>
      <c r="VB66" s="38"/>
      <c r="VC66" s="38"/>
      <c r="VD66" s="38"/>
      <c r="VE66" s="38"/>
      <c r="VF66" s="38"/>
      <c r="VG66" s="38"/>
      <c r="VH66" s="38"/>
      <c r="VI66" s="38"/>
      <c r="VJ66" s="38"/>
      <c r="VK66" s="38"/>
      <c r="VL66" s="38"/>
      <c r="VM66" s="38"/>
      <c r="VN66" s="38"/>
      <c r="VO66" s="38"/>
      <c r="VP66" s="38"/>
      <c r="VQ66" s="38"/>
      <c r="VR66" s="38"/>
      <c r="VS66" s="38"/>
      <c r="VT66" s="38"/>
      <c r="VU66" s="38"/>
      <c r="VV66" s="38"/>
      <c r="VW66" s="38"/>
      <c r="VX66" s="38"/>
      <c r="VY66" s="38"/>
      <c r="VZ66" s="38"/>
      <c r="WA66" s="38"/>
      <c r="WB66" s="38"/>
      <c r="WC66" s="38"/>
      <c r="WD66" s="38"/>
      <c r="WE66" s="38"/>
      <c r="WF66" s="38"/>
      <c r="WG66" s="38"/>
      <c r="WH66" s="38"/>
      <c r="WI66" s="38"/>
      <c r="WJ66" s="38"/>
      <c r="WK66" s="38"/>
      <c r="WL66" s="38"/>
      <c r="WM66" s="38"/>
      <c r="WN66" s="38"/>
      <c r="WO66" s="38"/>
      <c r="WP66" s="38"/>
      <c r="WQ66" s="38">
        <v>2</v>
      </c>
      <c r="WR66" s="38"/>
      <c r="WS66" s="38"/>
      <c r="WT66" s="38"/>
      <c r="WU66" s="38"/>
      <c r="WV66" s="38"/>
      <c r="WW66" s="38"/>
      <c r="WX66" s="38"/>
      <c r="WY66" s="38"/>
      <c r="WZ66" s="38"/>
      <c r="XA66" s="38"/>
      <c r="XB66" s="38"/>
      <c r="XC66" s="38"/>
      <c r="XD66" s="38"/>
      <c r="XE66" s="38"/>
      <c r="XF66" s="38"/>
      <c r="XG66" s="38"/>
      <c r="XH66" s="38"/>
      <c r="XI66" s="38"/>
      <c r="XJ66" s="38"/>
      <c r="XK66" s="38"/>
      <c r="XL66" s="38"/>
      <c r="XM66" s="38"/>
      <c r="XN66" s="38"/>
      <c r="XO66" s="38"/>
      <c r="XP66" s="38"/>
      <c r="XQ66" s="38"/>
      <c r="XR66" s="38"/>
      <c r="XS66" s="38"/>
      <c r="XT66" s="38"/>
      <c r="XU66" s="38"/>
      <c r="XV66" s="38"/>
      <c r="XW66" s="38"/>
      <c r="XX66" s="38"/>
      <c r="XY66" s="38"/>
      <c r="XZ66" s="38"/>
      <c r="YA66" s="38"/>
      <c r="YB66" s="38"/>
      <c r="YC66" s="38">
        <v>50</v>
      </c>
      <c r="YD66" s="38"/>
      <c r="YE66" s="38"/>
      <c r="YF66" s="38"/>
      <c r="YG66" s="38"/>
      <c r="YH66" s="38"/>
      <c r="YI66" s="38"/>
      <c r="YJ66" s="38"/>
      <c r="YK66" s="38"/>
      <c r="YL66" s="38"/>
      <c r="YM66" s="38"/>
      <c r="YN66" s="38"/>
      <c r="YO66" s="38"/>
      <c r="YP66" s="38"/>
      <c r="YQ66" s="38"/>
      <c r="YR66" s="38"/>
      <c r="YS66" s="38"/>
      <c r="YT66" s="38"/>
      <c r="YU66" s="38"/>
      <c r="YV66" s="38"/>
      <c r="YW66" s="38"/>
      <c r="YX66" s="38"/>
      <c r="YY66" s="38"/>
      <c r="YZ66" s="38"/>
      <c r="ZA66" s="38"/>
      <c r="ZB66" s="38"/>
      <c r="ZC66" s="38"/>
      <c r="ZD66" s="38"/>
      <c r="ZE66" s="38">
        <v>50</v>
      </c>
      <c r="ZF66" s="38"/>
      <c r="ZG66" s="38"/>
      <c r="ZH66" s="38"/>
      <c r="ZI66" s="38"/>
      <c r="ZJ66" s="38"/>
      <c r="ZK66" s="38"/>
      <c r="ZL66" s="38"/>
      <c r="ZM66" s="38"/>
      <c r="ZN66" s="38"/>
      <c r="ZO66" s="38"/>
      <c r="ZP66" s="38"/>
      <c r="ZQ66" s="38"/>
      <c r="ZR66" s="38"/>
      <c r="ZS66" s="38"/>
      <c r="ZT66" s="38"/>
      <c r="ZU66" s="38"/>
      <c r="ZV66" s="38"/>
      <c r="ZW66" s="38"/>
      <c r="ZX66" s="38"/>
      <c r="ZY66" s="38"/>
      <c r="ZZ66" s="38"/>
      <c r="AAA66" s="38"/>
      <c r="AAB66" s="38"/>
      <c r="AAC66" s="38"/>
      <c r="AAD66" s="38"/>
      <c r="AAE66" s="38"/>
      <c r="AAF66" s="38"/>
      <c r="AAG66" s="38"/>
      <c r="AAH66" s="38"/>
      <c r="AAI66" s="38">
        <v>2</v>
      </c>
      <c r="AAJ66" s="31">
        <f t="shared" si="1"/>
        <v>0</v>
      </c>
      <c r="AAK66" s="5"/>
    </row>
    <row r="67" spans="1:713" s="36" customFormat="1" ht="12" customHeight="1" x14ac:dyDescent="0.25">
      <c r="A67" s="62" t="s">
        <v>137</v>
      </c>
      <c r="B67" s="77">
        <f t="shared" si="0"/>
        <v>150</v>
      </c>
      <c r="C67" s="69">
        <v>10</v>
      </c>
      <c r="D67" s="72">
        <v>76274</v>
      </c>
      <c r="E67" s="79">
        <v>13.84</v>
      </c>
      <c r="F67" s="79">
        <f t="shared" si="7"/>
        <v>2076</v>
      </c>
      <c r="G67" s="77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  <c r="AK67" s="38"/>
      <c r="AL67" s="38"/>
      <c r="AM67" s="38"/>
      <c r="AN67" s="38"/>
      <c r="AO67" s="38"/>
      <c r="AP67" s="38"/>
      <c r="AQ67" s="38"/>
      <c r="AR67" s="38"/>
      <c r="AS67" s="38"/>
      <c r="AT67" s="38"/>
      <c r="AU67" s="38"/>
      <c r="AV67" s="38"/>
      <c r="AW67" s="38"/>
      <c r="AX67" s="38"/>
      <c r="AY67" s="38"/>
      <c r="AZ67" s="38"/>
      <c r="BA67" s="38"/>
      <c r="BB67" s="38"/>
      <c r="BC67" s="38"/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8"/>
      <c r="BS67" s="38"/>
      <c r="BT67" s="38"/>
      <c r="BU67" s="38"/>
      <c r="BV67" s="38"/>
      <c r="BW67" s="38"/>
      <c r="BX67" s="38"/>
      <c r="BY67" s="38"/>
      <c r="BZ67" s="38"/>
      <c r="CA67" s="38"/>
      <c r="CB67" s="38"/>
      <c r="CC67" s="38"/>
      <c r="CD67" s="38"/>
      <c r="CE67" s="38"/>
      <c r="CF67" s="38"/>
      <c r="CG67" s="38"/>
      <c r="CH67" s="38"/>
      <c r="CI67" s="38"/>
      <c r="CJ67" s="38"/>
      <c r="CK67" s="38"/>
      <c r="CL67" s="38"/>
      <c r="CM67" s="38"/>
      <c r="CN67" s="38"/>
      <c r="CO67" s="38"/>
      <c r="CP67" s="38"/>
      <c r="CQ67" s="38"/>
      <c r="CR67" s="38"/>
      <c r="CS67" s="38"/>
      <c r="CT67" s="38"/>
      <c r="CU67" s="38"/>
      <c r="CV67" s="38"/>
      <c r="CW67" s="38"/>
      <c r="CX67" s="38"/>
      <c r="CY67" s="38"/>
      <c r="CZ67" s="38"/>
      <c r="DA67" s="38"/>
      <c r="DB67" s="38"/>
      <c r="DC67" s="38"/>
      <c r="DD67" s="38"/>
      <c r="DE67" s="38"/>
      <c r="DF67" s="38"/>
      <c r="DG67" s="38"/>
      <c r="DH67" s="38"/>
      <c r="DI67" s="38"/>
      <c r="DJ67" s="38"/>
      <c r="DK67" s="38"/>
      <c r="DL67" s="38"/>
      <c r="DM67" s="38"/>
      <c r="DN67" s="38"/>
      <c r="DO67" s="38"/>
      <c r="DP67" s="38"/>
      <c r="DQ67" s="38"/>
      <c r="DR67" s="38"/>
      <c r="DS67" s="38"/>
      <c r="DT67" s="38"/>
      <c r="DU67" s="38"/>
      <c r="DV67" s="38"/>
      <c r="DW67" s="38"/>
      <c r="DX67" s="38"/>
      <c r="DY67" s="38"/>
      <c r="DZ67" s="38"/>
      <c r="EA67" s="38"/>
      <c r="EB67" s="38"/>
      <c r="EC67" s="38"/>
      <c r="ED67" s="38"/>
      <c r="EE67" s="38"/>
      <c r="EF67" s="38"/>
      <c r="EG67" s="38"/>
      <c r="EH67" s="38"/>
      <c r="EI67" s="38"/>
      <c r="EJ67" s="38"/>
      <c r="EK67" s="38"/>
      <c r="EL67" s="38"/>
      <c r="EM67" s="38"/>
      <c r="EN67" s="38"/>
      <c r="EO67" s="38"/>
      <c r="EP67" s="38"/>
      <c r="EQ67" s="38"/>
      <c r="ER67" s="38"/>
      <c r="ES67" s="38"/>
      <c r="ET67" s="38"/>
      <c r="EU67" s="38"/>
      <c r="EV67" s="38"/>
      <c r="EW67" s="38"/>
      <c r="EX67" s="38"/>
      <c r="EY67" s="38"/>
      <c r="EZ67" s="38"/>
      <c r="FA67" s="38"/>
      <c r="FB67" s="38"/>
      <c r="FC67" s="38"/>
      <c r="FD67" s="38"/>
      <c r="FE67" s="38"/>
      <c r="FF67" s="38"/>
      <c r="FG67" s="38"/>
      <c r="FH67" s="38"/>
      <c r="FI67" s="38"/>
      <c r="FJ67" s="38"/>
      <c r="FK67" s="38"/>
      <c r="FL67" s="38"/>
      <c r="FM67" s="38"/>
      <c r="FN67" s="38"/>
      <c r="FO67" s="38"/>
      <c r="FP67" s="38"/>
      <c r="FQ67" s="38"/>
      <c r="FR67" s="38"/>
      <c r="FS67" s="38"/>
      <c r="FT67" s="38"/>
      <c r="FU67" s="38"/>
      <c r="FV67" s="38"/>
      <c r="FW67" s="38"/>
      <c r="FX67" s="38"/>
      <c r="FY67" s="38"/>
      <c r="FZ67" s="38"/>
      <c r="GA67" s="38"/>
      <c r="GB67" s="38"/>
      <c r="GC67" s="38"/>
      <c r="GD67" s="38"/>
      <c r="GE67" s="38"/>
      <c r="GF67" s="38"/>
      <c r="GG67" s="38"/>
      <c r="GH67" s="38"/>
      <c r="GI67" s="38"/>
      <c r="GJ67" s="38"/>
      <c r="GK67" s="38"/>
      <c r="GL67" s="38"/>
      <c r="GM67" s="38"/>
      <c r="GN67" s="38"/>
      <c r="GO67" s="38"/>
      <c r="GP67" s="38"/>
      <c r="GQ67" s="38"/>
      <c r="GR67" s="38"/>
      <c r="GS67" s="38"/>
      <c r="GT67" s="38"/>
      <c r="GU67" s="38"/>
      <c r="GV67" s="38"/>
      <c r="GW67" s="38"/>
      <c r="GX67" s="38"/>
      <c r="GY67" s="38"/>
      <c r="GZ67" s="38"/>
      <c r="HA67" s="38"/>
      <c r="HB67" s="38"/>
      <c r="HC67" s="38"/>
      <c r="HD67" s="38"/>
      <c r="HE67" s="38"/>
      <c r="HF67" s="38"/>
      <c r="HG67" s="38"/>
      <c r="HH67" s="38"/>
      <c r="HI67" s="38"/>
      <c r="HJ67" s="38"/>
      <c r="HK67" s="38"/>
      <c r="HL67" s="38"/>
      <c r="HM67" s="38"/>
      <c r="HN67" s="38"/>
      <c r="HO67" s="38"/>
      <c r="HP67" s="38"/>
      <c r="HQ67" s="38"/>
      <c r="HR67" s="38"/>
      <c r="HS67" s="38"/>
      <c r="HT67" s="38"/>
      <c r="HU67" s="38"/>
      <c r="HV67" s="38"/>
      <c r="HW67" s="38"/>
      <c r="HX67" s="38"/>
      <c r="HY67" s="38"/>
      <c r="HZ67" s="38"/>
      <c r="IA67" s="38"/>
      <c r="IB67" s="38"/>
      <c r="IC67" s="38"/>
      <c r="ID67" s="38"/>
      <c r="IE67" s="38"/>
      <c r="IF67" s="38"/>
      <c r="IG67" s="38"/>
      <c r="IH67" s="38"/>
      <c r="II67" s="38"/>
      <c r="IJ67" s="38"/>
      <c r="IK67" s="38"/>
      <c r="IL67" s="38"/>
      <c r="IM67" s="38"/>
      <c r="IN67" s="38"/>
      <c r="IO67" s="38"/>
      <c r="IP67" s="38"/>
      <c r="IQ67" s="38"/>
      <c r="IR67" s="38"/>
      <c r="IS67" s="38"/>
      <c r="IT67" s="38"/>
      <c r="IU67" s="38"/>
      <c r="IV67" s="38"/>
      <c r="IW67" s="38"/>
      <c r="IX67" s="38"/>
      <c r="IY67" s="38"/>
      <c r="IZ67" s="38"/>
      <c r="JA67" s="38"/>
      <c r="JB67" s="38"/>
      <c r="JC67" s="38"/>
      <c r="JD67" s="38"/>
      <c r="JE67" s="38"/>
      <c r="JF67" s="38"/>
      <c r="JG67" s="38"/>
      <c r="JH67" s="38"/>
      <c r="JI67" s="38"/>
      <c r="JJ67" s="38"/>
      <c r="JK67" s="38"/>
      <c r="JL67" s="38"/>
      <c r="JM67" s="38"/>
      <c r="JN67" s="38"/>
      <c r="JO67" s="38"/>
      <c r="JP67" s="38"/>
      <c r="JQ67" s="38"/>
      <c r="JR67" s="38"/>
      <c r="JS67" s="38"/>
      <c r="JT67" s="38"/>
      <c r="JU67" s="38"/>
      <c r="JV67" s="38"/>
      <c r="JW67" s="38"/>
      <c r="JX67" s="38"/>
      <c r="JY67" s="38"/>
      <c r="JZ67" s="38"/>
      <c r="KA67" s="38"/>
      <c r="KB67" s="38"/>
      <c r="KC67" s="38"/>
      <c r="KD67" s="38"/>
      <c r="KE67" s="38"/>
      <c r="KF67" s="38"/>
      <c r="KG67" s="38"/>
      <c r="KH67" s="38"/>
      <c r="KI67" s="38"/>
      <c r="KJ67" s="38"/>
      <c r="KK67" s="38"/>
      <c r="KL67" s="38"/>
      <c r="KM67" s="38"/>
      <c r="KN67" s="38"/>
      <c r="KO67" s="38"/>
      <c r="KP67" s="38"/>
      <c r="KQ67" s="38"/>
      <c r="KR67" s="38"/>
      <c r="KS67" s="38"/>
      <c r="KT67" s="38"/>
      <c r="KU67" s="38"/>
      <c r="KV67" s="38"/>
      <c r="KW67" s="38"/>
      <c r="KX67" s="38"/>
      <c r="KY67" s="38"/>
      <c r="KZ67" s="38"/>
      <c r="LA67" s="38"/>
      <c r="LB67" s="38"/>
      <c r="LC67" s="38"/>
      <c r="LD67" s="38"/>
      <c r="LE67" s="38"/>
      <c r="LF67" s="38"/>
      <c r="LG67" s="38"/>
      <c r="LH67" s="38"/>
      <c r="LI67" s="38"/>
      <c r="LJ67" s="38"/>
      <c r="LK67" s="38"/>
      <c r="LL67" s="38"/>
      <c r="LM67" s="38"/>
      <c r="LN67" s="38"/>
      <c r="LO67" s="38"/>
      <c r="LP67" s="38"/>
      <c r="LQ67" s="38"/>
      <c r="LR67" s="38"/>
      <c r="LS67" s="38"/>
      <c r="LT67" s="38"/>
      <c r="LU67" s="38"/>
      <c r="LV67" s="38"/>
      <c r="LW67" s="38"/>
      <c r="LX67" s="38"/>
      <c r="LY67" s="38"/>
      <c r="LZ67" s="38"/>
      <c r="MA67" s="38"/>
      <c r="MB67" s="38"/>
      <c r="MC67" s="38"/>
      <c r="MD67" s="38"/>
      <c r="ME67" s="38"/>
      <c r="MF67" s="38"/>
      <c r="MG67" s="38"/>
      <c r="MH67" s="38"/>
      <c r="MI67" s="38"/>
      <c r="MJ67" s="38"/>
      <c r="MK67" s="38"/>
      <c r="ML67" s="38"/>
      <c r="MM67" s="38"/>
      <c r="MN67" s="38"/>
      <c r="MO67" s="38"/>
      <c r="MP67" s="38"/>
      <c r="MQ67" s="38"/>
      <c r="MR67" s="38"/>
      <c r="MS67" s="38"/>
      <c r="MT67" s="38"/>
      <c r="MU67" s="38"/>
      <c r="MV67" s="38"/>
      <c r="MW67" s="38"/>
      <c r="MX67" s="38"/>
      <c r="MY67" s="38"/>
      <c r="MZ67" s="38"/>
      <c r="NA67" s="38"/>
      <c r="NB67" s="38"/>
      <c r="NC67" s="38"/>
      <c r="ND67" s="38"/>
      <c r="NE67" s="38"/>
      <c r="NF67" s="38"/>
      <c r="NG67" s="38"/>
      <c r="NH67" s="38"/>
      <c r="NI67" s="38"/>
      <c r="NJ67" s="38"/>
      <c r="NK67" s="38"/>
      <c r="NL67" s="38"/>
      <c r="NM67" s="38"/>
      <c r="NN67" s="38"/>
      <c r="NO67" s="38"/>
      <c r="NP67" s="38"/>
      <c r="NQ67" s="38"/>
      <c r="NR67" s="38"/>
      <c r="NS67" s="38"/>
      <c r="NT67" s="38"/>
      <c r="NU67" s="38"/>
      <c r="NV67" s="38"/>
      <c r="NW67" s="38"/>
      <c r="NX67" s="38"/>
      <c r="NY67" s="38"/>
      <c r="NZ67" s="38"/>
      <c r="OA67" s="38">
        <v>9</v>
      </c>
      <c r="OB67" s="38"/>
      <c r="OC67" s="38"/>
      <c r="OD67" s="38"/>
      <c r="OE67" s="38"/>
      <c r="OF67" s="38"/>
      <c r="OG67" s="38"/>
      <c r="OH67" s="38"/>
      <c r="OI67" s="38"/>
      <c r="OJ67" s="38"/>
      <c r="OK67" s="38"/>
      <c r="OL67" s="38"/>
      <c r="OM67" s="38"/>
      <c r="ON67" s="38"/>
      <c r="OO67" s="38"/>
      <c r="OP67" s="38"/>
      <c r="OQ67" s="38"/>
      <c r="OR67" s="38"/>
      <c r="OS67" s="38"/>
      <c r="OT67" s="38"/>
      <c r="OU67" s="38"/>
      <c r="OV67" s="38"/>
      <c r="OW67" s="38"/>
      <c r="OX67" s="38"/>
      <c r="OY67" s="38"/>
      <c r="OZ67" s="38"/>
      <c r="PA67" s="38"/>
      <c r="PB67" s="38"/>
      <c r="PC67" s="38"/>
      <c r="PD67" s="38"/>
      <c r="PE67" s="38"/>
      <c r="PF67" s="38"/>
      <c r="PG67" s="38"/>
      <c r="PH67" s="38"/>
      <c r="PI67" s="38"/>
      <c r="PJ67" s="38"/>
      <c r="PK67" s="38"/>
      <c r="PL67" s="38"/>
      <c r="PM67" s="38"/>
      <c r="PN67" s="38"/>
      <c r="PO67" s="38"/>
      <c r="PP67" s="38"/>
      <c r="PQ67" s="38"/>
      <c r="PR67" s="38"/>
      <c r="PS67" s="38"/>
      <c r="PT67" s="38"/>
      <c r="PU67" s="38"/>
      <c r="PV67" s="38"/>
      <c r="PW67" s="38"/>
      <c r="PX67" s="38"/>
      <c r="PY67" s="38"/>
      <c r="PZ67" s="38">
        <v>9</v>
      </c>
      <c r="QA67" s="38"/>
      <c r="QB67" s="38"/>
      <c r="QC67" s="38">
        <v>100</v>
      </c>
      <c r="QD67" s="38"/>
      <c r="QE67" s="38"/>
      <c r="QF67" s="38"/>
      <c r="QG67" s="38"/>
      <c r="QH67" s="38"/>
      <c r="QI67" s="38"/>
      <c r="QJ67" s="38"/>
      <c r="QK67" s="38"/>
      <c r="QL67" s="38"/>
      <c r="QM67" s="38"/>
      <c r="QN67" s="38"/>
      <c r="QO67" s="38"/>
      <c r="QP67" s="38"/>
      <c r="QQ67" s="38"/>
      <c r="QR67" s="38"/>
      <c r="QS67" s="38"/>
      <c r="QT67" s="38"/>
      <c r="QU67" s="38"/>
      <c r="QV67" s="38"/>
      <c r="QW67" s="38"/>
      <c r="QX67" s="38"/>
      <c r="QY67" s="38"/>
      <c r="QZ67" s="38"/>
      <c r="RA67" s="38"/>
      <c r="RB67" s="38"/>
      <c r="RC67" s="38"/>
      <c r="RD67" s="38"/>
      <c r="RE67" s="38"/>
      <c r="RF67" s="38"/>
      <c r="RG67" s="38"/>
      <c r="RH67" s="38">
        <v>10</v>
      </c>
      <c r="RI67" s="38"/>
      <c r="RJ67" s="38"/>
      <c r="RK67" s="38"/>
      <c r="RL67" s="38"/>
      <c r="RM67" s="38"/>
      <c r="RN67" s="38"/>
      <c r="RO67" s="38"/>
      <c r="RP67" s="38"/>
      <c r="RQ67" s="38"/>
      <c r="RR67" s="38">
        <v>60</v>
      </c>
      <c r="RS67" s="38"/>
      <c r="RT67" s="38"/>
      <c r="RU67" s="38"/>
      <c r="RV67" s="38"/>
      <c r="RW67" s="38"/>
      <c r="RX67" s="38"/>
      <c r="RY67" s="38"/>
      <c r="RZ67" s="38"/>
      <c r="SA67" s="38"/>
      <c r="SB67" s="38"/>
      <c r="SC67" s="38"/>
      <c r="SD67" s="38"/>
      <c r="SE67" s="38"/>
      <c r="SF67" s="38"/>
      <c r="SG67" s="38"/>
      <c r="SH67" s="38"/>
      <c r="SI67" s="38"/>
      <c r="SJ67" s="38"/>
      <c r="SK67" s="38"/>
      <c r="SL67" s="38"/>
      <c r="SM67" s="38"/>
      <c r="SN67" s="38"/>
      <c r="SO67" s="38"/>
      <c r="SP67" s="38"/>
      <c r="SQ67" s="38"/>
      <c r="SR67" s="38"/>
      <c r="SS67" s="38"/>
      <c r="ST67" s="38"/>
      <c r="SU67" s="38"/>
      <c r="SV67" s="38"/>
      <c r="SW67" s="38"/>
      <c r="SX67" s="38"/>
      <c r="SY67" s="38"/>
      <c r="SZ67" s="38"/>
      <c r="TA67" s="38"/>
      <c r="TB67" s="38"/>
      <c r="TC67" s="38"/>
      <c r="TD67" s="38"/>
      <c r="TE67" s="38"/>
      <c r="TF67" s="38"/>
      <c r="TG67" s="38"/>
      <c r="TH67" s="38"/>
      <c r="TI67" s="38"/>
      <c r="TJ67" s="38"/>
      <c r="TK67" s="38"/>
      <c r="TL67" s="38"/>
      <c r="TM67" s="38"/>
      <c r="TN67" s="38"/>
      <c r="TO67" s="38"/>
      <c r="TP67" s="38"/>
      <c r="TQ67" s="38"/>
      <c r="TR67" s="38"/>
      <c r="TS67" s="38"/>
      <c r="TT67" s="38"/>
      <c r="TU67" s="38"/>
      <c r="TV67" s="38"/>
      <c r="TW67" s="38"/>
      <c r="TX67" s="38"/>
      <c r="TY67" s="38"/>
      <c r="TZ67" s="38"/>
      <c r="UA67" s="38"/>
      <c r="UB67" s="38">
        <v>30</v>
      </c>
      <c r="UC67" s="38"/>
      <c r="UD67" s="38"/>
      <c r="UE67" s="38"/>
      <c r="UF67" s="38"/>
      <c r="UG67" s="38"/>
      <c r="UH67" s="38"/>
      <c r="UI67" s="38"/>
      <c r="UJ67" s="38"/>
      <c r="UK67" s="38"/>
      <c r="UL67" s="38"/>
      <c r="UM67" s="38"/>
      <c r="UN67" s="38"/>
      <c r="UO67" s="38"/>
      <c r="UP67" s="38"/>
      <c r="UQ67" s="38"/>
      <c r="UR67" s="38"/>
      <c r="US67" s="38"/>
      <c r="UT67" s="38"/>
      <c r="UU67" s="38"/>
      <c r="UV67" s="38"/>
      <c r="UW67" s="38"/>
      <c r="UX67" s="38"/>
      <c r="UY67" s="38"/>
      <c r="UZ67" s="38"/>
      <c r="VA67" s="38">
        <v>280</v>
      </c>
      <c r="VB67" s="38"/>
      <c r="VC67" s="38"/>
      <c r="VD67" s="38"/>
      <c r="VE67" s="38"/>
      <c r="VF67" s="38"/>
      <c r="VG67" s="38"/>
      <c r="VH67" s="38"/>
      <c r="VI67" s="38"/>
      <c r="VJ67" s="38"/>
      <c r="VK67" s="38"/>
      <c r="VL67" s="38"/>
      <c r="VM67" s="38"/>
      <c r="VN67" s="38"/>
      <c r="VO67" s="38"/>
      <c r="VP67" s="38"/>
      <c r="VQ67" s="38"/>
      <c r="VR67" s="38"/>
      <c r="VS67" s="38"/>
      <c r="VT67" s="38"/>
      <c r="VU67" s="38"/>
      <c r="VV67" s="38"/>
      <c r="VW67" s="38"/>
      <c r="VX67" s="38"/>
      <c r="VY67" s="38"/>
      <c r="VZ67" s="38"/>
      <c r="WA67" s="38"/>
      <c r="WB67" s="38"/>
      <c r="WC67" s="38"/>
      <c r="WD67" s="38"/>
      <c r="WE67" s="38"/>
      <c r="WF67" s="38"/>
      <c r="WG67" s="38"/>
      <c r="WH67" s="38"/>
      <c r="WI67" s="38"/>
      <c r="WJ67" s="38"/>
      <c r="WK67" s="38"/>
      <c r="WL67" s="38"/>
      <c r="WM67" s="38"/>
      <c r="WN67" s="38"/>
      <c r="WO67" s="38"/>
      <c r="WP67" s="38"/>
      <c r="WQ67" s="38"/>
      <c r="WR67" s="38"/>
      <c r="WS67" s="38"/>
      <c r="WT67" s="38"/>
      <c r="WU67" s="38"/>
      <c r="WV67" s="38"/>
      <c r="WW67" s="38"/>
      <c r="WX67" s="38"/>
      <c r="WY67" s="38"/>
      <c r="WZ67" s="38"/>
      <c r="XA67" s="38"/>
      <c r="XB67" s="38"/>
      <c r="XC67" s="38"/>
      <c r="XD67" s="38"/>
      <c r="XE67" s="38"/>
      <c r="XF67" s="38"/>
      <c r="XG67" s="38"/>
      <c r="XH67" s="38"/>
      <c r="XI67" s="38"/>
      <c r="XJ67" s="38"/>
      <c r="XK67" s="38"/>
      <c r="XL67" s="38"/>
      <c r="XM67" s="38"/>
      <c r="XN67" s="38"/>
      <c r="XO67" s="38"/>
      <c r="XP67" s="38"/>
      <c r="XQ67" s="38"/>
      <c r="XR67" s="38"/>
      <c r="XS67" s="38"/>
      <c r="XT67" s="38"/>
      <c r="XU67" s="38"/>
      <c r="XV67" s="38"/>
      <c r="XW67" s="38"/>
      <c r="XX67" s="38"/>
      <c r="XY67" s="38"/>
      <c r="XZ67" s="38"/>
      <c r="YA67" s="38"/>
      <c r="YB67" s="38"/>
      <c r="YC67" s="38"/>
      <c r="YD67" s="38"/>
      <c r="YE67" s="38"/>
      <c r="YF67" s="38"/>
      <c r="YG67" s="38"/>
      <c r="YH67" s="38"/>
      <c r="YI67" s="38"/>
      <c r="YJ67" s="38"/>
      <c r="YK67" s="38"/>
      <c r="YL67" s="38"/>
      <c r="YM67" s="38"/>
      <c r="YN67" s="38"/>
      <c r="YO67" s="38"/>
      <c r="YP67" s="38">
        <v>20</v>
      </c>
      <c r="YQ67" s="38"/>
      <c r="YR67" s="38"/>
      <c r="YS67" s="38"/>
      <c r="YT67" s="38"/>
      <c r="YU67" s="38"/>
      <c r="YV67" s="38"/>
      <c r="YW67" s="38"/>
      <c r="YX67" s="38"/>
      <c r="YY67" s="38"/>
      <c r="YZ67" s="38"/>
      <c r="ZA67" s="38"/>
      <c r="ZB67" s="38"/>
      <c r="ZC67" s="38"/>
      <c r="ZD67" s="38"/>
      <c r="ZE67" s="38">
        <v>110</v>
      </c>
      <c r="ZF67" s="38"/>
      <c r="ZG67" s="38"/>
      <c r="ZH67" s="38"/>
      <c r="ZI67" s="38"/>
      <c r="ZJ67" s="38"/>
      <c r="ZK67" s="38"/>
      <c r="ZL67" s="38"/>
      <c r="ZM67" s="38"/>
      <c r="ZN67" s="38"/>
      <c r="ZO67" s="38"/>
      <c r="ZP67" s="38"/>
      <c r="ZQ67" s="38"/>
      <c r="ZR67" s="38"/>
      <c r="ZS67" s="38"/>
      <c r="ZT67" s="38"/>
      <c r="ZU67" s="38"/>
      <c r="ZV67" s="38"/>
      <c r="ZW67" s="38"/>
      <c r="ZX67" s="38"/>
      <c r="ZY67" s="38"/>
      <c r="ZZ67" s="38"/>
      <c r="AAA67" s="38"/>
      <c r="AAB67" s="38"/>
      <c r="AAC67" s="38"/>
      <c r="AAD67" s="38"/>
      <c r="AAE67" s="38"/>
      <c r="AAF67" s="38"/>
      <c r="AAG67" s="38"/>
      <c r="AAH67" s="38"/>
      <c r="AAI67" s="38">
        <v>150</v>
      </c>
      <c r="AAJ67" s="31">
        <f t="shared" si="1"/>
        <v>0</v>
      </c>
      <c r="AAK67" s="5"/>
    </row>
    <row r="68" spans="1:713" s="36" customFormat="1" ht="12" customHeight="1" x14ac:dyDescent="0.25">
      <c r="A68" s="62" t="s">
        <v>744</v>
      </c>
      <c r="B68" s="77">
        <f t="shared" ref="B68:B131" si="8">SUMIF(G$3:AAI$3,"прих",G68:AAI68)-SUMIF(G$3:AAI$3,"отгр",G68:AAI68)</f>
        <v>0</v>
      </c>
      <c r="C68" s="69">
        <v>1</v>
      </c>
      <c r="D68" s="72">
        <v>43461</v>
      </c>
      <c r="E68" s="79">
        <v>28.94</v>
      </c>
      <c r="F68" s="79">
        <f t="shared" si="7"/>
        <v>0</v>
      </c>
      <c r="G68" s="77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  <c r="AK68" s="38"/>
      <c r="AL68" s="38"/>
      <c r="AM68" s="38"/>
      <c r="AN68" s="38"/>
      <c r="AO68" s="38"/>
      <c r="AP68" s="38"/>
      <c r="AQ68" s="38"/>
      <c r="AR68" s="38"/>
      <c r="AS68" s="38"/>
      <c r="AT68" s="38"/>
      <c r="AU68" s="38"/>
      <c r="AV68" s="38"/>
      <c r="AW68" s="38"/>
      <c r="AX68" s="38"/>
      <c r="AY68" s="38"/>
      <c r="AZ68" s="38"/>
      <c r="BA68" s="38"/>
      <c r="BB68" s="38"/>
      <c r="BC68" s="38"/>
      <c r="BD68" s="38"/>
      <c r="BE68" s="38"/>
      <c r="BF68" s="38"/>
      <c r="BG68" s="38"/>
      <c r="BH68" s="38"/>
      <c r="BI68" s="38"/>
      <c r="BJ68" s="38"/>
      <c r="BK68" s="38"/>
      <c r="BL68" s="38"/>
      <c r="BM68" s="38"/>
      <c r="BN68" s="38"/>
      <c r="BO68" s="38"/>
      <c r="BP68" s="38"/>
      <c r="BQ68" s="38"/>
      <c r="BR68" s="38"/>
      <c r="BS68" s="38"/>
      <c r="BT68" s="38"/>
      <c r="BU68" s="38"/>
      <c r="BV68" s="38"/>
      <c r="BW68" s="38"/>
      <c r="BX68" s="38"/>
      <c r="BY68" s="38"/>
      <c r="BZ68" s="38"/>
      <c r="CA68" s="38"/>
      <c r="CB68" s="38"/>
      <c r="CC68" s="38"/>
      <c r="CD68" s="38"/>
      <c r="CE68" s="38"/>
      <c r="CF68" s="38"/>
      <c r="CG68" s="38"/>
      <c r="CH68" s="38"/>
      <c r="CI68" s="38"/>
      <c r="CJ68" s="38"/>
      <c r="CK68" s="38"/>
      <c r="CL68" s="38"/>
      <c r="CM68" s="38"/>
      <c r="CN68" s="38"/>
      <c r="CO68" s="38"/>
      <c r="CP68" s="38"/>
      <c r="CQ68" s="38"/>
      <c r="CR68" s="38"/>
      <c r="CS68" s="38"/>
      <c r="CT68" s="38"/>
      <c r="CU68" s="38"/>
      <c r="CV68" s="38"/>
      <c r="CW68" s="38"/>
      <c r="CX68" s="38"/>
      <c r="CY68" s="38"/>
      <c r="CZ68" s="38"/>
      <c r="DA68" s="38"/>
      <c r="DB68" s="38"/>
      <c r="DC68" s="38"/>
      <c r="DD68" s="38"/>
      <c r="DE68" s="38"/>
      <c r="DF68" s="38"/>
      <c r="DG68" s="38"/>
      <c r="DH68" s="38"/>
      <c r="DI68" s="38"/>
      <c r="DJ68" s="38"/>
      <c r="DK68" s="38"/>
      <c r="DL68" s="38"/>
      <c r="DM68" s="38"/>
      <c r="DN68" s="38"/>
      <c r="DO68" s="38"/>
      <c r="DP68" s="38"/>
      <c r="DQ68" s="38"/>
      <c r="DR68" s="38"/>
      <c r="DS68" s="38"/>
      <c r="DT68" s="38"/>
      <c r="DU68" s="38"/>
      <c r="DV68" s="38"/>
      <c r="DW68" s="38"/>
      <c r="DX68" s="38"/>
      <c r="DY68" s="38"/>
      <c r="DZ68" s="38"/>
      <c r="EA68" s="38"/>
      <c r="EB68" s="38"/>
      <c r="EC68" s="38"/>
      <c r="ED68" s="38"/>
      <c r="EE68" s="38"/>
      <c r="EF68" s="38"/>
      <c r="EG68" s="38"/>
      <c r="EH68" s="38"/>
      <c r="EI68" s="38"/>
      <c r="EJ68" s="38"/>
      <c r="EK68" s="38"/>
      <c r="EL68" s="38"/>
      <c r="EM68" s="38"/>
      <c r="EN68" s="38"/>
      <c r="EO68" s="38"/>
      <c r="EP68" s="38"/>
      <c r="EQ68" s="38"/>
      <c r="ER68" s="38"/>
      <c r="ES68" s="38"/>
      <c r="ET68" s="38"/>
      <c r="EU68" s="38"/>
      <c r="EV68" s="38"/>
      <c r="EW68" s="38"/>
      <c r="EX68" s="38"/>
      <c r="EY68" s="38"/>
      <c r="EZ68" s="38"/>
      <c r="FA68" s="38"/>
      <c r="FB68" s="38"/>
      <c r="FC68" s="38"/>
      <c r="FD68" s="38"/>
      <c r="FE68" s="38"/>
      <c r="FF68" s="38"/>
      <c r="FG68" s="38"/>
      <c r="FH68" s="38"/>
      <c r="FI68" s="38"/>
      <c r="FJ68" s="38"/>
      <c r="FK68" s="38"/>
      <c r="FL68" s="38"/>
      <c r="FM68" s="38"/>
      <c r="FN68" s="38"/>
      <c r="FO68" s="38"/>
      <c r="FP68" s="38"/>
      <c r="FQ68" s="38"/>
      <c r="FR68" s="38"/>
      <c r="FS68" s="38"/>
      <c r="FT68" s="38"/>
      <c r="FU68" s="38"/>
      <c r="FV68" s="38"/>
      <c r="FW68" s="38"/>
      <c r="FX68" s="38"/>
      <c r="FY68" s="38"/>
      <c r="FZ68" s="38"/>
      <c r="GA68" s="38"/>
      <c r="GB68" s="38"/>
      <c r="GC68" s="38"/>
      <c r="GD68" s="38"/>
      <c r="GE68" s="38"/>
      <c r="GF68" s="38"/>
      <c r="GG68" s="38"/>
      <c r="GH68" s="38"/>
      <c r="GI68" s="38"/>
      <c r="GJ68" s="38"/>
      <c r="GK68" s="38"/>
      <c r="GL68" s="38"/>
      <c r="GM68" s="38"/>
      <c r="GN68" s="38"/>
      <c r="GO68" s="38"/>
      <c r="GP68" s="38"/>
      <c r="GQ68" s="38"/>
      <c r="GR68" s="38"/>
      <c r="GS68" s="38"/>
      <c r="GT68" s="38"/>
      <c r="GU68" s="38"/>
      <c r="GV68" s="38"/>
      <c r="GW68" s="38"/>
      <c r="GX68" s="38"/>
      <c r="GY68" s="38"/>
      <c r="GZ68" s="38"/>
      <c r="HA68" s="38"/>
      <c r="HB68" s="38"/>
      <c r="HC68" s="38"/>
      <c r="HD68" s="38"/>
      <c r="HE68" s="38"/>
      <c r="HF68" s="38"/>
      <c r="HG68" s="38"/>
      <c r="HH68" s="38"/>
      <c r="HI68" s="38"/>
      <c r="HJ68" s="38"/>
      <c r="HK68" s="38"/>
      <c r="HL68" s="38"/>
      <c r="HM68" s="38"/>
      <c r="HN68" s="38"/>
      <c r="HO68" s="38"/>
      <c r="HP68" s="38"/>
      <c r="HQ68" s="38"/>
      <c r="HR68" s="38"/>
      <c r="HS68" s="38"/>
      <c r="HT68" s="38"/>
      <c r="HU68" s="38"/>
      <c r="HV68" s="38"/>
      <c r="HW68" s="38"/>
      <c r="HX68" s="38"/>
      <c r="HY68" s="38"/>
      <c r="HZ68" s="38"/>
      <c r="IA68" s="38"/>
      <c r="IB68" s="38"/>
      <c r="IC68" s="38"/>
      <c r="ID68" s="38"/>
      <c r="IE68" s="38"/>
      <c r="IF68" s="38"/>
      <c r="IG68" s="38"/>
      <c r="IH68" s="38"/>
      <c r="II68" s="38"/>
      <c r="IJ68" s="38"/>
      <c r="IK68" s="38"/>
      <c r="IL68" s="38"/>
      <c r="IM68" s="38"/>
      <c r="IN68" s="38"/>
      <c r="IO68" s="38"/>
      <c r="IP68" s="38"/>
      <c r="IQ68" s="38"/>
      <c r="IR68" s="38"/>
      <c r="IS68" s="38"/>
      <c r="IT68" s="38"/>
      <c r="IU68" s="38"/>
      <c r="IV68" s="38"/>
      <c r="IW68" s="38"/>
      <c r="IX68" s="38"/>
      <c r="IY68" s="38"/>
      <c r="IZ68" s="38"/>
      <c r="JA68" s="38"/>
      <c r="JB68" s="38"/>
      <c r="JC68" s="38"/>
      <c r="JD68" s="38"/>
      <c r="JE68" s="38"/>
      <c r="JF68" s="38"/>
      <c r="JG68" s="38"/>
      <c r="JH68" s="38"/>
      <c r="JI68" s="38"/>
      <c r="JJ68" s="38"/>
      <c r="JK68" s="38"/>
      <c r="JL68" s="38"/>
      <c r="JM68" s="38"/>
      <c r="JN68" s="38"/>
      <c r="JO68" s="38"/>
      <c r="JP68" s="38"/>
      <c r="JQ68" s="38"/>
      <c r="JR68" s="38"/>
      <c r="JS68" s="38"/>
      <c r="JT68" s="38"/>
      <c r="JU68" s="38"/>
      <c r="JV68" s="38"/>
      <c r="JW68" s="38"/>
      <c r="JX68" s="38"/>
      <c r="JY68" s="38"/>
      <c r="JZ68" s="38"/>
      <c r="KA68" s="38"/>
      <c r="KB68" s="38"/>
      <c r="KC68" s="38"/>
      <c r="KD68" s="38"/>
      <c r="KE68" s="38"/>
      <c r="KF68" s="38"/>
      <c r="KG68" s="38"/>
      <c r="KH68" s="38"/>
      <c r="KI68" s="38"/>
      <c r="KJ68" s="38"/>
      <c r="KK68" s="38"/>
      <c r="KL68" s="38"/>
      <c r="KM68" s="38"/>
      <c r="KN68" s="38"/>
      <c r="KO68" s="38"/>
      <c r="KP68" s="38"/>
      <c r="KQ68" s="38"/>
      <c r="KR68" s="38"/>
      <c r="KS68" s="38"/>
      <c r="KT68" s="38"/>
      <c r="KU68" s="38"/>
      <c r="KV68" s="38"/>
      <c r="KW68" s="38"/>
      <c r="KX68" s="38"/>
      <c r="KY68" s="38"/>
      <c r="KZ68" s="38"/>
      <c r="LA68" s="38"/>
      <c r="LB68" s="38"/>
      <c r="LC68" s="38"/>
      <c r="LD68" s="38"/>
      <c r="LE68" s="38"/>
      <c r="LF68" s="38"/>
      <c r="LG68" s="38"/>
      <c r="LH68" s="38"/>
      <c r="LI68" s="38"/>
      <c r="LJ68" s="38"/>
      <c r="LK68" s="38"/>
      <c r="LL68" s="38"/>
      <c r="LM68" s="38"/>
      <c r="LN68" s="38"/>
      <c r="LO68" s="38"/>
      <c r="LP68" s="38"/>
      <c r="LQ68" s="38"/>
      <c r="LR68" s="38"/>
      <c r="LS68" s="38"/>
      <c r="LT68" s="38"/>
      <c r="LU68" s="38"/>
      <c r="LV68" s="38"/>
      <c r="LW68" s="38"/>
      <c r="LX68" s="38"/>
      <c r="LY68" s="38"/>
      <c r="LZ68" s="38"/>
      <c r="MA68" s="38"/>
      <c r="MB68" s="38"/>
      <c r="MC68" s="38"/>
      <c r="MD68" s="38"/>
      <c r="ME68" s="38"/>
      <c r="MF68" s="38"/>
      <c r="MG68" s="38"/>
      <c r="MH68" s="38"/>
      <c r="MI68" s="38"/>
      <c r="MJ68" s="38"/>
      <c r="MK68" s="38"/>
      <c r="ML68" s="38"/>
      <c r="MM68" s="38"/>
      <c r="MN68" s="38"/>
      <c r="MO68" s="38"/>
      <c r="MP68" s="38"/>
      <c r="MQ68" s="38"/>
      <c r="MR68" s="38"/>
      <c r="MS68" s="38"/>
      <c r="MT68" s="38"/>
      <c r="MU68" s="38"/>
      <c r="MV68" s="38"/>
      <c r="MW68" s="38"/>
      <c r="MX68" s="38"/>
      <c r="MY68" s="38"/>
      <c r="MZ68" s="38"/>
      <c r="NA68" s="38"/>
      <c r="NB68" s="38"/>
      <c r="NC68" s="38"/>
      <c r="ND68" s="38"/>
      <c r="NE68" s="38"/>
      <c r="NF68" s="38"/>
      <c r="NG68" s="38"/>
      <c r="NH68" s="38"/>
      <c r="NI68" s="38"/>
      <c r="NJ68" s="38"/>
      <c r="NK68" s="38"/>
      <c r="NL68" s="38"/>
      <c r="NM68" s="38"/>
      <c r="NN68" s="38"/>
      <c r="NO68" s="38"/>
      <c r="NP68" s="38"/>
      <c r="NQ68" s="38"/>
      <c r="NR68" s="38"/>
      <c r="NS68" s="38"/>
      <c r="NT68" s="38"/>
      <c r="NU68" s="38"/>
      <c r="NV68" s="38"/>
      <c r="NW68" s="38"/>
      <c r="NX68" s="38"/>
      <c r="NY68" s="38"/>
      <c r="NZ68" s="38"/>
      <c r="OA68" s="38"/>
      <c r="OB68" s="38"/>
      <c r="OC68" s="38"/>
      <c r="OD68" s="38"/>
      <c r="OE68" s="38"/>
      <c r="OF68" s="38"/>
      <c r="OG68" s="38"/>
      <c r="OH68" s="38"/>
      <c r="OI68" s="38"/>
      <c r="OJ68" s="38"/>
      <c r="OK68" s="38"/>
      <c r="OL68" s="38"/>
      <c r="OM68" s="38"/>
      <c r="ON68" s="38"/>
      <c r="OO68" s="38"/>
      <c r="OP68" s="38"/>
      <c r="OQ68" s="38"/>
      <c r="OR68" s="38"/>
      <c r="OS68" s="38"/>
      <c r="OT68" s="38"/>
      <c r="OU68" s="38"/>
      <c r="OV68" s="38"/>
      <c r="OW68" s="38"/>
      <c r="OX68" s="38"/>
      <c r="OY68" s="38"/>
      <c r="OZ68" s="38"/>
      <c r="PA68" s="38"/>
      <c r="PB68" s="38"/>
      <c r="PC68" s="38"/>
      <c r="PD68" s="38"/>
      <c r="PE68" s="38"/>
      <c r="PF68" s="38"/>
      <c r="PG68" s="38"/>
      <c r="PH68" s="38"/>
      <c r="PI68" s="38"/>
      <c r="PJ68" s="38"/>
      <c r="PK68" s="38"/>
      <c r="PL68" s="38"/>
      <c r="PM68" s="38"/>
      <c r="PN68" s="38"/>
      <c r="PO68" s="38"/>
      <c r="PP68" s="38"/>
      <c r="PQ68" s="38"/>
      <c r="PR68" s="38"/>
      <c r="PS68" s="38"/>
      <c r="PT68" s="38"/>
      <c r="PU68" s="38"/>
      <c r="PV68" s="38"/>
      <c r="PW68" s="38"/>
      <c r="PX68" s="38"/>
      <c r="PY68" s="38"/>
      <c r="PZ68" s="38"/>
      <c r="QA68" s="38"/>
      <c r="QB68" s="38"/>
      <c r="QC68" s="38"/>
      <c r="QD68" s="38"/>
      <c r="QE68" s="38"/>
      <c r="QF68" s="38"/>
      <c r="QG68" s="38"/>
      <c r="QH68" s="38"/>
      <c r="QI68" s="38"/>
      <c r="QJ68" s="38"/>
      <c r="QK68" s="38"/>
      <c r="QL68" s="38"/>
      <c r="QM68" s="38"/>
      <c r="QN68" s="38"/>
      <c r="QO68" s="38"/>
      <c r="QP68" s="38"/>
      <c r="QQ68" s="38"/>
      <c r="QR68" s="38"/>
      <c r="QS68" s="38"/>
      <c r="QT68" s="38"/>
      <c r="QU68" s="38"/>
      <c r="QV68" s="38"/>
      <c r="QW68" s="38"/>
      <c r="QX68" s="38"/>
      <c r="QY68" s="38"/>
      <c r="QZ68" s="38"/>
      <c r="RA68" s="38"/>
      <c r="RB68" s="38"/>
      <c r="RC68" s="38"/>
      <c r="RD68" s="38"/>
      <c r="RE68" s="38"/>
      <c r="RF68" s="38"/>
      <c r="RG68" s="38"/>
      <c r="RH68" s="38"/>
      <c r="RI68" s="38"/>
      <c r="RJ68" s="38"/>
      <c r="RK68" s="38"/>
      <c r="RL68" s="38"/>
      <c r="RM68" s="38"/>
      <c r="RN68" s="38"/>
      <c r="RO68" s="38"/>
      <c r="RP68" s="38"/>
      <c r="RQ68" s="38"/>
      <c r="RR68" s="38"/>
      <c r="RS68" s="38"/>
      <c r="RT68" s="38"/>
      <c r="RU68" s="38"/>
      <c r="RV68" s="38"/>
      <c r="RW68" s="38"/>
      <c r="RX68" s="38"/>
      <c r="RY68" s="38"/>
      <c r="RZ68" s="38"/>
      <c r="SA68" s="38"/>
      <c r="SB68" s="38"/>
      <c r="SC68" s="38"/>
      <c r="SD68" s="38"/>
      <c r="SE68" s="38"/>
      <c r="SF68" s="38"/>
      <c r="SG68" s="38"/>
      <c r="SH68" s="38"/>
      <c r="SI68" s="38"/>
      <c r="SJ68" s="38"/>
      <c r="SK68" s="38"/>
      <c r="SL68" s="38"/>
      <c r="SM68" s="38"/>
      <c r="SN68" s="38"/>
      <c r="SO68" s="38"/>
      <c r="SP68" s="38"/>
      <c r="SQ68" s="38"/>
      <c r="SR68" s="38"/>
      <c r="SS68" s="38"/>
      <c r="ST68" s="38"/>
      <c r="SU68" s="38"/>
      <c r="SV68" s="38"/>
      <c r="SW68" s="38"/>
      <c r="SX68" s="38"/>
      <c r="SY68" s="38"/>
      <c r="SZ68" s="38"/>
      <c r="TA68" s="38"/>
      <c r="TB68" s="38"/>
      <c r="TC68" s="38"/>
      <c r="TD68" s="38"/>
      <c r="TE68" s="38"/>
      <c r="TF68" s="38"/>
      <c r="TG68" s="38"/>
      <c r="TH68" s="38"/>
      <c r="TI68" s="38"/>
      <c r="TJ68" s="38"/>
      <c r="TK68" s="38"/>
      <c r="TL68" s="38"/>
      <c r="TM68" s="38"/>
      <c r="TN68" s="38"/>
      <c r="TO68" s="38"/>
      <c r="TP68" s="38"/>
      <c r="TQ68" s="38"/>
      <c r="TR68" s="38"/>
      <c r="TS68" s="38"/>
      <c r="TT68" s="38"/>
      <c r="TU68" s="38"/>
      <c r="TV68" s="38"/>
      <c r="TW68" s="38"/>
      <c r="TX68" s="38"/>
      <c r="TY68" s="38"/>
      <c r="TZ68" s="38"/>
      <c r="UA68" s="38"/>
      <c r="UB68" s="38"/>
      <c r="UC68" s="38"/>
      <c r="UD68" s="38"/>
      <c r="UE68" s="38"/>
      <c r="UF68" s="38"/>
      <c r="UG68" s="38"/>
      <c r="UH68" s="38"/>
      <c r="UI68" s="38"/>
      <c r="UJ68" s="38"/>
      <c r="UK68" s="38"/>
      <c r="UL68" s="38"/>
      <c r="UM68" s="38"/>
      <c r="UN68" s="38"/>
      <c r="UO68" s="38"/>
      <c r="UP68" s="38"/>
      <c r="UQ68" s="38"/>
      <c r="UR68" s="38"/>
      <c r="US68" s="38"/>
      <c r="UT68" s="38"/>
      <c r="UU68" s="38"/>
      <c r="UV68" s="38"/>
      <c r="UW68" s="38"/>
      <c r="UX68" s="38"/>
      <c r="UY68" s="38"/>
      <c r="UZ68" s="38"/>
      <c r="VA68" s="38"/>
      <c r="VB68" s="38"/>
      <c r="VC68" s="38"/>
      <c r="VD68" s="38"/>
      <c r="VE68" s="38"/>
      <c r="VF68" s="38"/>
      <c r="VG68" s="38"/>
      <c r="VH68" s="38"/>
      <c r="VI68" s="38"/>
      <c r="VJ68" s="38"/>
      <c r="VK68" s="38"/>
      <c r="VL68" s="38"/>
      <c r="VM68" s="38"/>
      <c r="VN68" s="38"/>
      <c r="VO68" s="38"/>
      <c r="VP68" s="38"/>
      <c r="VQ68" s="38"/>
      <c r="VR68" s="38"/>
      <c r="VS68" s="38"/>
      <c r="VT68" s="38"/>
      <c r="VU68" s="38"/>
      <c r="VV68" s="38"/>
      <c r="VW68" s="38"/>
      <c r="VX68" s="38"/>
      <c r="VY68" s="38"/>
      <c r="VZ68" s="38"/>
      <c r="WA68" s="38"/>
      <c r="WB68" s="38"/>
      <c r="WC68" s="38"/>
      <c r="WD68" s="38"/>
      <c r="WE68" s="38"/>
      <c r="WF68" s="38"/>
      <c r="WG68" s="38"/>
      <c r="WH68" s="38"/>
      <c r="WI68" s="38"/>
      <c r="WJ68" s="38"/>
      <c r="WK68" s="38"/>
      <c r="WL68" s="38"/>
      <c r="WM68" s="38"/>
      <c r="WN68" s="38"/>
      <c r="WO68" s="38"/>
      <c r="WP68" s="38"/>
      <c r="WQ68" s="38"/>
      <c r="WR68" s="38"/>
      <c r="WS68" s="38"/>
      <c r="WT68" s="38"/>
      <c r="WU68" s="38"/>
      <c r="WV68" s="38"/>
      <c r="WW68" s="38"/>
      <c r="WX68" s="38"/>
      <c r="WY68" s="38"/>
      <c r="WZ68" s="38"/>
      <c r="XA68" s="38"/>
      <c r="XB68" s="38"/>
      <c r="XC68" s="38"/>
      <c r="XD68" s="38"/>
      <c r="XE68" s="38"/>
      <c r="XF68" s="38"/>
      <c r="XG68" s="38"/>
      <c r="XH68" s="38"/>
      <c r="XI68" s="38"/>
      <c r="XJ68" s="38"/>
      <c r="XK68" s="38"/>
      <c r="XL68" s="38"/>
      <c r="XM68" s="38"/>
      <c r="XN68" s="38"/>
      <c r="XO68" s="38"/>
      <c r="XP68" s="38"/>
      <c r="XQ68" s="38"/>
      <c r="XR68" s="38"/>
      <c r="XS68" s="38"/>
      <c r="XT68" s="38"/>
      <c r="XU68" s="38"/>
      <c r="XV68" s="38"/>
      <c r="XW68" s="38"/>
      <c r="XX68" s="38"/>
      <c r="XY68" s="38"/>
      <c r="XZ68" s="38"/>
      <c r="YA68" s="38"/>
      <c r="YB68" s="38"/>
      <c r="YC68" s="38"/>
      <c r="YD68" s="38"/>
      <c r="YE68" s="38"/>
      <c r="YF68" s="38"/>
      <c r="YG68" s="38"/>
      <c r="YH68" s="38"/>
      <c r="YI68" s="38"/>
      <c r="YJ68" s="38"/>
      <c r="YK68" s="38"/>
      <c r="YL68" s="38"/>
      <c r="YM68" s="38"/>
      <c r="YN68" s="38"/>
      <c r="YO68" s="38"/>
      <c r="YP68" s="38"/>
      <c r="YQ68" s="38"/>
      <c r="YR68" s="38"/>
      <c r="YS68" s="38"/>
      <c r="YT68" s="38"/>
      <c r="YU68" s="38"/>
      <c r="YV68" s="38"/>
      <c r="YW68" s="38"/>
      <c r="YX68" s="38"/>
      <c r="YY68" s="38"/>
      <c r="YZ68" s="38"/>
      <c r="ZA68" s="38"/>
      <c r="ZB68" s="38"/>
      <c r="ZC68" s="38"/>
      <c r="ZD68" s="38"/>
      <c r="ZE68" s="38"/>
      <c r="ZF68" s="38"/>
      <c r="ZG68" s="38"/>
      <c r="ZH68" s="38"/>
      <c r="ZI68" s="38"/>
      <c r="ZJ68" s="38"/>
      <c r="ZK68" s="38"/>
      <c r="ZL68" s="38"/>
      <c r="ZM68" s="38"/>
      <c r="ZN68" s="38"/>
      <c r="ZO68" s="38"/>
      <c r="ZP68" s="38"/>
      <c r="ZQ68" s="38">
        <v>5</v>
      </c>
      <c r="ZR68" s="38"/>
      <c r="ZS68" s="38"/>
      <c r="ZT68" s="38"/>
      <c r="ZU68" s="38"/>
      <c r="ZV68" s="38"/>
      <c r="ZW68" s="38"/>
      <c r="ZX68" s="38"/>
      <c r="ZY68" s="38"/>
      <c r="ZZ68" s="38"/>
      <c r="AAA68" s="38"/>
      <c r="AAB68" s="38"/>
      <c r="AAC68" s="38"/>
      <c r="AAD68" s="38">
        <v>5</v>
      </c>
      <c r="AAE68" s="38"/>
      <c r="AAF68" s="38"/>
      <c r="AAG68" s="38"/>
      <c r="AAH68" s="38"/>
      <c r="AAI68" s="38"/>
      <c r="AAJ68" s="31">
        <f t="shared" ref="AAJ68:AAJ131" si="9">$B68-SUMIF($G$3:$AEX$3,"",$G68:$AEX68)</f>
        <v>0</v>
      </c>
      <c r="AAK68" s="5"/>
    </row>
    <row r="69" spans="1:713" s="36" customFormat="1" x14ac:dyDescent="0.25">
      <c r="A69" s="26" t="s">
        <v>13</v>
      </c>
      <c r="B69" s="77">
        <f t="shared" si="8"/>
        <v>0</v>
      </c>
      <c r="C69" s="69">
        <v>0.9</v>
      </c>
      <c r="D69" s="71">
        <v>43430</v>
      </c>
      <c r="E69" s="85">
        <v>16.829999999999998</v>
      </c>
      <c r="F69" s="79">
        <f t="shared" si="7"/>
        <v>0</v>
      </c>
      <c r="G69" s="77">
        <v>9</v>
      </c>
      <c r="H69" s="38"/>
      <c r="I69" s="38">
        <v>9</v>
      </c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  <c r="AK69" s="38"/>
      <c r="AL69" s="38"/>
      <c r="AM69" s="38"/>
      <c r="AN69" s="38"/>
      <c r="AO69" s="38"/>
      <c r="AP69" s="38"/>
      <c r="AQ69" s="38"/>
      <c r="AR69" s="38"/>
      <c r="AS69" s="38"/>
      <c r="AT69" s="38"/>
      <c r="AU69" s="38"/>
      <c r="AV69" s="38"/>
      <c r="AW69" s="38"/>
      <c r="AX69" s="38"/>
      <c r="AY69" s="38"/>
      <c r="AZ69" s="38"/>
      <c r="BA69" s="38"/>
      <c r="BB69" s="38">
        <v>1.8</v>
      </c>
      <c r="BC69" s="38"/>
      <c r="BD69" s="38"/>
      <c r="BE69" s="38"/>
      <c r="BF69" s="38"/>
      <c r="BG69" s="38"/>
      <c r="BH69" s="38">
        <v>1.8</v>
      </c>
      <c r="BI69" s="38"/>
      <c r="BJ69" s="38"/>
      <c r="BK69" s="38"/>
      <c r="BL69" s="38"/>
      <c r="BM69" s="38"/>
      <c r="BN69" s="38"/>
      <c r="BO69" s="38"/>
      <c r="BP69" s="38"/>
      <c r="BQ69" s="38"/>
      <c r="BR69" s="38"/>
      <c r="BS69" s="38"/>
      <c r="BT69" s="38"/>
      <c r="BU69" s="38"/>
      <c r="BV69" s="38"/>
      <c r="BW69" s="38"/>
      <c r="BX69" s="38"/>
      <c r="BY69" s="38"/>
      <c r="BZ69" s="38"/>
      <c r="CA69" s="38"/>
      <c r="CB69" s="38"/>
      <c r="CC69" s="38"/>
      <c r="CD69" s="38"/>
      <c r="CE69" s="38"/>
      <c r="CF69" s="38"/>
      <c r="CG69" s="38"/>
      <c r="CH69" s="38"/>
      <c r="CI69" s="38"/>
      <c r="CJ69" s="38"/>
      <c r="CK69" s="38"/>
      <c r="CL69" s="38"/>
      <c r="CM69" s="38"/>
      <c r="CN69" s="38"/>
      <c r="CO69" s="38"/>
      <c r="CP69" s="38"/>
      <c r="CQ69" s="38"/>
      <c r="CR69" s="38"/>
      <c r="CS69" s="38"/>
      <c r="CT69" s="38"/>
      <c r="CU69" s="38"/>
      <c r="CV69" s="38"/>
      <c r="CW69" s="38"/>
      <c r="CX69" s="38"/>
      <c r="CY69" s="38"/>
      <c r="CZ69" s="38"/>
      <c r="DA69" s="38"/>
      <c r="DB69" s="38"/>
      <c r="DC69" s="38"/>
      <c r="DD69" s="38"/>
      <c r="DE69" s="38"/>
      <c r="DF69" s="38"/>
      <c r="DG69" s="38"/>
      <c r="DH69" s="38"/>
      <c r="DI69" s="38"/>
      <c r="DJ69" s="38"/>
      <c r="DK69" s="38"/>
      <c r="DL69" s="38"/>
      <c r="DM69" s="38"/>
      <c r="DN69" s="38"/>
      <c r="DO69" s="38"/>
      <c r="DP69" s="38"/>
      <c r="DQ69" s="38"/>
      <c r="DR69" s="38"/>
      <c r="DS69" s="38"/>
      <c r="DT69" s="38"/>
      <c r="DU69" s="38"/>
      <c r="DV69" s="38"/>
      <c r="DW69" s="38"/>
      <c r="DX69" s="38"/>
      <c r="DY69" s="38"/>
      <c r="DZ69" s="38"/>
      <c r="EA69" s="38"/>
      <c r="EB69" s="38"/>
      <c r="EC69" s="38"/>
      <c r="ED69" s="38"/>
      <c r="EE69" s="38"/>
      <c r="EF69" s="38"/>
      <c r="EG69" s="38"/>
      <c r="EH69" s="38"/>
      <c r="EI69" s="38"/>
      <c r="EJ69" s="38"/>
      <c r="EK69" s="38"/>
      <c r="EL69" s="38"/>
      <c r="EM69" s="38"/>
      <c r="EN69" s="38"/>
      <c r="EO69" s="38"/>
      <c r="EP69" s="38"/>
      <c r="EQ69" s="38"/>
      <c r="ER69" s="38"/>
      <c r="ES69" s="38"/>
      <c r="ET69" s="38"/>
      <c r="EU69" s="38"/>
      <c r="EV69" s="38"/>
      <c r="EW69" s="38"/>
      <c r="EX69" s="38"/>
      <c r="EY69" s="38"/>
      <c r="EZ69" s="38"/>
      <c r="FA69" s="38"/>
      <c r="FB69" s="38"/>
      <c r="FC69" s="38"/>
      <c r="FD69" s="38"/>
      <c r="FE69" s="38"/>
      <c r="FF69" s="38"/>
      <c r="FG69" s="38"/>
      <c r="FH69" s="38"/>
      <c r="FI69" s="38"/>
      <c r="FJ69" s="38"/>
      <c r="FK69" s="38"/>
      <c r="FL69" s="38"/>
      <c r="FM69" s="38"/>
      <c r="FN69" s="38"/>
      <c r="FO69" s="38"/>
      <c r="FP69" s="38"/>
      <c r="FQ69" s="38"/>
      <c r="FR69" s="38"/>
      <c r="FS69" s="38"/>
      <c r="FT69" s="38"/>
      <c r="FU69" s="38"/>
      <c r="FV69" s="38"/>
      <c r="FW69" s="38"/>
      <c r="FX69" s="38"/>
      <c r="FY69" s="38"/>
      <c r="FZ69" s="38"/>
      <c r="GA69" s="38"/>
      <c r="GB69" s="38"/>
      <c r="GC69" s="38"/>
      <c r="GD69" s="38"/>
      <c r="GE69" s="38"/>
      <c r="GF69" s="38"/>
      <c r="GG69" s="38"/>
      <c r="GH69" s="38"/>
      <c r="GI69" s="38"/>
      <c r="GJ69" s="38"/>
      <c r="GK69" s="38"/>
      <c r="GL69" s="38"/>
      <c r="GM69" s="38"/>
      <c r="GN69" s="38"/>
      <c r="GO69" s="38"/>
      <c r="GP69" s="38"/>
      <c r="GQ69" s="38"/>
      <c r="GR69" s="38"/>
      <c r="GS69" s="38"/>
      <c r="GT69" s="38"/>
      <c r="GU69" s="38"/>
      <c r="GV69" s="38"/>
      <c r="GW69" s="38"/>
      <c r="GX69" s="38"/>
      <c r="GY69" s="38"/>
      <c r="GZ69" s="38"/>
      <c r="HA69" s="38"/>
      <c r="HB69" s="38"/>
      <c r="HC69" s="38"/>
      <c r="HD69" s="38"/>
      <c r="HE69" s="38"/>
      <c r="HF69" s="38"/>
      <c r="HG69" s="38"/>
      <c r="HH69" s="38"/>
      <c r="HI69" s="38"/>
      <c r="HJ69" s="38"/>
      <c r="HK69" s="38"/>
      <c r="HL69" s="38"/>
      <c r="HM69" s="38"/>
      <c r="HN69" s="38"/>
      <c r="HO69" s="38"/>
      <c r="HP69" s="38"/>
      <c r="HQ69" s="38"/>
      <c r="HR69" s="38"/>
      <c r="HS69" s="38"/>
      <c r="HT69" s="38"/>
      <c r="HU69" s="38"/>
      <c r="HV69" s="38"/>
      <c r="HW69" s="38"/>
      <c r="HX69" s="38"/>
      <c r="HY69" s="38"/>
      <c r="HZ69" s="38"/>
      <c r="IA69" s="38"/>
      <c r="IB69" s="38"/>
      <c r="IC69" s="38"/>
      <c r="ID69" s="38"/>
      <c r="IE69" s="38"/>
      <c r="IF69" s="38"/>
      <c r="IG69" s="38"/>
      <c r="IH69" s="38"/>
      <c r="II69" s="38"/>
      <c r="IJ69" s="38"/>
      <c r="IK69" s="38"/>
      <c r="IL69" s="38"/>
      <c r="IM69" s="38"/>
      <c r="IN69" s="38"/>
      <c r="IO69" s="38"/>
      <c r="IP69" s="38"/>
      <c r="IQ69" s="38"/>
      <c r="IR69" s="38"/>
      <c r="IS69" s="38"/>
      <c r="IT69" s="38"/>
      <c r="IU69" s="38"/>
      <c r="IV69" s="38"/>
      <c r="IW69" s="38"/>
      <c r="IX69" s="38"/>
      <c r="IY69" s="38"/>
      <c r="IZ69" s="38"/>
      <c r="JA69" s="38"/>
      <c r="JB69" s="38"/>
      <c r="JC69" s="38"/>
      <c r="JD69" s="38"/>
      <c r="JE69" s="38"/>
      <c r="JF69" s="38"/>
      <c r="JG69" s="38"/>
      <c r="JH69" s="38"/>
      <c r="JI69" s="38"/>
      <c r="JJ69" s="38"/>
      <c r="JK69" s="38"/>
      <c r="JL69" s="38"/>
      <c r="JM69" s="38"/>
      <c r="JN69" s="38"/>
      <c r="JO69" s="38"/>
      <c r="JP69" s="38"/>
      <c r="JQ69" s="38"/>
      <c r="JR69" s="38"/>
      <c r="JS69" s="38"/>
      <c r="JT69" s="38"/>
      <c r="JU69" s="38"/>
      <c r="JV69" s="38"/>
      <c r="JW69" s="38"/>
      <c r="JX69" s="38"/>
      <c r="JY69" s="38"/>
      <c r="JZ69" s="38"/>
      <c r="KA69" s="38"/>
      <c r="KB69" s="38"/>
      <c r="KC69" s="38"/>
      <c r="KD69" s="38"/>
      <c r="KE69" s="38"/>
      <c r="KF69" s="38"/>
      <c r="KG69" s="38"/>
      <c r="KH69" s="38"/>
      <c r="KI69" s="38"/>
      <c r="KJ69" s="38"/>
      <c r="KK69" s="38"/>
      <c r="KL69" s="38"/>
      <c r="KM69" s="38">
        <v>9</v>
      </c>
      <c r="KN69" s="38"/>
      <c r="KO69" s="38"/>
      <c r="KP69" s="38"/>
      <c r="KQ69" s="38"/>
      <c r="KR69" s="38"/>
      <c r="KS69" s="38"/>
      <c r="KT69" s="38">
        <v>9</v>
      </c>
      <c r="KU69" s="38"/>
      <c r="KV69" s="38"/>
      <c r="KW69" s="38"/>
      <c r="KX69" s="38"/>
      <c r="KY69" s="38"/>
      <c r="KZ69" s="38"/>
      <c r="LA69" s="38"/>
      <c r="LB69" s="38"/>
      <c r="LC69" s="38"/>
      <c r="LD69" s="38"/>
      <c r="LE69" s="38"/>
      <c r="LF69" s="38"/>
      <c r="LG69" s="38"/>
      <c r="LH69" s="38"/>
      <c r="LI69" s="38"/>
      <c r="LJ69" s="38"/>
      <c r="LK69" s="38"/>
      <c r="LL69" s="38"/>
      <c r="LM69" s="38"/>
      <c r="LN69" s="38"/>
      <c r="LO69" s="38"/>
      <c r="LP69" s="38"/>
      <c r="LQ69" s="38"/>
      <c r="LR69" s="38"/>
      <c r="LS69" s="38"/>
      <c r="LT69" s="38"/>
      <c r="LU69" s="38"/>
      <c r="LV69" s="38"/>
      <c r="LW69" s="38"/>
      <c r="LX69" s="38"/>
      <c r="LY69" s="38"/>
      <c r="LZ69" s="38"/>
      <c r="MA69" s="38"/>
      <c r="MB69" s="38"/>
      <c r="MC69" s="38"/>
      <c r="MD69" s="38"/>
      <c r="ME69" s="38"/>
      <c r="MF69" s="38"/>
      <c r="MG69" s="38"/>
      <c r="MH69" s="38"/>
      <c r="MI69" s="38"/>
      <c r="MJ69" s="38"/>
      <c r="MK69" s="38"/>
      <c r="ML69" s="38"/>
      <c r="MM69" s="38"/>
      <c r="MN69" s="38"/>
      <c r="MO69" s="38"/>
      <c r="MP69" s="38"/>
      <c r="MQ69" s="38"/>
      <c r="MR69" s="38"/>
      <c r="MS69" s="38"/>
      <c r="MT69" s="38"/>
      <c r="MU69" s="38"/>
      <c r="MV69" s="38"/>
      <c r="MW69" s="38"/>
      <c r="MX69" s="38"/>
      <c r="MY69" s="38"/>
      <c r="MZ69" s="38"/>
      <c r="NA69" s="38"/>
      <c r="NB69" s="38"/>
      <c r="NC69" s="38"/>
      <c r="ND69" s="38"/>
      <c r="NE69" s="38"/>
      <c r="NF69" s="38"/>
      <c r="NG69" s="38"/>
      <c r="NH69" s="38"/>
      <c r="NI69" s="38"/>
      <c r="NJ69" s="38"/>
      <c r="NK69" s="38"/>
      <c r="NL69" s="38"/>
      <c r="NM69" s="38"/>
      <c r="NN69" s="38"/>
      <c r="NO69" s="38"/>
      <c r="NP69" s="38"/>
      <c r="NQ69" s="38">
        <v>36</v>
      </c>
      <c r="NR69" s="38">
        <v>36</v>
      </c>
      <c r="NS69" s="38"/>
      <c r="NT69" s="38"/>
      <c r="NU69" s="38"/>
      <c r="NV69" s="38"/>
      <c r="NW69" s="38"/>
      <c r="NX69" s="38"/>
      <c r="NY69" s="38"/>
      <c r="NZ69" s="38"/>
      <c r="OA69" s="38"/>
      <c r="OB69" s="38"/>
      <c r="OC69" s="38"/>
      <c r="OD69" s="38"/>
      <c r="OE69" s="38"/>
      <c r="OF69" s="38"/>
      <c r="OG69" s="38"/>
      <c r="OH69" s="38"/>
      <c r="OI69" s="38"/>
      <c r="OJ69" s="38"/>
      <c r="OK69" s="38"/>
      <c r="OL69" s="38"/>
      <c r="OM69" s="38"/>
      <c r="ON69" s="38"/>
      <c r="OO69" s="38"/>
      <c r="OP69" s="38"/>
      <c r="OQ69" s="38"/>
      <c r="OR69" s="38"/>
      <c r="OS69" s="38"/>
      <c r="OT69" s="38"/>
      <c r="OU69" s="38"/>
      <c r="OV69" s="38"/>
      <c r="OW69" s="38"/>
      <c r="OX69" s="38"/>
      <c r="OY69" s="38"/>
      <c r="OZ69" s="38"/>
      <c r="PA69" s="38"/>
      <c r="PB69" s="38"/>
      <c r="PC69" s="38"/>
      <c r="PD69" s="38"/>
      <c r="PE69" s="38"/>
      <c r="PF69" s="38"/>
      <c r="PG69" s="38"/>
      <c r="PH69" s="38"/>
      <c r="PI69" s="38"/>
      <c r="PJ69" s="38"/>
      <c r="PK69" s="38"/>
      <c r="PL69" s="38"/>
      <c r="PM69" s="38">
        <v>4.5</v>
      </c>
      <c r="PN69" s="38"/>
      <c r="PO69" s="38"/>
      <c r="PP69" s="38"/>
      <c r="PQ69" s="38"/>
      <c r="PR69" s="38"/>
      <c r="PS69" s="38"/>
      <c r="PT69" s="38"/>
      <c r="PU69" s="38"/>
      <c r="PV69" s="38"/>
      <c r="PW69" s="38">
        <v>4.5</v>
      </c>
      <c r="PX69" s="38"/>
      <c r="PY69" s="38"/>
      <c r="PZ69" s="38"/>
      <c r="QA69" s="38"/>
      <c r="QB69" s="38"/>
      <c r="QC69" s="38"/>
      <c r="QD69" s="38"/>
      <c r="QE69" s="38"/>
      <c r="QF69" s="38"/>
      <c r="QG69" s="38"/>
      <c r="QH69" s="38"/>
      <c r="QI69" s="38"/>
      <c r="QJ69" s="38"/>
      <c r="QK69" s="38"/>
      <c r="QL69" s="38"/>
      <c r="QM69" s="38"/>
      <c r="QN69" s="38"/>
      <c r="QO69" s="38"/>
      <c r="QP69" s="38"/>
      <c r="QQ69" s="38"/>
      <c r="QR69" s="38"/>
      <c r="QS69" s="38"/>
      <c r="QT69" s="38"/>
      <c r="QU69" s="38"/>
      <c r="QV69" s="38"/>
      <c r="QW69" s="38"/>
      <c r="QX69" s="38"/>
      <c r="QY69" s="38"/>
      <c r="QZ69" s="38"/>
      <c r="RA69" s="38"/>
      <c r="RB69" s="38"/>
      <c r="RC69" s="38"/>
      <c r="RD69" s="38"/>
      <c r="RE69" s="38"/>
      <c r="RF69" s="38"/>
      <c r="RG69" s="38"/>
      <c r="RH69" s="38"/>
      <c r="RI69" s="38"/>
      <c r="RJ69" s="38"/>
      <c r="RK69" s="38"/>
      <c r="RL69" s="38"/>
      <c r="RM69" s="38"/>
      <c r="RN69" s="38"/>
      <c r="RO69" s="38"/>
      <c r="RP69" s="38"/>
      <c r="RQ69" s="38"/>
      <c r="RR69" s="38"/>
      <c r="RS69" s="38"/>
      <c r="RT69" s="38"/>
      <c r="RU69" s="38"/>
      <c r="RV69" s="38"/>
      <c r="RW69" s="38"/>
      <c r="RX69" s="38"/>
      <c r="RY69" s="38"/>
      <c r="RZ69" s="38"/>
      <c r="SA69" s="38"/>
      <c r="SB69" s="38"/>
      <c r="SC69" s="38"/>
      <c r="SD69" s="38"/>
      <c r="SE69" s="38"/>
      <c r="SF69" s="38"/>
      <c r="SG69" s="38"/>
      <c r="SH69" s="38"/>
      <c r="SI69" s="38"/>
      <c r="SJ69" s="38"/>
      <c r="SK69" s="38"/>
      <c r="SL69" s="38"/>
      <c r="SM69" s="38"/>
      <c r="SN69" s="38"/>
      <c r="SO69" s="38"/>
      <c r="SP69" s="38"/>
      <c r="SQ69" s="38"/>
      <c r="SR69" s="38"/>
      <c r="SS69" s="38"/>
      <c r="ST69" s="38"/>
      <c r="SU69" s="38"/>
      <c r="SV69" s="38"/>
      <c r="SW69" s="38"/>
      <c r="SX69" s="38"/>
      <c r="SY69" s="38"/>
      <c r="SZ69" s="38"/>
      <c r="TA69" s="38"/>
      <c r="TB69" s="38"/>
      <c r="TC69" s="38"/>
      <c r="TD69" s="38"/>
      <c r="TE69" s="38"/>
      <c r="TF69" s="38"/>
      <c r="TG69" s="38"/>
      <c r="TH69" s="38"/>
      <c r="TI69" s="38"/>
      <c r="TJ69" s="38"/>
      <c r="TK69" s="38"/>
      <c r="TL69" s="38"/>
      <c r="TM69" s="38"/>
      <c r="TN69" s="38"/>
      <c r="TO69" s="38"/>
      <c r="TP69" s="38"/>
      <c r="TQ69" s="38"/>
      <c r="TR69" s="38"/>
      <c r="TS69" s="38"/>
      <c r="TT69" s="38">
        <v>0.9</v>
      </c>
      <c r="TU69" s="38"/>
      <c r="TV69" s="38"/>
      <c r="TW69" s="38"/>
      <c r="TX69" s="38"/>
      <c r="TY69" s="38"/>
      <c r="TZ69" s="38"/>
      <c r="UA69" s="38">
        <v>0.9</v>
      </c>
      <c r="UB69" s="38"/>
      <c r="UC69" s="38"/>
      <c r="UD69" s="38"/>
      <c r="UE69" s="38"/>
      <c r="UF69" s="38"/>
      <c r="UG69" s="38"/>
      <c r="UH69" s="38"/>
      <c r="UI69" s="38"/>
      <c r="UJ69" s="38"/>
      <c r="UK69" s="38"/>
      <c r="UL69" s="38"/>
      <c r="UM69" s="38"/>
      <c r="UN69" s="38"/>
      <c r="UO69" s="38"/>
      <c r="UP69" s="38"/>
      <c r="UQ69" s="38"/>
      <c r="UR69" s="38"/>
      <c r="US69" s="38"/>
      <c r="UT69" s="38"/>
      <c r="UU69" s="38"/>
      <c r="UV69" s="38"/>
      <c r="UW69" s="38"/>
      <c r="UX69" s="38"/>
      <c r="UY69" s="38"/>
      <c r="UZ69" s="38"/>
      <c r="VA69" s="38"/>
      <c r="VB69" s="38"/>
      <c r="VC69" s="38"/>
      <c r="VD69" s="38"/>
      <c r="VE69" s="38"/>
      <c r="VF69" s="38"/>
      <c r="VG69" s="38"/>
      <c r="VH69" s="38"/>
      <c r="VI69" s="38"/>
      <c r="VJ69" s="38"/>
      <c r="VK69" s="38"/>
      <c r="VL69" s="38"/>
      <c r="VM69" s="38"/>
      <c r="VN69" s="38"/>
      <c r="VO69" s="38"/>
      <c r="VP69" s="38"/>
      <c r="VQ69" s="38"/>
      <c r="VR69" s="38"/>
      <c r="VS69" s="38"/>
      <c r="VT69" s="38"/>
      <c r="VU69" s="38"/>
      <c r="VV69" s="38"/>
      <c r="VW69" s="38"/>
      <c r="VX69" s="38"/>
      <c r="VY69" s="38"/>
      <c r="VZ69" s="38"/>
      <c r="WA69" s="38"/>
      <c r="WB69" s="38"/>
      <c r="WC69" s="38"/>
      <c r="WD69" s="38"/>
      <c r="WE69" s="38"/>
      <c r="WF69" s="38"/>
      <c r="WG69" s="38"/>
      <c r="WH69" s="38"/>
      <c r="WI69" s="38"/>
      <c r="WJ69" s="38"/>
      <c r="WK69" s="38"/>
      <c r="WL69" s="38"/>
      <c r="WM69" s="38"/>
      <c r="WN69" s="38"/>
      <c r="WO69" s="38"/>
      <c r="WP69" s="38"/>
      <c r="WQ69" s="38">
        <v>1.8</v>
      </c>
      <c r="WR69" s="38"/>
      <c r="WS69" s="38"/>
      <c r="WT69" s="38"/>
      <c r="WU69" s="38"/>
      <c r="WV69" s="38"/>
      <c r="WW69" s="38"/>
      <c r="WX69" s="38"/>
      <c r="WY69" s="38"/>
      <c r="WZ69" s="38"/>
      <c r="XA69" s="38">
        <v>1.8</v>
      </c>
      <c r="XB69" s="38"/>
      <c r="XC69" s="38"/>
      <c r="XD69" s="38"/>
      <c r="XE69" s="38"/>
      <c r="XF69" s="38"/>
      <c r="XG69" s="38"/>
      <c r="XH69" s="38"/>
      <c r="XI69" s="38"/>
      <c r="XJ69" s="38"/>
      <c r="XK69" s="38"/>
      <c r="XL69" s="38"/>
      <c r="XM69" s="38"/>
      <c r="XN69" s="38"/>
      <c r="XO69" s="38"/>
      <c r="XP69" s="38"/>
      <c r="XQ69" s="38"/>
      <c r="XR69" s="38"/>
      <c r="XS69" s="38"/>
      <c r="XT69" s="38"/>
      <c r="XU69" s="38"/>
      <c r="XV69" s="38"/>
      <c r="XW69" s="38"/>
      <c r="XX69" s="38"/>
      <c r="XY69" s="38"/>
      <c r="XZ69" s="38"/>
      <c r="YA69" s="38"/>
      <c r="YB69" s="38"/>
      <c r="YC69" s="38"/>
      <c r="YD69" s="38"/>
      <c r="YE69" s="38"/>
      <c r="YF69" s="38"/>
      <c r="YG69" s="38"/>
      <c r="YH69" s="38"/>
      <c r="YI69" s="38"/>
      <c r="YJ69" s="38"/>
      <c r="YK69" s="38"/>
      <c r="YL69" s="38"/>
      <c r="YM69" s="38"/>
      <c r="YN69" s="38"/>
      <c r="YO69" s="38"/>
      <c r="YP69" s="38"/>
      <c r="YQ69" s="38"/>
      <c r="YR69" s="38"/>
      <c r="YS69" s="38"/>
      <c r="YT69" s="38"/>
      <c r="YU69" s="38"/>
      <c r="YV69" s="38"/>
      <c r="YW69" s="38"/>
      <c r="YX69" s="38"/>
      <c r="YY69" s="38"/>
      <c r="YZ69" s="38"/>
      <c r="ZA69" s="38"/>
      <c r="ZB69" s="38"/>
      <c r="ZC69" s="38"/>
      <c r="ZD69" s="38"/>
      <c r="ZE69" s="38"/>
      <c r="ZF69" s="38"/>
      <c r="ZG69" s="38"/>
      <c r="ZH69" s="38"/>
      <c r="ZI69" s="38"/>
      <c r="ZJ69" s="38"/>
      <c r="ZK69" s="38"/>
      <c r="ZL69" s="38"/>
      <c r="ZM69" s="38"/>
      <c r="ZN69" s="38"/>
      <c r="ZO69" s="38"/>
      <c r="ZP69" s="38"/>
      <c r="ZQ69" s="38"/>
      <c r="ZR69" s="38"/>
      <c r="ZS69" s="38"/>
      <c r="ZT69" s="38"/>
      <c r="ZU69" s="38"/>
      <c r="ZV69" s="38"/>
      <c r="ZW69" s="38"/>
      <c r="ZX69" s="38"/>
      <c r="ZY69" s="38"/>
      <c r="ZZ69" s="38"/>
      <c r="AAA69" s="38"/>
      <c r="AAB69" s="38"/>
      <c r="AAC69" s="38"/>
      <c r="AAD69" s="38"/>
      <c r="AAE69" s="38"/>
      <c r="AAF69" s="38"/>
      <c r="AAG69" s="38"/>
      <c r="AAH69" s="38"/>
      <c r="AAI69" s="38"/>
      <c r="AAJ69" s="31">
        <f t="shared" si="9"/>
        <v>0</v>
      </c>
      <c r="AAK69" s="5"/>
    </row>
    <row r="70" spans="1:713" s="36" customFormat="1" x14ac:dyDescent="0.25">
      <c r="A70" s="62" t="s">
        <v>13</v>
      </c>
      <c r="B70" s="77">
        <f t="shared" si="8"/>
        <v>0</v>
      </c>
      <c r="C70" s="69">
        <v>9</v>
      </c>
      <c r="D70" s="71">
        <v>43395</v>
      </c>
      <c r="E70" s="85">
        <v>14.8</v>
      </c>
      <c r="F70" s="79">
        <f t="shared" si="7"/>
        <v>0</v>
      </c>
      <c r="G70" s="77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  <c r="AK70" s="38"/>
      <c r="AL70" s="38"/>
      <c r="AM70" s="38"/>
      <c r="AN70" s="38"/>
      <c r="AO70" s="38"/>
      <c r="AP70" s="38"/>
      <c r="AQ70" s="38"/>
      <c r="AR70" s="38"/>
      <c r="AS70" s="38"/>
      <c r="AT70" s="38"/>
      <c r="AU70" s="38"/>
      <c r="AV70" s="38"/>
      <c r="AW70" s="38"/>
      <c r="AX70" s="38"/>
      <c r="AY70" s="38"/>
      <c r="AZ70" s="38"/>
      <c r="BA70" s="38"/>
      <c r="BB70" s="38"/>
      <c r="BC70" s="38"/>
      <c r="BD70" s="38"/>
      <c r="BE70" s="38"/>
      <c r="BF70" s="38"/>
      <c r="BG70" s="38"/>
      <c r="BH70" s="38"/>
      <c r="BI70" s="38"/>
      <c r="BJ70" s="38"/>
      <c r="BK70" s="38"/>
      <c r="BL70" s="38"/>
      <c r="BM70" s="38"/>
      <c r="BN70" s="38"/>
      <c r="BO70" s="38"/>
      <c r="BP70" s="38"/>
      <c r="BQ70" s="38"/>
      <c r="BR70" s="38"/>
      <c r="BS70" s="38"/>
      <c r="BT70" s="38"/>
      <c r="BU70" s="38"/>
      <c r="BV70" s="38"/>
      <c r="BW70" s="38"/>
      <c r="BX70" s="38"/>
      <c r="BY70" s="38">
        <v>18</v>
      </c>
      <c r="BZ70" s="38"/>
      <c r="CA70" s="38"/>
      <c r="CB70" s="38"/>
      <c r="CC70" s="38"/>
      <c r="CD70" s="38"/>
      <c r="CE70" s="38"/>
      <c r="CF70" s="38"/>
      <c r="CG70" s="38"/>
      <c r="CH70" s="38"/>
      <c r="CI70" s="38"/>
      <c r="CJ70" s="38">
        <v>18</v>
      </c>
      <c r="CK70" s="38"/>
      <c r="CL70" s="38"/>
      <c r="CM70" s="38"/>
      <c r="CN70" s="38"/>
      <c r="CO70" s="38"/>
      <c r="CP70" s="38"/>
      <c r="CQ70" s="38"/>
      <c r="CR70" s="38"/>
      <c r="CS70" s="38"/>
      <c r="CT70" s="38"/>
      <c r="CU70" s="38"/>
      <c r="CV70" s="38"/>
      <c r="CW70" s="38"/>
      <c r="CX70" s="38">
        <v>9</v>
      </c>
      <c r="CY70" s="38">
        <v>9</v>
      </c>
      <c r="CZ70" s="38"/>
      <c r="DA70" s="38"/>
      <c r="DB70" s="38"/>
      <c r="DC70" s="38"/>
      <c r="DD70" s="38"/>
      <c r="DE70" s="38"/>
      <c r="DF70" s="38"/>
      <c r="DG70" s="38"/>
      <c r="DH70" s="38"/>
      <c r="DI70" s="38"/>
      <c r="DJ70" s="38"/>
      <c r="DK70" s="38"/>
      <c r="DL70" s="38"/>
      <c r="DM70" s="38"/>
      <c r="DN70" s="38"/>
      <c r="DO70" s="38"/>
      <c r="DP70" s="38"/>
      <c r="DQ70" s="38"/>
      <c r="DR70" s="38"/>
      <c r="DS70" s="38"/>
      <c r="DT70" s="38"/>
      <c r="DU70" s="38"/>
      <c r="DV70" s="38"/>
      <c r="DW70" s="38"/>
      <c r="DX70" s="38"/>
      <c r="DY70" s="38"/>
      <c r="DZ70" s="38"/>
      <c r="EA70" s="38"/>
      <c r="EB70" s="38"/>
      <c r="EC70" s="38"/>
      <c r="ED70" s="38"/>
      <c r="EE70" s="38"/>
      <c r="EF70" s="38"/>
      <c r="EG70" s="38"/>
      <c r="EH70" s="38"/>
      <c r="EI70" s="38"/>
      <c r="EJ70" s="38"/>
      <c r="EK70" s="38"/>
      <c r="EL70" s="38"/>
      <c r="EM70" s="38"/>
      <c r="EN70" s="38"/>
      <c r="EO70" s="38"/>
      <c r="EP70" s="38"/>
      <c r="EQ70" s="38"/>
      <c r="ER70" s="38"/>
      <c r="ES70" s="38"/>
      <c r="ET70" s="38"/>
      <c r="EU70" s="38"/>
      <c r="EV70" s="38"/>
      <c r="EW70" s="38"/>
      <c r="EX70" s="38"/>
      <c r="EY70" s="38"/>
      <c r="EZ70" s="38"/>
      <c r="FA70" s="38"/>
      <c r="FB70" s="38"/>
      <c r="FC70" s="38"/>
      <c r="FD70" s="38"/>
      <c r="FE70" s="38"/>
      <c r="FF70" s="38"/>
      <c r="FG70" s="38"/>
      <c r="FH70" s="38"/>
      <c r="FI70" s="38"/>
      <c r="FJ70" s="38"/>
      <c r="FK70" s="38"/>
      <c r="FL70" s="38"/>
      <c r="FM70" s="38"/>
      <c r="FN70" s="38"/>
      <c r="FO70" s="38"/>
      <c r="FP70" s="38"/>
      <c r="FQ70" s="38"/>
      <c r="FR70" s="38"/>
      <c r="FS70" s="38"/>
      <c r="FT70" s="38"/>
      <c r="FU70" s="38"/>
      <c r="FV70" s="38"/>
      <c r="FW70" s="38"/>
      <c r="FX70" s="38"/>
      <c r="FY70" s="38"/>
      <c r="FZ70" s="38"/>
      <c r="GA70" s="38"/>
      <c r="GB70" s="38"/>
      <c r="GC70" s="38"/>
      <c r="GD70" s="38"/>
      <c r="GE70" s="38"/>
      <c r="GF70" s="38"/>
      <c r="GG70" s="38"/>
      <c r="GH70" s="38"/>
      <c r="GI70" s="38">
        <v>27</v>
      </c>
      <c r="GJ70" s="38"/>
      <c r="GK70" s="38"/>
      <c r="GL70" s="38"/>
      <c r="GM70" s="38">
        <v>27</v>
      </c>
      <c r="GN70" s="38"/>
      <c r="GO70" s="38"/>
      <c r="GP70" s="38"/>
      <c r="GQ70" s="38"/>
      <c r="GR70" s="38"/>
      <c r="GS70" s="38"/>
      <c r="GT70" s="38"/>
      <c r="GU70" s="38"/>
      <c r="GV70" s="38"/>
      <c r="GW70" s="38"/>
      <c r="GX70" s="38"/>
      <c r="GY70" s="38"/>
      <c r="GZ70" s="38"/>
      <c r="HA70" s="38"/>
      <c r="HB70" s="38"/>
      <c r="HC70" s="38"/>
      <c r="HD70" s="38"/>
      <c r="HE70" s="38"/>
      <c r="HF70" s="38"/>
      <c r="HG70" s="38"/>
      <c r="HH70" s="38"/>
      <c r="HI70" s="38"/>
      <c r="HJ70" s="38"/>
      <c r="HK70" s="38"/>
      <c r="HL70" s="38"/>
      <c r="HM70" s="38"/>
      <c r="HN70" s="38"/>
      <c r="HO70" s="38"/>
      <c r="HP70" s="38"/>
      <c r="HQ70" s="38"/>
      <c r="HR70" s="38"/>
      <c r="HS70" s="38"/>
      <c r="HT70" s="38"/>
      <c r="HU70" s="38"/>
      <c r="HV70" s="38"/>
      <c r="HW70" s="38"/>
      <c r="HX70" s="38"/>
      <c r="HY70" s="38"/>
      <c r="HZ70" s="38"/>
      <c r="IA70" s="38"/>
      <c r="IB70" s="38"/>
      <c r="IC70" s="38"/>
      <c r="ID70" s="38"/>
      <c r="IE70" s="38"/>
      <c r="IF70" s="38"/>
      <c r="IG70" s="38"/>
      <c r="IH70" s="38"/>
      <c r="II70" s="38"/>
      <c r="IJ70" s="38"/>
      <c r="IK70" s="38"/>
      <c r="IL70" s="38"/>
      <c r="IM70" s="38"/>
      <c r="IN70" s="38"/>
      <c r="IO70" s="38"/>
      <c r="IP70" s="38"/>
      <c r="IQ70" s="38"/>
      <c r="IR70" s="38"/>
      <c r="IS70" s="38"/>
      <c r="IT70" s="38"/>
      <c r="IU70" s="38"/>
      <c r="IV70" s="38"/>
      <c r="IW70" s="38"/>
      <c r="IX70" s="38"/>
      <c r="IY70" s="38"/>
      <c r="IZ70" s="38"/>
      <c r="JA70" s="38"/>
      <c r="JB70" s="38"/>
      <c r="JC70" s="38"/>
      <c r="JD70" s="38"/>
      <c r="JE70" s="38"/>
      <c r="JF70" s="38"/>
      <c r="JG70" s="38"/>
      <c r="JH70" s="38"/>
      <c r="JI70" s="38"/>
      <c r="JJ70" s="38"/>
      <c r="JK70" s="38"/>
      <c r="JL70" s="38"/>
      <c r="JM70" s="38"/>
      <c r="JN70" s="38"/>
      <c r="JO70" s="38"/>
      <c r="JP70" s="38"/>
      <c r="JQ70" s="38"/>
      <c r="JR70" s="38">
        <v>9</v>
      </c>
      <c r="JS70" s="38"/>
      <c r="JT70" s="38"/>
      <c r="JU70" s="38"/>
      <c r="JV70" s="38"/>
      <c r="JW70" s="38"/>
      <c r="JX70" s="38"/>
      <c r="JY70" s="38"/>
      <c r="JZ70" s="38"/>
      <c r="KA70" s="38"/>
      <c r="KB70" s="38"/>
      <c r="KC70" s="38"/>
      <c r="KD70" s="38"/>
      <c r="KE70" s="38"/>
      <c r="KF70" s="38"/>
      <c r="KG70" s="38"/>
      <c r="KH70" s="38"/>
      <c r="KI70" s="38"/>
      <c r="KJ70" s="38"/>
      <c r="KK70" s="38"/>
      <c r="KL70" s="38"/>
      <c r="KM70" s="38"/>
      <c r="KN70" s="38">
        <v>9</v>
      </c>
      <c r="KO70" s="38"/>
      <c r="KP70" s="38"/>
      <c r="KQ70" s="38"/>
      <c r="KR70" s="38"/>
      <c r="KS70" s="38"/>
      <c r="KT70" s="38"/>
      <c r="KU70" s="38"/>
      <c r="KV70" s="38"/>
      <c r="KW70" s="38"/>
      <c r="KX70" s="38"/>
      <c r="KY70" s="38"/>
      <c r="KZ70" s="38"/>
      <c r="LA70" s="38"/>
      <c r="LB70" s="38"/>
      <c r="LC70" s="38"/>
      <c r="LD70" s="38"/>
      <c r="LE70" s="38"/>
      <c r="LF70" s="38"/>
      <c r="LG70" s="38"/>
      <c r="LH70" s="38"/>
      <c r="LI70" s="38"/>
      <c r="LJ70" s="38"/>
      <c r="LK70" s="38"/>
      <c r="LL70" s="38">
        <v>45</v>
      </c>
      <c r="LM70" s="38">
        <v>45</v>
      </c>
      <c r="LN70" s="38"/>
      <c r="LO70" s="38"/>
      <c r="LP70" s="38"/>
      <c r="LQ70" s="38"/>
      <c r="LR70" s="38"/>
      <c r="LS70" s="38"/>
      <c r="LT70" s="38"/>
      <c r="LU70" s="38"/>
      <c r="LV70" s="38"/>
      <c r="LW70" s="38"/>
      <c r="LX70" s="38"/>
      <c r="LY70" s="38"/>
      <c r="LZ70" s="38"/>
      <c r="MA70" s="38"/>
      <c r="MB70" s="38"/>
      <c r="MC70" s="38"/>
      <c r="MD70" s="38"/>
      <c r="ME70" s="38"/>
      <c r="MF70" s="38"/>
      <c r="MG70" s="38"/>
      <c r="MH70" s="38"/>
      <c r="MI70" s="38"/>
      <c r="MJ70" s="38"/>
      <c r="MK70" s="38"/>
      <c r="ML70" s="38"/>
      <c r="MM70" s="38"/>
      <c r="MN70" s="38"/>
      <c r="MO70" s="38"/>
      <c r="MP70" s="38"/>
      <c r="MQ70" s="38"/>
      <c r="MR70" s="38"/>
      <c r="MS70" s="38"/>
      <c r="MT70" s="38"/>
      <c r="MU70" s="38"/>
      <c r="MV70" s="38"/>
      <c r="MW70" s="38"/>
      <c r="MX70" s="38"/>
      <c r="MY70" s="38"/>
      <c r="MZ70" s="38"/>
      <c r="NA70" s="38"/>
      <c r="NB70" s="38"/>
      <c r="NC70" s="38"/>
      <c r="ND70" s="38"/>
      <c r="NE70" s="38"/>
      <c r="NF70" s="38"/>
      <c r="NG70" s="38"/>
      <c r="NH70" s="38"/>
      <c r="NI70" s="38"/>
      <c r="NJ70" s="38"/>
      <c r="NK70" s="38"/>
      <c r="NL70" s="38"/>
      <c r="NM70" s="38"/>
      <c r="NN70" s="38"/>
      <c r="NO70" s="38"/>
      <c r="NP70" s="38"/>
      <c r="NQ70" s="38"/>
      <c r="NR70" s="38"/>
      <c r="NS70" s="38"/>
      <c r="NT70" s="38"/>
      <c r="NU70" s="38"/>
      <c r="NV70" s="38"/>
      <c r="NW70" s="38"/>
      <c r="NX70" s="38"/>
      <c r="NY70" s="38"/>
      <c r="NZ70" s="38"/>
      <c r="OA70" s="38"/>
      <c r="OB70" s="38"/>
      <c r="OC70" s="38"/>
      <c r="OD70" s="38"/>
      <c r="OE70" s="38"/>
      <c r="OF70" s="38"/>
      <c r="OG70" s="38"/>
      <c r="OH70" s="38"/>
      <c r="OI70" s="38"/>
      <c r="OJ70" s="38"/>
      <c r="OK70" s="38"/>
      <c r="OL70" s="38"/>
      <c r="OM70" s="38"/>
      <c r="ON70" s="38"/>
      <c r="OO70" s="38"/>
      <c r="OP70" s="38"/>
      <c r="OQ70" s="38"/>
      <c r="OR70" s="38"/>
      <c r="OS70" s="38"/>
      <c r="OT70" s="38"/>
      <c r="OU70" s="38"/>
      <c r="OV70" s="38"/>
      <c r="OW70" s="38"/>
      <c r="OX70" s="38"/>
      <c r="OY70" s="38"/>
      <c r="OZ70" s="38"/>
      <c r="PA70" s="38"/>
      <c r="PB70" s="38"/>
      <c r="PC70" s="38"/>
      <c r="PD70" s="38"/>
      <c r="PE70" s="38"/>
      <c r="PF70" s="38"/>
      <c r="PG70" s="38"/>
      <c r="PH70" s="38"/>
      <c r="PI70" s="38"/>
      <c r="PJ70" s="38"/>
      <c r="PK70" s="38"/>
      <c r="PL70" s="38"/>
      <c r="PM70" s="38"/>
      <c r="PN70" s="38"/>
      <c r="PO70" s="38"/>
      <c r="PP70" s="38"/>
      <c r="PQ70" s="38"/>
      <c r="PR70" s="38"/>
      <c r="PS70" s="38"/>
      <c r="PT70" s="38"/>
      <c r="PU70" s="38"/>
      <c r="PV70" s="38"/>
      <c r="PW70" s="38"/>
      <c r="PX70" s="38"/>
      <c r="PY70" s="38"/>
      <c r="PZ70" s="38"/>
      <c r="QA70" s="38">
        <v>9</v>
      </c>
      <c r="QB70" s="38"/>
      <c r="QC70" s="38"/>
      <c r="QD70" s="38"/>
      <c r="QE70" s="38"/>
      <c r="QF70" s="38"/>
      <c r="QG70" s="38"/>
      <c r="QH70" s="38"/>
      <c r="QI70" s="38"/>
      <c r="QJ70" s="38">
        <v>9</v>
      </c>
      <c r="QK70" s="38"/>
      <c r="QL70" s="38"/>
      <c r="QM70" s="38"/>
      <c r="QN70" s="38"/>
      <c r="QO70" s="38"/>
      <c r="QP70" s="38"/>
      <c r="QQ70" s="38"/>
      <c r="QR70" s="38"/>
      <c r="QS70" s="38"/>
      <c r="QT70" s="38"/>
      <c r="QU70" s="38"/>
      <c r="QV70" s="38"/>
      <c r="QW70" s="38"/>
      <c r="QX70" s="38"/>
      <c r="QY70" s="38"/>
      <c r="QZ70" s="38"/>
      <c r="RA70" s="38"/>
      <c r="RB70" s="38"/>
      <c r="RC70" s="38"/>
      <c r="RD70" s="38"/>
      <c r="RE70" s="38"/>
      <c r="RF70" s="38"/>
      <c r="RG70" s="38"/>
      <c r="RH70" s="38"/>
      <c r="RI70" s="38"/>
      <c r="RJ70" s="38"/>
      <c r="RK70" s="38"/>
      <c r="RL70" s="38"/>
      <c r="RM70" s="38"/>
      <c r="RN70" s="38"/>
      <c r="RO70" s="38"/>
      <c r="RP70" s="38"/>
      <c r="RQ70" s="38"/>
      <c r="RR70" s="38"/>
      <c r="RS70" s="38"/>
      <c r="RT70" s="38"/>
      <c r="RU70" s="38"/>
      <c r="RV70" s="38"/>
      <c r="RW70" s="38"/>
      <c r="RX70" s="38"/>
      <c r="RY70" s="38"/>
      <c r="RZ70" s="38"/>
      <c r="SA70" s="38"/>
      <c r="SB70" s="38"/>
      <c r="SC70" s="38"/>
      <c r="SD70" s="38"/>
      <c r="SE70" s="38"/>
      <c r="SF70" s="38"/>
      <c r="SG70" s="38"/>
      <c r="SH70" s="38"/>
      <c r="SI70" s="38"/>
      <c r="SJ70" s="38"/>
      <c r="SK70" s="38"/>
      <c r="SL70" s="38"/>
      <c r="SM70" s="38"/>
      <c r="SN70" s="38"/>
      <c r="SO70" s="38"/>
      <c r="SP70" s="38"/>
      <c r="SQ70" s="38"/>
      <c r="SR70" s="38"/>
      <c r="SS70" s="38"/>
      <c r="ST70" s="38"/>
      <c r="SU70" s="38"/>
      <c r="SV70" s="38"/>
      <c r="SW70" s="38"/>
      <c r="SX70" s="38"/>
      <c r="SY70" s="38"/>
      <c r="SZ70" s="38"/>
      <c r="TA70" s="38"/>
      <c r="TB70" s="38"/>
      <c r="TC70" s="38"/>
      <c r="TD70" s="38"/>
      <c r="TE70" s="38"/>
      <c r="TF70" s="38"/>
      <c r="TG70" s="38"/>
      <c r="TH70" s="38"/>
      <c r="TI70" s="38"/>
      <c r="TJ70" s="38"/>
      <c r="TK70" s="38"/>
      <c r="TL70" s="38"/>
      <c r="TM70" s="38"/>
      <c r="TN70" s="38"/>
      <c r="TO70" s="38"/>
      <c r="TP70" s="38"/>
      <c r="TQ70" s="38"/>
      <c r="TR70" s="38"/>
      <c r="TS70" s="38"/>
      <c r="TT70" s="38"/>
      <c r="TU70" s="38"/>
      <c r="TV70" s="38"/>
      <c r="TW70" s="38"/>
      <c r="TX70" s="38"/>
      <c r="TY70" s="38"/>
      <c r="TZ70" s="38"/>
      <c r="UA70" s="38"/>
      <c r="UB70" s="38"/>
      <c r="UC70" s="38"/>
      <c r="UD70" s="38">
        <v>9</v>
      </c>
      <c r="UE70" s="38"/>
      <c r="UF70" s="38"/>
      <c r="UG70" s="38"/>
      <c r="UH70" s="38"/>
      <c r="UI70" s="38"/>
      <c r="UJ70" s="38"/>
      <c r="UK70" s="38"/>
      <c r="UL70" s="38"/>
      <c r="UM70" s="38"/>
      <c r="UN70" s="38"/>
      <c r="UO70" s="38"/>
      <c r="UP70" s="38"/>
      <c r="UQ70" s="38"/>
      <c r="UR70" s="38"/>
      <c r="US70" s="38">
        <v>9</v>
      </c>
      <c r="UT70" s="38"/>
      <c r="UU70" s="38"/>
      <c r="UV70" s="38"/>
      <c r="UW70" s="38"/>
      <c r="UX70" s="38"/>
      <c r="UY70" s="38"/>
      <c r="UZ70" s="38"/>
      <c r="VA70" s="38"/>
      <c r="VB70" s="38"/>
      <c r="VC70" s="38"/>
      <c r="VD70" s="38"/>
      <c r="VE70" s="38"/>
      <c r="VF70" s="38"/>
      <c r="VG70" s="38"/>
      <c r="VH70" s="38"/>
      <c r="VI70" s="38"/>
      <c r="VJ70" s="38"/>
      <c r="VK70" s="38"/>
      <c r="VL70" s="38"/>
      <c r="VM70" s="38"/>
      <c r="VN70" s="38"/>
      <c r="VO70" s="38"/>
      <c r="VP70" s="38"/>
      <c r="VQ70" s="38"/>
      <c r="VR70" s="38"/>
      <c r="VS70" s="38"/>
      <c r="VT70" s="38"/>
      <c r="VU70" s="38"/>
      <c r="VV70" s="38"/>
      <c r="VW70" s="38"/>
      <c r="VX70" s="38"/>
      <c r="VY70" s="38"/>
      <c r="VZ70" s="38"/>
      <c r="WA70" s="38"/>
      <c r="WB70" s="38"/>
      <c r="WC70" s="38"/>
      <c r="WD70" s="38"/>
      <c r="WE70" s="38"/>
      <c r="WF70" s="38"/>
      <c r="WG70" s="38"/>
      <c r="WH70" s="38"/>
      <c r="WI70" s="38"/>
      <c r="WJ70" s="38"/>
      <c r="WK70" s="38"/>
      <c r="WL70" s="38"/>
      <c r="WM70" s="38"/>
      <c r="WN70" s="38"/>
      <c r="WO70" s="38"/>
      <c r="WP70" s="38"/>
      <c r="WQ70" s="38"/>
      <c r="WR70" s="38"/>
      <c r="WS70" s="38"/>
      <c r="WT70" s="38"/>
      <c r="WU70" s="38"/>
      <c r="WV70" s="38"/>
      <c r="WW70" s="38"/>
      <c r="WX70" s="38"/>
      <c r="WY70" s="38"/>
      <c r="WZ70" s="38"/>
      <c r="XA70" s="38"/>
      <c r="XB70" s="38"/>
      <c r="XC70" s="38"/>
      <c r="XD70" s="38"/>
      <c r="XE70" s="38"/>
      <c r="XF70" s="38"/>
      <c r="XG70" s="38"/>
      <c r="XH70" s="38"/>
      <c r="XI70" s="38"/>
      <c r="XJ70" s="38"/>
      <c r="XK70" s="38"/>
      <c r="XL70" s="38"/>
      <c r="XM70" s="38"/>
      <c r="XN70" s="38"/>
      <c r="XO70" s="38"/>
      <c r="XP70" s="38"/>
      <c r="XQ70" s="38"/>
      <c r="XR70" s="38"/>
      <c r="XS70" s="38"/>
      <c r="XT70" s="38"/>
      <c r="XU70" s="38"/>
      <c r="XV70" s="38"/>
      <c r="XW70" s="38"/>
      <c r="XX70" s="38"/>
      <c r="XY70" s="38"/>
      <c r="XZ70" s="38"/>
      <c r="YA70" s="38"/>
      <c r="YB70" s="38"/>
      <c r="YC70" s="38"/>
      <c r="YD70" s="38"/>
      <c r="YE70" s="38"/>
      <c r="YF70" s="38"/>
      <c r="YG70" s="38"/>
      <c r="YH70" s="38"/>
      <c r="YI70" s="38"/>
      <c r="YJ70" s="38"/>
      <c r="YK70" s="38"/>
      <c r="YL70" s="38"/>
      <c r="YM70" s="38"/>
      <c r="YN70" s="38"/>
      <c r="YO70" s="38"/>
      <c r="YP70" s="38"/>
      <c r="YQ70" s="38"/>
      <c r="YR70" s="38"/>
      <c r="YS70" s="38"/>
      <c r="YT70" s="38"/>
      <c r="YU70" s="38"/>
      <c r="YV70" s="38"/>
      <c r="YW70" s="38"/>
      <c r="YX70" s="38"/>
      <c r="YY70" s="38"/>
      <c r="YZ70" s="38"/>
      <c r="ZA70" s="38"/>
      <c r="ZB70" s="38"/>
      <c r="ZC70" s="38"/>
      <c r="ZD70" s="38"/>
      <c r="ZE70" s="38"/>
      <c r="ZF70" s="38"/>
      <c r="ZG70" s="38"/>
      <c r="ZH70" s="38"/>
      <c r="ZI70" s="38"/>
      <c r="ZJ70" s="38"/>
      <c r="ZK70" s="38"/>
      <c r="ZL70" s="38"/>
      <c r="ZM70" s="38"/>
      <c r="ZN70" s="38"/>
      <c r="ZO70" s="38"/>
      <c r="ZP70" s="38"/>
      <c r="ZQ70" s="38"/>
      <c r="ZR70" s="38"/>
      <c r="ZS70" s="38"/>
      <c r="ZT70" s="38"/>
      <c r="ZU70" s="38"/>
      <c r="ZV70" s="38"/>
      <c r="ZW70" s="38"/>
      <c r="ZX70" s="38"/>
      <c r="ZY70" s="38"/>
      <c r="ZZ70" s="38"/>
      <c r="AAA70" s="38"/>
      <c r="AAB70" s="38"/>
      <c r="AAC70" s="38"/>
      <c r="AAD70" s="38"/>
      <c r="AAE70" s="38"/>
      <c r="AAF70" s="38"/>
      <c r="AAG70" s="38"/>
      <c r="AAH70" s="38"/>
      <c r="AAI70" s="38"/>
      <c r="AAJ70" s="31">
        <f t="shared" si="9"/>
        <v>0</v>
      </c>
      <c r="AAK70" s="5"/>
    </row>
    <row r="71" spans="1:713" s="36" customFormat="1" x14ac:dyDescent="0.25">
      <c r="A71" s="43" t="s">
        <v>92</v>
      </c>
      <c r="B71" s="77">
        <f t="shared" si="8"/>
        <v>0</v>
      </c>
      <c r="C71" s="69">
        <v>9</v>
      </c>
      <c r="D71" s="71">
        <v>43395</v>
      </c>
      <c r="E71" s="85">
        <v>13.97</v>
      </c>
      <c r="F71" s="79">
        <f t="shared" si="7"/>
        <v>0</v>
      </c>
      <c r="G71" s="77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  <c r="AL71" s="38"/>
      <c r="AM71" s="38"/>
      <c r="AN71" s="38"/>
      <c r="AO71" s="38"/>
      <c r="AP71" s="38"/>
      <c r="AQ71" s="38"/>
      <c r="AR71" s="38"/>
      <c r="AS71" s="38"/>
      <c r="AT71" s="38"/>
      <c r="AU71" s="38"/>
      <c r="AV71" s="38"/>
      <c r="AW71" s="38"/>
      <c r="AX71" s="38"/>
      <c r="AY71" s="38"/>
      <c r="AZ71" s="38"/>
      <c r="BA71" s="38"/>
      <c r="BB71" s="38"/>
      <c r="BC71" s="38"/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8"/>
      <c r="BS71" s="38"/>
      <c r="BT71" s="38"/>
      <c r="BU71" s="38"/>
      <c r="BV71" s="38"/>
      <c r="BW71" s="38"/>
      <c r="BX71" s="38"/>
      <c r="BY71" s="38"/>
      <c r="BZ71" s="38"/>
      <c r="CA71" s="38"/>
      <c r="CB71" s="38"/>
      <c r="CC71" s="38"/>
      <c r="CD71" s="38"/>
      <c r="CE71" s="38"/>
      <c r="CF71" s="38"/>
      <c r="CG71" s="38"/>
      <c r="CH71" s="38"/>
      <c r="CI71" s="38"/>
      <c r="CJ71" s="38"/>
      <c r="CK71" s="38"/>
      <c r="CL71" s="38"/>
      <c r="CM71" s="38"/>
      <c r="CN71" s="38"/>
      <c r="CO71" s="38"/>
      <c r="CP71" s="38"/>
      <c r="CQ71" s="38"/>
      <c r="CR71" s="38"/>
      <c r="CS71" s="38"/>
      <c r="CT71" s="38"/>
      <c r="CU71" s="38"/>
      <c r="CV71" s="38"/>
      <c r="CW71" s="38"/>
      <c r="CX71" s="38">
        <v>9</v>
      </c>
      <c r="CY71" s="38">
        <v>9</v>
      </c>
      <c r="CZ71" s="38"/>
      <c r="DA71" s="38"/>
      <c r="DB71" s="38"/>
      <c r="DC71" s="38"/>
      <c r="DD71" s="38"/>
      <c r="DE71" s="38"/>
      <c r="DF71" s="38"/>
      <c r="DG71" s="38"/>
      <c r="DH71" s="38"/>
      <c r="DI71" s="38"/>
      <c r="DJ71" s="38"/>
      <c r="DK71" s="38"/>
      <c r="DL71" s="38"/>
      <c r="DM71" s="38"/>
      <c r="DN71" s="38"/>
      <c r="DO71" s="38"/>
      <c r="DP71" s="38"/>
      <c r="DQ71" s="38"/>
      <c r="DR71" s="38"/>
      <c r="DS71" s="38"/>
      <c r="DT71" s="38"/>
      <c r="DU71" s="38"/>
      <c r="DV71" s="38"/>
      <c r="DW71" s="38"/>
      <c r="DX71" s="38"/>
      <c r="DY71" s="38"/>
      <c r="DZ71" s="38"/>
      <c r="EA71" s="38"/>
      <c r="EB71" s="38"/>
      <c r="EC71" s="38"/>
      <c r="ED71" s="38"/>
      <c r="EE71" s="38"/>
      <c r="EF71" s="38"/>
      <c r="EG71" s="38"/>
      <c r="EH71" s="38"/>
      <c r="EI71" s="38"/>
      <c r="EJ71" s="38"/>
      <c r="EK71" s="38"/>
      <c r="EL71" s="38"/>
      <c r="EM71" s="38"/>
      <c r="EN71" s="38"/>
      <c r="EO71" s="38"/>
      <c r="EP71" s="38"/>
      <c r="EQ71" s="38"/>
      <c r="ER71" s="38"/>
      <c r="ES71" s="38"/>
      <c r="ET71" s="38"/>
      <c r="EU71" s="38"/>
      <c r="EV71" s="38"/>
      <c r="EW71" s="38"/>
      <c r="EX71" s="38"/>
      <c r="EY71" s="38"/>
      <c r="EZ71" s="38"/>
      <c r="FA71" s="38"/>
      <c r="FB71" s="38"/>
      <c r="FC71" s="38"/>
      <c r="FD71" s="38"/>
      <c r="FE71" s="38"/>
      <c r="FF71" s="38"/>
      <c r="FG71" s="38"/>
      <c r="FH71" s="38"/>
      <c r="FI71" s="38"/>
      <c r="FJ71" s="38"/>
      <c r="FK71" s="38"/>
      <c r="FL71" s="38"/>
      <c r="FM71" s="38"/>
      <c r="FN71" s="38"/>
      <c r="FO71" s="38"/>
      <c r="FP71" s="38"/>
      <c r="FQ71" s="38"/>
      <c r="FR71" s="38"/>
      <c r="FS71" s="38"/>
      <c r="FT71" s="38"/>
      <c r="FU71" s="38"/>
      <c r="FV71" s="38"/>
      <c r="FW71" s="38"/>
      <c r="FX71" s="38"/>
      <c r="FY71" s="38"/>
      <c r="FZ71" s="38"/>
      <c r="GA71" s="38"/>
      <c r="GB71" s="38"/>
      <c r="GC71" s="38"/>
      <c r="GD71" s="38"/>
      <c r="GE71" s="38"/>
      <c r="GF71" s="38"/>
      <c r="GG71" s="38"/>
      <c r="GH71" s="38"/>
      <c r="GI71" s="38"/>
      <c r="GJ71" s="38"/>
      <c r="GK71" s="38"/>
      <c r="GL71" s="38"/>
      <c r="GM71" s="38"/>
      <c r="GN71" s="38"/>
      <c r="GO71" s="38"/>
      <c r="GP71" s="38"/>
      <c r="GQ71" s="38"/>
      <c r="GR71" s="38"/>
      <c r="GS71" s="38"/>
      <c r="GT71" s="38"/>
      <c r="GU71" s="38"/>
      <c r="GV71" s="38"/>
      <c r="GW71" s="38"/>
      <c r="GX71" s="38"/>
      <c r="GY71" s="38"/>
      <c r="GZ71" s="38"/>
      <c r="HA71" s="38"/>
      <c r="HB71" s="38"/>
      <c r="HC71" s="38"/>
      <c r="HD71" s="38"/>
      <c r="HE71" s="38"/>
      <c r="HF71" s="38"/>
      <c r="HG71" s="38"/>
      <c r="HH71" s="38"/>
      <c r="HI71" s="38"/>
      <c r="HJ71" s="38"/>
      <c r="HK71" s="38"/>
      <c r="HL71" s="38"/>
      <c r="HM71" s="38"/>
      <c r="HN71" s="38"/>
      <c r="HO71" s="38"/>
      <c r="HP71" s="38"/>
      <c r="HQ71" s="38"/>
      <c r="HR71" s="38"/>
      <c r="HS71" s="38"/>
      <c r="HT71" s="38"/>
      <c r="HU71" s="38"/>
      <c r="HV71" s="38"/>
      <c r="HW71" s="38"/>
      <c r="HX71" s="38"/>
      <c r="HY71" s="38"/>
      <c r="HZ71" s="38"/>
      <c r="IA71" s="38"/>
      <c r="IB71" s="38"/>
      <c r="IC71" s="38"/>
      <c r="ID71" s="38"/>
      <c r="IE71" s="38"/>
      <c r="IF71" s="38"/>
      <c r="IG71" s="38"/>
      <c r="IH71" s="38"/>
      <c r="II71" s="38"/>
      <c r="IJ71" s="38"/>
      <c r="IK71" s="38"/>
      <c r="IL71" s="38"/>
      <c r="IM71" s="38"/>
      <c r="IN71" s="38"/>
      <c r="IO71" s="38"/>
      <c r="IP71" s="38"/>
      <c r="IQ71" s="38"/>
      <c r="IR71" s="38"/>
      <c r="IS71" s="38"/>
      <c r="IT71" s="38"/>
      <c r="IU71" s="38"/>
      <c r="IV71" s="38"/>
      <c r="IW71" s="38"/>
      <c r="IX71" s="38"/>
      <c r="IY71" s="38"/>
      <c r="IZ71" s="38"/>
      <c r="JA71" s="38"/>
      <c r="JB71" s="38"/>
      <c r="JC71" s="38"/>
      <c r="JD71" s="38"/>
      <c r="JE71" s="38"/>
      <c r="JF71" s="38"/>
      <c r="JG71" s="38"/>
      <c r="JH71" s="38"/>
      <c r="JI71" s="38"/>
      <c r="JJ71" s="38"/>
      <c r="JK71" s="38"/>
      <c r="JL71" s="38"/>
      <c r="JM71" s="38"/>
      <c r="JN71" s="38"/>
      <c r="JO71" s="38"/>
      <c r="JP71" s="38"/>
      <c r="JQ71" s="38"/>
      <c r="JR71" s="38">
        <v>9</v>
      </c>
      <c r="JS71" s="38"/>
      <c r="JT71" s="38"/>
      <c r="JU71" s="38"/>
      <c r="JV71" s="38"/>
      <c r="JW71" s="38"/>
      <c r="JX71" s="38"/>
      <c r="JY71" s="38"/>
      <c r="JZ71" s="38"/>
      <c r="KA71" s="38"/>
      <c r="KB71" s="38"/>
      <c r="KC71" s="38"/>
      <c r="KD71" s="38"/>
      <c r="KE71" s="38"/>
      <c r="KF71" s="38"/>
      <c r="KG71" s="38"/>
      <c r="KH71" s="38"/>
      <c r="KI71" s="38"/>
      <c r="KJ71" s="38"/>
      <c r="KK71" s="38"/>
      <c r="KL71" s="38"/>
      <c r="KM71" s="38"/>
      <c r="KN71" s="38">
        <v>9</v>
      </c>
      <c r="KO71" s="38"/>
      <c r="KP71" s="38"/>
      <c r="KQ71" s="38"/>
      <c r="KR71" s="38"/>
      <c r="KS71" s="38"/>
      <c r="KT71" s="38"/>
      <c r="KU71" s="38"/>
      <c r="KV71" s="38"/>
      <c r="KW71" s="38"/>
      <c r="KX71" s="38"/>
      <c r="KY71" s="38"/>
      <c r="KZ71" s="38"/>
      <c r="LA71" s="38"/>
      <c r="LB71" s="38"/>
      <c r="LC71" s="38"/>
      <c r="LD71" s="38"/>
      <c r="LE71" s="38"/>
      <c r="LF71" s="38"/>
      <c r="LG71" s="38"/>
      <c r="LH71" s="38"/>
      <c r="LI71" s="38"/>
      <c r="LJ71" s="38"/>
      <c r="LK71" s="38"/>
      <c r="LL71" s="38"/>
      <c r="LM71" s="38"/>
      <c r="LN71" s="38"/>
      <c r="LO71" s="38"/>
      <c r="LP71" s="38"/>
      <c r="LQ71" s="38"/>
      <c r="LR71" s="38"/>
      <c r="LS71" s="38"/>
      <c r="LT71" s="38"/>
      <c r="LU71" s="38"/>
      <c r="LV71" s="38"/>
      <c r="LW71" s="38"/>
      <c r="LX71" s="38"/>
      <c r="LY71" s="38"/>
      <c r="LZ71" s="38"/>
      <c r="MA71" s="38"/>
      <c r="MB71" s="38"/>
      <c r="MC71" s="38"/>
      <c r="MD71" s="38"/>
      <c r="ME71" s="38"/>
      <c r="MF71" s="38"/>
      <c r="MG71" s="38"/>
      <c r="MH71" s="38"/>
      <c r="MI71" s="38"/>
      <c r="MJ71" s="38"/>
      <c r="MK71" s="38"/>
      <c r="ML71" s="38"/>
      <c r="MM71" s="38"/>
      <c r="MN71" s="38"/>
      <c r="MO71" s="38"/>
      <c r="MP71" s="38"/>
      <c r="MQ71" s="38"/>
      <c r="MR71" s="38"/>
      <c r="MS71" s="38"/>
      <c r="MT71" s="38"/>
      <c r="MU71" s="38"/>
      <c r="MV71" s="38"/>
      <c r="MW71" s="38"/>
      <c r="MX71" s="38"/>
      <c r="MY71" s="38"/>
      <c r="MZ71" s="38"/>
      <c r="NA71" s="38"/>
      <c r="NB71" s="38"/>
      <c r="NC71" s="38"/>
      <c r="ND71" s="38"/>
      <c r="NE71" s="38"/>
      <c r="NF71" s="38"/>
      <c r="NG71" s="38"/>
      <c r="NH71" s="38"/>
      <c r="NI71" s="38"/>
      <c r="NJ71" s="38"/>
      <c r="NK71" s="38"/>
      <c r="NL71" s="38"/>
      <c r="NM71" s="38"/>
      <c r="NN71" s="38"/>
      <c r="NO71" s="38"/>
      <c r="NP71" s="38"/>
      <c r="NQ71" s="38">
        <v>9</v>
      </c>
      <c r="NR71" s="38"/>
      <c r="NS71" s="38"/>
      <c r="NT71" s="38"/>
      <c r="NU71" s="38"/>
      <c r="NV71" s="38"/>
      <c r="NW71" s="38"/>
      <c r="NX71" s="38"/>
      <c r="NY71" s="38">
        <v>9</v>
      </c>
      <c r="NZ71" s="38"/>
      <c r="OA71" s="38"/>
      <c r="OB71" s="38"/>
      <c r="OC71" s="38"/>
      <c r="OD71" s="38"/>
      <c r="OE71" s="38"/>
      <c r="OF71" s="38"/>
      <c r="OG71" s="38"/>
      <c r="OH71" s="38"/>
      <c r="OI71" s="38"/>
      <c r="OJ71" s="38"/>
      <c r="OK71" s="38"/>
      <c r="OL71" s="38"/>
      <c r="OM71" s="38"/>
      <c r="ON71" s="38"/>
      <c r="OO71" s="38"/>
      <c r="OP71" s="38"/>
      <c r="OQ71" s="38"/>
      <c r="OR71" s="38"/>
      <c r="OS71" s="38"/>
      <c r="OT71" s="38"/>
      <c r="OU71" s="38"/>
      <c r="OV71" s="38"/>
      <c r="OW71" s="38"/>
      <c r="OX71" s="38"/>
      <c r="OY71" s="38"/>
      <c r="OZ71" s="38"/>
      <c r="PA71" s="38"/>
      <c r="PB71" s="38"/>
      <c r="PC71" s="38"/>
      <c r="PD71" s="38"/>
      <c r="PE71" s="38"/>
      <c r="PF71" s="38"/>
      <c r="PG71" s="38"/>
      <c r="PH71" s="38"/>
      <c r="PI71" s="38"/>
      <c r="PJ71" s="38"/>
      <c r="PK71" s="38"/>
      <c r="PL71" s="38"/>
      <c r="PM71" s="38"/>
      <c r="PN71" s="38"/>
      <c r="PO71" s="38"/>
      <c r="PP71" s="38"/>
      <c r="PQ71" s="38"/>
      <c r="PR71" s="38"/>
      <c r="PS71" s="38"/>
      <c r="PT71" s="38"/>
      <c r="PU71" s="38"/>
      <c r="PV71" s="38"/>
      <c r="PW71" s="38"/>
      <c r="PX71" s="38"/>
      <c r="PY71" s="38"/>
      <c r="PZ71" s="38"/>
      <c r="QA71" s="38"/>
      <c r="QB71" s="38"/>
      <c r="QC71" s="38"/>
      <c r="QD71" s="38"/>
      <c r="QE71" s="38"/>
      <c r="QF71" s="38"/>
      <c r="QG71" s="38"/>
      <c r="QH71" s="38"/>
      <c r="QI71" s="38"/>
      <c r="QJ71" s="38">
        <v>9</v>
      </c>
      <c r="QK71" s="38"/>
      <c r="QL71" s="38"/>
      <c r="QM71" s="38"/>
      <c r="QN71" s="38"/>
      <c r="QO71" s="38"/>
      <c r="QP71" s="38"/>
      <c r="QQ71" s="38"/>
      <c r="QR71" s="38"/>
      <c r="QS71" s="38"/>
      <c r="QT71" s="38"/>
      <c r="QU71" s="38"/>
      <c r="QV71" s="38"/>
      <c r="QW71" s="38"/>
      <c r="QX71" s="38"/>
      <c r="QY71" s="38"/>
      <c r="QZ71" s="38"/>
      <c r="RA71" s="38"/>
      <c r="RB71" s="38"/>
      <c r="RC71" s="38"/>
      <c r="RD71" s="38"/>
      <c r="RE71" s="38"/>
      <c r="RF71" s="38"/>
      <c r="RG71" s="38"/>
      <c r="RH71" s="38"/>
      <c r="RI71" s="38"/>
      <c r="RJ71" s="38"/>
      <c r="RK71" s="38"/>
      <c r="RL71" s="38"/>
      <c r="RM71" s="38"/>
      <c r="RN71" s="38"/>
      <c r="RO71" s="38">
        <v>9</v>
      </c>
      <c r="RP71" s="38"/>
      <c r="RQ71" s="38"/>
      <c r="RR71" s="38"/>
      <c r="RS71" s="38"/>
      <c r="RT71" s="38"/>
      <c r="RU71" s="38"/>
      <c r="RV71" s="38"/>
      <c r="RW71" s="38"/>
      <c r="RX71" s="38"/>
      <c r="RY71" s="38"/>
      <c r="RZ71" s="38"/>
      <c r="SA71" s="38"/>
      <c r="SB71" s="38"/>
      <c r="SC71" s="38"/>
      <c r="SD71" s="38"/>
      <c r="SE71" s="38"/>
      <c r="SF71" s="38"/>
      <c r="SG71" s="38"/>
      <c r="SH71" s="38"/>
      <c r="SI71" s="38"/>
      <c r="SJ71" s="38"/>
      <c r="SK71" s="38"/>
      <c r="SL71" s="38"/>
      <c r="SM71" s="38"/>
      <c r="SN71" s="38"/>
      <c r="SO71" s="38"/>
      <c r="SP71" s="38"/>
      <c r="SQ71" s="38"/>
      <c r="SR71" s="38"/>
      <c r="SS71" s="38"/>
      <c r="ST71" s="38"/>
      <c r="SU71" s="38"/>
      <c r="SV71" s="38"/>
      <c r="SW71" s="38"/>
      <c r="SX71" s="38"/>
      <c r="SY71" s="38"/>
      <c r="SZ71" s="38"/>
      <c r="TA71" s="38"/>
      <c r="TB71" s="38"/>
      <c r="TC71" s="38"/>
      <c r="TD71" s="38"/>
      <c r="TE71" s="38"/>
      <c r="TF71" s="38"/>
      <c r="TG71" s="38"/>
      <c r="TH71" s="38"/>
      <c r="TI71" s="38"/>
      <c r="TJ71" s="38"/>
      <c r="TK71" s="38"/>
      <c r="TL71" s="38"/>
      <c r="TM71" s="38"/>
      <c r="TN71" s="38"/>
      <c r="TO71" s="38"/>
      <c r="TP71" s="38"/>
      <c r="TQ71" s="38"/>
      <c r="TR71" s="38"/>
      <c r="TS71" s="38"/>
      <c r="TT71" s="38"/>
      <c r="TU71" s="38"/>
      <c r="TV71" s="38"/>
      <c r="TW71" s="38"/>
      <c r="TX71" s="38"/>
      <c r="TY71" s="38"/>
      <c r="TZ71" s="38"/>
      <c r="UA71" s="38"/>
      <c r="UB71" s="38"/>
      <c r="UC71" s="38"/>
      <c r="UD71" s="38">
        <v>9</v>
      </c>
      <c r="UE71" s="38"/>
      <c r="UF71" s="38"/>
      <c r="UG71" s="38"/>
      <c r="UH71" s="38"/>
      <c r="UI71" s="38"/>
      <c r="UJ71" s="38"/>
      <c r="UK71" s="38"/>
      <c r="UL71" s="38"/>
      <c r="UM71" s="38"/>
      <c r="UN71" s="38"/>
      <c r="UO71" s="38"/>
      <c r="UP71" s="38"/>
      <c r="UQ71" s="38"/>
      <c r="UR71" s="38"/>
      <c r="US71" s="38">
        <v>9</v>
      </c>
      <c r="UT71" s="38"/>
      <c r="UU71" s="38"/>
      <c r="UV71" s="38"/>
      <c r="UW71" s="38"/>
      <c r="UX71" s="38"/>
      <c r="UY71" s="38"/>
      <c r="UZ71" s="38"/>
      <c r="VA71" s="38"/>
      <c r="VB71" s="38"/>
      <c r="VC71" s="38"/>
      <c r="VD71" s="38"/>
      <c r="VE71" s="38"/>
      <c r="VF71" s="38"/>
      <c r="VG71" s="38"/>
      <c r="VH71" s="38"/>
      <c r="VI71" s="38"/>
      <c r="VJ71" s="38"/>
      <c r="VK71" s="38"/>
      <c r="VL71" s="38"/>
      <c r="VM71" s="38"/>
      <c r="VN71" s="38"/>
      <c r="VO71" s="38"/>
      <c r="VP71" s="38"/>
      <c r="VQ71" s="38"/>
      <c r="VR71" s="38"/>
      <c r="VS71" s="38"/>
      <c r="VT71" s="38"/>
      <c r="VU71" s="38"/>
      <c r="VV71" s="38"/>
      <c r="VW71" s="38"/>
      <c r="VX71" s="38"/>
      <c r="VY71" s="38"/>
      <c r="VZ71" s="38"/>
      <c r="WA71" s="38"/>
      <c r="WB71" s="38"/>
      <c r="WC71" s="38"/>
      <c r="WD71" s="38"/>
      <c r="WE71" s="38"/>
      <c r="WF71" s="38"/>
      <c r="WG71" s="38"/>
      <c r="WH71" s="38"/>
      <c r="WI71" s="38"/>
      <c r="WJ71" s="38"/>
      <c r="WK71" s="38"/>
      <c r="WL71" s="38"/>
      <c r="WM71" s="38"/>
      <c r="WN71" s="38"/>
      <c r="WO71" s="38"/>
      <c r="WP71" s="38"/>
      <c r="WQ71" s="38"/>
      <c r="WR71" s="38"/>
      <c r="WS71" s="38"/>
      <c r="WT71" s="38"/>
      <c r="WU71" s="38"/>
      <c r="WV71" s="38"/>
      <c r="WW71" s="38"/>
      <c r="WX71" s="38"/>
      <c r="WY71" s="38"/>
      <c r="WZ71" s="38"/>
      <c r="XA71" s="38"/>
      <c r="XB71" s="38"/>
      <c r="XC71" s="38"/>
      <c r="XD71" s="38"/>
      <c r="XE71" s="38"/>
      <c r="XF71" s="38"/>
      <c r="XG71" s="38"/>
      <c r="XH71" s="38"/>
      <c r="XI71" s="38"/>
      <c r="XJ71" s="38"/>
      <c r="XK71" s="38"/>
      <c r="XL71" s="38"/>
      <c r="XM71" s="38"/>
      <c r="XN71" s="38"/>
      <c r="XO71" s="38"/>
      <c r="XP71" s="38"/>
      <c r="XQ71" s="38"/>
      <c r="XR71" s="38"/>
      <c r="XS71" s="38"/>
      <c r="XT71" s="38"/>
      <c r="XU71" s="38"/>
      <c r="XV71" s="38"/>
      <c r="XW71" s="38"/>
      <c r="XX71" s="38"/>
      <c r="XY71" s="38"/>
      <c r="XZ71" s="38"/>
      <c r="YA71" s="38"/>
      <c r="YB71" s="38"/>
      <c r="YC71" s="38"/>
      <c r="YD71" s="38"/>
      <c r="YE71" s="38"/>
      <c r="YF71" s="38"/>
      <c r="YG71" s="38"/>
      <c r="YH71" s="38"/>
      <c r="YI71" s="38"/>
      <c r="YJ71" s="38"/>
      <c r="YK71" s="38"/>
      <c r="YL71" s="38"/>
      <c r="YM71" s="38"/>
      <c r="YN71" s="38"/>
      <c r="YO71" s="38"/>
      <c r="YP71" s="38"/>
      <c r="YQ71" s="38"/>
      <c r="YR71" s="38"/>
      <c r="YS71" s="38"/>
      <c r="YT71" s="38"/>
      <c r="YU71" s="38"/>
      <c r="YV71" s="38"/>
      <c r="YW71" s="38"/>
      <c r="YX71" s="38"/>
      <c r="YY71" s="38"/>
      <c r="YZ71" s="38"/>
      <c r="ZA71" s="38"/>
      <c r="ZB71" s="38"/>
      <c r="ZC71" s="38"/>
      <c r="ZD71" s="38"/>
      <c r="ZE71" s="38"/>
      <c r="ZF71" s="38"/>
      <c r="ZG71" s="38"/>
      <c r="ZH71" s="38"/>
      <c r="ZI71" s="38"/>
      <c r="ZJ71" s="38"/>
      <c r="ZK71" s="38"/>
      <c r="ZL71" s="38"/>
      <c r="ZM71" s="38"/>
      <c r="ZN71" s="38"/>
      <c r="ZO71" s="38"/>
      <c r="ZP71" s="38"/>
      <c r="ZQ71" s="38"/>
      <c r="ZR71" s="38"/>
      <c r="ZS71" s="38"/>
      <c r="ZT71" s="38"/>
      <c r="ZU71" s="38"/>
      <c r="ZV71" s="38"/>
      <c r="ZW71" s="38"/>
      <c r="ZX71" s="38"/>
      <c r="ZY71" s="38"/>
      <c r="ZZ71" s="38"/>
      <c r="AAA71" s="38"/>
      <c r="AAB71" s="38"/>
      <c r="AAC71" s="38"/>
      <c r="AAD71" s="38"/>
      <c r="AAE71" s="38"/>
      <c r="AAF71" s="38"/>
      <c r="AAG71" s="38"/>
      <c r="AAH71" s="38"/>
      <c r="AAI71" s="38"/>
      <c r="AAJ71" s="31">
        <f t="shared" si="9"/>
        <v>0</v>
      </c>
      <c r="AAK71" s="5"/>
    </row>
    <row r="72" spans="1:713" s="36" customFormat="1" x14ac:dyDescent="0.25">
      <c r="A72" s="43" t="s">
        <v>124</v>
      </c>
      <c r="B72" s="77">
        <f t="shared" si="8"/>
        <v>0</v>
      </c>
      <c r="C72" s="69">
        <v>9</v>
      </c>
      <c r="D72" s="71">
        <v>43461</v>
      </c>
      <c r="E72" s="85">
        <v>14.71</v>
      </c>
      <c r="F72" s="79">
        <f t="shared" si="7"/>
        <v>0</v>
      </c>
      <c r="G72" s="77">
        <v>45</v>
      </c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  <c r="AL72" s="38"/>
      <c r="AM72" s="38"/>
      <c r="AN72" s="38"/>
      <c r="AO72" s="38"/>
      <c r="AP72" s="38"/>
      <c r="AQ72" s="38"/>
      <c r="AR72" s="38"/>
      <c r="AS72" s="38"/>
      <c r="AT72" s="38"/>
      <c r="AU72" s="38"/>
      <c r="AV72" s="38"/>
      <c r="AW72" s="38"/>
      <c r="AX72" s="38"/>
      <c r="AY72" s="38"/>
      <c r="AZ72" s="38"/>
      <c r="BA72" s="38"/>
      <c r="BB72" s="38"/>
      <c r="BC72" s="38"/>
      <c r="BD72" s="38"/>
      <c r="BE72" s="38"/>
      <c r="BF72" s="38"/>
      <c r="BG72" s="38"/>
      <c r="BH72" s="38"/>
      <c r="BI72" s="38"/>
      <c r="BJ72" s="38"/>
      <c r="BK72" s="38"/>
      <c r="BL72" s="38"/>
      <c r="BM72" s="38"/>
      <c r="BN72" s="38"/>
      <c r="BO72" s="38"/>
      <c r="BP72" s="38"/>
      <c r="BQ72" s="38"/>
      <c r="BR72" s="38"/>
      <c r="BS72" s="38"/>
      <c r="BT72" s="38"/>
      <c r="BU72" s="38"/>
      <c r="BV72" s="38"/>
      <c r="BW72" s="38"/>
      <c r="BX72" s="38"/>
      <c r="BY72" s="38"/>
      <c r="BZ72" s="38"/>
      <c r="CA72" s="38"/>
      <c r="CB72" s="38"/>
      <c r="CC72" s="38"/>
      <c r="CD72" s="38"/>
      <c r="CE72" s="38"/>
      <c r="CF72" s="38"/>
      <c r="CG72" s="38"/>
      <c r="CH72" s="38"/>
      <c r="CI72" s="38"/>
      <c r="CJ72" s="38"/>
      <c r="CK72" s="38">
        <v>45</v>
      </c>
      <c r="CL72" s="38"/>
      <c r="CM72" s="38"/>
      <c r="CN72" s="38"/>
      <c r="CO72" s="38"/>
      <c r="CP72" s="38"/>
      <c r="CQ72" s="38"/>
      <c r="CR72" s="38"/>
      <c r="CS72" s="38"/>
      <c r="CT72" s="38"/>
      <c r="CU72" s="38"/>
      <c r="CV72" s="38"/>
      <c r="CW72" s="38"/>
      <c r="CX72" s="38"/>
      <c r="CY72" s="38"/>
      <c r="CZ72" s="38"/>
      <c r="DA72" s="38"/>
      <c r="DB72" s="38"/>
      <c r="DC72" s="38"/>
      <c r="DD72" s="38"/>
      <c r="DE72" s="38"/>
      <c r="DF72" s="38"/>
      <c r="DG72" s="38"/>
      <c r="DH72" s="38"/>
      <c r="DI72" s="38"/>
      <c r="DJ72" s="38"/>
      <c r="DK72" s="38"/>
      <c r="DL72" s="38"/>
      <c r="DM72" s="38"/>
      <c r="DN72" s="38"/>
      <c r="DO72" s="38"/>
      <c r="DP72" s="38"/>
      <c r="DQ72" s="38"/>
      <c r="DR72" s="38"/>
      <c r="DS72" s="38"/>
      <c r="DT72" s="38"/>
      <c r="DU72" s="38"/>
      <c r="DV72" s="38"/>
      <c r="DW72" s="38"/>
      <c r="DX72" s="38"/>
      <c r="DY72" s="38"/>
      <c r="DZ72" s="38"/>
      <c r="EA72" s="38"/>
      <c r="EB72" s="38"/>
      <c r="EC72" s="38"/>
      <c r="ED72" s="38"/>
      <c r="EE72" s="38"/>
      <c r="EF72" s="38"/>
      <c r="EG72" s="38"/>
      <c r="EH72" s="38"/>
      <c r="EI72" s="38"/>
      <c r="EJ72" s="38"/>
      <c r="EK72" s="38"/>
      <c r="EL72" s="38"/>
      <c r="EM72" s="38"/>
      <c r="EN72" s="38"/>
      <c r="EO72" s="38"/>
      <c r="EP72" s="38"/>
      <c r="EQ72" s="38"/>
      <c r="ER72" s="38"/>
      <c r="ES72" s="38"/>
      <c r="ET72" s="38"/>
      <c r="EU72" s="38"/>
      <c r="EV72" s="38"/>
      <c r="EW72" s="38"/>
      <c r="EX72" s="38"/>
      <c r="EY72" s="38"/>
      <c r="EZ72" s="38"/>
      <c r="FA72" s="38"/>
      <c r="FB72" s="38"/>
      <c r="FC72" s="38"/>
      <c r="FD72" s="38"/>
      <c r="FE72" s="38"/>
      <c r="FF72" s="38"/>
      <c r="FG72" s="38"/>
      <c r="FH72" s="38"/>
      <c r="FI72" s="38"/>
      <c r="FJ72" s="38"/>
      <c r="FK72" s="38"/>
      <c r="FL72" s="38"/>
      <c r="FM72" s="38"/>
      <c r="FN72" s="38"/>
      <c r="FO72" s="38"/>
      <c r="FP72" s="38"/>
      <c r="FQ72" s="38"/>
      <c r="FR72" s="38"/>
      <c r="FS72" s="38"/>
      <c r="FT72" s="38"/>
      <c r="FU72" s="38"/>
      <c r="FV72" s="38"/>
      <c r="FW72" s="38"/>
      <c r="FX72" s="38"/>
      <c r="FY72" s="38"/>
      <c r="FZ72" s="38"/>
      <c r="GA72" s="38"/>
      <c r="GB72" s="38"/>
      <c r="GC72" s="38"/>
      <c r="GD72" s="38"/>
      <c r="GE72" s="38"/>
      <c r="GF72" s="38"/>
      <c r="GG72" s="38"/>
      <c r="GH72" s="38"/>
      <c r="GI72" s="38"/>
      <c r="GJ72" s="38"/>
      <c r="GK72" s="38"/>
      <c r="GL72" s="38"/>
      <c r="GM72" s="38"/>
      <c r="GN72" s="38"/>
      <c r="GO72" s="38"/>
      <c r="GP72" s="38"/>
      <c r="GQ72" s="38"/>
      <c r="GR72" s="38"/>
      <c r="GS72" s="38"/>
      <c r="GT72" s="38"/>
      <c r="GU72" s="38"/>
      <c r="GV72" s="38"/>
      <c r="GW72" s="38"/>
      <c r="GX72" s="38"/>
      <c r="GY72" s="38"/>
      <c r="GZ72" s="38"/>
      <c r="HA72" s="38"/>
      <c r="HB72" s="38"/>
      <c r="HC72" s="38"/>
      <c r="HD72" s="38"/>
      <c r="HE72" s="38"/>
      <c r="HF72" s="38"/>
      <c r="HG72" s="38"/>
      <c r="HH72" s="38"/>
      <c r="HI72" s="38"/>
      <c r="HJ72" s="38"/>
      <c r="HK72" s="38"/>
      <c r="HL72" s="38"/>
      <c r="HM72" s="38"/>
      <c r="HN72" s="38"/>
      <c r="HO72" s="38"/>
      <c r="HP72" s="38"/>
      <c r="HQ72" s="38"/>
      <c r="HR72" s="38"/>
      <c r="HS72" s="38"/>
      <c r="HT72" s="38"/>
      <c r="HU72" s="38"/>
      <c r="HV72" s="38"/>
      <c r="HW72" s="38"/>
      <c r="HX72" s="38"/>
      <c r="HY72" s="38"/>
      <c r="HZ72" s="38"/>
      <c r="IA72" s="38"/>
      <c r="IB72" s="38"/>
      <c r="IC72" s="38"/>
      <c r="ID72" s="38"/>
      <c r="IE72" s="38"/>
      <c r="IF72" s="38"/>
      <c r="IG72" s="38"/>
      <c r="IH72" s="38"/>
      <c r="II72" s="38"/>
      <c r="IJ72" s="38"/>
      <c r="IK72" s="38"/>
      <c r="IL72" s="38"/>
      <c r="IM72" s="38"/>
      <c r="IN72" s="38"/>
      <c r="IO72" s="38"/>
      <c r="IP72" s="38"/>
      <c r="IQ72" s="38"/>
      <c r="IR72" s="38"/>
      <c r="IS72" s="38"/>
      <c r="IT72" s="38"/>
      <c r="IU72" s="38"/>
      <c r="IV72" s="38"/>
      <c r="IW72" s="38"/>
      <c r="IX72" s="38"/>
      <c r="IY72" s="38"/>
      <c r="IZ72" s="38"/>
      <c r="JA72" s="38"/>
      <c r="JB72" s="38"/>
      <c r="JC72" s="38">
        <v>63</v>
      </c>
      <c r="JD72" s="38"/>
      <c r="JE72" s="38"/>
      <c r="JF72" s="38"/>
      <c r="JG72" s="38"/>
      <c r="JH72" s="38"/>
      <c r="JI72" s="38"/>
      <c r="JJ72" s="38">
        <v>63</v>
      </c>
      <c r="JK72" s="38"/>
      <c r="JL72" s="38"/>
      <c r="JM72" s="38"/>
      <c r="JN72" s="38"/>
      <c r="JO72" s="38"/>
      <c r="JP72" s="38"/>
      <c r="JQ72" s="38"/>
      <c r="JR72" s="38"/>
      <c r="JS72" s="38"/>
      <c r="JT72" s="38"/>
      <c r="JU72" s="38"/>
      <c r="JV72" s="38"/>
      <c r="JW72" s="38"/>
      <c r="JX72" s="38"/>
      <c r="JY72" s="38"/>
      <c r="JZ72" s="38"/>
      <c r="KA72" s="38"/>
      <c r="KB72" s="38"/>
      <c r="KC72" s="38"/>
      <c r="KD72" s="38"/>
      <c r="KE72" s="38"/>
      <c r="KF72" s="38"/>
      <c r="KG72" s="38"/>
      <c r="KH72" s="38"/>
      <c r="KI72" s="38"/>
      <c r="KJ72" s="38"/>
      <c r="KK72" s="38"/>
      <c r="KL72" s="38"/>
      <c r="KM72" s="38"/>
      <c r="KN72" s="38"/>
      <c r="KO72" s="38"/>
      <c r="KP72" s="38"/>
      <c r="KQ72" s="38"/>
      <c r="KR72" s="38"/>
      <c r="KS72" s="38"/>
      <c r="KT72" s="38"/>
      <c r="KU72" s="38"/>
      <c r="KV72" s="38"/>
      <c r="KW72" s="38"/>
      <c r="KX72" s="38"/>
      <c r="KY72" s="38"/>
      <c r="KZ72" s="38"/>
      <c r="LA72" s="38"/>
      <c r="LB72" s="38"/>
      <c r="LC72" s="38"/>
      <c r="LD72" s="38"/>
      <c r="LE72" s="38"/>
      <c r="LF72" s="38"/>
      <c r="LG72" s="38"/>
      <c r="LH72" s="38"/>
      <c r="LI72" s="38"/>
      <c r="LJ72" s="38"/>
      <c r="LK72" s="38"/>
      <c r="LL72" s="38">
        <v>27</v>
      </c>
      <c r="LM72" s="38"/>
      <c r="LN72" s="38">
        <v>27</v>
      </c>
      <c r="LO72" s="38"/>
      <c r="LP72" s="38"/>
      <c r="LQ72" s="38"/>
      <c r="LR72" s="38"/>
      <c r="LS72" s="38"/>
      <c r="LT72" s="38"/>
      <c r="LU72" s="38"/>
      <c r="LV72" s="38"/>
      <c r="LW72" s="38"/>
      <c r="LX72" s="38"/>
      <c r="LY72" s="38"/>
      <c r="LZ72" s="38"/>
      <c r="MA72" s="38"/>
      <c r="MB72" s="38"/>
      <c r="MC72" s="38"/>
      <c r="MD72" s="38"/>
      <c r="ME72" s="38"/>
      <c r="MF72" s="38"/>
      <c r="MG72" s="38"/>
      <c r="MH72" s="38"/>
      <c r="MI72" s="38"/>
      <c r="MJ72" s="38"/>
      <c r="MK72" s="38"/>
      <c r="ML72" s="38"/>
      <c r="MM72" s="38"/>
      <c r="MN72" s="38"/>
      <c r="MO72" s="38">
        <v>27</v>
      </c>
      <c r="MP72" s="38">
        <v>27</v>
      </c>
      <c r="MQ72" s="38"/>
      <c r="MR72" s="38"/>
      <c r="MS72" s="38"/>
      <c r="MT72" s="38"/>
      <c r="MU72" s="38"/>
      <c r="MV72" s="38"/>
      <c r="MW72" s="38"/>
      <c r="MX72" s="38"/>
      <c r="MY72" s="38"/>
      <c r="MZ72" s="38"/>
      <c r="NA72" s="38"/>
      <c r="NB72" s="38"/>
      <c r="NC72" s="38">
        <v>27</v>
      </c>
      <c r="ND72" s="38"/>
      <c r="NE72" s="38">
        <v>18</v>
      </c>
      <c r="NF72" s="38"/>
      <c r="NG72" s="38"/>
      <c r="NH72" s="38"/>
      <c r="NI72" s="38"/>
      <c r="NJ72" s="38"/>
      <c r="NK72" s="38"/>
      <c r="NL72" s="38"/>
      <c r="NM72" s="38"/>
      <c r="NN72" s="38"/>
      <c r="NO72" s="38"/>
      <c r="NP72" s="38"/>
      <c r="NQ72" s="38"/>
      <c r="NR72" s="38"/>
      <c r="NS72" s="38"/>
      <c r="NT72" s="38"/>
      <c r="NU72" s="38"/>
      <c r="NV72" s="38"/>
      <c r="NW72" s="38"/>
      <c r="NX72" s="38"/>
      <c r="NY72" s="38"/>
      <c r="NZ72" s="38"/>
      <c r="OA72" s="38"/>
      <c r="OB72" s="38"/>
      <c r="OC72" s="38"/>
      <c r="OD72" s="38"/>
      <c r="OE72" s="38"/>
      <c r="OF72" s="38"/>
      <c r="OG72" s="38"/>
      <c r="OH72" s="38">
        <v>9</v>
      </c>
      <c r="OI72" s="38"/>
      <c r="OJ72" s="38"/>
      <c r="OK72" s="38"/>
      <c r="OL72" s="38"/>
      <c r="OM72" s="38"/>
      <c r="ON72" s="38"/>
      <c r="OO72" s="38"/>
      <c r="OP72" s="38"/>
      <c r="OQ72" s="38"/>
      <c r="OR72" s="38"/>
      <c r="OS72" s="38"/>
      <c r="OT72" s="38"/>
      <c r="OU72" s="38"/>
      <c r="OV72" s="38"/>
      <c r="OW72" s="38"/>
      <c r="OX72" s="38"/>
      <c r="OY72" s="38"/>
      <c r="OZ72" s="38"/>
      <c r="PA72" s="38"/>
      <c r="PB72" s="38"/>
      <c r="PC72" s="38"/>
      <c r="PD72" s="38"/>
      <c r="PE72" s="38"/>
      <c r="PF72" s="38"/>
      <c r="PG72" s="38"/>
      <c r="PH72" s="38"/>
      <c r="PI72" s="38"/>
      <c r="PJ72" s="38"/>
      <c r="PK72" s="38"/>
      <c r="PL72" s="38"/>
      <c r="PM72" s="38">
        <v>27</v>
      </c>
      <c r="PN72" s="38"/>
      <c r="PO72" s="38"/>
      <c r="PP72" s="38"/>
      <c r="PQ72" s="38"/>
      <c r="PR72" s="38"/>
      <c r="PS72" s="38"/>
      <c r="PT72" s="38"/>
      <c r="PU72" s="38"/>
      <c r="PV72" s="38"/>
      <c r="PW72" s="38"/>
      <c r="PX72" s="38"/>
      <c r="PY72" s="38"/>
      <c r="PZ72" s="38"/>
      <c r="QA72" s="38"/>
      <c r="QB72" s="38"/>
      <c r="QC72" s="38"/>
      <c r="QD72" s="38"/>
      <c r="QE72" s="38"/>
      <c r="QF72" s="38"/>
      <c r="QG72" s="38"/>
      <c r="QH72" s="38"/>
      <c r="QI72" s="38"/>
      <c r="QJ72" s="38"/>
      <c r="QK72" s="38"/>
      <c r="QL72" s="38"/>
      <c r="QM72" s="38"/>
      <c r="QN72" s="38"/>
      <c r="QO72" s="38"/>
      <c r="QP72" s="38"/>
      <c r="QQ72" s="38"/>
      <c r="QR72" s="38"/>
      <c r="QS72" s="38"/>
      <c r="QT72" s="38"/>
      <c r="QU72" s="38"/>
      <c r="QV72" s="38"/>
      <c r="QW72" s="38"/>
      <c r="QX72" s="38"/>
      <c r="QY72" s="38"/>
      <c r="QZ72" s="38"/>
      <c r="RA72" s="38"/>
      <c r="RB72" s="38"/>
      <c r="RC72" s="38"/>
      <c r="RD72" s="38"/>
      <c r="RE72" s="38"/>
      <c r="RF72" s="38"/>
      <c r="RG72" s="38"/>
      <c r="RH72" s="38"/>
      <c r="RI72" s="38"/>
      <c r="RJ72" s="38"/>
      <c r="RK72" s="38"/>
      <c r="RL72" s="38"/>
      <c r="RM72" s="38"/>
      <c r="RN72" s="38"/>
      <c r="RO72" s="38"/>
      <c r="RP72" s="38"/>
      <c r="RQ72" s="38"/>
      <c r="RR72" s="38"/>
      <c r="RS72" s="38"/>
      <c r="RT72" s="38"/>
      <c r="RU72" s="38"/>
      <c r="RV72" s="38"/>
      <c r="RW72" s="38"/>
      <c r="RX72" s="38"/>
      <c r="RY72" s="38"/>
      <c r="RZ72" s="38"/>
      <c r="SA72" s="38"/>
      <c r="SB72" s="38"/>
      <c r="SC72" s="38"/>
      <c r="SD72" s="38"/>
      <c r="SE72" s="38">
        <v>18</v>
      </c>
      <c r="SF72" s="38"/>
      <c r="SG72" s="38"/>
      <c r="SH72" s="38"/>
      <c r="SI72" s="38"/>
      <c r="SJ72" s="38"/>
      <c r="SK72" s="38"/>
      <c r="SL72" s="38"/>
      <c r="SM72" s="38"/>
      <c r="SN72" s="38"/>
      <c r="SO72" s="38"/>
      <c r="SP72" s="38"/>
      <c r="SQ72" s="38"/>
      <c r="SR72" s="38"/>
      <c r="SS72" s="38"/>
      <c r="ST72" s="38"/>
      <c r="SU72" s="38"/>
      <c r="SV72" s="38"/>
      <c r="SW72" s="38"/>
      <c r="SX72" s="38"/>
      <c r="SY72" s="38"/>
      <c r="SZ72" s="38"/>
      <c r="TA72" s="38"/>
      <c r="TB72" s="38"/>
      <c r="TC72" s="38"/>
      <c r="TD72" s="38"/>
      <c r="TE72" s="38"/>
      <c r="TF72" s="38"/>
      <c r="TG72" s="38"/>
      <c r="TH72" s="38"/>
      <c r="TI72" s="38"/>
      <c r="TJ72" s="38"/>
      <c r="TK72" s="38"/>
      <c r="TL72" s="38"/>
      <c r="TM72" s="38"/>
      <c r="TN72" s="38"/>
      <c r="TO72" s="38"/>
      <c r="TP72" s="38"/>
      <c r="TQ72" s="38"/>
      <c r="TR72" s="38">
        <v>9</v>
      </c>
      <c r="TS72" s="38"/>
      <c r="TT72" s="38"/>
      <c r="TU72" s="38"/>
      <c r="TV72" s="38"/>
      <c r="TW72" s="38"/>
      <c r="TX72" s="38"/>
      <c r="TY72" s="38"/>
      <c r="TZ72" s="38"/>
      <c r="UA72" s="38"/>
      <c r="UB72" s="38"/>
      <c r="UC72" s="38"/>
      <c r="UD72" s="38"/>
      <c r="UE72" s="38"/>
      <c r="UF72" s="38"/>
      <c r="UG72" s="38"/>
      <c r="UH72" s="38"/>
      <c r="UI72" s="38"/>
      <c r="UJ72" s="38"/>
      <c r="UK72" s="38"/>
      <c r="UL72" s="38"/>
      <c r="UM72" s="38"/>
      <c r="UN72" s="38"/>
      <c r="UO72" s="38"/>
      <c r="UP72" s="38"/>
      <c r="UQ72" s="38"/>
      <c r="UR72" s="38"/>
      <c r="US72" s="38"/>
      <c r="UT72" s="38"/>
      <c r="UU72" s="38"/>
      <c r="UV72" s="38"/>
      <c r="UW72" s="38"/>
      <c r="UX72" s="38"/>
      <c r="UY72" s="38"/>
      <c r="UZ72" s="38"/>
      <c r="VA72" s="38"/>
      <c r="VB72" s="38"/>
      <c r="VC72" s="38"/>
      <c r="VD72" s="38"/>
      <c r="VE72" s="38"/>
      <c r="VF72" s="38">
        <v>27</v>
      </c>
      <c r="VG72" s="38"/>
      <c r="VH72" s="38"/>
      <c r="VI72" s="38"/>
      <c r="VJ72" s="38"/>
      <c r="VK72" s="38"/>
      <c r="VL72" s="38"/>
      <c r="VM72" s="38"/>
      <c r="VN72" s="38"/>
      <c r="VO72" s="38"/>
      <c r="VP72" s="38"/>
      <c r="VQ72" s="38">
        <v>27</v>
      </c>
      <c r="VR72" s="38"/>
      <c r="VS72" s="38"/>
      <c r="VT72" s="38"/>
      <c r="VU72" s="38"/>
      <c r="VV72" s="38"/>
      <c r="VW72" s="38"/>
      <c r="VX72" s="38"/>
      <c r="VY72" s="38"/>
      <c r="VZ72" s="38"/>
      <c r="WA72" s="38"/>
      <c r="WB72" s="38"/>
      <c r="WC72" s="38"/>
      <c r="WD72" s="38"/>
      <c r="WE72" s="38"/>
      <c r="WF72" s="38"/>
      <c r="WG72" s="38"/>
      <c r="WH72" s="38"/>
      <c r="WI72" s="38"/>
      <c r="WJ72" s="38"/>
      <c r="WK72" s="38"/>
      <c r="WL72" s="38"/>
      <c r="WM72" s="38"/>
      <c r="WN72" s="38"/>
      <c r="WO72" s="38"/>
      <c r="WP72" s="38"/>
      <c r="WQ72" s="38">
        <v>44.1</v>
      </c>
      <c r="WR72" s="38"/>
      <c r="WS72" s="38">
        <v>44.1</v>
      </c>
      <c r="WT72" s="38"/>
      <c r="WU72" s="38"/>
      <c r="WV72" s="38"/>
      <c r="WW72" s="38"/>
      <c r="WX72" s="38"/>
      <c r="WY72" s="38"/>
      <c r="WZ72" s="38"/>
      <c r="XA72" s="38"/>
      <c r="XB72" s="38"/>
      <c r="XC72" s="38"/>
      <c r="XD72" s="38"/>
      <c r="XE72" s="38"/>
      <c r="XF72" s="38"/>
      <c r="XG72" s="38"/>
      <c r="XH72" s="38"/>
      <c r="XI72" s="38"/>
      <c r="XJ72" s="38"/>
      <c r="XK72" s="38"/>
      <c r="XL72" s="38"/>
      <c r="XM72" s="38"/>
      <c r="XN72" s="38"/>
      <c r="XO72" s="38"/>
      <c r="XP72" s="38"/>
      <c r="XQ72" s="38"/>
      <c r="XR72" s="38"/>
      <c r="XS72" s="38"/>
      <c r="XT72" s="38"/>
      <c r="XU72" s="38"/>
      <c r="XV72" s="38"/>
      <c r="XW72" s="38"/>
      <c r="XX72" s="38"/>
      <c r="XY72" s="38"/>
      <c r="XZ72" s="38"/>
      <c r="YA72" s="38"/>
      <c r="YB72" s="38"/>
      <c r="YC72" s="38"/>
      <c r="YD72" s="38"/>
      <c r="YE72" s="38"/>
      <c r="YF72" s="38"/>
      <c r="YG72" s="38"/>
      <c r="YH72" s="38"/>
      <c r="YI72" s="38"/>
      <c r="YJ72" s="38"/>
      <c r="YK72" s="38"/>
      <c r="YL72" s="38"/>
      <c r="YM72" s="38"/>
      <c r="YN72" s="38"/>
      <c r="YO72" s="38"/>
      <c r="YP72" s="38"/>
      <c r="YQ72" s="38"/>
      <c r="YR72" s="38"/>
      <c r="YS72" s="38"/>
      <c r="YT72" s="38"/>
      <c r="YU72" s="38"/>
      <c r="YV72" s="38"/>
      <c r="YW72" s="38"/>
      <c r="YX72" s="38"/>
      <c r="YY72" s="38"/>
      <c r="YZ72" s="38"/>
      <c r="ZA72" s="38"/>
      <c r="ZB72" s="38"/>
      <c r="ZC72" s="38"/>
      <c r="ZD72" s="38"/>
      <c r="ZE72" s="38"/>
      <c r="ZF72" s="38"/>
      <c r="ZG72" s="38"/>
      <c r="ZH72" s="38"/>
      <c r="ZI72" s="38"/>
      <c r="ZJ72" s="38"/>
      <c r="ZK72" s="38"/>
      <c r="ZL72" s="38"/>
      <c r="ZM72" s="38"/>
      <c r="ZN72" s="38"/>
      <c r="ZO72" s="38"/>
      <c r="ZP72" s="38"/>
      <c r="ZQ72" s="38">
        <v>9</v>
      </c>
      <c r="ZR72" s="38"/>
      <c r="ZS72" s="38"/>
      <c r="ZT72" s="38"/>
      <c r="ZU72" s="38"/>
      <c r="ZV72" s="38"/>
      <c r="ZW72" s="38"/>
      <c r="ZX72" s="38"/>
      <c r="ZY72" s="38"/>
      <c r="ZZ72" s="38"/>
      <c r="AAA72" s="38">
        <v>9</v>
      </c>
      <c r="AAB72" s="38"/>
      <c r="AAC72" s="38"/>
      <c r="AAD72" s="38"/>
      <c r="AAE72" s="38"/>
      <c r="AAF72" s="38"/>
      <c r="AAG72" s="38"/>
      <c r="AAH72" s="38"/>
      <c r="AAI72" s="38"/>
      <c r="AAJ72" s="31">
        <f t="shared" si="9"/>
        <v>0</v>
      </c>
      <c r="AAK72" s="5"/>
    </row>
    <row r="73" spans="1:713" s="36" customFormat="1" x14ac:dyDescent="0.25">
      <c r="A73" s="43" t="s">
        <v>124</v>
      </c>
      <c r="B73" s="77">
        <f t="shared" si="8"/>
        <v>0</v>
      </c>
      <c r="C73" s="69">
        <v>0.9</v>
      </c>
      <c r="D73" s="71">
        <v>43437</v>
      </c>
      <c r="E73" s="85">
        <v>16.98</v>
      </c>
      <c r="F73" s="79">
        <f t="shared" si="7"/>
        <v>0</v>
      </c>
      <c r="G73" s="77">
        <v>0.9</v>
      </c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  <c r="AL73" s="38"/>
      <c r="AM73" s="38"/>
      <c r="AN73" s="38"/>
      <c r="AO73" s="38"/>
      <c r="AP73" s="38"/>
      <c r="AQ73" s="38"/>
      <c r="AR73" s="38"/>
      <c r="AS73" s="38"/>
      <c r="AT73" s="38"/>
      <c r="AU73" s="38"/>
      <c r="AV73" s="38"/>
      <c r="AW73" s="38"/>
      <c r="AX73" s="38"/>
      <c r="AY73" s="38"/>
      <c r="AZ73" s="38"/>
      <c r="BA73" s="38"/>
      <c r="BB73" s="38"/>
      <c r="BC73" s="38"/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8"/>
      <c r="BS73" s="38"/>
      <c r="BT73" s="38"/>
      <c r="BU73" s="38"/>
      <c r="BV73" s="38"/>
      <c r="BW73" s="38"/>
      <c r="BX73" s="38"/>
      <c r="BY73" s="38"/>
      <c r="BZ73" s="38"/>
      <c r="CA73" s="38"/>
      <c r="CB73" s="38"/>
      <c r="CC73" s="38"/>
      <c r="CD73" s="38"/>
      <c r="CE73" s="38"/>
      <c r="CF73" s="38"/>
      <c r="CG73" s="38"/>
      <c r="CH73" s="38"/>
      <c r="CI73" s="38"/>
      <c r="CJ73" s="38"/>
      <c r="CK73" s="38">
        <v>0.9</v>
      </c>
      <c r="CL73" s="38"/>
      <c r="CM73" s="38"/>
      <c r="CN73" s="38"/>
      <c r="CO73" s="38"/>
      <c r="CP73" s="38"/>
      <c r="CQ73" s="38"/>
      <c r="CR73" s="38"/>
      <c r="CS73" s="38"/>
      <c r="CT73" s="38"/>
      <c r="CU73" s="38"/>
      <c r="CV73" s="38"/>
      <c r="CW73" s="38"/>
      <c r="CX73" s="38"/>
      <c r="CY73" s="38"/>
      <c r="CZ73" s="38"/>
      <c r="DA73" s="38"/>
      <c r="DB73" s="38"/>
      <c r="DC73" s="38"/>
      <c r="DD73" s="38"/>
      <c r="DE73" s="38"/>
      <c r="DF73" s="38"/>
      <c r="DG73" s="38"/>
      <c r="DH73" s="38"/>
      <c r="DI73" s="38"/>
      <c r="DJ73" s="38"/>
      <c r="DK73" s="38"/>
      <c r="DL73" s="38"/>
      <c r="DM73" s="38"/>
      <c r="DN73" s="38"/>
      <c r="DO73" s="38"/>
      <c r="DP73" s="38"/>
      <c r="DQ73" s="38"/>
      <c r="DR73" s="38"/>
      <c r="DS73" s="38"/>
      <c r="DT73" s="38"/>
      <c r="DU73" s="38"/>
      <c r="DV73" s="38"/>
      <c r="DW73" s="38"/>
      <c r="DX73" s="38"/>
      <c r="DY73" s="38"/>
      <c r="DZ73" s="38"/>
      <c r="EA73" s="38"/>
      <c r="EB73" s="38"/>
      <c r="EC73" s="38"/>
      <c r="ED73" s="38"/>
      <c r="EE73" s="38"/>
      <c r="EF73" s="38"/>
      <c r="EG73" s="38"/>
      <c r="EH73" s="38"/>
      <c r="EI73" s="38"/>
      <c r="EJ73" s="38"/>
      <c r="EK73" s="38"/>
      <c r="EL73" s="38"/>
      <c r="EM73" s="38"/>
      <c r="EN73" s="38"/>
      <c r="EO73" s="38"/>
      <c r="EP73" s="38"/>
      <c r="EQ73" s="38"/>
      <c r="ER73" s="38"/>
      <c r="ES73" s="38"/>
      <c r="ET73" s="38"/>
      <c r="EU73" s="38"/>
      <c r="EV73" s="38"/>
      <c r="EW73" s="38"/>
      <c r="EX73" s="38"/>
      <c r="EY73" s="38"/>
      <c r="EZ73" s="38"/>
      <c r="FA73" s="38"/>
      <c r="FB73" s="38"/>
      <c r="FC73" s="38"/>
      <c r="FD73" s="38"/>
      <c r="FE73" s="38"/>
      <c r="FF73" s="38"/>
      <c r="FG73" s="38"/>
      <c r="FH73" s="38"/>
      <c r="FI73" s="38"/>
      <c r="FJ73" s="38"/>
      <c r="FK73" s="38"/>
      <c r="FL73" s="38"/>
      <c r="FM73" s="38"/>
      <c r="FN73" s="38"/>
      <c r="FO73" s="38"/>
      <c r="FP73" s="38"/>
      <c r="FQ73" s="38"/>
      <c r="FR73" s="38"/>
      <c r="FS73" s="38"/>
      <c r="FT73" s="38"/>
      <c r="FU73" s="38"/>
      <c r="FV73" s="38"/>
      <c r="FW73" s="38"/>
      <c r="FX73" s="38"/>
      <c r="FY73" s="38"/>
      <c r="FZ73" s="38"/>
      <c r="GA73" s="38"/>
      <c r="GB73" s="38"/>
      <c r="GC73" s="38"/>
      <c r="GD73" s="38"/>
      <c r="GE73" s="38"/>
      <c r="GF73" s="38"/>
      <c r="GG73" s="38"/>
      <c r="GH73" s="38"/>
      <c r="GI73" s="38"/>
      <c r="GJ73" s="38"/>
      <c r="GK73" s="38"/>
      <c r="GL73" s="38"/>
      <c r="GM73" s="38"/>
      <c r="GN73" s="38"/>
      <c r="GO73" s="38"/>
      <c r="GP73" s="38"/>
      <c r="GQ73" s="38"/>
      <c r="GR73" s="38"/>
      <c r="GS73" s="38"/>
      <c r="GT73" s="38"/>
      <c r="GU73" s="38"/>
      <c r="GV73" s="38"/>
      <c r="GW73" s="38"/>
      <c r="GX73" s="38"/>
      <c r="GY73" s="38"/>
      <c r="GZ73" s="38"/>
      <c r="HA73" s="38"/>
      <c r="HB73" s="38"/>
      <c r="HC73" s="38"/>
      <c r="HD73" s="38"/>
      <c r="HE73" s="38"/>
      <c r="HF73" s="38"/>
      <c r="HG73" s="38"/>
      <c r="HH73" s="38"/>
      <c r="HI73" s="38"/>
      <c r="HJ73" s="38"/>
      <c r="HK73" s="38"/>
      <c r="HL73" s="38"/>
      <c r="HM73" s="38"/>
      <c r="HN73" s="38"/>
      <c r="HO73" s="38"/>
      <c r="HP73" s="38"/>
      <c r="HQ73" s="38"/>
      <c r="HR73" s="38"/>
      <c r="HS73" s="38"/>
      <c r="HT73" s="38"/>
      <c r="HU73" s="38"/>
      <c r="HV73" s="38"/>
      <c r="HW73" s="38"/>
      <c r="HX73" s="38"/>
      <c r="HY73" s="38"/>
      <c r="HZ73" s="38"/>
      <c r="IA73" s="38"/>
      <c r="IB73" s="38"/>
      <c r="IC73" s="38"/>
      <c r="ID73" s="38"/>
      <c r="IE73" s="38"/>
      <c r="IF73" s="38"/>
      <c r="IG73" s="38"/>
      <c r="IH73" s="38"/>
      <c r="II73" s="38"/>
      <c r="IJ73" s="38"/>
      <c r="IK73" s="38"/>
      <c r="IL73" s="38"/>
      <c r="IM73" s="38"/>
      <c r="IN73" s="38"/>
      <c r="IO73" s="38"/>
      <c r="IP73" s="38"/>
      <c r="IQ73" s="38"/>
      <c r="IR73" s="38"/>
      <c r="IS73" s="38"/>
      <c r="IT73" s="38"/>
      <c r="IU73" s="38"/>
      <c r="IV73" s="38"/>
      <c r="IW73" s="38"/>
      <c r="IX73" s="38"/>
      <c r="IY73" s="38"/>
      <c r="IZ73" s="38"/>
      <c r="JA73" s="38"/>
      <c r="JB73" s="38"/>
      <c r="JC73" s="38"/>
      <c r="JD73" s="38"/>
      <c r="JE73" s="38"/>
      <c r="JF73" s="38"/>
      <c r="JG73" s="38"/>
      <c r="JH73" s="38"/>
      <c r="JI73" s="38"/>
      <c r="JJ73" s="38"/>
      <c r="JK73" s="38"/>
      <c r="JL73" s="38"/>
      <c r="JM73" s="38"/>
      <c r="JN73" s="38"/>
      <c r="JO73" s="38"/>
      <c r="JP73" s="38"/>
      <c r="JQ73" s="38"/>
      <c r="JR73" s="38"/>
      <c r="JS73" s="38"/>
      <c r="JT73" s="38"/>
      <c r="JU73" s="38"/>
      <c r="JV73" s="38"/>
      <c r="JW73" s="38"/>
      <c r="JX73" s="38"/>
      <c r="JY73" s="38"/>
      <c r="JZ73" s="38"/>
      <c r="KA73" s="38"/>
      <c r="KB73" s="38"/>
      <c r="KC73" s="38"/>
      <c r="KD73" s="38"/>
      <c r="KE73" s="38"/>
      <c r="KF73" s="38"/>
      <c r="KG73" s="38"/>
      <c r="KH73" s="38"/>
      <c r="KI73" s="38"/>
      <c r="KJ73" s="38"/>
      <c r="KK73" s="38"/>
      <c r="KL73" s="38"/>
      <c r="KM73" s="38"/>
      <c r="KN73" s="38"/>
      <c r="KO73" s="38"/>
      <c r="KP73" s="38"/>
      <c r="KQ73" s="38"/>
      <c r="KR73" s="38"/>
      <c r="KS73" s="38"/>
      <c r="KT73" s="38"/>
      <c r="KU73" s="38"/>
      <c r="KV73" s="38"/>
      <c r="KW73" s="38"/>
      <c r="KX73" s="38"/>
      <c r="KY73" s="38"/>
      <c r="KZ73" s="38"/>
      <c r="LA73" s="38"/>
      <c r="LB73" s="38"/>
      <c r="LC73" s="38"/>
      <c r="LD73" s="38"/>
      <c r="LE73" s="38"/>
      <c r="LF73" s="38"/>
      <c r="LG73" s="38"/>
      <c r="LH73" s="38"/>
      <c r="LI73" s="38"/>
      <c r="LJ73" s="38"/>
      <c r="LK73" s="38"/>
      <c r="LL73" s="38"/>
      <c r="LM73" s="38"/>
      <c r="LN73" s="38"/>
      <c r="LO73" s="38"/>
      <c r="LP73" s="38"/>
      <c r="LQ73" s="38"/>
      <c r="LR73" s="38"/>
      <c r="LS73" s="38"/>
      <c r="LT73" s="38"/>
      <c r="LU73" s="38"/>
      <c r="LV73" s="38"/>
      <c r="LW73" s="38"/>
      <c r="LX73" s="38"/>
      <c r="LY73" s="38"/>
      <c r="LZ73" s="38"/>
      <c r="MA73" s="38"/>
      <c r="MB73" s="38"/>
      <c r="MC73" s="38"/>
      <c r="MD73" s="38"/>
      <c r="ME73" s="38"/>
      <c r="MF73" s="38"/>
      <c r="MG73" s="38"/>
      <c r="MH73" s="38"/>
      <c r="MI73" s="38"/>
      <c r="MJ73" s="38"/>
      <c r="MK73" s="38"/>
      <c r="ML73" s="38"/>
      <c r="MM73" s="38"/>
      <c r="MN73" s="38"/>
      <c r="MO73" s="38"/>
      <c r="MP73" s="38"/>
      <c r="MQ73" s="38"/>
      <c r="MR73" s="38"/>
      <c r="MS73" s="38"/>
      <c r="MT73" s="38"/>
      <c r="MU73" s="38"/>
      <c r="MV73" s="38"/>
      <c r="MW73" s="38"/>
      <c r="MX73" s="38"/>
      <c r="MY73" s="38"/>
      <c r="MZ73" s="38"/>
      <c r="NA73" s="38"/>
      <c r="NB73" s="38"/>
      <c r="NC73" s="38"/>
      <c r="ND73" s="38"/>
      <c r="NE73" s="38"/>
      <c r="NF73" s="38"/>
      <c r="NG73" s="38"/>
      <c r="NH73" s="38"/>
      <c r="NI73" s="38"/>
      <c r="NJ73" s="38"/>
      <c r="NK73" s="38"/>
      <c r="NL73" s="38"/>
      <c r="NM73" s="38"/>
      <c r="NN73" s="38"/>
      <c r="NO73" s="38"/>
      <c r="NP73" s="38"/>
      <c r="NQ73" s="38"/>
      <c r="NR73" s="38"/>
      <c r="NS73" s="38"/>
      <c r="NT73" s="38"/>
      <c r="NU73" s="38"/>
      <c r="NV73" s="38"/>
      <c r="NW73" s="38"/>
      <c r="NX73" s="38"/>
      <c r="NY73" s="38"/>
      <c r="NZ73" s="38"/>
      <c r="OA73" s="38"/>
      <c r="OB73" s="38"/>
      <c r="OC73" s="38"/>
      <c r="OD73" s="38"/>
      <c r="OE73" s="38"/>
      <c r="OF73" s="38"/>
      <c r="OG73" s="38"/>
      <c r="OH73" s="38"/>
      <c r="OI73" s="38"/>
      <c r="OJ73" s="38"/>
      <c r="OK73" s="38"/>
      <c r="OL73" s="38"/>
      <c r="OM73" s="38"/>
      <c r="ON73" s="38"/>
      <c r="OO73" s="38"/>
      <c r="OP73" s="38"/>
      <c r="OQ73" s="38"/>
      <c r="OR73" s="38"/>
      <c r="OS73" s="38"/>
      <c r="OT73" s="38"/>
      <c r="OU73" s="38"/>
      <c r="OV73" s="38"/>
      <c r="OW73" s="38"/>
      <c r="OX73" s="38"/>
      <c r="OY73" s="38"/>
      <c r="OZ73" s="38"/>
      <c r="PA73" s="38"/>
      <c r="PB73" s="38"/>
      <c r="PC73" s="38"/>
      <c r="PD73" s="38"/>
      <c r="PE73" s="38"/>
      <c r="PF73" s="38"/>
      <c r="PG73" s="38"/>
      <c r="PH73" s="38"/>
      <c r="PI73" s="38"/>
      <c r="PJ73" s="38"/>
      <c r="PK73" s="38"/>
      <c r="PL73" s="38"/>
      <c r="PM73" s="38"/>
      <c r="PN73" s="38"/>
      <c r="PO73" s="38"/>
      <c r="PP73" s="38"/>
      <c r="PQ73" s="38"/>
      <c r="PR73" s="38"/>
      <c r="PS73" s="38"/>
      <c r="PT73" s="38"/>
      <c r="PU73" s="38"/>
      <c r="PV73" s="38"/>
      <c r="PW73" s="38"/>
      <c r="PX73" s="38"/>
      <c r="PY73" s="38"/>
      <c r="PZ73" s="38"/>
      <c r="QA73" s="38"/>
      <c r="QB73" s="38"/>
      <c r="QC73" s="38"/>
      <c r="QD73" s="38"/>
      <c r="QE73" s="38"/>
      <c r="QF73" s="38"/>
      <c r="QG73" s="38"/>
      <c r="QH73" s="38"/>
      <c r="QI73" s="38"/>
      <c r="QJ73" s="38"/>
      <c r="QK73" s="38"/>
      <c r="QL73" s="38"/>
      <c r="QM73" s="38"/>
      <c r="QN73" s="38"/>
      <c r="QO73" s="38"/>
      <c r="QP73" s="38"/>
      <c r="QQ73" s="38"/>
      <c r="QR73" s="38"/>
      <c r="QS73" s="38"/>
      <c r="QT73" s="38"/>
      <c r="QU73" s="38"/>
      <c r="QV73" s="38"/>
      <c r="QW73" s="38"/>
      <c r="QX73" s="38"/>
      <c r="QY73" s="38"/>
      <c r="QZ73" s="38"/>
      <c r="RA73" s="38"/>
      <c r="RB73" s="38"/>
      <c r="RC73" s="38"/>
      <c r="RD73" s="38"/>
      <c r="RE73" s="38"/>
      <c r="RF73" s="38"/>
      <c r="RG73" s="38"/>
      <c r="RH73" s="38"/>
      <c r="RI73" s="38"/>
      <c r="RJ73" s="38"/>
      <c r="RK73" s="38"/>
      <c r="RL73" s="38"/>
      <c r="RM73" s="38"/>
      <c r="RN73" s="38"/>
      <c r="RO73" s="38"/>
      <c r="RP73" s="38"/>
      <c r="RQ73" s="38"/>
      <c r="RR73" s="38"/>
      <c r="RS73" s="38"/>
      <c r="RT73" s="38"/>
      <c r="RU73" s="38"/>
      <c r="RV73" s="38"/>
      <c r="RW73" s="38"/>
      <c r="RX73" s="38"/>
      <c r="RY73" s="38"/>
      <c r="RZ73" s="38"/>
      <c r="SA73" s="38"/>
      <c r="SB73" s="38"/>
      <c r="SC73" s="38"/>
      <c r="SD73" s="38"/>
      <c r="SE73" s="38"/>
      <c r="SF73" s="38"/>
      <c r="SG73" s="38"/>
      <c r="SH73" s="38"/>
      <c r="SI73" s="38"/>
      <c r="SJ73" s="38"/>
      <c r="SK73" s="38"/>
      <c r="SL73" s="38"/>
      <c r="SM73" s="38"/>
      <c r="SN73" s="38"/>
      <c r="SO73" s="38"/>
      <c r="SP73" s="38"/>
      <c r="SQ73" s="38"/>
      <c r="SR73" s="38"/>
      <c r="SS73" s="38"/>
      <c r="ST73" s="38"/>
      <c r="SU73" s="38"/>
      <c r="SV73" s="38"/>
      <c r="SW73" s="38"/>
      <c r="SX73" s="38"/>
      <c r="SY73" s="38"/>
      <c r="SZ73" s="38"/>
      <c r="TA73" s="38"/>
      <c r="TB73" s="38"/>
      <c r="TC73" s="38"/>
      <c r="TD73" s="38"/>
      <c r="TE73" s="38"/>
      <c r="TF73" s="38"/>
      <c r="TG73" s="38"/>
      <c r="TH73" s="38"/>
      <c r="TI73" s="38"/>
      <c r="TJ73" s="38"/>
      <c r="TK73" s="38"/>
      <c r="TL73" s="38"/>
      <c r="TM73" s="38"/>
      <c r="TN73" s="38"/>
      <c r="TO73" s="38"/>
      <c r="TP73" s="38"/>
      <c r="TQ73" s="38"/>
      <c r="TR73" s="38"/>
      <c r="TS73" s="38"/>
      <c r="TT73" s="38"/>
      <c r="TU73" s="38"/>
      <c r="TV73" s="38"/>
      <c r="TW73" s="38"/>
      <c r="TX73" s="38"/>
      <c r="TY73" s="38"/>
      <c r="TZ73" s="38"/>
      <c r="UA73" s="38"/>
      <c r="UB73" s="38"/>
      <c r="UC73" s="38"/>
      <c r="UD73" s="38"/>
      <c r="UE73" s="38"/>
      <c r="UF73" s="38"/>
      <c r="UG73" s="38"/>
      <c r="UH73" s="38"/>
      <c r="UI73" s="38"/>
      <c r="UJ73" s="38"/>
      <c r="UK73" s="38"/>
      <c r="UL73" s="38"/>
      <c r="UM73" s="38"/>
      <c r="UN73" s="38"/>
      <c r="UO73" s="38"/>
      <c r="UP73" s="38"/>
      <c r="UQ73" s="38"/>
      <c r="UR73" s="38"/>
      <c r="US73" s="38"/>
      <c r="UT73" s="38"/>
      <c r="UU73" s="38"/>
      <c r="UV73" s="38"/>
      <c r="UW73" s="38"/>
      <c r="UX73" s="38"/>
      <c r="UY73" s="38"/>
      <c r="UZ73" s="38"/>
      <c r="VA73" s="38"/>
      <c r="VB73" s="38"/>
      <c r="VC73" s="38"/>
      <c r="VD73" s="38"/>
      <c r="VE73" s="38"/>
      <c r="VF73" s="38"/>
      <c r="VG73" s="38"/>
      <c r="VH73" s="38"/>
      <c r="VI73" s="38"/>
      <c r="VJ73" s="38"/>
      <c r="VK73" s="38"/>
      <c r="VL73" s="38"/>
      <c r="VM73" s="38"/>
      <c r="VN73" s="38"/>
      <c r="VO73" s="38"/>
      <c r="VP73" s="38"/>
      <c r="VQ73" s="38"/>
      <c r="VR73" s="38"/>
      <c r="VS73" s="38"/>
      <c r="VT73" s="38"/>
      <c r="VU73" s="38"/>
      <c r="VV73" s="38"/>
      <c r="VW73" s="38"/>
      <c r="VX73" s="38"/>
      <c r="VY73" s="38"/>
      <c r="VZ73" s="38"/>
      <c r="WA73" s="38"/>
      <c r="WB73" s="38"/>
      <c r="WC73" s="38"/>
      <c r="WD73" s="38"/>
      <c r="WE73" s="38"/>
      <c r="WF73" s="38"/>
      <c r="WG73" s="38"/>
      <c r="WH73" s="38"/>
      <c r="WI73" s="38"/>
      <c r="WJ73" s="38"/>
      <c r="WK73" s="38"/>
      <c r="WL73" s="38"/>
      <c r="WM73" s="38"/>
      <c r="WN73" s="38"/>
      <c r="WO73" s="38"/>
      <c r="WP73" s="38"/>
      <c r="WQ73" s="38"/>
      <c r="WR73" s="38"/>
      <c r="WS73" s="38"/>
      <c r="WT73" s="38"/>
      <c r="WU73" s="38"/>
      <c r="WV73" s="38"/>
      <c r="WW73" s="38"/>
      <c r="WX73" s="38"/>
      <c r="WY73" s="38"/>
      <c r="WZ73" s="38"/>
      <c r="XA73" s="38"/>
      <c r="XB73" s="38"/>
      <c r="XC73" s="38"/>
      <c r="XD73" s="38"/>
      <c r="XE73" s="38"/>
      <c r="XF73" s="38"/>
      <c r="XG73" s="38"/>
      <c r="XH73" s="38">
        <v>0.9</v>
      </c>
      <c r="XI73" s="38"/>
      <c r="XJ73" s="38">
        <v>0.9</v>
      </c>
      <c r="XK73" s="38"/>
      <c r="XL73" s="38"/>
      <c r="XM73" s="38"/>
      <c r="XN73" s="38"/>
      <c r="XO73" s="38"/>
      <c r="XP73" s="38"/>
      <c r="XQ73" s="38"/>
      <c r="XR73" s="38"/>
      <c r="XS73" s="38"/>
      <c r="XT73" s="38"/>
      <c r="XU73" s="38"/>
      <c r="XV73" s="38"/>
      <c r="XW73" s="38"/>
      <c r="XX73" s="38"/>
      <c r="XY73" s="38"/>
      <c r="XZ73" s="38"/>
      <c r="YA73" s="38"/>
      <c r="YB73" s="38"/>
      <c r="YC73" s="38"/>
      <c r="YD73" s="38"/>
      <c r="YE73" s="38"/>
      <c r="YF73" s="38"/>
      <c r="YG73" s="38"/>
      <c r="YH73" s="38"/>
      <c r="YI73" s="38"/>
      <c r="YJ73" s="38"/>
      <c r="YK73" s="38"/>
      <c r="YL73" s="38"/>
      <c r="YM73" s="38"/>
      <c r="YN73" s="38"/>
      <c r="YO73" s="38"/>
      <c r="YP73" s="38"/>
      <c r="YQ73" s="38"/>
      <c r="YR73" s="38"/>
      <c r="YS73" s="38"/>
      <c r="YT73" s="38"/>
      <c r="YU73" s="38"/>
      <c r="YV73" s="38"/>
      <c r="YW73" s="38"/>
      <c r="YX73" s="38"/>
      <c r="YY73" s="38"/>
      <c r="YZ73" s="38"/>
      <c r="ZA73" s="38"/>
      <c r="ZB73" s="38"/>
      <c r="ZC73" s="38"/>
      <c r="ZD73" s="38"/>
      <c r="ZE73" s="38"/>
      <c r="ZF73" s="38"/>
      <c r="ZG73" s="38"/>
      <c r="ZH73" s="38"/>
      <c r="ZI73" s="38"/>
      <c r="ZJ73" s="38"/>
      <c r="ZK73" s="38"/>
      <c r="ZL73" s="38"/>
      <c r="ZM73" s="38"/>
      <c r="ZN73" s="38"/>
      <c r="ZO73" s="38"/>
      <c r="ZP73" s="38"/>
      <c r="ZQ73" s="38"/>
      <c r="ZR73" s="38"/>
      <c r="ZS73" s="38"/>
      <c r="ZT73" s="38"/>
      <c r="ZU73" s="38"/>
      <c r="ZV73" s="38"/>
      <c r="ZW73" s="38"/>
      <c r="ZX73" s="38"/>
      <c r="ZY73" s="38"/>
      <c r="ZZ73" s="38"/>
      <c r="AAA73" s="38"/>
      <c r="AAB73" s="38"/>
      <c r="AAC73" s="38"/>
      <c r="AAD73" s="38"/>
      <c r="AAE73" s="38"/>
      <c r="AAF73" s="38"/>
      <c r="AAG73" s="38"/>
      <c r="AAH73" s="38"/>
      <c r="AAI73" s="38"/>
      <c r="AAJ73" s="31">
        <f t="shared" si="9"/>
        <v>0</v>
      </c>
      <c r="AAK73" s="5"/>
    </row>
    <row r="74" spans="1:713" s="36" customFormat="1" x14ac:dyDescent="0.25">
      <c r="A74" s="43" t="s">
        <v>479</v>
      </c>
      <c r="B74" s="77">
        <f t="shared" si="8"/>
        <v>0</v>
      </c>
      <c r="C74" s="69">
        <v>0.9</v>
      </c>
      <c r="D74" s="71">
        <v>43276</v>
      </c>
      <c r="E74" s="85">
        <v>48.99</v>
      </c>
      <c r="F74" s="79">
        <f t="shared" si="7"/>
        <v>0</v>
      </c>
      <c r="G74" s="77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8"/>
      <c r="AN74" s="38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8"/>
      <c r="BE74" s="38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8"/>
      <c r="BV74" s="38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8"/>
      <c r="CM74" s="38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8"/>
      <c r="DD74" s="38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8"/>
      <c r="DU74" s="38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8"/>
      <c r="EL74" s="38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8"/>
      <c r="FC74" s="38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8"/>
      <c r="FT74" s="38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8"/>
      <c r="GK74" s="38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8"/>
      <c r="HB74" s="38"/>
      <c r="HC74" s="38"/>
      <c r="HD74" s="38"/>
      <c r="HE74" s="38"/>
      <c r="HF74" s="38"/>
      <c r="HG74" s="38"/>
      <c r="HH74" s="38"/>
      <c r="HI74" s="38"/>
      <c r="HJ74" s="38"/>
      <c r="HK74" s="38"/>
      <c r="HL74" s="38"/>
      <c r="HM74" s="38"/>
      <c r="HN74" s="38"/>
      <c r="HO74" s="38"/>
      <c r="HP74" s="38"/>
      <c r="HQ74" s="38"/>
      <c r="HR74" s="38"/>
      <c r="HS74" s="38"/>
      <c r="HT74" s="38"/>
      <c r="HU74" s="38"/>
      <c r="HV74" s="38"/>
      <c r="HW74" s="38"/>
      <c r="HX74" s="38"/>
      <c r="HY74" s="38"/>
      <c r="HZ74" s="38"/>
      <c r="IA74" s="38"/>
      <c r="IB74" s="38"/>
      <c r="IC74" s="38"/>
      <c r="ID74" s="38"/>
      <c r="IE74" s="38"/>
      <c r="IF74" s="38"/>
      <c r="IG74" s="38"/>
      <c r="IH74" s="38"/>
      <c r="II74" s="38"/>
      <c r="IJ74" s="38"/>
      <c r="IK74" s="38"/>
      <c r="IL74" s="38"/>
      <c r="IM74" s="38"/>
      <c r="IN74" s="38"/>
      <c r="IO74" s="38"/>
      <c r="IP74" s="38"/>
      <c r="IQ74" s="38"/>
      <c r="IR74" s="38"/>
      <c r="IS74" s="38"/>
      <c r="IT74" s="38"/>
      <c r="IU74" s="38"/>
      <c r="IV74" s="38"/>
      <c r="IW74" s="38"/>
      <c r="IX74" s="38"/>
      <c r="IY74" s="38"/>
      <c r="IZ74" s="38"/>
      <c r="JA74" s="38"/>
      <c r="JB74" s="38"/>
      <c r="JC74" s="38"/>
      <c r="JD74" s="38"/>
      <c r="JE74" s="38"/>
      <c r="JF74" s="38"/>
      <c r="JG74" s="38"/>
      <c r="JH74" s="38"/>
      <c r="JI74" s="38"/>
      <c r="JJ74" s="38"/>
      <c r="JK74" s="38"/>
      <c r="JL74" s="38"/>
      <c r="JM74" s="38"/>
      <c r="JN74" s="38"/>
      <c r="JO74" s="38"/>
      <c r="JP74" s="38"/>
      <c r="JQ74" s="38"/>
      <c r="JR74" s="38"/>
      <c r="JS74" s="38"/>
      <c r="JT74" s="38"/>
      <c r="JU74" s="38"/>
      <c r="JV74" s="38"/>
      <c r="JW74" s="38"/>
      <c r="JX74" s="38"/>
      <c r="JY74" s="38"/>
      <c r="JZ74" s="38"/>
      <c r="KA74" s="38"/>
      <c r="KB74" s="38"/>
      <c r="KC74" s="38"/>
      <c r="KD74" s="38"/>
      <c r="KE74" s="38"/>
      <c r="KF74" s="38"/>
      <c r="KG74" s="38"/>
      <c r="KH74" s="38"/>
      <c r="KI74" s="38"/>
      <c r="KJ74" s="38"/>
      <c r="KK74" s="38"/>
      <c r="KL74" s="38"/>
      <c r="KM74" s="38"/>
      <c r="KN74" s="38"/>
      <c r="KO74" s="38"/>
      <c r="KP74" s="38"/>
      <c r="KQ74" s="38"/>
      <c r="KR74" s="38"/>
      <c r="KS74" s="38"/>
      <c r="KT74" s="38"/>
      <c r="KU74" s="38"/>
      <c r="KV74" s="38"/>
      <c r="KW74" s="38"/>
      <c r="KX74" s="38"/>
      <c r="KY74" s="38"/>
      <c r="KZ74" s="38"/>
      <c r="LA74" s="38"/>
      <c r="LB74" s="38"/>
      <c r="LC74" s="38"/>
      <c r="LD74" s="38"/>
      <c r="LE74" s="38"/>
      <c r="LF74" s="38"/>
      <c r="LG74" s="38"/>
      <c r="LH74" s="38"/>
      <c r="LI74" s="38"/>
      <c r="LJ74" s="38"/>
      <c r="LK74" s="38"/>
      <c r="LL74" s="38"/>
      <c r="LM74" s="38"/>
      <c r="LN74" s="38"/>
      <c r="LO74" s="38"/>
      <c r="LP74" s="38"/>
      <c r="LQ74" s="38"/>
      <c r="LR74" s="38"/>
      <c r="LS74" s="38"/>
      <c r="LT74" s="38"/>
      <c r="LU74" s="38"/>
      <c r="LV74" s="38"/>
      <c r="LW74" s="38"/>
      <c r="LX74" s="38"/>
      <c r="LY74" s="38"/>
      <c r="LZ74" s="38"/>
      <c r="MA74" s="38"/>
      <c r="MB74" s="38"/>
      <c r="MC74" s="38"/>
      <c r="MD74" s="38"/>
      <c r="ME74" s="38"/>
      <c r="MF74" s="38"/>
      <c r="MG74" s="38"/>
      <c r="MH74" s="38"/>
      <c r="MI74" s="38"/>
      <c r="MJ74" s="38"/>
      <c r="MK74" s="38"/>
      <c r="ML74" s="38"/>
      <c r="MM74" s="38"/>
      <c r="MN74" s="38"/>
      <c r="MO74" s="38">
        <v>0.9</v>
      </c>
      <c r="MP74" s="38"/>
      <c r="MQ74" s="38"/>
      <c r="MR74" s="38"/>
      <c r="MS74" s="38"/>
      <c r="MT74" s="38"/>
      <c r="MU74" s="38"/>
      <c r="MV74" s="38"/>
      <c r="MW74" s="38">
        <v>0.9</v>
      </c>
      <c r="MX74" s="38"/>
      <c r="MY74" s="38"/>
      <c r="MZ74" s="38"/>
      <c r="NA74" s="38"/>
      <c r="NB74" s="38"/>
      <c r="NC74" s="38"/>
      <c r="ND74" s="38"/>
      <c r="NE74" s="38"/>
      <c r="NF74" s="38"/>
      <c r="NG74" s="38"/>
      <c r="NH74" s="38"/>
      <c r="NI74" s="38"/>
      <c r="NJ74" s="38"/>
      <c r="NK74" s="38"/>
      <c r="NL74" s="38"/>
      <c r="NM74" s="38"/>
      <c r="NN74" s="38"/>
      <c r="NO74" s="38"/>
      <c r="NP74" s="38"/>
      <c r="NQ74" s="38"/>
      <c r="NR74" s="38"/>
      <c r="NS74" s="38"/>
      <c r="NT74" s="38"/>
      <c r="NU74" s="38"/>
      <c r="NV74" s="38"/>
      <c r="NW74" s="38"/>
      <c r="NX74" s="38"/>
      <c r="NY74" s="38"/>
      <c r="NZ74" s="38"/>
      <c r="OA74" s="38"/>
      <c r="OB74" s="38"/>
      <c r="OC74" s="38"/>
      <c r="OD74" s="38"/>
      <c r="OE74" s="38"/>
      <c r="OF74" s="38"/>
      <c r="OG74" s="38"/>
      <c r="OH74" s="38"/>
      <c r="OI74" s="38"/>
      <c r="OJ74" s="38"/>
      <c r="OK74" s="38"/>
      <c r="OL74" s="38"/>
      <c r="OM74" s="38"/>
      <c r="ON74" s="38"/>
      <c r="OO74" s="38"/>
      <c r="OP74" s="38"/>
      <c r="OQ74" s="38"/>
      <c r="OR74" s="38"/>
      <c r="OS74" s="38"/>
      <c r="OT74" s="38"/>
      <c r="OU74" s="38"/>
      <c r="OV74" s="38"/>
      <c r="OW74" s="38"/>
      <c r="OX74" s="38"/>
      <c r="OY74" s="38"/>
      <c r="OZ74" s="38"/>
      <c r="PA74" s="38"/>
      <c r="PB74" s="38"/>
      <c r="PC74" s="38"/>
      <c r="PD74" s="38"/>
      <c r="PE74" s="38"/>
      <c r="PF74" s="38"/>
      <c r="PG74" s="38"/>
      <c r="PH74" s="38"/>
      <c r="PI74" s="38"/>
      <c r="PJ74" s="38"/>
      <c r="PK74" s="38"/>
      <c r="PL74" s="38"/>
      <c r="PM74" s="38"/>
      <c r="PN74" s="38"/>
      <c r="PO74" s="38"/>
      <c r="PP74" s="38"/>
      <c r="PQ74" s="38"/>
      <c r="PR74" s="38"/>
      <c r="PS74" s="38"/>
      <c r="PT74" s="38"/>
      <c r="PU74" s="38"/>
      <c r="PV74" s="38"/>
      <c r="PW74" s="38"/>
      <c r="PX74" s="38"/>
      <c r="PY74" s="38"/>
      <c r="PZ74" s="38"/>
      <c r="QA74" s="38"/>
      <c r="QB74" s="38"/>
      <c r="QC74" s="38"/>
      <c r="QD74" s="38"/>
      <c r="QE74" s="38"/>
      <c r="QF74" s="38"/>
      <c r="QG74" s="38"/>
      <c r="QH74" s="38"/>
      <c r="QI74" s="38"/>
      <c r="QJ74" s="38"/>
      <c r="QK74" s="38"/>
      <c r="QL74" s="38"/>
      <c r="QM74" s="38"/>
      <c r="QN74" s="38"/>
      <c r="QO74" s="38"/>
      <c r="QP74" s="38"/>
      <c r="QQ74" s="38"/>
      <c r="QR74" s="38"/>
      <c r="QS74" s="38"/>
      <c r="QT74" s="38"/>
      <c r="QU74" s="38"/>
      <c r="QV74" s="38"/>
      <c r="QW74" s="38"/>
      <c r="QX74" s="38"/>
      <c r="QY74" s="38"/>
      <c r="QZ74" s="38"/>
      <c r="RA74" s="38"/>
      <c r="RB74" s="38"/>
      <c r="RC74" s="38"/>
      <c r="RD74" s="38"/>
      <c r="RE74" s="38"/>
      <c r="RF74" s="38"/>
      <c r="RG74" s="38"/>
      <c r="RH74" s="38"/>
      <c r="RI74" s="38"/>
      <c r="RJ74" s="38"/>
      <c r="RK74" s="38"/>
      <c r="RL74" s="38"/>
      <c r="RM74" s="38"/>
      <c r="RN74" s="38"/>
      <c r="RO74" s="38"/>
      <c r="RP74" s="38"/>
      <c r="RQ74" s="38"/>
      <c r="RR74" s="38"/>
      <c r="RS74" s="38"/>
      <c r="RT74" s="38"/>
      <c r="RU74" s="38"/>
      <c r="RV74" s="38"/>
      <c r="RW74" s="38"/>
      <c r="RX74" s="38"/>
      <c r="RY74" s="38"/>
      <c r="RZ74" s="38"/>
      <c r="SA74" s="38"/>
      <c r="SB74" s="38"/>
      <c r="SC74" s="38"/>
      <c r="SD74" s="38"/>
      <c r="SE74" s="38"/>
      <c r="SF74" s="38"/>
      <c r="SG74" s="38"/>
      <c r="SH74" s="38"/>
      <c r="SI74" s="38"/>
      <c r="SJ74" s="38"/>
      <c r="SK74" s="38"/>
      <c r="SL74" s="38"/>
      <c r="SM74" s="38"/>
      <c r="SN74" s="38"/>
      <c r="SO74" s="38"/>
      <c r="SP74" s="38"/>
      <c r="SQ74" s="38"/>
      <c r="SR74" s="38"/>
      <c r="SS74" s="38"/>
      <c r="ST74" s="38"/>
      <c r="SU74" s="38"/>
      <c r="SV74" s="38"/>
      <c r="SW74" s="38"/>
      <c r="SX74" s="38"/>
      <c r="SY74" s="38"/>
      <c r="SZ74" s="38"/>
      <c r="TA74" s="38"/>
      <c r="TB74" s="38"/>
      <c r="TC74" s="38"/>
      <c r="TD74" s="38"/>
      <c r="TE74" s="38"/>
      <c r="TF74" s="38"/>
      <c r="TG74" s="38"/>
      <c r="TH74" s="38"/>
      <c r="TI74" s="38"/>
      <c r="TJ74" s="38"/>
      <c r="TK74" s="38"/>
      <c r="TL74" s="38"/>
      <c r="TM74" s="38"/>
      <c r="TN74" s="38"/>
      <c r="TO74" s="38"/>
      <c r="TP74" s="38"/>
      <c r="TQ74" s="38"/>
      <c r="TR74" s="38"/>
      <c r="TS74" s="38"/>
      <c r="TT74" s="38"/>
      <c r="TU74" s="38"/>
      <c r="TV74" s="38"/>
      <c r="TW74" s="38"/>
      <c r="TX74" s="38"/>
      <c r="TY74" s="38"/>
      <c r="TZ74" s="38"/>
      <c r="UA74" s="38"/>
      <c r="UB74" s="38"/>
      <c r="UC74" s="38"/>
      <c r="UD74" s="38"/>
      <c r="UE74" s="38"/>
      <c r="UF74" s="38"/>
      <c r="UG74" s="38"/>
      <c r="UH74" s="38"/>
      <c r="UI74" s="38"/>
      <c r="UJ74" s="38"/>
      <c r="UK74" s="38"/>
      <c r="UL74" s="38"/>
      <c r="UM74" s="38"/>
      <c r="UN74" s="38"/>
      <c r="UO74" s="38"/>
      <c r="UP74" s="38"/>
      <c r="UQ74" s="38"/>
      <c r="UR74" s="38"/>
      <c r="US74" s="38"/>
      <c r="UT74" s="38"/>
      <c r="UU74" s="38"/>
      <c r="UV74" s="38"/>
      <c r="UW74" s="38"/>
      <c r="UX74" s="38"/>
      <c r="UY74" s="38"/>
      <c r="UZ74" s="38"/>
      <c r="VA74" s="38"/>
      <c r="VB74" s="38"/>
      <c r="VC74" s="38"/>
      <c r="VD74" s="38"/>
      <c r="VE74" s="38"/>
      <c r="VF74" s="38"/>
      <c r="VG74" s="38"/>
      <c r="VH74" s="38"/>
      <c r="VI74" s="38"/>
      <c r="VJ74" s="38"/>
      <c r="VK74" s="38"/>
      <c r="VL74" s="38"/>
      <c r="VM74" s="38"/>
      <c r="VN74" s="38"/>
      <c r="VO74" s="38"/>
      <c r="VP74" s="38"/>
      <c r="VQ74" s="38"/>
      <c r="VR74" s="38"/>
      <c r="VS74" s="38"/>
      <c r="VT74" s="38"/>
      <c r="VU74" s="38"/>
      <c r="VV74" s="38"/>
      <c r="VW74" s="38"/>
      <c r="VX74" s="38"/>
      <c r="VY74" s="38"/>
      <c r="VZ74" s="38"/>
      <c r="WA74" s="38"/>
      <c r="WB74" s="38"/>
      <c r="WC74" s="38"/>
      <c r="WD74" s="38"/>
      <c r="WE74" s="38"/>
      <c r="WF74" s="38"/>
      <c r="WG74" s="38"/>
      <c r="WH74" s="38"/>
      <c r="WI74" s="38"/>
      <c r="WJ74" s="38"/>
      <c r="WK74" s="38"/>
      <c r="WL74" s="38"/>
      <c r="WM74" s="38"/>
      <c r="WN74" s="38"/>
      <c r="WO74" s="38"/>
      <c r="WP74" s="38"/>
      <c r="WQ74" s="38"/>
      <c r="WR74" s="38"/>
      <c r="WS74" s="38"/>
      <c r="WT74" s="38"/>
      <c r="WU74" s="38"/>
      <c r="WV74" s="38"/>
      <c r="WW74" s="38"/>
      <c r="WX74" s="38"/>
      <c r="WY74" s="38"/>
      <c r="WZ74" s="38"/>
      <c r="XA74" s="38"/>
      <c r="XB74" s="38"/>
      <c r="XC74" s="38"/>
      <c r="XD74" s="38"/>
      <c r="XE74" s="38"/>
      <c r="XF74" s="38"/>
      <c r="XG74" s="38"/>
      <c r="XH74" s="38"/>
      <c r="XI74" s="38"/>
      <c r="XJ74" s="38"/>
      <c r="XK74" s="38"/>
      <c r="XL74" s="38"/>
      <c r="XM74" s="38"/>
      <c r="XN74" s="38"/>
      <c r="XO74" s="38"/>
      <c r="XP74" s="38"/>
      <c r="XQ74" s="38"/>
      <c r="XR74" s="38"/>
      <c r="XS74" s="38"/>
      <c r="XT74" s="38"/>
      <c r="XU74" s="38"/>
      <c r="XV74" s="38"/>
      <c r="XW74" s="38"/>
      <c r="XX74" s="38"/>
      <c r="XY74" s="38"/>
      <c r="XZ74" s="38"/>
      <c r="YA74" s="38"/>
      <c r="YB74" s="38"/>
      <c r="YC74" s="38"/>
      <c r="YD74" s="38"/>
      <c r="YE74" s="38"/>
      <c r="YF74" s="38"/>
      <c r="YG74" s="38"/>
      <c r="YH74" s="38"/>
      <c r="YI74" s="38"/>
      <c r="YJ74" s="38"/>
      <c r="YK74" s="38"/>
      <c r="YL74" s="38"/>
      <c r="YM74" s="38"/>
      <c r="YN74" s="38"/>
      <c r="YO74" s="38"/>
      <c r="YP74" s="38"/>
      <c r="YQ74" s="38"/>
      <c r="YR74" s="38"/>
      <c r="YS74" s="38"/>
      <c r="YT74" s="38"/>
      <c r="YU74" s="38"/>
      <c r="YV74" s="38"/>
      <c r="YW74" s="38"/>
      <c r="YX74" s="38"/>
      <c r="YY74" s="38"/>
      <c r="YZ74" s="38"/>
      <c r="ZA74" s="38"/>
      <c r="ZB74" s="38"/>
      <c r="ZC74" s="38"/>
      <c r="ZD74" s="38"/>
      <c r="ZE74" s="38"/>
      <c r="ZF74" s="38"/>
      <c r="ZG74" s="38"/>
      <c r="ZH74" s="38"/>
      <c r="ZI74" s="38"/>
      <c r="ZJ74" s="38"/>
      <c r="ZK74" s="38"/>
      <c r="ZL74" s="38"/>
      <c r="ZM74" s="38"/>
      <c r="ZN74" s="38"/>
      <c r="ZO74" s="38"/>
      <c r="ZP74" s="38"/>
      <c r="ZQ74" s="38"/>
      <c r="ZR74" s="38"/>
      <c r="ZS74" s="38"/>
      <c r="ZT74" s="38"/>
      <c r="ZU74" s="38"/>
      <c r="ZV74" s="38"/>
      <c r="ZW74" s="38"/>
      <c r="ZX74" s="38"/>
      <c r="ZY74" s="38"/>
      <c r="ZZ74" s="38"/>
      <c r="AAA74" s="38"/>
      <c r="AAB74" s="38"/>
      <c r="AAC74" s="38"/>
      <c r="AAD74" s="38"/>
      <c r="AAE74" s="38"/>
      <c r="AAF74" s="38"/>
      <c r="AAG74" s="38"/>
      <c r="AAH74" s="38"/>
      <c r="AAI74" s="38"/>
      <c r="AAJ74" s="31">
        <f t="shared" si="9"/>
        <v>0</v>
      </c>
      <c r="AAK74" s="5"/>
    </row>
    <row r="75" spans="1:713" s="36" customFormat="1" x14ac:dyDescent="0.25">
      <c r="A75" s="43" t="s">
        <v>165</v>
      </c>
      <c r="B75" s="77">
        <f t="shared" si="8"/>
        <v>1</v>
      </c>
      <c r="C75" s="69">
        <v>1</v>
      </c>
      <c r="D75" s="71">
        <v>43461</v>
      </c>
      <c r="E75" s="85">
        <v>18.96</v>
      </c>
      <c r="F75" s="79">
        <f t="shared" si="7"/>
        <v>18.96</v>
      </c>
      <c r="G75" s="77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  <c r="AL75" s="38"/>
      <c r="AM75" s="38"/>
      <c r="AN75" s="38"/>
      <c r="AO75" s="38"/>
      <c r="AP75" s="38"/>
      <c r="AQ75" s="38"/>
      <c r="AR75" s="38"/>
      <c r="AS75" s="38"/>
      <c r="AT75" s="38"/>
      <c r="AU75" s="38"/>
      <c r="AV75" s="38"/>
      <c r="AW75" s="38"/>
      <c r="AX75" s="38"/>
      <c r="AY75" s="38"/>
      <c r="AZ75" s="38"/>
      <c r="BA75" s="38"/>
      <c r="BB75" s="38"/>
      <c r="BC75" s="38"/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8"/>
      <c r="BS75" s="38"/>
      <c r="BT75" s="38"/>
      <c r="BU75" s="38"/>
      <c r="BV75" s="38"/>
      <c r="BW75" s="38"/>
      <c r="BX75" s="38"/>
      <c r="BY75" s="38"/>
      <c r="BZ75" s="38"/>
      <c r="CA75" s="38"/>
      <c r="CB75" s="38"/>
      <c r="CC75" s="38"/>
      <c r="CD75" s="38"/>
      <c r="CE75" s="38"/>
      <c r="CF75" s="38"/>
      <c r="CG75" s="38"/>
      <c r="CH75" s="38"/>
      <c r="CI75" s="38"/>
      <c r="CJ75" s="38"/>
      <c r="CK75" s="38"/>
      <c r="CL75" s="38"/>
      <c r="CM75" s="38"/>
      <c r="CN75" s="38"/>
      <c r="CO75" s="38"/>
      <c r="CP75" s="38"/>
      <c r="CQ75" s="38"/>
      <c r="CR75" s="38"/>
      <c r="CS75" s="38"/>
      <c r="CT75" s="38"/>
      <c r="CU75" s="38"/>
      <c r="CV75" s="38"/>
      <c r="CW75" s="38"/>
      <c r="CX75" s="38"/>
      <c r="CY75" s="38"/>
      <c r="CZ75" s="38"/>
      <c r="DA75" s="38"/>
      <c r="DB75" s="38"/>
      <c r="DC75" s="38"/>
      <c r="DD75" s="38"/>
      <c r="DE75" s="38"/>
      <c r="DF75" s="38"/>
      <c r="DG75" s="38"/>
      <c r="DH75" s="38"/>
      <c r="DI75" s="38"/>
      <c r="DJ75" s="38"/>
      <c r="DK75" s="38"/>
      <c r="DL75" s="38"/>
      <c r="DM75" s="38"/>
      <c r="DN75" s="38"/>
      <c r="DO75" s="38"/>
      <c r="DP75" s="38"/>
      <c r="DQ75" s="38"/>
      <c r="DR75" s="38"/>
      <c r="DS75" s="38"/>
      <c r="DT75" s="38"/>
      <c r="DU75" s="38"/>
      <c r="DV75" s="38"/>
      <c r="DW75" s="38"/>
      <c r="DX75" s="38"/>
      <c r="DY75" s="38"/>
      <c r="DZ75" s="38"/>
      <c r="EA75" s="38"/>
      <c r="EB75" s="38"/>
      <c r="EC75" s="38"/>
      <c r="ED75" s="38"/>
      <c r="EE75" s="38"/>
      <c r="EF75" s="38"/>
      <c r="EG75" s="38"/>
      <c r="EH75" s="38"/>
      <c r="EI75" s="38"/>
      <c r="EJ75" s="38"/>
      <c r="EK75" s="38"/>
      <c r="EL75" s="38"/>
      <c r="EM75" s="38"/>
      <c r="EN75" s="38"/>
      <c r="EO75" s="38"/>
      <c r="EP75" s="38"/>
      <c r="EQ75" s="38"/>
      <c r="ER75" s="38"/>
      <c r="ES75" s="38"/>
      <c r="ET75" s="38"/>
      <c r="EU75" s="38"/>
      <c r="EV75" s="38"/>
      <c r="EW75" s="38"/>
      <c r="EX75" s="38"/>
      <c r="EY75" s="38"/>
      <c r="EZ75" s="38"/>
      <c r="FA75" s="38"/>
      <c r="FB75" s="38"/>
      <c r="FC75" s="38"/>
      <c r="FD75" s="38"/>
      <c r="FE75" s="38"/>
      <c r="FF75" s="38"/>
      <c r="FG75" s="38"/>
      <c r="FH75" s="38"/>
      <c r="FI75" s="38"/>
      <c r="FJ75" s="38"/>
      <c r="FK75" s="38"/>
      <c r="FL75" s="38"/>
      <c r="FM75" s="38"/>
      <c r="FN75" s="38"/>
      <c r="FO75" s="38"/>
      <c r="FP75" s="38"/>
      <c r="FQ75" s="38"/>
      <c r="FR75" s="38"/>
      <c r="FS75" s="38"/>
      <c r="FT75" s="38"/>
      <c r="FU75" s="38"/>
      <c r="FV75" s="38"/>
      <c r="FW75" s="38"/>
      <c r="FX75" s="38"/>
      <c r="FY75" s="38"/>
      <c r="FZ75" s="38"/>
      <c r="GA75" s="38"/>
      <c r="GB75" s="38"/>
      <c r="GC75" s="38"/>
      <c r="GD75" s="38"/>
      <c r="GE75" s="38"/>
      <c r="GF75" s="38"/>
      <c r="GG75" s="38"/>
      <c r="GH75" s="38"/>
      <c r="GI75" s="38"/>
      <c r="GJ75" s="38"/>
      <c r="GK75" s="38"/>
      <c r="GL75" s="38"/>
      <c r="GM75" s="38"/>
      <c r="GN75" s="38"/>
      <c r="GO75" s="38"/>
      <c r="GP75" s="38"/>
      <c r="GQ75" s="38"/>
      <c r="GR75" s="38"/>
      <c r="GS75" s="38"/>
      <c r="GT75" s="38"/>
      <c r="GU75" s="38"/>
      <c r="GV75" s="38"/>
      <c r="GW75" s="38"/>
      <c r="GX75" s="38"/>
      <c r="GY75" s="38"/>
      <c r="GZ75" s="38"/>
      <c r="HA75" s="38"/>
      <c r="HB75" s="38"/>
      <c r="HC75" s="38"/>
      <c r="HD75" s="38"/>
      <c r="HE75" s="38"/>
      <c r="HF75" s="38"/>
      <c r="HG75" s="38"/>
      <c r="HH75" s="38"/>
      <c r="HI75" s="38"/>
      <c r="HJ75" s="38"/>
      <c r="HK75" s="38"/>
      <c r="HL75" s="38"/>
      <c r="HM75" s="38"/>
      <c r="HN75" s="38"/>
      <c r="HO75" s="38"/>
      <c r="HP75" s="38"/>
      <c r="HQ75" s="38"/>
      <c r="HR75" s="38"/>
      <c r="HS75" s="38"/>
      <c r="HT75" s="38"/>
      <c r="HU75" s="38"/>
      <c r="HV75" s="38"/>
      <c r="HW75" s="38"/>
      <c r="HX75" s="38"/>
      <c r="HY75" s="38"/>
      <c r="HZ75" s="38"/>
      <c r="IA75" s="38"/>
      <c r="IB75" s="38"/>
      <c r="IC75" s="38"/>
      <c r="ID75" s="38"/>
      <c r="IE75" s="38"/>
      <c r="IF75" s="38"/>
      <c r="IG75" s="38"/>
      <c r="IH75" s="38"/>
      <c r="II75" s="38"/>
      <c r="IJ75" s="38"/>
      <c r="IK75" s="38"/>
      <c r="IL75" s="38"/>
      <c r="IM75" s="38"/>
      <c r="IN75" s="38"/>
      <c r="IO75" s="38"/>
      <c r="IP75" s="38"/>
      <c r="IQ75" s="38"/>
      <c r="IR75" s="38"/>
      <c r="IS75" s="38"/>
      <c r="IT75" s="38"/>
      <c r="IU75" s="38"/>
      <c r="IV75" s="38"/>
      <c r="IW75" s="38"/>
      <c r="IX75" s="38"/>
      <c r="IY75" s="38"/>
      <c r="IZ75" s="38"/>
      <c r="JA75" s="38"/>
      <c r="JB75" s="38"/>
      <c r="JC75" s="38"/>
      <c r="JD75" s="38"/>
      <c r="JE75" s="38"/>
      <c r="JF75" s="38"/>
      <c r="JG75" s="38"/>
      <c r="JH75" s="38"/>
      <c r="JI75" s="38"/>
      <c r="JJ75" s="38"/>
      <c r="JK75" s="38"/>
      <c r="JL75" s="38"/>
      <c r="JM75" s="38"/>
      <c r="JN75" s="38"/>
      <c r="JO75" s="38"/>
      <c r="JP75" s="38"/>
      <c r="JQ75" s="38"/>
      <c r="JR75" s="38"/>
      <c r="JS75" s="38"/>
      <c r="JT75" s="38"/>
      <c r="JU75" s="38"/>
      <c r="JV75" s="38"/>
      <c r="JW75" s="38"/>
      <c r="JX75" s="38"/>
      <c r="JY75" s="38"/>
      <c r="JZ75" s="38"/>
      <c r="KA75" s="38"/>
      <c r="KB75" s="38"/>
      <c r="KC75" s="38"/>
      <c r="KD75" s="38"/>
      <c r="KE75" s="38"/>
      <c r="KF75" s="38"/>
      <c r="KG75" s="38"/>
      <c r="KH75" s="38"/>
      <c r="KI75" s="38"/>
      <c r="KJ75" s="38"/>
      <c r="KK75" s="38"/>
      <c r="KL75" s="38"/>
      <c r="KM75" s="38"/>
      <c r="KN75" s="38"/>
      <c r="KO75" s="38"/>
      <c r="KP75" s="38"/>
      <c r="KQ75" s="38"/>
      <c r="KR75" s="38"/>
      <c r="KS75" s="38"/>
      <c r="KT75" s="38"/>
      <c r="KU75" s="38"/>
      <c r="KV75" s="38"/>
      <c r="KW75" s="38"/>
      <c r="KX75" s="38"/>
      <c r="KY75" s="38"/>
      <c r="KZ75" s="38"/>
      <c r="LA75" s="38"/>
      <c r="LB75" s="38"/>
      <c r="LC75" s="38"/>
      <c r="LD75" s="38"/>
      <c r="LE75" s="38"/>
      <c r="LF75" s="38"/>
      <c r="LG75" s="38"/>
      <c r="LH75" s="38"/>
      <c r="LI75" s="38"/>
      <c r="LJ75" s="38"/>
      <c r="LK75" s="38"/>
      <c r="LL75" s="38"/>
      <c r="LM75" s="38"/>
      <c r="LN75" s="38"/>
      <c r="LO75" s="38"/>
      <c r="LP75" s="38"/>
      <c r="LQ75" s="38"/>
      <c r="LR75" s="38"/>
      <c r="LS75" s="38"/>
      <c r="LT75" s="38"/>
      <c r="LU75" s="38"/>
      <c r="LV75" s="38"/>
      <c r="LW75" s="38"/>
      <c r="LX75" s="38"/>
      <c r="LY75" s="38"/>
      <c r="LZ75" s="38"/>
      <c r="MA75" s="38"/>
      <c r="MB75" s="38"/>
      <c r="MC75" s="38"/>
      <c r="MD75" s="38"/>
      <c r="ME75" s="38"/>
      <c r="MF75" s="38"/>
      <c r="MG75" s="38"/>
      <c r="MH75" s="38"/>
      <c r="MI75" s="38"/>
      <c r="MJ75" s="38"/>
      <c r="MK75" s="38"/>
      <c r="ML75" s="38"/>
      <c r="MM75" s="38"/>
      <c r="MN75" s="38"/>
      <c r="MO75" s="38"/>
      <c r="MP75" s="38"/>
      <c r="MQ75" s="38"/>
      <c r="MR75" s="38"/>
      <c r="MS75" s="38"/>
      <c r="MT75" s="38"/>
      <c r="MU75" s="38"/>
      <c r="MV75" s="38"/>
      <c r="MW75" s="38"/>
      <c r="MX75" s="38"/>
      <c r="MY75" s="38"/>
      <c r="MZ75" s="38"/>
      <c r="NA75" s="38"/>
      <c r="NB75" s="38"/>
      <c r="NC75" s="38"/>
      <c r="ND75" s="38"/>
      <c r="NE75" s="38"/>
      <c r="NF75" s="38"/>
      <c r="NG75" s="38"/>
      <c r="NH75" s="38"/>
      <c r="NI75" s="38"/>
      <c r="NJ75" s="38"/>
      <c r="NK75" s="38"/>
      <c r="NL75" s="38"/>
      <c r="NM75" s="38"/>
      <c r="NN75" s="38"/>
      <c r="NO75" s="38"/>
      <c r="NP75" s="38"/>
      <c r="NQ75" s="38"/>
      <c r="NR75" s="38"/>
      <c r="NS75" s="38"/>
      <c r="NT75" s="38"/>
      <c r="NU75" s="38"/>
      <c r="NV75" s="38"/>
      <c r="NW75" s="38"/>
      <c r="NX75" s="38"/>
      <c r="NY75" s="38"/>
      <c r="NZ75" s="38"/>
      <c r="OA75" s="38"/>
      <c r="OB75" s="38"/>
      <c r="OC75" s="38"/>
      <c r="OD75" s="38"/>
      <c r="OE75" s="38"/>
      <c r="OF75" s="38"/>
      <c r="OG75" s="38"/>
      <c r="OH75" s="38"/>
      <c r="OI75" s="38"/>
      <c r="OJ75" s="38"/>
      <c r="OK75" s="38"/>
      <c r="OL75" s="38"/>
      <c r="OM75" s="38"/>
      <c r="ON75" s="38"/>
      <c r="OO75" s="38"/>
      <c r="OP75" s="38"/>
      <c r="OQ75" s="38"/>
      <c r="OR75" s="38"/>
      <c r="OS75" s="38"/>
      <c r="OT75" s="38"/>
      <c r="OU75" s="38"/>
      <c r="OV75" s="38"/>
      <c r="OW75" s="38"/>
      <c r="OX75" s="38"/>
      <c r="OY75" s="38"/>
      <c r="OZ75" s="38"/>
      <c r="PA75" s="38"/>
      <c r="PB75" s="38"/>
      <c r="PC75" s="38"/>
      <c r="PD75" s="38"/>
      <c r="PE75" s="38"/>
      <c r="PF75" s="38"/>
      <c r="PG75" s="38"/>
      <c r="PH75" s="38"/>
      <c r="PI75" s="38"/>
      <c r="PJ75" s="38"/>
      <c r="PK75" s="38"/>
      <c r="PL75" s="38"/>
      <c r="PM75" s="38"/>
      <c r="PN75" s="38"/>
      <c r="PO75" s="38"/>
      <c r="PP75" s="38"/>
      <c r="PQ75" s="38"/>
      <c r="PR75" s="38"/>
      <c r="PS75" s="38"/>
      <c r="PT75" s="38"/>
      <c r="PU75" s="38"/>
      <c r="PV75" s="38"/>
      <c r="PW75" s="38"/>
      <c r="PX75" s="38"/>
      <c r="PY75" s="38"/>
      <c r="PZ75" s="38"/>
      <c r="QA75" s="38"/>
      <c r="QB75" s="38"/>
      <c r="QC75" s="38"/>
      <c r="QD75" s="38"/>
      <c r="QE75" s="38"/>
      <c r="QF75" s="38"/>
      <c r="QG75" s="38"/>
      <c r="QH75" s="38"/>
      <c r="QI75" s="38"/>
      <c r="QJ75" s="38"/>
      <c r="QK75" s="38"/>
      <c r="QL75" s="38"/>
      <c r="QM75" s="38"/>
      <c r="QN75" s="38"/>
      <c r="QO75" s="38"/>
      <c r="QP75" s="38"/>
      <c r="QQ75" s="38"/>
      <c r="QR75" s="38"/>
      <c r="QS75" s="38"/>
      <c r="QT75" s="38"/>
      <c r="QU75" s="38"/>
      <c r="QV75" s="38"/>
      <c r="QW75" s="38"/>
      <c r="QX75" s="38"/>
      <c r="QY75" s="38"/>
      <c r="QZ75" s="38"/>
      <c r="RA75" s="38"/>
      <c r="RB75" s="38"/>
      <c r="RC75" s="38"/>
      <c r="RD75" s="38"/>
      <c r="RE75" s="38"/>
      <c r="RF75" s="38"/>
      <c r="RG75" s="38"/>
      <c r="RH75" s="38"/>
      <c r="RI75" s="38"/>
      <c r="RJ75" s="38"/>
      <c r="RK75" s="38"/>
      <c r="RL75" s="38"/>
      <c r="RM75" s="38"/>
      <c r="RN75" s="38"/>
      <c r="RO75" s="38"/>
      <c r="RP75" s="38"/>
      <c r="RQ75" s="38"/>
      <c r="RR75" s="38"/>
      <c r="RS75" s="38"/>
      <c r="RT75" s="38"/>
      <c r="RU75" s="38"/>
      <c r="RV75" s="38"/>
      <c r="RW75" s="38"/>
      <c r="RX75" s="38"/>
      <c r="RY75" s="38"/>
      <c r="RZ75" s="38"/>
      <c r="SA75" s="38"/>
      <c r="SB75" s="38"/>
      <c r="SC75" s="38"/>
      <c r="SD75" s="38"/>
      <c r="SE75" s="38"/>
      <c r="SF75" s="38"/>
      <c r="SG75" s="38"/>
      <c r="SH75" s="38"/>
      <c r="SI75" s="38"/>
      <c r="SJ75" s="38"/>
      <c r="SK75" s="38"/>
      <c r="SL75" s="38"/>
      <c r="SM75" s="38"/>
      <c r="SN75" s="38"/>
      <c r="SO75" s="38"/>
      <c r="SP75" s="38"/>
      <c r="SQ75" s="38"/>
      <c r="SR75" s="38"/>
      <c r="SS75" s="38"/>
      <c r="ST75" s="38"/>
      <c r="SU75" s="38"/>
      <c r="SV75" s="38"/>
      <c r="SW75" s="38"/>
      <c r="SX75" s="38"/>
      <c r="SY75" s="38"/>
      <c r="SZ75" s="38"/>
      <c r="TA75" s="38"/>
      <c r="TB75" s="38"/>
      <c r="TC75" s="38"/>
      <c r="TD75" s="38"/>
      <c r="TE75" s="38"/>
      <c r="TF75" s="38"/>
      <c r="TG75" s="38"/>
      <c r="TH75" s="38"/>
      <c r="TI75" s="38"/>
      <c r="TJ75" s="38"/>
      <c r="TK75" s="38"/>
      <c r="TL75" s="38"/>
      <c r="TM75" s="38"/>
      <c r="TN75" s="38"/>
      <c r="TO75" s="38"/>
      <c r="TP75" s="38"/>
      <c r="TQ75" s="38"/>
      <c r="TR75" s="38"/>
      <c r="TS75" s="38"/>
      <c r="TT75" s="38"/>
      <c r="TU75" s="38"/>
      <c r="TV75" s="38"/>
      <c r="TW75" s="38"/>
      <c r="TX75" s="38"/>
      <c r="TY75" s="38"/>
      <c r="TZ75" s="38"/>
      <c r="UA75" s="38"/>
      <c r="UB75" s="38"/>
      <c r="UC75" s="38"/>
      <c r="UD75" s="38"/>
      <c r="UE75" s="38"/>
      <c r="UF75" s="38"/>
      <c r="UG75" s="38"/>
      <c r="UH75" s="38"/>
      <c r="UI75" s="38"/>
      <c r="UJ75" s="38"/>
      <c r="UK75" s="38"/>
      <c r="UL75" s="38"/>
      <c r="UM75" s="38"/>
      <c r="UN75" s="38"/>
      <c r="UO75" s="38"/>
      <c r="UP75" s="38"/>
      <c r="UQ75" s="38"/>
      <c r="UR75" s="38"/>
      <c r="US75" s="38"/>
      <c r="UT75" s="38"/>
      <c r="UU75" s="38"/>
      <c r="UV75" s="38"/>
      <c r="UW75" s="38"/>
      <c r="UX75" s="38"/>
      <c r="UY75" s="38"/>
      <c r="UZ75" s="38"/>
      <c r="VA75" s="38"/>
      <c r="VB75" s="38"/>
      <c r="VC75" s="38"/>
      <c r="VD75" s="38"/>
      <c r="VE75" s="38"/>
      <c r="VF75" s="38"/>
      <c r="VG75" s="38"/>
      <c r="VH75" s="38"/>
      <c r="VI75" s="38"/>
      <c r="VJ75" s="38"/>
      <c r="VK75" s="38"/>
      <c r="VL75" s="38"/>
      <c r="VM75" s="38"/>
      <c r="VN75" s="38"/>
      <c r="VO75" s="38"/>
      <c r="VP75" s="38"/>
      <c r="VQ75" s="38">
        <v>1</v>
      </c>
      <c r="VR75" s="38"/>
      <c r="VS75" s="38"/>
      <c r="VT75" s="38"/>
      <c r="VU75" s="38"/>
      <c r="VV75" s="38"/>
      <c r="VW75" s="38"/>
      <c r="VX75" s="38"/>
      <c r="VY75" s="38">
        <v>1</v>
      </c>
      <c r="VZ75" s="38"/>
      <c r="WA75" s="38"/>
      <c r="WB75" s="38"/>
      <c r="WC75" s="38"/>
      <c r="WD75" s="38"/>
      <c r="WE75" s="38"/>
      <c r="WF75" s="38"/>
      <c r="WG75" s="38"/>
      <c r="WH75" s="38"/>
      <c r="WI75" s="38"/>
      <c r="WJ75" s="38"/>
      <c r="WK75" s="38"/>
      <c r="WL75" s="38"/>
      <c r="WM75" s="38"/>
      <c r="WN75" s="38"/>
      <c r="WO75" s="38"/>
      <c r="WP75" s="38"/>
      <c r="WQ75" s="38"/>
      <c r="WR75" s="38"/>
      <c r="WS75" s="38"/>
      <c r="WT75" s="38"/>
      <c r="WU75" s="38"/>
      <c r="WV75" s="38"/>
      <c r="WW75" s="38"/>
      <c r="WX75" s="38"/>
      <c r="WY75" s="38"/>
      <c r="WZ75" s="38"/>
      <c r="XA75" s="38"/>
      <c r="XB75" s="38"/>
      <c r="XC75" s="38"/>
      <c r="XD75" s="38"/>
      <c r="XE75" s="38"/>
      <c r="XF75" s="38"/>
      <c r="XG75" s="38"/>
      <c r="XH75" s="38"/>
      <c r="XI75" s="38"/>
      <c r="XJ75" s="38"/>
      <c r="XK75" s="38"/>
      <c r="XL75" s="38"/>
      <c r="XM75" s="38"/>
      <c r="XN75" s="38"/>
      <c r="XO75" s="38"/>
      <c r="XP75" s="38"/>
      <c r="XQ75" s="38"/>
      <c r="XR75" s="38"/>
      <c r="XS75" s="38"/>
      <c r="XT75" s="38"/>
      <c r="XU75" s="38"/>
      <c r="XV75" s="38"/>
      <c r="XW75" s="38"/>
      <c r="XX75" s="38"/>
      <c r="XY75" s="38"/>
      <c r="XZ75" s="38"/>
      <c r="YA75" s="38"/>
      <c r="YB75" s="38"/>
      <c r="YC75" s="38"/>
      <c r="YD75" s="38"/>
      <c r="YE75" s="38"/>
      <c r="YF75" s="38"/>
      <c r="YG75" s="38"/>
      <c r="YH75" s="38"/>
      <c r="YI75" s="38"/>
      <c r="YJ75" s="38"/>
      <c r="YK75" s="38"/>
      <c r="YL75" s="38"/>
      <c r="YM75" s="38"/>
      <c r="YN75" s="38"/>
      <c r="YO75" s="38"/>
      <c r="YP75" s="38"/>
      <c r="YQ75" s="38"/>
      <c r="YR75" s="38"/>
      <c r="YS75" s="38"/>
      <c r="YT75" s="38"/>
      <c r="YU75" s="38"/>
      <c r="YV75" s="38"/>
      <c r="YW75" s="38"/>
      <c r="YX75" s="38"/>
      <c r="YY75" s="38"/>
      <c r="YZ75" s="38"/>
      <c r="ZA75" s="38"/>
      <c r="ZB75" s="38"/>
      <c r="ZC75" s="38"/>
      <c r="ZD75" s="38"/>
      <c r="ZE75" s="38"/>
      <c r="ZF75" s="38"/>
      <c r="ZG75" s="38"/>
      <c r="ZH75" s="38"/>
      <c r="ZI75" s="38"/>
      <c r="ZJ75" s="38"/>
      <c r="ZK75" s="38"/>
      <c r="ZL75" s="38"/>
      <c r="ZM75" s="38"/>
      <c r="ZN75" s="38"/>
      <c r="ZO75" s="38"/>
      <c r="ZP75" s="38"/>
      <c r="ZQ75" s="38">
        <v>1</v>
      </c>
      <c r="ZR75" s="38"/>
      <c r="ZS75" s="38"/>
      <c r="ZT75" s="38"/>
      <c r="ZU75" s="38"/>
      <c r="ZV75" s="38"/>
      <c r="ZW75" s="38">
        <v>1</v>
      </c>
      <c r="ZX75" s="38"/>
      <c r="ZY75" s="38"/>
      <c r="ZZ75" s="38"/>
      <c r="AAA75" s="38"/>
      <c r="AAB75" s="38"/>
      <c r="AAC75" s="38"/>
      <c r="AAD75" s="38"/>
      <c r="AAE75" s="38"/>
      <c r="AAF75" s="38"/>
      <c r="AAG75" s="38"/>
      <c r="AAH75" s="38"/>
      <c r="AAI75" s="38"/>
      <c r="AAJ75" s="31">
        <f t="shared" si="9"/>
        <v>0</v>
      </c>
      <c r="AAK75" s="5"/>
    </row>
    <row r="76" spans="1:713" s="36" customFormat="1" x14ac:dyDescent="0.25">
      <c r="A76" s="43" t="s">
        <v>90</v>
      </c>
      <c r="B76" s="77">
        <f t="shared" si="8"/>
        <v>0</v>
      </c>
      <c r="C76" s="69">
        <v>1</v>
      </c>
      <c r="D76" s="71">
        <v>43461</v>
      </c>
      <c r="E76" s="85">
        <v>17.309999999999999</v>
      </c>
      <c r="F76" s="79">
        <f t="shared" si="7"/>
        <v>0</v>
      </c>
      <c r="G76" s="77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  <c r="AL76" s="38"/>
      <c r="AM76" s="38"/>
      <c r="AN76" s="38"/>
      <c r="AO76" s="38"/>
      <c r="AP76" s="38"/>
      <c r="AQ76" s="38"/>
      <c r="AR76" s="38"/>
      <c r="AS76" s="38"/>
      <c r="AT76" s="38"/>
      <c r="AU76" s="38"/>
      <c r="AV76" s="38"/>
      <c r="AW76" s="38"/>
      <c r="AX76" s="38"/>
      <c r="AY76" s="38"/>
      <c r="AZ76" s="38"/>
      <c r="BA76" s="38"/>
      <c r="BB76" s="38"/>
      <c r="BC76" s="38"/>
      <c r="BD76" s="38"/>
      <c r="BE76" s="38"/>
      <c r="BF76" s="38"/>
      <c r="BG76" s="38"/>
      <c r="BH76" s="38"/>
      <c r="BI76" s="38"/>
      <c r="BJ76" s="38"/>
      <c r="BK76" s="38"/>
      <c r="BL76" s="38"/>
      <c r="BM76" s="38"/>
      <c r="BN76" s="38"/>
      <c r="BO76" s="38"/>
      <c r="BP76" s="38"/>
      <c r="BQ76" s="38"/>
      <c r="BR76" s="38"/>
      <c r="BS76" s="38"/>
      <c r="BT76" s="38"/>
      <c r="BU76" s="38"/>
      <c r="BV76" s="38"/>
      <c r="BW76" s="38">
        <v>10</v>
      </c>
      <c r="BX76" s="38"/>
      <c r="BY76" s="38">
        <v>10</v>
      </c>
      <c r="BZ76" s="38"/>
      <c r="CA76" s="38"/>
      <c r="CB76" s="38"/>
      <c r="CC76" s="38"/>
      <c r="CD76" s="38"/>
      <c r="CE76" s="38"/>
      <c r="CF76" s="38"/>
      <c r="CG76" s="38"/>
      <c r="CH76" s="38"/>
      <c r="CI76" s="38"/>
      <c r="CJ76" s="38"/>
      <c r="CK76" s="38"/>
      <c r="CL76" s="38"/>
      <c r="CM76" s="38"/>
      <c r="CN76" s="38"/>
      <c r="CO76" s="38"/>
      <c r="CP76" s="38"/>
      <c r="CQ76" s="38"/>
      <c r="CR76" s="38"/>
      <c r="CS76" s="38"/>
      <c r="CT76" s="38"/>
      <c r="CU76" s="38"/>
      <c r="CV76" s="38"/>
      <c r="CW76" s="38"/>
      <c r="CX76" s="38"/>
      <c r="CY76" s="38">
        <v>1</v>
      </c>
      <c r="CZ76" s="38"/>
      <c r="DA76" s="38"/>
      <c r="DB76" s="38"/>
      <c r="DC76" s="38"/>
      <c r="DD76" s="38"/>
      <c r="DE76" s="38"/>
      <c r="DF76" s="38"/>
      <c r="DG76" s="38"/>
      <c r="DH76" s="38"/>
      <c r="DI76" s="38"/>
      <c r="DJ76" s="38"/>
      <c r="DK76" s="38"/>
      <c r="DL76" s="38"/>
      <c r="DM76" s="38"/>
      <c r="DN76" s="38"/>
      <c r="DO76" s="38">
        <v>1</v>
      </c>
      <c r="DP76" s="38"/>
      <c r="DQ76" s="38"/>
      <c r="DR76" s="38"/>
      <c r="DS76" s="38"/>
      <c r="DT76" s="38"/>
      <c r="DU76" s="38"/>
      <c r="DV76" s="38"/>
      <c r="DW76" s="38"/>
      <c r="DX76" s="38"/>
      <c r="DY76" s="38"/>
      <c r="DZ76" s="38"/>
      <c r="EA76" s="38"/>
      <c r="EB76" s="38"/>
      <c r="EC76" s="38"/>
      <c r="ED76" s="38"/>
      <c r="EE76" s="38"/>
      <c r="EF76" s="38"/>
      <c r="EG76" s="38"/>
      <c r="EH76" s="38"/>
      <c r="EI76" s="38"/>
      <c r="EJ76" s="38"/>
      <c r="EK76" s="38"/>
      <c r="EL76" s="38"/>
      <c r="EM76" s="38"/>
      <c r="EN76" s="38"/>
      <c r="EO76" s="38"/>
      <c r="EP76" s="38"/>
      <c r="EQ76" s="38"/>
      <c r="ER76" s="38"/>
      <c r="ES76" s="38"/>
      <c r="ET76" s="38"/>
      <c r="EU76" s="38"/>
      <c r="EV76" s="38"/>
      <c r="EW76" s="38"/>
      <c r="EX76" s="38"/>
      <c r="EY76" s="38"/>
      <c r="EZ76" s="38"/>
      <c r="FA76" s="38"/>
      <c r="FB76" s="38"/>
      <c r="FC76" s="38"/>
      <c r="FD76" s="38"/>
      <c r="FE76" s="38"/>
      <c r="FF76" s="38"/>
      <c r="FG76" s="38"/>
      <c r="FH76" s="38"/>
      <c r="FI76" s="38"/>
      <c r="FJ76" s="38"/>
      <c r="FK76" s="38"/>
      <c r="FL76" s="38"/>
      <c r="FM76" s="38"/>
      <c r="FN76" s="38"/>
      <c r="FO76" s="38"/>
      <c r="FP76" s="38"/>
      <c r="FQ76" s="38"/>
      <c r="FR76" s="38"/>
      <c r="FS76" s="38"/>
      <c r="FT76" s="38"/>
      <c r="FU76" s="38"/>
      <c r="FV76" s="38"/>
      <c r="FW76" s="38"/>
      <c r="FX76" s="38"/>
      <c r="FY76" s="38"/>
      <c r="FZ76" s="38"/>
      <c r="GA76" s="38"/>
      <c r="GB76" s="38"/>
      <c r="GC76" s="38"/>
      <c r="GD76" s="38"/>
      <c r="GE76" s="38"/>
      <c r="GF76" s="38"/>
      <c r="GG76" s="38"/>
      <c r="GH76" s="38"/>
      <c r="GI76" s="38"/>
      <c r="GJ76" s="38"/>
      <c r="GK76" s="38"/>
      <c r="GL76" s="38"/>
      <c r="GM76" s="38"/>
      <c r="GN76" s="38"/>
      <c r="GO76" s="38"/>
      <c r="GP76" s="38"/>
      <c r="GQ76" s="38"/>
      <c r="GR76" s="38"/>
      <c r="GS76" s="38"/>
      <c r="GT76" s="38"/>
      <c r="GU76" s="38"/>
      <c r="GV76" s="38"/>
      <c r="GW76" s="38"/>
      <c r="GX76" s="38"/>
      <c r="GY76" s="38"/>
      <c r="GZ76" s="38"/>
      <c r="HA76" s="38"/>
      <c r="HB76" s="38"/>
      <c r="HC76" s="38"/>
      <c r="HD76" s="38"/>
      <c r="HE76" s="38"/>
      <c r="HF76" s="38"/>
      <c r="HG76" s="38"/>
      <c r="HH76" s="38"/>
      <c r="HI76" s="38"/>
      <c r="HJ76" s="38"/>
      <c r="HK76" s="38"/>
      <c r="HL76" s="38"/>
      <c r="HM76" s="38"/>
      <c r="HN76" s="38"/>
      <c r="HO76" s="38"/>
      <c r="HP76" s="38"/>
      <c r="HQ76" s="38"/>
      <c r="HR76" s="38"/>
      <c r="HS76" s="38"/>
      <c r="HT76" s="38"/>
      <c r="HU76" s="38"/>
      <c r="HV76" s="38"/>
      <c r="HW76" s="38"/>
      <c r="HX76" s="38"/>
      <c r="HY76" s="38"/>
      <c r="HZ76" s="38"/>
      <c r="IA76" s="38"/>
      <c r="IB76" s="38"/>
      <c r="IC76" s="38"/>
      <c r="ID76" s="38"/>
      <c r="IE76" s="38"/>
      <c r="IF76" s="38"/>
      <c r="IG76" s="38"/>
      <c r="IH76" s="38"/>
      <c r="II76" s="38"/>
      <c r="IJ76" s="38"/>
      <c r="IK76" s="38"/>
      <c r="IL76" s="38"/>
      <c r="IM76" s="38"/>
      <c r="IN76" s="38"/>
      <c r="IO76" s="38"/>
      <c r="IP76" s="38"/>
      <c r="IQ76" s="38"/>
      <c r="IR76" s="38"/>
      <c r="IS76" s="38"/>
      <c r="IT76" s="38"/>
      <c r="IU76" s="38"/>
      <c r="IV76" s="38"/>
      <c r="IW76" s="38"/>
      <c r="IX76" s="38"/>
      <c r="IY76" s="38"/>
      <c r="IZ76" s="38"/>
      <c r="JA76" s="38"/>
      <c r="JB76" s="38"/>
      <c r="JC76" s="38"/>
      <c r="JD76" s="38"/>
      <c r="JE76" s="38"/>
      <c r="JF76" s="38"/>
      <c r="JG76" s="38"/>
      <c r="JH76" s="38"/>
      <c r="JI76" s="38"/>
      <c r="JJ76" s="38"/>
      <c r="JK76" s="38"/>
      <c r="JL76" s="38"/>
      <c r="JM76" s="38"/>
      <c r="JN76" s="38"/>
      <c r="JO76" s="38"/>
      <c r="JP76" s="38"/>
      <c r="JQ76" s="38"/>
      <c r="JR76" s="38"/>
      <c r="JS76" s="38"/>
      <c r="JT76" s="38"/>
      <c r="JU76" s="38"/>
      <c r="JV76" s="38"/>
      <c r="JW76" s="38"/>
      <c r="JX76" s="38"/>
      <c r="JY76" s="38"/>
      <c r="JZ76" s="38"/>
      <c r="KA76" s="38"/>
      <c r="KB76" s="38"/>
      <c r="KC76" s="38"/>
      <c r="KD76" s="38"/>
      <c r="KE76" s="38"/>
      <c r="KF76" s="38"/>
      <c r="KG76" s="38"/>
      <c r="KH76" s="38"/>
      <c r="KI76" s="38"/>
      <c r="KJ76" s="38"/>
      <c r="KK76" s="38"/>
      <c r="KL76" s="38"/>
      <c r="KM76" s="38"/>
      <c r="KN76" s="38"/>
      <c r="KO76" s="38"/>
      <c r="KP76" s="38"/>
      <c r="KQ76" s="38"/>
      <c r="KR76" s="38"/>
      <c r="KS76" s="38"/>
      <c r="KT76" s="38"/>
      <c r="KU76" s="38"/>
      <c r="KV76" s="38"/>
      <c r="KW76" s="38"/>
      <c r="KX76" s="38"/>
      <c r="KY76" s="38"/>
      <c r="KZ76" s="38"/>
      <c r="LA76" s="38"/>
      <c r="LB76" s="38"/>
      <c r="LC76" s="38"/>
      <c r="LD76" s="38"/>
      <c r="LE76" s="38"/>
      <c r="LF76" s="38"/>
      <c r="LG76" s="38"/>
      <c r="LH76" s="38"/>
      <c r="LI76" s="38"/>
      <c r="LJ76" s="38"/>
      <c r="LK76" s="38"/>
      <c r="LL76" s="38"/>
      <c r="LM76" s="38"/>
      <c r="LN76" s="38"/>
      <c r="LO76" s="38"/>
      <c r="LP76" s="38"/>
      <c r="LQ76" s="38"/>
      <c r="LR76" s="38"/>
      <c r="LS76" s="38"/>
      <c r="LT76" s="38"/>
      <c r="LU76" s="38"/>
      <c r="LV76" s="38"/>
      <c r="LW76" s="38"/>
      <c r="LX76" s="38"/>
      <c r="LY76" s="38"/>
      <c r="LZ76" s="38"/>
      <c r="MA76" s="38"/>
      <c r="MB76" s="38"/>
      <c r="MC76" s="38"/>
      <c r="MD76" s="38"/>
      <c r="ME76" s="38"/>
      <c r="MF76" s="38"/>
      <c r="MG76" s="38"/>
      <c r="MH76" s="38"/>
      <c r="MI76" s="38"/>
      <c r="MJ76" s="38"/>
      <c r="MK76" s="38"/>
      <c r="ML76" s="38"/>
      <c r="MM76" s="38"/>
      <c r="MN76" s="38"/>
      <c r="MO76" s="38"/>
      <c r="MP76" s="38"/>
      <c r="MQ76" s="38"/>
      <c r="MR76" s="38"/>
      <c r="MS76" s="38"/>
      <c r="MT76" s="38"/>
      <c r="MU76" s="38"/>
      <c r="MV76" s="38"/>
      <c r="MW76" s="38"/>
      <c r="MX76" s="38"/>
      <c r="MY76" s="38"/>
      <c r="MZ76" s="38"/>
      <c r="NA76" s="38"/>
      <c r="NB76" s="38"/>
      <c r="NC76" s="38"/>
      <c r="ND76" s="38"/>
      <c r="NE76" s="38"/>
      <c r="NF76" s="38"/>
      <c r="NG76" s="38"/>
      <c r="NH76" s="38"/>
      <c r="NI76" s="38"/>
      <c r="NJ76" s="38"/>
      <c r="NK76" s="38"/>
      <c r="NL76" s="38"/>
      <c r="NM76" s="38"/>
      <c r="NN76" s="38"/>
      <c r="NO76" s="38"/>
      <c r="NP76" s="38"/>
      <c r="NQ76" s="38"/>
      <c r="NR76" s="38"/>
      <c r="NS76" s="38"/>
      <c r="NT76" s="38"/>
      <c r="NU76" s="38"/>
      <c r="NV76" s="38"/>
      <c r="NW76" s="38"/>
      <c r="NX76" s="38"/>
      <c r="NY76" s="38"/>
      <c r="NZ76" s="38"/>
      <c r="OA76" s="38"/>
      <c r="OB76" s="38"/>
      <c r="OC76" s="38"/>
      <c r="OD76" s="38"/>
      <c r="OE76" s="38"/>
      <c r="OF76" s="38"/>
      <c r="OG76" s="38"/>
      <c r="OH76" s="38"/>
      <c r="OI76" s="38"/>
      <c r="OJ76" s="38"/>
      <c r="OK76" s="38"/>
      <c r="OL76" s="38"/>
      <c r="OM76" s="38"/>
      <c r="ON76" s="38"/>
      <c r="OO76" s="38"/>
      <c r="OP76" s="38"/>
      <c r="OQ76" s="38"/>
      <c r="OR76" s="38"/>
      <c r="OS76" s="38"/>
      <c r="OT76" s="38"/>
      <c r="OU76" s="38"/>
      <c r="OV76" s="38"/>
      <c r="OW76" s="38"/>
      <c r="OX76" s="38"/>
      <c r="OY76" s="38"/>
      <c r="OZ76" s="38"/>
      <c r="PA76" s="38"/>
      <c r="PB76" s="38"/>
      <c r="PC76" s="38"/>
      <c r="PD76" s="38"/>
      <c r="PE76" s="38"/>
      <c r="PF76" s="38"/>
      <c r="PG76" s="38"/>
      <c r="PH76" s="38"/>
      <c r="PI76" s="38"/>
      <c r="PJ76" s="38"/>
      <c r="PK76" s="38"/>
      <c r="PL76" s="38"/>
      <c r="PM76" s="38"/>
      <c r="PN76" s="38"/>
      <c r="PO76" s="38"/>
      <c r="PP76" s="38"/>
      <c r="PQ76" s="38"/>
      <c r="PR76" s="38"/>
      <c r="PS76" s="38"/>
      <c r="PT76" s="38"/>
      <c r="PU76" s="38"/>
      <c r="PV76" s="38"/>
      <c r="PW76" s="38"/>
      <c r="PX76" s="38"/>
      <c r="PY76" s="38"/>
      <c r="PZ76" s="38"/>
      <c r="QA76" s="38"/>
      <c r="QB76" s="38"/>
      <c r="QC76" s="38"/>
      <c r="QD76" s="38"/>
      <c r="QE76" s="38"/>
      <c r="QF76" s="38"/>
      <c r="QG76" s="38"/>
      <c r="QH76" s="38"/>
      <c r="QI76" s="38"/>
      <c r="QJ76" s="38"/>
      <c r="QK76" s="38"/>
      <c r="QL76" s="38"/>
      <c r="QM76" s="38"/>
      <c r="QN76" s="38"/>
      <c r="QO76" s="38"/>
      <c r="QP76" s="38"/>
      <c r="QQ76" s="38"/>
      <c r="QR76" s="38"/>
      <c r="QS76" s="38"/>
      <c r="QT76" s="38"/>
      <c r="QU76" s="38"/>
      <c r="QV76" s="38"/>
      <c r="QW76" s="38"/>
      <c r="QX76" s="38"/>
      <c r="QY76" s="38"/>
      <c r="QZ76" s="38"/>
      <c r="RA76" s="38"/>
      <c r="RB76" s="38"/>
      <c r="RC76" s="38"/>
      <c r="RD76" s="38"/>
      <c r="RE76" s="38"/>
      <c r="RF76" s="38"/>
      <c r="RG76" s="38"/>
      <c r="RH76" s="38"/>
      <c r="RI76" s="38"/>
      <c r="RJ76" s="38"/>
      <c r="RK76" s="38"/>
      <c r="RL76" s="38"/>
      <c r="RM76" s="38"/>
      <c r="RN76" s="38"/>
      <c r="RO76" s="38">
        <v>3</v>
      </c>
      <c r="RP76" s="38"/>
      <c r="RQ76" s="38"/>
      <c r="RR76" s="38"/>
      <c r="RS76" s="38">
        <v>3</v>
      </c>
      <c r="RT76" s="38"/>
      <c r="RU76" s="38"/>
      <c r="RV76" s="38"/>
      <c r="RW76" s="38"/>
      <c r="RX76" s="38"/>
      <c r="RY76" s="38"/>
      <c r="RZ76" s="38"/>
      <c r="SA76" s="38"/>
      <c r="SB76" s="38"/>
      <c r="SC76" s="38"/>
      <c r="SD76" s="38"/>
      <c r="SE76" s="38"/>
      <c r="SF76" s="38"/>
      <c r="SG76" s="38"/>
      <c r="SH76" s="38"/>
      <c r="SI76" s="38"/>
      <c r="SJ76" s="38"/>
      <c r="SK76" s="38"/>
      <c r="SL76" s="38"/>
      <c r="SM76" s="38"/>
      <c r="SN76" s="38"/>
      <c r="SO76" s="38"/>
      <c r="SP76" s="38"/>
      <c r="SQ76" s="38"/>
      <c r="SR76" s="38"/>
      <c r="SS76" s="38"/>
      <c r="ST76" s="38"/>
      <c r="SU76" s="38"/>
      <c r="SV76" s="38"/>
      <c r="SW76" s="38"/>
      <c r="SX76" s="38"/>
      <c r="SY76" s="38"/>
      <c r="SZ76" s="38"/>
      <c r="TA76" s="38"/>
      <c r="TB76" s="38"/>
      <c r="TC76" s="38"/>
      <c r="TD76" s="38"/>
      <c r="TE76" s="38"/>
      <c r="TF76" s="38"/>
      <c r="TG76" s="38"/>
      <c r="TH76" s="38"/>
      <c r="TI76" s="38"/>
      <c r="TJ76" s="38"/>
      <c r="TK76" s="38"/>
      <c r="TL76" s="38"/>
      <c r="TM76" s="38"/>
      <c r="TN76" s="38"/>
      <c r="TO76" s="38"/>
      <c r="TP76" s="38"/>
      <c r="TQ76" s="38"/>
      <c r="TR76" s="38"/>
      <c r="TS76" s="38"/>
      <c r="TT76" s="38"/>
      <c r="TU76" s="38"/>
      <c r="TV76" s="38"/>
      <c r="TW76" s="38"/>
      <c r="TX76" s="38"/>
      <c r="TY76" s="38"/>
      <c r="TZ76" s="38"/>
      <c r="UA76" s="38"/>
      <c r="UB76" s="38"/>
      <c r="UC76" s="38"/>
      <c r="UD76" s="38"/>
      <c r="UE76" s="38"/>
      <c r="UF76" s="38"/>
      <c r="UG76" s="38"/>
      <c r="UH76" s="38"/>
      <c r="UI76" s="38"/>
      <c r="UJ76" s="38"/>
      <c r="UK76" s="38"/>
      <c r="UL76" s="38"/>
      <c r="UM76" s="38"/>
      <c r="UN76" s="38"/>
      <c r="UO76" s="38"/>
      <c r="UP76" s="38"/>
      <c r="UQ76" s="38"/>
      <c r="UR76" s="38"/>
      <c r="US76" s="38"/>
      <c r="UT76" s="38"/>
      <c r="UU76" s="38"/>
      <c r="UV76" s="38"/>
      <c r="UW76" s="38"/>
      <c r="UX76" s="38"/>
      <c r="UY76" s="38"/>
      <c r="UZ76" s="38"/>
      <c r="VA76" s="38"/>
      <c r="VB76" s="38"/>
      <c r="VC76" s="38"/>
      <c r="VD76" s="38"/>
      <c r="VE76" s="38"/>
      <c r="VF76" s="38"/>
      <c r="VG76" s="38"/>
      <c r="VH76" s="38"/>
      <c r="VI76" s="38"/>
      <c r="VJ76" s="38"/>
      <c r="VK76" s="38"/>
      <c r="VL76" s="38"/>
      <c r="VM76" s="38"/>
      <c r="VN76" s="38"/>
      <c r="VO76" s="38"/>
      <c r="VP76" s="38"/>
      <c r="VQ76" s="38"/>
      <c r="VR76" s="38"/>
      <c r="VS76" s="38"/>
      <c r="VT76" s="38"/>
      <c r="VU76" s="38"/>
      <c r="VV76" s="38"/>
      <c r="VW76" s="38"/>
      <c r="VX76" s="38"/>
      <c r="VY76" s="38"/>
      <c r="VZ76" s="38"/>
      <c r="WA76" s="38"/>
      <c r="WB76" s="38"/>
      <c r="WC76" s="38"/>
      <c r="WD76" s="38"/>
      <c r="WE76" s="38"/>
      <c r="WF76" s="38">
        <v>3</v>
      </c>
      <c r="WG76" s="38"/>
      <c r="WH76" s="38"/>
      <c r="WI76" s="38"/>
      <c r="WJ76" s="38"/>
      <c r="WK76" s="38"/>
      <c r="WL76" s="38"/>
      <c r="WM76" s="38">
        <v>3</v>
      </c>
      <c r="WN76" s="38"/>
      <c r="WO76" s="38"/>
      <c r="WP76" s="38"/>
      <c r="WQ76" s="38"/>
      <c r="WR76" s="38"/>
      <c r="WS76" s="38"/>
      <c r="WT76" s="38"/>
      <c r="WU76" s="38"/>
      <c r="WV76" s="38"/>
      <c r="WW76" s="38"/>
      <c r="WX76" s="38"/>
      <c r="WY76" s="38"/>
      <c r="WZ76" s="38"/>
      <c r="XA76" s="38"/>
      <c r="XB76" s="38"/>
      <c r="XC76" s="38"/>
      <c r="XD76" s="38"/>
      <c r="XE76" s="38"/>
      <c r="XF76" s="38"/>
      <c r="XG76" s="38"/>
      <c r="XH76" s="38"/>
      <c r="XI76" s="38"/>
      <c r="XJ76" s="38"/>
      <c r="XK76" s="38"/>
      <c r="XL76" s="38"/>
      <c r="XM76" s="38"/>
      <c r="XN76" s="38"/>
      <c r="XO76" s="38"/>
      <c r="XP76" s="38"/>
      <c r="XQ76" s="38"/>
      <c r="XR76" s="38"/>
      <c r="XS76" s="38"/>
      <c r="XT76" s="38"/>
      <c r="XU76" s="38"/>
      <c r="XV76" s="38"/>
      <c r="XW76" s="38"/>
      <c r="XX76" s="38"/>
      <c r="XY76" s="38"/>
      <c r="XZ76" s="38"/>
      <c r="YA76" s="38"/>
      <c r="YB76" s="38"/>
      <c r="YC76" s="38">
        <v>1</v>
      </c>
      <c r="YD76" s="38"/>
      <c r="YE76" s="38"/>
      <c r="YF76" s="38"/>
      <c r="YG76" s="38">
        <v>1</v>
      </c>
      <c r="YH76" s="38"/>
      <c r="YI76" s="38"/>
      <c r="YJ76" s="38"/>
      <c r="YK76" s="38"/>
      <c r="YL76" s="38"/>
      <c r="YM76" s="38"/>
      <c r="YN76" s="38"/>
      <c r="YO76" s="38"/>
      <c r="YP76" s="38"/>
      <c r="YQ76" s="38"/>
      <c r="YR76" s="38"/>
      <c r="YS76" s="38"/>
      <c r="YT76" s="38"/>
      <c r="YU76" s="38"/>
      <c r="YV76" s="38"/>
      <c r="YW76" s="38"/>
      <c r="YX76" s="38"/>
      <c r="YY76" s="38"/>
      <c r="YZ76" s="38"/>
      <c r="ZA76" s="38"/>
      <c r="ZB76" s="38"/>
      <c r="ZC76" s="38"/>
      <c r="ZD76" s="38"/>
      <c r="ZE76" s="38"/>
      <c r="ZF76" s="38"/>
      <c r="ZG76" s="38"/>
      <c r="ZH76" s="38"/>
      <c r="ZI76" s="38"/>
      <c r="ZJ76" s="38"/>
      <c r="ZK76" s="38"/>
      <c r="ZL76" s="38"/>
      <c r="ZM76" s="38"/>
      <c r="ZN76" s="38"/>
      <c r="ZO76" s="38"/>
      <c r="ZP76" s="38"/>
      <c r="ZQ76" s="38">
        <v>1</v>
      </c>
      <c r="ZR76" s="38"/>
      <c r="ZS76" s="38"/>
      <c r="ZT76" s="38"/>
      <c r="ZU76" s="38"/>
      <c r="ZV76" s="38"/>
      <c r="ZW76" s="38"/>
      <c r="ZX76" s="38"/>
      <c r="ZY76" s="38"/>
      <c r="ZZ76" s="38"/>
      <c r="AAA76" s="38"/>
      <c r="AAB76" s="38">
        <v>1</v>
      </c>
      <c r="AAC76" s="38"/>
      <c r="AAD76" s="38"/>
      <c r="AAE76" s="38"/>
      <c r="AAF76" s="38"/>
      <c r="AAG76" s="38"/>
      <c r="AAH76" s="38"/>
      <c r="AAI76" s="38"/>
      <c r="AAJ76" s="31">
        <f t="shared" si="9"/>
        <v>0</v>
      </c>
      <c r="AAK76" s="5"/>
    </row>
    <row r="77" spans="1:713" s="36" customFormat="1" x14ac:dyDescent="0.25">
      <c r="A77" s="43" t="s">
        <v>659</v>
      </c>
      <c r="B77" s="77">
        <f t="shared" si="8"/>
        <v>10</v>
      </c>
      <c r="C77" s="69">
        <v>10</v>
      </c>
      <c r="D77" s="71">
        <v>43461</v>
      </c>
      <c r="E77" s="85">
        <v>16.48</v>
      </c>
      <c r="F77" s="79">
        <f t="shared" si="7"/>
        <v>164.8</v>
      </c>
      <c r="G77" s="77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  <c r="AL77" s="38"/>
      <c r="AM77" s="38"/>
      <c r="AN77" s="38"/>
      <c r="AO77" s="38"/>
      <c r="AP77" s="38"/>
      <c r="AQ77" s="38"/>
      <c r="AR77" s="38"/>
      <c r="AS77" s="38"/>
      <c r="AT77" s="38"/>
      <c r="AU77" s="38"/>
      <c r="AV77" s="38"/>
      <c r="AW77" s="38"/>
      <c r="AX77" s="38"/>
      <c r="AY77" s="38"/>
      <c r="AZ77" s="38"/>
      <c r="BA77" s="38"/>
      <c r="BB77" s="38"/>
      <c r="BC77" s="38"/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8"/>
      <c r="BS77" s="38"/>
      <c r="BT77" s="38"/>
      <c r="BU77" s="38"/>
      <c r="BV77" s="38"/>
      <c r="BW77" s="38"/>
      <c r="BX77" s="38"/>
      <c r="BY77" s="38"/>
      <c r="BZ77" s="38"/>
      <c r="CA77" s="38"/>
      <c r="CB77" s="38"/>
      <c r="CC77" s="38"/>
      <c r="CD77" s="38"/>
      <c r="CE77" s="38"/>
      <c r="CF77" s="38"/>
      <c r="CG77" s="38"/>
      <c r="CH77" s="38"/>
      <c r="CI77" s="38"/>
      <c r="CJ77" s="38"/>
      <c r="CK77" s="38"/>
      <c r="CL77" s="38"/>
      <c r="CM77" s="38"/>
      <c r="CN77" s="38"/>
      <c r="CO77" s="38"/>
      <c r="CP77" s="38"/>
      <c r="CQ77" s="38"/>
      <c r="CR77" s="38"/>
      <c r="CS77" s="38"/>
      <c r="CT77" s="38"/>
      <c r="CU77" s="38"/>
      <c r="CV77" s="38"/>
      <c r="CW77" s="38"/>
      <c r="CX77" s="38"/>
      <c r="CY77" s="38"/>
      <c r="CZ77" s="38"/>
      <c r="DA77" s="38"/>
      <c r="DB77" s="38"/>
      <c r="DC77" s="38"/>
      <c r="DD77" s="38"/>
      <c r="DE77" s="38"/>
      <c r="DF77" s="38"/>
      <c r="DG77" s="38"/>
      <c r="DH77" s="38"/>
      <c r="DI77" s="38"/>
      <c r="DJ77" s="38"/>
      <c r="DK77" s="38"/>
      <c r="DL77" s="38"/>
      <c r="DM77" s="38"/>
      <c r="DN77" s="38"/>
      <c r="DO77" s="38"/>
      <c r="DP77" s="38"/>
      <c r="DQ77" s="38"/>
      <c r="DR77" s="38"/>
      <c r="DS77" s="38"/>
      <c r="DT77" s="38"/>
      <c r="DU77" s="38"/>
      <c r="DV77" s="38"/>
      <c r="DW77" s="38"/>
      <c r="DX77" s="38"/>
      <c r="DY77" s="38"/>
      <c r="DZ77" s="38"/>
      <c r="EA77" s="38"/>
      <c r="EB77" s="38"/>
      <c r="EC77" s="38"/>
      <c r="ED77" s="38"/>
      <c r="EE77" s="38"/>
      <c r="EF77" s="38"/>
      <c r="EG77" s="38"/>
      <c r="EH77" s="38"/>
      <c r="EI77" s="38"/>
      <c r="EJ77" s="38"/>
      <c r="EK77" s="38"/>
      <c r="EL77" s="38"/>
      <c r="EM77" s="38"/>
      <c r="EN77" s="38"/>
      <c r="EO77" s="38"/>
      <c r="EP77" s="38"/>
      <c r="EQ77" s="38"/>
      <c r="ER77" s="38"/>
      <c r="ES77" s="38"/>
      <c r="ET77" s="38"/>
      <c r="EU77" s="38"/>
      <c r="EV77" s="38"/>
      <c r="EW77" s="38"/>
      <c r="EX77" s="38"/>
      <c r="EY77" s="38"/>
      <c r="EZ77" s="38"/>
      <c r="FA77" s="38"/>
      <c r="FB77" s="38"/>
      <c r="FC77" s="38"/>
      <c r="FD77" s="38"/>
      <c r="FE77" s="38"/>
      <c r="FF77" s="38"/>
      <c r="FG77" s="38"/>
      <c r="FH77" s="38"/>
      <c r="FI77" s="38"/>
      <c r="FJ77" s="38"/>
      <c r="FK77" s="38"/>
      <c r="FL77" s="38"/>
      <c r="FM77" s="38"/>
      <c r="FN77" s="38"/>
      <c r="FO77" s="38"/>
      <c r="FP77" s="38"/>
      <c r="FQ77" s="38"/>
      <c r="FR77" s="38"/>
      <c r="FS77" s="38"/>
      <c r="FT77" s="38"/>
      <c r="FU77" s="38"/>
      <c r="FV77" s="38"/>
      <c r="FW77" s="38"/>
      <c r="FX77" s="38"/>
      <c r="FY77" s="38"/>
      <c r="FZ77" s="38"/>
      <c r="GA77" s="38"/>
      <c r="GB77" s="38"/>
      <c r="GC77" s="38"/>
      <c r="GD77" s="38"/>
      <c r="GE77" s="38"/>
      <c r="GF77" s="38"/>
      <c r="GG77" s="38"/>
      <c r="GH77" s="38"/>
      <c r="GI77" s="38"/>
      <c r="GJ77" s="38"/>
      <c r="GK77" s="38"/>
      <c r="GL77" s="38"/>
      <c r="GM77" s="38"/>
      <c r="GN77" s="38"/>
      <c r="GO77" s="38"/>
      <c r="GP77" s="38"/>
      <c r="GQ77" s="38"/>
      <c r="GR77" s="38"/>
      <c r="GS77" s="38"/>
      <c r="GT77" s="38"/>
      <c r="GU77" s="38"/>
      <c r="GV77" s="38"/>
      <c r="GW77" s="38"/>
      <c r="GX77" s="38"/>
      <c r="GY77" s="38"/>
      <c r="GZ77" s="38"/>
      <c r="HA77" s="38"/>
      <c r="HB77" s="38"/>
      <c r="HC77" s="38"/>
      <c r="HD77" s="38"/>
      <c r="HE77" s="38"/>
      <c r="HF77" s="38"/>
      <c r="HG77" s="38"/>
      <c r="HH77" s="38"/>
      <c r="HI77" s="38"/>
      <c r="HJ77" s="38"/>
      <c r="HK77" s="38"/>
      <c r="HL77" s="38"/>
      <c r="HM77" s="38"/>
      <c r="HN77" s="38"/>
      <c r="HO77" s="38"/>
      <c r="HP77" s="38"/>
      <c r="HQ77" s="38"/>
      <c r="HR77" s="38"/>
      <c r="HS77" s="38"/>
      <c r="HT77" s="38"/>
      <c r="HU77" s="38"/>
      <c r="HV77" s="38"/>
      <c r="HW77" s="38"/>
      <c r="HX77" s="38"/>
      <c r="HY77" s="38"/>
      <c r="HZ77" s="38"/>
      <c r="IA77" s="38"/>
      <c r="IB77" s="38"/>
      <c r="IC77" s="38"/>
      <c r="ID77" s="38"/>
      <c r="IE77" s="38"/>
      <c r="IF77" s="38"/>
      <c r="IG77" s="38"/>
      <c r="IH77" s="38"/>
      <c r="II77" s="38"/>
      <c r="IJ77" s="38"/>
      <c r="IK77" s="38"/>
      <c r="IL77" s="38"/>
      <c r="IM77" s="38"/>
      <c r="IN77" s="38"/>
      <c r="IO77" s="38"/>
      <c r="IP77" s="38"/>
      <c r="IQ77" s="38"/>
      <c r="IR77" s="38"/>
      <c r="IS77" s="38"/>
      <c r="IT77" s="38"/>
      <c r="IU77" s="38"/>
      <c r="IV77" s="38"/>
      <c r="IW77" s="38"/>
      <c r="IX77" s="38"/>
      <c r="IY77" s="38"/>
      <c r="IZ77" s="38"/>
      <c r="JA77" s="38"/>
      <c r="JB77" s="38"/>
      <c r="JC77" s="38"/>
      <c r="JD77" s="38"/>
      <c r="JE77" s="38"/>
      <c r="JF77" s="38"/>
      <c r="JG77" s="38"/>
      <c r="JH77" s="38"/>
      <c r="JI77" s="38"/>
      <c r="JJ77" s="38"/>
      <c r="JK77" s="38"/>
      <c r="JL77" s="38"/>
      <c r="JM77" s="38"/>
      <c r="JN77" s="38"/>
      <c r="JO77" s="38"/>
      <c r="JP77" s="38"/>
      <c r="JQ77" s="38"/>
      <c r="JR77" s="38"/>
      <c r="JS77" s="38"/>
      <c r="JT77" s="38"/>
      <c r="JU77" s="38"/>
      <c r="JV77" s="38"/>
      <c r="JW77" s="38"/>
      <c r="JX77" s="38"/>
      <c r="JY77" s="38"/>
      <c r="JZ77" s="38"/>
      <c r="KA77" s="38"/>
      <c r="KB77" s="38"/>
      <c r="KC77" s="38"/>
      <c r="KD77" s="38"/>
      <c r="KE77" s="38"/>
      <c r="KF77" s="38"/>
      <c r="KG77" s="38"/>
      <c r="KH77" s="38"/>
      <c r="KI77" s="38"/>
      <c r="KJ77" s="38"/>
      <c r="KK77" s="38"/>
      <c r="KL77" s="38"/>
      <c r="KM77" s="38"/>
      <c r="KN77" s="38"/>
      <c r="KO77" s="38"/>
      <c r="KP77" s="38"/>
      <c r="KQ77" s="38"/>
      <c r="KR77" s="38"/>
      <c r="KS77" s="38"/>
      <c r="KT77" s="38"/>
      <c r="KU77" s="38"/>
      <c r="KV77" s="38"/>
      <c r="KW77" s="38"/>
      <c r="KX77" s="38"/>
      <c r="KY77" s="38"/>
      <c r="KZ77" s="38"/>
      <c r="LA77" s="38"/>
      <c r="LB77" s="38"/>
      <c r="LC77" s="38"/>
      <c r="LD77" s="38"/>
      <c r="LE77" s="38"/>
      <c r="LF77" s="38"/>
      <c r="LG77" s="38"/>
      <c r="LH77" s="38"/>
      <c r="LI77" s="38"/>
      <c r="LJ77" s="38"/>
      <c r="LK77" s="38"/>
      <c r="LL77" s="38"/>
      <c r="LM77" s="38"/>
      <c r="LN77" s="38"/>
      <c r="LO77" s="38"/>
      <c r="LP77" s="38"/>
      <c r="LQ77" s="38"/>
      <c r="LR77" s="38"/>
      <c r="LS77" s="38"/>
      <c r="LT77" s="38"/>
      <c r="LU77" s="38"/>
      <c r="LV77" s="38"/>
      <c r="LW77" s="38"/>
      <c r="LX77" s="38"/>
      <c r="LY77" s="38"/>
      <c r="LZ77" s="38"/>
      <c r="MA77" s="38"/>
      <c r="MB77" s="38"/>
      <c r="MC77" s="38"/>
      <c r="MD77" s="38"/>
      <c r="ME77" s="38"/>
      <c r="MF77" s="38"/>
      <c r="MG77" s="38"/>
      <c r="MH77" s="38"/>
      <c r="MI77" s="38"/>
      <c r="MJ77" s="38"/>
      <c r="MK77" s="38"/>
      <c r="ML77" s="38"/>
      <c r="MM77" s="38"/>
      <c r="MN77" s="38"/>
      <c r="MO77" s="38"/>
      <c r="MP77" s="38"/>
      <c r="MQ77" s="38"/>
      <c r="MR77" s="38"/>
      <c r="MS77" s="38"/>
      <c r="MT77" s="38"/>
      <c r="MU77" s="38"/>
      <c r="MV77" s="38"/>
      <c r="MW77" s="38"/>
      <c r="MX77" s="38"/>
      <c r="MY77" s="38"/>
      <c r="MZ77" s="38"/>
      <c r="NA77" s="38"/>
      <c r="NB77" s="38"/>
      <c r="NC77" s="38"/>
      <c r="ND77" s="38"/>
      <c r="NE77" s="38"/>
      <c r="NF77" s="38"/>
      <c r="NG77" s="38"/>
      <c r="NH77" s="38"/>
      <c r="NI77" s="38"/>
      <c r="NJ77" s="38"/>
      <c r="NK77" s="38"/>
      <c r="NL77" s="38"/>
      <c r="NM77" s="38"/>
      <c r="NN77" s="38"/>
      <c r="NO77" s="38"/>
      <c r="NP77" s="38"/>
      <c r="NQ77" s="38"/>
      <c r="NR77" s="38"/>
      <c r="NS77" s="38"/>
      <c r="NT77" s="38"/>
      <c r="NU77" s="38"/>
      <c r="NV77" s="38"/>
      <c r="NW77" s="38"/>
      <c r="NX77" s="38"/>
      <c r="NY77" s="38"/>
      <c r="NZ77" s="38"/>
      <c r="OA77" s="38"/>
      <c r="OB77" s="38"/>
      <c r="OC77" s="38"/>
      <c r="OD77" s="38"/>
      <c r="OE77" s="38"/>
      <c r="OF77" s="38"/>
      <c r="OG77" s="38"/>
      <c r="OH77" s="38"/>
      <c r="OI77" s="38"/>
      <c r="OJ77" s="38"/>
      <c r="OK77" s="38"/>
      <c r="OL77" s="38"/>
      <c r="OM77" s="38"/>
      <c r="ON77" s="38"/>
      <c r="OO77" s="38"/>
      <c r="OP77" s="38"/>
      <c r="OQ77" s="38"/>
      <c r="OR77" s="38"/>
      <c r="OS77" s="38"/>
      <c r="OT77" s="38"/>
      <c r="OU77" s="38"/>
      <c r="OV77" s="38"/>
      <c r="OW77" s="38"/>
      <c r="OX77" s="38"/>
      <c r="OY77" s="38"/>
      <c r="OZ77" s="38"/>
      <c r="PA77" s="38"/>
      <c r="PB77" s="38"/>
      <c r="PC77" s="38"/>
      <c r="PD77" s="38"/>
      <c r="PE77" s="38"/>
      <c r="PF77" s="38"/>
      <c r="PG77" s="38"/>
      <c r="PH77" s="38"/>
      <c r="PI77" s="38"/>
      <c r="PJ77" s="38"/>
      <c r="PK77" s="38"/>
      <c r="PL77" s="38"/>
      <c r="PM77" s="38"/>
      <c r="PN77" s="38"/>
      <c r="PO77" s="38"/>
      <c r="PP77" s="38"/>
      <c r="PQ77" s="38"/>
      <c r="PR77" s="38"/>
      <c r="PS77" s="38"/>
      <c r="PT77" s="38"/>
      <c r="PU77" s="38"/>
      <c r="PV77" s="38"/>
      <c r="PW77" s="38"/>
      <c r="PX77" s="38"/>
      <c r="PY77" s="38"/>
      <c r="PZ77" s="38"/>
      <c r="QA77" s="38"/>
      <c r="QB77" s="38"/>
      <c r="QC77" s="38"/>
      <c r="QD77" s="38"/>
      <c r="QE77" s="38"/>
      <c r="QF77" s="38"/>
      <c r="QG77" s="38"/>
      <c r="QH77" s="38"/>
      <c r="QI77" s="38"/>
      <c r="QJ77" s="38"/>
      <c r="QK77" s="38"/>
      <c r="QL77" s="38"/>
      <c r="QM77" s="38"/>
      <c r="QN77" s="38"/>
      <c r="QO77" s="38"/>
      <c r="QP77" s="38"/>
      <c r="QQ77" s="38"/>
      <c r="QR77" s="38"/>
      <c r="QS77" s="38"/>
      <c r="QT77" s="38"/>
      <c r="QU77" s="38"/>
      <c r="QV77" s="38"/>
      <c r="QW77" s="38"/>
      <c r="QX77" s="38"/>
      <c r="QY77" s="38"/>
      <c r="QZ77" s="38"/>
      <c r="RA77" s="38"/>
      <c r="RB77" s="38"/>
      <c r="RC77" s="38"/>
      <c r="RD77" s="38"/>
      <c r="RE77" s="38"/>
      <c r="RF77" s="38"/>
      <c r="RG77" s="38"/>
      <c r="RH77" s="38"/>
      <c r="RI77" s="38"/>
      <c r="RJ77" s="38"/>
      <c r="RK77" s="38"/>
      <c r="RL77" s="38"/>
      <c r="RM77" s="38"/>
      <c r="RN77" s="38"/>
      <c r="RO77" s="38"/>
      <c r="RP77" s="38"/>
      <c r="RQ77" s="38"/>
      <c r="RR77" s="38"/>
      <c r="RS77" s="38"/>
      <c r="RT77" s="38"/>
      <c r="RU77" s="38"/>
      <c r="RV77" s="38"/>
      <c r="RW77" s="38"/>
      <c r="RX77" s="38"/>
      <c r="RY77" s="38"/>
      <c r="RZ77" s="38"/>
      <c r="SA77" s="38"/>
      <c r="SB77" s="38"/>
      <c r="SC77" s="38"/>
      <c r="SD77" s="38"/>
      <c r="SE77" s="38"/>
      <c r="SF77" s="38"/>
      <c r="SG77" s="38"/>
      <c r="SH77" s="38"/>
      <c r="SI77" s="38"/>
      <c r="SJ77" s="38"/>
      <c r="SK77" s="38"/>
      <c r="SL77" s="38"/>
      <c r="SM77" s="38"/>
      <c r="SN77" s="38"/>
      <c r="SO77" s="38"/>
      <c r="SP77" s="38"/>
      <c r="SQ77" s="38"/>
      <c r="SR77" s="38"/>
      <c r="SS77" s="38"/>
      <c r="ST77" s="38"/>
      <c r="SU77" s="38"/>
      <c r="SV77" s="38"/>
      <c r="SW77" s="38"/>
      <c r="SX77" s="38"/>
      <c r="SY77" s="38"/>
      <c r="SZ77" s="38"/>
      <c r="TA77" s="38"/>
      <c r="TB77" s="38"/>
      <c r="TC77" s="38"/>
      <c r="TD77" s="38"/>
      <c r="TE77" s="38"/>
      <c r="TF77" s="38"/>
      <c r="TG77" s="38"/>
      <c r="TH77" s="38"/>
      <c r="TI77" s="38"/>
      <c r="TJ77" s="38"/>
      <c r="TK77" s="38"/>
      <c r="TL77" s="38"/>
      <c r="TM77" s="38"/>
      <c r="TN77" s="38"/>
      <c r="TO77" s="38"/>
      <c r="TP77" s="38"/>
      <c r="TQ77" s="38"/>
      <c r="TR77" s="38"/>
      <c r="TS77" s="38"/>
      <c r="TT77" s="38"/>
      <c r="TU77" s="38"/>
      <c r="TV77" s="38"/>
      <c r="TW77" s="38"/>
      <c r="TX77" s="38"/>
      <c r="TY77" s="38"/>
      <c r="TZ77" s="38"/>
      <c r="UA77" s="38"/>
      <c r="UB77" s="38"/>
      <c r="UC77" s="38"/>
      <c r="UD77" s="38"/>
      <c r="UE77" s="38"/>
      <c r="UF77" s="38"/>
      <c r="UG77" s="38"/>
      <c r="UH77" s="38"/>
      <c r="UI77" s="38"/>
      <c r="UJ77" s="38"/>
      <c r="UK77" s="38"/>
      <c r="UL77" s="38"/>
      <c r="UM77" s="38"/>
      <c r="UN77" s="38"/>
      <c r="UO77" s="38"/>
      <c r="UP77" s="38"/>
      <c r="UQ77" s="38"/>
      <c r="UR77" s="38"/>
      <c r="US77" s="38"/>
      <c r="UT77" s="38"/>
      <c r="UU77" s="38"/>
      <c r="UV77" s="38"/>
      <c r="UW77" s="38"/>
      <c r="UX77" s="38"/>
      <c r="UY77" s="38"/>
      <c r="UZ77" s="38"/>
      <c r="VA77" s="38"/>
      <c r="VB77" s="38"/>
      <c r="VC77" s="38"/>
      <c r="VD77" s="38"/>
      <c r="VE77" s="38"/>
      <c r="VF77" s="38"/>
      <c r="VG77" s="38"/>
      <c r="VH77" s="38"/>
      <c r="VI77" s="38"/>
      <c r="VJ77" s="38"/>
      <c r="VK77" s="38"/>
      <c r="VL77" s="38"/>
      <c r="VM77" s="38"/>
      <c r="VN77" s="38"/>
      <c r="VO77" s="38"/>
      <c r="VP77" s="38"/>
      <c r="VQ77" s="38">
        <v>20</v>
      </c>
      <c r="VR77" s="38"/>
      <c r="VS77" s="38"/>
      <c r="VT77" s="38"/>
      <c r="VU77" s="38"/>
      <c r="VV77" s="38"/>
      <c r="VW77" s="38"/>
      <c r="VX77" s="38"/>
      <c r="VY77" s="38">
        <v>20</v>
      </c>
      <c r="VZ77" s="38"/>
      <c r="WA77" s="38"/>
      <c r="WB77" s="38"/>
      <c r="WC77" s="38"/>
      <c r="WD77" s="38"/>
      <c r="WE77" s="38"/>
      <c r="WF77" s="38"/>
      <c r="WG77" s="38"/>
      <c r="WH77" s="38"/>
      <c r="WI77" s="38"/>
      <c r="WJ77" s="38"/>
      <c r="WK77" s="38"/>
      <c r="WL77" s="38"/>
      <c r="WM77" s="38"/>
      <c r="WN77" s="38"/>
      <c r="WO77" s="38"/>
      <c r="WP77" s="38"/>
      <c r="WQ77" s="38"/>
      <c r="WR77" s="38"/>
      <c r="WS77" s="38"/>
      <c r="WT77" s="38"/>
      <c r="WU77" s="38"/>
      <c r="WV77" s="38"/>
      <c r="WW77" s="38"/>
      <c r="WX77" s="38"/>
      <c r="WY77" s="38"/>
      <c r="WZ77" s="38"/>
      <c r="XA77" s="38"/>
      <c r="XB77" s="38"/>
      <c r="XC77" s="38"/>
      <c r="XD77" s="38"/>
      <c r="XE77" s="38"/>
      <c r="XF77" s="38"/>
      <c r="XG77" s="38"/>
      <c r="XH77" s="38"/>
      <c r="XI77" s="38"/>
      <c r="XJ77" s="38"/>
      <c r="XK77" s="38"/>
      <c r="XL77" s="38"/>
      <c r="XM77" s="38"/>
      <c r="XN77" s="38"/>
      <c r="XO77" s="38"/>
      <c r="XP77" s="38"/>
      <c r="XQ77" s="38"/>
      <c r="XR77" s="38"/>
      <c r="XS77" s="38"/>
      <c r="XT77" s="38"/>
      <c r="XU77" s="38"/>
      <c r="XV77" s="38"/>
      <c r="XW77" s="38"/>
      <c r="XX77" s="38"/>
      <c r="XY77" s="38"/>
      <c r="XZ77" s="38"/>
      <c r="YA77" s="38"/>
      <c r="YB77" s="38"/>
      <c r="YC77" s="38"/>
      <c r="YD77" s="38"/>
      <c r="YE77" s="38"/>
      <c r="YF77" s="38"/>
      <c r="YG77" s="38"/>
      <c r="YH77" s="38"/>
      <c r="YI77" s="38"/>
      <c r="YJ77" s="38"/>
      <c r="YK77" s="38"/>
      <c r="YL77" s="38"/>
      <c r="YM77" s="38"/>
      <c r="YN77" s="38"/>
      <c r="YO77" s="38"/>
      <c r="YP77" s="38"/>
      <c r="YQ77" s="38"/>
      <c r="YR77" s="38"/>
      <c r="YS77" s="38"/>
      <c r="YT77" s="38"/>
      <c r="YU77" s="38"/>
      <c r="YV77" s="38"/>
      <c r="YW77" s="38"/>
      <c r="YX77" s="38"/>
      <c r="YY77" s="38"/>
      <c r="YZ77" s="38"/>
      <c r="ZA77" s="38"/>
      <c r="ZB77" s="38"/>
      <c r="ZC77" s="38"/>
      <c r="ZD77" s="38"/>
      <c r="ZE77" s="38"/>
      <c r="ZF77" s="38"/>
      <c r="ZG77" s="38"/>
      <c r="ZH77" s="38"/>
      <c r="ZI77" s="38"/>
      <c r="ZJ77" s="38"/>
      <c r="ZK77" s="38"/>
      <c r="ZL77" s="38"/>
      <c r="ZM77" s="38"/>
      <c r="ZN77" s="38"/>
      <c r="ZO77" s="38"/>
      <c r="ZP77" s="38"/>
      <c r="ZQ77" s="38">
        <v>10</v>
      </c>
      <c r="ZR77" s="38"/>
      <c r="ZS77" s="38"/>
      <c r="ZT77" s="38"/>
      <c r="ZU77" s="38"/>
      <c r="ZV77" s="38"/>
      <c r="ZW77" s="38">
        <v>10</v>
      </c>
      <c r="ZX77" s="38"/>
      <c r="ZY77" s="38"/>
      <c r="ZZ77" s="38"/>
      <c r="AAA77" s="38"/>
      <c r="AAB77" s="38"/>
      <c r="AAC77" s="38"/>
      <c r="AAD77" s="38"/>
      <c r="AAE77" s="38"/>
      <c r="AAF77" s="38"/>
      <c r="AAG77" s="38"/>
      <c r="AAH77" s="38"/>
      <c r="AAI77" s="38"/>
      <c r="AAJ77" s="31">
        <f t="shared" si="9"/>
        <v>0</v>
      </c>
      <c r="AAK77" s="5"/>
    </row>
    <row r="78" spans="1:713" s="36" customFormat="1" x14ac:dyDescent="0.25">
      <c r="A78" s="43" t="s">
        <v>659</v>
      </c>
      <c r="B78" s="77">
        <f t="shared" si="8"/>
        <v>2</v>
      </c>
      <c r="C78" s="69">
        <v>1</v>
      </c>
      <c r="D78" s="71">
        <v>43461</v>
      </c>
      <c r="E78" s="85">
        <v>18.45</v>
      </c>
      <c r="F78" s="79">
        <f t="shared" si="7"/>
        <v>36.9</v>
      </c>
      <c r="G78" s="77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  <c r="AL78" s="38"/>
      <c r="AM78" s="38"/>
      <c r="AN78" s="38"/>
      <c r="AO78" s="38"/>
      <c r="AP78" s="38"/>
      <c r="AQ78" s="38"/>
      <c r="AR78" s="38"/>
      <c r="AS78" s="38"/>
      <c r="AT78" s="38"/>
      <c r="AU78" s="38"/>
      <c r="AV78" s="38"/>
      <c r="AW78" s="38"/>
      <c r="AX78" s="38"/>
      <c r="AY78" s="38"/>
      <c r="AZ78" s="38"/>
      <c r="BA78" s="38"/>
      <c r="BB78" s="38"/>
      <c r="BC78" s="38"/>
      <c r="BD78" s="38"/>
      <c r="BE78" s="38"/>
      <c r="BF78" s="38"/>
      <c r="BG78" s="38"/>
      <c r="BH78" s="38"/>
      <c r="BI78" s="38"/>
      <c r="BJ78" s="38"/>
      <c r="BK78" s="38"/>
      <c r="BL78" s="38"/>
      <c r="BM78" s="38"/>
      <c r="BN78" s="38"/>
      <c r="BO78" s="38"/>
      <c r="BP78" s="38"/>
      <c r="BQ78" s="38"/>
      <c r="BR78" s="38"/>
      <c r="BS78" s="38"/>
      <c r="BT78" s="38"/>
      <c r="BU78" s="38"/>
      <c r="BV78" s="38"/>
      <c r="BW78" s="38"/>
      <c r="BX78" s="38"/>
      <c r="BY78" s="38"/>
      <c r="BZ78" s="38"/>
      <c r="CA78" s="38"/>
      <c r="CB78" s="38"/>
      <c r="CC78" s="38"/>
      <c r="CD78" s="38"/>
      <c r="CE78" s="38"/>
      <c r="CF78" s="38"/>
      <c r="CG78" s="38"/>
      <c r="CH78" s="38"/>
      <c r="CI78" s="38"/>
      <c r="CJ78" s="38"/>
      <c r="CK78" s="38"/>
      <c r="CL78" s="38"/>
      <c r="CM78" s="38"/>
      <c r="CN78" s="38"/>
      <c r="CO78" s="38"/>
      <c r="CP78" s="38"/>
      <c r="CQ78" s="38"/>
      <c r="CR78" s="38"/>
      <c r="CS78" s="38"/>
      <c r="CT78" s="38"/>
      <c r="CU78" s="38"/>
      <c r="CV78" s="38"/>
      <c r="CW78" s="38"/>
      <c r="CX78" s="38"/>
      <c r="CY78" s="38"/>
      <c r="CZ78" s="38"/>
      <c r="DA78" s="38"/>
      <c r="DB78" s="38"/>
      <c r="DC78" s="38"/>
      <c r="DD78" s="38"/>
      <c r="DE78" s="38"/>
      <c r="DF78" s="38"/>
      <c r="DG78" s="38"/>
      <c r="DH78" s="38"/>
      <c r="DI78" s="38"/>
      <c r="DJ78" s="38"/>
      <c r="DK78" s="38"/>
      <c r="DL78" s="38"/>
      <c r="DM78" s="38"/>
      <c r="DN78" s="38"/>
      <c r="DO78" s="38"/>
      <c r="DP78" s="38"/>
      <c r="DQ78" s="38"/>
      <c r="DR78" s="38"/>
      <c r="DS78" s="38"/>
      <c r="DT78" s="38"/>
      <c r="DU78" s="38"/>
      <c r="DV78" s="38"/>
      <c r="DW78" s="38"/>
      <c r="DX78" s="38"/>
      <c r="DY78" s="38"/>
      <c r="DZ78" s="38"/>
      <c r="EA78" s="38"/>
      <c r="EB78" s="38"/>
      <c r="EC78" s="38"/>
      <c r="ED78" s="38"/>
      <c r="EE78" s="38"/>
      <c r="EF78" s="38"/>
      <c r="EG78" s="38"/>
      <c r="EH78" s="38"/>
      <c r="EI78" s="38"/>
      <c r="EJ78" s="38"/>
      <c r="EK78" s="38"/>
      <c r="EL78" s="38"/>
      <c r="EM78" s="38"/>
      <c r="EN78" s="38"/>
      <c r="EO78" s="38"/>
      <c r="EP78" s="38"/>
      <c r="EQ78" s="38"/>
      <c r="ER78" s="38"/>
      <c r="ES78" s="38"/>
      <c r="ET78" s="38"/>
      <c r="EU78" s="38"/>
      <c r="EV78" s="38"/>
      <c r="EW78" s="38"/>
      <c r="EX78" s="38"/>
      <c r="EY78" s="38"/>
      <c r="EZ78" s="38"/>
      <c r="FA78" s="38"/>
      <c r="FB78" s="38"/>
      <c r="FC78" s="38"/>
      <c r="FD78" s="38"/>
      <c r="FE78" s="38"/>
      <c r="FF78" s="38"/>
      <c r="FG78" s="38"/>
      <c r="FH78" s="38"/>
      <c r="FI78" s="38"/>
      <c r="FJ78" s="38"/>
      <c r="FK78" s="38"/>
      <c r="FL78" s="38"/>
      <c r="FM78" s="38"/>
      <c r="FN78" s="38"/>
      <c r="FO78" s="38"/>
      <c r="FP78" s="38"/>
      <c r="FQ78" s="38"/>
      <c r="FR78" s="38"/>
      <c r="FS78" s="38"/>
      <c r="FT78" s="38"/>
      <c r="FU78" s="38"/>
      <c r="FV78" s="38"/>
      <c r="FW78" s="38"/>
      <c r="FX78" s="38"/>
      <c r="FY78" s="38"/>
      <c r="FZ78" s="38"/>
      <c r="GA78" s="38"/>
      <c r="GB78" s="38"/>
      <c r="GC78" s="38"/>
      <c r="GD78" s="38"/>
      <c r="GE78" s="38"/>
      <c r="GF78" s="38"/>
      <c r="GG78" s="38"/>
      <c r="GH78" s="38"/>
      <c r="GI78" s="38"/>
      <c r="GJ78" s="38"/>
      <c r="GK78" s="38"/>
      <c r="GL78" s="38"/>
      <c r="GM78" s="38"/>
      <c r="GN78" s="38"/>
      <c r="GO78" s="38"/>
      <c r="GP78" s="38"/>
      <c r="GQ78" s="38"/>
      <c r="GR78" s="38"/>
      <c r="GS78" s="38"/>
      <c r="GT78" s="38"/>
      <c r="GU78" s="38"/>
      <c r="GV78" s="38"/>
      <c r="GW78" s="38"/>
      <c r="GX78" s="38"/>
      <c r="GY78" s="38"/>
      <c r="GZ78" s="38"/>
      <c r="HA78" s="38"/>
      <c r="HB78" s="38"/>
      <c r="HC78" s="38"/>
      <c r="HD78" s="38"/>
      <c r="HE78" s="38"/>
      <c r="HF78" s="38"/>
      <c r="HG78" s="38"/>
      <c r="HH78" s="38"/>
      <c r="HI78" s="38"/>
      <c r="HJ78" s="38"/>
      <c r="HK78" s="38"/>
      <c r="HL78" s="38"/>
      <c r="HM78" s="38"/>
      <c r="HN78" s="38"/>
      <c r="HO78" s="38"/>
      <c r="HP78" s="38"/>
      <c r="HQ78" s="38"/>
      <c r="HR78" s="38"/>
      <c r="HS78" s="38"/>
      <c r="HT78" s="38"/>
      <c r="HU78" s="38"/>
      <c r="HV78" s="38"/>
      <c r="HW78" s="38"/>
      <c r="HX78" s="38"/>
      <c r="HY78" s="38"/>
      <c r="HZ78" s="38"/>
      <c r="IA78" s="38"/>
      <c r="IB78" s="38"/>
      <c r="IC78" s="38"/>
      <c r="ID78" s="38"/>
      <c r="IE78" s="38"/>
      <c r="IF78" s="38"/>
      <c r="IG78" s="38"/>
      <c r="IH78" s="38"/>
      <c r="II78" s="38"/>
      <c r="IJ78" s="38"/>
      <c r="IK78" s="38"/>
      <c r="IL78" s="38"/>
      <c r="IM78" s="38"/>
      <c r="IN78" s="38"/>
      <c r="IO78" s="38"/>
      <c r="IP78" s="38"/>
      <c r="IQ78" s="38"/>
      <c r="IR78" s="38"/>
      <c r="IS78" s="38"/>
      <c r="IT78" s="38"/>
      <c r="IU78" s="38"/>
      <c r="IV78" s="38"/>
      <c r="IW78" s="38"/>
      <c r="IX78" s="38"/>
      <c r="IY78" s="38"/>
      <c r="IZ78" s="38"/>
      <c r="JA78" s="38"/>
      <c r="JB78" s="38"/>
      <c r="JC78" s="38"/>
      <c r="JD78" s="38"/>
      <c r="JE78" s="38"/>
      <c r="JF78" s="38"/>
      <c r="JG78" s="38"/>
      <c r="JH78" s="38"/>
      <c r="JI78" s="38"/>
      <c r="JJ78" s="38"/>
      <c r="JK78" s="38"/>
      <c r="JL78" s="38"/>
      <c r="JM78" s="38"/>
      <c r="JN78" s="38"/>
      <c r="JO78" s="38"/>
      <c r="JP78" s="38"/>
      <c r="JQ78" s="38"/>
      <c r="JR78" s="38"/>
      <c r="JS78" s="38"/>
      <c r="JT78" s="38"/>
      <c r="JU78" s="38"/>
      <c r="JV78" s="38"/>
      <c r="JW78" s="38"/>
      <c r="JX78" s="38"/>
      <c r="JY78" s="38"/>
      <c r="JZ78" s="38"/>
      <c r="KA78" s="38"/>
      <c r="KB78" s="38"/>
      <c r="KC78" s="38"/>
      <c r="KD78" s="38"/>
      <c r="KE78" s="38"/>
      <c r="KF78" s="38"/>
      <c r="KG78" s="38"/>
      <c r="KH78" s="38"/>
      <c r="KI78" s="38"/>
      <c r="KJ78" s="38"/>
      <c r="KK78" s="38"/>
      <c r="KL78" s="38"/>
      <c r="KM78" s="38"/>
      <c r="KN78" s="38"/>
      <c r="KO78" s="38"/>
      <c r="KP78" s="38"/>
      <c r="KQ78" s="38"/>
      <c r="KR78" s="38"/>
      <c r="KS78" s="38"/>
      <c r="KT78" s="38"/>
      <c r="KU78" s="38"/>
      <c r="KV78" s="38"/>
      <c r="KW78" s="38"/>
      <c r="KX78" s="38"/>
      <c r="KY78" s="38"/>
      <c r="KZ78" s="38"/>
      <c r="LA78" s="38"/>
      <c r="LB78" s="38"/>
      <c r="LC78" s="38"/>
      <c r="LD78" s="38"/>
      <c r="LE78" s="38"/>
      <c r="LF78" s="38"/>
      <c r="LG78" s="38"/>
      <c r="LH78" s="38"/>
      <c r="LI78" s="38"/>
      <c r="LJ78" s="38"/>
      <c r="LK78" s="38"/>
      <c r="LL78" s="38"/>
      <c r="LM78" s="38"/>
      <c r="LN78" s="38"/>
      <c r="LO78" s="38"/>
      <c r="LP78" s="38"/>
      <c r="LQ78" s="38"/>
      <c r="LR78" s="38"/>
      <c r="LS78" s="38"/>
      <c r="LT78" s="38"/>
      <c r="LU78" s="38"/>
      <c r="LV78" s="38"/>
      <c r="LW78" s="38"/>
      <c r="LX78" s="38"/>
      <c r="LY78" s="38"/>
      <c r="LZ78" s="38"/>
      <c r="MA78" s="38"/>
      <c r="MB78" s="38"/>
      <c r="MC78" s="38"/>
      <c r="MD78" s="38"/>
      <c r="ME78" s="38"/>
      <c r="MF78" s="38"/>
      <c r="MG78" s="38"/>
      <c r="MH78" s="38"/>
      <c r="MI78" s="38"/>
      <c r="MJ78" s="38"/>
      <c r="MK78" s="38"/>
      <c r="ML78" s="38"/>
      <c r="MM78" s="38"/>
      <c r="MN78" s="38"/>
      <c r="MO78" s="38"/>
      <c r="MP78" s="38"/>
      <c r="MQ78" s="38"/>
      <c r="MR78" s="38"/>
      <c r="MS78" s="38"/>
      <c r="MT78" s="38"/>
      <c r="MU78" s="38"/>
      <c r="MV78" s="38"/>
      <c r="MW78" s="38"/>
      <c r="MX78" s="38"/>
      <c r="MY78" s="38"/>
      <c r="MZ78" s="38"/>
      <c r="NA78" s="38"/>
      <c r="NB78" s="38"/>
      <c r="NC78" s="38"/>
      <c r="ND78" s="38"/>
      <c r="NE78" s="38"/>
      <c r="NF78" s="38"/>
      <c r="NG78" s="38"/>
      <c r="NH78" s="38"/>
      <c r="NI78" s="38"/>
      <c r="NJ78" s="38"/>
      <c r="NK78" s="38"/>
      <c r="NL78" s="38"/>
      <c r="NM78" s="38"/>
      <c r="NN78" s="38"/>
      <c r="NO78" s="38"/>
      <c r="NP78" s="38"/>
      <c r="NQ78" s="38"/>
      <c r="NR78" s="38"/>
      <c r="NS78" s="38"/>
      <c r="NT78" s="38"/>
      <c r="NU78" s="38"/>
      <c r="NV78" s="38"/>
      <c r="NW78" s="38"/>
      <c r="NX78" s="38"/>
      <c r="NY78" s="38"/>
      <c r="NZ78" s="38"/>
      <c r="OA78" s="38"/>
      <c r="OB78" s="38"/>
      <c r="OC78" s="38"/>
      <c r="OD78" s="38"/>
      <c r="OE78" s="38"/>
      <c r="OF78" s="38"/>
      <c r="OG78" s="38"/>
      <c r="OH78" s="38"/>
      <c r="OI78" s="38"/>
      <c r="OJ78" s="38"/>
      <c r="OK78" s="38"/>
      <c r="OL78" s="38"/>
      <c r="OM78" s="38"/>
      <c r="ON78" s="38"/>
      <c r="OO78" s="38"/>
      <c r="OP78" s="38"/>
      <c r="OQ78" s="38"/>
      <c r="OR78" s="38"/>
      <c r="OS78" s="38"/>
      <c r="OT78" s="38"/>
      <c r="OU78" s="38"/>
      <c r="OV78" s="38"/>
      <c r="OW78" s="38"/>
      <c r="OX78" s="38"/>
      <c r="OY78" s="38"/>
      <c r="OZ78" s="38"/>
      <c r="PA78" s="38"/>
      <c r="PB78" s="38"/>
      <c r="PC78" s="38"/>
      <c r="PD78" s="38"/>
      <c r="PE78" s="38"/>
      <c r="PF78" s="38"/>
      <c r="PG78" s="38"/>
      <c r="PH78" s="38"/>
      <c r="PI78" s="38"/>
      <c r="PJ78" s="38"/>
      <c r="PK78" s="38"/>
      <c r="PL78" s="38"/>
      <c r="PM78" s="38"/>
      <c r="PN78" s="38"/>
      <c r="PO78" s="38"/>
      <c r="PP78" s="38"/>
      <c r="PQ78" s="38"/>
      <c r="PR78" s="38"/>
      <c r="PS78" s="38"/>
      <c r="PT78" s="38"/>
      <c r="PU78" s="38"/>
      <c r="PV78" s="38"/>
      <c r="PW78" s="38"/>
      <c r="PX78" s="38"/>
      <c r="PY78" s="38"/>
      <c r="PZ78" s="38"/>
      <c r="QA78" s="38"/>
      <c r="QB78" s="38"/>
      <c r="QC78" s="38"/>
      <c r="QD78" s="38"/>
      <c r="QE78" s="38"/>
      <c r="QF78" s="38"/>
      <c r="QG78" s="38"/>
      <c r="QH78" s="38"/>
      <c r="QI78" s="38"/>
      <c r="QJ78" s="38"/>
      <c r="QK78" s="38"/>
      <c r="QL78" s="38"/>
      <c r="QM78" s="38"/>
      <c r="QN78" s="38"/>
      <c r="QO78" s="38"/>
      <c r="QP78" s="38"/>
      <c r="QQ78" s="38"/>
      <c r="QR78" s="38"/>
      <c r="QS78" s="38"/>
      <c r="QT78" s="38"/>
      <c r="QU78" s="38"/>
      <c r="QV78" s="38"/>
      <c r="QW78" s="38"/>
      <c r="QX78" s="38"/>
      <c r="QY78" s="38"/>
      <c r="QZ78" s="38"/>
      <c r="RA78" s="38"/>
      <c r="RB78" s="38"/>
      <c r="RC78" s="38"/>
      <c r="RD78" s="38"/>
      <c r="RE78" s="38"/>
      <c r="RF78" s="38"/>
      <c r="RG78" s="38"/>
      <c r="RH78" s="38"/>
      <c r="RI78" s="38"/>
      <c r="RJ78" s="38"/>
      <c r="RK78" s="38"/>
      <c r="RL78" s="38"/>
      <c r="RM78" s="38"/>
      <c r="RN78" s="38"/>
      <c r="RO78" s="38"/>
      <c r="RP78" s="38"/>
      <c r="RQ78" s="38"/>
      <c r="RR78" s="38"/>
      <c r="RS78" s="38"/>
      <c r="RT78" s="38"/>
      <c r="RU78" s="38"/>
      <c r="RV78" s="38"/>
      <c r="RW78" s="38"/>
      <c r="RX78" s="38"/>
      <c r="RY78" s="38"/>
      <c r="RZ78" s="38"/>
      <c r="SA78" s="38"/>
      <c r="SB78" s="38"/>
      <c r="SC78" s="38"/>
      <c r="SD78" s="38"/>
      <c r="SE78" s="38"/>
      <c r="SF78" s="38"/>
      <c r="SG78" s="38"/>
      <c r="SH78" s="38"/>
      <c r="SI78" s="38"/>
      <c r="SJ78" s="38"/>
      <c r="SK78" s="38"/>
      <c r="SL78" s="38"/>
      <c r="SM78" s="38"/>
      <c r="SN78" s="38"/>
      <c r="SO78" s="38"/>
      <c r="SP78" s="38"/>
      <c r="SQ78" s="38"/>
      <c r="SR78" s="38"/>
      <c r="SS78" s="38"/>
      <c r="ST78" s="38"/>
      <c r="SU78" s="38"/>
      <c r="SV78" s="38"/>
      <c r="SW78" s="38"/>
      <c r="SX78" s="38"/>
      <c r="SY78" s="38"/>
      <c r="SZ78" s="38"/>
      <c r="TA78" s="38"/>
      <c r="TB78" s="38"/>
      <c r="TC78" s="38"/>
      <c r="TD78" s="38"/>
      <c r="TE78" s="38"/>
      <c r="TF78" s="38"/>
      <c r="TG78" s="38"/>
      <c r="TH78" s="38"/>
      <c r="TI78" s="38"/>
      <c r="TJ78" s="38"/>
      <c r="TK78" s="38"/>
      <c r="TL78" s="38"/>
      <c r="TM78" s="38"/>
      <c r="TN78" s="38"/>
      <c r="TO78" s="38"/>
      <c r="TP78" s="38"/>
      <c r="TQ78" s="38"/>
      <c r="TR78" s="38"/>
      <c r="TS78" s="38"/>
      <c r="TT78" s="38"/>
      <c r="TU78" s="38"/>
      <c r="TV78" s="38"/>
      <c r="TW78" s="38"/>
      <c r="TX78" s="38"/>
      <c r="TY78" s="38"/>
      <c r="TZ78" s="38"/>
      <c r="UA78" s="38"/>
      <c r="UB78" s="38"/>
      <c r="UC78" s="38"/>
      <c r="UD78" s="38"/>
      <c r="UE78" s="38"/>
      <c r="UF78" s="38"/>
      <c r="UG78" s="38"/>
      <c r="UH78" s="38"/>
      <c r="UI78" s="38"/>
      <c r="UJ78" s="38"/>
      <c r="UK78" s="38"/>
      <c r="UL78" s="38"/>
      <c r="UM78" s="38"/>
      <c r="UN78" s="38"/>
      <c r="UO78" s="38"/>
      <c r="UP78" s="38"/>
      <c r="UQ78" s="38"/>
      <c r="UR78" s="38"/>
      <c r="US78" s="38"/>
      <c r="UT78" s="38"/>
      <c r="UU78" s="38"/>
      <c r="UV78" s="38"/>
      <c r="UW78" s="38"/>
      <c r="UX78" s="38"/>
      <c r="UY78" s="38"/>
      <c r="UZ78" s="38"/>
      <c r="VA78" s="38"/>
      <c r="VB78" s="38"/>
      <c r="VC78" s="38"/>
      <c r="VD78" s="38"/>
      <c r="VE78" s="38"/>
      <c r="VF78" s="38"/>
      <c r="VG78" s="38"/>
      <c r="VH78" s="38"/>
      <c r="VI78" s="38"/>
      <c r="VJ78" s="38"/>
      <c r="VK78" s="38"/>
      <c r="VL78" s="38"/>
      <c r="VM78" s="38"/>
      <c r="VN78" s="38"/>
      <c r="VO78" s="38"/>
      <c r="VP78" s="38"/>
      <c r="VQ78" s="38"/>
      <c r="VR78" s="38"/>
      <c r="VS78" s="38"/>
      <c r="VT78" s="38"/>
      <c r="VU78" s="38"/>
      <c r="VV78" s="38"/>
      <c r="VW78" s="38"/>
      <c r="VX78" s="38"/>
      <c r="VY78" s="38"/>
      <c r="VZ78" s="38"/>
      <c r="WA78" s="38"/>
      <c r="WB78" s="38"/>
      <c r="WC78" s="38"/>
      <c r="WD78" s="38"/>
      <c r="WE78" s="38"/>
      <c r="WF78" s="38"/>
      <c r="WG78" s="38"/>
      <c r="WH78" s="38"/>
      <c r="WI78" s="38"/>
      <c r="WJ78" s="38"/>
      <c r="WK78" s="38"/>
      <c r="WL78" s="38"/>
      <c r="WM78" s="38"/>
      <c r="WN78" s="38"/>
      <c r="WO78" s="38"/>
      <c r="WP78" s="38"/>
      <c r="WQ78" s="38"/>
      <c r="WR78" s="38"/>
      <c r="WS78" s="38"/>
      <c r="WT78" s="38"/>
      <c r="WU78" s="38"/>
      <c r="WV78" s="38"/>
      <c r="WW78" s="38"/>
      <c r="WX78" s="38"/>
      <c r="WY78" s="38"/>
      <c r="WZ78" s="38"/>
      <c r="XA78" s="38"/>
      <c r="XB78" s="38"/>
      <c r="XC78" s="38"/>
      <c r="XD78" s="38"/>
      <c r="XE78" s="38"/>
      <c r="XF78" s="38"/>
      <c r="XG78" s="38"/>
      <c r="XH78" s="38"/>
      <c r="XI78" s="38"/>
      <c r="XJ78" s="38"/>
      <c r="XK78" s="38"/>
      <c r="XL78" s="38"/>
      <c r="XM78" s="38"/>
      <c r="XN78" s="38"/>
      <c r="XO78" s="38"/>
      <c r="XP78" s="38"/>
      <c r="XQ78" s="38"/>
      <c r="XR78" s="38"/>
      <c r="XS78" s="38"/>
      <c r="XT78" s="38"/>
      <c r="XU78" s="38"/>
      <c r="XV78" s="38"/>
      <c r="XW78" s="38"/>
      <c r="XX78" s="38"/>
      <c r="XY78" s="38"/>
      <c r="XZ78" s="38"/>
      <c r="YA78" s="38"/>
      <c r="YB78" s="38"/>
      <c r="YC78" s="38"/>
      <c r="YD78" s="38"/>
      <c r="YE78" s="38"/>
      <c r="YF78" s="38"/>
      <c r="YG78" s="38"/>
      <c r="YH78" s="38"/>
      <c r="YI78" s="38"/>
      <c r="YJ78" s="38"/>
      <c r="YK78" s="38"/>
      <c r="YL78" s="38"/>
      <c r="YM78" s="38"/>
      <c r="YN78" s="38"/>
      <c r="YO78" s="38"/>
      <c r="YP78" s="38"/>
      <c r="YQ78" s="38"/>
      <c r="YR78" s="38"/>
      <c r="YS78" s="38"/>
      <c r="YT78" s="38"/>
      <c r="YU78" s="38"/>
      <c r="YV78" s="38"/>
      <c r="YW78" s="38"/>
      <c r="YX78" s="38"/>
      <c r="YY78" s="38"/>
      <c r="YZ78" s="38"/>
      <c r="ZA78" s="38"/>
      <c r="ZB78" s="38"/>
      <c r="ZC78" s="38"/>
      <c r="ZD78" s="38"/>
      <c r="ZE78" s="38"/>
      <c r="ZF78" s="38"/>
      <c r="ZG78" s="38"/>
      <c r="ZH78" s="38"/>
      <c r="ZI78" s="38"/>
      <c r="ZJ78" s="38"/>
      <c r="ZK78" s="38"/>
      <c r="ZL78" s="38"/>
      <c r="ZM78" s="38"/>
      <c r="ZN78" s="38"/>
      <c r="ZO78" s="38"/>
      <c r="ZP78" s="38"/>
      <c r="ZQ78" s="38">
        <v>2</v>
      </c>
      <c r="ZR78" s="38"/>
      <c r="ZS78" s="38"/>
      <c r="ZT78" s="38"/>
      <c r="ZU78" s="38"/>
      <c r="ZV78" s="38"/>
      <c r="ZW78" s="38">
        <v>2</v>
      </c>
      <c r="ZX78" s="38"/>
      <c r="ZY78" s="38"/>
      <c r="ZZ78" s="38"/>
      <c r="AAA78" s="38"/>
      <c r="AAB78" s="38"/>
      <c r="AAC78" s="38"/>
      <c r="AAD78" s="38"/>
      <c r="AAE78" s="38"/>
      <c r="AAF78" s="38"/>
      <c r="AAG78" s="38"/>
      <c r="AAH78" s="38"/>
      <c r="AAI78" s="38"/>
      <c r="AAJ78" s="31">
        <f t="shared" si="9"/>
        <v>0</v>
      </c>
      <c r="AAK78" s="5"/>
    </row>
    <row r="79" spans="1:713" s="36" customFormat="1" ht="13.5" customHeight="1" x14ac:dyDescent="0.25">
      <c r="A79" s="43" t="s">
        <v>93</v>
      </c>
      <c r="B79" s="77">
        <f t="shared" si="8"/>
        <v>0</v>
      </c>
      <c r="C79" s="69">
        <v>1</v>
      </c>
      <c r="D79" s="71">
        <v>43430</v>
      </c>
      <c r="E79" s="85">
        <v>13.59</v>
      </c>
      <c r="F79" s="79">
        <f t="shared" si="7"/>
        <v>0</v>
      </c>
      <c r="G79" s="77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  <c r="AL79" s="38"/>
      <c r="AM79" s="38"/>
      <c r="AN79" s="38"/>
      <c r="AO79" s="38"/>
      <c r="AP79" s="38"/>
      <c r="AQ79" s="38"/>
      <c r="AR79" s="38"/>
      <c r="AS79" s="38"/>
      <c r="AT79" s="38"/>
      <c r="AU79" s="38"/>
      <c r="AV79" s="38"/>
      <c r="AW79" s="38"/>
      <c r="AX79" s="38"/>
      <c r="AY79" s="38"/>
      <c r="AZ79" s="38"/>
      <c r="BA79" s="38"/>
      <c r="BB79" s="38"/>
      <c r="BC79" s="38"/>
      <c r="BD79" s="38"/>
      <c r="BE79" s="38"/>
      <c r="BF79" s="38"/>
      <c r="BG79" s="38"/>
      <c r="BH79" s="38"/>
      <c r="BI79" s="38"/>
      <c r="BJ79" s="38"/>
      <c r="BK79" s="38"/>
      <c r="BL79" s="38"/>
      <c r="BM79" s="38"/>
      <c r="BN79" s="38"/>
      <c r="BO79" s="38"/>
      <c r="BP79" s="38"/>
      <c r="BQ79" s="38">
        <v>10</v>
      </c>
      <c r="BR79" s="38"/>
      <c r="BS79" s="38"/>
      <c r="BT79" s="38"/>
      <c r="BU79" s="38"/>
      <c r="BV79" s="38"/>
      <c r="BW79" s="38">
        <v>10</v>
      </c>
      <c r="BX79" s="38"/>
      <c r="BY79" s="38">
        <v>30</v>
      </c>
      <c r="BZ79" s="38"/>
      <c r="CA79" s="38"/>
      <c r="CB79" s="38"/>
      <c r="CC79" s="38"/>
      <c r="CD79" s="38"/>
      <c r="CE79" s="38"/>
      <c r="CF79" s="38"/>
      <c r="CG79" s="38"/>
      <c r="CH79" s="38"/>
      <c r="CI79" s="38"/>
      <c r="CJ79" s="38"/>
      <c r="CK79" s="38">
        <v>10</v>
      </c>
      <c r="CL79" s="38"/>
      <c r="CM79" s="38"/>
      <c r="CN79" s="38"/>
      <c r="CO79" s="38"/>
      <c r="CP79" s="38"/>
      <c r="CQ79" s="38"/>
      <c r="CR79" s="38"/>
      <c r="CS79" s="38"/>
      <c r="CT79" s="38"/>
      <c r="CU79" s="38"/>
      <c r="CV79" s="38"/>
      <c r="CW79" s="38"/>
      <c r="CX79" s="38"/>
      <c r="CY79" s="38"/>
      <c r="CZ79" s="38"/>
      <c r="DA79" s="38"/>
      <c r="DB79" s="38"/>
      <c r="DC79" s="38"/>
      <c r="DD79" s="38"/>
      <c r="DE79" s="38"/>
      <c r="DF79" s="38"/>
      <c r="DG79" s="38"/>
      <c r="DH79" s="38"/>
      <c r="DI79" s="38"/>
      <c r="DJ79" s="38"/>
      <c r="DK79" s="38"/>
      <c r="DL79" s="38"/>
      <c r="DM79" s="38"/>
      <c r="DN79" s="38"/>
      <c r="DO79" s="38"/>
      <c r="DP79" s="38"/>
      <c r="DQ79" s="38"/>
      <c r="DR79" s="38"/>
      <c r="DS79" s="38"/>
      <c r="DT79" s="38"/>
      <c r="DU79" s="38"/>
      <c r="DV79" s="38"/>
      <c r="DW79" s="38"/>
      <c r="DX79" s="38"/>
      <c r="DY79" s="38"/>
      <c r="DZ79" s="38"/>
      <c r="EA79" s="38"/>
      <c r="EB79" s="38"/>
      <c r="EC79" s="38"/>
      <c r="ED79" s="38"/>
      <c r="EE79" s="38"/>
      <c r="EF79" s="38"/>
      <c r="EG79" s="38"/>
      <c r="EH79" s="38"/>
      <c r="EI79" s="38"/>
      <c r="EJ79" s="38"/>
      <c r="EK79" s="38"/>
      <c r="EL79" s="38"/>
      <c r="EM79" s="38"/>
      <c r="EN79" s="38"/>
      <c r="EO79" s="38"/>
      <c r="EP79" s="38"/>
      <c r="EQ79" s="38"/>
      <c r="ER79" s="38"/>
      <c r="ES79" s="38"/>
      <c r="ET79" s="38"/>
      <c r="EU79" s="38"/>
      <c r="EV79" s="38"/>
      <c r="EW79" s="38"/>
      <c r="EX79" s="38"/>
      <c r="EY79" s="38"/>
      <c r="EZ79" s="38"/>
      <c r="FA79" s="38"/>
      <c r="FB79" s="38"/>
      <c r="FC79" s="38"/>
      <c r="FD79" s="38"/>
      <c r="FE79" s="38"/>
      <c r="FF79" s="38"/>
      <c r="FG79" s="38"/>
      <c r="FH79" s="38"/>
      <c r="FI79" s="38"/>
      <c r="FJ79" s="38"/>
      <c r="FK79" s="38"/>
      <c r="FL79" s="38"/>
      <c r="FM79" s="38"/>
      <c r="FN79" s="38"/>
      <c r="FO79" s="38"/>
      <c r="FP79" s="38"/>
      <c r="FQ79" s="38"/>
      <c r="FR79" s="38"/>
      <c r="FS79" s="38"/>
      <c r="FT79" s="38"/>
      <c r="FU79" s="38"/>
      <c r="FV79" s="38"/>
      <c r="FW79" s="38"/>
      <c r="FX79" s="38"/>
      <c r="FY79" s="38"/>
      <c r="FZ79" s="38"/>
      <c r="GA79" s="38"/>
      <c r="GB79" s="38"/>
      <c r="GC79" s="38"/>
      <c r="GD79" s="38"/>
      <c r="GE79" s="38"/>
      <c r="GF79" s="38"/>
      <c r="GG79" s="38"/>
      <c r="GH79" s="38"/>
      <c r="GI79" s="38"/>
      <c r="GJ79" s="38"/>
      <c r="GK79" s="38"/>
      <c r="GL79" s="38"/>
      <c r="GM79" s="38"/>
      <c r="GN79" s="38"/>
      <c r="GO79" s="38"/>
      <c r="GP79" s="38"/>
      <c r="GQ79" s="38"/>
      <c r="GR79" s="38"/>
      <c r="GS79" s="38"/>
      <c r="GT79" s="38"/>
      <c r="GU79" s="38"/>
      <c r="GV79" s="38"/>
      <c r="GW79" s="38"/>
      <c r="GX79" s="38"/>
      <c r="GY79" s="38"/>
      <c r="GZ79" s="38"/>
      <c r="HA79" s="38"/>
      <c r="HB79" s="38"/>
      <c r="HC79" s="38"/>
      <c r="HD79" s="38"/>
      <c r="HE79" s="38"/>
      <c r="HF79" s="38"/>
      <c r="HG79" s="38"/>
      <c r="HH79" s="38"/>
      <c r="HI79" s="38"/>
      <c r="HJ79" s="38"/>
      <c r="HK79" s="38"/>
      <c r="HL79" s="38"/>
      <c r="HM79" s="38"/>
      <c r="HN79" s="38"/>
      <c r="HO79" s="38"/>
      <c r="HP79" s="38"/>
      <c r="HQ79" s="38"/>
      <c r="HR79" s="38"/>
      <c r="HS79" s="38"/>
      <c r="HT79" s="38"/>
      <c r="HU79" s="38"/>
      <c r="HV79" s="38"/>
      <c r="HW79" s="38"/>
      <c r="HX79" s="38"/>
      <c r="HY79" s="38"/>
      <c r="HZ79" s="38"/>
      <c r="IA79" s="38"/>
      <c r="IB79" s="38"/>
      <c r="IC79" s="38"/>
      <c r="ID79" s="38"/>
      <c r="IE79" s="38"/>
      <c r="IF79" s="38"/>
      <c r="IG79" s="38"/>
      <c r="IH79" s="38"/>
      <c r="II79" s="38"/>
      <c r="IJ79" s="38"/>
      <c r="IK79" s="38"/>
      <c r="IL79" s="38"/>
      <c r="IM79" s="38"/>
      <c r="IN79" s="38"/>
      <c r="IO79" s="38"/>
      <c r="IP79" s="38"/>
      <c r="IQ79" s="38"/>
      <c r="IR79" s="38"/>
      <c r="IS79" s="38"/>
      <c r="IT79" s="38"/>
      <c r="IU79" s="38"/>
      <c r="IV79" s="38"/>
      <c r="IW79" s="38"/>
      <c r="IX79" s="38"/>
      <c r="IY79" s="38"/>
      <c r="IZ79" s="38"/>
      <c r="JA79" s="38"/>
      <c r="JB79" s="38"/>
      <c r="JC79" s="38"/>
      <c r="JD79" s="38"/>
      <c r="JE79" s="38"/>
      <c r="JF79" s="38"/>
      <c r="JG79" s="38"/>
      <c r="JH79" s="38"/>
      <c r="JI79" s="38"/>
      <c r="JJ79" s="38"/>
      <c r="JK79" s="38"/>
      <c r="JL79" s="38"/>
      <c r="JM79" s="38"/>
      <c r="JN79" s="38"/>
      <c r="JO79" s="38"/>
      <c r="JP79" s="38"/>
      <c r="JQ79" s="38"/>
      <c r="JR79" s="38"/>
      <c r="JS79" s="38"/>
      <c r="JT79" s="38"/>
      <c r="JU79" s="38"/>
      <c r="JV79" s="38"/>
      <c r="JW79" s="38"/>
      <c r="JX79" s="38"/>
      <c r="JY79" s="38"/>
      <c r="JZ79" s="38"/>
      <c r="KA79" s="38"/>
      <c r="KB79" s="38"/>
      <c r="KC79" s="38"/>
      <c r="KD79" s="38"/>
      <c r="KE79" s="38"/>
      <c r="KF79" s="38"/>
      <c r="KG79" s="38"/>
      <c r="KH79" s="38"/>
      <c r="KI79" s="38"/>
      <c r="KJ79" s="38"/>
      <c r="KK79" s="38"/>
      <c r="KL79" s="38"/>
      <c r="KM79" s="38"/>
      <c r="KN79" s="38"/>
      <c r="KO79" s="38"/>
      <c r="KP79" s="38"/>
      <c r="KQ79" s="38"/>
      <c r="KR79" s="38"/>
      <c r="KS79" s="38"/>
      <c r="KT79" s="38"/>
      <c r="KU79" s="38"/>
      <c r="KV79" s="38"/>
      <c r="KW79" s="38"/>
      <c r="KX79" s="38"/>
      <c r="KY79" s="38"/>
      <c r="KZ79" s="38"/>
      <c r="LA79" s="38"/>
      <c r="LB79" s="38"/>
      <c r="LC79" s="38"/>
      <c r="LD79" s="38"/>
      <c r="LE79" s="38"/>
      <c r="LF79" s="38"/>
      <c r="LG79" s="38"/>
      <c r="LH79" s="38"/>
      <c r="LI79" s="38"/>
      <c r="LJ79" s="38"/>
      <c r="LK79" s="38"/>
      <c r="LL79" s="38"/>
      <c r="LM79" s="38"/>
      <c r="LN79" s="38"/>
      <c r="LO79" s="38"/>
      <c r="LP79" s="38"/>
      <c r="LQ79" s="38"/>
      <c r="LR79" s="38"/>
      <c r="LS79" s="38"/>
      <c r="LT79" s="38"/>
      <c r="LU79" s="38"/>
      <c r="LV79" s="38"/>
      <c r="LW79" s="38"/>
      <c r="LX79" s="38"/>
      <c r="LY79" s="38"/>
      <c r="LZ79" s="38"/>
      <c r="MA79" s="38"/>
      <c r="MB79" s="38"/>
      <c r="MC79" s="38"/>
      <c r="MD79" s="38"/>
      <c r="ME79" s="38"/>
      <c r="MF79" s="38"/>
      <c r="MG79" s="38"/>
      <c r="MH79" s="38"/>
      <c r="MI79" s="38"/>
      <c r="MJ79" s="38"/>
      <c r="MK79" s="38"/>
      <c r="ML79" s="38"/>
      <c r="MM79" s="38"/>
      <c r="MN79" s="38"/>
      <c r="MO79" s="38"/>
      <c r="MP79" s="38"/>
      <c r="MQ79" s="38"/>
      <c r="MR79" s="38"/>
      <c r="MS79" s="38"/>
      <c r="MT79" s="38"/>
      <c r="MU79" s="38"/>
      <c r="MV79" s="38"/>
      <c r="MW79" s="38"/>
      <c r="MX79" s="38"/>
      <c r="MY79" s="38"/>
      <c r="MZ79" s="38"/>
      <c r="NA79" s="38"/>
      <c r="NB79" s="38"/>
      <c r="NC79" s="38"/>
      <c r="ND79" s="38"/>
      <c r="NE79" s="38"/>
      <c r="NF79" s="38"/>
      <c r="NG79" s="38"/>
      <c r="NH79" s="38"/>
      <c r="NI79" s="38"/>
      <c r="NJ79" s="38"/>
      <c r="NK79" s="38"/>
      <c r="NL79" s="38"/>
      <c r="NM79" s="38"/>
      <c r="NN79" s="38"/>
      <c r="NO79" s="38"/>
      <c r="NP79" s="38"/>
      <c r="NQ79" s="38"/>
      <c r="NR79" s="38"/>
      <c r="NS79" s="38"/>
      <c r="NT79" s="38"/>
      <c r="NU79" s="38"/>
      <c r="NV79" s="38"/>
      <c r="NW79" s="38"/>
      <c r="NX79" s="38"/>
      <c r="NY79" s="38"/>
      <c r="NZ79" s="38"/>
      <c r="OA79" s="38"/>
      <c r="OB79" s="38"/>
      <c r="OC79" s="38"/>
      <c r="OD79" s="38"/>
      <c r="OE79" s="38"/>
      <c r="OF79" s="38"/>
      <c r="OG79" s="38"/>
      <c r="OH79" s="38"/>
      <c r="OI79" s="38"/>
      <c r="OJ79" s="38"/>
      <c r="OK79" s="38"/>
      <c r="OL79" s="38">
        <v>10</v>
      </c>
      <c r="OM79" s="38"/>
      <c r="ON79" s="38"/>
      <c r="OO79" s="38"/>
      <c r="OP79" s="38"/>
      <c r="OQ79" s="38"/>
      <c r="OR79" s="38"/>
      <c r="OS79" s="38">
        <v>10</v>
      </c>
      <c r="OT79" s="38"/>
      <c r="OU79" s="38"/>
      <c r="OV79" s="38"/>
      <c r="OW79" s="38"/>
      <c r="OX79" s="38"/>
      <c r="OY79" s="38"/>
      <c r="OZ79" s="38"/>
      <c r="PA79" s="38"/>
      <c r="PB79" s="38"/>
      <c r="PC79" s="38"/>
      <c r="PD79" s="38"/>
      <c r="PE79" s="38"/>
      <c r="PF79" s="38"/>
      <c r="PG79" s="38"/>
      <c r="PH79" s="38"/>
      <c r="PI79" s="38"/>
      <c r="PJ79" s="38"/>
      <c r="PK79" s="38"/>
      <c r="PL79" s="38"/>
      <c r="PM79" s="38"/>
      <c r="PN79" s="38"/>
      <c r="PO79" s="38"/>
      <c r="PP79" s="38"/>
      <c r="PQ79" s="38"/>
      <c r="PR79" s="38"/>
      <c r="PS79" s="38"/>
      <c r="PT79" s="38"/>
      <c r="PU79" s="38"/>
      <c r="PV79" s="38"/>
      <c r="PW79" s="38"/>
      <c r="PX79" s="38"/>
      <c r="PY79" s="38"/>
      <c r="PZ79" s="38"/>
      <c r="QA79" s="38"/>
      <c r="QB79" s="38"/>
      <c r="QC79" s="38"/>
      <c r="QD79" s="38"/>
      <c r="QE79" s="38"/>
      <c r="QF79" s="38"/>
      <c r="QG79" s="38"/>
      <c r="QH79" s="38"/>
      <c r="QI79" s="38"/>
      <c r="QJ79" s="38"/>
      <c r="QK79" s="38"/>
      <c r="QL79" s="38"/>
      <c r="QM79" s="38"/>
      <c r="QN79" s="38"/>
      <c r="QO79" s="38"/>
      <c r="QP79" s="38"/>
      <c r="QQ79" s="38"/>
      <c r="QR79" s="38"/>
      <c r="QS79" s="38"/>
      <c r="QT79" s="38"/>
      <c r="QU79" s="38"/>
      <c r="QV79" s="38"/>
      <c r="QW79" s="38"/>
      <c r="QX79" s="38"/>
      <c r="QY79" s="38"/>
      <c r="QZ79" s="38"/>
      <c r="RA79" s="38"/>
      <c r="RB79" s="38"/>
      <c r="RC79" s="38"/>
      <c r="RD79" s="38"/>
      <c r="RE79" s="38"/>
      <c r="RF79" s="38"/>
      <c r="RG79" s="38"/>
      <c r="RH79" s="38"/>
      <c r="RI79" s="38"/>
      <c r="RJ79" s="38"/>
      <c r="RK79" s="38"/>
      <c r="RL79" s="38"/>
      <c r="RM79" s="38"/>
      <c r="RN79" s="38"/>
      <c r="RO79" s="38"/>
      <c r="RP79" s="38"/>
      <c r="RQ79" s="38"/>
      <c r="RR79" s="38"/>
      <c r="RS79" s="38"/>
      <c r="RT79" s="38"/>
      <c r="RU79" s="38"/>
      <c r="RV79" s="38"/>
      <c r="RW79" s="38"/>
      <c r="RX79" s="38"/>
      <c r="RY79" s="38"/>
      <c r="RZ79" s="38"/>
      <c r="SA79" s="38"/>
      <c r="SB79" s="38"/>
      <c r="SC79" s="38"/>
      <c r="SD79" s="38"/>
      <c r="SE79" s="38"/>
      <c r="SF79" s="38"/>
      <c r="SG79" s="38"/>
      <c r="SH79" s="38"/>
      <c r="SI79" s="38"/>
      <c r="SJ79" s="38"/>
      <c r="SK79" s="38"/>
      <c r="SL79" s="38"/>
      <c r="SM79" s="38"/>
      <c r="SN79" s="38"/>
      <c r="SO79" s="38"/>
      <c r="SP79" s="38"/>
      <c r="SQ79" s="38"/>
      <c r="SR79" s="38"/>
      <c r="SS79" s="38"/>
      <c r="ST79" s="38"/>
      <c r="SU79" s="38"/>
      <c r="SV79" s="38"/>
      <c r="SW79" s="38"/>
      <c r="SX79" s="38"/>
      <c r="SY79" s="38"/>
      <c r="SZ79" s="38"/>
      <c r="TA79" s="38"/>
      <c r="TB79" s="38"/>
      <c r="TC79" s="38"/>
      <c r="TD79" s="38"/>
      <c r="TE79" s="38"/>
      <c r="TF79" s="38"/>
      <c r="TG79" s="38"/>
      <c r="TH79" s="38"/>
      <c r="TI79" s="38">
        <v>10</v>
      </c>
      <c r="TJ79" s="38"/>
      <c r="TK79" s="38"/>
      <c r="TL79" s="38"/>
      <c r="TM79" s="38"/>
      <c r="TN79" s="38"/>
      <c r="TO79" s="38"/>
      <c r="TP79" s="38"/>
      <c r="TQ79" s="38"/>
      <c r="TR79" s="38"/>
      <c r="TS79" s="38"/>
      <c r="TT79" s="38"/>
      <c r="TU79" s="38"/>
      <c r="TV79" s="38"/>
      <c r="TW79" s="38"/>
      <c r="TX79" s="38"/>
      <c r="TY79" s="38"/>
      <c r="TZ79" s="38"/>
      <c r="UA79" s="38"/>
      <c r="UB79" s="38"/>
      <c r="UC79" s="38"/>
      <c r="UD79" s="38">
        <v>10</v>
      </c>
      <c r="UE79" s="38"/>
      <c r="UF79" s="38"/>
      <c r="UG79" s="38"/>
      <c r="UH79" s="38"/>
      <c r="UI79" s="38"/>
      <c r="UJ79" s="38"/>
      <c r="UK79" s="38"/>
      <c r="UL79" s="38"/>
      <c r="UM79" s="38"/>
      <c r="UN79" s="38"/>
      <c r="UO79" s="38"/>
      <c r="UP79" s="38"/>
      <c r="UQ79" s="38"/>
      <c r="UR79" s="38"/>
      <c r="US79" s="38"/>
      <c r="UT79" s="38"/>
      <c r="UU79" s="38"/>
      <c r="UV79" s="38"/>
      <c r="UW79" s="38"/>
      <c r="UX79" s="38"/>
      <c r="UY79" s="38"/>
      <c r="UZ79" s="38"/>
      <c r="VA79" s="38"/>
      <c r="VB79" s="38"/>
      <c r="VC79" s="38"/>
      <c r="VD79" s="38"/>
      <c r="VE79" s="38"/>
      <c r="VF79" s="38"/>
      <c r="VG79" s="38"/>
      <c r="VH79" s="38"/>
      <c r="VI79" s="38"/>
      <c r="VJ79" s="38"/>
      <c r="VK79" s="38"/>
      <c r="VL79" s="38"/>
      <c r="VM79" s="38"/>
      <c r="VN79" s="38"/>
      <c r="VO79" s="38"/>
      <c r="VP79" s="38"/>
      <c r="VQ79" s="38"/>
      <c r="VR79" s="38"/>
      <c r="VS79" s="38"/>
      <c r="VT79" s="38"/>
      <c r="VU79" s="38"/>
      <c r="VV79" s="38"/>
      <c r="VW79" s="38"/>
      <c r="VX79" s="38"/>
      <c r="VY79" s="38"/>
      <c r="VZ79" s="38"/>
      <c r="WA79" s="38"/>
      <c r="WB79" s="38"/>
      <c r="WC79" s="38"/>
      <c r="WD79" s="38"/>
      <c r="WE79" s="38"/>
      <c r="WF79" s="38"/>
      <c r="WG79" s="38"/>
      <c r="WH79" s="38"/>
      <c r="WI79" s="38"/>
      <c r="WJ79" s="38"/>
      <c r="WK79" s="38"/>
      <c r="WL79" s="38"/>
      <c r="WM79" s="38"/>
      <c r="WN79" s="38"/>
      <c r="WO79" s="38"/>
      <c r="WP79" s="38"/>
      <c r="WQ79" s="38">
        <v>10</v>
      </c>
      <c r="WR79" s="38"/>
      <c r="WS79" s="38">
        <v>10</v>
      </c>
      <c r="WT79" s="38"/>
      <c r="WU79" s="38"/>
      <c r="WV79" s="38"/>
      <c r="WW79" s="38"/>
      <c r="WX79" s="38"/>
      <c r="WY79" s="38"/>
      <c r="WZ79" s="38"/>
      <c r="XA79" s="38"/>
      <c r="XB79" s="38"/>
      <c r="XC79" s="38"/>
      <c r="XD79" s="38"/>
      <c r="XE79" s="38"/>
      <c r="XF79" s="38"/>
      <c r="XG79" s="38"/>
      <c r="XH79" s="38"/>
      <c r="XI79" s="38"/>
      <c r="XJ79" s="38"/>
      <c r="XK79" s="38"/>
      <c r="XL79" s="38"/>
      <c r="XM79" s="38"/>
      <c r="XN79" s="38"/>
      <c r="XO79" s="38"/>
      <c r="XP79" s="38"/>
      <c r="XQ79" s="38"/>
      <c r="XR79" s="38"/>
      <c r="XS79" s="38"/>
      <c r="XT79" s="38"/>
      <c r="XU79" s="38"/>
      <c r="XV79" s="38"/>
      <c r="XW79" s="38"/>
      <c r="XX79" s="38"/>
      <c r="XY79" s="38"/>
      <c r="XZ79" s="38"/>
      <c r="YA79" s="38"/>
      <c r="YB79" s="38"/>
      <c r="YC79" s="38"/>
      <c r="YD79" s="38"/>
      <c r="YE79" s="38"/>
      <c r="YF79" s="38"/>
      <c r="YG79" s="38"/>
      <c r="YH79" s="38"/>
      <c r="YI79" s="38"/>
      <c r="YJ79" s="38"/>
      <c r="YK79" s="38"/>
      <c r="YL79" s="38"/>
      <c r="YM79" s="38"/>
      <c r="YN79" s="38"/>
      <c r="YO79" s="38"/>
      <c r="YP79" s="38"/>
      <c r="YQ79" s="38"/>
      <c r="YR79" s="38"/>
      <c r="YS79" s="38"/>
      <c r="YT79" s="38"/>
      <c r="YU79" s="38"/>
      <c r="YV79" s="38"/>
      <c r="YW79" s="38"/>
      <c r="YX79" s="38"/>
      <c r="YY79" s="38"/>
      <c r="YZ79" s="38"/>
      <c r="ZA79" s="38"/>
      <c r="ZB79" s="38"/>
      <c r="ZC79" s="38"/>
      <c r="ZD79" s="38"/>
      <c r="ZE79" s="38"/>
      <c r="ZF79" s="38"/>
      <c r="ZG79" s="38"/>
      <c r="ZH79" s="38"/>
      <c r="ZI79" s="38"/>
      <c r="ZJ79" s="38"/>
      <c r="ZK79" s="38"/>
      <c r="ZL79" s="38"/>
      <c r="ZM79" s="38"/>
      <c r="ZN79" s="38"/>
      <c r="ZO79" s="38"/>
      <c r="ZP79" s="38"/>
      <c r="ZQ79" s="38"/>
      <c r="ZR79" s="38"/>
      <c r="ZS79" s="38"/>
      <c r="ZT79" s="38"/>
      <c r="ZU79" s="38"/>
      <c r="ZV79" s="38"/>
      <c r="ZW79" s="38"/>
      <c r="ZX79" s="38"/>
      <c r="ZY79" s="38"/>
      <c r="ZZ79" s="38"/>
      <c r="AAA79" s="38"/>
      <c r="AAB79" s="38"/>
      <c r="AAC79" s="38"/>
      <c r="AAD79" s="38"/>
      <c r="AAE79" s="38"/>
      <c r="AAF79" s="38"/>
      <c r="AAG79" s="38"/>
      <c r="AAH79" s="38"/>
      <c r="AAI79" s="38"/>
      <c r="AAJ79" s="31">
        <f t="shared" si="9"/>
        <v>0</v>
      </c>
      <c r="AAK79" s="5"/>
    </row>
    <row r="80" spans="1:713" s="36" customFormat="1" x14ac:dyDescent="0.25">
      <c r="A80" s="43" t="s">
        <v>180</v>
      </c>
      <c r="B80" s="77">
        <f t="shared" si="8"/>
        <v>0</v>
      </c>
      <c r="C80" s="69">
        <v>1</v>
      </c>
      <c r="D80" s="71">
        <v>43255</v>
      </c>
      <c r="E80" s="85">
        <v>24.7</v>
      </c>
      <c r="F80" s="79">
        <f t="shared" si="7"/>
        <v>0</v>
      </c>
      <c r="G80" s="77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38"/>
      <c r="AY80" s="38"/>
      <c r="AZ80" s="38"/>
      <c r="BA80" s="38"/>
      <c r="BB80" s="38"/>
      <c r="BC80" s="38"/>
      <c r="BD80" s="38"/>
      <c r="BE80" s="38"/>
      <c r="BF80" s="38"/>
      <c r="BG80" s="38"/>
      <c r="BH80" s="38"/>
      <c r="BI80" s="38"/>
      <c r="BJ80" s="38"/>
      <c r="BK80" s="38"/>
      <c r="BL80" s="38"/>
      <c r="BM80" s="38"/>
      <c r="BN80" s="38"/>
      <c r="BO80" s="38"/>
      <c r="BP80" s="38"/>
      <c r="BQ80" s="38"/>
      <c r="BR80" s="38"/>
      <c r="BS80" s="38"/>
      <c r="BT80" s="38"/>
      <c r="BU80" s="38"/>
      <c r="BV80" s="38"/>
      <c r="BW80" s="38"/>
      <c r="BX80" s="38"/>
      <c r="BY80" s="38"/>
      <c r="BZ80" s="38"/>
      <c r="CA80" s="38"/>
      <c r="CB80" s="38"/>
      <c r="CC80" s="38"/>
      <c r="CD80" s="38"/>
      <c r="CE80" s="38"/>
      <c r="CF80" s="38"/>
      <c r="CG80" s="38"/>
      <c r="CH80" s="38"/>
      <c r="CI80" s="38"/>
      <c r="CJ80" s="38"/>
      <c r="CK80" s="38"/>
      <c r="CL80" s="38"/>
      <c r="CM80" s="38"/>
      <c r="CN80" s="38"/>
      <c r="CO80" s="38"/>
      <c r="CP80" s="38"/>
      <c r="CQ80" s="38"/>
      <c r="CR80" s="38"/>
      <c r="CS80" s="38"/>
      <c r="CT80" s="38"/>
      <c r="CU80" s="38"/>
      <c r="CV80" s="38"/>
      <c r="CW80" s="38"/>
      <c r="CX80" s="38"/>
      <c r="CY80" s="38"/>
      <c r="CZ80" s="38"/>
      <c r="DA80" s="38"/>
      <c r="DB80" s="38"/>
      <c r="DC80" s="38"/>
      <c r="DD80" s="38"/>
      <c r="DE80" s="38"/>
      <c r="DF80" s="38"/>
      <c r="DG80" s="38"/>
      <c r="DH80" s="38"/>
      <c r="DI80" s="38"/>
      <c r="DJ80" s="38"/>
      <c r="DK80" s="38"/>
      <c r="DL80" s="38"/>
      <c r="DM80" s="38"/>
      <c r="DN80" s="38"/>
      <c r="DO80" s="38"/>
      <c r="DP80" s="38"/>
      <c r="DQ80" s="38"/>
      <c r="DR80" s="38"/>
      <c r="DS80" s="38"/>
      <c r="DT80" s="38"/>
      <c r="DU80" s="38"/>
      <c r="DV80" s="38"/>
      <c r="DW80" s="38"/>
      <c r="DX80" s="38"/>
      <c r="DY80" s="38"/>
      <c r="DZ80" s="38"/>
      <c r="EA80" s="38"/>
      <c r="EB80" s="38"/>
      <c r="EC80" s="38"/>
      <c r="ED80" s="38"/>
      <c r="EE80" s="38"/>
      <c r="EF80" s="38"/>
      <c r="EG80" s="38"/>
      <c r="EH80" s="38"/>
      <c r="EI80" s="38"/>
      <c r="EJ80" s="38"/>
      <c r="EK80" s="38"/>
      <c r="EL80" s="38"/>
      <c r="EM80" s="38"/>
      <c r="EN80" s="38"/>
      <c r="EO80" s="38"/>
      <c r="EP80" s="38"/>
      <c r="EQ80" s="38"/>
      <c r="ER80" s="38"/>
      <c r="ES80" s="38"/>
      <c r="ET80" s="38"/>
      <c r="EU80" s="38"/>
      <c r="EV80" s="38"/>
      <c r="EW80" s="38"/>
      <c r="EX80" s="38"/>
      <c r="EY80" s="38"/>
      <c r="EZ80" s="38"/>
      <c r="FA80" s="38"/>
      <c r="FB80" s="38"/>
      <c r="FC80" s="38"/>
      <c r="FD80" s="38"/>
      <c r="FE80" s="38"/>
      <c r="FF80" s="38"/>
      <c r="FG80" s="38"/>
      <c r="FH80" s="38"/>
      <c r="FI80" s="38"/>
      <c r="FJ80" s="38"/>
      <c r="FK80" s="38"/>
      <c r="FL80" s="38"/>
      <c r="FM80" s="38"/>
      <c r="FN80" s="38"/>
      <c r="FO80" s="38"/>
      <c r="FP80" s="38"/>
      <c r="FQ80" s="38"/>
      <c r="FR80" s="38"/>
      <c r="FS80" s="38"/>
      <c r="FT80" s="38"/>
      <c r="FU80" s="38"/>
      <c r="FV80" s="38"/>
      <c r="FW80" s="38"/>
      <c r="FX80" s="38"/>
      <c r="FY80" s="38"/>
      <c r="FZ80" s="38"/>
      <c r="GA80" s="38"/>
      <c r="GB80" s="38"/>
      <c r="GC80" s="38"/>
      <c r="GD80" s="38"/>
      <c r="GE80" s="38"/>
      <c r="GF80" s="38"/>
      <c r="GG80" s="38"/>
      <c r="GH80" s="38"/>
      <c r="GI80" s="38"/>
      <c r="GJ80" s="38"/>
      <c r="GK80" s="38"/>
      <c r="GL80" s="38"/>
      <c r="GM80" s="38"/>
      <c r="GN80" s="38"/>
      <c r="GO80" s="38"/>
      <c r="GP80" s="38"/>
      <c r="GQ80" s="38"/>
      <c r="GR80" s="38"/>
      <c r="GS80" s="38"/>
      <c r="GT80" s="38"/>
      <c r="GU80" s="38"/>
      <c r="GV80" s="38"/>
      <c r="GW80" s="38"/>
      <c r="GX80" s="38"/>
      <c r="GY80" s="38"/>
      <c r="GZ80" s="38"/>
      <c r="HA80" s="38"/>
      <c r="HB80" s="38"/>
      <c r="HC80" s="38"/>
      <c r="HD80" s="38"/>
      <c r="HE80" s="38"/>
      <c r="HF80" s="38"/>
      <c r="HG80" s="38"/>
      <c r="HH80" s="38"/>
      <c r="HI80" s="38"/>
      <c r="HJ80" s="38"/>
      <c r="HK80" s="38"/>
      <c r="HL80" s="38"/>
      <c r="HM80" s="38"/>
      <c r="HN80" s="38"/>
      <c r="HO80" s="38"/>
      <c r="HP80" s="38"/>
      <c r="HQ80" s="38"/>
      <c r="HR80" s="38"/>
      <c r="HS80" s="38"/>
      <c r="HT80" s="38"/>
      <c r="HU80" s="38"/>
      <c r="HV80" s="38"/>
      <c r="HW80" s="38"/>
      <c r="HX80" s="38"/>
      <c r="HY80" s="38"/>
      <c r="HZ80" s="38"/>
      <c r="IA80" s="38"/>
      <c r="IB80" s="38"/>
      <c r="IC80" s="38"/>
      <c r="ID80" s="38"/>
      <c r="IE80" s="38"/>
      <c r="IF80" s="38"/>
      <c r="IG80" s="38"/>
      <c r="IH80" s="38"/>
      <c r="II80" s="38"/>
      <c r="IJ80" s="38"/>
      <c r="IK80" s="38"/>
      <c r="IL80" s="38"/>
      <c r="IM80" s="38"/>
      <c r="IN80" s="38"/>
      <c r="IO80" s="38"/>
      <c r="IP80" s="38"/>
      <c r="IQ80" s="38"/>
      <c r="IR80" s="38"/>
      <c r="IS80" s="38"/>
      <c r="IT80" s="38"/>
      <c r="IU80" s="38"/>
      <c r="IV80" s="38"/>
      <c r="IW80" s="38"/>
      <c r="IX80" s="38"/>
      <c r="IY80" s="38"/>
      <c r="IZ80" s="38"/>
      <c r="JA80" s="38"/>
      <c r="JB80" s="38"/>
      <c r="JC80" s="38"/>
      <c r="JD80" s="38"/>
      <c r="JE80" s="38"/>
      <c r="JF80" s="38"/>
      <c r="JG80" s="38"/>
      <c r="JH80" s="38"/>
      <c r="JI80" s="38"/>
      <c r="JJ80" s="38"/>
      <c r="JK80" s="38"/>
      <c r="JL80" s="38"/>
      <c r="JM80" s="38"/>
      <c r="JN80" s="38"/>
      <c r="JO80" s="38"/>
      <c r="JP80" s="38"/>
      <c r="JQ80" s="38"/>
      <c r="JR80" s="38"/>
      <c r="JS80" s="38"/>
      <c r="JT80" s="38"/>
      <c r="JU80" s="38"/>
      <c r="JV80" s="38"/>
      <c r="JW80" s="38"/>
      <c r="JX80" s="38"/>
      <c r="JY80" s="38"/>
      <c r="JZ80" s="38"/>
      <c r="KA80" s="38"/>
      <c r="KB80" s="38"/>
      <c r="KC80" s="38"/>
      <c r="KD80" s="38"/>
      <c r="KE80" s="38"/>
      <c r="KF80" s="38"/>
      <c r="KG80" s="38"/>
      <c r="KH80" s="38"/>
      <c r="KI80" s="38"/>
      <c r="KJ80" s="38"/>
      <c r="KK80" s="38"/>
      <c r="KL80" s="38"/>
      <c r="KM80" s="38">
        <v>1</v>
      </c>
      <c r="KN80" s="38"/>
      <c r="KO80" s="38"/>
      <c r="KP80" s="38"/>
      <c r="KQ80" s="38"/>
      <c r="KR80" s="38"/>
      <c r="KS80" s="38"/>
      <c r="KT80" s="38">
        <v>1</v>
      </c>
      <c r="KU80" s="38"/>
      <c r="KV80" s="38"/>
      <c r="KW80" s="38"/>
      <c r="KX80" s="38"/>
      <c r="KY80" s="38"/>
      <c r="KZ80" s="38"/>
      <c r="LA80" s="38"/>
      <c r="LB80" s="38"/>
      <c r="LC80" s="38"/>
      <c r="LD80" s="38"/>
      <c r="LE80" s="38"/>
      <c r="LF80" s="38"/>
      <c r="LG80" s="38"/>
      <c r="LH80" s="38"/>
      <c r="LI80" s="38"/>
      <c r="LJ80" s="38"/>
      <c r="LK80" s="38"/>
      <c r="LL80" s="38"/>
      <c r="LM80" s="38"/>
      <c r="LN80" s="38"/>
      <c r="LO80" s="38"/>
      <c r="LP80" s="38"/>
      <c r="LQ80" s="38"/>
      <c r="LR80" s="38"/>
      <c r="LS80" s="38"/>
      <c r="LT80" s="38"/>
      <c r="LU80" s="38"/>
      <c r="LV80" s="38"/>
      <c r="LW80" s="38"/>
      <c r="LX80" s="38"/>
      <c r="LY80" s="38"/>
      <c r="LZ80" s="38"/>
      <c r="MA80" s="38"/>
      <c r="MB80" s="38"/>
      <c r="MC80" s="38"/>
      <c r="MD80" s="38"/>
      <c r="ME80" s="38"/>
      <c r="MF80" s="38"/>
      <c r="MG80" s="38"/>
      <c r="MH80" s="38"/>
      <c r="MI80" s="38"/>
      <c r="MJ80" s="38"/>
      <c r="MK80" s="38"/>
      <c r="ML80" s="38"/>
      <c r="MM80" s="38"/>
      <c r="MN80" s="38"/>
      <c r="MO80" s="38"/>
      <c r="MP80" s="38"/>
      <c r="MQ80" s="38"/>
      <c r="MR80" s="38"/>
      <c r="MS80" s="38"/>
      <c r="MT80" s="38"/>
      <c r="MU80" s="38"/>
      <c r="MV80" s="38"/>
      <c r="MW80" s="38"/>
      <c r="MX80" s="38"/>
      <c r="MY80" s="38"/>
      <c r="MZ80" s="38"/>
      <c r="NA80" s="38"/>
      <c r="NB80" s="38"/>
      <c r="NC80" s="38"/>
      <c r="ND80" s="38"/>
      <c r="NE80" s="38"/>
      <c r="NF80" s="38"/>
      <c r="NG80" s="38"/>
      <c r="NH80" s="38"/>
      <c r="NI80" s="38"/>
      <c r="NJ80" s="38"/>
      <c r="NK80" s="38"/>
      <c r="NL80" s="38"/>
      <c r="NM80" s="38"/>
      <c r="NN80" s="38"/>
      <c r="NO80" s="38"/>
      <c r="NP80" s="38"/>
      <c r="NQ80" s="38"/>
      <c r="NR80" s="38"/>
      <c r="NS80" s="38"/>
      <c r="NT80" s="38"/>
      <c r="NU80" s="38"/>
      <c r="NV80" s="38"/>
      <c r="NW80" s="38"/>
      <c r="NX80" s="38"/>
      <c r="NY80" s="38"/>
      <c r="NZ80" s="38"/>
      <c r="OA80" s="38"/>
      <c r="OB80" s="38"/>
      <c r="OC80" s="38"/>
      <c r="OD80" s="38"/>
      <c r="OE80" s="38"/>
      <c r="OF80" s="38"/>
      <c r="OG80" s="38"/>
      <c r="OH80" s="38"/>
      <c r="OI80" s="38"/>
      <c r="OJ80" s="38"/>
      <c r="OK80" s="38"/>
      <c r="OL80" s="38"/>
      <c r="OM80" s="38"/>
      <c r="ON80" s="38"/>
      <c r="OO80" s="38"/>
      <c r="OP80" s="38"/>
      <c r="OQ80" s="38"/>
      <c r="OR80" s="38"/>
      <c r="OS80" s="38"/>
      <c r="OT80" s="38"/>
      <c r="OU80" s="38"/>
      <c r="OV80" s="38"/>
      <c r="OW80" s="38"/>
      <c r="OX80" s="38"/>
      <c r="OY80" s="38"/>
      <c r="OZ80" s="38"/>
      <c r="PA80" s="38"/>
      <c r="PB80" s="38"/>
      <c r="PC80" s="38"/>
      <c r="PD80" s="38"/>
      <c r="PE80" s="38"/>
      <c r="PF80" s="38"/>
      <c r="PG80" s="38"/>
      <c r="PH80" s="38"/>
      <c r="PI80" s="38"/>
      <c r="PJ80" s="38"/>
      <c r="PK80" s="38"/>
      <c r="PL80" s="38"/>
      <c r="PM80" s="38"/>
      <c r="PN80" s="38"/>
      <c r="PO80" s="38"/>
      <c r="PP80" s="38"/>
      <c r="PQ80" s="38"/>
      <c r="PR80" s="38"/>
      <c r="PS80" s="38"/>
      <c r="PT80" s="38"/>
      <c r="PU80" s="38"/>
      <c r="PV80" s="38"/>
      <c r="PW80" s="38"/>
      <c r="PX80" s="38"/>
      <c r="PY80" s="38"/>
      <c r="PZ80" s="38"/>
      <c r="QA80" s="38"/>
      <c r="QB80" s="38"/>
      <c r="QC80" s="38"/>
      <c r="QD80" s="38"/>
      <c r="QE80" s="38"/>
      <c r="QF80" s="38"/>
      <c r="QG80" s="38"/>
      <c r="QH80" s="38"/>
      <c r="QI80" s="38"/>
      <c r="QJ80" s="38"/>
      <c r="QK80" s="38"/>
      <c r="QL80" s="38"/>
      <c r="QM80" s="38"/>
      <c r="QN80" s="38"/>
      <c r="QO80" s="38"/>
      <c r="QP80" s="38"/>
      <c r="QQ80" s="38"/>
      <c r="QR80" s="38"/>
      <c r="QS80" s="38"/>
      <c r="QT80" s="38"/>
      <c r="QU80" s="38"/>
      <c r="QV80" s="38"/>
      <c r="QW80" s="38"/>
      <c r="QX80" s="38"/>
      <c r="QY80" s="38"/>
      <c r="QZ80" s="38"/>
      <c r="RA80" s="38"/>
      <c r="RB80" s="38"/>
      <c r="RC80" s="38"/>
      <c r="RD80" s="38"/>
      <c r="RE80" s="38"/>
      <c r="RF80" s="38"/>
      <c r="RG80" s="38"/>
      <c r="RH80" s="38"/>
      <c r="RI80" s="38"/>
      <c r="RJ80" s="38"/>
      <c r="RK80" s="38"/>
      <c r="RL80" s="38"/>
      <c r="RM80" s="38"/>
      <c r="RN80" s="38"/>
      <c r="RO80" s="38"/>
      <c r="RP80" s="38"/>
      <c r="RQ80" s="38"/>
      <c r="RR80" s="38"/>
      <c r="RS80" s="38"/>
      <c r="RT80" s="38"/>
      <c r="RU80" s="38"/>
      <c r="RV80" s="38"/>
      <c r="RW80" s="38"/>
      <c r="RX80" s="38"/>
      <c r="RY80" s="38"/>
      <c r="RZ80" s="38"/>
      <c r="SA80" s="38"/>
      <c r="SB80" s="38"/>
      <c r="SC80" s="38"/>
      <c r="SD80" s="38"/>
      <c r="SE80" s="38"/>
      <c r="SF80" s="38"/>
      <c r="SG80" s="38"/>
      <c r="SH80" s="38"/>
      <c r="SI80" s="38"/>
      <c r="SJ80" s="38"/>
      <c r="SK80" s="38"/>
      <c r="SL80" s="38"/>
      <c r="SM80" s="38"/>
      <c r="SN80" s="38"/>
      <c r="SO80" s="38"/>
      <c r="SP80" s="38"/>
      <c r="SQ80" s="38"/>
      <c r="SR80" s="38"/>
      <c r="SS80" s="38"/>
      <c r="ST80" s="38"/>
      <c r="SU80" s="38"/>
      <c r="SV80" s="38"/>
      <c r="SW80" s="38"/>
      <c r="SX80" s="38"/>
      <c r="SY80" s="38"/>
      <c r="SZ80" s="38"/>
      <c r="TA80" s="38"/>
      <c r="TB80" s="38"/>
      <c r="TC80" s="38"/>
      <c r="TD80" s="38"/>
      <c r="TE80" s="38"/>
      <c r="TF80" s="38"/>
      <c r="TG80" s="38"/>
      <c r="TH80" s="38"/>
      <c r="TI80" s="38"/>
      <c r="TJ80" s="38"/>
      <c r="TK80" s="38"/>
      <c r="TL80" s="38"/>
      <c r="TM80" s="38"/>
      <c r="TN80" s="38"/>
      <c r="TO80" s="38"/>
      <c r="TP80" s="38"/>
      <c r="TQ80" s="38"/>
      <c r="TR80" s="38"/>
      <c r="TS80" s="38"/>
      <c r="TT80" s="38"/>
      <c r="TU80" s="38"/>
      <c r="TV80" s="38"/>
      <c r="TW80" s="38"/>
      <c r="TX80" s="38"/>
      <c r="TY80" s="38"/>
      <c r="TZ80" s="38"/>
      <c r="UA80" s="38"/>
      <c r="UB80" s="38"/>
      <c r="UC80" s="38"/>
      <c r="UD80" s="38"/>
      <c r="UE80" s="38"/>
      <c r="UF80" s="38"/>
      <c r="UG80" s="38"/>
      <c r="UH80" s="38"/>
      <c r="UI80" s="38"/>
      <c r="UJ80" s="38"/>
      <c r="UK80" s="38"/>
      <c r="UL80" s="38"/>
      <c r="UM80" s="38"/>
      <c r="UN80" s="38"/>
      <c r="UO80" s="38"/>
      <c r="UP80" s="38"/>
      <c r="UQ80" s="38"/>
      <c r="UR80" s="38"/>
      <c r="US80" s="38"/>
      <c r="UT80" s="38"/>
      <c r="UU80" s="38"/>
      <c r="UV80" s="38"/>
      <c r="UW80" s="38"/>
      <c r="UX80" s="38"/>
      <c r="UY80" s="38"/>
      <c r="UZ80" s="38"/>
      <c r="VA80" s="38"/>
      <c r="VB80" s="38"/>
      <c r="VC80" s="38"/>
      <c r="VD80" s="38"/>
      <c r="VE80" s="38"/>
      <c r="VF80" s="38"/>
      <c r="VG80" s="38"/>
      <c r="VH80" s="38"/>
      <c r="VI80" s="38"/>
      <c r="VJ80" s="38"/>
      <c r="VK80" s="38"/>
      <c r="VL80" s="38"/>
      <c r="VM80" s="38"/>
      <c r="VN80" s="38"/>
      <c r="VO80" s="38"/>
      <c r="VP80" s="38"/>
      <c r="VQ80" s="38"/>
      <c r="VR80" s="38"/>
      <c r="VS80" s="38"/>
      <c r="VT80" s="38"/>
      <c r="VU80" s="38"/>
      <c r="VV80" s="38"/>
      <c r="VW80" s="38"/>
      <c r="VX80" s="38"/>
      <c r="VY80" s="38"/>
      <c r="VZ80" s="38"/>
      <c r="WA80" s="38"/>
      <c r="WB80" s="38"/>
      <c r="WC80" s="38"/>
      <c r="WD80" s="38"/>
      <c r="WE80" s="38"/>
      <c r="WF80" s="38"/>
      <c r="WG80" s="38"/>
      <c r="WH80" s="38"/>
      <c r="WI80" s="38"/>
      <c r="WJ80" s="38"/>
      <c r="WK80" s="38"/>
      <c r="WL80" s="38"/>
      <c r="WM80" s="38"/>
      <c r="WN80" s="38"/>
      <c r="WO80" s="38"/>
      <c r="WP80" s="38"/>
      <c r="WQ80" s="38"/>
      <c r="WR80" s="38"/>
      <c r="WS80" s="38"/>
      <c r="WT80" s="38"/>
      <c r="WU80" s="38"/>
      <c r="WV80" s="38"/>
      <c r="WW80" s="38"/>
      <c r="WX80" s="38"/>
      <c r="WY80" s="38"/>
      <c r="WZ80" s="38"/>
      <c r="XA80" s="38"/>
      <c r="XB80" s="38"/>
      <c r="XC80" s="38"/>
      <c r="XD80" s="38"/>
      <c r="XE80" s="38"/>
      <c r="XF80" s="38"/>
      <c r="XG80" s="38"/>
      <c r="XH80" s="38"/>
      <c r="XI80" s="38"/>
      <c r="XJ80" s="38"/>
      <c r="XK80" s="38"/>
      <c r="XL80" s="38"/>
      <c r="XM80" s="38"/>
      <c r="XN80" s="38"/>
      <c r="XO80" s="38"/>
      <c r="XP80" s="38"/>
      <c r="XQ80" s="38"/>
      <c r="XR80" s="38"/>
      <c r="XS80" s="38"/>
      <c r="XT80" s="38"/>
      <c r="XU80" s="38"/>
      <c r="XV80" s="38"/>
      <c r="XW80" s="38"/>
      <c r="XX80" s="38"/>
      <c r="XY80" s="38"/>
      <c r="XZ80" s="38"/>
      <c r="YA80" s="38"/>
      <c r="YB80" s="38"/>
      <c r="YC80" s="38"/>
      <c r="YD80" s="38"/>
      <c r="YE80" s="38"/>
      <c r="YF80" s="38"/>
      <c r="YG80" s="38"/>
      <c r="YH80" s="38"/>
      <c r="YI80" s="38"/>
      <c r="YJ80" s="38"/>
      <c r="YK80" s="38"/>
      <c r="YL80" s="38"/>
      <c r="YM80" s="38"/>
      <c r="YN80" s="38"/>
      <c r="YO80" s="38"/>
      <c r="YP80" s="38"/>
      <c r="YQ80" s="38"/>
      <c r="YR80" s="38"/>
      <c r="YS80" s="38"/>
      <c r="YT80" s="38"/>
      <c r="YU80" s="38"/>
      <c r="YV80" s="38"/>
      <c r="YW80" s="38"/>
      <c r="YX80" s="38"/>
      <c r="YY80" s="38"/>
      <c r="YZ80" s="38"/>
      <c r="ZA80" s="38"/>
      <c r="ZB80" s="38"/>
      <c r="ZC80" s="38"/>
      <c r="ZD80" s="38"/>
      <c r="ZE80" s="38"/>
      <c r="ZF80" s="38"/>
      <c r="ZG80" s="38"/>
      <c r="ZH80" s="38"/>
      <c r="ZI80" s="38"/>
      <c r="ZJ80" s="38"/>
      <c r="ZK80" s="38"/>
      <c r="ZL80" s="38"/>
      <c r="ZM80" s="38"/>
      <c r="ZN80" s="38"/>
      <c r="ZO80" s="38"/>
      <c r="ZP80" s="38"/>
      <c r="ZQ80" s="38"/>
      <c r="ZR80" s="38"/>
      <c r="ZS80" s="38"/>
      <c r="ZT80" s="38"/>
      <c r="ZU80" s="38"/>
      <c r="ZV80" s="38"/>
      <c r="ZW80" s="38"/>
      <c r="ZX80" s="38"/>
      <c r="ZY80" s="38"/>
      <c r="ZZ80" s="38"/>
      <c r="AAA80" s="38"/>
      <c r="AAB80" s="38"/>
      <c r="AAC80" s="38"/>
      <c r="AAD80" s="38"/>
      <c r="AAE80" s="38"/>
      <c r="AAF80" s="38"/>
      <c r="AAG80" s="38"/>
      <c r="AAH80" s="38"/>
      <c r="AAI80" s="38"/>
      <c r="AAJ80" s="31">
        <f t="shared" si="9"/>
        <v>0</v>
      </c>
      <c r="AAK80" s="5"/>
    </row>
    <row r="81" spans="1:713" s="36" customFormat="1" x14ac:dyDescent="0.25">
      <c r="A81" s="43" t="s">
        <v>213</v>
      </c>
      <c r="B81" s="77">
        <f t="shared" si="8"/>
        <v>0</v>
      </c>
      <c r="C81" s="69">
        <v>10</v>
      </c>
      <c r="D81" s="71">
        <v>43381</v>
      </c>
      <c r="E81" s="85">
        <v>23.68</v>
      </c>
      <c r="F81" s="79">
        <f t="shared" si="7"/>
        <v>0</v>
      </c>
      <c r="G81" s="77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  <c r="AL81" s="38"/>
      <c r="AM81" s="38"/>
      <c r="AN81" s="38"/>
      <c r="AO81" s="38"/>
      <c r="AP81" s="38"/>
      <c r="AQ81" s="38"/>
      <c r="AR81" s="38"/>
      <c r="AS81" s="38"/>
      <c r="AT81" s="38"/>
      <c r="AU81" s="38"/>
      <c r="AV81" s="38"/>
      <c r="AW81" s="38"/>
      <c r="AX81" s="38"/>
      <c r="AY81" s="38"/>
      <c r="AZ81" s="38"/>
      <c r="BA81" s="38"/>
      <c r="BB81" s="38"/>
      <c r="BC81" s="38"/>
      <c r="BD81" s="38"/>
      <c r="BE81" s="38"/>
      <c r="BF81" s="38"/>
      <c r="BG81" s="38"/>
      <c r="BH81" s="38"/>
      <c r="BI81" s="38"/>
      <c r="BJ81" s="38"/>
      <c r="BK81" s="38"/>
      <c r="BL81" s="38"/>
      <c r="BM81" s="38"/>
      <c r="BN81" s="38"/>
      <c r="BO81" s="38"/>
      <c r="BP81" s="38"/>
      <c r="BQ81" s="38"/>
      <c r="BR81" s="38"/>
      <c r="BS81" s="38"/>
      <c r="BT81" s="38"/>
      <c r="BU81" s="38"/>
      <c r="BV81" s="38"/>
      <c r="BW81" s="38"/>
      <c r="BX81" s="38"/>
      <c r="BY81" s="38"/>
      <c r="BZ81" s="38"/>
      <c r="CA81" s="38"/>
      <c r="CB81" s="38"/>
      <c r="CC81" s="38"/>
      <c r="CD81" s="38"/>
      <c r="CE81" s="38"/>
      <c r="CF81" s="38"/>
      <c r="CG81" s="38"/>
      <c r="CH81" s="38"/>
      <c r="CI81" s="38"/>
      <c r="CJ81" s="38"/>
      <c r="CK81" s="38"/>
      <c r="CL81" s="38"/>
      <c r="CM81" s="38"/>
      <c r="CN81" s="38"/>
      <c r="CO81" s="38"/>
      <c r="CP81" s="38"/>
      <c r="CQ81" s="38"/>
      <c r="CR81" s="38"/>
      <c r="CS81" s="38"/>
      <c r="CT81" s="38"/>
      <c r="CU81" s="38"/>
      <c r="CV81" s="38"/>
      <c r="CW81" s="38"/>
      <c r="CX81" s="38"/>
      <c r="CY81" s="38"/>
      <c r="CZ81" s="38"/>
      <c r="DA81" s="38"/>
      <c r="DB81" s="38"/>
      <c r="DC81" s="38"/>
      <c r="DD81" s="38"/>
      <c r="DE81" s="38"/>
      <c r="DF81" s="38"/>
      <c r="DG81" s="38"/>
      <c r="DH81" s="38"/>
      <c r="DI81" s="38"/>
      <c r="DJ81" s="38"/>
      <c r="DK81" s="38"/>
      <c r="DL81" s="38"/>
      <c r="DM81" s="38"/>
      <c r="DN81" s="38"/>
      <c r="DO81" s="38"/>
      <c r="DP81" s="38"/>
      <c r="DQ81" s="38"/>
      <c r="DR81" s="38"/>
      <c r="DS81" s="38"/>
      <c r="DT81" s="38"/>
      <c r="DU81" s="38"/>
      <c r="DV81" s="38"/>
      <c r="DW81" s="38"/>
      <c r="DX81" s="38"/>
      <c r="DY81" s="38"/>
      <c r="DZ81" s="38"/>
      <c r="EA81" s="38"/>
      <c r="EB81" s="38"/>
      <c r="EC81" s="38"/>
      <c r="ED81" s="38"/>
      <c r="EE81" s="38"/>
      <c r="EF81" s="38"/>
      <c r="EG81" s="38"/>
      <c r="EH81" s="38"/>
      <c r="EI81" s="38"/>
      <c r="EJ81" s="38"/>
      <c r="EK81" s="38"/>
      <c r="EL81" s="38"/>
      <c r="EM81" s="38"/>
      <c r="EN81" s="38"/>
      <c r="EO81" s="38"/>
      <c r="EP81" s="38"/>
      <c r="EQ81" s="38"/>
      <c r="ER81" s="38"/>
      <c r="ES81" s="38"/>
      <c r="ET81" s="38"/>
      <c r="EU81" s="38"/>
      <c r="EV81" s="38"/>
      <c r="EW81" s="38"/>
      <c r="EX81" s="38"/>
      <c r="EY81" s="38"/>
      <c r="EZ81" s="38"/>
      <c r="FA81" s="38"/>
      <c r="FB81" s="38"/>
      <c r="FC81" s="38"/>
      <c r="FD81" s="38"/>
      <c r="FE81" s="38"/>
      <c r="FF81" s="38"/>
      <c r="FG81" s="38"/>
      <c r="FH81" s="38"/>
      <c r="FI81" s="38"/>
      <c r="FJ81" s="38"/>
      <c r="FK81" s="38"/>
      <c r="FL81" s="38"/>
      <c r="FM81" s="38"/>
      <c r="FN81" s="38"/>
      <c r="FO81" s="38"/>
      <c r="FP81" s="38"/>
      <c r="FQ81" s="38"/>
      <c r="FR81" s="38"/>
      <c r="FS81" s="38"/>
      <c r="FT81" s="38"/>
      <c r="FU81" s="38"/>
      <c r="FV81" s="38"/>
      <c r="FW81" s="38"/>
      <c r="FX81" s="38"/>
      <c r="FY81" s="38"/>
      <c r="FZ81" s="38"/>
      <c r="GA81" s="38"/>
      <c r="GB81" s="38"/>
      <c r="GC81" s="38"/>
      <c r="GD81" s="38"/>
      <c r="GE81" s="38"/>
      <c r="GF81" s="38"/>
      <c r="GG81" s="38"/>
      <c r="GH81" s="38"/>
      <c r="GI81" s="38"/>
      <c r="GJ81" s="38"/>
      <c r="GK81" s="38"/>
      <c r="GL81" s="38"/>
      <c r="GM81" s="38"/>
      <c r="GN81" s="38"/>
      <c r="GO81" s="38"/>
      <c r="GP81" s="38"/>
      <c r="GQ81" s="38"/>
      <c r="GR81" s="38"/>
      <c r="GS81" s="38"/>
      <c r="GT81" s="38"/>
      <c r="GU81" s="38"/>
      <c r="GV81" s="38"/>
      <c r="GW81" s="38"/>
      <c r="GX81" s="38"/>
      <c r="GY81" s="38"/>
      <c r="GZ81" s="38"/>
      <c r="HA81" s="38"/>
      <c r="HB81" s="38"/>
      <c r="HC81" s="38"/>
      <c r="HD81" s="38"/>
      <c r="HE81" s="38"/>
      <c r="HF81" s="38"/>
      <c r="HG81" s="38"/>
      <c r="HH81" s="38"/>
      <c r="HI81" s="38"/>
      <c r="HJ81" s="38"/>
      <c r="HK81" s="38"/>
      <c r="HL81" s="38"/>
      <c r="HM81" s="38"/>
      <c r="HN81" s="38"/>
      <c r="HO81" s="38"/>
      <c r="HP81" s="38"/>
      <c r="HQ81" s="38"/>
      <c r="HR81" s="38"/>
      <c r="HS81" s="38"/>
      <c r="HT81" s="38"/>
      <c r="HU81" s="38"/>
      <c r="HV81" s="38"/>
      <c r="HW81" s="38"/>
      <c r="HX81" s="38"/>
      <c r="HY81" s="38"/>
      <c r="HZ81" s="38"/>
      <c r="IA81" s="38"/>
      <c r="IB81" s="38"/>
      <c r="IC81" s="38"/>
      <c r="ID81" s="38"/>
      <c r="IE81" s="38"/>
      <c r="IF81" s="38"/>
      <c r="IG81" s="38"/>
      <c r="IH81" s="38"/>
      <c r="II81" s="38"/>
      <c r="IJ81" s="38"/>
      <c r="IK81" s="38"/>
      <c r="IL81" s="38"/>
      <c r="IM81" s="38"/>
      <c r="IN81" s="38"/>
      <c r="IO81" s="38"/>
      <c r="IP81" s="38"/>
      <c r="IQ81" s="38"/>
      <c r="IR81" s="38"/>
      <c r="IS81" s="38"/>
      <c r="IT81" s="38"/>
      <c r="IU81" s="38"/>
      <c r="IV81" s="38"/>
      <c r="IW81" s="38"/>
      <c r="IX81" s="38"/>
      <c r="IY81" s="38"/>
      <c r="IZ81" s="38"/>
      <c r="JA81" s="38"/>
      <c r="JB81" s="38"/>
      <c r="JC81" s="38"/>
      <c r="JD81" s="38"/>
      <c r="JE81" s="38"/>
      <c r="JF81" s="38"/>
      <c r="JG81" s="38"/>
      <c r="JH81" s="38"/>
      <c r="JI81" s="38"/>
      <c r="JJ81" s="38"/>
      <c r="JK81" s="38"/>
      <c r="JL81" s="38"/>
      <c r="JM81" s="38"/>
      <c r="JN81" s="38"/>
      <c r="JO81" s="38"/>
      <c r="JP81" s="38"/>
      <c r="JQ81" s="38"/>
      <c r="JR81" s="38"/>
      <c r="JS81" s="38"/>
      <c r="JT81" s="38"/>
      <c r="JU81" s="38"/>
      <c r="JV81" s="38"/>
      <c r="JW81" s="38"/>
      <c r="JX81" s="38"/>
      <c r="JY81" s="38"/>
      <c r="JZ81" s="38"/>
      <c r="KA81" s="38"/>
      <c r="KB81" s="38"/>
      <c r="KC81" s="38"/>
      <c r="KD81" s="38"/>
      <c r="KE81" s="38"/>
      <c r="KF81" s="38"/>
      <c r="KG81" s="38"/>
      <c r="KH81" s="38"/>
      <c r="KI81" s="38"/>
      <c r="KJ81" s="38"/>
      <c r="KK81" s="38"/>
      <c r="KL81" s="38"/>
      <c r="KM81" s="38"/>
      <c r="KN81" s="38"/>
      <c r="KO81" s="38"/>
      <c r="KP81" s="38"/>
      <c r="KQ81" s="38"/>
      <c r="KR81" s="38"/>
      <c r="KS81" s="38"/>
      <c r="KT81" s="38"/>
      <c r="KU81" s="38"/>
      <c r="KV81" s="38"/>
      <c r="KW81" s="38"/>
      <c r="KX81" s="38"/>
      <c r="KY81" s="38"/>
      <c r="KZ81" s="38"/>
      <c r="LA81" s="38"/>
      <c r="LB81" s="38"/>
      <c r="LC81" s="38"/>
      <c r="LD81" s="38"/>
      <c r="LE81" s="38"/>
      <c r="LF81" s="38"/>
      <c r="LG81" s="38"/>
      <c r="LH81" s="38"/>
      <c r="LI81" s="38"/>
      <c r="LJ81" s="38"/>
      <c r="LK81" s="38"/>
      <c r="LL81" s="38">
        <v>10</v>
      </c>
      <c r="LM81" s="38"/>
      <c r="LN81" s="38"/>
      <c r="LO81" s="38">
        <v>10</v>
      </c>
      <c r="LP81" s="38"/>
      <c r="LQ81" s="38"/>
      <c r="LR81" s="38"/>
      <c r="LS81" s="38"/>
      <c r="LT81" s="38"/>
      <c r="LU81" s="38"/>
      <c r="LV81" s="38"/>
      <c r="LW81" s="38"/>
      <c r="LX81" s="38"/>
      <c r="LY81" s="38"/>
      <c r="LZ81" s="38"/>
      <c r="MA81" s="38"/>
      <c r="MB81" s="38"/>
      <c r="MC81" s="38"/>
      <c r="MD81" s="38"/>
      <c r="ME81" s="38"/>
      <c r="MF81" s="38"/>
      <c r="MG81" s="38"/>
      <c r="MH81" s="38"/>
      <c r="MI81" s="38"/>
      <c r="MJ81" s="38"/>
      <c r="MK81" s="38"/>
      <c r="ML81" s="38"/>
      <c r="MM81" s="38"/>
      <c r="MN81" s="38"/>
      <c r="MO81" s="38"/>
      <c r="MP81" s="38"/>
      <c r="MQ81" s="38"/>
      <c r="MR81" s="38"/>
      <c r="MS81" s="38"/>
      <c r="MT81" s="38"/>
      <c r="MU81" s="38"/>
      <c r="MV81" s="38"/>
      <c r="MW81" s="38"/>
      <c r="MX81" s="38"/>
      <c r="MY81" s="38"/>
      <c r="MZ81" s="38"/>
      <c r="NA81" s="38"/>
      <c r="NB81" s="38"/>
      <c r="NC81" s="38"/>
      <c r="ND81" s="38"/>
      <c r="NE81" s="38"/>
      <c r="NF81" s="38"/>
      <c r="NG81" s="38"/>
      <c r="NH81" s="38"/>
      <c r="NI81" s="38"/>
      <c r="NJ81" s="38"/>
      <c r="NK81" s="38"/>
      <c r="NL81" s="38"/>
      <c r="NM81" s="38"/>
      <c r="NN81" s="38"/>
      <c r="NO81" s="38"/>
      <c r="NP81" s="38"/>
      <c r="NQ81" s="38"/>
      <c r="NR81" s="38"/>
      <c r="NS81" s="38"/>
      <c r="NT81" s="38"/>
      <c r="NU81" s="38"/>
      <c r="NV81" s="38"/>
      <c r="NW81" s="38"/>
      <c r="NX81" s="38"/>
      <c r="NY81" s="38"/>
      <c r="NZ81" s="38"/>
      <c r="OA81" s="38"/>
      <c r="OB81" s="38"/>
      <c r="OC81" s="38"/>
      <c r="OD81" s="38"/>
      <c r="OE81" s="38"/>
      <c r="OF81" s="38"/>
      <c r="OG81" s="38"/>
      <c r="OH81" s="38"/>
      <c r="OI81" s="38"/>
      <c r="OJ81" s="38"/>
      <c r="OK81" s="38"/>
      <c r="OL81" s="38"/>
      <c r="OM81" s="38"/>
      <c r="ON81" s="38"/>
      <c r="OO81" s="38"/>
      <c r="OP81" s="38"/>
      <c r="OQ81" s="38"/>
      <c r="OR81" s="38"/>
      <c r="OS81" s="38"/>
      <c r="OT81" s="38"/>
      <c r="OU81" s="38"/>
      <c r="OV81" s="38"/>
      <c r="OW81" s="38"/>
      <c r="OX81" s="38"/>
      <c r="OY81" s="38"/>
      <c r="OZ81" s="38"/>
      <c r="PA81" s="38"/>
      <c r="PB81" s="38"/>
      <c r="PC81" s="38"/>
      <c r="PD81" s="38"/>
      <c r="PE81" s="38"/>
      <c r="PF81" s="38"/>
      <c r="PG81" s="38"/>
      <c r="PH81" s="38"/>
      <c r="PI81" s="38"/>
      <c r="PJ81" s="38"/>
      <c r="PK81" s="38"/>
      <c r="PL81" s="38"/>
      <c r="PM81" s="38"/>
      <c r="PN81" s="38"/>
      <c r="PO81" s="38"/>
      <c r="PP81" s="38"/>
      <c r="PQ81" s="38"/>
      <c r="PR81" s="38"/>
      <c r="PS81" s="38"/>
      <c r="PT81" s="38"/>
      <c r="PU81" s="38"/>
      <c r="PV81" s="38"/>
      <c r="PW81" s="38"/>
      <c r="PX81" s="38"/>
      <c r="PY81" s="38"/>
      <c r="PZ81" s="38"/>
      <c r="QA81" s="38"/>
      <c r="QB81" s="38"/>
      <c r="QC81" s="38"/>
      <c r="QD81" s="38"/>
      <c r="QE81" s="38"/>
      <c r="QF81" s="38"/>
      <c r="QG81" s="38"/>
      <c r="QH81" s="38"/>
      <c r="QI81" s="38"/>
      <c r="QJ81" s="38"/>
      <c r="QK81" s="38"/>
      <c r="QL81" s="38"/>
      <c r="QM81" s="38"/>
      <c r="QN81" s="38"/>
      <c r="QO81" s="38"/>
      <c r="QP81" s="38"/>
      <c r="QQ81" s="38"/>
      <c r="QR81" s="38"/>
      <c r="QS81" s="38"/>
      <c r="QT81" s="38"/>
      <c r="QU81" s="38"/>
      <c r="QV81" s="38"/>
      <c r="QW81" s="38"/>
      <c r="QX81" s="38"/>
      <c r="QY81" s="38"/>
      <c r="QZ81" s="38"/>
      <c r="RA81" s="38"/>
      <c r="RB81" s="38"/>
      <c r="RC81" s="38"/>
      <c r="RD81" s="38"/>
      <c r="RE81" s="38"/>
      <c r="RF81" s="38"/>
      <c r="RG81" s="38"/>
      <c r="RH81" s="38"/>
      <c r="RI81" s="38"/>
      <c r="RJ81" s="38"/>
      <c r="RK81" s="38"/>
      <c r="RL81" s="38"/>
      <c r="RM81" s="38"/>
      <c r="RN81" s="38"/>
      <c r="RO81" s="38">
        <v>10</v>
      </c>
      <c r="RP81" s="38"/>
      <c r="RQ81" s="38"/>
      <c r="RR81" s="38"/>
      <c r="RS81" s="38"/>
      <c r="RT81" s="38"/>
      <c r="RU81" s="38"/>
      <c r="RV81" s="38">
        <v>10</v>
      </c>
      <c r="RW81" s="38"/>
      <c r="RX81" s="38"/>
      <c r="RY81" s="38"/>
      <c r="RZ81" s="38"/>
      <c r="SA81" s="38"/>
      <c r="SB81" s="38"/>
      <c r="SC81" s="38"/>
      <c r="SD81" s="38"/>
      <c r="SE81" s="38"/>
      <c r="SF81" s="38"/>
      <c r="SG81" s="38"/>
      <c r="SH81" s="38"/>
      <c r="SI81" s="38"/>
      <c r="SJ81" s="38"/>
      <c r="SK81" s="38"/>
      <c r="SL81" s="38"/>
      <c r="SM81" s="38"/>
      <c r="SN81" s="38"/>
      <c r="SO81" s="38"/>
      <c r="SP81" s="38"/>
      <c r="SQ81" s="38"/>
      <c r="SR81" s="38"/>
      <c r="SS81" s="38"/>
      <c r="ST81" s="38"/>
      <c r="SU81" s="38"/>
      <c r="SV81" s="38"/>
      <c r="SW81" s="38"/>
      <c r="SX81" s="38"/>
      <c r="SY81" s="38"/>
      <c r="SZ81" s="38"/>
      <c r="TA81" s="38"/>
      <c r="TB81" s="38"/>
      <c r="TC81" s="38"/>
      <c r="TD81" s="38"/>
      <c r="TE81" s="38"/>
      <c r="TF81" s="38"/>
      <c r="TG81" s="38"/>
      <c r="TH81" s="38"/>
      <c r="TI81" s="38"/>
      <c r="TJ81" s="38"/>
      <c r="TK81" s="38"/>
      <c r="TL81" s="38"/>
      <c r="TM81" s="38"/>
      <c r="TN81" s="38"/>
      <c r="TO81" s="38"/>
      <c r="TP81" s="38"/>
      <c r="TQ81" s="38"/>
      <c r="TR81" s="38"/>
      <c r="TS81" s="38"/>
      <c r="TT81" s="38">
        <v>10</v>
      </c>
      <c r="TU81" s="38"/>
      <c r="TV81" s="38"/>
      <c r="TW81" s="38"/>
      <c r="TX81" s="38"/>
      <c r="TY81" s="38">
        <v>10</v>
      </c>
      <c r="TZ81" s="38"/>
      <c r="UA81" s="38"/>
      <c r="UB81" s="38"/>
      <c r="UC81" s="38"/>
      <c r="UD81" s="38"/>
      <c r="UE81" s="38"/>
      <c r="UF81" s="38"/>
      <c r="UG81" s="38"/>
      <c r="UH81" s="38"/>
      <c r="UI81" s="38"/>
      <c r="UJ81" s="38"/>
      <c r="UK81" s="38"/>
      <c r="UL81" s="38"/>
      <c r="UM81" s="38"/>
      <c r="UN81" s="38"/>
      <c r="UO81" s="38"/>
      <c r="UP81" s="38"/>
      <c r="UQ81" s="38"/>
      <c r="UR81" s="38"/>
      <c r="US81" s="38"/>
      <c r="UT81" s="38"/>
      <c r="UU81" s="38"/>
      <c r="UV81" s="38"/>
      <c r="UW81" s="38"/>
      <c r="UX81" s="38"/>
      <c r="UY81" s="38"/>
      <c r="UZ81" s="38"/>
      <c r="VA81" s="38"/>
      <c r="VB81" s="38"/>
      <c r="VC81" s="38"/>
      <c r="VD81" s="38"/>
      <c r="VE81" s="38"/>
      <c r="VF81" s="38"/>
      <c r="VG81" s="38"/>
      <c r="VH81" s="38"/>
      <c r="VI81" s="38"/>
      <c r="VJ81" s="38"/>
      <c r="VK81" s="38"/>
      <c r="VL81" s="38"/>
      <c r="VM81" s="38"/>
      <c r="VN81" s="38"/>
      <c r="VO81" s="38"/>
      <c r="VP81" s="38"/>
      <c r="VQ81" s="38"/>
      <c r="VR81" s="38"/>
      <c r="VS81" s="38"/>
      <c r="VT81" s="38"/>
      <c r="VU81" s="38"/>
      <c r="VV81" s="38"/>
      <c r="VW81" s="38"/>
      <c r="VX81" s="38"/>
      <c r="VY81" s="38"/>
      <c r="VZ81" s="38"/>
      <c r="WA81" s="38"/>
      <c r="WB81" s="38"/>
      <c r="WC81" s="38"/>
      <c r="WD81" s="38"/>
      <c r="WE81" s="38"/>
      <c r="WF81" s="38"/>
      <c r="WG81" s="38"/>
      <c r="WH81" s="38"/>
      <c r="WI81" s="38"/>
      <c r="WJ81" s="38"/>
      <c r="WK81" s="38"/>
      <c r="WL81" s="38"/>
      <c r="WM81" s="38"/>
      <c r="WN81" s="38"/>
      <c r="WO81" s="38"/>
      <c r="WP81" s="38"/>
      <c r="WQ81" s="38"/>
      <c r="WR81" s="38"/>
      <c r="WS81" s="38"/>
      <c r="WT81" s="38"/>
      <c r="WU81" s="38"/>
      <c r="WV81" s="38"/>
      <c r="WW81" s="38"/>
      <c r="WX81" s="38"/>
      <c r="WY81" s="38"/>
      <c r="WZ81" s="38"/>
      <c r="XA81" s="38"/>
      <c r="XB81" s="38"/>
      <c r="XC81" s="38"/>
      <c r="XD81" s="38"/>
      <c r="XE81" s="38"/>
      <c r="XF81" s="38"/>
      <c r="XG81" s="38"/>
      <c r="XH81" s="38"/>
      <c r="XI81" s="38"/>
      <c r="XJ81" s="38"/>
      <c r="XK81" s="38"/>
      <c r="XL81" s="38"/>
      <c r="XM81" s="38"/>
      <c r="XN81" s="38"/>
      <c r="XO81" s="38"/>
      <c r="XP81" s="38"/>
      <c r="XQ81" s="38"/>
      <c r="XR81" s="38"/>
      <c r="XS81" s="38"/>
      <c r="XT81" s="38"/>
      <c r="XU81" s="38"/>
      <c r="XV81" s="38"/>
      <c r="XW81" s="38"/>
      <c r="XX81" s="38"/>
      <c r="XY81" s="38"/>
      <c r="XZ81" s="38"/>
      <c r="YA81" s="38"/>
      <c r="YB81" s="38"/>
      <c r="YC81" s="38"/>
      <c r="YD81" s="38"/>
      <c r="YE81" s="38"/>
      <c r="YF81" s="38"/>
      <c r="YG81" s="38"/>
      <c r="YH81" s="38"/>
      <c r="YI81" s="38"/>
      <c r="YJ81" s="38"/>
      <c r="YK81" s="38"/>
      <c r="YL81" s="38"/>
      <c r="YM81" s="38"/>
      <c r="YN81" s="38"/>
      <c r="YO81" s="38"/>
      <c r="YP81" s="38"/>
      <c r="YQ81" s="38"/>
      <c r="YR81" s="38"/>
      <c r="YS81" s="38"/>
      <c r="YT81" s="38"/>
      <c r="YU81" s="38"/>
      <c r="YV81" s="38"/>
      <c r="YW81" s="38"/>
      <c r="YX81" s="38"/>
      <c r="YY81" s="38"/>
      <c r="YZ81" s="38"/>
      <c r="ZA81" s="38"/>
      <c r="ZB81" s="38"/>
      <c r="ZC81" s="38"/>
      <c r="ZD81" s="38"/>
      <c r="ZE81" s="38"/>
      <c r="ZF81" s="38"/>
      <c r="ZG81" s="38"/>
      <c r="ZH81" s="38"/>
      <c r="ZI81" s="38"/>
      <c r="ZJ81" s="38"/>
      <c r="ZK81" s="38"/>
      <c r="ZL81" s="38"/>
      <c r="ZM81" s="38"/>
      <c r="ZN81" s="38"/>
      <c r="ZO81" s="38"/>
      <c r="ZP81" s="38"/>
      <c r="ZQ81" s="38"/>
      <c r="ZR81" s="38"/>
      <c r="ZS81" s="38"/>
      <c r="ZT81" s="38"/>
      <c r="ZU81" s="38"/>
      <c r="ZV81" s="38"/>
      <c r="ZW81" s="38"/>
      <c r="ZX81" s="38"/>
      <c r="ZY81" s="38"/>
      <c r="ZZ81" s="38"/>
      <c r="AAA81" s="38"/>
      <c r="AAB81" s="38"/>
      <c r="AAC81" s="38"/>
      <c r="AAD81" s="38"/>
      <c r="AAE81" s="38"/>
      <c r="AAF81" s="38"/>
      <c r="AAG81" s="38"/>
      <c r="AAH81" s="38"/>
      <c r="AAI81" s="38"/>
      <c r="AAJ81" s="31">
        <f t="shared" si="9"/>
        <v>0</v>
      </c>
      <c r="AAK81" s="5"/>
    </row>
    <row r="82" spans="1:713" s="36" customFormat="1" x14ac:dyDescent="0.25">
      <c r="A82" s="43" t="s">
        <v>220</v>
      </c>
      <c r="B82" s="77">
        <f t="shared" si="8"/>
        <v>0</v>
      </c>
      <c r="C82" s="69">
        <v>9</v>
      </c>
      <c r="D82" s="71">
        <v>42882</v>
      </c>
      <c r="E82" s="85">
        <v>56.24</v>
      </c>
      <c r="F82" s="79">
        <f t="shared" si="7"/>
        <v>0</v>
      </c>
      <c r="G82" s="77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  <c r="AL82" s="38"/>
      <c r="AM82" s="38"/>
      <c r="AN82" s="38"/>
      <c r="AO82" s="38"/>
      <c r="AP82" s="38"/>
      <c r="AQ82" s="38"/>
      <c r="AR82" s="38"/>
      <c r="AS82" s="38"/>
      <c r="AT82" s="38"/>
      <c r="AU82" s="38"/>
      <c r="AV82" s="38"/>
      <c r="AW82" s="38"/>
      <c r="AX82" s="38"/>
      <c r="AY82" s="38"/>
      <c r="AZ82" s="38"/>
      <c r="BA82" s="38"/>
      <c r="BB82" s="38"/>
      <c r="BC82" s="38"/>
      <c r="BD82" s="38"/>
      <c r="BE82" s="38"/>
      <c r="BF82" s="38"/>
      <c r="BG82" s="38"/>
      <c r="BH82" s="38"/>
      <c r="BI82" s="38"/>
      <c r="BJ82" s="38"/>
      <c r="BK82" s="38"/>
      <c r="BL82" s="38"/>
      <c r="BM82" s="38"/>
      <c r="BN82" s="38"/>
      <c r="BO82" s="38"/>
      <c r="BP82" s="38"/>
      <c r="BQ82" s="38"/>
      <c r="BR82" s="38"/>
      <c r="BS82" s="38"/>
      <c r="BT82" s="38"/>
      <c r="BU82" s="38"/>
      <c r="BV82" s="38"/>
      <c r="BW82" s="38"/>
      <c r="BX82" s="38"/>
      <c r="BY82" s="38"/>
      <c r="BZ82" s="38"/>
      <c r="CA82" s="38"/>
      <c r="CB82" s="38"/>
      <c r="CC82" s="38"/>
      <c r="CD82" s="38"/>
      <c r="CE82" s="38"/>
      <c r="CF82" s="38"/>
      <c r="CG82" s="38"/>
      <c r="CH82" s="38"/>
      <c r="CI82" s="38"/>
      <c r="CJ82" s="38"/>
      <c r="CK82" s="38"/>
      <c r="CL82" s="38"/>
      <c r="CM82" s="38"/>
      <c r="CN82" s="38"/>
      <c r="CO82" s="38"/>
      <c r="CP82" s="38"/>
      <c r="CQ82" s="38"/>
      <c r="CR82" s="38"/>
      <c r="CS82" s="38"/>
      <c r="CT82" s="38"/>
      <c r="CU82" s="38"/>
      <c r="CV82" s="38"/>
      <c r="CW82" s="38"/>
      <c r="CX82" s="38"/>
      <c r="CY82" s="38"/>
      <c r="CZ82" s="38"/>
      <c r="DA82" s="38"/>
      <c r="DB82" s="38"/>
      <c r="DC82" s="38"/>
      <c r="DD82" s="38"/>
      <c r="DE82" s="38"/>
      <c r="DF82" s="38"/>
      <c r="DG82" s="38"/>
      <c r="DH82" s="38"/>
      <c r="DI82" s="38"/>
      <c r="DJ82" s="38"/>
      <c r="DK82" s="38"/>
      <c r="DL82" s="38"/>
      <c r="DM82" s="38"/>
      <c r="DN82" s="38"/>
      <c r="DO82" s="38"/>
      <c r="DP82" s="38"/>
      <c r="DQ82" s="38"/>
      <c r="DR82" s="38"/>
      <c r="DS82" s="38"/>
      <c r="DT82" s="38"/>
      <c r="DU82" s="38"/>
      <c r="DV82" s="38"/>
      <c r="DW82" s="38"/>
      <c r="DX82" s="38"/>
      <c r="DY82" s="38"/>
      <c r="DZ82" s="38"/>
      <c r="EA82" s="38"/>
      <c r="EB82" s="38"/>
      <c r="EC82" s="38"/>
      <c r="ED82" s="38"/>
      <c r="EE82" s="38"/>
      <c r="EF82" s="38"/>
      <c r="EG82" s="38"/>
      <c r="EH82" s="38"/>
      <c r="EI82" s="38"/>
      <c r="EJ82" s="38"/>
      <c r="EK82" s="38"/>
      <c r="EL82" s="38"/>
      <c r="EM82" s="38"/>
      <c r="EN82" s="38"/>
      <c r="EO82" s="38"/>
      <c r="EP82" s="38"/>
      <c r="EQ82" s="38"/>
      <c r="ER82" s="38"/>
      <c r="ES82" s="38"/>
      <c r="ET82" s="38"/>
      <c r="EU82" s="38"/>
      <c r="EV82" s="38"/>
      <c r="EW82" s="38"/>
      <c r="EX82" s="38"/>
      <c r="EY82" s="38"/>
      <c r="EZ82" s="38"/>
      <c r="FA82" s="38"/>
      <c r="FB82" s="38"/>
      <c r="FC82" s="38"/>
      <c r="FD82" s="38"/>
      <c r="FE82" s="38"/>
      <c r="FF82" s="38"/>
      <c r="FG82" s="38"/>
      <c r="FH82" s="38"/>
      <c r="FI82" s="38"/>
      <c r="FJ82" s="38"/>
      <c r="FK82" s="38"/>
      <c r="FL82" s="38"/>
      <c r="FM82" s="38"/>
      <c r="FN82" s="38"/>
      <c r="FO82" s="38"/>
      <c r="FP82" s="38"/>
      <c r="FQ82" s="38"/>
      <c r="FR82" s="38"/>
      <c r="FS82" s="38"/>
      <c r="FT82" s="38"/>
      <c r="FU82" s="38"/>
      <c r="FV82" s="38"/>
      <c r="FW82" s="38"/>
      <c r="FX82" s="38"/>
      <c r="FY82" s="38"/>
      <c r="FZ82" s="38"/>
      <c r="GA82" s="38"/>
      <c r="GB82" s="38"/>
      <c r="GC82" s="38"/>
      <c r="GD82" s="38"/>
      <c r="GE82" s="38"/>
      <c r="GF82" s="38"/>
      <c r="GG82" s="38"/>
      <c r="GH82" s="38"/>
      <c r="GI82" s="38"/>
      <c r="GJ82" s="38"/>
      <c r="GK82" s="38"/>
      <c r="GL82" s="38"/>
      <c r="GM82" s="38"/>
      <c r="GN82" s="38"/>
      <c r="GO82" s="38"/>
      <c r="GP82" s="38"/>
      <c r="GQ82" s="38"/>
      <c r="GR82" s="38"/>
      <c r="GS82" s="38"/>
      <c r="GT82" s="38"/>
      <c r="GU82" s="38"/>
      <c r="GV82" s="38"/>
      <c r="GW82" s="38"/>
      <c r="GX82" s="38"/>
      <c r="GY82" s="38"/>
      <c r="GZ82" s="38"/>
      <c r="HA82" s="38"/>
      <c r="HB82" s="38"/>
      <c r="HC82" s="38"/>
      <c r="HD82" s="38"/>
      <c r="HE82" s="38"/>
      <c r="HF82" s="38"/>
      <c r="HG82" s="38"/>
      <c r="HH82" s="38"/>
      <c r="HI82" s="38"/>
      <c r="HJ82" s="38"/>
      <c r="HK82" s="38"/>
      <c r="HL82" s="38"/>
      <c r="HM82" s="38"/>
      <c r="HN82" s="38"/>
      <c r="HO82" s="38"/>
      <c r="HP82" s="38"/>
      <c r="HQ82" s="38"/>
      <c r="HR82" s="38"/>
      <c r="HS82" s="38"/>
      <c r="HT82" s="38"/>
      <c r="HU82" s="38"/>
      <c r="HV82" s="38"/>
      <c r="HW82" s="38"/>
      <c r="HX82" s="38"/>
      <c r="HY82" s="38"/>
      <c r="HZ82" s="38"/>
      <c r="IA82" s="38"/>
      <c r="IB82" s="38"/>
      <c r="IC82" s="38"/>
      <c r="ID82" s="38"/>
      <c r="IE82" s="38"/>
      <c r="IF82" s="38"/>
      <c r="IG82" s="38"/>
      <c r="IH82" s="38"/>
      <c r="II82" s="38"/>
      <c r="IJ82" s="38"/>
      <c r="IK82" s="38"/>
      <c r="IL82" s="38"/>
      <c r="IM82" s="38"/>
      <c r="IN82" s="38"/>
      <c r="IO82" s="38"/>
      <c r="IP82" s="38"/>
      <c r="IQ82" s="38"/>
      <c r="IR82" s="38"/>
      <c r="IS82" s="38"/>
      <c r="IT82" s="38"/>
      <c r="IU82" s="38"/>
      <c r="IV82" s="38"/>
      <c r="IW82" s="38"/>
      <c r="IX82" s="38"/>
      <c r="IY82" s="38"/>
      <c r="IZ82" s="38"/>
      <c r="JA82" s="38"/>
      <c r="JB82" s="38"/>
      <c r="JC82" s="38"/>
      <c r="JD82" s="38"/>
      <c r="JE82" s="38"/>
      <c r="JF82" s="38"/>
      <c r="JG82" s="38"/>
      <c r="JH82" s="38"/>
      <c r="JI82" s="38"/>
      <c r="JJ82" s="38"/>
      <c r="JK82" s="38"/>
      <c r="JL82" s="38"/>
      <c r="JM82" s="38"/>
      <c r="JN82" s="38"/>
      <c r="JO82" s="38"/>
      <c r="JP82" s="38"/>
      <c r="JQ82" s="38"/>
      <c r="JR82" s="38"/>
      <c r="JS82" s="38"/>
      <c r="JT82" s="38"/>
      <c r="JU82" s="38"/>
      <c r="JV82" s="38"/>
      <c r="JW82" s="38"/>
      <c r="JX82" s="38"/>
      <c r="JY82" s="38"/>
      <c r="JZ82" s="38"/>
      <c r="KA82" s="38"/>
      <c r="KB82" s="38"/>
      <c r="KC82" s="38"/>
      <c r="KD82" s="38"/>
      <c r="KE82" s="38"/>
      <c r="KF82" s="38"/>
      <c r="KG82" s="38"/>
      <c r="KH82" s="38"/>
      <c r="KI82" s="38"/>
      <c r="KJ82" s="38"/>
      <c r="KK82" s="38"/>
      <c r="KL82" s="38"/>
      <c r="KM82" s="38"/>
      <c r="KN82" s="38"/>
      <c r="KO82" s="38"/>
      <c r="KP82" s="38"/>
      <c r="KQ82" s="38"/>
      <c r="KR82" s="38"/>
      <c r="KS82" s="38"/>
      <c r="KT82" s="38"/>
      <c r="KU82" s="38"/>
      <c r="KV82" s="38"/>
      <c r="KW82" s="38"/>
      <c r="KX82" s="38"/>
      <c r="KY82" s="38"/>
      <c r="KZ82" s="38"/>
      <c r="LA82" s="38"/>
      <c r="LB82" s="38"/>
      <c r="LC82" s="38"/>
      <c r="LD82" s="38"/>
      <c r="LE82" s="38"/>
      <c r="LF82" s="38"/>
      <c r="LG82" s="38"/>
      <c r="LH82" s="38"/>
      <c r="LI82" s="38"/>
      <c r="LJ82" s="38"/>
      <c r="LK82" s="38"/>
      <c r="LL82" s="38"/>
      <c r="LM82" s="38"/>
      <c r="LN82" s="38"/>
      <c r="LO82" s="38"/>
      <c r="LP82" s="38"/>
      <c r="LQ82" s="38"/>
      <c r="LR82" s="38"/>
      <c r="LS82" s="38"/>
      <c r="LT82" s="38"/>
      <c r="LU82" s="38"/>
      <c r="LV82" s="38"/>
      <c r="LW82" s="38"/>
      <c r="LX82" s="38"/>
      <c r="LY82" s="38"/>
      <c r="LZ82" s="38"/>
      <c r="MA82" s="38"/>
      <c r="MB82" s="38"/>
      <c r="MC82" s="38"/>
      <c r="MD82" s="38"/>
      <c r="ME82" s="38"/>
      <c r="MF82" s="38"/>
      <c r="MG82" s="38"/>
      <c r="MH82" s="38"/>
      <c r="MI82" s="38"/>
      <c r="MJ82" s="38"/>
      <c r="MK82" s="38"/>
      <c r="ML82" s="38"/>
      <c r="MM82" s="38"/>
      <c r="MN82" s="38"/>
      <c r="MO82" s="38"/>
      <c r="MP82" s="38"/>
      <c r="MQ82" s="38"/>
      <c r="MR82" s="38"/>
      <c r="MS82" s="38"/>
      <c r="MT82" s="38"/>
      <c r="MU82" s="38"/>
      <c r="MV82" s="38"/>
      <c r="MW82" s="38"/>
      <c r="MX82" s="38"/>
      <c r="MY82" s="38"/>
      <c r="MZ82" s="38"/>
      <c r="NA82" s="38"/>
      <c r="NB82" s="38"/>
      <c r="NC82" s="38"/>
      <c r="ND82" s="38"/>
      <c r="NE82" s="38"/>
      <c r="NF82" s="38"/>
      <c r="NG82" s="38"/>
      <c r="NH82" s="38"/>
      <c r="NI82" s="38"/>
      <c r="NJ82" s="38"/>
      <c r="NK82" s="38"/>
      <c r="NL82" s="38"/>
      <c r="NM82" s="38"/>
      <c r="NN82" s="38"/>
      <c r="NO82" s="38"/>
      <c r="NP82" s="38"/>
      <c r="NQ82" s="38"/>
      <c r="NR82" s="38"/>
      <c r="NS82" s="38"/>
      <c r="NT82" s="38"/>
      <c r="NU82" s="38"/>
      <c r="NV82" s="38"/>
      <c r="NW82" s="38"/>
      <c r="NX82" s="38"/>
      <c r="NY82" s="38"/>
      <c r="NZ82" s="38"/>
      <c r="OA82" s="38"/>
      <c r="OB82" s="38"/>
      <c r="OC82" s="38"/>
      <c r="OD82" s="38"/>
      <c r="OE82" s="38"/>
      <c r="OF82" s="38"/>
      <c r="OG82" s="38"/>
      <c r="OH82" s="38"/>
      <c r="OI82" s="38"/>
      <c r="OJ82" s="38"/>
      <c r="OK82" s="38"/>
      <c r="OL82" s="38"/>
      <c r="OM82" s="38"/>
      <c r="ON82" s="38"/>
      <c r="OO82" s="38"/>
      <c r="OP82" s="38"/>
      <c r="OQ82" s="38"/>
      <c r="OR82" s="38"/>
      <c r="OS82" s="38"/>
      <c r="OT82" s="38"/>
      <c r="OU82" s="38"/>
      <c r="OV82" s="38"/>
      <c r="OW82" s="38"/>
      <c r="OX82" s="38"/>
      <c r="OY82" s="38"/>
      <c r="OZ82" s="38"/>
      <c r="PA82" s="38"/>
      <c r="PB82" s="38"/>
      <c r="PC82" s="38"/>
      <c r="PD82" s="38"/>
      <c r="PE82" s="38"/>
      <c r="PF82" s="38"/>
      <c r="PG82" s="38"/>
      <c r="PH82" s="38"/>
      <c r="PI82" s="38"/>
      <c r="PJ82" s="38"/>
      <c r="PK82" s="38"/>
      <c r="PL82" s="38"/>
      <c r="PM82" s="38"/>
      <c r="PN82" s="38"/>
      <c r="PO82" s="38"/>
      <c r="PP82" s="38"/>
      <c r="PQ82" s="38"/>
      <c r="PR82" s="38"/>
      <c r="PS82" s="38"/>
      <c r="PT82" s="38"/>
      <c r="PU82" s="38"/>
      <c r="PV82" s="38"/>
      <c r="PW82" s="38"/>
      <c r="PX82" s="38"/>
      <c r="PY82" s="38"/>
      <c r="PZ82" s="38"/>
      <c r="QA82" s="38"/>
      <c r="QB82" s="38"/>
      <c r="QC82" s="38"/>
      <c r="QD82" s="38"/>
      <c r="QE82" s="38"/>
      <c r="QF82" s="38"/>
      <c r="QG82" s="38"/>
      <c r="QH82" s="38"/>
      <c r="QI82" s="38"/>
      <c r="QJ82" s="38"/>
      <c r="QK82" s="38"/>
      <c r="QL82" s="38"/>
      <c r="QM82" s="38"/>
      <c r="QN82" s="38"/>
      <c r="QO82" s="38"/>
      <c r="QP82" s="38"/>
      <c r="QQ82" s="38"/>
      <c r="QR82" s="38"/>
      <c r="QS82" s="38"/>
      <c r="QT82" s="38"/>
      <c r="QU82" s="38"/>
      <c r="QV82" s="38"/>
      <c r="QW82" s="38"/>
      <c r="QX82" s="38"/>
      <c r="QY82" s="38"/>
      <c r="QZ82" s="38"/>
      <c r="RA82" s="38"/>
      <c r="RB82" s="38"/>
      <c r="RC82" s="38"/>
      <c r="RD82" s="38"/>
      <c r="RE82" s="38"/>
      <c r="RF82" s="38"/>
      <c r="RG82" s="38"/>
      <c r="RH82" s="38"/>
      <c r="RI82" s="38"/>
      <c r="RJ82" s="38"/>
      <c r="RK82" s="38"/>
      <c r="RL82" s="38"/>
      <c r="RM82" s="38"/>
      <c r="RN82" s="38"/>
      <c r="RO82" s="38"/>
      <c r="RP82" s="38"/>
      <c r="RQ82" s="38"/>
      <c r="RR82" s="38"/>
      <c r="RS82" s="38"/>
      <c r="RT82" s="38"/>
      <c r="RU82" s="38"/>
      <c r="RV82" s="38"/>
      <c r="RW82" s="38"/>
      <c r="RX82" s="38"/>
      <c r="RY82" s="38"/>
      <c r="RZ82" s="38"/>
      <c r="SA82" s="38"/>
      <c r="SB82" s="38"/>
      <c r="SC82" s="38"/>
      <c r="SD82" s="38"/>
      <c r="SE82" s="38"/>
      <c r="SF82" s="38"/>
      <c r="SG82" s="38"/>
      <c r="SH82" s="38"/>
      <c r="SI82" s="38"/>
      <c r="SJ82" s="38"/>
      <c r="SK82" s="38"/>
      <c r="SL82" s="38"/>
      <c r="SM82" s="38"/>
      <c r="SN82" s="38"/>
      <c r="SO82" s="38"/>
      <c r="SP82" s="38"/>
      <c r="SQ82" s="38"/>
      <c r="SR82" s="38"/>
      <c r="SS82" s="38"/>
      <c r="ST82" s="38"/>
      <c r="SU82" s="38"/>
      <c r="SV82" s="38"/>
      <c r="SW82" s="38"/>
      <c r="SX82" s="38"/>
      <c r="SY82" s="38"/>
      <c r="SZ82" s="38"/>
      <c r="TA82" s="38"/>
      <c r="TB82" s="38"/>
      <c r="TC82" s="38"/>
      <c r="TD82" s="38"/>
      <c r="TE82" s="38"/>
      <c r="TF82" s="38"/>
      <c r="TG82" s="38"/>
      <c r="TH82" s="38"/>
      <c r="TI82" s="38"/>
      <c r="TJ82" s="38"/>
      <c r="TK82" s="38"/>
      <c r="TL82" s="38"/>
      <c r="TM82" s="38"/>
      <c r="TN82" s="38"/>
      <c r="TO82" s="38"/>
      <c r="TP82" s="38"/>
      <c r="TQ82" s="38"/>
      <c r="TR82" s="38"/>
      <c r="TS82" s="38"/>
      <c r="TT82" s="38"/>
      <c r="TU82" s="38"/>
      <c r="TV82" s="38"/>
      <c r="TW82" s="38"/>
      <c r="TX82" s="38"/>
      <c r="TY82" s="38"/>
      <c r="TZ82" s="38"/>
      <c r="UA82" s="38"/>
      <c r="UB82" s="38"/>
      <c r="UC82" s="38"/>
      <c r="UD82" s="38"/>
      <c r="UE82" s="38"/>
      <c r="UF82" s="38"/>
      <c r="UG82" s="38"/>
      <c r="UH82" s="38"/>
      <c r="UI82" s="38"/>
      <c r="UJ82" s="38"/>
      <c r="UK82" s="38"/>
      <c r="UL82" s="38"/>
      <c r="UM82" s="38"/>
      <c r="UN82" s="38"/>
      <c r="UO82" s="38"/>
      <c r="UP82" s="38"/>
      <c r="UQ82" s="38"/>
      <c r="UR82" s="38"/>
      <c r="US82" s="38"/>
      <c r="UT82" s="38"/>
      <c r="UU82" s="38"/>
      <c r="UV82" s="38"/>
      <c r="UW82" s="38"/>
      <c r="UX82" s="38"/>
      <c r="UY82" s="38"/>
      <c r="UZ82" s="38"/>
      <c r="VA82" s="38"/>
      <c r="VB82" s="38"/>
      <c r="VC82" s="38"/>
      <c r="VD82" s="38"/>
      <c r="VE82" s="38"/>
      <c r="VF82" s="38"/>
      <c r="VG82" s="38"/>
      <c r="VH82" s="38"/>
      <c r="VI82" s="38"/>
      <c r="VJ82" s="38"/>
      <c r="VK82" s="38"/>
      <c r="VL82" s="38"/>
      <c r="VM82" s="38"/>
      <c r="VN82" s="38"/>
      <c r="VO82" s="38"/>
      <c r="VP82" s="38"/>
      <c r="VQ82" s="38"/>
      <c r="VR82" s="38"/>
      <c r="VS82" s="38"/>
      <c r="VT82" s="38"/>
      <c r="VU82" s="38"/>
      <c r="VV82" s="38"/>
      <c r="VW82" s="38"/>
      <c r="VX82" s="38"/>
      <c r="VY82" s="38"/>
      <c r="VZ82" s="38"/>
      <c r="WA82" s="38"/>
      <c r="WB82" s="38"/>
      <c r="WC82" s="38"/>
      <c r="WD82" s="38"/>
      <c r="WE82" s="38"/>
      <c r="WF82" s="38"/>
      <c r="WG82" s="38"/>
      <c r="WH82" s="38"/>
      <c r="WI82" s="38"/>
      <c r="WJ82" s="38"/>
      <c r="WK82" s="38"/>
      <c r="WL82" s="38"/>
      <c r="WM82" s="38"/>
      <c r="WN82" s="38"/>
      <c r="WO82" s="38"/>
      <c r="WP82" s="38"/>
      <c r="WQ82" s="38"/>
      <c r="WR82" s="38"/>
      <c r="WS82" s="38"/>
      <c r="WT82" s="38"/>
      <c r="WU82" s="38"/>
      <c r="WV82" s="38"/>
      <c r="WW82" s="38"/>
      <c r="WX82" s="38"/>
      <c r="WY82" s="38"/>
      <c r="WZ82" s="38"/>
      <c r="XA82" s="38"/>
      <c r="XB82" s="38"/>
      <c r="XC82" s="38"/>
      <c r="XD82" s="38"/>
      <c r="XE82" s="38"/>
      <c r="XF82" s="38"/>
      <c r="XG82" s="38"/>
      <c r="XH82" s="38"/>
      <c r="XI82" s="38"/>
      <c r="XJ82" s="38"/>
      <c r="XK82" s="38"/>
      <c r="XL82" s="38"/>
      <c r="XM82" s="38"/>
      <c r="XN82" s="38"/>
      <c r="XO82" s="38"/>
      <c r="XP82" s="38"/>
      <c r="XQ82" s="38"/>
      <c r="XR82" s="38"/>
      <c r="XS82" s="38"/>
      <c r="XT82" s="38"/>
      <c r="XU82" s="38"/>
      <c r="XV82" s="38"/>
      <c r="XW82" s="38"/>
      <c r="XX82" s="38"/>
      <c r="XY82" s="38"/>
      <c r="XZ82" s="38"/>
      <c r="YA82" s="38"/>
      <c r="YB82" s="38"/>
      <c r="YC82" s="38"/>
      <c r="YD82" s="38"/>
      <c r="YE82" s="38"/>
      <c r="YF82" s="38"/>
      <c r="YG82" s="38"/>
      <c r="YH82" s="38"/>
      <c r="YI82" s="38"/>
      <c r="YJ82" s="38"/>
      <c r="YK82" s="38"/>
      <c r="YL82" s="38"/>
      <c r="YM82" s="38"/>
      <c r="YN82" s="38"/>
      <c r="YO82" s="38"/>
      <c r="YP82" s="38"/>
      <c r="YQ82" s="38"/>
      <c r="YR82" s="38"/>
      <c r="YS82" s="38"/>
      <c r="YT82" s="38"/>
      <c r="YU82" s="38"/>
      <c r="YV82" s="38"/>
      <c r="YW82" s="38"/>
      <c r="YX82" s="38"/>
      <c r="YY82" s="38"/>
      <c r="YZ82" s="38"/>
      <c r="ZA82" s="38"/>
      <c r="ZB82" s="38"/>
      <c r="ZC82" s="38"/>
      <c r="ZD82" s="38"/>
      <c r="ZE82" s="38"/>
      <c r="ZF82" s="38"/>
      <c r="ZG82" s="38"/>
      <c r="ZH82" s="38"/>
      <c r="ZI82" s="38"/>
      <c r="ZJ82" s="38"/>
      <c r="ZK82" s="38"/>
      <c r="ZL82" s="38"/>
      <c r="ZM82" s="38"/>
      <c r="ZN82" s="38"/>
      <c r="ZO82" s="38"/>
      <c r="ZP82" s="38"/>
      <c r="ZQ82" s="38"/>
      <c r="ZR82" s="38"/>
      <c r="ZS82" s="38"/>
      <c r="ZT82" s="38"/>
      <c r="ZU82" s="38"/>
      <c r="ZV82" s="38"/>
      <c r="ZW82" s="38"/>
      <c r="ZX82" s="38"/>
      <c r="ZY82" s="38"/>
      <c r="ZZ82" s="38"/>
      <c r="AAA82" s="38"/>
      <c r="AAB82" s="38"/>
      <c r="AAC82" s="38"/>
      <c r="AAD82" s="38"/>
      <c r="AAE82" s="38"/>
      <c r="AAF82" s="38"/>
      <c r="AAG82" s="38"/>
      <c r="AAH82" s="38"/>
      <c r="AAI82" s="38"/>
      <c r="AAJ82" s="31">
        <f t="shared" si="9"/>
        <v>0</v>
      </c>
      <c r="AAK82" s="5"/>
    </row>
    <row r="83" spans="1:713" s="36" customFormat="1" x14ac:dyDescent="0.25">
      <c r="A83" s="26" t="s">
        <v>66</v>
      </c>
      <c r="B83" s="77">
        <f t="shared" si="8"/>
        <v>0</v>
      </c>
      <c r="C83" s="69">
        <v>0.9</v>
      </c>
      <c r="D83" s="72">
        <v>43444</v>
      </c>
      <c r="E83" s="86">
        <v>37.619999999999997</v>
      </c>
      <c r="F83" s="79">
        <f t="shared" si="7"/>
        <v>0</v>
      </c>
      <c r="G83" s="77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  <c r="AL83" s="38"/>
      <c r="AM83" s="38"/>
      <c r="AN83" s="38"/>
      <c r="AO83" s="38"/>
      <c r="AP83" s="38"/>
      <c r="AQ83" s="38"/>
      <c r="AR83" s="38"/>
      <c r="AS83" s="38"/>
      <c r="AT83" s="38"/>
      <c r="AU83" s="38"/>
      <c r="AV83" s="38"/>
      <c r="AW83" s="38"/>
      <c r="AX83" s="38"/>
      <c r="AY83" s="38"/>
      <c r="AZ83" s="38"/>
      <c r="BA83" s="38"/>
      <c r="BB83" s="38"/>
      <c r="BC83" s="38"/>
      <c r="BD83" s="38"/>
      <c r="BE83" s="38"/>
      <c r="BF83" s="38"/>
      <c r="BG83" s="38"/>
      <c r="BH83" s="38"/>
      <c r="BI83" s="38"/>
      <c r="BJ83" s="38"/>
      <c r="BK83" s="38"/>
      <c r="BL83" s="38"/>
      <c r="BM83" s="38"/>
      <c r="BN83" s="38">
        <f>0.9+0.9</f>
        <v>1.8</v>
      </c>
      <c r="BO83" s="38"/>
      <c r="BP83" s="38"/>
      <c r="BQ83" s="38"/>
      <c r="BR83" s="38"/>
      <c r="BS83" s="38"/>
      <c r="BT83" s="38"/>
      <c r="BU83" s="38"/>
      <c r="BV83" s="38"/>
      <c r="BW83" s="38"/>
      <c r="BX83" s="38"/>
      <c r="BY83" s="38"/>
      <c r="BZ83" s="38"/>
      <c r="CA83" s="38"/>
      <c r="CB83" s="38"/>
      <c r="CC83" s="38"/>
      <c r="CD83" s="38"/>
      <c r="CE83" s="38"/>
      <c r="CF83" s="38"/>
      <c r="CG83" s="38"/>
      <c r="CH83" s="38"/>
      <c r="CI83" s="38"/>
      <c r="CJ83" s="38"/>
      <c r="CK83" s="38"/>
      <c r="CL83" s="38"/>
      <c r="CM83" s="38"/>
      <c r="CN83" s="38"/>
      <c r="CO83" s="38"/>
      <c r="CP83" s="38"/>
      <c r="CQ83" s="38"/>
      <c r="CR83" s="38"/>
      <c r="CS83" s="38"/>
      <c r="CT83" s="38"/>
      <c r="CU83" s="38"/>
      <c r="CV83" s="38"/>
      <c r="CW83" s="38"/>
      <c r="CX83" s="38"/>
      <c r="CY83" s="38">
        <v>1.8</v>
      </c>
      <c r="CZ83" s="38"/>
      <c r="DA83" s="38"/>
      <c r="DB83" s="38"/>
      <c r="DC83" s="38"/>
      <c r="DD83" s="38"/>
      <c r="DE83" s="38"/>
      <c r="DF83" s="38"/>
      <c r="DG83" s="38"/>
      <c r="DH83" s="38"/>
      <c r="DI83" s="38"/>
      <c r="DJ83" s="38"/>
      <c r="DK83" s="38"/>
      <c r="DL83" s="38"/>
      <c r="DM83" s="38"/>
      <c r="DN83" s="38"/>
      <c r="DO83" s="38"/>
      <c r="DP83" s="38"/>
      <c r="DQ83" s="38"/>
      <c r="DR83" s="38"/>
      <c r="DS83" s="38"/>
      <c r="DT83" s="38"/>
      <c r="DU83" s="38">
        <v>0.9</v>
      </c>
      <c r="DV83" s="38"/>
      <c r="DW83" s="38"/>
      <c r="DX83" s="38"/>
      <c r="DY83" s="38"/>
      <c r="DZ83" s="38"/>
      <c r="EA83" s="38"/>
      <c r="EB83" s="38"/>
      <c r="EC83" s="38"/>
      <c r="ED83" s="38"/>
      <c r="EE83" s="38"/>
      <c r="EF83" s="38"/>
      <c r="EG83" s="38"/>
      <c r="EH83" s="38"/>
      <c r="EI83" s="38"/>
      <c r="EJ83" s="38"/>
      <c r="EK83" s="38"/>
      <c r="EL83" s="38"/>
      <c r="EM83" s="38"/>
      <c r="EN83" s="38"/>
      <c r="EO83" s="38"/>
      <c r="EP83" s="38"/>
      <c r="EQ83" s="38">
        <v>0.9</v>
      </c>
      <c r="ER83" s="38"/>
      <c r="ES83" s="38"/>
      <c r="ET83" s="38"/>
      <c r="EU83" s="38"/>
      <c r="EV83" s="38"/>
      <c r="EW83" s="38"/>
      <c r="EX83" s="38"/>
      <c r="EY83" s="38"/>
      <c r="EZ83" s="38"/>
      <c r="FA83" s="38"/>
      <c r="FB83" s="38"/>
      <c r="FC83" s="38"/>
      <c r="FD83" s="38"/>
      <c r="FE83" s="38"/>
      <c r="FF83" s="38"/>
      <c r="FG83" s="38"/>
      <c r="FH83" s="38">
        <v>0.9</v>
      </c>
      <c r="FI83" s="38"/>
      <c r="FJ83" s="38"/>
      <c r="FK83" s="38"/>
      <c r="FL83" s="38"/>
      <c r="FM83" s="38"/>
      <c r="FN83" s="38"/>
      <c r="FO83" s="38"/>
      <c r="FP83" s="38"/>
      <c r="FQ83" s="38"/>
      <c r="FR83" s="38">
        <v>0.9</v>
      </c>
      <c r="FS83" s="38"/>
      <c r="FT83" s="38"/>
      <c r="FU83" s="38"/>
      <c r="FV83" s="38"/>
      <c r="FW83" s="38"/>
      <c r="FX83" s="38"/>
      <c r="FY83" s="38"/>
      <c r="FZ83" s="38"/>
      <c r="GA83" s="38"/>
      <c r="GB83" s="38"/>
      <c r="GC83" s="38"/>
      <c r="GD83" s="38"/>
      <c r="GE83" s="38"/>
      <c r="GF83" s="38"/>
      <c r="GG83" s="38"/>
      <c r="GH83" s="38"/>
      <c r="GI83" s="38">
        <v>0.9</v>
      </c>
      <c r="GJ83" s="38"/>
      <c r="GK83" s="38"/>
      <c r="GL83" s="38"/>
      <c r="GM83" s="38"/>
      <c r="GN83" s="38">
        <v>0.9</v>
      </c>
      <c r="GO83" s="38"/>
      <c r="GP83" s="38"/>
      <c r="GQ83" s="38"/>
      <c r="GR83" s="38"/>
      <c r="GS83" s="38"/>
      <c r="GT83" s="38"/>
      <c r="GU83" s="38"/>
      <c r="GV83" s="38"/>
      <c r="GW83" s="38"/>
      <c r="GX83" s="38"/>
      <c r="GY83" s="38">
        <v>1.8</v>
      </c>
      <c r="GZ83" s="38"/>
      <c r="HA83" s="38"/>
      <c r="HB83" s="38"/>
      <c r="HC83" s="38"/>
      <c r="HD83" s="38"/>
      <c r="HE83" s="38"/>
      <c r="HF83" s="38"/>
      <c r="HG83" s="38"/>
      <c r="HH83" s="38"/>
      <c r="HI83" s="38"/>
      <c r="HJ83" s="38"/>
      <c r="HK83" s="38"/>
      <c r="HL83" s="38"/>
      <c r="HM83" s="38"/>
      <c r="HN83" s="38"/>
      <c r="HO83" s="38"/>
      <c r="HP83" s="38"/>
      <c r="HQ83" s="38"/>
      <c r="HR83" s="38"/>
      <c r="HS83" s="38"/>
      <c r="HT83" s="38"/>
      <c r="HU83" s="38"/>
      <c r="HV83" s="38"/>
      <c r="HW83" s="38"/>
      <c r="HX83" s="38"/>
      <c r="HY83" s="38"/>
      <c r="HZ83" s="38"/>
      <c r="IA83" s="38"/>
      <c r="IB83" s="38"/>
      <c r="IC83" s="38"/>
      <c r="ID83" s="38"/>
      <c r="IE83" s="38"/>
      <c r="IF83" s="38"/>
      <c r="IG83" s="38"/>
      <c r="IH83" s="38"/>
      <c r="II83" s="38"/>
      <c r="IJ83" s="38"/>
      <c r="IK83" s="38"/>
      <c r="IL83" s="38"/>
      <c r="IM83" s="38"/>
      <c r="IN83" s="38"/>
      <c r="IO83" s="38"/>
      <c r="IP83" s="38"/>
      <c r="IQ83" s="38"/>
      <c r="IR83" s="38"/>
      <c r="IS83" s="38"/>
      <c r="IT83" s="38"/>
      <c r="IU83" s="38"/>
      <c r="IV83" s="38"/>
      <c r="IW83" s="38"/>
      <c r="IX83" s="38"/>
      <c r="IY83" s="38"/>
      <c r="IZ83" s="38"/>
      <c r="JA83" s="38"/>
      <c r="JB83" s="38"/>
      <c r="JC83" s="38"/>
      <c r="JD83" s="38"/>
      <c r="JE83" s="38"/>
      <c r="JF83" s="38"/>
      <c r="JG83" s="38"/>
      <c r="JH83" s="38"/>
      <c r="JI83" s="38"/>
      <c r="JJ83" s="38"/>
      <c r="JK83" s="38"/>
      <c r="JL83" s="38"/>
      <c r="JM83" s="38"/>
      <c r="JN83" s="38"/>
      <c r="JO83" s="38"/>
      <c r="JP83" s="38"/>
      <c r="JQ83" s="38"/>
      <c r="JR83" s="38"/>
      <c r="JS83" s="38"/>
      <c r="JT83" s="38"/>
      <c r="JU83" s="38"/>
      <c r="JV83" s="38"/>
      <c r="JW83" s="38"/>
      <c r="JX83" s="38"/>
      <c r="JY83" s="38"/>
      <c r="JZ83" s="38"/>
      <c r="KA83" s="38"/>
      <c r="KB83" s="38"/>
      <c r="KC83" s="38"/>
      <c r="KD83" s="38"/>
      <c r="KE83" s="38"/>
      <c r="KF83" s="38"/>
      <c r="KG83" s="38"/>
      <c r="KH83" s="38"/>
      <c r="KI83" s="38"/>
      <c r="KJ83" s="38"/>
      <c r="KK83" s="38"/>
      <c r="KL83" s="38"/>
      <c r="KM83" s="38"/>
      <c r="KN83" s="38"/>
      <c r="KO83" s="38"/>
      <c r="KP83" s="38"/>
      <c r="KQ83" s="38"/>
      <c r="KR83" s="38"/>
      <c r="KS83" s="38"/>
      <c r="KT83" s="38"/>
      <c r="KU83" s="38"/>
      <c r="KV83" s="38"/>
      <c r="KW83" s="38"/>
      <c r="KX83" s="38"/>
      <c r="KY83" s="38"/>
      <c r="KZ83" s="38"/>
      <c r="LA83" s="38"/>
      <c r="LB83" s="38"/>
      <c r="LC83" s="38"/>
      <c r="LD83" s="38"/>
      <c r="LE83" s="38"/>
      <c r="LF83" s="38"/>
      <c r="LG83" s="38"/>
      <c r="LH83" s="38"/>
      <c r="LI83" s="38"/>
      <c r="LJ83" s="38"/>
      <c r="LK83" s="38"/>
      <c r="LL83" s="38"/>
      <c r="LM83" s="38"/>
      <c r="LN83" s="38"/>
      <c r="LO83" s="38"/>
      <c r="LP83" s="38"/>
      <c r="LQ83" s="38"/>
      <c r="LR83" s="38"/>
      <c r="LS83" s="38"/>
      <c r="LT83" s="38"/>
      <c r="LU83" s="38"/>
      <c r="LV83" s="38"/>
      <c r="LW83" s="38"/>
      <c r="LX83" s="38"/>
      <c r="LY83" s="38"/>
      <c r="LZ83" s="38"/>
      <c r="MA83" s="38"/>
      <c r="MB83" s="38"/>
      <c r="MC83" s="38"/>
      <c r="MD83" s="38"/>
      <c r="ME83" s="38"/>
      <c r="MF83" s="38"/>
      <c r="MG83" s="38"/>
      <c r="MH83" s="38"/>
      <c r="MI83" s="38"/>
      <c r="MJ83" s="38"/>
      <c r="MK83" s="38"/>
      <c r="ML83" s="38"/>
      <c r="MM83" s="38"/>
      <c r="MN83" s="38"/>
      <c r="MO83" s="38">
        <v>1.8</v>
      </c>
      <c r="MP83" s="38"/>
      <c r="MQ83" s="38"/>
      <c r="MR83" s="38"/>
      <c r="MS83" s="38"/>
      <c r="MT83" s="38"/>
      <c r="MU83" s="38"/>
      <c r="MV83" s="38">
        <v>1.8</v>
      </c>
      <c r="MW83" s="38"/>
      <c r="MX83" s="38"/>
      <c r="MY83" s="38"/>
      <c r="MZ83" s="38"/>
      <c r="NA83" s="38"/>
      <c r="NB83" s="38"/>
      <c r="NC83" s="38"/>
      <c r="ND83" s="38"/>
      <c r="NE83" s="38"/>
      <c r="NF83" s="38"/>
      <c r="NG83" s="38"/>
      <c r="NH83" s="38"/>
      <c r="NI83" s="38"/>
      <c r="NJ83" s="38"/>
      <c r="NK83" s="38"/>
      <c r="NL83" s="38"/>
      <c r="NM83" s="38"/>
      <c r="NN83" s="38"/>
      <c r="NO83" s="38"/>
      <c r="NP83" s="38"/>
      <c r="NQ83" s="38"/>
      <c r="NR83" s="38"/>
      <c r="NS83" s="38"/>
      <c r="NT83" s="38"/>
      <c r="NU83" s="38"/>
      <c r="NV83" s="38"/>
      <c r="NW83" s="38"/>
      <c r="NX83" s="38"/>
      <c r="NY83" s="38"/>
      <c r="NZ83" s="38"/>
      <c r="OA83" s="38"/>
      <c r="OB83" s="38"/>
      <c r="OC83" s="38"/>
      <c r="OD83" s="38"/>
      <c r="OE83" s="38"/>
      <c r="OF83" s="38"/>
      <c r="OG83" s="38"/>
      <c r="OH83" s="38"/>
      <c r="OI83" s="38"/>
      <c r="OJ83" s="38"/>
      <c r="OK83" s="38"/>
      <c r="OL83" s="38">
        <v>1.8</v>
      </c>
      <c r="OM83" s="38"/>
      <c r="ON83" s="38"/>
      <c r="OO83" s="38"/>
      <c r="OP83" s="38"/>
      <c r="OQ83" s="38"/>
      <c r="OR83" s="38"/>
      <c r="OS83" s="38"/>
      <c r="OT83" s="38"/>
      <c r="OU83" s="38"/>
      <c r="OV83" s="38"/>
      <c r="OW83" s="38"/>
      <c r="OX83" s="38"/>
      <c r="OY83" s="38"/>
      <c r="OZ83" s="38"/>
      <c r="PA83" s="38"/>
      <c r="PB83" s="38"/>
      <c r="PC83" s="38">
        <v>1.8</v>
      </c>
      <c r="PD83" s="38"/>
      <c r="PE83" s="38"/>
      <c r="PF83" s="38"/>
      <c r="PG83" s="38"/>
      <c r="PH83" s="38"/>
      <c r="PI83" s="38"/>
      <c r="PJ83" s="38"/>
      <c r="PK83" s="38"/>
      <c r="PL83" s="38"/>
      <c r="PM83" s="38"/>
      <c r="PN83" s="38"/>
      <c r="PO83" s="38"/>
      <c r="PP83" s="38"/>
      <c r="PQ83" s="38"/>
      <c r="PR83" s="38"/>
      <c r="PS83" s="38"/>
      <c r="PT83" s="38"/>
      <c r="PU83" s="38"/>
      <c r="PV83" s="38"/>
      <c r="PW83" s="38"/>
      <c r="PX83" s="38"/>
      <c r="PY83" s="38"/>
      <c r="PZ83" s="38"/>
      <c r="QA83" s="38"/>
      <c r="QB83" s="38"/>
      <c r="QC83" s="38"/>
      <c r="QD83" s="38"/>
      <c r="QE83" s="38"/>
      <c r="QF83" s="38"/>
      <c r="QG83" s="38"/>
      <c r="QH83" s="38"/>
      <c r="QI83" s="38"/>
      <c r="QJ83" s="38"/>
      <c r="QK83" s="38"/>
      <c r="QL83" s="38"/>
      <c r="QM83" s="38"/>
      <c r="QN83" s="38"/>
      <c r="QO83" s="38"/>
      <c r="QP83" s="38"/>
      <c r="QQ83" s="38"/>
      <c r="QR83" s="38"/>
      <c r="QS83" s="38"/>
      <c r="QT83" s="38"/>
      <c r="QU83" s="38"/>
      <c r="QV83" s="38"/>
      <c r="QW83" s="38"/>
      <c r="QX83" s="38"/>
      <c r="QY83" s="38"/>
      <c r="QZ83" s="38"/>
      <c r="RA83" s="38"/>
      <c r="RB83" s="38"/>
      <c r="RC83" s="38"/>
      <c r="RD83" s="38"/>
      <c r="RE83" s="38"/>
      <c r="RF83" s="38"/>
      <c r="RG83" s="38"/>
      <c r="RH83" s="38"/>
      <c r="RI83" s="38"/>
      <c r="RJ83" s="38"/>
      <c r="RK83" s="38"/>
      <c r="RL83" s="38"/>
      <c r="RM83" s="38"/>
      <c r="RN83" s="38"/>
      <c r="RO83" s="38"/>
      <c r="RP83" s="38"/>
      <c r="RQ83" s="38"/>
      <c r="RR83" s="38"/>
      <c r="RS83" s="38"/>
      <c r="RT83" s="38"/>
      <c r="RU83" s="38"/>
      <c r="RV83" s="38"/>
      <c r="RW83" s="38"/>
      <c r="RX83" s="38"/>
      <c r="RY83" s="38"/>
      <c r="RZ83" s="38"/>
      <c r="SA83" s="38"/>
      <c r="SB83" s="38"/>
      <c r="SC83" s="38"/>
      <c r="SD83" s="38"/>
      <c r="SE83" s="38"/>
      <c r="SF83" s="38"/>
      <c r="SG83" s="38"/>
      <c r="SH83" s="38"/>
      <c r="SI83" s="38"/>
      <c r="SJ83" s="38"/>
      <c r="SK83" s="38"/>
      <c r="SL83" s="38"/>
      <c r="SM83" s="38"/>
      <c r="SN83" s="38"/>
      <c r="SO83" s="38"/>
      <c r="SP83" s="38"/>
      <c r="SQ83" s="38"/>
      <c r="SR83" s="38"/>
      <c r="SS83" s="38"/>
      <c r="ST83" s="38"/>
      <c r="SU83" s="38"/>
      <c r="SV83" s="38"/>
      <c r="SW83" s="38"/>
      <c r="SX83" s="38"/>
      <c r="SY83" s="38"/>
      <c r="SZ83" s="38"/>
      <c r="TA83" s="38"/>
      <c r="TB83" s="38"/>
      <c r="TC83" s="38"/>
      <c r="TD83" s="38"/>
      <c r="TE83" s="38"/>
      <c r="TF83" s="38"/>
      <c r="TG83" s="38"/>
      <c r="TH83" s="38"/>
      <c r="TI83" s="38"/>
      <c r="TJ83" s="38"/>
      <c r="TK83" s="38"/>
      <c r="TL83" s="38"/>
      <c r="TM83" s="38"/>
      <c r="TN83" s="38"/>
      <c r="TO83" s="38"/>
      <c r="TP83" s="38"/>
      <c r="TQ83" s="38"/>
      <c r="TR83" s="38"/>
      <c r="TS83" s="38"/>
      <c r="TT83" s="38"/>
      <c r="TU83" s="38"/>
      <c r="TV83" s="38"/>
      <c r="TW83" s="38"/>
      <c r="TX83" s="38"/>
      <c r="TY83" s="38"/>
      <c r="TZ83" s="38"/>
      <c r="UA83" s="38"/>
      <c r="UB83" s="38"/>
      <c r="UC83" s="38"/>
      <c r="UD83" s="38">
        <v>1.8</v>
      </c>
      <c r="UE83" s="38"/>
      <c r="UF83" s="38"/>
      <c r="UG83" s="38"/>
      <c r="UH83" s="38"/>
      <c r="UI83" s="38"/>
      <c r="UJ83" s="38"/>
      <c r="UK83" s="38"/>
      <c r="UL83" s="38"/>
      <c r="UM83" s="38"/>
      <c r="UN83" s="38"/>
      <c r="UO83" s="38"/>
      <c r="UP83" s="38"/>
      <c r="UQ83" s="38"/>
      <c r="UR83" s="38">
        <v>1.8</v>
      </c>
      <c r="US83" s="38"/>
      <c r="UT83" s="38"/>
      <c r="UU83" s="38"/>
      <c r="UV83" s="38"/>
      <c r="UW83" s="38"/>
      <c r="UX83" s="38"/>
      <c r="UY83" s="38"/>
      <c r="UZ83" s="38"/>
      <c r="VA83" s="38"/>
      <c r="VB83" s="38"/>
      <c r="VC83" s="38"/>
      <c r="VD83" s="38"/>
      <c r="VE83" s="38"/>
      <c r="VF83" s="38"/>
      <c r="VG83" s="38"/>
      <c r="VH83" s="38"/>
      <c r="VI83" s="38"/>
      <c r="VJ83" s="38"/>
      <c r="VK83" s="38"/>
      <c r="VL83" s="38"/>
      <c r="VM83" s="38"/>
      <c r="VN83" s="38"/>
      <c r="VO83" s="38"/>
      <c r="VP83" s="38"/>
      <c r="VQ83" s="38"/>
      <c r="VR83" s="38"/>
      <c r="VS83" s="38"/>
      <c r="VT83" s="38"/>
      <c r="VU83" s="38"/>
      <c r="VV83" s="38"/>
      <c r="VW83" s="38"/>
      <c r="VX83" s="38"/>
      <c r="VY83" s="38"/>
      <c r="VZ83" s="38"/>
      <c r="WA83" s="38"/>
      <c r="WB83" s="38"/>
      <c r="WC83" s="38"/>
      <c r="WD83" s="38"/>
      <c r="WE83" s="38"/>
      <c r="WF83" s="38">
        <v>1.8</v>
      </c>
      <c r="WG83" s="38"/>
      <c r="WH83" s="38">
        <v>1.8</v>
      </c>
      <c r="WI83" s="38"/>
      <c r="WJ83" s="38"/>
      <c r="WK83" s="38"/>
      <c r="WL83" s="38"/>
      <c r="WM83" s="38"/>
      <c r="WN83" s="38"/>
      <c r="WO83" s="38"/>
      <c r="WP83" s="38"/>
      <c r="WQ83" s="38"/>
      <c r="WR83" s="38"/>
      <c r="WS83" s="38"/>
      <c r="WT83" s="38"/>
      <c r="WU83" s="38"/>
      <c r="WV83" s="38"/>
      <c r="WW83" s="38"/>
      <c r="WX83" s="38"/>
      <c r="WY83" s="38"/>
      <c r="WZ83" s="38"/>
      <c r="XA83" s="38">
        <v>0.9</v>
      </c>
      <c r="XB83" s="38"/>
      <c r="XC83" s="38"/>
      <c r="XD83" s="38"/>
      <c r="XE83" s="38"/>
      <c r="XF83" s="38"/>
      <c r="XG83" s="38"/>
      <c r="XH83" s="38">
        <v>0.9</v>
      </c>
      <c r="XI83" s="38"/>
      <c r="XJ83" s="38"/>
      <c r="XK83" s="38"/>
      <c r="XL83" s="38"/>
      <c r="XM83" s="38"/>
      <c r="XN83" s="38"/>
      <c r="XO83" s="38"/>
      <c r="XP83" s="38"/>
      <c r="XQ83" s="38"/>
      <c r="XR83" s="38"/>
      <c r="XS83" s="38"/>
      <c r="XT83" s="38"/>
      <c r="XU83" s="38"/>
      <c r="XV83" s="38"/>
      <c r="XW83" s="38"/>
      <c r="XX83" s="38"/>
      <c r="XY83" s="38"/>
      <c r="XZ83" s="38"/>
      <c r="YA83" s="38"/>
      <c r="YB83" s="38"/>
      <c r="YC83" s="38">
        <v>1.8</v>
      </c>
      <c r="YD83" s="38"/>
      <c r="YE83" s="38"/>
      <c r="YF83" s="38"/>
      <c r="YG83" s="38"/>
      <c r="YH83" s="38">
        <v>1.8</v>
      </c>
      <c r="YI83" s="38"/>
      <c r="YJ83" s="38"/>
      <c r="YK83" s="38"/>
      <c r="YL83" s="38"/>
      <c r="YM83" s="38"/>
      <c r="YN83" s="38"/>
      <c r="YO83" s="38"/>
      <c r="YP83" s="38"/>
      <c r="YQ83" s="38"/>
      <c r="YR83" s="38"/>
      <c r="YS83" s="38"/>
      <c r="YT83" s="38"/>
      <c r="YU83" s="38"/>
      <c r="YV83" s="38"/>
      <c r="YW83" s="38"/>
      <c r="YX83" s="38"/>
      <c r="YY83" s="38"/>
      <c r="YZ83" s="38"/>
      <c r="ZA83" s="38"/>
      <c r="ZB83" s="38"/>
      <c r="ZC83" s="38"/>
      <c r="ZD83" s="38"/>
      <c r="ZE83" s="38"/>
      <c r="ZF83" s="38"/>
      <c r="ZG83" s="38"/>
      <c r="ZH83" s="38"/>
      <c r="ZI83" s="38"/>
      <c r="ZJ83" s="38"/>
      <c r="ZK83" s="38"/>
      <c r="ZL83" s="38"/>
      <c r="ZM83" s="38"/>
      <c r="ZN83" s="38"/>
      <c r="ZO83" s="38"/>
      <c r="ZP83" s="38"/>
      <c r="ZQ83" s="38"/>
      <c r="ZR83" s="38"/>
      <c r="ZS83" s="38"/>
      <c r="ZT83" s="38"/>
      <c r="ZU83" s="38"/>
      <c r="ZV83" s="38"/>
      <c r="ZW83" s="38"/>
      <c r="ZX83" s="38"/>
      <c r="ZY83" s="38"/>
      <c r="ZZ83" s="38"/>
      <c r="AAA83" s="38"/>
      <c r="AAB83" s="38"/>
      <c r="AAC83" s="38"/>
      <c r="AAD83" s="38"/>
      <c r="AAE83" s="38"/>
      <c r="AAF83" s="38"/>
      <c r="AAG83" s="38"/>
      <c r="AAH83" s="38"/>
      <c r="AAI83" s="38"/>
      <c r="AAJ83" s="31">
        <f t="shared" si="9"/>
        <v>0</v>
      </c>
      <c r="AAK83" s="5"/>
    </row>
    <row r="84" spans="1:713" s="36" customFormat="1" x14ac:dyDescent="0.25">
      <c r="A84" s="62" t="s">
        <v>66</v>
      </c>
      <c r="B84" s="77">
        <f t="shared" si="8"/>
        <v>0</v>
      </c>
      <c r="C84" s="69">
        <v>9</v>
      </c>
      <c r="D84" s="72">
        <v>43444</v>
      </c>
      <c r="E84" s="86">
        <v>35.590000000000003</v>
      </c>
      <c r="F84" s="79">
        <f t="shared" si="7"/>
        <v>0</v>
      </c>
      <c r="G84" s="77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  <c r="AL84" s="38"/>
      <c r="AM84" s="38"/>
      <c r="AN84" s="38"/>
      <c r="AO84" s="38"/>
      <c r="AP84" s="38"/>
      <c r="AQ84" s="38"/>
      <c r="AR84" s="38"/>
      <c r="AS84" s="38"/>
      <c r="AT84" s="38"/>
      <c r="AU84" s="38"/>
      <c r="AV84" s="38"/>
      <c r="AW84" s="38"/>
      <c r="AX84" s="38"/>
      <c r="AY84" s="38"/>
      <c r="AZ84" s="38"/>
      <c r="BA84" s="38"/>
      <c r="BB84" s="38"/>
      <c r="BC84" s="38"/>
      <c r="BD84" s="38"/>
      <c r="BE84" s="38"/>
      <c r="BF84" s="38"/>
      <c r="BG84" s="38"/>
      <c r="BH84" s="38"/>
      <c r="BI84" s="38"/>
      <c r="BJ84" s="38"/>
      <c r="BK84" s="38"/>
      <c r="BL84" s="38"/>
      <c r="BM84" s="38"/>
      <c r="BN84" s="38"/>
      <c r="BO84" s="38"/>
      <c r="BP84" s="38"/>
      <c r="BQ84" s="38"/>
      <c r="BR84" s="38"/>
      <c r="BS84" s="38"/>
      <c r="BT84" s="38"/>
      <c r="BU84" s="38"/>
      <c r="BV84" s="38"/>
      <c r="BW84" s="38"/>
      <c r="BX84" s="38"/>
      <c r="BY84" s="38"/>
      <c r="BZ84" s="38"/>
      <c r="CA84" s="38"/>
      <c r="CB84" s="38"/>
      <c r="CC84" s="38"/>
      <c r="CD84" s="38"/>
      <c r="CE84" s="38"/>
      <c r="CF84" s="38"/>
      <c r="CG84" s="38"/>
      <c r="CH84" s="38"/>
      <c r="CI84" s="38"/>
      <c r="CJ84" s="38"/>
      <c r="CK84" s="38"/>
      <c r="CL84" s="38"/>
      <c r="CM84" s="38"/>
      <c r="CN84" s="38"/>
      <c r="CO84" s="38"/>
      <c r="CP84" s="38"/>
      <c r="CQ84" s="38"/>
      <c r="CR84" s="38"/>
      <c r="CS84" s="38"/>
      <c r="CT84" s="38"/>
      <c r="CU84" s="38"/>
      <c r="CV84" s="38"/>
      <c r="CW84" s="38"/>
      <c r="CX84" s="38"/>
      <c r="CY84" s="38"/>
      <c r="CZ84" s="38"/>
      <c r="DA84" s="38"/>
      <c r="DB84" s="38"/>
      <c r="DC84" s="38"/>
      <c r="DD84" s="38"/>
      <c r="DE84" s="38"/>
      <c r="DF84" s="38"/>
      <c r="DG84" s="38"/>
      <c r="DH84" s="38"/>
      <c r="DI84" s="38"/>
      <c r="DJ84" s="38"/>
      <c r="DK84" s="38"/>
      <c r="DL84" s="38"/>
      <c r="DM84" s="38"/>
      <c r="DN84" s="38"/>
      <c r="DO84" s="38"/>
      <c r="DP84" s="38"/>
      <c r="DQ84" s="38"/>
      <c r="DR84" s="38"/>
      <c r="DS84" s="38"/>
      <c r="DT84" s="38"/>
      <c r="DU84" s="38"/>
      <c r="DV84" s="38"/>
      <c r="DW84" s="38"/>
      <c r="DX84" s="38"/>
      <c r="DY84" s="38"/>
      <c r="DZ84" s="38"/>
      <c r="EA84" s="38"/>
      <c r="EB84" s="38"/>
      <c r="EC84" s="38"/>
      <c r="ED84" s="38"/>
      <c r="EE84" s="38"/>
      <c r="EF84" s="38"/>
      <c r="EG84" s="38"/>
      <c r="EH84" s="38"/>
      <c r="EI84" s="38"/>
      <c r="EJ84" s="38"/>
      <c r="EK84" s="38"/>
      <c r="EL84" s="38"/>
      <c r="EM84" s="38"/>
      <c r="EN84" s="38"/>
      <c r="EO84" s="38"/>
      <c r="EP84" s="38"/>
      <c r="EQ84" s="38"/>
      <c r="ER84" s="38"/>
      <c r="ES84" s="38"/>
      <c r="ET84" s="38"/>
      <c r="EU84" s="38"/>
      <c r="EV84" s="38"/>
      <c r="EW84" s="38"/>
      <c r="EX84" s="38"/>
      <c r="EY84" s="38"/>
      <c r="EZ84" s="38"/>
      <c r="FA84" s="38"/>
      <c r="FB84" s="38"/>
      <c r="FC84" s="38"/>
      <c r="FD84" s="38"/>
      <c r="FE84" s="38"/>
      <c r="FF84" s="38"/>
      <c r="FG84" s="38"/>
      <c r="FH84" s="38"/>
      <c r="FI84" s="38"/>
      <c r="FJ84" s="38"/>
      <c r="FK84" s="38"/>
      <c r="FL84" s="38"/>
      <c r="FM84" s="38"/>
      <c r="FN84" s="38"/>
      <c r="FO84" s="38"/>
      <c r="FP84" s="38"/>
      <c r="FQ84" s="38"/>
      <c r="FR84" s="38"/>
      <c r="FS84" s="38"/>
      <c r="FT84" s="38"/>
      <c r="FU84" s="38"/>
      <c r="FV84" s="38"/>
      <c r="FW84" s="38"/>
      <c r="FX84" s="38"/>
      <c r="FY84" s="38"/>
      <c r="FZ84" s="38"/>
      <c r="GA84" s="38"/>
      <c r="GB84" s="38"/>
      <c r="GC84" s="38"/>
      <c r="GD84" s="38"/>
      <c r="GE84" s="38"/>
      <c r="GF84" s="38"/>
      <c r="GG84" s="38"/>
      <c r="GH84" s="38"/>
      <c r="GI84" s="38"/>
      <c r="GJ84" s="38"/>
      <c r="GK84" s="38"/>
      <c r="GL84" s="38"/>
      <c r="GM84" s="38"/>
      <c r="GN84" s="38"/>
      <c r="GO84" s="38"/>
      <c r="GP84" s="38"/>
      <c r="GQ84" s="38"/>
      <c r="GR84" s="38"/>
      <c r="GS84" s="38"/>
      <c r="GT84" s="38"/>
      <c r="GU84" s="38"/>
      <c r="GV84" s="38"/>
      <c r="GW84" s="38"/>
      <c r="GX84" s="38"/>
      <c r="GY84" s="38"/>
      <c r="GZ84" s="38"/>
      <c r="HA84" s="38"/>
      <c r="HB84" s="38"/>
      <c r="HC84" s="38"/>
      <c r="HD84" s="38"/>
      <c r="HE84" s="38"/>
      <c r="HF84" s="38"/>
      <c r="HG84" s="38"/>
      <c r="HH84" s="38"/>
      <c r="HI84" s="38"/>
      <c r="HJ84" s="38"/>
      <c r="HK84" s="38"/>
      <c r="HL84" s="38"/>
      <c r="HM84" s="38"/>
      <c r="HN84" s="38"/>
      <c r="HO84" s="38"/>
      <c r="HP84" s="38"/>
      <c r="HQ84" s="38"/>
      <c r="HR84" s="38"/>
      <c r="HS84" s="38"/>
      <c r="HT84" s="38"/>
      <c r="HU84" s="38"/>
      <c r="HV84" s="38"/>
      <c r="HW84" s="38"/>
      <c r="HX84" s="38"/>
      <c r="HY84" s="38"/>
      <c r="HZ84" s="38"/>
      <c r="IA84" s="38"/>
      <c r="IB84" s="38"/>
      <c r="IC84" s="38"/>
      <c r="ID84" s="38"/>
      <c r="IE84" s="38"/>
      <c r="IF84" s="38"/>
      <c r="IG84" s="38"/>
      <c r="IH84" s="38"/>
      <c r="II84" s="38"/>
      <c r="IJ84" s="38"/>
      <c r="IK84" s="38"/>
      <c r="IL84" s="38"/>
      <c r="IM84" s="38"/>
      <c r="IN84" s="38"/>
      <c r="IO84" s="38"/>
      <c r="IP84" s="38"/>
      <c r="IQ84" s="38"/>
      <c r="IR84" s="38"/>
      <c r="IS84" s="38"/>
      <c r="IT84" s="38"/>
      <c r="IU84" s="38"/>
      <c r="IV84" s="38"/>
      <c r="IW84" s="38"/>
      <c r="IX84" s="38"/>
      <c r="IY84" s="38"/>
      <c r="IZ84" s="38"/>
      <c r="JA84" s="38"/>
      <c r="JB84" s="38"/>
      <c r="JC84" s="38"/>
      <c r="JD84" s="38"/>
      <c r="JE84" s="38"/>
      <c r="JF84" s="38"/>
      <c r="JG84" s="38"/>
      <c r="JH84" s="38"/>
      <c r="JI84" s="38"/>
      <c r="JJ84" s="38"/>
      <c r="JK84" s="38"/>
      <c r="JL84" s="38"/>
      <c r="JM84" s="38"/>
      <c r="JN84" s="38"/>
      <c r="JO84" s="38"/>
      <c r="JP84" s="38"/>
      <c r="JQ84" s="38"/>
      <c r="JR84" s="38"/>
      <c r="JS84" s="38"/>
      <c r="JT84" s="38"/>
      <c r="JU84" s="38"/>
      <c r="JV84" s="38"/>
      <c r="JW84" s="38"/>
      <c r="JX84" s="38"/>
      <c r="JY84" s="38"/>
      <c r="JZ84" s="38"/>
      <c r="KA84" s="38"/>
      <c r="KB84" s="38"/>
      <c r="KC84" s="38"/>
      <c r="KD84" s="38"/>
      <c r="KE84" s="38"/>
      <c r="KF84" s="38"/>
      <c r="KG84" s="38"/>
      <c r="KH84" s="38"/>
      <c r="KI84" s="38"/>
      <c r="KJ84" s="38"/>
      <c r="KK84" s="38"/>
      <c r="KL84" s="38"/>
      <c r="KM84" s="38"/>
      <c r="KN84" s="38"/>
      <c r="KO84" s="38"/>
      <c r="KP84" s="38"/>
      <c r="KQ84" s="38"/>
      <c r="KR84" s="38"/>
      <c r="KS84" s="38"/>
      <c r="KT84" s="38"/>
      <c r="KU84" s="38"/>
      <c r="KV84" s="38"/>
      <c r="KW84" s="38"/>
      <c r="KX84" s="38"/>
      <c r="KY84" s="38"/>
      <c r="KZ84" s="38"/>
      <c r="LA84" s="38"/>
      <c r="LB84" s="38"/>
      <c r="LC84" s="38"/>
      <c r="LD84" s="38"/>
      <c r="LE84" s="38"/>
      <c r="LF84" s="38"/>
      <c r="LG84" s="38"/>
      <c r="LH84" s="38"/>
      <c r="LI84" s="38"/>
      <c r="LJ84" s="38"/>
      <c r="LK84" s="38"/>
      <c r="LL84" s="38"/>
      <c r="LM84" s="38"/>
      <c r="LN84" s="38"/>
      <c r="LO84" s="38"/>
      <c r="LP84" s="38"/>
      <c r="LQ84" s="38"/>
      <c r="LR84" s="38"/>
      <c r="LS84" s="38"/>
      <c r="LT84" s="38"/>
      <c r="LU84" s="38"/>
      <c r="LV84" s="38"/>
      <c r="LW84" s="38"/>
      <c r="LX84" s="38"/>
      <c r="LY84" s="38"/>
      <c r="LZ84" s="38"/>
      <c r="MA84" s="38"/>
      <c r="MB84" s="38"/>
      <c r="MC84" s="38"/>
      <c r="MD84" s="38"/>
      <c r="ME84" s="38"/>
      <c r="MF84" s="38"/>
      <c r="MG84" s="38"/>
      <c r="MH84" s="38"/>
      <c r="MI84" s="38"/>
      <c r="MJ84" s="38"/>
      <c r="MK84" s="38"/>
      <c r="ML84" s="38"/>
      <c r="MM84" s="38"/>
      <c r="MN84" s="38"/>
      <c r="MO84" s="38"/>
      <c r="MP84" s="38"/>
      <c r="MQ84" s="38"/>
      <c r="MR84" s="38"/>
      <c r="MS84" s="38"/>
      <c r="MT84" s="38"/>
      <c r="MU84" s="38"/>
      <c r="MV84" s="38"/>
      <c r="MW84" s="38"/>
      <c r="MX84" s="38"/>
      <c r="MY84" s="38"/>
      <c r="MZ84" s="38"/>
      <c r="NA84" s="38"/>
      <c r="NB84" s="38"/>
      <c r="NC84" s="38"/>
      <c r="ND84" s="38"/>
      <c r="NE84" s="38"/>
      <c r="NF84" s="38"/>
      <c r="NG84" s="38"/>
      <c r="NH84" s="38"/>
      <c r="NI84" s="38"/>
      <c r="NJ84" s="38"/>
      <c r="NK84" s="38"/>
      <c r="NL84" s="38"/>
      <c r="NM84" s="38"/>
      <c r="NN84" s="38"/>
      <c r="NO84" s="38"/>
      <c r="NP84" s="38"/>
      <c r="NQ84" s="38"/>
      <c r="NR84" s="38"/>
      <c r="NS84" s="38"/>
      <c r="NT84" s="38"/>
      <c r="NU84" s="38"/>
      <c r="NV84" s="38"/>
      <c r="NW84" s="38"/>
      <c r="NX84" s="38"/>
      <c r="NY84" s="38"/>
      <c r="NZ84" s="38"/>
      <c r="OA84" s="38"/>
      <c r="OB84" s="38"/>
      <c r="OC84" s="38"/>
      <c r="OD84" s="38"/>
      <c r="OE84" s="38"/>
      <c r="OF84" s="38"/>
      <c r="OG84" s="38"/>
      <c r="OH84" s="38"/>
      <c r="OI84" s="38"/>
      <c r="OJ84" s="38"/>
      <c r="OK84" s="38"/>
      <c r="OL84" s="38"/>
      <c r="OM84" s="38"/>
      <c r="ON84" s="38"/>
      <c r="OO84" s="38"/>
      <c r="OP84" s="38"/>
      <c r="OQ84" s="38"/>
      <c r="OR84" s="38"/>
      <c r="OS84" s="38"/>
      <c r="OT84" s="38"/>
      <c r="OU84" s="38"/>
      <c r="OV84" s="38"/>
      <c r="OW84" s="38"/>
      <c r="OX84" s="38"/>
      <c r="OY84" s="38"/>
      <c r="OZ84" s="38"/>
      <c r="PA84" s="38"/>
      <c r="PB84" s="38"/>
      <c r="PC84" s="38"/>
      <c r="PD84" s="38"/>
      <c r="PE84" s="38"/>
      <c r="PF84" s="38"/>
      <c r="PG84" s="38"/>
      <c r="PH84" s="38"/>
      <c r="PI84" s="38"/>
      <c r="PJ84" s="38"/>
      <c r="PK84" s="38"/>
      <c r="PL84" s="38"/>
      <c r="PM84" s="38"/>
      <c r="PN84" s="38"/>
      <c r="PO84" s="38"/>
      <c r="PP84" s="38"/>
      <c r="PQ84" s="38"/>
      <c r="PR84" s="38"/>
      <c r="PS84" s="38"/>
      <c r="PT84" s="38"/>
      <c r="PU84" s="38"/>
      <c r="PV84" s="38"/>
      <c r="PW84" s="38"/>
      <c r="PX84" s="38"/>
      <c r="PY84" s="38"/>
      <c r="PZ84" s="38"/>
      <c r="QA84" s="38"/>
      <c r="QB84" s="38"/>
      <c r="QC84" s="38"/>
      <c r="QD84" s="38"/>
      <c r="QE84" s="38"/>
      <c r="QF84" s="38"/>
      <c r="QG84" s="38"/>
      <c r="QH84" s="38"/>
      <c r="QI84" s="38"/>
      <c r="QJ84" s="38"/>
      <c r="QK84" s="38"/>
      <c r="QL84" s="38"/>
      <c r="QM84" s="38"/>
      <c r="QN84" s="38"/>
      <c r="QO84" s="38"/>
      <c r="QP84" s="38"/>
      <c r="QQ84" s="38"/>
      <c r="QR84" s="38"/>
      <c r="QS84" s="38"/>
      <c r="QT84" s="38"/>
      <c r="QU84" s="38"/>
      <c r="QV84" s="38"/>
      <c r="QW84" s="38"/>
      <c r="QX84" s="38"/>
      <c r="QY84" s="38"/>
      <c r="QZ84" s="38"/>
      <c r="RA84" s="38"/>
      <c r="RB84" s="38"/>
      <c r="RC84" s="38"/>
      <c r="RD84" s="38"/>
      <c r="RE84" s="38"/>
      <c r="RF84" s="38"/>
      <c r="RG84" s="38"/>
      <c r="RH84" s="38"/>
      <c r="RI84" s="38"/>
      <c r="RJ84" s="38"/>
      <c r="RK84" s="38"/>
      <c r="RL84" s="38"/>
      <c r="RM84" s="38"/>
      <c r="RN84" s="38"/>
      <c r="RO84" s="38"/>
      <c r="RP84" s="38"/>
      <c r="RQ84" s="38"/>
      <c r="RR84" s="38"/>
      <c r="RS84" s="38"/>
      <c r="RT84" s="38"/>
      <c r="RU84" s="38"/>
      <c r="RV84" s="38"/>
      <c r="RW84" s="38"/>
      <c r="RX84" s="38"/>
      <c r="RY84" s="38"/>
      <c r="RZ84" s="38"/>
      <c r="SA84" s="38"/>
      <c r="SB84" s="38"/>
      <c r="SC84" s="38"/>
      <c r="SD84" s="38"/>
      <c r="SE84" s="38"/>
      <c r="SF84" s="38"/>
      <c r="SG84" s="38"/>
      <c r="SH84" s="38"/>
      <c r="SI84" s="38"/>
      <c r="SJ84" s="38"/>
      <c r="SK84" s="38"/>
      <c r="SL84" s="38"/>
      <c r="SM84" s="38"/>
      <c r="SN84" s="38"/>
      <c r="SO84" s="38"/>
      <c r="SP84" s="38"/>
      <c r="SQ84" s="38"/>
      <c r="SR84" s="38"/>
      <c r="SS84" s="38"/>
      <c r="ST84" s="38"/>
      <c r="SU84" s="38"/>
      <c r="SV84" s="38"/>
      <c r="SW84" s="38"/>
      <c r="SX84" s="38"/>
      <c r="SY84" s="38"/>
      <c r="SZ84" s="38"/>
      <c r="TA84" s="38"/>
      <c r="TB84" s="38"/>
      <c r="TC84" s="38"/>
      <c r="TD84" s="38"/>
      <c r="TE84" s="38"/>
      <c r="TF84" s="38"/>
      <c r="TG84" s="38"/>
      <c r="TH84" s="38"/>
      <c r="TI84" s="38"/>
      <c r="TJ84" s="38"/>
      <c r="TK84" s="38"/>
      <c r="TL84" s="38"/>
      <c r="TM84" s="38"/>
      <c r="TN84" s="38"/>
      <c r="TO84" s="38"/>
      <c r="TP84" s="38"/>
      <c r="TQ84" s="38"/>
      <c r="TR84" s="38"/>
      <c r="TS84" s="38"/>
      <c r="TT84" s="38"/>
      <c r="TU84" s="38"/>
      <c r="TV84" s="38"/>
      <c r="TW84" s="38"/>
      <c r="TX84" s="38"/>
      <c r="TY84" s="38"/>
      <c r="TZ84" s="38"/>
      <c r="UA84" s="38"/>
      <c r="UB84" s="38"/>
      <c r="UC84" s="38"/>
      <c r="UD84" s="38"/>
      <c r="UE84" s="38"/>
      <c r="UF84" s="38"/>
      <c r="UG84" s="38"/>
      <c r="UH84" s="38"/>
      <c r="UI84" s="38"/>
      <c r="UJ84" s="38"/>
      <c r="UK84" s="38"/>
      <c r="UL84" s="38"/>
      <c r="UM84" s="38"/>
      <c r="UN84" s="38"/>
      <c r="UO84" s="38"/>
      <c r="UP84" s="38"/>
      <c r="UQ84" s="38"/>
      <c r="UR84" s="38"/>
      <c r="US84" s="38"/>
      <c r="UT84" s="38"/>
      <c r="UU84" s="38"/>
      <c r="UV84" s="38"/>
      <c r="UW84" s="38"/>
      <c r="UX84" s="38"/>
      <c r="UY84" s="38"/>
      <c r="UZ84" s="38"/>
      <c r="VA84" s="38"/>
      <c r="VB84" s="38"/>
      <c r="VC84" s="38"/>
      <c r="VD84" s="38"/>
      <c r="VE84" s="38"/>
      <c r="VF84" s="38"/>
      <c r="VG84" s="38"/>
      <c r="VH84" s="38"/>
      <c r="VI84" s="38"/>
      <c r="VJ84" s="38"/>
      <c r="VK84" s="38"/>
      <c r="VL84" s="38"/>
      <c r="VM84" s="38"/>
      <c r="VN84" s="38"/>
      <c r="VO84" s="38"/>
      <c r="VP84" s="38"/>
      <c r="VQ84" s="38"/>
      <c r="VR84" s="38"/>
      <c r="VS84" s="38"/>
      <c r="VT84" s="38"/>
      <c r="VU84" s="38"/>
      <c r="VV84" s="38"/>
      <c r="VW84" s="38"/>
      <c r="VX84" s="38"/>
      <c r="VY84" s="38"/>
      <c r="VZ84" s="38"/>
      <c r="WA84" s="38"/>
      <c r="WB84" s="38"/>
      <c r="WC84" s="38"/>
      <c r="WD84" s="38"/>
      <c r="WE84" s="38"/>
      <c r="WF84" s="38"/>
      <c r="WG84" s="38"/>
      <c r="WH84" s="38"/>
      <c r="WI84" s="38"/>
      <c r="WJ84" s="38"/>
      <c r="WK84" s="38"/>
      <c r="WL84" s="38"/>
      <c r="WM84" s="38"/>
      <c r="WN84" s="38"/>
      <c r="WO84" s="38"/>
      <c r="WP84" s="38"/>
      <c r="WQ84" s="38"/>
      <c r="WR84" s="38"/>
      <c r="WS84" s="38"/>
      <c r="WT84" s="38"/>
      <c r="WU84" s="38"/>
      <c r="WV84" s="38"/>
      <c r="WW84" s="38"/>
      <c r="WX84" s="38"/>
      <c r="WY84" s="38"/>
      <c r="WZ84" s="38"/>
      <c r="XA84" s="38"/>
      <c r="XB84" s="38"/>
      <c r="XC84" s="38"/>
      <c r="XD84" s="38"/>
      <c r="XE84" s="38"/>
      <c r="XF84" s="38"/>
      <c r="XG84" s="38"/>
      <c r="XH84" s="38"/>
      <c r="XI84" s="38"/>
      <c r="XJ84" s="38"/>
      <c r="XK84" s="38"/>
      <c r="XL84" s="38"/>
      <c r="XM84" s="38"/>
      <c r="XN84" s="38"/>
      <c r="XO84" s="38"/>
      <c r="XP84" s="38"/>
      <c r="XQ84" s="38"/>
      <c r="XR84" s="38"/>
      <c r="XS84" s="38"/>
      <c r="XT84" s="38"/>
      <c r="XU84" s="38"/>
      <c r="XV84" s="38"/>
      <c r="XW84" s="38"/>
      <c r="XX84" s="38"/>
      <c r="XY84" s="38"/>
      <c r="XZ84" s="38"/>
      <c r="YA84" s="38"/>
      <c r="YB84" s="38"/>
      <c r="YC84" s="38">
        <v>9</v>
      </c>
      <c r="YD84" s="38"/>
      <c r="YE84" s="38"/>
      <c r="YF84" s="38"/>
      <c r="YG84" s="38"/>
      <c r="YH84" s="38"/>
      <c r="YI84" s="38">
        <v>9</v>
      </c>
      <c r="YJ84" s="38"/>
      <c r="YK84" s="38"/>
      <c r="YL84" s="38"/>
      <c r="YM84" s="38"/>
      <c r="YN84" s="38"/>
      <c r="YO84" s="38"/>
      <c r="YP84" s="38"/>
      <c r="YQ84" s="38"/>
      <c r="YR84" s="38"/>
      <c r="YS84" s="38"/>
      <c r="YT84" s="38"/>
      <c r="YU84" s="38"/>
      <c r="YV84" s="38"/>
      <c r="YW84" s="38"/>
      <c r="YX84" s="38"/>
      <c r="YY84" s="38"/>
      <c r="YZ84" s="38"/>
      <c r="ZA84" s="38"/>
      <c r="ZB84" s="38"/>
      <c r="ZC84" s="38"/>
      <c r="ZD84" s="38"/>
      <c r="ZE84" s="38"/>
      <c r="ZF84" s="38"/>
      <c r="ZG84" s="38"/>
      <c r="ZH84" s="38"/>
      <c r="ZI84" s="38"/>
      <c r="ZJ84" s="38"/>
      <c r="ZK84" s="38"/>
      <c r="ZL84" s="38"/>
      <c r="ZM84" s="38"/>
      <c r="ZN84" s="38"/>
      <c r="ZO84" s="38"/>
      <c r="ZP84" s="38"/>
      <c r="ZQ84" s="38"/>
      <c r="ZR84" s="38"/>
      <c r="ZS84" s="38"/>
      <c r="ZT84" s="38"/>
      <c r="ZU84" s="38"/>
      <c r="ZV84" s="38"/>
      <c r="ZW84" s="38"/>
      <c r="ZX84" s="38"/>
      <c r="ZY84" s="38"/>
      <c r="ZZ84" s="38"/>
      <c r="AAA84" s="38"/>
      <c r="AAB84" s="38"/>
      <c r="AAC84" s="38"/>
      <c r="AAD84" s="38"/>
      <c r="AAE84" s="38"/>
      <c r="AAF84" s="38"/>
      <c r="AAG84" s="38"/>
      <c r="AAH84" s="38"/>
      <c r="AAI84" s="38"/>
      <c r="AAJ84" s="31">
        <f t="shared" si="9"/>
        <v>0</v>
      </c>
      <c r="AAK84" s="5"/>
    </row>
    <row r="85" spans="1:713" s="36" customFormat="1" x14ac:dyDescent="0.25">
      <c r="A85" s="62" t="s">
        <v>27</v>
      </c>
      <c r="B85" s="77">
        <f t="shared" si="8"/>
        <v>0</v>
      </c>
      <c r="C85" s="69">
        <v>1</v>
      </c>
      <c r="D85" s="71">
        <v>43444</v>
      </c>
      <c r="E85" s="79">
        <v>15.07</v>
      </c>
      <c r="F85" s="79">
        <f t="shared" si="7"/>
        <v>0</v>
      </c>
      <c r="G85" s="77"/>
      <c r="H85" s="38"/>
      <c r="I85" s="38"/>
      <c r="J85" s="38"/>
      <c r="K85" s="38"/>
      <c r="L85" s="38"/>
      <c r="M85" s="38"/>
      <c r="N85" s="38"/>
      <c r="O85" s="38"/>
      <c r="P85" s="38">
        <v>20</v>
      </c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  <c r="AL85" s="38"/>
      <c r="AM85" s="38"/>
      <c r="AN85" s="38"/>
      <c r="AO85" s="38"/>
      <c r="AP85" s="38"/>
      <c r="AQ85" s="38"/>
      <c r="AR85" s="38"/>
      <c r="AS85" s="38"/>
      <c r="AT85" s="38"/>
      <c r="AU85" s="38"/>
      <c r="AV85" s="38"/>
      <c r="AW85" s="38"/>
      <c r="AX85" s="38"/>
      <c r="AY85" s="38"/>
      <c r="AZ85" s="38"/>
      <c r="BA85" s="38"/>
      <c r="BB85" s="38">
        <v>30</v>
      </c>
      <c r="BC85" s="38"/>
      <c r="BD85" s="38"/>
      <c r="BE85" s="38"/>
      <c r="BF85" s="38"/>
      <c r="BG85" s="38"/>
      <c r="BH85" s="38"/>
      <c r="BI85" s="38"/>
      <c r="BJ85" s="38"/>
      <c r="BK85" s="38"/>
      <c r="BL85" s="38">
        <v>10</v>
      </c>
      <c r="BM85" s="38"/>
      <c r="BN85" s="38"/>
      <c r="BO85" s="38"/>
      <c r="BP85" s="38"/>
      <c r="BQ85" s="38"/>
      <c r="BR85" s="38"/>
      <c r="BS85" s="38"/>
      <c r="BT85" s="38"/>
      <c r="BU85" s="38"/>
      <c r="BV85" s="38"/>
      <c r="BW85" s="38"/>
      <c r="BX85" s="38"/>
      <c r="BY85" s="38"/>
      <c r="BZ85" s="38"/>
      <c r="CA85" s="38"/>
      <c r="CB85" s="38"/>
      <c r="CC85" s="38"/>
      <c r="CD85" s="38"/>
      <c r="CE85" s="38"/>
      <c r="CF85" s="38"/>
      <c r="CG85" s="38"/>
      <c r="CH85" s="38"/>
      <c r="CI85" s="38"/>
      <c r="CJ85" s="38"/>
      <c r="CK85" s="38">
        <v>20</v>
      </c>
      <c r="CL85" s="38"/>
      <c r="CM85" s="38"/>
      <c r="CN85" s="38"/>
      <c r="CO85" s="38"/>
      <c r="CP85" s="38"/>
      <c r="CQ85" s="38"/>
      <c r="CR85" s="38"/>
      <c r="CS85" s="38"/>
      <c r="CT85" s="38"/>
      <c r="CU85" s="38"/>
      <c r="CV85" s="38"/>
      <c r="CW85" s="38"/>
      <c r="CX85" s="38"/>
      <c r="CY85" s="38"/>
      <c r="CZ85" s="38"/>
      <c r="DA85" s="38"/>
      <c r="DB85" s="38"/>
      <c r="DC85" s="38"/>
      <c r="DD85" s="38"/>
      <c r="DE85" s="38"/>
      <c r="DF85" s="38"/>
      <c r="DG85" s="38"/>
      <c r="DH85" s="38"/>
      <c r="DI85" s="38"/>
      <c r="DJ85" s="38"/>
      <c r="DK85" s="38"/>
      <c r="DL85" s="38"/>
      <c r="DM85" s="38"/>
      <c r="DN85" s="38"/>
      <c r="DO85" s="38"/>
      <c r="DP85" s="38"/>
      <c r="DQ85" s="38"/>
      <c r="DR85" s="38"/>
      <c r="DS85" s="38"/>
      <c r="DT85" s="38"/>
      <c r="DU85" s="38"/>
      <c r="DV85" s="38"/>
      <c r="DW85" s="38"/>
      <c r="DX85" s="38"/>
      <c r="DY85" s="38"/>
      <c r="DZ85" s="38"/>
      <c r="EA85" s="38"/>
      <c r="EB85" s="38"/>
      <c r="EC85" s="38"/>
      <c r="ED85" s="38"/>
      <c r="EE85" s="38"/>
      <c r="EF85" s="38"/>
      <c r="EG85" s="38"/>
      <c r="EH85" s="38"/>
      <c r="EI85" s="38"/>
      <c r="EJ85" s="38"/>
      <c r="EK85" s="38"/>
      <c r="EL85" s="38"/>
      <c r="EM85" s="38"/>
      <c r="EN85" s="38"/>
      <c r="EO85" s="38"/>
      <c r="EP85" s="38">
        <v>10</v>
      </c>
      <c r="EQ85" s="38"/>
      <c r="ER85" s="38"/>
      <c r="ES85" s="38"/>
      <c r="ET85" s="38"/>
      <c r="EU85" s="38"/>
      <c r="EV85" s="38"/>
      <c r="EW85" s="38"/>
      <c r="EX85" s="38"/>
      <c r="EY85" s="38"/>
      <c r="EZ85" s="38"/>
      <c r="FA85" s="38"/>
      <c r="FB85" s="38"/>
      <c r="FC85" s="38"/>
      <c r="FD85" s="38"/>
      <c r="FE85" s="38"/>
      <c r="FF85" s="38"/>
      <c r="FG85" s="38"/>
      <c r="FH85" s="38">
        <v>20</v>
      </c>
      <c r="FI85" s="38"/>
      <c r="FJ85" s="38">
        <v>10</v>
      </c>
      <c r="FK85" s="38"/>
      <c r="FL85" s="38"/>
      <c r="FM85" s="38"/>
      <c r="FN85" s="38"/>
      <c r="FO85" s="38"/>
      <c r="FP85" s="38"/>
      <c r="FQ85" s="38"/>
      <c r="FR85" s="38"/>
      <c r="FS85" s="38"/>
      <c r="FT85" s="38"/>
      <c r="FU85" s="38"/>
      <c r="FV85" s="38"/>
      <c r="FW85" s="38"/>
      <c r="FX85" s="38"/>
      <c r="FY85" s="38"/>
      <c r="FZ85" s="38"/>
      <c r="GA85" s="38"/>
      <c r="GB85" s="38"/>
      <c r="GC85" s="38"/>
      <c r="GD85" s="38"/>
      <c r="GE85" s="38"/>
      <c r="GF85" s="38"/>
      <c r="GG85" s="38"/>
      <c r="GH85" s="38"/>
      <c r="GI85" s="38"/>
      <c r="GJ85" s="38"/>
      <c r="GK85" s="38"/>
      <c r="GL85" s="38"/>
      <c r="GM85" s="38"/>
      <c r="GN85" s="38"/>
      <c r="GO85" s="38"/>
      <c r="GP85" s="38"/>
      <c r="GQ85" s="38"/>
      <c r="GR85" s="38"/>
      <c r="GS85" s="38"/>
      <c r="GT85" s="38"/>
      <c r="GU85" s="38"/>
      <c r="GV85" s="38"/>
      <c r="GW85" s="38"/>
      <c r="GX85" s="38"/>
      <c r="GY85" s="38"/>
      <c r="GZ85" s="38"/>
      <c r="HA85" s="38"/>
      <c r="HB85" s="38"/>
      <c r="HC85" s="38"/>
      <c r="HD85" s="38"/>
      <c r="HE85" s="38"/>
      <c r="HF85" s="38"/>
      <c r="HG85" s="38"/>
      <c r="HH85" s="38"/>
      <c r="HI85" s="38"/>
      <c r="HJ85" s="38"/>
      <c r="HK85" s="38"/>
      <c r="HL85" s="38"/>
      <c r="HM85" s="38"/>
      <c r="HN85" s="38"/>
      <c r="HO85" s="38"/>
      <c r="HP85" s="38"/>
      <c r="HQ85" s="38"/>
      <c r="HR85" s="38"/>
      <c r="HS85" s="38"/>
      <c r="HT85" s="38"/>
      <c r="HU85" s="38"/>
      <c r="HV85" s="38"/>
      <c r="HW85" s="38"/>
      <c r="HX85" s="38"/>
      <c r="HY85" s="38">
        <v>40</v>
      </c>
      <c r="HZ85" s="38"/>
      <c r="IA85" s="38"/>
      <c r="IB85" s="38"/>
      <c r="IC85" s="38"/>
      <c r="ID85" s="38"/>
      <c r="IE85" s="38">
        <v>20</v>
      </c>
      <c r="IF85" s="38"/>
      <c r="IG85" s="38"/>
      <c r="IH85" s="38"/>
      <c r="II85" s="38"/>
      <c r="IJ85" s="38"/>
      <c r="IK85" s="38"/>
      <c r="IL85" s="38"/>
      <c r="IM85" s="38"/>
      <c r="IN85" s="38"/>
      <c r="IO85" s="38"/>
      <c r="IP85" s="38"/>
      <c r="IQ85" s="38"/>
      <c r="IR85" s="38"/>
      <c r="IS85" s="38"/>
      <c r="IT85" s="38"/>
      <c r="IU85" s="38"/>
      <c r="IV85" s="38"/>
      <c r="IW85" s="38"/>
      <c r="IX85" s="38"/>
      <c r="IY85" s="38"/>
      <c r="IZ85" s="38"/>
      <c r="JA85" s="38"/>
      <c r="JB85" s="38"/>
      <c r="JC85" s="38">
        <v>10</v>
      </c>
      <c r="JD85" s="38"/>
      <c r="JE85" s="38"/>
      <c r="JF85" s="38"/>
      <c r="JG85" s="38"/>
      <c r="JH85" s="38"/>
      <c r="JI85" s="38"/>
      <c r="JJ85" s="38">
        <v>10</v>
      </c>
      <c r="JK85" s="38"/>
      <c r="JL85" s="38"/>
      <c r="JM85" s="38"/>
      <c r="JN85" s="38"/>
      <c r="JO85" s="38"/>
      <c r="JP85" s="38"/>
      <c r="JQ85" s="38"/>
      <c r="JR85" s="38"/>
      <c r="JS85" s="38"/>
      <c r="JT85" s="38"/>
      <c r="JU85" s="38"/>
      <c r="JV85" s="38"/>
      <c r="JW85" s="38"/>
      <c r="JX85" s="38"/>
      <c r="JY85" s="38"/>
      <c r="JZ85" s="38"/>
      <c r="KA85" s="38"/>
      <c r="KB85" s="38"/>
      <c r="KC85" s="38"/>
      <c r="KD85" s="38"/>
      <c r="KE85" s="38"/>
      <c r="KF85" s="38"/>
      <c r="KG85" s="38"/>
      <c r="KH85" s="38"/>
      <c r="KI85" s="38"/>
      <c r="KJ85" s="38"/>
      <c r="KK85" s="38"/>
      <c r="KL85" s="38"/>
      <c r="KM85" s="38">
        <v>10</v>
      </c>
      <c r="KN85" s="38"/>
      <c r="KO85" s="38"/>
      <c r="KP85" s="38">
        <v>10</v>
      </c>
      <c r="KQ85" s="38"/>
      <c r="KR85" s="38"/>
      <c r="KS85" s="38"/>
      <c r="KT85" s="38"/>
      <c r="KU85" s="38"/>
      <c r="KV85" s="38"/>
      <c r="KW85" s="38"/>
      <c r="KX85" s="38"/>
      <c r="KY85" s="38"/>
      <c r="KZ85" s="38"/>
      <c r="LA85" s="38"/>
      <c r="LB85" s="38"/>
      <c r="LC85" s="38"/>
      <c r="LD85" s="38"/>
      <c r="LE85" s="38"/>
      <c r="LF85" s="38"/>
      <c r="LG85" s="38"/>
      <c r="LH85" s="38"/>
      <c r="LI85" s="38"/>
      <c r="LJ85" s="38"/>
      <c r="LK85" s="38"/>
      <c r="LL85" s="38">
        <v>10</v>
      </c>
      <c r="LM85" s="38"/>
      <c r="LN85" s="38">
        <v>10</v>
      </c>
      <c r="LO85" s="38"/>
      <c r="LP85" s="38"/>
      <c r="LQ85" s="38"/>
      <c r="LR85" s="38"/>
      <c r="LS85" s="38"/>
      <c r="LT85" s="38"/>
      <c r="LU85" s="38"/>
      <c r="LV85" s="38"/>
      <c r="LW85" s="38"/>
      <c r="LX85" s="38"/>
      <c r="LY85" s="38"/>
      <c r="LZ85" s="38"/>
      <c r="MA85" s="38"/>
      <c r="MB85" s="38"/>
      <c r="MC85" s="38"/>
      <c r="MD85" s="38"/>
      <c r="ME85" s="38"/>
      <c r="MF85" s="38"/>
      <c r="MG85" s="38"/>
      <c r="MH85" s="38"/>
      <c r="MI85" s="38"/>
      <c r="MJ85" s="38"/>
      <c r="MK85" s="38"/>
      <c r="ML85" s="38"/>
      <c r="MM85" s="38"/>
      <c r="MN85" s="38"/>
      <c r="MO85" s="38">
        <v>10</v>
      </c>
      <c r="MP85" s="38">
        <v>10</v>
      </c>
      <c r="MQ85" s="38"/>
      <c r="MR85" s="38"/>
      <c r="MS85" s="38"/>
      <c r="MT85" s="38"/>
      <c r="MU85" s="38"/>
      <c r="MV85" s="38"/>
      <c r="MW85" s="38"/>
      <c r="MX85" s="38"/>
      <c r="MY85" s="38"/>
      <c r="MZ85" s="38"/>
      <c r="NA85" s="38"/>
      <c r="NB85" s="38"/>
      <c r="NC85" s="38">
        <v>10</v>
      </c>
      <c r="ND85" s="38"/>
      <c r="NE85" s="38"/>
      <c r="NF85" s="38"/>
      <c r="NG85" s="38"/>
      <c r="NH85" s="38"/>
      <c r="NI85" s="38"/>
      <c r="NJ85" s="38"/>
      <c r="NK85" s="38"/>
      <c r="NL85" s="38"/>
      <c r="NM85" s="38"/>
      <c r="NN85" s="38"/>
      <c r="NO85" s="38"/>
      <c r="NP85" s="38"/>
      <c r="NQ85" s="38"/>
      <c r="NR85" s="38"/>
      <c r="NS85" s="38"/>
      <c r="NT85" s="38"/>
      <c r="NU85" s="38"/>
      <c r="NV85" s="38"/>
      <c r="NW85" s="38"/>
      <c r="NX85" s="38"/>
      <c r="NY85" s="38"/>
      <c r="NZ85" s="38"/>
      <c r="OA85" s="38"/>
      <c r="OB85" s="38"/>
      <c r="OC85" s="38"/>
      <c r="OD85" s="38"/>
      <c r="OE85" s="38"/>
      <c r="OF85" s="38"/>
      <c r="OG85" s="38"/>
      <c r="OH85" s="38"/>
      <c r="OI85" s="38"/>
      <c r="OJ85" s="38"/>
      <c r="OK85" s="38"/>
      <c r="OL85" s="38"/>
      <c r="OM85" s="38"/>
      <c r="ON85" s="38"/>
      <c r="OO85" s="38"/>
      <c r="OP85" s="38"/>
      <c r="OQ85" s="38"/>
      <c r="OR85" s="38"/>
      <c r="OS85" s="38"/>
      <c r="OT85" s="38"/>
      <c r="OU85" s="38"/>
      <c r="OV85" s="38"/>
      <c r="OW85" s="38"/>
      <c r="OX85" s="38"/>
      <c r="OY85" s="38"/>
      <c r="OZ85" s="38"/>
      <c r="PA85" s="38"/>
      <c r="PB85" s="38"/>
      <c r="PC85" s="38"/>
      <c r="PD85" s="38"/>
      <c r="PE85" s="38"/>
      <c r="PF85" s="38"/>
      <c r="PG85" s="38"/>
      <c r="PH85" s="38"/>
      <c r="PI85" s="38"/>
      <c r="PJ85" s="38"/>
      <c r="PK85" s="38">
        <v>10</v>
      </c>
      <c r="PL85" s="38"/>
      <c r="PM85" s="38"/>
      <c r="PN85" s="38"/>
      <c r="PO85" s="38"/>
      <c r="PP85" s="38"/>
      <c r="PQ85" s="38"/>
      <c r="PR85" s="38"/>
      <c r="PS85" s="38"/>
      <c r="PT85" s="38"/>
      <c r="PU85" s="38"/>
      <c r="PV85" s="38"/>
      <c r="PW85" s="38"/>
      <c r="PX85" s="38"/>
      <c r="PY85" s="38"/>
      <c r="PZ85" s="38"/>
      <c r="QA85" s="38"/>
      <c r="QB85" s="38"/>
      <c r="QC85" s="38"/>
      <c r="QD85" s="38"/>
      <c r="QE85" s="38"/>
      <c r="QF85" s="38"/>
      <c r="QG85" s="38"/>
      <c r="QH85" s="38"/>
      <c r="QI85" s="38"/>
      <c r="QJ85" s="38"/>
      <c r="QK85" s="38"/>
      <c r="QL85" s="38"/>
      <c r="QM85" s="38"/>
      <c r="QN85" s="38"/>
      <c r="QO85" s="38"/>
      <c r="QP85" s="38"/>
      <c r="QQ85" s="38"/>
      <c r="QR85" s="38"/>
      <c r="QS85" s="38"/>
      <c r="QT85" s="38"/>
      <c r="QU85" s="38"/>
      <c r="QV85" s="38"/>
      <c r="QW85" s="38"/>
      <c r="QX85" s="38"/>
      <c r="QY85" s="38"/>
      <c r="QZ85" s="38"/>
      <c r="RA85" s="38"/>
      <c r="RB85" s="38"/>
      <c r="RC85" s="38"/>
      <c r="RD85" s="38"/>
      <c r="RE85" s="38"/>
      <c r="RF85" s="38"/>
      <c r="RG85" s="38"/>
      <c r="RH85" s="38"/>
      <c r="RI85" s="38"/>
      <c r="RJ85" s="38"/>
      <c r="RK85" s="38"/>
      <c r="RL85" s="38"/>
      <c r="RM85" s="38"/>
      <c r="RN85" s="38"/>
      <c r="RO85" s="38"/>
      <c r="RP85" s="38"/>
      <c r="RQ85" s="38"/>
      <c r="RR85" s="38"/>
      <c r="RS85" s="38"/>
      <c r="RT85" s="38"/>
      <c r="RU85" s="38"/>
      <c r="RV85" s="38"/>
      <c r="RW85" s="38"/>
      <c r="RX85" s="38"/>
      <c r="RY85" s="38"/>
      <c r="RZ85" s="38"/>
      <c r="SA85" s="38"/>
      <c r="SB85" s="38"/>
      <c r="SC85" s="38"/>
      <c r="SD85" s="38"/>
      <c r="SE85" s="38"/>
      <c r="SF85" s="38"/>
      <c r="SG85" s="38"/>
      <c r="SH85" s="38"/>
      <c r="SI85" s="38"/>
      <c r="SJ85" s="38"/>
      <c r="SK85" s="38"/>
      <c r="SL85" s="38"/>
      <c r="SM85" s="38"/>
      <c r="SN85" s="38"/>
      <c r="SO85" s="38"/>
      <c r="SP85" s="38"/>
      <c r="SQ85" s="38"/>
      <c r="SR85" s="38"/>
      <c r="SS85" s="38"/>
      <c r="ST85" s="38"/>
      <c r="SU85" s="38"/>
      <c r="SV85" s="38"/>
      <c r="SW85" s="38"/>
      <c r="SX85" s="38"/>
      <c r="SY85" s="38"/>
      <c r="SZ85" s="38"/>
      <c r="TA85" s="38"/>
      <c r="TB85" s="38"/>
      <c r="TC85" s="38"/>
      <c r="TD85" s="38"/>
      <c r="TE85" s="38"/>
      <c r="TF85" s="38"/>
      <c r="TG85" s="38"/>
      <c r="TH85" s="38"/>
      <c r="TI85" s="38"/>
      <c r="TJ85" s="38"/>
      <c r="TK85" s="38"/>
      <c r="TL85" s="38"/>
      <c r="TM85" s="38"/>
      <c r="TN85" s="38"/>
      <c r="TO85" s="38"/>
      <c r="TP85" s="38"/>
      <c r="TQ85" s="38"/>
      <c r="TR85" s="38"/>
      <c r="TS85" s="38"/>
      <c r="TT85" s="38">
        <v>50</v>
      </c>
      <c r="TU85" s="38">
        <v>50</v>
      </c>
      <c r="TV85" s="38"/>
      <c r="TW85" s="38"/>
      <c r="TX85" s="38"/>
      <c r="TY85" s="38"/>
      <c r="TZ85" s="38"/>
      <c r="UA85" s="38"/>
      <c r="UB85" s="38"/>
      <c r="UC85" s="38"/>
      <c r="UD85" s="38"/>
      <c r="UE85" s="38"/>
      <c r="UF85" s="38"/>
      <c r="UG85" s="38"/>
      <c r="UH85" s="38"/>
      <c r="UI85" s="38"/>
      <c r="UJ85" s="38"/>
      <c r="UK85" s="38"/>
      <c r="UL85" s="38"/>
      <c r="UM85" s="38"/>
      <c r="UN85" s="38"/>
      <c r="UO85" s="38"/>
      <c r="UP85" s="38"/>
      <c r="UQ85" s="38"/>
      <c r="UR85" s="38"/>
      <c r="US85" s="38"/>
      <c r="UT85" s="38"/>
      <c r="UU85" s="38"/>
      <c r="UV85" s="38"/>
      <c r="UW85" s="38"/>
      <c r="UX85" s="38"/>
      <c r="UY85" s="38"/>
      <c r="UZ85" s="38"/>
      <c r="VA85" s="38"/>
      <c r="VB85" s="38"/>
      <c r="VC85" s="38"/>
      <c r="VD85" s="38"/>
      <c r="VE85" s="38"/>
      <c r="VF85" s="38"/>
      <c r="VG85" s="38"/>
      <c r="VH85" s="38"/>
      <c r="VI85" s="38"/>
      <c r="VJ85" s="38"/>
      <c r="VK85" s="38"/>
      <c r="VL85" s="38"/>
      <c r="VM85" s="38"/>
      <c r="VN85" s="38"/>
      <c r="VO85" s="38"/>
      <c r="VP85" s="38"/>
      <c r="VQ85" s="38">
        <v>3</v>
      </c>
      <c r="VR85" s="38"/>
      <c r="VS85" s="38"/>
      <c r="VT85" s="38">
        <v>3</v>
      </c>
      <c r="VU85" s="38"/>
      <c r="VV85" s="38"/>
      <c r="VW85" s="38"/>
      <c r="VX85" s="38"/>
      <c r="VY85" s="38"/>
      <c r="VZ85" s="38"/>
      <c r="WA85" s="38"/>
      <c r="WB85" s="38"/>
      <c r="WC85" s="38"/>
      <c r="WD85" s="38"/>
      <c r="WE85" s="38"/>
      <c r="WF85" s="38"/>
      <c r="WG85" s="38"/>
      <c r="WH85" s="38"/>
      <c r="WI85" s="38"/>
      <c r="WJ85" s="38"/>
      <c r="WK85" s="38"/>
      <c r="WL85" s="38"/>
      <c r="WM85" s="38"/>
      <c r="WN85" s="38"/>
      <c r="WO85" s="38"/>
      <c r="WP85" s="38"/>
      <c r="WQ85" s="38">
        <v>1</v>
      </c>
      <c r="WR85" s="38"/>
      <c r="WS85" s="38">
        <v>1</v>
      </c>
      <c r="WT85" s="38"/>
      <c r="WU85" s="38"/>
      <c r="WV85" s="38"/>
      <c r="WW85" s="38"/>
      <c r="WX85" s="38"/>
      <c r="WY85" s="38"/>
      <c r="WZ85" s="38"/>
      <c r="XA85" s="38"/>
      <c r="XB85" s="38"/>
      <c r="XC85" s="38"/>
      <c r="XD85" s="38"/>
      <c r="XE85" s="38"/>
      <c r="XF85" s="38"/>
      <c r="XG85" s="38"/>
      <c r="XH85" s="38"/>
      <c r="XI85" s="38"/>
      <c r="XJ85" s="38"/>
      <c r="XK85" s="38"/>
      <c r="XL85" s="38"/>
      <c r="XM85" s="38"/>
      <c r="XN85" s="38"/>
      <c r="XO85" s="38"/>
      <c r="XP85" s="38"/>
      <c r="XQ85" s="38"/>
      <c r="XR85" s="38"/>
      <c r="XS85" s="38"/>
      <c r="XT85" s="38"/>
      <c r="XU85" s="38"/>
      <c r="XV85" s="38"/>
      <c r="XW85" s="38"/>
      <c r="XX85" s="38"/>
      <c r="XY85" s="38"/>
      <c r="XZ85" s="38"/>
      <c r="YA85" s="38"/>
      <c r="YB85" s="38"/>
      <c r="YC85" s="38">
        <v>3</v>
      </c>
      <c r="YD85" s="38"/>
      <c r="YE85" s="38"/>
      <c r="YF85" s="38"/>
      <c r="YG85" s="38">
        <v>3</v>
      </c>
      <c r="YH85" s="38"/>
      <c r="YI85" s="38"/>
      <c r="YJ85" s="38"/>
      <c r="YK85" s="38"/>
      <c r="YL85" s="38"/>
      <c r="YM85" s="38"/>
      <c r="YN85" s="38"/>
      <c r="YO85" s="38"/>
      <c r="YP85" s="38"/>
      <c r="YQ85" s="38"/>
      <c r="YR85" s="38"/>
      <c r="YS85" s="38"/>
      <c r="YT85" s="38"/>
      <c r="YU85" s="38"/>
      <c r="YV85" s="38"/>
      <c r="YW85" s="38"/>
      <c r="YX85" s="38"/>
      <c r="YY85" s="38"/>
      <c r="YZ85" s="38"/>
      <c r="ZA85" s="38"/>
      <c r="ZB85" s="38"/>
      <c r="ZC85" s="38"/>
      <c r="ZD85" s="38"/>
      <c r="ZE85" s="38"/>
      <c r="ZF85" s="38"/>
      <c r="ZG85" s="38"/>
      <c r="ZH85" s="38"/>
      <c r="ZI85" s="38"/>
      <c r="ZJ85" s="38"/>
      <c r="ZK85" s="38"/>
      <c r="ZL85" s="38"/>
      <c r="ZM85" s="38"/>
      <c r="ZN85" s="38"/>
      <c r="ZO85" s="38"/>
      <c r="ZP85" s="38"/>
      <c r="ZQ85" s="38"/>
      <c r="ZR85" s="38"/>
      <c r="ZS85" s="38"/>
      <c r="ZT85" s="38"/>
      <c r="ZU85" s="38"/>
      <c r="ZV85" s="38"/>
      <c r="ZW85" s="38"/>
      <c r="ZX85" s="38"/>
      <c r="ZY85" s="38"/>
      <c r="ZZ85" s="38"/>
      <c r="AAA85" s="38"/>
      <c r="AAB85" s="38"/>
      <c r="AAC85" s="38"/>
      <c r="AAD85" s="38"/>
      <c r="AAE85" s="38"/>
      <c r="AAF85" s="38"/>
      <c r="AAG85" s="38"/>
      <c r="AAH85" s="38"/>
      <c r="AAI85" s="38"/>
      <c r="AAJ85" s="31">
        <f t="shared" si="9"/>
        <v>0</v>
      </c>
      <c r="AAK85" s="5"/>
    </row>
    <row r="86" spans="1:713" s="36" customFormat="1" x14ac:dyDescent="0.25">
      <c r="A86" s="62" t="s">
        <v>27</v>
      </c>
      <c r="B86" s="77">
        <f t="shared" si="8"/>
        <v>0</v>
      </c>
      <c r="C86" s="69">
        <v>10</v>
      </c>
      <c r="D86" s="71">
        <v>43461</v>
      </c>
      <c r="E86" s="79">
        <v>12.41</v>
      </c>
      <c r="F86" s="79">
        <f t="shared" si="7"/>
        <v>0</v>
      </c>
      <c r="G86" s="77">
        <v>2</v>
      </c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>
        <v>2</v>
      </c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  <c r="AL86" s="38"/>
      <c r="AM86" s="38"/>
      <c r="AN86" s="38"/>
      <c r="AO86" s="38"/>
      <c r="AP86" s="38"/>
      <c r="AQ86" s="38"/>
      <c r="AR86" s="38"/>
      <c r="AS86" s="38"/>
      <c r="AT86" s="38"/>
      <c r="AU86" s="38"/>
      <c r="AV86" s="38"/>
      <c r="AW86" s="38"/>
      <c r="AX86" s="38"/>
      <c r="AY86" s="38"/>
      <c r="AZ86" s="38"/>
      <c r="BA86" s="38"/>
      <c r="BB86" s="38"/>
      <c r="BC86" s="38"/>
      <c r="BD86" s="38"/>
      <c r="BE86" s="38"/>
      <c r="BF86" s="38"/>
      <c r="BG86" s="38"/>
      <c r="BH86" s="38"/>
      <c r="BI86" s="38"/>
      <c r="BJ86" s="38"/>
      <c r="BK86" s="38"/>
      <c r="BL86" s="38"/>
      <c r="BM86" s="38"/>
      <c r="BN86" s="38"/>
      <c r="BO86" s="38"/>
      <c r="BP86" s="38"/>
      <c r="BQ86" s="38"/>
      <c r="BR86" s="38"/>
      <c r="BS86" s="38"/>
      <c r="BT86" s="38"/>
      <c r="BU86" s="38"/>
      <c r="BV86" s="38"/>
      <c r="BW86" s="38"/>
      <c r="BX86" s="38"/>
      <c r="BY86" s="38"/>
      <c r="BZ86" s="38"/>
      <c r="CA86" s="38"/>
      <c r="CB86" s="38"/>
      <c r="CC86" s="38"/>
      <c r="CD86" s="38"/>
      <c r="CE86" s="38"/>
      <c r="CF86" s="38"/>
      <c r="CG86" s="38"/>
      <c r="CH86" s="38"/>
      <c r="CI86" s="38"/>
      <c r="CJ86" s="38"/>
      <c r="CK86" s="38"/>
      <c r="CL86" s="38"/>
      <c r="CM86" s="38"/>
      <c r="CN86" s="38"/>
      <c r="CO86" s="38"/>
      <c r="CP86" s="38"/>
      <c r="CQ86" s="38"/>
      <c r="CR86" s="38"/>
      <c r="CS86" s="38"/>
      <c r="CT86" s="38"/>
      <c r="CU86" s="38"/>
      <c r="CV86" s="38"/>
      <c r="CW86" s="38"/>
      <c r="CX86" s="38"/>
      <c r="CY86" s="38">
        <v>1</v>
      </c>
      <c r="CZ86" s="38"/>
      <c r="DA86" s="38"/>
      <c r="DB86" s="38"/>
      <c r="DC86" s="38"/>
      <c r="DD86" s="38"/>
      <c r="DE86" s="38"/>
      <c r="DF86" s="38"/>
      <c r="DG86" s="38"/>
      <c r="DH86" s="38"/>
      <c r="DI86" s="38"/>
      <c r="DJ86" s="38"/>
      <c r="DK86" s="38"/>
      <c r="DL86" s="38"/>
      <c r="DM86" s="38"/>
      <c r="DN86" s="38"/>
      <c r="DO86" s="38">
        <v>1</v>
      </c>
      <c r="DP86" s="38"/>
      <c r="DQ86" s="38"/>
      <c r="DR86" s="38"/>
      <c r="DS86" s="38"/>
      <c r="DT86" s="38"/>
      <c r="DU86" s="38"/>
      <c r="DV86" s="38"/>
      <c r="DW86" s="38"/>
      <c r="DX86" s="38"/>
      <c r="DY86" s="38"/>
      <c r="DZ86" s="38"/>
      <c r="EA86" s="38"/>
      <c r="EB86" s="38"/>
      <c r="EC86" s="38"/>
      <c r="ED86" s="38"/>
      <c r="EE86" s="38"/>
      <c r="EF86" s="38"/>
      <c r="EG86" s="38"/>
      <c r="EH86" s="38"/>
      <c r="EI86" s="38"/>
      <c r="EJ86" s="38"/>
      <c r="EK86" s="38"/>
      <c r="EL86" s="38"/>
      <c r="EM86" s="38"/>
      <c r="EN86" s="38"/>
      <c r="EO86" s="38"/>
      <c r="EP86" s="38"/>
      <c r="EQ86" s="38"/>
      <c r="ER86" s="38"/>
      <c r="ES86" s="38"/>
      <c r="ET86" s="38"/>
      <c r="EU86" s="38"/>
      <c r="EV86" s="38"/>
      <c r="EW86" s="38"/>
      <c r="EX86" s="38"/>
      <c r="EY86" s="38"/>
      <c r="EZ86" s="38"/>
      <c r="FA86" s="38"/>
      <c r="FB86" s="38"/>
      <c r="FC86" s="38"/>
      <c r="FD86" s="38"/>
      <c r="FE86" s="38"/>
      <c r="FF86" s="38"/>
      <c r="FG86" s="38"/>
      <c r="FH86" s="38"/>
      <c r="FI86" s="38"/>
      <c r="FJ86" s="38"/>
      <c r="FK86" s="38"/>
      <c r="FL86" s="38"/>
      <c r="FM86" s="38"/>
      <c r="FN86" s="38"/>
      <c r="FO86" s="38"/>
      <c r="FP86" s="38"/>
      <c r="FQ86" s="38"/>
      <c r="FR86" s="38"/>
      <c r="FS86" s="38"/>
      <c r="FT86" s="38"/>
      <c r="FU86" s="38"/>
      <c r="FV86" s="38"/>
      <c r="FW86" s="38"/>
      <c r="FX86" s="38"/>
      <c r="FY86" s="38"/>
      <c r="FZ86" s="38"/>
      <c r="GA86" s="38"/>
      <c r="GB86" s="38"/>
      <c r="GC86" s="38"/>
      <c r="GD86" s="38"/>
      <c r="GE86" s="38"/>
      <c r="GF86" s="38"/>
      <c r="GG86" s="38"/>
      <c r="GH86" s="38"/>
      <c r="GI86" s="38"/>
      <c r="GJ86" s="38"/>
      <c r="GK86" s="38"/>
      <c r="GL86" s="38"/>
      <c r="GM86" s="38"/>
      <c r="GN86" s="38"/>
      <c r="GO86" s="38"/>
      <c r="GP86" s="38"/>
      <c r="GQ86" s="38"/>
      <c r="GR86" s="38"/>
      <c r="GS86" s="38"/>
      <c r="GT86" s="38"/>
      <c r="GU86" s="38"/>
      <c r="GV86" s="38"/>
      <c r="GW86" s="38"/>
      <c r="GX86" s="38"/>
      <c r="GY86" s="38"/>
      <c r="GZ86" s="38"/>
      <c r="HA86" s="38"/>
      <c r="HB86" s="38"/>
      <c r="HC86" s="38"/>
      <c r="HD86" s="38"/>
      <c r="HE86" s="38"/>
      <c r="HF86" s="38"/>
      <c r="HG86" s="38"/>
      <c r="HH86" s="38"/>
      <c r="HI86" s="38"/>
      <c r="HJ86" s="38"/>
      <c r="HK86" s="38"/>
      <c r="HL86" s="38"/>
      <c r="HM86" s="38"/>
      <c r="HN86" s="38"/>
      <c r="HO86" s="38"/>
      <c r="HP86" s="38"/>
      <c r="HQ86" s="38"/>
      <c r="HR86" s="38"/>
      <c r="HS86" s="38"/>
      <c r="HT86" s="38"/>
      <c r="HU86" s="38"/>
      <c r="HV86" s="38"/>
      <c r="HW86" s="38"/>
      <c r="HX86" s="38"/>
      <c r="HY86" s="38">
        <v>3</v>
      </c>
      <c r="HZ86" s="38"/>
      <c r="IA86" s="38"/>
      <c r="IB86" s="38"/>
      <c r="IC86" s="38"/>
      <c r="ID86" s="38"/>
      <c r="IE86" s="38"/>
      <c r="IF86" s="38"/>
      <c r="IG86" s="38"/>
      <c r="IH86" s="38"/>
      <c r="II86" s="38"/>
      <c r="IJ86" s="38"/>
      <c r="IK86" s="38"/>
      <c r="IL86" s="38">
        <v>3</v>
      </c>
      <c r="IM86" s="38"/>
      <c r="IN86" s="38"/>
      <c r="IO86" s="38"/>
      <c r="IP86" s="38"/>
      <c r="IQ86" s="38"/>
      <c r="IR86" s="38"/>
      <c r="IS86" s="38"/>
      <c r="IT86" s="38"/>
      <c r="IU86" s="38"/>
      <c r="IV86" s="38"/>
      <c r="IW86" s="38"/>
      <c r="IX86" s="38"/>
      <c r="IY86" s="38"/>
      <c r="IZ86" s="38"/>
      <c r="JA86" s="38"/>
      <c r="JB86" s="38"/>
      <c r="JC86" s="38"/>
      <c r="JD86" s="38"/>
      <c r="JE86" s="38"/>
      <c r="JF86" s="38"/>
      <c r="JG86" s="38"/>
      <c r="JH86" s="38"/>
      <c r="JI86" s="38"/>
      <c r="JJ86" s="38"/>
      <c r="JK86" s="38"/>
      <c r="JL86" s="38"/>
      <c r="JM86" s="38"/>
      <c r="JN86" s="38"/>
      <c r="JO86" s="38"/>
      <c r="JP86" s="38"/>
      <c r="JQ86" s="38"/>
      <c r="JR86" s="38"/>
      <c r="JS86" s="38"/>
      <c r="JT86" s="38"/>
      <c r="JU86" s="38"/>
      <c r="JV86" s="38"/>
      <c r="JW86" s="38"/>
      <c r="JX86" s="38"/>
      <c r="JY86" s="38"/>
      <c r="JZ86" s="38"/>
      <c r="KA86" s="38"/>
      <c r="KB86" s="38"/>
      <c r="KC86" s="38"/>
      <c r="KD86" s="38"/>
      <c r="KE86" s="38"/>
      <c r="KF86" s="38"/>
      <c r="KG86" s="38"/>
      <c r="KH86" s="38"/>
      <c r="KI86" s="38"/>
      <c r="KJ86" s="38"/>
      <c r="KK86" s="38"/>
      <c r="KL86" s="38"/>
      <c r="KM86" s="38"/>
      <c r="KN86" s="38"/>
      <c r="KO86" s="38"/>
      <c r="KP86" s="38"/>
      <c r="KQ86" s="38"/>
      <c r="KR86" s="38"/>
      <c r="KS86" s="38"/>
      <c r="KT86" s="38"/>
      <c r="KU86" s="38"/>
      <c r="KV86" s="38"/>
      <c r="KW86" s="38"/>
      <c r="KX86" s="38"/>
      <c r="KY86" s="38"/>
      <c r="KZ86" s="38"/>
      <c r="LA86" s="38"/>
      <c r="LB86" s="38"/>
      <c r="LC86" s="38"/>
      <c r="LD86" s="38"/>
      <c r="LE86" s="38"/>
      <c r="LF86" s="38"/>
      <c r="LG86" s="38"/>
      <c r="LH86" s="38"/>
      <c r="LI86" s="38"/>
      <c r="LJ86" s="38"/>
      <c r="LK86" s="38"/>
      <c r="LL86" s="38"/>
      <c r="LM86" s="38"/>
      <c r="LN86" s="38"/>
      <c r="LO86" s="38"/>
      <c r="LP86" s="38"/>
      <c r="LQ86" s="38"/>
      <c r="LR86" s="38"/>
      <c r="LS86" s="38"/>
      <c r="LT86" s="38"/>
      <c r="LU86" s="38"/>
      <c r="LV86" s="38"/>
      <c r="LW86" s="38"/>
      <c r="LX86" s="38"/>
      <c r="LY86" s="38"/>
      <c r="LZ86" s="38"/>
      <c r="MA86" s="38"/>
      <c r="MB86" s="38"/>
      <c r="MC86" s="38"/>
      <c r="MD86" s="38"/>
      <c r="ME86" s="38"/>
      <c r="MF86" s="38"/>
      <c r="MG86" s="38"/>
      <c r="MH86" s="38"/>
      <c r="MI86" s="38"/>
      <c r="MJ86" s="38"/>
      <c r="MK86" s="38"/>
      <c r="ML86" s="38"/>
      <c r="MM86" s="38"/>
      <c r="MN86" s="38"/>
      <c r="MO86" s="38"/>
      <c r="MP86" s="38"/>
      <c r="MQ86" s="38"/>
      <c r="MR86" s="38"/>
      <c r="MS86" s="38"/>
      <c r="MT86" s="38"/>
      <c r="MU86" s="38"/>
      <c r="MV86" s="38"/>
      <c r="MW86" s="38"/>
      <c r="MX86" s="38"/>
      <c r="MY86" s="38"/>
      <c r="MZ86" s="38"/>
      <c r="NA86" s="38"/>
      <c r="NB86" s="38"/>
      <c r="NC86" s="38"/>
      <c r="ND86" s="38"/>
      <c r="NE86" s="38"/>
      <c r="NF86" s="38"/>
      <c r="NG86" s="38"/>
      <c r="NH86" s="38"/>
      <c r="NI86" s="38"/>
      <c r="NJ86" s="38"/>
      <c r="NK86" s="38"/>
      <c r="NL86" s="38"/>
      <c r="NM86" s="38"/>
      <c r="NN86" s="38"/>
      <c r="NO86" s="38"/>
      <c r="NP86" s="38"/>
      <c r="NQ86" s="38">
        <v>20</v>
      </c>
      <c r="NR86" s="38"/>
      <c r="NS86" s="38"/>
      <c r="NT86" s="38"/>
      <c r="NU86" s="38"/>
      <c r="NV86" s="38"/>
      <c r="NW86" s="38"/>
      <c r="NX86" s="38"/>
      <c r="NY86" s="38"/>
      <c r="NZ86" s="38"/>
      <c r="OA86" s="38"/>
      <c r="OB86" s="38"/>
      <c r="OC86" s="38"/>
      <c r="OD86" s="38"/>
      <c r="OE86" s="38"/>
      <c r="OF86" s="38"/>
      <c r="OG86" s="38"/>
      <c r="OH86" s="38"/>
      <c r="OI86" s="38"/>
      <c r="OJ86" s="38"/>
      <c r="OK86" s="38"/>
      <c r="OL86" s="38"/>
      <c r="OM86" s="38"/>
      <c r="ON86" s="38"/>
      <c r="OO86" s="38"/>
      <c r="OP86" s="38"/>
      <c r="OQ86" s="38"/>
      <c r="OR86" s="38"/>
      <c r="OS86" s="38"/>
      <c r="OT86" s="38"/>
      <c r="OU86" s="38"/>
      <c r="OV86" s="38"/>
      <c r="OW86" s="38"/>
      <c r="OX86" s="38"/>
      <c r="OY86" s="38"/>
      <c r="OZ86" s="38"/>
      <c r="PA86" s="38"/>
      <c r="PB86" s="38"/>
      <c r="PC86" s="38"/>
      <c r="PD86" s="38"/>
      <c r="PE86" s="38"/>
      <c r="PF86" s="38"/>
      <c r="PG86" s="38"/>
      <c r="PH86" s="38"/>
      <c r="PI86" s="38"/>
      <c r="PJ86" s="38"/>
      <c r="PK86" s="38"/>
      <c r="PL86" s="38"/>
      <c r="PM86" s="38"/>
      <c r="PN86" s="38"/>
      <c r="PO86" s="38"/>
      <c r="PP86" s="38"/>
      <c r="PQ86" s="38"/>
      <c r="PR86" s="38"/>
      <c r="PS86" s="38"/>
      <c r="PT86" s="38"/>
      <c r="PU86" s="38"/>
      <c r="PV86" s="38"/>
      <c r="PW86" s="38"/>
      <c r="PX86" s="38"/>
      <c r="PY86" s="38"/>
      <c r="PZ86" s="38"/>
      <c r="QA86" s="38"/>
      <c r="QB86" s="38"/>
      <c r="QC86" s="38"/>
      <c r="QD86" s="38"/>
      <c r="QE86" s="38"/>
      <c r="QF86" s="38"/>
      <c r="QG86" s="38"/>
      <c r="QH86" s="38"/>
      <c r="QI86" s="38"/>
      <c r="QJ86" s="38"/>
      <c r="QK86" s="38"/>
      <c r="QL86" s="38"/>
      <c r="QM86" s="38"/>
      <c r="QN86" s="38"/>
      <c r="QO86" s="38"/>
      <c r="QP86" s="38"/>
      <c r="QQ86" s="38"/>
      <c r="QR86" s="38">
        <v>10</v>
      </c>
      <c r="QS86" s="38"/>
      <c r="QT86" s="38"/>
      <c r="QU86" s="38"/>
      <c r="QV86" s="38"/>
      <c r="QW86" s="38"/>
      <c r="QX86" s="38"/>
      <c r="QY86" s="38"/>
      <c r="QZ86" s="38"/>
      <c r="RA86" s="38"/>
      <c r="RB86" s="38"/>
      <c r="RC86" s="38"/>
      <c r="RD86" s="38"/>
      <c r="RE86" s="38"/>
      <c r="RF86" s="38"/>
      <c r="RG86" s="38"/>
      <c r="RH86" s="38"/>
      <c r="RI86" s="38"/>
      <c r="RJ86" s="38"/>
      <c r="RK86" s="38"/>
      <c r="RL86" s="38"/>
      <c r="RM86" s="38"/>
      <c r="RN86" s="38"/>
      <c r="RO86" s="38"/>
      <c r="RP86" s="38"/>
      <c r="RQ86" s="38"/>
      <c r="RR86" s="38"/>
      <c r="RS86" s="38"/>
      <c r="RT86" s="38"/>
      <c r="RU86" s="38"/>
      <c r="RV86" s="38"/>
      <c r="RW86" s="38"/>
      <c r="RX86" s="38"/>
      <c r="RY86" s="38"/>
      <c r="RZ86" s="38"/>
      <c r="SA86" s="38"/>
      <c r="SB86" s="38"/>
      <c r="SC86" s="38">
        <v>10</v>
      </c>
      <c r="SD86" s="38"/>
      <c r="SE86" s="38"/>
      <c r="SF86" s="38"/>
      <c r="SG86" s="38"/>
      <c r="SH86" s="38"/>
      <c r="SI86" s="38">
        <v>20</v>
      </c>
      <c r="SJ86" s="38"/>
      <c r="SK86" s="38"/>
      <c r="SL86" s="38"/>
      <c r="SM86" s="38"/>
      <c r="SN86" s="38"/>
      <c r="SO86" s="38"/>
      <c r="SP86" s="38"/>
      <c r="SQ86" s="38"/>
      <c r="SR86" s="38"/>
      <c r="SS86" s="38"/>
      <c r="ST86" s="38"/>
      <c r="SU86" s="38">
        <v>20</v>
      </c>
      <c r="SV86" s="38"/>
      <c r="SW86" s="38"/>
      <c r="SX86" s="38"/>
      <c r="SY86" s="38"/>
      <c r="SZ86" s="38"/>
      <c r="TA86" s="38"/>
      <c r="TB86" s="38"/>
      <c r="TC86" s="38"/>
      <c r="TD86" s="38"/>
      <c r="TE86" s="38"/>
      <c r="TF86" s="38"/>
      <c r="TG86" s="38"/>
      <c r="TH86" s="38"/>
      <c r="TI86" s="38"/>
      <c r="TJ86" s="38"/>
      <c r="TK86" s="38"/>
      <c r="TL86" s="38"/>
      <c r="TM86" s="38"/>
      <c r="TN86" s="38"/>
      <c r="TO86" s="38"/>
      <c r="TP86" s="38"/>
      <c r="TQ86" s="38"/>
      <c r="TR86" s="38"/>
      <c r="TS86" s="38"/>
      <c r="TT86" s="38"/>
      <c r="TU86" s="38"/>
      <c r="TV86" s="38"/>
      <c r="TW86" s="38"/>
      <c r="TX86" s="38"/>
      <c r="TY86" s="38"/>
      <c r="TZ86" s="38"/>
      <c r="UA86" s="38"/>
      <c r="UB86" s="38"/>
      <c r="UC86" s="38"/>
      <c r="UD86" s="38"/>
      <c r="UE86" s="38"/>
      <c r="UF86" s="38"/>
      <c r="UG86" s="38"/>
      <c r="UH86" s="38"/>
      <c r="UI86" s="38"/>
      <c r="UJ86" s="38"/>
      <c r="UK86" s="38"/>
      <c r="UL86" s="38"/>
      <c r="UM86" s="38"/>
      <c r="UN86" s="38"/>
      <c r="UO86" s="38"/>
      <c r="UP86" s="38"/>
      <c r="UQ86" s="38"/>
      <c r="UR86" s="38"/>
      <c r="US86" s="38"/>
      <c r="UT86" s="38"/>
      <c r="UU86" s="38"/>
      <c r="UV86" s="38"/>
      <c r="UW86" s="38"/>
      <c r="UX86" s="38"/>
      <c r="UY86" s="38"/>
      <c r="UZ86" s="38"/>
      <c r="VA86" s="38"/>
      <c r="VB86" s="38"/>
      <c r="VC86" s="38"/>
      <c r="VD86" s="38"/>
      <c r="VE86" s="38"/>
      <c r="VF86" s="38">
        <v>10</v>
      </c>
      <c r="VG86" s="38"/>
      <c r="VH86" s="38"/>
      <c r="VI86" s="38"/>
      <c r="VJ86" s="38"/>
      <c r="VK86" s="38"/>
      <c r="VL86" s="38"/>
      <c r="VM86" s="38"/>
      <c r="VN86" s="38"/>
      <c r="VO86" s="38"/>
      <c r="VP86" s="38"/>
      <c r="VQ86" s="38">
        <v>20</v>
      </c>
      <c r="VR86" s="38"/>
      <c r="VS86" s="38"/>
      <c r="VT86" s="38"/>
      <c r="VU86" s="38"/>
      <c r="VV86" s="38"/>
      <c r="VW86" s="38">
        <v>10</v>
      </c>
      <c r="VX86" s="38"/>
      <c r="VY86" s="38"/>
      <c r="VZ86" s="38"/>
      <c r="WA86" s="38"/>
      <c r="WB86" s="38"/>
      <c r="WC86" s="38"/>
      <c r="WD86" s="38"/>
      <c r="WE86" s="38"/>
      <c r="WF86" s="38"/>
      <c r="WG86" s="38"/>
      <c r="WH86" s="38"/>
      <c r="WI86" s="38"/>
      <c r="WJ86" s="38"/>
      <c r="WK86" s="38"/>
      <c r="WL86" s="38"/>
      <c r="WM86" s="38"/>
      <c r="WN86" s="38"/>
      <c r="WO86" s="38"/>
      <c r="WP86" s="38"/>
      <c r="WQ86" s="38"/>
      <c r="WR86" s="38"/>
      <c r="WS86" s="38"/>
      <c r="WT86" s="38"/>
      <c r="WU86" s="38"/>
      <c r="WV86" s="38"/>
      <c r="WW86" s="38"/>
      <c r="WX86" s="38"/>
      <c r="WY86" s="38"/>
      <c r="WZ86" s="38"/>
      <c r="XA86" s="38"/>
      <c r="XB86" s="38"/>
      <c r="XC86" s="38"/>
      <c r="XD86" s="38"/>
      <c r="XE86" s="38"/>
      <c r="XF86" s="38"/>
      <c r="XG86" s="38"/>
      <c r="XH86" s="38">
        <v>20</v>
      </c>
      <c r="XI86" s="38"/>
      <c r="XJ86" s="38">
        <v>20</v>
      </c>
      <c r="XK86" s="38"/>
      <c r="XL86" s="38"/>
      <c r="XM86" s="38"/>
      <c r="XN86" s="38"/>
      <c r="XO86" s="38"/>
      <c r="XP86" s="38"/>
      <c r="XQ86" s="38"/>
      <c r="XR86" s="38"/>
      <c r="XS86" s="38"/>
      <c r="XT86" s="38"/>
      <c r="XU86" s="38"/>
      <c r="XV86" s="38"/>
      <c r="XW86" s="38"/>
      <c r="XX86" s="38"/>
      <c r="XY86" s="38"/>
      <c r="XZ86" s="38"/>
      <c r="YA86" s="38"/>
      <c r="YB86" s="38"/>
      <c r="YC86" s="38"/>
      <c r="YD86" s="38"/>
      <c r="YE86" s="38"/>
      <c r="YF86" s="38"/>
      <c r="YG86" s="38"/>
      <c r="YH86" s="38"/>
      <c r="YI86" s="38"/>
      <c r="YJ86" s="38"/>
      <c r="YK86" s="38"/>
      <c r="YL86" s="38"/>
      <c r="YM86" s="38"/>
      <c r="YN86" s="38"/>
      <c r="YO86" s="38"/>
      <c r="YP86" s="38"/>
      <c r="YQ86" s="38"/>
      <c r="YR86" s="38"/>
      <c r="YS86" s="38"/>
      <c r="YT86" s="38"/>
      <c r="YU86" s="38"/>
      <c r="YV86" s="38">
        <v>10</v>
      </c>
      <c r="YW86" s="38"/>
      <c r="YX86" s="38">
        <v>10</v>
      </c>
      <c r="YY86" s="38"/>
      <c r="YZ86" s="38"/>
      <c r="ZA86" s="38"/>
      <c r="ZB86" s="38"/>
      <c r="ZC86" s="38"/>
      <c r="ZD86" s="38"/>
      <c r="ZE86" s="38"/>
      <c r="ZF86" s="38"/>
      <c r="ZG86" s="38"/>
      <c r="ZH86" s="38"/>
      <c r="ZI86" s="38"/>
      <c r="ZJ86" s="38"/>
      <c r="ZK86" s="38"/>
      <c r="ZL86" s="38"/>
      <c r="ZM86" s="38"/>
      <c r="ZN86" s="38"/>
      <c r="ZO86" s="38"/>
      <c r="ZP86" s="38"/>
      <c r="ZQ86" s="38">
        <v>10</v>
      </c>
      <c r="ZR86" s="38"/>
      <c r="ZS86" s="38"/>
      <c r="ZT86" s="38"/>
      <c r="ZU86" s="38"/>
      <c r="ZV86" s="38"/>
      <c r="ZW86" s="38"/>
      <c r="ZX86" s="38"/>
      <c r="ZY86" s="38"/>
      <c r="ZZ86" s="38"/>
      <c r="AAA86" s="38">
        <v>10</v>
      </c>
      <c r="AAB86" s="38"/>
      <c r="AAC86" s="38"/>
      <c r="AAD86" s="38"/>
      <c r="AAE86" s="38"/>
      <c r="AAF86" s="38"/>
      <c r="AAG86" s="38"/>
      <c r="AAH86" s="38"/>
      <c r="AAI86" s="38"/>
      <c r="AAJ86" s="31">
        <f t="shared" si="9"/>
        <v>0</v>
      </c>
      <c r="AAK86" s="5"/>
    </row>
    <row r="87" spans="1:713" s="36" customFormat="1" x14ac:dyDescent="0.25">
      <c r="A87" s="62" t="s">
        <v>431</v>
      </c>
      <c r="B87" s="77">
        <f t="shared" si="8"/>
        <v>0</v>
      </c>
      <c r="C87" s="69">
        <v>1</v>
      </c>
      <c r="D87" s="71">
        <v>43444</v>
      </c>
      <c r="E87" s="79">
        <v>16.27</v>
      </c>
      <c r="F87" s="79">
        <f t="shared" si="7"/>
        <v>0</v>
      </c>
      <c r="G87" s="77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  <c r="AL87" s="38"/>
      <c r="AM87" s="38"/>
      <c r="AN87" s="38"/>
      <c r="AO87" s="38"/>
      <c r="AP87" s="38"/>
      <c r="AQ87" s="38"/>
      <c r="AR87" s="38"/>
      <c r="AS87" s="38"/>
      <c r="AT87" s="38"/>
      <c r="AU87" s="38"/>
      <c r="AV87" s="38"/>
      <c r="AW87" s="38"/>
      <c r="AX87" s="38"/>
      <c r="AY87" s="38"/>
      <c r="AZ87" s="38"/>
      <c r="BA87" s="38"/>
      <c r="BB87" s="38"/>
      <c r="BC87" s="38"/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8"/>
      <c r="BS87" s="38"/>
      <c r="BT87" s="38"/>
      <c r="BU87" s="38"/>
      <c r="BV87" s="38"/>
      <c r="BW87" s="38"/>
      <c r="BX87" s="38"/>
      <c r="BY87" s="38"/>
      <c r="BZ87" s="38"/>
      <c r="CA87" s="38"/>
      <c r="CB87" s="38"/>
      <c r="CC87" s="38"/>
      <c r="CD87" s="38"/>
      <c r="CE87" s="38"/>
      <c r="CF87" s="38"/>
      <c r="CG87" s="38"/>
      <c r="CH87" s="38"/>
      <c r="CI87" s="38"/>
      <c r="CJ87" s="38"/>
      <c r="CK87" s="38"/>
      <c r="CL87" s="38"/>
      <c r="CM87" s="38"/>
      <c r="CN87" s="38"/>
      <c r="CO87" s="38"/>
      <c r="CP87" s="38"/>
      <c r="CQ87" s="38"/>
      <c r="CR87" s="38"/>
      <c r="CS87" s="38"/>
      <c r="CT87" s="38"/>
      <c r="CU87" s="38"/>
      <c r="CV87" s="38"/>
      <c r="CW87" s="38"/>
      <c r="CX87" s="38"/>
      <c r="CY87" s="38"/>
      <c r="CZ87" s="38"/>
      <c r="DA87" s="38"/>
      <c r="DB87" s="38"/>
      <c r="DC87" s="38"/>
      <c r="DD87" s="38"/>
      <c r="DE87" s="38"/>
      <c r="DF87" s="38"/>
      <c r="DG87" s="38"/>
      <c r="DH87" s="38"/>
      <c r="DI87" s="38"/>
      <c r="DJ87" s="38"/>
      <c r="DK87" s="38"/>
      <c r="DL87" s="38"/>
      <c r="DM87" s="38"/>
      <c r="DN87" s="38"/>
      <c r="DO87" s="38"/>
      <c r="DP87" s="38"/>
      <c r="DQ87" s="38"/>
      <c r="DR87" s="38"/>
      <c r="DS87" s="38"/>
      <c r="DT87" s="38"/>
      <c r="DU87" s="38"/>
      <c r="DV87" s="38"/>
      <c r="DW87" s="38"/>
      <c r="DX87" s="38"/>
      <c r="DY87" s="38"/>
      <c r="DZ87" s="38"/>
      <c r="EA87" s="38"/>
      <c r="EB87" s="38"/>
      <c r="EC87" s="38"/>
      <c r="ED87" s="38"/>
      <c r="EE87" s="38"/>
      <c r="EF87" s="38"/>
      <c r="EG87" s="38"/>
      <c r="EH87" s="38"/>
      <c r="EI87" s="38"/>
      <c r="EJ87" s="38"/>
      <c r="EK87" s="38"/>
      <c r="EL87" s="38"/>
      <c r="EM87" s="38"/>
      <c r="EN87" s="38"/>
      <c r="EO87" s="38"/>
      <c r="EP87" s="38"/>
      <c r="EQ87" s="38"/>
      <c r="ER87" s="38"/>
      <c r="ES87" s="38"/>
      <c r="ET87" s="38"/>
      <c r="EU87" s="38"/>
      <c r="EV87" s="38"/>
      <c r="EW87" s="38"/>
      <c r="EX87" s="38"/>
      <c r="EY87" s="38"/>
      <c r="EZ87" s="38"/>
      <c r="FA87" s="38"/>
      <c r="FB87" s="38"/>
      <c r="FC87" s="38"/>
      <c r="FD87" s="38"/>
      <c r="FE87" s="38"/>
      <c r="FF87" s="38"/>
      <c r="FG87" s="38"/>
      <c r="FH87" s="38"/>
      <c r="FI87" s="38"/>
      <c r="FJ87" s="38"/>
      <c r="FK87" s="38"/>
      <c r="FL87" s="38"/>
      <c r="FM87" s="38"/>
      <c r="FN87" s="38"/>
      <c r="FO87" s="38"/>
      <c r="FP87" s="38"/>
      <c r="FQ87" s="38"/>
      <c r="FR87" s="38"/>
      <c r="FS87" s="38"/>
      <c r="FT87" s="38"/>
      <c r="FU87" s="38"/>
      <c r="FV87" s="38"/>
      <c r="FW87" s="38"/>
      <c r="FX87" s="38"/>
      <c r="FY87" s="38"/>
      <c r="FZ87" s="38"/>
      <c r="GA87" s="38"/>
      <c r="GB87" s="38"/>
      <c r="GC87" s="38"/>
      <c r="GD87" s="38"/>
      <c r="GE87" s="38"/>
      <c r="GF87" s="38"/>
      <c r="GG87" s="38"/>
      <c r="GH87" s="38"/>
      <c r="GI87" s="38"/>
      <c r="GJ87" s="38"/>
      <c r="GK87" s="38"/>
      <c r="GL87" s="38"/>
      <c r="GM87" s="38"/>
      <c r="GN87" s="38"/>
      <c r="GO87" s="38"/>
      <c r="GP87" s="38"/>
      <c r="GQ87" s="38"/>
      <c r="GR87" s="38"/>
      <c r="GS87" s="38"/>
      <c r="GT87" s="38"/>
      <c r="GU87" s="38"/>
      <c r="GV87" s="38"/>
      <c r="GW87" s="38"/>
      <c r="GX87" s="38"/>
      <c r="GY87" s="38"/>
      <c r="GZ87" s="38"/>
      <c r="HA87" s="38"/>
      <c r="HB87" s="38"/>
      <c r="HC87" s="38"/>
      <c r="HD87" s="38"/>
      <c r="HE87" s="38"/>
      <c r="HF87" s="38"/>
      <c r="HG87" s="38"/>
      <c r="HH87" s="38"/>
      <c r="HI87" s="38"/>
      <c r="HJ87" s="38"/>
      <c r="HK87" s="38"/>
      <c r="HL87" s="38"/>
      <c r="HM87" s="38"/>
      <c r="HN87" s="38"/>
      <c r="HO87" s="38"/>
      <c r="HP87" s="38"/>
      <c r="HQ87" s="38"/>
      <c r="HR87" s="38"/>
      <c r="HS87" s="38"/>
      <c r="HT87" s="38"/>
      <c r="HU87" s="38"/>
      <c r="HV87" s="38"/>
      <c r="HW87" s="38"/>
      <c r="HX87" s="38"/>
      <c r="HY87" s="38"/>
      <c r="HZ87" s="38"/>
      <c r="IA87" s="38"/>
      <c r="IB87" s="38"/>
      <c r="IC87" s="38"/>
      <c r="ID87" s="38"/>
      <c r="IE87" s="38"/>
      <c r="IF87" s="38"/>
      <c r="IG87" s="38"/>
      <c r="IH87" s="38"/>
      <c r="II87" s="38"/>
      <c r="IJ87" s="38"/>
      <c r="IK87" s="38"/>
      <c r="IL87" s="38"/>
      <c r="IM87" s="38"/>
      <c r="IN87" s="38"/>
      <c r="IO87" s="38"/>
      <c r="IP87" s="38"/>
      <c r="IQ87" s="38"/>
      <c r="IR87" s="38"/>
      <c r="IS87" s="38"/>
      <c r="IT87" s="38"/>
      <c r="IU87" s="38"/>
      <c r="IV87" s="38"/>
      <c r="IW87" s="38"/>
      <c r="IX87" s="38"/>
      <c r="IY87" s="38"/>
      <c r="IZ87" s="38"/>
      <c r="JA87" s="38"/>
      <c r="JB87" s="38"/>
      <c r="JC87" s="38"/>
      <c r="JD87" s="38"/>
      <c r="JE87" s="38"/>
      <c r="JF87" s="38"/>
      <c r="JG87" s="38"/>
      <c r="JH87" s="38"/>
      <c r="JI87" s="38"/>
      <c r="JJ87" s="38"/>
      <c r="JK87" s="38"/>
      <c r="JL87" s="38"/>
      <c r="JM87" s="38"/>
      <c r="JN87" s="38"/>
      <c r="JO87" s="38"/>
      <c r="JP87" s="38"/>
      <c r="JQ87" s="38"/>
      <c r="JR87" s="38">
        <v>1</v>
      </c>
      <c r="JS87" s="38"/>
      <c r="JT87" s="38"/>
      <c r="JU87" s="38"/>
      <c r="JV87" s="38"/>
      <c r="JW87" s="38"/>
      <c r="JX87" s="38"/>
      <c r="JY87" s="38"/>
      <c r="JZ87" s="38"/>
      <c r="KA87" s="38"/>
      <c r="KB87" s="38"/>
      <c r="KC87" s="38"/>
      <c r="KD87" s="38"/>
      <c r="KE87" s="38"/>
      <c r="KF87" s="38"/>
      <c r="KG87" s="38"/>
      <c r="KH87" s="38"/>
      <c r="KI87" s="38"/>
      <c r="KJ87" s="38"/>
      <c r="KK87" s="38"/>
      <c r="KL87" s="38"/>
      <c r="KM87" s="38"/>
      <c r="KN87" s="38"/>
      <c r="KO87" s="38"/>
      <c r="KP87" s="38"/>
      <c r="KQ87" s="38"/>
      <c r="KR87" s="38"/>
      <c r="KS87" s="38"/>
      <c r="KT87" s="38"/>
      <c r="KU87" s="38">
        <v>1</v>
      </c>
      <c r="KV87" s="38"/>
      <c r="KW87" s="38"/>
      <c r="KX87" s="38"/>
      <c r="KY87" s="38"/>
      <c r="KZ87" s="38"/>
      <c r="LA87" s="38"/>
      <c r="LB87" s="38"/>
      <c r="LC87" s="38"/>
      <c r="LD87" s="38"/>
      <c r="LE87" s="38"/>
      <c r="LF87" s="38"/>
      <c r="LG87" s="38"/>
      <c r="LH87" s="38"/>
      <c r="LI87" s="38"/>
      <c r="LJ87" s="38"/>
      <c r="LK87" s="38"/>
      <c r="LL87" s="38"/>
      <c r="LM87" s="38"/>
      <c r="LN87" s="38"/>
      <c r="LO87" s="38"/>
      <c r="LP87" s="38"/>
      <c r="LQ87" s="38"/>
      <c r="LR87" s="38"/>
      <c r="LS87" s="38"/>
      <c r="LT87" s="38"/>
      <c r="LU87" s="38"/>
      <c r="LV87" s="38"/>
      <c r="LW87" s="38"/>
      <c r="LX87" s="38"/>
      <c r="LY87" s="38"/>
      <c r="LZ87" s="38"/>
      <c r="MA87" s="38"/>
      <c r="MB87" s="38"/>
      <c r="MC87" s="38"/>
      <c r="MD87" s="38"/>
      <c r="ME87" s="38"/>
      <c r="MF87" s="38"/>
      <c r="MG87" s="38"/>
      <c r="MH87" s="38"/>
      <c r="MI87" s="38"/>
      <c r="MJ87" s="38"/>
      <c r="MK87" s="38"/>
      <c r="ML87" s="38"/>
      <c r="MM87" s="38"/>
      <c r="MN87" s="38"/>
      <c r="MO87" s="38"/>
      <c r="MP87" s="38"/>
      <c r="MQ87" s="38"/>
      <c r="MR87" s="38"/>
      <c r="MS87" s="38"/>
      <c r="MT87" s="38"/>
      <c r="MU87" s="38"/>
      <c r="MV87" s="38"/>
      <c r="MW87" s="38"/>
      <c r="MX87" s="38"/>
      <c r="MY87" s="38"/>
      <c r="MZ87" s="38"/>
      <c r="NA87" s="38"/>
      <c r="NB87" s="38"/>
      <c r="NC87" s="38"/>
      <c r="ND87" s="38"/>
      <c r="NE87" s="38"/>
      <c r="NF87" s="38"/>
      <c r="NG87" s="38"/>
      <c r="NH87" s="38"/>
      <c r="NI87" s="38"/>
      <c r="NJ87" s="38"/>
      <c r="NK87" s="38"/>
      <c r="NL87" s="38"/>
      <c r="NM87" s="38"/>
      <c r="NN87" s="38"/>
      <c r="NO87" s="38"/>
      <c r="NP87" s="38"/>
      <c r="NQ87" s="38"/>
      <c r="NR87" s="38"/>
      <c r="NS87" s="38"/>
      <c r="NT87" s="38"/>
      <c r="NU87" s="38"/>
      <c r="NV87" s="38"/>
      <c r="NW87" s="38"/>
      <c r="NX87" s="38"/>
      <c r="NY87" s="38"/>
      <c r="NZ87" s="38"/>
      <c r="OA87" s="38"/>
      <c r="OB87" s="38"/>
      <c r="OC87" s="38"/>
      <c r="OD87" s="38"/>
      <c r="OE87" s="38"/>
      <c r="OF87" s="38"/>
      <c r="OG87" s="38"/>
      <c r="OH87" s="38"/>
      <c r="OI87" s="38"/>
      <c r="OJ87" s="38"/>
      <c r="OK87" s="38"/>
      <c r="OL87" s="38"/>
      <c r="OM87" s="38"/>
      <c r="ON87" s="38"/>
      <c r="OO87" s="38"/>
      <c r="OP87" s="38"/>
      <c r="OQ87" s="38"/>
      <c r="OR87" s="38"/>
      <c r="OS87" s="38"/>
      <c r="OT87" s="38"/>
      <c r="OU87" s="38"/>
      <c r="OV87" s="38"/>
      <c r="OW87" s="38"/>
      <c r="OX87" s="38"/>
      <c r="OY87" s="38"/>
      <c r="OZ87" s="38"/>
      <c r="PA87" s="38"/>
      <c r="PB87" s="38"/>
      <c r="PC87" s="38"/>
      <c r="PD87" s="38"/>
      <c r="PE87" s="38"/>
      <c r="PF87" s="38"/>
      <c r="PG87" s="38"/>
      <c r="PH87" s="38"/>
      <c r="PI87" s="38"/>
      <c r="PJ87" s="38"/>
      <c r="PK87" s="38"/>
      <c r="PL87" s="38"/>
      <c r="PM87" s="38"/>
      <c r="PN87" s="38"/>
      <c r="PO87" s="38"/>
      <c r="PP87" s="38"/>
      <c r="PQ87" s="38"/>
      <c r="PR87" s="38"/>
      <c r="PS87" s="38"/>
      <c r="PT87" s="38"/>
      <c r="PU87" s="38"/>
      <c r="PV87" s="38"/>
      <c r="PW87" s="38"/>
      <c r="PX87" s="38"/>
      <c r="PY87" s="38"/>
      <c r="PZ87" s="38"/>
      <c r="QA87" s="38"/>
      <c r="QB87" s="38"/>
      <c r="QC87" s="38"/>
      <c r="QD87" s="38"/>
      <c r="QE87" s="38"/>
      <c r="QF87" s="38"/>
      <c r="QG87" s="38"/>
      <c r="QH87" s="38"/>
      <c r="QI87" s="38"/>
      <c r="QJ87" s="38"/>
      <c r="QK87" s="38"/>
      <c r="QL87" s="38"/>
      <c r="QM87" s="38"/>
      <c r="QN87" s="38"/>
      <c r="QO87" s="38"/>
      <c r="QP87" s="38"/>
      <c r="QQ87" s="38"/>
      <c r="QR87" s="38"/>
      <c r="QS87" s="38"/>
      <c r="QT87" s="38"/>
      <c r="QU87" s="38"/>
      <c r="QV87" s="38"/>
      <c r="QW87" s="38"/>
      <c r="QX87" s="38"/>
      <c r="QY87" s="38"/>
      <c r="QZ87" s="38"/>
      <c r="RA87" s="38"/>
      <c r="RB87" s="38"/>
      <c r="RC87" s="38"/>
      <c r="RD87" s="38"/>
      <c r="RE87" s="38"/>
      <c r="RF87" s="38"/>
      <c r="RG87" s="38"/>
      <c r="RH87" s="38"/>
      <c r="RI87" s="38"/>
      <c r="RJ87" s="38"/>
      <c r="RK87" s="38"/>
      <c r="RL87" s="38"/>
      <c r="RM87" s="38"/>
      <c r="RN87" s="38"/>
      <c r="RO87" s="38"/>
      <c r="RP87" s="38"/>
      <c r="RQ87" s="38"/>
      <c r="RR87" s="38"/>
      <c r="RS87" s="38"/>
      <c r="RT87" s="38"/>
      <c r="RU87" s="38"/>
      <c r="RV87" s="38"/>
      <c r="RW87" s="38"/>
      <c r="RX87" s="38"/>
      <c r="RY87" s="38"/>
      <c r="RZ87" s="38"/>
      <c r="SA87" s="38"/>
      <c r="SB87" s="38"/>
      <c r="SC87" s="38"/>
      <c r="SD87" s="38"/>
      <c r="SE87" s="38"/>
      <c r="SF87" s="38"/>
      <c r="SG87" s="38"/>
      <c r="SH87" s="38"/>
      <c r="SI87" s="38"/>
      <c r="SJ87" s="38"/>
      <c r="SK87" s="38"/>
      <c r="SL87" s="38"/>
      <c r="SM87" s="38"/>
      <c r="SN87" s="38"/>
      <c r="SO87" s="38"/>
      <c r="SP87" s="38"/>
      <c r="SQ87" s="38"/>
      <c r="SR87" s="38"/>
      <c r="SS87" s="38"/>
      <c r="ST87" s="38"/>
      <c r="SU87" s="38"/>
      <c r="SV87" s="38"/>
      <c r="SW87" s="38"/>
      <c r="SX87" s="38"/>
      <c r="SY87" s="38"/>
      <c r="SZ87" s="38"/>
      <c r="TA87" s="38"/>
      <c r="TB87" s="38"/>
      <c r="TC87" s="38"/>
      <c r="TD87" s="38"/>
      <c r="TE87" s="38"/>
      <c r="TF87" s="38"/>
      <c r="TG87" s="38"/>
      <c r="TH87" s="38"/>
      <c r="TI87" s="38"/>
      <c r="TJ87" s="38"/>
      <c r="TK87" s="38"/>
      <c r="TL87" s="38"/>
      <c r="TM87" s="38"/>
      <c r="TN87" s="38"/>
      <c r="TO87" s="38"/>
      <c r="TP87" s="38"/>
      <c r="TQ87" s="38"/>
      <c r="TR87" s="38"/>
      <c r="TS87" s="38"/>
      <c r="TT87" s="38"/>
      <c r="TU87" s="38"/>
      <c r="TV87" s="38"/>
      <c r="TW87" s="38"/>
      <c r="TX87" s="38"/>
      <c r="TY87" s="38"/>
      <c r="TZ87" s="38"/>
      <c r="UA87" s="38"/>
      <c r="UB87" s="38"/>
      <c r="UC87" s="38"/>
      <c r="UD87" s="38"/>
      <c r="UE87" s="38"/>
      <c r="UF87" s="38"/>
      <c r="UG87" s="38"/>
      <c r="UH87" s="38"/>
      <c r="UI87" s="38"/>
      <c r="UJ87" s="38"/>
      <c r="UK87" s="38"/>
      <c r="UL87" s="38"/>
      <c r="UM87" s="38"/>
      <c r="UN87" s="38"/>
      <c r="UO87" s="38"/>
      <c r="UP87" s="38"/>
      <c r="UQ87" s="38"/>
      <c r="UR87" s="38"/>
      <c r="US87" s="38"/>
      <c r="UT87" s="38"/>
      <c r="UU87" s="38"/>
      <c r="UV87" s="38"/>
      <c r="UW87" s="38"/>
      <c r="UX87" s="38"/>
      <c r="UY87" s="38"/>
      <c r="UZ87" s="38"/>
      <c r="VA87" s="38"/>
      <c r="VB87" s="38"/>
      <c r="VC87" s="38"/>
      <c r="VD87" s="38"/>
      <c r="VE87" s="38"/>
      <c r="VF87" s="38"/>
      <c r="VG87" s="38"/>
      <c r="VH87" s="38"/>
      <c r="VI87" s="38"/>
      <c r="VJ87" s="38"/>
      <c r="VK87" s="38"/>
      <c r="VL87" s="38"/>
      <c r="VM87" s="38"/>
      <c r="VN87" s="38"/>
      <c r="VO87" s="38"/>
      <c r="VP87" s="38"/>
      <c r="VQ87" s="38"/>
      <c r="VR87" s="38"/>
      <c r="VS87" s="38"/>
      <c r="VT87" s="38"/>
      <c r="VU87" s="38"/>
      <c r="VV87" s="38"/>
      <c r="VW87" s="38"/>
      <c r="VX87" s="38"/>
      <c r="VY87" s="38"/>
      <c r="VZ87" s="38"/>
      <c r="WA87" s="38"/>
      <c r="WB87" s="38"/>
      <c r="WC87" s="38"/>
      <c r="WD87" s="38"/>
      <c r="WE87" s="38"/>
      <c r="WF87" s="38"/>
      <c r="WG87" s="38"/>
      <c r="WH87" s="38"/>
      <c r="WI87" s="38"/>
      <c r="WJ87" s="38"/>
      <c r="WK87" s="38"/>
      <c r="WL87" s="38"/>
      <c r="WM87" s="38"/>
      <c r="WN87" s="38"/>
      <c r="WO87" s="38"/>
      <c r="WP87" s="38"/>
      <c r="WQ87" s="38">
        <v>4</v>
      </c>
      <c r="WR87" s="38"/>
      <c r="WS87" s="38">
        <v>4</v>
      </c>
      <c r="WT87" s="38"/>
      <c r="WU87" s="38"/>
      <c r="WV87" s="38"/>
      <c r="WW87" s="38"/>
      <c r="WX87" s="38"/>
      <c r="WY87" s="38"/>
      <c r="WZ87" s="38"/>
      <c r="XA87" s="38"/>
      <c r="XB87" s="38"/>
      <c r="XC87" s="38"/>
      <c r="XD87" s="38"/>
      <c r="XE87" s="38"/>
      <c r="XF87" s="38"/>
      <c r="XG87" s="38"/>
      <c r="XH87" s="38"/>
      <c r="XI87" s="38"/>
      <c r="XJ87" s="38"/>
      <c r="XK87" s="38"/>
      <c r="XL87" s="38"/>
      <c r="XM87" s="38"/>
      <c r="XN87" s="38"/>
      <c r="XO87" s="38"/>
      <c r="XP87" s="38"/>
      <c r="XQ87" s="38"/>
      <c r="XR87" s="38"/>
      <c r="XS87" s="38"/>
      <c r="XT87" s="38"/>
      <c r="XU87" s="38"/>
      <c r="XV87" s="38"/>
      <c r="XW87" s="38"/>
      <c r="XX87" s="38"/>
      <c r="XY87" s="38"/>
      <c r="XZ87" s="38"/>
      <c r="YA87" s="38"/>
      <c r="YB87" s="38"/>
      <c r="YC87" s="38">
        <v>6</v>
      </c>
      <c r="YD87" s="38"/>
      <c r="YE87" s="38"/>
      <c r="YF87" s="38">
        <v>6</v>
      </c>
      <c r="YG87" s="38"/>
      <c r="YH87" s="38"/>
      <c r="YI87" s="38"/>
      <c r="YJ87" s="38"/>
      <c r="YK87" s="38"/>
      <c r="YL87" s="38"/>
      <c r="YM87" s="38"/>
      <c r="YN87" s="38"/>
      <c r="YO87" s="38"/>
      <c r="YP87" s="38"/>
      <c r="YQ87" s="38"/>
      <c r="YR87" s="38"/>
      <c r="YS87" s="38"/>
      <c r="YT87" s="38"/>
      <c r="YU87" s="38"/>
      <c r="YV87" s="38"/>
      <c r="YW87" s="38"/>
      <c r="YX87" s="38"/>
      <c r="YY87" s="38"/>
      <c r="YZ87" s="38"/>
      <c r="ZA87" s="38"/>
      <c r="ZB87" s="38"/>
      <c r="ZC87" s="38"/>
      <c r="ZD87" s="38"/>
      <c r="ZE87" s="38"/>
      <c r="ZF87" s="38"/>
      <c r="ZG87" s="38"/>
      <c r="ZH87" s="38"/>
      <c r="ZI87" s="38"/>
      <c r="ZJ87" s="38"/>
      <c r="ZK87" s="38"/>
      <c r="ZL87" s="38"/>
      <c r="ZM87" s="38"/>
      <c r="ZN87" s="38"/>
      <c r="ZO87" s="38"/>
      <c r="ZP87" s="38"/>
      <c r="ZQ87" s="38"/>
      <c r="ZR87" s="38"/>
      <c r="ZS87" s="38"/>
      <c r="ZT87" s="38"/>
      <c r="ZU87" s="38"/>
      <c r="ZV87" s="38"/>
      <c r="ZW87" s="38"/>
      <c r="ZX87" s="38"/>
      <c r="ZY87" s="38"/>
      <c r="ZZ87" s="38"/>
      <c r="AAA87" s="38"/>
      <c r="AAB87" s="38"/>
      <c r="AAC87" s="38"/>
      <c r="AAD87" s="38"/>
      <c r="AAE87" s="38"/>
      <c r="AAF87" s="38"/>
      <c r="AAG87" s="38"/>
      <c r="AAH87" s="38"/>
      <c r="AAI87" s="38"/>
      <c r="AAJ87" s="31">
        <f t="shared" si="9"/>
        <v>0</v>
      </c>
      <c r="AAK87" s="5"/>
    </row>
    <row r="88" spans="1:713" s="36" customFormat="1" x14ac:dyDescent="0.25">
      <c r="A88" s="62" t="s">
        <v>237</v>
      </c>
      <c r="B88" s="77">
        <f t="shared" si="8"/>
        <v>0</v>
      </c>
      <c r="C88" s="69">
        <v>1</v>
      </c>
      <c r="D88" s="71">
        <v>43066</v>
      </c>
      <c r="E88" s="79">
        <v>24.55</v>
      </c>
      <c r="F88" s="79">
        <f t="shared" si="7"/>
        <v>0</v>
      </c>
      <c r="G88" s="77">
        <v>2</v>
      </c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>
        <v>2</v>
      </c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  <c r="AL88" s="38"/>
      <c r="AM88" s="38"/>
      <c r="AN88" s="38"/>
      <c r="AO88" s="38"/>
      <c r="AP88" s="38"/>
      <c r="AQ88" s="38"/>
      <c r="AR88" s="38"/>
      <c r="AS88" s="38"/>
      <c r="AT88" s="38"/>
      <c r="AU88" s="38"/>
      <c r="AV88" s="38"/>
      <c r="AW88" s="38"/>
      <c r="AX88" s="38"/>
      <c r="AY88" s="38"/>
      <c r="AZ88" s="38"/>
      <c r="BA88" s="38"/>
      <c r="BB88" s="38"/>
      <c r="BC88" s="38"/>
      <c r="BD88" s="38"/>
      <c r="BE88" s="38"/>
      <c r="BF88" s="38"/>
      <c r="BG88" s="38"/>
      <c r="BH88" s="38"/>
      <c r="BI88" s="38"/>
      <c r="BJ88" s="38"/>
      <c r="BK88" s="38"/>
      <c r="BL88" s="38"/>
      <c r="BM88" s="38"/>
      <c r="BN88" s="38"/>
      <c r="BO88" s="38"/>
      <c r="BP88" s="38"/>
      <c r="BQ88" s="38"/>
      <c r="BR88" s="38"/>
      <c r="BS88" s="38"/>
      <c r="BT88" s="38"/>
      <c r="BU88" s="38"/>
      <c r="BV88" s="38"/>
      <c r="BW88" s="38"/>
      <c r="BX88" s="38"/>
      <c r="BY88" s="38"/>
      <c r="BZ88" s="38"/>
      <c r="CA88" s="38"/>
      <c r="CB88" s="38"/>
      <c r="CC88" s="38"/>
      <c r="CD88" s="38"/>
      <c r="CE88" s="38"/>
      <c r="CF88" s="38"/>
      <c r="CG88" s="38"/>
      <c r="CH88" s="38"/>
      <c r="CI88" s="38"/>
      <c r="CJ88" s="38"/>
      <c r="CK88" s="38"/>
      <c r="CL88" s="38"/>
      <c r="CM88" s="38"/>
      <c r="CN88" s="38"/>
      <c r="CO88" s="38"/>
      <c r="CP88" s="38"/>
      <c r="CQ88" s="38"/>
      <c r="CR88" s="38"/>
      <c r="CS88" s="38"/>
      <c r="CT88" s="38"/>
      <c r="CU88" s="38"/>
      <c r="CV88" s="38"/>
      <c r="CW88" s="38"/>
      <c r="CX88" s="38"/>
      <c r="CY88" s="38"/>
      <c r="CZ88" s="38"/>
      <c r="DA88" s="38"/>
      <c r="DB88" s="38"/>
      <c r="DC88" s="38"/>
      <c r="DD88" s="38"/>
      <c r="DE88" s="38"/>
      <c r="DF88" s="38"/>
      <c r="DG88" s="38"/>
      <c r="DH88" s="38"/>
      <c r="DI88" s="38"/>
      <c r="DJ88" s="38"/>
      <c r="DK88" s="38"/>
      <c r="DL88" s="38"/>
      <c r="DM88" s="38"/>
      <c r="DN88" s="38"/>
      <c r="DO88" s="38"/>
      <c r="DP88" s="38"/>
      <c r="DQ88" s="38"/>
      <c r="DR88" s="38"/>
      <c r="DS88" s="38"/>
      <c r="DT88" s="38"/>
      <c r="DU88" s="38"/>
      <c r="DV88" s="38"/>
      <c r="DW88" s="38"/>
      <c r="DX88" s="38"/>
      <c r="DY88" s="38"/>
      <c r="DZ88" s="38"/>
      <c r="EA88" s="38"/>
      <c r="EB88" s="38"/>
      <c r="EC88" s="38"/>
      <c r="ED88" s="38"/>
      <c r="EE88" s="38"/>
      <c r="EF88" s="38"/>
      <c r="EG88" s="38"/>
      <c r="EH88" s="38"/>
      <c r="EI88" s="38"/>
      <c r="EJ88" s="38"/>
      <c r="EK88" s="38"/>
      <c r="EL88" s="38"/>
      <c r="EM88" s="38"/>
      <c r="EN88" s="38"/>
      <c r="EO88" s="38"/>
      <c r="EP88" s="38"/>
      <c r="EQ88" s="38"/>
      <c r="ER88" s="38"/>
      <c r="ES88" s="38"/>
      <c r="ET88" s="38"/>
      <c r="EU88" s="38"/>
      <c r="EV88" s="38"/>
      <c r="EW88" s="38"/>
      <c r="EX88" s="38"/>
      <c r="EY88" s="38"/>
      <c r="EZ88" s="38"/>
      <c r="FA88" s="38"/>
      <c r="FB88" s="38"/>
      <c r="FC88" s="38"/>
      <c r="FD88" s="38"/>
      <c r="FE88" s="38"/>
      <c r="FF88" s="38"/>
      <c r="FG88" s="38"/>
      <c r="FH88" s="38"/>
      <c r="FI88" s="38"/>
      <c r="FJ88" s="38"/>
      <c r="FK88" s="38"/>
      <c r="FL88" s="38"/>
      <c r="FM88" s="38"/>
      <c r="FN88" s="38"/>
      <c r="FO88" s="38"/>
      <c r="FP88" s="38"/>
      <c r="FQ88" s="38"/>
      <c r="FR88" s="38"/>
      <c r="FS88" s="38"/>
      <c r="FT88" s="38"/>
      <c r="FU88" s="38"/>
      <c r="FV88" s="38"/>
      <c r="FW88" s="38"/>
      <c r="FX88" s="38"/>
      <c r="FY88" s="38"/>
      <c r="FZ88" s="38"/>
      <c r="GA88" s="38"/>
      <c r="GB88" s="38"/>
      <c r="GC88" s="38"/>
      <c r="GD88" s="38"/>
      <c r="GE88" s="38"/>
      <c r="GF88" s="38"/>
      <c r="GG88" s="38"/>
      <c r="GH88" s="38"/>
      <c r="GI88" s="38"/>
      <c r="GJ88" s="38"/>
      <c r="GK88" s="38"/>
      <c r="GL88" s="38"/>
      <c r="GM88" s="38"/>
      <c r="GN88" s="38"/>
      <c r="GO88" s="38"/>
      <c r="GP88" s="38"/>
      <c r="GQ88" s="38"/>
      <c r="GR88" s="38"/>
      <c r="GS88" s="38"/>
      <c r="GT88" s="38"/>
      <c r="GU88" s="38"/>
      <c r="GV88" s="38"/>
      <c r="GW88" s="38"/>
      <c r="GX88" s="38"/>
      <c r="GY88" s="38"/>
      <c r="GZ88" s="38"/>
      <c r="HA88" s="38"/>
      <c r="HB88" s="38"/>
      <c r="HC88" s="38"/>
      <c r="HD88" s="38"/>
      <c r="HE88" s="38"/>
      <c r="HF88" s="38"/>
      <c r="HG88" s="38"/>
      <c r="HH88" s="38"/>
      <c r="HI88" s="38"/>
      <c r="HJ88" s="38"/>
      <c r="HK88" s="38"/>
      <c r="HL88" s="38"/>
      <c r="HM88" s="38"/>
      <c r="HN88" s="38"/>
      <c r="HO88" s="38"/>
      <c r="HP88" s="38"/>
      <c r="HQ88" s="38"/>
      <c r="HR88" s="38"/>
      <c r="HS88" s="38"/>
      <c r="HT88" s="38"/>
      <c r="HU88" s="38"/>
      <c r="HV88" s="38"/>
      <c r="HW88" s="38"/>
      <c r="HX88" s="38"/>
      <c r="HY88" s="38"/>
      <c r="HZ88" s="38"/>
      <c r="IA88" s="38"/>
      <c r="IB88" s="38"/>
      <c r="IC88" s="38"/>
      <c r="ID88" s="38"/>
      <c r="IE88" s="38"/>
      <c r="IF88" s="38"/>
      <c r="IG88" s="38"/>
      <c r="IH88" s="38"/>
      <c r="II88" s="38"/>
      <c r="IJ88" s="38"/>
      <c r="IK88" s="38"/>
      <c r="IL88" s="38"/>
      <c r="IM88" s="38"/>
      <c r="IN88" s="38"/>
      <c r="IO88" s="38"/>
      <c r="IP88" s="38"/>
      <c r="IQ88" s="38"/>
      <c r="IR88" s="38"/>
      <c r="IS88" s="38"/>
      <c r="IT88" s="38"/>
      <c r="IU88" s="38"/>
      <c r="IV88" s="38"/>
      <c r="IW88" s="38"/>
      <c r="IX88" s="38"/>
      <c r="IY88" s="38"/>
      <c r="IZ88" s="38"/>
      <c r="JA88" s="38"/>
      <c r="JB88" s="38"/>
      <c r="JC88" s="38"/>
      <c r="JD88" s="38"/>
      <c r="JE88" s="38"/>
      <c r="JF88" s="38"/>
      <c r="JG88" s="38"/>
      <c r="JH88" s="38"/>
      <c r="JI88" s="38"/>
      <c r="JJ88" s="38"/>
      <c r="JK88" s="38"/>
      <c r="JL88" s="38"/>
      <c r="JM88" s="38"/>
      <c r="JN88" s="38"/>
      <c r="JO88" s="38"/>
      <c r="JP88" s="38"/>
      <c r="JQ88" s="38"/>
      <c r="JR88" s="38"/>
      <c r="JS88" s="38"/>
      <c r="JT88" s="38"/>
      <c r="JU88" s="38"/>
      <c r="JV88" s="38"/>
      <c r="JW88" s="38"/>
      <c r="JX88" s="38"/>
      <c r="JY88" s="38"/>
      <c r="JZ88" s="38"/>
      <c r="KA88" s="38"/>
      <c r="KB88" s="38"/>
      <c r="KC88" s="38"/>
      <c r="KD88" s="38"/>
      <c r="KE88" s="38"/>
      <c r="KF88" s="38"/>
      <c r="KG88" s="38"/>
      <c r="KH88" s="38"/>
      <c r="KI88" s="38"/>
      <c r="KJ88" s="38"/>
      <c r="KK88" s="38"/>
      <c r="KL88" s="38"/>
      <c r="KM88" s="38"/>
      <c r="KN88" s="38"/>
      <c r="KO88" s="38"/>
      <c r="KP88" s="38"/>
      <c r="KQ88" s="38"/>
      <c r="KR88" s="38"/>
      <c r="KS88" s="38"/>
      <c r="KT88" s="38"/>
      <c r="KU88" s="38"/>
      <c r="KV88" s="38"/>
      <c r="KW88" s="38"/>
      <c r="KX88" s="38"/>
      <c r="KY88" s="38"/>
      <c r="KZ88" s="38"/>
      <c r="LA88" s="38"/>
      <c r="LB88" s="38"/>
      <c r="LC88" s="38"/>
      <c r="LD88" s="38"/>
      <c r="LE88" s="38"/>
      <c r="LF88" s="38"/>
      <c r="LG88" s="38"/>
      <c r="LH88" s="38"/>
      <c r="LI88" s="38"/>
      <c r="LJ88" s="38"/>
      <c r="LK88" s="38"/>
      <c r="LL88" s="38"/>
      <c r="LM88" s="38"/>
      <c r="LN88" s="38"/>
      <c r="LO88" s="38"/>
      <c r="LP88" s="38"/>
      <c r="LQ88" s="38"/>
      <c r="LR88" s="38"/>
      <c r="LS88" s="38"/>
      <c r="LT88" s="38"/>
      <c r="LU88" s="38"/>
      <c r="LV88" s="38"/>
      <c r="LW88" s="38"/>
      <c r="LX88" s="38"/>
      <c r="LY88" s="38"/>
      <c r="LZ88" s="38"/>
      <c r="MA88" s="38"/>
      <c r="MB88" s="38"/>
      <c r="MC88" s="38"/>
      <c r="MD88" s="38"/>
      <c r="ME88" s="38"/>
      <c r="MF88" s="38"/>
      <c r="MG88" s="38"/>
      <c r="MH88" s="38"/>
      <c r="MI88" s="38"/>
      <c r="MJ88" s="38"/>
      <c r="MK88" s="38"/>
      <c r="ML88" s="38"/>
      <c r="MM88" s="38"/>
      <c r="MN88" s="38"/>
      <c r="MO88" s="38"/>
      <c r="MP88" s="38"/>
      <c r="MQ88" s="38"/>
      <c r="MR88" s="38"/>
      <c r="MS88" s="38"/>
      <c r="MT88" s="38"/>
      <c r="MU88" s="38"/>
      <c r="MV88" s="38"/>
      <c r="MW88" s="38"/>
      <c r="MX88" s="38"/>
      <c r="MY88" s="38"/>
      <c r="MZ88" s="38"/>
      <c r="NA88" s="38"/>
      <c r="NB88" s="38"/>
      <c r="NC88" s="38"/>
      <c r="ND88" s="38"/>
      <c r="NE88" s="38"/>
      <c r="NF88" s="38"/>
      <c r="NG88" s="38"/>
      <c r="NH88" s="38"/>
      <c r="NI88" s="38"/>
      <c r="NJ88" s="38"/>
      <c r="NK88" s="38"/>
      <c r="NL88" s="38"/>
      <c r="NM88" s="38"/>
      <c r="NN88" s="38"/>
      <c r="NO88" s="38"/>
      <c r="NP88" s="38"/>
      <c r="NQ88" s="38"/>
      <c r="NR88" s="38"/>
      <c r="NS88" s="38"/>
      <c r="NT88" s="38"/>
      <c r="NU88" s="38"/>
      <c r="NV88" s="38"/>
      <c r="NW88" s="38"/>
      <c r="NX88" s="38"/>
      <c r="NY88" s="38"/>
      <c r="NZ88" s="38"/>
      <c r="OA88" s="38"/>
      <c r="OB88" s="38"/>
      <c r="OC88" s="38"/>
      <c r="OD88" s="38"/>
      <c r="OE88" s="38"/>
      <c r="OF88" s="38"/>
      <c r="OG88" s="38"/>
      <c r="OH88" s="38"/>
      <c r="OI88" s="38"/>
      <c r="OJ88" s="38"/>
      <c r="OK88" s="38"/>
      <c r="OL88" s="38"/>
      <c r="OM88" s="38"/>
      <c r="ON88" s="38"/>
      <c r="OO88" s="38"/>
      <c r="OP88" s="38"/>
      <c r="OQ88" s="38"/>
      <c r="OR88" s="38"/>
      <c r="OS88" s="38"/>
      <c r="OT88" s="38"/>
      <c r="OU88" s="38"/>
      <c r="OV88" s="38"/>
      <c r="OW88" s="38"/>
      <c r="OX88" s="38"/>
      <c r="OY88" s="38"/>
      <c r="OZ88" s="38"/>
      <c r="PA88" s="38"/>
      <c r="PB88" s="38"/>
      <c r="PC88" s="38"/>
      <c r="PD88" s="38"/>
      <c r="PE88" s="38"/>
      <c r="PF88" s="38"/>
      <c r="PG88" s="38"/>
      <c r="PH88" s="38"/>
      <c r="PI88" s="38"/>
      <c r="PJ88" s="38"/>
      <c r="PK88" s="38"/>
      <c r="PL88" s="38"/>
      <c r="PM88" s="38"/>
      <c r="PN88" s="38"/>
      <c r="PO88" s="38"/>
      <c r="PP88" s="38"/>
      <c r="PQ88" s="38"/>
      <c r="PR88" s="38"/>
      <c r="PS88" s="38"/>
      <c r="PT88" s="38"/>
      <c r="PU88" s="38"/>
      <c r="PV88" s="38"/>
      <c r="PW88" s="38"/>
      <c r="PX88" s="38"/>
      <c r="PY88" s="38"/>
      <c r="PZ88" s="38"/>
      <c r="QA88" s="38"/>
      <c r="QB88" s="38"/>
      <c r="QC88" s="38"/>
      <c r="QD88" s="38"/>
      <c r="QE88" s="38"/>
      <c r="QF88" s="38"/>
      <c r="QG88" s="38"/>
      <c r="QH88" s="38"/>
      <c r="QI88" s="38"/>
      <c r="QJ88" s="38"/>
      <c r="QK88" s="38"/>
      <c r="QL88" s="38"/>
      <c r="QM88" s="38"/>
      <c r="QN88" s="38"/>
      <c r="QO88" s="38"/>
      <c r="QP88" s="38"/>
      <c r="QQ88" s="38"/>
      <c r="QR88" s="38"/>
      <c r="QS88" s="38"/>
      <c r="QT88" s="38"/>
      <c r="QU88" s="38"/>
      <c r="QV88" s="38"/>
      <c r="QW88" s="38"/>
      <c r="QX88" s="38"/>
      <c r="QY88" s="38"/>
      <c r="QZ88" s="38"/>
      <c r="RA88" s="38"/>
      <c r="RB88" s="38"/>
      <c r="RC88" s="38"/>
      <c r="RD88" s="38"/>
      <c r="RE88" s="38"/>
      <c r="RF88" s="38"/>
      <c r="RG88" s="38"/>
      <c r="RH88" s="38"/>
      <c r="RI88" s="38"/>
      <c r="RJ88" s="38"/>
      <c r="RK88" s="38"/>
      <c r="RL88" s="38"/>
      <c r="RM88" s="38"/>
      <c r="RN88" s="38"/>
      <c r="RO88" s="38"/>
      <c r="RP88" s="38"/>
      <c r="RQ88" s="38"/>
      <c r="RR88" s="38"/>
      <c r="RS88" s="38"/>
      <c r="RT88" s="38"/>
      <c r="RU88" s="38"/>
      <c r="RV88" s="38"/>
      <c r="RW88" s="38"/>
      <c r="RX88" s="38"/>
      <c r="RY88" s="38"/>
      <c r="RZ88" s="38"/>
      <c r="SA88" s="38"/>
      <c r="SB88" s="38"/>
      <c r="SC88" s="38"/>
      <c r="SD88" s="38"/>
      <c r="SE88" s="38"/>
      <c r="SF88" s="38"/>
      <c r="SG88" s="38"/>
      <c r="SH88" s="38"/>
      <c r="SI88" s="38"/>
      <c r="SJ88" s="38"/>
      <c r="SK88" s="38"/>
      <c r="SL88" s="38"/>
      <c r="SM88" s="38"/>
      <c r="SN88" s="38"/>
      <c r="SO88" s="38"/>
      <c r="SP88" s="38"/>
      <c r="SQ88" s="38"/>
      <c r="SR88" s="38"/>
      <c r="SS88" s="38"/>
      <c r="ST88" s="38"/>
      <c r="SU88" s="38"/>
      <c r="SV88" s="38"/>
      <c r="SW88" s="38"/>
      <c r="SX88" s="38"/>
      <c r="SY88" s="38"/>
      <c r="SZ88" s="38"/>
      <c r="TA88" s="38"/>
      <c r="TB88" s="38"/>
      <c r="TC88" s="38"/>
      <c r="TD88" s="38"/>
      <c r="TE88" s="38"/>
      <c r="TF88" s="38"/>
      <c r="TG88" s="38"/>
      <c r="TH88" s="38"/>
      <c r="TI88" s="38"/>
      <c r="TJ88" s="38"/>
      <c r="TK88" s="38"/>
      <c r="TL88" s="38"/>
      <c r="TM88" s="38"/>
      <c r="TN88" s="38"/>
      <c r="TO88" s="38"/>
      <c r="TP88" s="38"/>
      <c r="TQ88" s="38"/>
      <c r="TR88" s="38"/>
      <c r="TS88" s="38"/>
      <c r="TT88" s="38"/>
      <c r="TU88" s="38"/>
      <c r="TV88" s="38"/>
      <c r="TW88" s="38"/>
      <c r="TX88" s="38"/>
      <c r="TY88" s="38"/>
      <c r="TZ88" s="38"/>
      <c r="UA88" s="38"/>
      <c r="UB88" s="38"/>
      <c r="UC88" s="38"/>
      <c r="UD88" s="38"/>
      <c r="UE88" s="38"/>
      <c r="UF88" s="38"/>
      <c r="UG88" s="38"/>
      <c r="UH88" s="38"/>
      <c r="UI88" s="38"/>
      <c r="UJ88" s="38"/>
      <c r="UK88" s="38"/>
      <c r="UL88" s="38"/>
      <c r="UM88" s="38"/>
      <c r="UN88" s="38"/>
      <c r="UO88" s="38"/>
      <c r="UP88" s="38"/>
      <c r="UQ88" s="38"/>
      <c r="UR88" s="38"/>
      <c r="US88" s="38"/>
      <c r="UT88" s="38"/>
      <c r="UU88" s="38"/>
      <c r="UV88" s="38"/>
      <c r="UW88" s="38"/>
      <c r="UX88" s="38"/>
      <c r="UY88" s="38"/>
      <c r="UZ88" s="38"/>
      <c r="VA88" s="38"/>
      <c r="VB88" s="38"/>
      <c r="VC88" s="38"/>
      <c r="VD88" s="38"/>
      <c r="VE88" s="38"/>
      <c r="VF88" s="38"/>
      <c r="VG88" s="38"/>
      <c r="VH88" s="38"/>
      <c r="VI88" s="38"/>
      <c r="VJ88" s="38"/>
      <c r="VK88" s="38"/>
      <c r="VL88" s="38"/>
      <c r="VM88" s="38"/>
      <c r="VN88" s="38"/>
      <c r="VO88" s="38"/>
      <c r="VP88" s="38"/>
      <c r="VQ88" s="38"/>
      <c r="VR88" s="38"/>
      <c r="VS88" s="38"/>
      <c r="VT88" s="38"/>
      <c r="VU88" s="38"/>
      <c r="VV88" s="38"/>
      <c r="VW88" s="38"/>
      <c r="VX88" s="38"/>
      <c r="VY88" s="38"/>
      <c r="VZ88" s="38"/>
      <c r="WA88" s="38"/>
      <c r="WB88" s="38"/>
      <c r="WC88" s="38"/>
      <c r="WD88" s="38"/>
      <c r="WE88" s="38"/>
      <c r="WF88" s="38"/>
      <c r="WG88" s="38"/>
      <c r="WH88" s="38"/>
      <c r="WI88" s="38"/>
      <c r="WJ88" s="38"/>
      <c r="WK88" s="38"/>
      <c r="WL88" s="38"/>
      <c r="WM88" s="38"/>
      <c r="WN88" s="38"/>
      <c r="WO88" s="38"/>
      <c r="WP88" s="38"/>
      <c r="WQ88" s="38"/>
      <c r="WR88" s="38"/>
      <c r="WS88" s="38"/>
      <c r="WT88" s="38"/>
      <c r="WU88" s="38"/>
      <c r="WV88" s="38"/>
      <c r="WW88" s="38"/>
      <c r="WX88" s="38"/>
      <c r="WY88" s="38"/>
      <c r="WZ88" s="38"/>
      <c r="XA88" s="38"/>
      <c r="XB88" s="38"/>
      <c r="XC88" s="38"/>
      <c r="XD88" s="38"/>
      <c r="XE88" s="38"/>
      <c r="XF88" s="38"/>
      <c r="XG88" s="38"/>
      <c r="XH88" s="38"/>
      <c r="XI88" s="38"/>
      <c r="XJ88" s="38"/>
      <c r="XK88" s="38"/>
      <c r="XL88" s="38"/>
      <c r="XM88" s="38"/>
      <c r="XN88" s="38"/>
      <c r="XO88" s="38"/>
      <c r="XP88" s="38"/>
      <c r="XQ88" s="38"/>
      <c r="XR88" s="38"/>
      <c r="XS88" s="38"/>
      <c r="XT88" s="38"/>
      <c r="XU88" s="38"/>
      <c r="XV88" s="38"/>
      <c r="XW88" s="38"/>
      <c r="XX88" s="38"/>
      <c r="XY88" s="38"/>
      <c r="XZ88" s="38"/>
      <c r="YA88" s="38"/>
      <c r="YB88" s="38"/>
      <c r="YC88" s="38"/>
      <c r="YD88" s="38"/>
      <c r="YE88" s="38"/>
      <c r="YF88" s="38"/>
      <c r="YG88" s="38"/>
      <c r="YH88" s="38"/>
      <c r="YI88" s="38"/>
      <c r="YJ88" s="38"/>
      <c r="YK88" s="38"/>
      <c r="YL88" s="38"/>
      <c r="YM88" s="38"/>
      <c r="YN88" s="38"/>
      <c r="YO88" s="38"/>
      <c r="YP88" s="38"/>
      <c r="YQ88" s="38"/>
      <c r="YR88" s="38"/>
      <c r="YS88" s="38"/>
      <c r="YT88" s="38"/>
      <c r="YU88" s="38"/>
      <c r="YV88" s="38"/>
      <c r="YW88" s="38"/>
      <c r="YX88" s="38"/>
      <c r="YY88" s="38"/>
      <c r="YZ88" s="38"/>
      <c r="ZA88" s="38"/>
      <c r="ZB88" s="38"/>
      <c r="ZC88" s="38"/>
      <c r="ZD88" s="38"/>
      <c r="ZE88" s="38"/>
      <c r="ZF88" s="38"/>
      <c r="ZG88" s="38"/>
      <c r="ZH88" s="38"/>
      <c r="ZI88" s="38"/>
      <c r="ZJ88" s="38"/>
      <c r="ZK88" s="38"/>
      <c r="ZL88" s="38"/>
      <c r="ZM88" s="38"/>
      <c r="ZN88" s="38"/>
      <c r="ZO88" s="38"/>
      <c r="ZP88" s="38"/>
      <c r="ZQ88" s="38"/>
      <c r="ZR88" s="38"/>
      <c r="ZS88" s="38"/>
      <c r="ZT88" s="38"/>
      <c r="ZU88" s="38"/>
      <c r="ZV88" s="38"/>
      <c r="ZW88" s="38"/>
      <c r="ZX88" s="38"/>
      <c r="ZY88" s="38"/>
      <c r="ZZ88" s="38"/>
      <c r="AAA88" s="38"/>
      <c r="AAB88" s="38"/>
      <c r="AAC88" s="38"/>
      <c r="AAD88" s="38"/>
      <c r="AAE88" s="38"/>
      <c r="AAF88" s="38"/>
      <c r="AAG88" s="38"/>
      <c r="AAH88" s="38"/>
      <c r="AAI88" s="38"/>
      <c r="AAJ88" s="31">
        <f t="shared" si="9"/>
        <v>0</v>
      </c>
      <c r="AAK88" s="5"/>
    </row>
    <row r="89" spans="1:713" s="36" customFormat="1" x14ac:dyDescent="0.25">
      <c r="A89" s="43" t="s">
        <v>81</v>
      </c>
      <c r="B89" s="77">
        <f t="shared" si="8"/>
        <v>0</v>
      </c>
      <c r="C89" s="69">
        <v>1</v>
      </c>
      <c r="D89" s="71">
        <v>43248</v>
      </c>
      <c r="E89" s="79">
        <v>31.22</v>
      </c>
      <c r="F89" s="79">
        <f t="shared" si="7"/>
        <v>0</v>
      </c>
      <c r="G89" s="77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  <c r="AL89" s="38"/>
      <c r="AM89" s="38"/>
      <c r="AN89" s="38"/>
      <c r="AO89" s="38"/>
      <c r="AP89" s="38"/>
      <c r="AQ89" s="38"/>
      <c r="AR89" s="38"/>
      <c r="AS89" s="38"/>
      <c r="AT89" s="38"/>
      <c r="AU89" s="38"/>
      <c r="AV89" s="38"/>
      <c r="AW89" s="38"/>
      <c r="AX89" s="38"/>
      <c r="AY89" s="38"/>
      <c r="AZ89" s="38"/>
      <c r="BA89" s="38"/>
      <c r="BB89" s="38"/>
      <c r="BC89" s="38"/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8"/>
      <c r="BS89" s="38"/>
      <c r="BT89" s="38"/>
      <c r="BU89" s="38"/>
      <c r="BV89" s="38"/>
      <c r="BW89" s="38"/>
      <c r="BX89" s="38"/>
      <c r="BY89" s="38"/>
      <c r="BZ89" s="38"/>
      <c r="CA89" s="38"/>
      <c r="CB89" s="38"/>
      <c r="CC89" s="38"/>
      <c r="CD89" s="38"/>
      <c r="CE89" s="38"/>
      <c r="CF89" s="38"/>
      <c r="CG89" s="38"/>
      <c r="CH89" s="38"/>
      <c r="CI89" s="38"/>
      <c r="CJ89" s="38"/>
      <c r="CK89" s="38"/>
      <c r="CL89" s="38"/>
      <c r="CM89" s="38"/>
      <c r="CN89" s="38"/>
      <c r="CO89" s="38"/>
      <c r="CP89" s="38"/>
      <c r="CQ89" s="38"/>
      <c r="CR89" s="38"/>
      <c r="CS89" s="38"/>
      <c r="CT89" s="38"/>
      <c r="CU89" s="38"/>
      <c r="CV89" s="38"/>
      <c r="CW89" s="38"/>
      <c r="CX89" s="38"/>
      <c r="CY89" s="38"/>
      <c r="CZ89" s="38"/>
      <c r="DA89" s="38"/>
      <c r="DB89" s="38"/>
      <c r="DC89" s="38"/>
      <c r="DD89" s="38"/>
      <c r="DE89" s="38"/>
      <c r="DF89" s="38"/>
      <c r="DG89" s="38"/>
      <c r="DH89" s="38"/>
      <c r="DI89" s="38"/>
      <c r="DJ89" s="38"/>
      <c r="DK89" s="38"/>
      <c r="DL89" s="38"/>
      <c r="DM89" s="38"/>
      <c r="DN89" s="38"/>
      <c r="DO89" s="38"/>
      <c r="DP89" s="38"/>
      <c r="DQ89" s="38"/>
      <c r="DR89" s="38"/>
      <c r="DS89" s="38"/>
      <c r="DT89" s="38"/>
      <c r="DU89" s="38"/>
      <c r="DV89" s="38"/>
      <c r="DW89" s="38"/>
      <c r="DX89" s="38"/>
      <c r="DY89" s="38"/>
      <c r="DZ89" s="38"/>
      <c r="EA89" s="38"/>
      <c r="EB89" s="38"/>
      <c r="EC89" s="38"/>
      <c r="ED89" s="38"/>
      <c r="EE89" s="38"/>
      <c r="EF89" s="38"/>
      <c r="EG89" s="38"/>
      <c r="EH89" s="38"/>
      <c r="EI89" s="38"/>
      <c r="EJ89" s="38"/>
      <c r="EK89" s="38"/>
      <c r="EL89" s="38"/>
      <c r="EM89" s="38"/>
      <c r="EN89" s="38"/>
      <c r="EO89" s="38"/>
      <c r="EP89" s="38"/>
      <c r="EQ89" s="38"/>
      <c r="ER89" s="38"/>
      <c r="ES89" s="38"/>
      <c r="ET89" s="38"/>
      <c r="EU89" s="38"/>
      <c r="EV89" s="38"/>
      <c r="EW89" s="38"/>
      <c r="EX89" s="38"/>
      <c r="EY89" s="38"/>
      <c r="EZ89" s="38"/>
      <c r="FA89" s="38"/>
      <c r="FB89" s="38"/>
      <c r="FC89" s="38"/>
      <c r="FD89" s="38"/>
      <c r="FE89" s="38"/>
      <c r="FF89" s="38"/>
      <c r="FG89" s="38"/>
      <c r="FH89" s="38"/>
      <c r="FI89" s="38"/>
      <c r="FJ89" s="38"/>
      <c r="FK89" s="38"/>
      <c r="FL89" s="38"/>
      <c r="FM89" s="38"/>
      <c r="FN89" s="38"/>
      <c r="FO89" s="38"/>
      <c r="FP89" s="38"/>
      <c r="FQ89" s="38"/>
      <c r="FR89" s="38"/>
      <c r="FS89" s="38"/>
      <c r="FT89" s="38"/>
      <c r="FU89" s="38"/>
      <c r="FV89" s="38"/>
      <c r="FW89" s="38"/>
      <c r="FX89" s="38"/>
      <c r="FY89" s="38"/>
      <c r="FZ89" s="38"/>
      <c r="GA89" s="38"/>
      <c r="GB89" s="38"/>
      <c r="GC89" s="38"/>
      <c r="GD89" s="38"/>
      <c r="GE89" s="38"/>
      <c r="GF89" s="38"/>
      <c r="GG89" s="38"/>
      <c r="GH89" s="38"/>
      <c r="GI89" s="38"/>
      <c r="GJ89" s="38"/>
      <c r="GK89" s="38"/>
      <c r="GL89" s="38"/>
      <c r="GM89" s="38"/>
      <c r="GN89" s="38"/>
      <c r="GO89" s="38"/>
      <c r="GP89" s="38"/>
      <c r="GQ89" s="38"/>
      <c r="GR89" s="38"/>
      <c r="GS89" s="38"/>
      <c r="GT89" s="38"/>
      <c r="GU89" s="38"/>
      <c r="GV89" s="38"/>
      <c r="GW89" s="38"/>
      <c r="GX89" s="38"/>
      <c r="GY89" s="38"/>
      <c r="GZ89" s="38"/>
      <c r="HA89" s="38"/>
      <c r="HB89" s="38"/>
      <c r="HC89" s="38"/>
      <c r="HD89" s="38"/>
      <c r="HE89" s="38"/>
      <c r="HF89" s="38"/>
      <c r="HG89" s="38"/>
      <c r="HH89" s="38"/>
      <c r="HI89" s="38"/>
      <c r="HJ89" s="38"/>
      <c r="HK89" s="38"/>
      <c r="HL89" s="38"/>
      <c r="HM89" s="38"/>
      <c r="HN89" s="38"/>
      <c r="HO89" s="38"/>
      <c r="HP89" s="38"/>
      <c r="HQ89" s="38"/>
      <c r="HR89" s="38"/>
      <c r="HS89" s="38"/>
      <c r="HT89" s="38"/>
      <c r="HU89" s="38"/>
      <c r="HV89" s="38"/>
      <c r="HW89" s="38"/>
      <c r="HX89" s="38"/>
      <c r="HY89" s="38"/>
      <c r="HZ89" s="38"/>
      <c r="IA89" s="38"/>
      <c r="IB89" s="38"/>
      <c r="IC89" s="38"/>
      <c r="ID89" s="38"/>
      <c r="IE89" s="38"/>
      <c r="IF89" s="38"/>
      <c r="IG89" s="38"/>
      <c r="IH89" s="38"/>
      <c r="II89" s="38"/>
      <c r="IJ89" s="38"/>
      <c r="IK89" s="38"/>
      <c r="IL89" s="38"/>
      <c r="IM89" s="38"/>
      <c r="IN89" s="38"/>
      <c r="IO89" s="38"/>
      <c r="IP89" s="38"/>
      <c r="IQ89" s="38"/>
      <c r="IR89" s="38"/>
      <c r="IS89" s="38"/>
      <c r="IT89" s="38"/>
      <c r="IU89" s="38"/>
      <c r="IV89" s="38"/>
      <c r="IW89" s="38"/>
      <c r="IX89" s="38"/>
      <c r="IY89" s="38"/>
      <c r="IZ89" s="38"/>
      <c r="JA89" s="38"/>
      <c r="JB89" s="38"/>
      <c r="JC89" s="38"/>
      <c r="JD89" s="38"/>
      <c r="JE89" s="38"/>
      <c r="JF89" s="38"/>
      <c r="JG89" s="38"/>
      <c r="JH89" s="38"/>
      <c r="JI89" s="38"/>
      <c r="JJ89" s="38"/>
      <c r="JK89" s="38"/>
      <c r="JL89" s="38"/>
      <c r="JM89" s="38"/>
      <c r="JN89" s="38"/>
      <c r="JO89" s="38"/>
      <c r="JP89" s="38"/>
      <c r="JQ89" s="38"/>
      <c r="JR89" s="38">
        <v>3</v>
      </c>
      <c r="JS89" s="38"/>
      <c r="JT89" s="38"/>
      <c r="JU89" s="38"/>
      <c r="JV89" s="38"/>
      <c r="JW89" s="38"/>
      <c r="JX89" s="38"/>
      <c r="JY89" s="38"/>
      <c r="JZ89" s="38"/>
      <c r="KA89" s="38"/>
      <c r="KB89" s="38"/>
      <c r="KC89" s="38"/>
      <c r="KD89" s="38"/>
      <c r="KE89" s="38"/>
      <c r="KF89" s="38"/>
      <c r="KG89" s="38"/>
      <c r="KH89" s="38"/>
      <c r="KI89" s="38"/>
      <c r="KJ89" s="38"/>
      <c r="KK89" s="38"/>
      <c r="KL89" s="38"/>
      <c r="KM89" s="38"/>
      <c r="KN89" s="38"/>
      <c r="KO89" s="38"/>
      <c r="KP89" s="38"/>
      <c r="KQ89" s="38"/>
      <c r="KR89" s="38"/>
      <c r="KS89" s="38">
        <v>3</v>
      </c>
      <c r="KT89" s="38"/>
      <c r="KU89" s="38"/>
      <c r="KV89" s="38"/>
      <c r="KW89" s="38"/>
      <c r="KX89" s="38"/>
      <c r="KY89" s="38"/>
      <c r="KZ89" s="38"/>
      <c r="LA89" s="38"/>
      <c r="LB89" s="38"/>
      <c r="LC89" s="38"/>
      <c r="LD89" s="38"/>
      <c r="LE89" s="38"/>
      <c r="LF89" s="38"/>
      <c r="LG89" s="38"/>
      <c r="LH89" s="38"/>
      <c r="LI89" s="38"/>
      <c r="LJ89" s="38"/>
      <c r="LK89" s="38"/>
      <c r="LL89" s="38"/>
      <c r="LM89" s="38"/>
      <c r="LN89" s="38"/>
      <c r="LO89" s="38"/>
      <c r="LP89" s="38"/>
      <c r="LQ89" s="38"/>
      <c r="LR89" s="38"/>
      <c r="LS89" s="38"/>
      <c r="LT89" s="38"/>
      <c r="LU89" s="38"/>
      <c r="LV89" s="38"/>
      <c r="LW89" s="38"/>
      <c r="LX89" s="38"/>
      <c r="LY89" s="38"/>
      <c r="LZ89" s="38"/>
      <c r="MA89" s="38"/>
      <c r="MB89" s="38"/>
      <c r="MC89" s="38"/>
      <c r="MD89" s="38"/>
      <c r="ME89" s="38"/>
      <c r="MF89" s="38"/>
      <c r="MG89" s="38"/>
      <c r="MH89" s="38"/>
      <c r="MI89" s="38"/>
      <c r="MJ89" s="38"/>
      <c r="MK89" s="38"/>
      <c r="ML89" s="38"/>
      <c r="MM89" s="38"/>
      <c r="MN89" s="38"/>
      <c r="MO89" s="38"/>
      <c r="MP89" s="38"/>
      <c r="MQ89" s="38"/>
      <c r="MR89" s="38"/>
      <c r="MS89" s="38"/>
      <c r="MT89" s="38"/>
      <c r="MU89" s="38"/>
      <c r="MV89" s="38"/>
      <c r="MW89" s="38"/>
      <c r="MX89" s="38"/>
      <c r="MY89" s="38"/>
      <c r="MZ89" s="38"/>
      <c r="NA89" s="38"/>
      <c r="NB89" s="38"/>
      <c r="NC89" s="38"/>
      <c r="ND89" s="38"/>
      <c r="NE89" s="38"/>
      <c r="NF89" s="38"/>
      <c r="NG89" s="38"/>
      <c r="NH89" s="38"/>
      <c r="NI89" s="38"/>
      <c r="NJ89" s="38"/>
      <c r="NK89" s="38"/>
      <c r="NL89" s="38"/>
      <c r="NM89" s="38"/>
      <c r="NN89" s="38"/>
      <c r="NO89" s="38"/>
      <c r="NP89" s="38"/>
      <c r="NQ89" s="38"/>
      <c r="NR89" s="38"/>
      <c r="NS89" s="38"/>
      <c r="NT89" s="38"/>
      <c r="NU89" s="38"/>
      <c r="NV89" s="38"/>
      <c r="NW89" s="38"/>
      <c r="NX89" s="38"/>
      <c r="NY89" s="38"/>
      <c r="NZ89" s="38"/>
      <c r="OA89" s="38"/>
      <c r="OB89" s="38"/>
      <c r="OC89" s="38"/>
      <c r="OD89" s="38"/>
      <c r="OE89" s="38"/>
      <c r="OF89" s="38"/>
      <c r="OG89" s="38"/>
      <c r="OH89" s="38"/>
      <c r="OI89" s="38"/>
      <c r="OJ89" s="38"/>
      <c r="OK89" s="38"/>
      <c r="OL89" s="38"/>
      <c r="OM89" s="38"/>
      <c r="ON89" s="38"/>
      <c r="OO89" s="38"/>
      <c r="OP89" s="38"/>
      <c r="OQ89" s="38"/>
      <c r="OR89" s="38"/>
      <c r="OS89" s="38"/>
      <c r="OT89" s="38"/>
      <c r="OU89" s="38"/>
      <c r="OV89" s="38"/>
      <c r="OW89" s="38"/>
      <c r="OX89" s="38"/>
      <c r="OY89" s="38"/>
      <c r="OZ89" s="38"/>
      <c r="PA89" s="38"/>
      <c r="PB89" s="38"/>
      <c r="PC89" s="38"/>
      <c r="PD89" s="38"/>
      <c r="PE89" s="38"/>
      <c r="PF89" s="38"/>
      <c r="PG89" s="38"/>
      <c r="PH89" s="38"/>
      <c r="PI89" s="38"/>
      <c r="PJ89" s="38"/>
      <c r="PK89" s="38"/>
      <c r="PL89" s="38"/>
      <c r="PM89" s="38"/>
      <c r="PN89" s="38"/>
      <c r="PO89" s="38"/>
      <c r="PP89" s="38"/>
      <c r="PQ89" s="38"/>
      <c r="PR89" s="38"/>
      <c r="PS89" s="38"/>
      <c r="PT89" s="38"/>
      <c r="PU89" s="38"/>
      <c r="PV89" s="38"/>
      <c r="PW89" s="38"/>
      <c r="PX89" s="38"/>
      <c r="PY89" s="38"/>
      <c r="PZ89" s="38"/>
      <c r="QA89" s="38"/>
      <c r="QB89" s="38"/>
      <c r="QC89" s="38"/>
      <c r="QD89" s="38"/>
      <c r="QE89" s="38"/>
      <c r="QF89" s="38"/>
      <c r="QG89" s="38"/>
      <c r="QH89" s="38"/>
      <c r="QI89" s="38"/>
      <c r="QJ89" s="38"/>
      <c r="QK89" s="38"/>
      <c r="QL89" s="38"/>
      <c r="QM89" s="38"/>
      <c r="QN89" s="38"/>
      <c r="QO89" s="38"/>
      <c r="QP89" s="38"/>
      <c r="QQ89" s="38"/>
      <c r="QR89" s="38"/>
      <c r="QS89" s="38"/>
      <c r="QT89" s="38"/>
      <c r="QU89" s="38"/>
      <c r="QV89" s="38"/>
      <c r="QW89" s="38"/>
      <c r="QX89" s="38"/>
      <c r="QY89" s="38"/>
      <c r="QZ89" s="38"/>
      <c r="RA89" s="38"/>
      <c r="RB89" s="38"/>
      <c r="RC89" s="38"/>
      <c r="RD89" s="38"/>
      <c r="RE89" s="38"/>
      <c r="RF89" s="38"/>
      <c r="RG89" s="38"/>
      <c r="RH89" s="38"/>
      <c r="RI89" s="38"/>
      <c r="RJ89" s="38"/>
      <c r="RK89" s="38"/>
      <c r="RL89" s="38"/>
      <c r="RM89" s="38"/>
      <c r="RN89" s="38"/>
      <c r="RO89" s="38"/>
      <c r="RP89" s="38"/>
      <c r="RQ89" s="38"/>
      <c r="RR89" s="38"/>
      <c r="RS89" s="38"/>
      <c r="RT89" s="38"/>
      <c r="RU89" s="38"/>
      <c r="RV89" s="38"/>
      <c r="RW89" s="38"/>
      <c r="RX89" s="38"/>
      <c r="RY89" s="38"/>
      <c r="RZ89" s="38"/>
      <c r="SA89" s="38"/>
      <c r="SB89" s="38"/>
      <c r="SC89" s="38"/>
      <c r="SD89" s="38"/>
      <c r="SE89" s="38"/>
      <c r="SF89" s="38"/>
      <c r="SG89" s="38"/>
      <c r="SH89" s="38"/>
      <c r="SI89" s="38"/>
      <c r="SJ89" s="38"/>
      <c r="SK89" s="38"/>
      <c r="SL89" s="38"/>
      <c r="SM89" s="38"/>
      <c r="SN89" s="38"/>
      <c r="SO89" s="38"/>
      <c r="SP89" s="38"/>
      <c r="SQ89" s="38"/>
      <c r="SR89" s="38"/>
      <c r="SS89" s="38"/>
      <c r="ST89" s="38"/>
      <c r="SU89" s="38"/>
      <c r="SV89" s="38"/>
      <c r="SW89" s="38"/>
      <c r="SX89" s="38"/>
      <c r="SY89" s="38"/>
      <c r="SZ89" s="38"/>
      <c r="TA89" s="38"/>
      <c r="TB89" s="38"/>
      <c r="TC89" s="38"/>
      <c r="TD89" s="38"/>
      <c r="TE89" s="38"/>
      <c r="TF89" s="38"/>
      <c r="TG89" s="38"/>
      <c r="TH89" s="38"/>
      <c r="TI89" s="38"/>
      <c r="TJ89" s="38"/>
      <c r="TK89" s="38"/>
      <c r="TL89" s="38"/>
      <c r="TM89" s="38"/>
      <c r="TN89" s="38"/>
      <c r="TO89" s="38"/>
      <c r="TP89" s="38"/>
      <c r="TQ89" s="38"/>
      <c r="TR89" s="38"/>
      <c r="TS89" s="38"/>
      <c r="TT89" s="38"/>
      <c r="TU89" s="38"/>
      <c r="TV89" s="38"/>
      <c r="TW89" s="38"/>
      <c r="TX89" s="38"/>
      <c r="TY89" s="38"/>
      <c r="TZ89" s="38"/>
      <c r="UA89" s="38"/>
      <c r="UB89" s="38"/>
      <c r="UC89" s="38"/>
      <c r="UD89" s="38"/>
      <c r="UE89" s="38"/>
      <c r="UF89" s="38"/>
      <c r="UG89" s="38"/>
      <c r="UH89" s="38"/>
      <c r="UI89" s="38"/>
      <c r="UJ89" s="38"/>
      <c r="UK89" s="38"/>
      <c r="UL89" s="38"/>
      <c r="UM89" s="38"/>
      <c r="UN89" s="38"/>
      <c r="UO89" s="38"/>
      <c r="UP89" s="38"/>
      <c r="UQ89" s="38"/>
      <c r="UR89" s="38"/>
      <c r="US89" s="38"/>
      <c r="UT89" s="38"/>
      <c r="UU89" s="38"/>
      <c r="UV89" s="38"/>
      <c r="UW89" s="38"/>
      <c r="UX89" s="38"/>
      <c r="UY89" s="38"/>
      <c r="UZ89" s="38"/>
      <c r="VA89" s="38"/>
      <c r="VB89" s="38"/>
      <c r="VC89" s="38"/>
      <c r="VD89" s="38"/>
      <c r="VE89" s="38"/>
      <c r="VF89" s="38"/>
      <c r="VG89" s="38"/>
      <c r="VH89" s="38"/>
      <c r="VI89" s="38"/>
      <c r="VJ89" s="38"/>
      <c r="VK89" s="38"/>
      <c r="VL89" s="38"/>
      <c r="VM89" s="38"/>
      <c r="VN89" s="38"/>
      <c r="VO89" s="38"/>
      <c r="VP89" s="38"/>
      <c r="VQ89" s="38"/>
      <c r="VR89" s="38"/>
      <c r="VS89" s="38"/>
      <c r="VT89" s="38"/>
      <c r="VU89" s="38"/>
      <c r="VV89" s="38"/>
      <c r="VW89" s="38"/>
      <c r="VX89" s="38"/>
      <c r="VY89" s="38"/>
      <c r="VZ89" s="38"/>
      <c r="WA89" s="38"/>
      <c r="WB89" s="38"/>
      <c r="WC89" s="38"/>
      <c r="WD89" s="38"/>
      <c r="WE89" s="38"/>
      <c r="WF89" s="38"/>
      <c r="WG89" s="38"/>
      <c r="WH89" s="38"/>
      <c r="WI89" s="38"/>
      <c r="WJ89" s="38"/>
      <c r="WK89" s="38"/>
      <c r="WL89" s="38"/>
      <c r="WM89" s="38"/>
      <c r="WN89" s="38"/>
      <c r="WO89" s="38"/>
      <c r="WP89" s="38"/>
      <c r="WQ89" s="38"/>
      <c r="WR89" s="38"/>
      <c r="WS89" s="38"/>
      <c r="WT89" s="38"/>
      <c r="WU89" s="38"/>
      <c r="WV89" s="38"/>
      <c r="WW89" s="38"/>
      <c r="WX89" s="38"/>
      <c r="WY89" s="38"/>
      <c r="WZ89" s="38"/>
      <c r="XA89" s="38"/>
      <c r="XB89" s="38"/>
      <c r="XC89" s="38"/>
      <c r="XD89" s="38"/>
      <c r="XE89" s="38"/>
      <c r="XF89" s="38"/>
      <c r="XG89" s="38"/>
      <c r="XH89" s="38"/>
      <c r="XI89" s="38"/>
      <c r="XJ89" s="38"/>
      <c r="XK89" s="38"/>
      <c r="XL89" s="38"/>
      <c r="XM89" s="38"/>
      <c r="XN89" s="38"/>
      <c r="XO89" s="38"/>
      <c r="XP89" s="38"/>
      <c r="XQ89" s="38"/>
      <c r="XR89" s="38"/>
      <c r="XS89" s="38"/>
      <c r="XT89" s="38"/>
      <c r="XU89" s="38"/>
      <c r="XV89" s="38"/>
      <c r="XW89" s="38"/>
      <c r="XX89" s="38"/>
      <c r="XY89" s="38"/>
      <c r="XZ89" s="38"/>
      <c r="YA89" s="38"/>
      <c r="YB89" s="38"/>
      <c r="YC89" s="38"/>
      <c r="YD89" s="38"/>
      <c r="YE89" s="38"/>
      <c r="YF89" s="38"/>
      <c r="YG89" s="38"/>
      <c r="YH89" s="38"/>
      <c r="YI89" s="38"/>
      <c r="YJ89" s="38"/>
      <c r="YK89" s="38"/>
      <c r="YL89" s="38"/>
      <c r="YM89" s="38"/>
      <c r="YN89" s="38"/>
      <c r="YO89" s="38"/>
      <c r="YP89" s="38"/>
      <c r="YQ89" s="38"/>
      <c r="YR89" s="38"/>
      <c r="YS89" s="38"/>
      <c r="YT89" s="38"/>
      <c r="YU89" s="38"/>
      <c r="YV89" s="38"/>
      <c r="YW89" s="38"/>
      <c r="YX89" s="38"/>
      <c r="YY89" s="38"/>
      <c r="YZ89" s="38"/>
      <c r="ZA89" s="38"/>
      <c r="ZB89" s="38"/>
      <c r="ZC89" s="38"/>
      <c r="ZD89" s="38"/>
      <c r="ZE89" s="38"/>
      <c r="ZF89" s="38"/>
      <c r="ZG89" s="38"/>
      <c r="ZH89" s="38"/>
      <c r="ZI89" s="38"/>
      <c r="ZJ89" s="38"/>
      <c r="ZK89" s="38"/>
      <c r="ZL89" s="38"/>
      <c r="ZM89" s="38"/>
      <c r="ZN89" s="38"/>
      <c r="ZO89" s="38"/>
      <c r="ZP89" s="38"/>
      <c r="ZQ89" s="38"/>
      <c r="ZR89" s="38"/>
      <c r="ZS89" s="38"/>
      <c r="ZT89" s="38"/>
      <c r="ZU89" s="38"/>
      <c r="ZV89" s="38"/>
      <c r="ZW89" s="38"/>
      <c r="ZX89" s="38"/>
      <c r="ZY89" s="38"/>
      <c r="ZZ89" s="38"/>
      <c r="AAA89" s="38"/>
      <c r="AAB89" s="38"/>
      <c r="AAC89" s="38"/>
      <c r="AAD89" s="38"/>
      <c r="AAE89" s="38"/>
      <c r="AAF89" s="38"/>
      <c r="AAG89" s="38"/>
      <c r="AAH89" s="38"/>
      <c r="AAI89" s="38"/>
      <c r="AAJ89" s="31">
        <f t="shared" si="9"/>
        <v>0</v>
      </c>
      <c r="AAK89" s="5"/>
    </row>
    <row r="90" spans="1:713" s="36" customFormat="1" x14ac:dyDescent="0.25">
      <c r="A90" s="43" t="s">
        <v>138</v>
      </c>
      <c r="B90" s="77">
        <f t="shared" si="8"/>
        <v>0</v>
      </c>
      <c r="C90" s="69">
        <v>10</v>
      </c>
      <c r="D90" s="71">
        <v>43461</v>
      </c>
      <c r="E90" s="79">
        <v>18.93</v>
      </c>
      <c r="F90" s="79">
        <f t="shared" ref="F90:F96" si="10">E90*B90</f>
        <v>0</v>
      </c>
      <c r="G90" s="77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  <c r="AL90" s="38"/>
      <c r="AM90" s="38"/>
      <c r="AN90" s="38"/>
      <c r="AO90" s="38"/>
      <c r="AP90" s="38"/>
      <c r="AQ90" s="38"/>
      <c r="AR90" s="38"/>
      <c r="AS90" s="38"/>
      <c r="AT90" s="38"/>
      <c r="AU90" s="38"/>
      <c r="AV90" s="38"/>
      <c r="AW90" s="38"/>
      <c r="AX90" s="38"/>
      <c r="AY90" s="38"/>
      <c r="AZ90" s="38"/>
      <c r="BA90" s="38"/>
      <c r="BB90" s="38"/>
      <c r="BC90" s="38"/>
      <c r="BD90" s="38"/>
      <c r="BE90" s="38"/>
      <c r="BF90" s="38"/>
      <c r="BG90" s="38"/>
      <c r="BH90" s="38"/>
      <c r="BI90" s="38"/>
      <c r="BJ90" s="38"/>
      <c r="BK90" s="38"/>
      <c r="BL90" s="38"/>
      <c r="BM90" s="38"/>
      <c r="BN90" s="38"/>
      <c r="BO90" s="38"/>
      <c r="BP90" s="38"/>
      <c r="BQ90" s="38"/>
      <c r="BR90" s="38"/>
      <c r="BS90" s="38"/>
      <c r="BT90" s="38"/>
      <c r="BU90" s="38"/>
      <c r="BV90" s="38"/>
      <c r="BW90" s="38"/>
      <c r="BX90" s="38"/>
      <c r="BY90" s="38"/>
      <c r="BZ90" s="38"/>
      <c r="CA90" s="38"/>
      <c r="CB90" s="38"/>
      <c r="CC90" s="38"/>
      <c r="CD90" s="38"/>
      <c r="CE90" s="38"/>
      <c r="CF90" s="38"/>
      <c r="CG90" s="38"/>
      <c r="CH90" s="38"/>
      <c r="CI90" s="38"/>
      <c r="CJ90" s="38"/>
      <c r="CK90" s="38"/>
      <c r="CL90" s="38"/>
      <c r="CM90" s="38"/>
      <c r="CN90" s="38"/>
      <c r="CO90" s="38"/>
      <c r="CP90" s="38"/>
      <c r="CQ90" s="38"/>
      <c r="CR90" s="38"/>
      <c r="CS90" s="38"/>
      <c r="CT90" s="38"/>
      <c r="CU90" s="38"/>
      <c r="CV90" s="38"/>
      <c r="CW90" s="38"/>
      <c r="CX90" s="38"/>
      <c r="CY90" s="38"/>
      <c r="CZ90" s="38"/>
      <c r="DA90" s="38"/>
      <c r="DB90" s="38"/>
      <c r="DC90" s="38"/>
      <c r="DD90" s="38"/>
      <c r="DE90" s="38"/>
      <c r="DF90" s="38"/>
      <c r="DG90" s="38"/>
      <c r="DH90" s="38"/>
      <c r="DI90" s="38"/>
      <c r="DJ90" s="38"/>
      <c r="DK90" s="38"/>
      <c r="DL90" s="38"/>
      <c r="DM90" s="38"/>
      <c r="DN90" s="38"/>
      <c r="DO90" s="38"/>
      <c r="DP90" s="38"/>
      <c r="DQ90" s="38"/>
      <c r="DR90" s="38"/>
      <c r="DS90" s="38"/>
      <c r="DT90" s="38"/>
      <c r="DU90" s="38"/>
      <c r="DV90" s="38"/>
      <c r="DW90" s="38"/>
      <c r="DX90" s="38"/>
      <c r="DY90" s="38"/>
      <c r="DZ90" s="38"/>
      <c r="EA90" s="38"/>
      <c r="EB90" s="38"/>
      <c r="EC90" s="38"/>
      <c r="ED90" s="38"/>
      <c r="EE90" s="38"/>
      <c r="EF90" s="38"/>
      <c r="EG90" s="38"/>
      <c r="EH90" s="38"/>
      <c r="EI90" s="38"/>
      <c r="EJ90" s="38"/>
      <c r="EK90" s="38"/>
      <c r="EL90" s="38"/>
      <c r="EM90" s="38"/>
      <c r="EN90" s="38"/>
      <c r="EO90" s="38"/>
      <c r="EP90" s="38"/>
      <c r="EQ90" s="38"/>
      <c r="ER90" s="38"/>
      <c r="ES90" s="38"/>
      <c r="ET90" s="38"/>
      <c r="EU90" s="38"/>
      <c r="EV90" s="38"/>
      <c r="EW90" s="38"/>
      <c r="EX90" s="38"/>
      <c r="EY90" s="38"/>
      <c r="EZ90" s="38"/>
      <c r="FA90" s="38"/>
      <c r="FB90" s="38"/>
      <c r="FC90" s="38"/>
      <c r="FD90" s="38"/>
      <c r="FE90" s="38"/>
      <c r="FF90" s="38"/>
      <c r="FG90" s="38"/>
      <c r="FH90" s="38"/>
      <c r="FI90" s="38"/>
      <c r="FJ90" s="38"/>
      <c r="FK90" s="38"/>
      <c r="FL90" s="38"/>
      <c r="FM90" s="38"/>
      <c r="FN90" s="38"/>
      <c r="FO90" s="38"/>
      <c r="FP90" s="38"/>
      <c r="FQ90" s="38"/>
      <c r="FR90" s="38"/>
      <c r="FS90" s="38"/>
      <c r="FT90" s="38"/>
      <c r="FU90" s="38"/>
      <c r="FV90" s="38"/>
      <c r="FW90" s="38"/>
      <c r="FX90" s="38"/>
      <c r="FY90" s="38"/>
      <c r="FZ90" s="38"/>
      <c r="GA90" s="38"/>
      <c r="GB90" s="38"/>
      <c r="GC90" s="38"/>
      <c r="GD90" s="38"/>
      <c r="GE90" s="38"/>
      <c r="GF90" s="38"/>
      <c r="GG90" s="38"/>
      <c r="GH90" s="38"/>
      <c r="GI90" s="38"/>
      <c r="GJ90" s="38"/>
      <c r="GK90" s="38"/>
      <c r="GL90" s="38"/>
      <c r="GM90" s="38"/>
      <c r="GN90" s="38"/>
      <c r="GO90" s="38"/>
      <c r="GP90" s="38"/>
      <c r="GQ90" s="38"/>
      <c r="GR90" s="38"/>
      <c r="GS90" s="38"/>
      <c r="GT90" s="38"/>
      <c r="GU90" s="38"/>
      <c r="GV90" s="38"/>
      <c r="GW90" s="38"/>
      <c r="GX90" s="38"/>
      <c r="GY90" s="38"/>
      <c r="GZ90" s="38"/>
      <c r="HA90" s="38"/>
      <c r="HB90" s="38"/>
      <c r="HC90" s="38"/>
      <c r="HD90" s="38"/>
      <c r="HE90" s="38"/>
      <c r="HF90" s="38"/>
      <c r="HG90" s="38"/>
      <c r="HH90" s="38"/>
      <c r="HI90" s="38"/>
      <c r="HJ90" s="38"/>
      <c r="HK90" s="38"/>
      <c r="HL90" s="38"/>
      <c r="HM90" s="38"/>
      <c r="HN90" s="38"/>
      <c r="HO90" s="38"/>
      <c r="HP90" s="38"/>
      <c r="HQ90" s="38"/>
      <c r="HR90" s="38"/>
      <c r="HS90" s="38"/>
      <c r="HT90" s="38"/>
      <c r="HU90" s="38"/>
      <c r="HV90" s="38"/>
      <c r="HW90" s="38"/>
      <c r="HX90" s="38"/>
      <c r="HY90" s="38"/>
      <c r="HZ90" s="38"/>
      <c r="IA90" s="38"/>
      <c r="IB90" s="38"/>
      <c r="IC90" s="38"/>
      <c r="ID90" s="38"/>
      <c r="IE90" s="38"/>
      <c r="IF90" s="38"/>
      <c r="IG90" s="38"/>
      <c r="IH90" s="38"/>
      <c r="II90" s="38"/>
      <c r="IJ90" s="38"/>
      <c r="IK90" s="38"/>
      <c r="IL90" s="38"/>
      <c r="IM90" s="38"/>
      <c r="IN90" s="38"/>
      <c r="IO90" s="38"/>
      <c r="IP90" s="38"/>
      <c r="IQ90" s="38"/>
      <c r="IR90" s="38"/>
      <c r="IS90" s="38"/>
      <c r="IT90" s="38"/>
      <c r="IU90" s="38"/>
      <c r="IV90" s="38"/>
      <c r="IW90" s="38"/>
      <c r="IX90" s="38"/>
      <c r="IY90" s="38"/>
      <c r="IZ90" s="38"/>
      <c r="JA90" s="38"/>
      <c r="JB90" s="38"/>
      <c r="JC90" s="38"/>
      <c r="JD90" s="38"/>
      <c r="JE90" s="38"/>
      <c r="JF90" s="38"/>
      <c r="JG90" s="38"/>
      <c r="JH90" s="38"/>
      <c r="JI90" s="38"/>
      <c r="JJ90" s="38"/>
      <c r="JK90" s="38"/>
      <c r="JL90" s="38"/>
      <c r="JM90" s="38"/>
      <c r="JN90" s="38"/>
      <c r="JO90" s="38"/>
      <c r="JP90" s="38"/>
      <c r="JQ90" s="38"/>
      <c r="JR90" s="38"/>
      <c r="JS90" s="38"/>
      <c r="JT90" s="38"/>
      <c r="JU90" s="38"/>
      <c r="JV90" s="38"/>
      <c r="JW90" s="38"/>
      <c r="JX90" s="38"/>
      <c r="JY90" s="38"/>
      <c r="JZ90" s="38"/>
      <c r="KA90" s="38"/>
      <c r="KB90" s="38"/>
      <c r="KC90" s="38"/>
      <c r="KD90" s="38"/>
      <c r="KE90" s="38"/>
      <c r="KF90" s="38"/>
      <c r="KG90" s="38"/>
      <c r="KH90" s="38"/>
      <c r="KI90" s="38"/>
      <c r="KJ90" s="38"/>
      <c r="KK90" s="38"/>
      <c r="KL90" s="38"/>
      <c r="KM90" s="38"/>
      <c r="KN90" s="38"/>
      <c r="KO90" s="38"/>
      <c r="KP90" s="38"/>
      <c r="KQ90" s="38"/>
      <c r="KR90" s="38"/>
      <c r="KS90" s="38"/>
      <c r="KT90" s="38"/>
      <c r="KU90" s="38"/>
      <c r="KV90" s="38"/>
      <c r="KW90" s="38"/>
      <c r="KX90" s="38"/>
      <c r="KY90" s="38"/>
      <c r="KZ90" s="38"/>
      <c r="LA90" s="38"/>
      <c r="LB90" s="38"/>
      <c r="LC90" s="38"/>
      <c r="LD90" s="38"/>
      <c r="LE90" s="38"/>
      <c r="LF90" s="38"/>
      <c r="LG90" s="38"/>
      <c r="LH90" s="38"/>
      <c r="LI90" s="38"/>
      <c r="LJ90" s="38"/>
      <c r="LK90" s="38"/>
      <c r="LL90" s="38"/>
      <c r="LM90" s="38"/>
      <c r="LN90" s="38"/>
      <c r="LO90" s="38"/>
      <c r="LP90" s="38"/>
      <c r="LQ90" s="38"/>
      <c r="LR90" s="38"/>
      <c r="LS90" s="38"/>
      <c r="LT90" s="38"/>
      <c r="LU90" s="38"/>
      <c r="LV90" s="38"/>
      <c r="LW90" s="38"/>
      <c r="LX90" s="38"/>
      <c r="LY90" s="38"/>
      <c r="LZ90" s="38"/>
      <c r="MA90" s="38"/>
      <c r="MB90" s="38"/>
      <c r="MC90" s="38"/>
      <c r="MD90" s="38"/>
      <c r="ME90" s="38"/>
      <c r="MF90" s="38"/>
      <c r="MG90" s="38"/>
      <c r="MH90" s="38"/>
      <c r="MI90" s="38"/>
      <c r="MJ90" s="38"/>
      <c r="MK90" s="38"/>
      <c r="ML90" s="38"/>
      <c r="MM90" s="38"/>
      <c r="MN90" s="38"/>
      <c r="MO90" s="38"/>
      <c r="MP90" s="38"/>
      <c r="MQ90" s="38"/>
      <c r="MR90" s="38"/>
      <c r="MS90" s="38"/>
      <c r="MT90" s="38"/>
      <c r="MU90" s="38"/>
      <c r="MV90" s="38"/>
      <c r="MW90" s="38"/>
      <c r="MX90" s="38"/>
      <c r="MY90" s="38"/>
      <c r="MZ90" s="38"/>
      <c r="NA90" s="38"/>
      <c r="NB90" s="38"/>
      <c r="NC90" s="38"/>
      <c r="ND90" s="38"/>
      <c r="NE90" s="38"/>
      <c r="NF90" s="38"/>
      <c r="NG90" s="38"/>
      <c r="NH90" s="38"/>
      <c r="NI90" s="38"/>
      <c r="NJ90" s="38"/>
      <c r="NK90" s="38"/>
      <c r="NL90" s="38"/>
      <c r="NM90" s="38"/>
      <c r="NN90" s="38"/>
      <c r="NO90" s="38"/>
      <c r="NP90" s="38"/>
      <c r="NQ90" s="38"/>
      <c r="NR90" s="38"/>
      <c r="NS90" s="38"/>
      <c r="NT90" s="38"/>
      <c r="NU90" s="38"/>
      <c r="NV90" s="38"/>
      <c r="NW90" s="38"/>
      <c r="NX90" s="38"/>
      <c r="NY90" s="38"/>
      <c r="NZ90" s="38"/>
      <c r="OA90" s="38"/>
      <c r="OB90" s="38"/>
      <c r="OC90" s="38"/>
      <c r="OD90" s="38"/>
      <c r="OE90" s="38"/>
      <c r="OF90" s="38"/>
      <c r="OG90" s="38"/>
      <c r="OH90" s="38"/>
      <c r="OI90" s="38"/>
      <c r="OJ90" s="38"/>
      <c r="OK90" s="38"/>
      <c r="OL90" s="38"/>
      <c r="OM90" s="38"/>
      <c r="ON90" s="38"/>
      <c r="OO90" s="38"/>
      <c r="OP90" s="38"/>
      <c r="OQ90" s="38"/>
      <c r="OR90" s="38"/>
      <c r="OS90" s="38"/>
      <c r="OT90" s="38"/>
      <c r="OU90" s="38"/>
      <c r="OV90" s="38"/>
      <c r="OW90" s="38"/>
      <c r="OX90" s="38"/>
      <c r="OY90" s="38"/>
      <c r="OZ90" s="38"/>
      <c r="PA90" s="38"/>
      <c r="PB90" s="38"/>
      <c r="PC90" s="38"/>
      <c r="PD90" s="38"/>
      <c r="PE90" s="38"/>
      <c r="PF90" s="38"/>
      <c r="PG90" s="38"/>
      <c r="PH90" s="38"/>
      <c r="PI90" s="38"/>
      <c r="PJ90" s="38"/>
      <c r="PK90" s="38"/>
      <c r="PL90" s="38"/>
      <c r="PM90" s="38"/>
      <c r="PN90" s="38"/>
      <c r="PO90" s="38"/>
      <c r="PP90" s="38"/>
      <c r="PQ90" s="38"/>
      <c r="PR90" s="38"/>
      <c r="PS90" s="38"/>
      <c r="PT90" s="38"/>
      <c r="PU90" s="38"/>
      <c r="PV90" s="38"/>
      <c r="PW90" s="38"/>
      <c r="PX90" s="38"/>
      <c r="PY90" s="38"/>
      <c r="PZ90" s="38"/>
      <c r="QA90" s="38"/>
      <c r="QB90" s="38"/>
      <c r="QC90" s="38"/>
      <c r="QD90" s="38"/>
      <c r="QE90" s="38"/>
      <c r="QF90" s="38"/>
      <c r="QG90" s="38"/>
      <c r="QH90" s="38"/>
      <c r="QI90" s="38"/>
      <c r="QJ90" s="38"/>
      <c r="QK90" s="38"/>
      <c r="QL90" s="38"/>
      <c r="QM90" s="38"/>
      <c r="QN90" s="38"/>
      <c r="QO90" s="38"/>
      <c r="QP90" s="38"/>
      <c r="QQ90" s="38"/>
      <c r="QR90" s="38"/>
      <c r="QS90" s="38"/>
      <c r="QT90" s="38"/>
      <c r="QU90" s="38"/>
      <c r="QV90" s="38"/>
      <c r="QW90" s="38"/>
      <c r="QX90" s="38"/>
      <c r="QY90" s="38"/>
      <c r="QZ90" s="38"/>
      <c r="RA90" s="38"/>
      <c r="RB90" s="38"/>
      <c r="RC90" s="38"/>
      <c r="RD90" s="38"/>
      <c r="RE90" s="38"/>
      <c r="RF90" s="38"/>
      <c r="RG90" s="38"/>
      <c r="RH90" s="38"/>
      <c r="RI90" s="38"/>
      <c r="RJ90" s="38"/>
      <c r="RK90" s="38"/>
      <c r="RL90" s="38"/>
      <c r="RM90" s="38"/>
      <c r="RN90" s="38"/>
      <c r="RO90" s="38"/>
      <c r="RP90" s="38"/>
      <c r="RQ90" s="38"/>
      <c r="RR90" s="38"/>
      <c r="RS90" s="38"/>
      <c r="RT90" s="38"/>
      <c r="RU90" s="38"/>
      <c r="RV90" s="38"/>
      <c r="RW90" s="38"/>
      <c r="RX90" s="38"/>
      <c r="RY90" s="38"/>
      <c r="RZ90" s="38"/>
      <c r="SA90" s="38"/>
      <c r="SB90" s="38"/>
      <c r="SC90" s="38"/>
      <c r="SD90" s="38"/>
      <c r="SE90" s="38"/>
      <c r="SF90" s="38"/>
      <c r="SG90" s="38"/>
      <c r="SH90" s="38"/>
      <c r="SI90" s="38"/>
      <c r="SJ90" s="38"/>
      <c r="SK90" s="38"/>
      <c r="SL90" s="38"/>
      <c r="SM90" s="38"/>
      <c r="SN90" s="38"/>
      <c r="SO90" s="38"/>
      <c r="SP90" s="38"/>
      <c r="SQ90" s="38"/>
      <c r="SR90" s="38"/>
      <c r="SS90" s="38"/>
      <c r="ST90" s="38"/>
      <c r="SU90" s="38"/>
      <c r="SV90" s="38"/>
      <c r="SW90" s="38"/>
      <c r="SX90" s="38"/>
      <c r="SY90" s="38"/>
      <c r="SZ90" s="38"/>
      <c r="TA90" s="38"/>
      <c r="TB90" s="38"/>
      <c r="TC90" s="38"/>
      <c r="TD90" s="38"/>
      <c r="TE90" s="38">
        <v>1</v>
      </c>
      <c r="TF90" s="38"/>
      <c r="TG90" s="38"/>
      <c r="TH90" s="38"/>
      <c r="TI90" s="38"/>
      <c r="TJ90" s="38"/>
      <c r="TK90" s="38"/>
      <c r="TL90" s="38"/>
      <c r="TM90" s="38"/>
      <c r="TN90" s="38">
        <v>1</v>
      </c>
      <c r="TO90" s="38"/>
      <c r="TP90" s="38"/>
      <c r="TQ90" s="38"/>
      <c r="TR90" s="38"/>
      <c r="TS90" s="38"/>
      <c r="TT90" s="38"/>
      <c r="TU90" s="38"/>
      <c r="TV90" s="38"/>
      <c r="TW90" s="38"/>
      <c r="TX90" s="38"/>
      <c r="TY90" s="38"/>
      <c r="TZ90" s="38"/>
      <c r="UA90" s="38"/>
      <c r="UB90" s="38"/>
      <c r="UC90" s="38"/>
      <c r="UD90" s="38"/>
      <c r="UE90" s="38"/>
      <c r="UF90" s="38"/>
      <c r="UG90" s="38"/>
      <c r="UH90" s="38"/>
      <c r="UI90" s="38"/>
      <c r="UJ90" s="38"/>
      <c r="UK90" s="38"/>
      <c r="UL90" s="38"/>
      <c r="UM90" s="38"/>
      <c r="UN90" s="38"/>
      <c r="UO90" s="38"/>
      <c r="UP90" s="38"/>
      <c r="UQ90" s="38"/>
      <c r="UR90" s="38"/>
      <c r="US90" s="38"/>
      <c r="UT90" s="38"/>
      <c r="UU90" s="38"/>
      <c r="UV90" s="38"/>
      <c r="UW90" s="38"/>
      <c r="UX90" s="38"/>
      <c r="UY90" s="38"/>
      <c r="UZ90" s="38"/>
      <c r="VA90" s="38"/>
      <c r="VB90" s="38"/>
      <c r="VC90" s="38"/>
      <c r="VD90" s="38"/>
      <c r="VE90" s="38"/>
      <c r="VF90" s="38"/>
      <c r="VG90" s="38"/>
      <c r="VH90" s="38"/>
      <c r="VI90" s="38"/>
      <c r="VJ90" s="38"/>
      <c r="VK90" s="38"/>
      <c r="VL90" s="38"/>
      <c r="VM90" s="38"/>
      <c r="VN90" s="38"/>
      <c r="VO90" s="38"/>
      <c r="VP90" s="38"/>
      <c r="VQ90" s="38">
        <v>1</v>
      </c>
      <c r="VR90" s="38"/>
      <c r="VS90" s="38"/>
      <c r="VT90" s="38">
        <v>1</v>
      </c>
      <c r="VU90" s="38"/>
      <c r="VV90" s="38"/>
      <c r="VW90" s="38"/>
      <c r="VX90" s="38"/>
      <c r="VY90" s="38"/>
      <c r="VZ90" s="38"/>
      <c r="WA90" s="38"/>
      <c r="WB90" s="38"/>
      <c r="WC90" s="38"/>
      <c r="WD90" s="38"/>
      <c r="WE90" s="38"/>
      <c r="WF90" s="38"/>
      <c r="WG90" s="38"/>
      <c r="WH90" s="38"/>
      <c r="WI90" s="38"/>
      <c r="WJ90" s="38"/>
      <c r="WK90" s="38"/>
      <c r="WL90" s="38"/>
      <c r="WM90" s="38"/>
      <c r="WN90" s="38"/>
      <c r="WO90" s="38"/>
      <c r="WP90" s="38"/>
      <c r="WQ90" s="38">
        <v>5</v>
      </c>
      <c r="WR90" s="38"/>
      <c r="WS90" s="38"/>
      <c r="WT90" s="38"/>
      <c r="WU90" s="38"/>
      <c r="WV90" s="38"/>
      <c r="WW90" s="38"/>
      <c r="WX90" s="38"/>
      <c r="WY90" s="38"/>
      <c r="WZ90" s="38"/>
      <c r="XA90" s="38">
        <v>5</v>
      </c>
      <c r="XB90" s="38"/>
      <c r="XC90" s="38"/>
      <c r="XD90" s="38"/>
      <c r="XE90" s="38"/>
      <c r="XF90" s="38"/>
      <c r="XG90" s="38"/>
      <c r="XH90" s="38"/>
      <c r="XI90" s="38"/>
      <c r="XJ90" s="38"/>
      <c r="XK90" s="38"/>
      <c r="XL90" s="38"/>
      <c r="XM90" s="38"/>
      <c r="XN90" s="38"/>
      <c r="XO90" s="38"/>
      <c r="XP90" s="38"/>
      <c r="XQ90" s="38"/>
      <c r="XR90" s="38"/>
      <c r="XS90" s="38"/>
      <c r="XT90" s="38"/>
      <c r="XU90" s="38"/>
      <c r="XV90" s="38"/>
      <c r="XW90" s="38"/>
      <c r="XX90" s="38"/>
      <c r="XY90" s="38"/>
      <c r="XZ90" s="38"/>
      <c r="YA90" s="38"/>
      <c r="YB90" s="38"/>
      <c r="YC90" s="38">
        <v>1</v>
      </c>
      <c r="YD90" s="38"/>
      <c r="YE90" s="38"/>
      <c r="YF90" s="38"/>
      <c r="YG90" s="38">
        <v>1</v>
      </c>
      <c r="YH90" s="38"/>
      <c r="YI90" s="38"/>
      <c r="YJ90" s="38"/>
      <c r="YK90" s="38"/>
      <c r="YL90" s="38"/>
      <c r="YM90" s="38"/>
      <c r="YN90" s="38"/>
      <c r="YO90" s="38"/>
      <c r="YP90" s="38"/>
      <c r="YQ90" s="38"/>
      <c r="YR90" s="38"/>
      <c r="YS90" s="38"/>
      <c r="YT90" s="38"/>
      <c r="YU90" s="38"/>
      <c r="YV90" s="38"/>
      <c r="YW90" s="38"/>
      <c r="YX90" s="38"/>
      <c r="YY90" s="38"/>
      <c r="YZ90" s="38"/>
      <c r="ZA90" s="38"/>
      <c r="ZB90" s="38"/>
      <c r="ZC90" s="38"/>
      <c r="ZD90" s="38"/>
      <c r="ZE90" s="38"/>
      <c r="ZF90" s="38"/>
      <c r="ZG90" s="38"/>
      <c r="ZH90" s="38"/>
      <c r="ZI90" s="38"/>
      <c r="ZJ90" s="38"/>
      <c r="ZK90" s="38"/>
      <c r="ZL90" s="38"/>
      <c r="ZM90" s="38"/>
      <c r="ZN90" s="38"/>
      <c r="ZO90" s="38"/>
      <c r="ZP90" s="38"/>
      <c r="ZQ90" s="38">
        <v>10</v>
      </c>
      <c r="ZR90" s="38"/>
      <c r="ZS90" s="38"/>
      <c r="ZT90" s="38"/>
      <c r="ZU90" s="38"/>
      <c r="ZV90" s="38"/>
      <c r="ZW90" s="38"/>
      <c r="ZX90" s="38"/>
      <c r="ZY90" s="38"/>
      <c r="ZZ90" s="38"/>
      <c r="AAA90" s="38">
        <v>10</v>
      </c>
      <c r="AAB90" s="38"/>
      <c r="AAC90" s="38"/>
      <c r="AAD90" s="38"/>
      <c r="AAE90" s="38"/>
      <c r="AAF90" s="38"/>
      <c r="AAG90" s="38"/>
      <c r="AAH90" s="38"/>
      <c r="AAI90" s="38"/>
      <c r="AAJ90" s="31">
        <f t="shared" si="9"/>
        <v>0</v>
      </c>
      <c r="AAK90" s="5"/>
    </row>
    <row r="91" spans="1:713" s="36" customFormat="1" x14ac:dyDescent="0.25">
      <c r="A91" s="43" t="s">
        <v>719</v>
      </c>
      <c r="B91" s="77">
        <f t="shared" si="8"/>
        <v>0</v>
      </c>
      <c r="C91" s="69">
        <v>1</v>
      </c>
      <c r="D91" s="71">
        <v>43451</v>
      </c>
      <c r="E91" s="79">
        <v>27.03</v>
      </c>
      <c r="F91" s="79">
        <f t="shared" si="10"/>
        <v>0</v>
      </c>
      <c r="G91" s="77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  <c r="AL91" s="38"/>
      <c r="AM91" s="38"/>
      <c r="AN91" s="38"/>
      <c r="AO91" s="38"/>
      <c r="AP91" s="38"/>
      <c r="AQ91" s="38"/>
      <c r="AR91" s="38"/>
      <c r="AS91" s="38"/>
      <c r="AT91" s="38"/>
      <c r="AU91" s="38"/>
      <c r="AV91" s="38"/>
      <c r="AW91" s="38"/>
      <c r="AX91" s="38"/>
      <c r="AY91" s="38"/>
      <c r="AZ91" s="38"/>
      <c r="BA91" s="38"/>
      <c r="BB91" s="38"/>
      <c r="BC91" s="38"/>
      <c r="BD91" s="38"/>
      <c r="BE91" s="38"/>
      <c r="BF91" s="38"/>
      <c r="BG91" s="38"/>
      <c r="BH91" s="38"/>
      <c r="BI91" s="38"/>
      <c r="BJ91" s="38"/>
      <c r="BK91" s="38"/>
      <c r="BL91" s="38"/>
      <c r="BM91" s="38"/>
      <c r="BN91" s="38"/>
      <c r="BO91" s="38"/>
      <c r="BP91" s="38"/>
      <c r="BQ91" s="38"/>
      <c r="BR91" s="38"/>
      <c r="BS91" s="38"/>
      <c r="BT91" s="38"/>
      <c r="BU91" s="38"/>
      <c r="BV91" s="38"/>
      <c r="BW91" s="38"/>
      <c r="BX91" s="38"/>
      <c r="BY91" s="38"/>
      <c r="BZ91" s="38"/>
      <c r="CA91" s="38"/>
      <c r="CB91" s="38"/>
      <c r="CC91" s="38"/>
      <c r="CD91" s="38"/>
      <c r="CE91" s="38"/>
      <c r="CF91" s="38"/>
      <c r="CG91" s="38"/>
      <c r="CH91" s="38"/>
      <c r="CI91" s="38"/>
      <c r="CJ91" s="38"/>
      <c r="CK91" s="38"/>
      <c r="CL91" s="38"/>
      <c r="CM91" s="38"/>
      <c r="CN91" s="38"/>
      <c r="CO91" s="38"/>
      <c r="CP91" s="38"/>
      <c r="CQ91" s="38"/>
      <c r="CR91" s="38"/>
      <c r="CS91" s="38"/>
      <c r="CT91" s="38"/>
      <c r="CU91" s="38"/>
      <c r="CV91" s="38"/>
      <c r="CW91" s="38"/>
      <c r="CX91" s="38"/>
      <c r="CY91" s="38"/>
      <c r="CZ91" s="38"/>
      <c r="DA91" s="38"/>
      <c r="DB91" s="38"/>
      <c r="DC91" s="38"/>
      <c r="DD91" s="38"/>
      <c r="DE91" s="38"/>
      <c r="DF91" s="38"/>
      <c r="DG91" s="38"/>
      <c r="DH91" s="38"/>
      <c r="DI91" s="38"/>
      <c r="DJ91" s="38"/>
      <c r="DK91" s="38"/>
      <c r="DL91" s="38"/>
      <c r="DM91" s="38"/>
      <c r="DN91" s="38"/>
      <c r="DO91" s="38"/>
      <c r="DP91" s="38"/>
      <c r="DQ91" s="38"/>
      <c r="DR91" s="38"/>
      <c r="DS91" s="38"/>
      <c r="DT91" s="38"/>
      <c r="DU91" s="38"/>
      <c r="DV91" s="38"/>
      <c r="DW91" s="38"/>
      <c r="DX91" s="38"/>
      <c r="DY91" s="38"/>
      <c r="DZ91" s="38"/>
      <c r="EA91" s="38"/>
      <c r="EB91" s="38"/>
      <c r="EC91" s="38"/>
      <c r="ED91" s="38"/>
      <c r="EE91" s="38"/>
      <c r="EF91" s="38"/>
      <c r="EG91" s="38"/>
      <c r="EH91" s="38"/>
      <c r="EI91" s="38"/>
      <c r="EJ91" s="38"/>
      <c r="EK91" s="38"/>
      <c r="EL91" s="38"/>
      <c r="EM91" s="38"/>
      <c r="EN91" s="38"/>
      <c r="EO91" s="38"/>
      <c r="EP91" s="38"/>
      <c r="EQ91" s="38"/>
      <c r="ER91" s="38"/>
      <c r="ES91" s="38"/>
      <c r="ET91" s="38"/>
      <c r="EU91" s="38"/>
      <c r="EV91" s="38"/>
      <c r="EW91" s="38"/>
      <c r="EX91" s="38"/>
      <c r="EY91" s="38"/>
      <c r="EZ91" s="38"/>
      <c r="FA91" s="38"/>
      <c r="FB91" s="38"/>
      <c r="FC91" s="38"/>
      <c r="FD91" s="38"/>
      <c r="FE91" s="38"/>
      <c r="FF91" s="38"/>
      <c r="FG91" s="38"/>
      <c r="FH91" s="38"/>
      <c r="FI91" s="38"/>
      <c r="FJ91" s="38"/>
      <c r="FK91" s="38"/>
      <c r="FL91" s="38"/>
      <c r="FM91" s="38"/>
      <c r="FN91" s="38"/>
      <c r="FO91" s="38"/>
      <c r="FP91" s="38"/>
      <c r="FQ91" s="38"/>
      <c r="FR91" s="38"/>
      <c r="FS91" s="38"/>
      <c r="FT91" s="38"/>
      <c r="FU91" s="38"/>
      <c r="FV91" s="38"/>
      <c r="FW91" s="38"/>
      <c r="FX91" s="38"/>
      <c r="FY91" s="38"/>
      <c r="FZ91" s="38"/>
      <c r="GA91" s="38"/>
      <c r="GB91" s="38"/>
      <c r="GC91" s="38"/>
      <c r="GD91" s="38"/>
      <c r="GE91" s="38"/>
      <c r="GF91" s="38"/>
      <c r="GG91" s="38"/>
      <c r="GH91" s="38"/>
      <c r="GI91" s="38"/>
      <c r="GJ91" s="38"/>
      <c r="GK91" s="38"/>
      <c r="GL91" s="38"/>
      <c r="GM91" s="38"/>
      <c r="GN91" s="38"/>
      <c r="GO91" s="38"/>
      <c r="GP91" s="38"/>
      <c r="GQ91" s="38"/>
      <c r="GR91" s="38"/>
      <c r="GS91" s="38"/>
      <c r="GT91" s="38"/>
      <c r="GU91" s="38"/>
      <c r="GV91" s="38"/>
      <c r="GW91" s="38"/>
      <c r="GX91" s="38"/>
      <c r="GY91" s="38"/>
      <c r="GZ91" s="38"/>
      <c r="HA91" s="38"/>
      <c r="HB91" s="38"/>
      <c r="HC91" s="38"/>
      <c r="HD91" s="38"/>
      <c r="HE91" s="38"/>
      <c r="HF91" s="38"/>
      <c r="HG91" s="38"/>
      <c r="HH91" s="38"/>
      <c r="HI91" s="38"/>
      <c r="HJ91" s="38"/>
      <c r="HK91" s="38"/>
      <c r="HL91" s="38"/>
      <c r="HM91" s="38"/>
      <c r="HN91" s="38"/>
      <c r="HO91" s="38"/>
      <c r="HP91" s="38"/>
      <c r="HQ91" s="38"/>
      <c r="HR91" s="38"/>
      <c r="HS91" s="38"/>
      <c r="HT91" s="38"/>
      <c r="HU91" s="38"/>
      <c r="HV91" s="38"/>
      <c r="HW91" s="38"/>
      <c r="HX91" s="38"/>
      <c r="HY91" s="38"/>
      <c r="HZ91" s="38"/>
      <c r="IA91" s="38"/>
      <c r="IB91" s="38"/>
      <c r="IC91" s="38"/>
      <c r="ID91" s="38"/>
      <c r="IE91" s="38"/>
      <c r="IF91" s="38"/>
      <c r="IG91" s="38"/>
      <c r="IH91" s="38"/>
      <c r="II91" s="38"/>
      <c r="IJ91" s="38"/>
      <c r="IK91" s="38"/>
      <c r="IL91" s="38"/>
      <c r="IM91" s="38"/>
      <c r="IN91" s="38"/>
      <c r="IO91" s="38"/>
      <c r="IP91" s="38"/>
      <c r="IQ91" s="38"/>
      <c r="IR91" s="38"/>
      <c r="IS91" s="38"/>
      <c r="IT91" s="38"/>
      <c r="IU91" s="38"/>
      <c r="IV91" s="38"/>
      <c r="IW91" s="38"/>
      <c r="IX91" s="38"/>
      <c r="IY91" s="38"/>
      <c r="IZ91" s="38"/>
      <c r="JA91" s="38"/>
      <c r="JB91" s="38"/>
      <c r="JC91" s="38"/>
      <c r="JD91" s="38"/>
      <c r="JE91" s="38"/>
      <c r="JF91" s="38"/>
      <c r="JG91" s="38"/>
      <c r="JH91" s="38"/>
      <c r="JI91" s="38"/>
      <c r="JJ91" s="38"/>
      <c r="JK91" s="38"/>
      <c r="JL91" s="38"/>
      <c r="JM91" s="38"/>
      <c r="JN91" s="38"/>
      <c r="JO91" s="38"/>
      <c r="JP91" s="38"/>
      <c r="JQ91" s="38"/>
      <c r="JR91" s="38"/>
      <c r="JS91" s="38"/>
      <c r="JT91" s="38"/>
      <c r="JU91" s="38"/>
      <c r="JV91" s="38"/>
      <c r="JW91" s="38"/>
      <c r="JX91" s="38"/>
      <c r="JY91" s="38"/>
      <c r="JZ91" s="38"/>
      <c r="KA91" s="38"/>
      <c r="KB91" s="38"/>
      <c r="KC91" s="38"/>
      <c r="KD91" s="38"/>
      <c r="KE91" s="38"/>
      <c r="KF91" s="38"/>
      <c r="KG91" s="38"/>
      <c r="KH91" s="38"/>
      <c r="KI91" s="38"/>
      <c r="KJ91" s="38"/>
      <c r="KK91" s="38"/>
      <c r="KL91" s="38"/>
      <c r="KM91" s="38"/>
      <c r="KN91" s="38"/>
      <c r="KO91" s="38"/>
      <c r="KP91" s="38"/>
      <c r="KQ91" s="38"/>
      <c r="KR91" s="38"/>
      <c r="KS91" s="38"/>
      <c r="KT91" s="38"/>
      <c r="KU91" s="38"/>
      <c r="KV91" s="38"/>
      <c r="KW91" s="38"/>
      <c r="KX91" s="38"/>
      <c r="KY91" s="38"/>
      <c r="KZ91" s="38"/>
      <c r="LA91" s="38"/>
      <c r="LB91" s="38"/>
      <c r="LC91" s="38"/>
      <c r="LD91" s="38"/>
      <c r="LE91" s="38"/>
      <c r="LF91" s="38"/>
      <c r="LG91" s="38"/>
      <c r="LH91" s="38"/>
      <c r="LI91" s="38"/>
      <c r="LJ91" s="38"/>
      <c r="LK91" s="38"/>
      <c r="LL91" s="38"/>
      <c r="LM91" s="38"/>
      <c r="LN91" s="38"/>
      <c r="LO91" s="38"/>
      <c r="LP91" s="38"/>
      <c r="LQ91" s="38"/>
      <c r="LR91" s="38"/>
      <c r="LS91" s="38"/>
      <c r="LT91" s="38"/>
      <c r="LU91" s="38"/>
      <c r="LV91" s="38"/>
      <c r="LW91" s="38"/>
      <c r="LX91" s="38"/>
      <c r="LY91" s="38"/>
      <c r="LZ91" s="38"/>
      <c r="MA91" s="38"/>
      <c r="MB91" s="38"/>
      <c r="MC91" s="38"/>
      <c r="MD91" s="38"/>
      <c r="ME91" s="38"/>
      <c r="MF91" s="38"/>
      <c r="MG91" s="38"/>
      <c r="MH91" s="38"/>
      <c r="MI91" s="38"/>
      <c r="MJ91" s="38"/>
      <c r="MK91" s="38"/>
      <c r="ML91" s="38"/>
      <c r="MM91" s="38"/>
      <c r="MN91" s="38"/>
      <c r="MO91" s="38"/>
      <c r="MP91" s="38"/>
      <c r="MQ91" s="38"/>
      <c r="MR91" s="38"/>
      <c r="MS91" s="38"/>
      <c r="MT91" s="38"/>
      <c r="MU91" s="38"/>
      <c r="MV91" s="38"/>
      <c r="MW91" s="38"/>
      <c r="MX91" s="38"/>
      <c r="MY91" s="38"/>
      <c r="MZ91" s="38"/>
      <c r="NA91" s="38"/>
      <c r="NB91" s="38"/>
      <c r="NC91" s="38"/>
      <c r="ND91" s="38"/>
      <c r="NE91" s="38"/>
      <c r="NF91" s="38"/>
      <c r="NG91" s="38"/>
      <c r="NH91" s="38"/>
      <c r="NI91" s="38"/>
      <c r="NJ91" s="38"/>
      <c r="NK91" s="38"/>
      <c r="NL91" s="38"/>
      <c r="NM91" s="38"/>
      <c r="NN91" s="38"/>
      <c r="NO91" s="38"/>
      <c r="NP91" s="38"/>
      <c r="NQ91" s="38"/>
      <c r="NR91" s="38"/>
      <c r="NS91" s="38"/>
      <c r="NT91" s="38"/>
      <c r="NU91" s="38"/>
      <c r="NV91" s="38"/>
      <c r="NW91" s="38"/>
      <c r="NX91" s="38"/>
      <c r="NY91" s="38"/>
      <c r="NZ91" s="38"/>
      <c r="OA91" s="38"/>
      <c r="OB91" s="38"/>
      <c r="OC91" s="38"/>
      <c r="OD91" s="38"/>
      <c r="OE91" s="38"/>
      <c r="OF91" s="38"/>
      <c r="OG91" s="38"/>
      <c r="OH91" s="38"/>
      <c r="OI91" s="38"/>
      <c r="OJ91" s="38"/>
      <c r="OK91" s="38"/>
      <c r="OL91" s="38"/>
      <c r="OM91" s="38"/>
      <c r="ON91" s="38"/>
      <c r="OO91" s="38"/>
      <c r="OP91" s="38"/>
      <c r="OQ91" s="38"/>
      <c r="OR91" s="38"/>
      <c r="OS91" s="38"/>
      <c r="OT91" s="38"/>
      <c r="OU91" s="38"/>
      <c r="OV91" s="38"/>
      <c r="OW91" s="38"/>
      <c r="OX91" s="38"/>
      <c r="OY91" s="38"/>
      <c r="OZ91" s="38"/>
      <c r="PA91" s="38"/>
      <c r="PB91" s="38"/>
      <c r="PC91" s="38"/>
      <c r="PD91" s="38"/>
      <c r="PE91" s="38"/>
      <c r="PF91" s="38"/>
      <c r="PG91" s="38"/>
      <c r="PH91" s="38"/>
      <c r="PI91" s="38"/>
      <c r="PJ91" s="38"/>
      <c r="PK91" s="38"/>
      <c r="PL91" s="38"/>
      <c r="PM91" s="38"/>
      <c r="PN91" s="38"/>
      <c r="PO91" s="38"/>
      <c r="PP91" s="38"/>
      <c r="PQ91" s="38"/>
      <c r="PR91" s="38"/>
      <c r="PS91" s="38"/>
      <c r="PT91" s="38"/>
      <c r="PU91" s="38"/>
      <c r="PV91" s="38"/>
      <c r="PW91" s="38"/>
      <c r="PX91" s="38"/>
      <c r="PY91" s="38"/>
      <c r="PZ91" s="38"/>
      <c r="QA91" s="38"/>
      <c r="QB91" s="38"/>
      <c r="QC91" s="38"/>
      <c r="QD91" s="38"/>
      <c r="QE91" s="38"/>
      <c r="QF91" s="38"/>
      <c r="QG91" s="38"/>
      <c r="QH91" s="38"/>
      <c r="QI91" s="38"/>
      <c r="QJ91" s="38"/>
      <c r="QK91" s="38"/>
      <c r="QL91" s="38"/>
      <c r="QM91" s="38"/>
      <c r="QN91" s="38"/>
      <c r="QO91" s="38"/>
      <c r="QP91" s="38"/>
      <c r="QQ91" s="38"/>
      <c r="QR91" s="38"/>
      <c r="QS91" s="38"/>
      <c r="QT91" s="38"/>
      <c r="QU91" s="38"/>
      <c r="QV91" s="38"/>
      <c r="QW91" s="38"/>
      <c r="QX91" s="38"/>
      <c r="QY91" s="38"/>
      <c r="QZ91" s="38"/>
      <c r="RA91" s="38"/>
      <c r="RB91" s="38"/>
      <c r="RC91" s="38"/>
      <c r="RD91" s="38"/>
      <c r="RE91" s="38"/>
      <c r="RF91" s="38"/>
      <c r="RG91" s="38"/>
      <c r="RH91" s="38"/>
      <c r="RI91" s="38"/>
      <c r="RJ91" s="38"/>
      <c r="RK91" s="38"/>
      <c r="RL91" s="38"/>
      <c r="RM91" s="38"/>
      <c r="RN91" s="38"/>
      <c r="RO91" s="38"/>
      <c r="RP91" s="38"/>
      <c r="RQ91" s="38"/>
      <c r="RR91" s="38"/>
      <c r="RS91" s="38"/>
      <c r="RT91" s="38"/>
      <c r="RU91" s="38"/>
      <c r="RV91" s="38"/>
      <c r="RW91" s="38"/>
      <c r="RX91" s="38"/>
      <c r="RY91" s="38"/>
      <c r="RZ91" s="38"/>
      <c r="SA91" s="38"/>
      <c r="SB91" s="38"/>
      <c r="SC91" s="38"/>
      <c r="SD91" s="38"/>
      <c r="SE91" s="38"/>
      <c r="SF91" s="38"/>
      <c r="SG91" s="38"/>
      <c r="SH91" s="38"/>
      <c r="SI91" s="38"/>
      <c r="SJ91" s="38"/>
      <c r="SK91" s="38"/>
      <c r="SL91" s="38"/>
      <c r="SM91" s="38"/>
      <c r="SN91" s="38"/>
      <c r="SO91" s="38"/>
      <c r="SP91" s="38"/>
      <c r="SQ91" s="38"/>
      <c r="SR91" s="38"/>
      <c r="SS91" s="38"/>
      <c r="ST91" s="38"/>
      <c r="SU91" s="38"/>
      <c r="SV91" s="38"/>
      <c r="SW91" s="38"/>
      <c r="SX91" s="38"/>
      <c r="SY91" s="38"/>
      <c r="SZ91" s="38"/>
      <c r="TA91" s="38"/>
      <c r="TB91" s="38"/>
      <c r="TC91" s="38"/>
      <c r="TD91" s="38"/>
      <c r="TE91" s="38"/>
      <c r="TF91" s="38"/>
      <c r="TG91" s="38"/>
      <c r="TH91" s="38"/>
      <c r="TI91" s="38"/>
      <c r="TJ91" s="38"/>
      <c r="TK91" s="38"/>
      <c r="TL91" s="38"/>
      <c r="TM91" s="38"/>
      <c r="TN91" s="38"/>
      <c r="TO91" s="38"/>
      <c r="TP91" s="38"/>
      <c r="TQ91" s="38"/>
      <c r="TR91" s="38"/>
      <c r="TS91" s="38"/>
      <c r="TT91" s="38"/>
      <c r="TU91" s="38"/>
      <c r="TV91" s="38"/>
      <c r="TW91" s="38"/>
      <c r="TX91" s="38"/>
      <c r="TY91" s="38"/>
      <c r="TZ91" s="38"/>
      <c r="UA91" s="38"/>
      <c r="UB91" s="38"/>
      <c r="UC91" s="38"/>
      <c r="UD91" s="38"/>
      <c r="UE91" s="38"/>
      <c r="UF91" s="38"/>
      <c r="UG91" s="38"/>
      <c r="UH91" s="38"/>
      <c r="UI91" s="38"/>
      <c r="UJ91" s="38"/>
      <c r="UK91" s="38"/>
      <c r="UL91" s="38"/>
      <c r="UM91" s="38"/>
      <c r="UN91" s="38"/>
      <c r="UO91" s="38"/>
      <c r="UP91" s="38"/>
      <c r="UQ91" s="38"/>
      <c r="UR91" s="38"/>
      <c r="US91" s="38"/>
      <c r="UT91" s="38"/>
      <c r="UU91" s="38"/>
      <c r="UV91" s="38"/>
      <c r="UW91" s="38"/>
      <c r="UX91" s="38"/>
      <c r="UY91" s="38"/>
      <c r="UZ91" s="38"/>
      <c r="VA91" s="38"/>
      <c r="VB91" s="38"/>
      <c r="VC91" s="38"/>
      <c r="VD91" s="38"/>
      <c r="VE91" s="38"/>
      <c r="VF91" s="38"/>
      <c r="VG91" s="38"/>
      <c r="VH91" s="38"/>
      <c r="VI91" s="38"/>
      <c r="VJ91" s="38"/>
      <c r="VK91" s="38"/>
      <c r="VL91" s="38"/>
      <c r="VM91" s="38"/>
      <c r="VN91" s="38"/>
      <c r="VO91" s="38"/>
      <c r="VP91" s="38"/>
      <c r="VQ91" s="38"/>
      <c r="VR91" s="38"/>
      <c r="VS91" s="38"/>
      <c r="VT91" s="38"/>
      <c r="VU91" s="38"/>
      <c r="VV91" s="38"/>
      <c r="VW91" s="38"/>
      <c r="VX91" s="38"/>
      <c r="VY91" s="38"/>
      <c r="VZ91" s="38"/>
      <c r="WA91" s="38"/>
      <c r="WB91" s="38"/>
      <c r="WC91" s="38"/>
      <c r="WD91" s="38"/>
      <c r="WE91" s="38"/>
      <c r="WF91" s="38"/>
      <c r="WG91" s="38"/>
      <c r="WH91" s="38"/>
      <c r="WI91" s="38"/>
      <c r="WJ91" s="38"/>
      <c r="WK91" s="38"/>
      <c r="WL91" s="38"/>
      <c r="WM91" s="38"/>
      <c r="WN91" s="38"/>
      <c r="WO91" s="38"/>
      <c r="WP91" s="38"/>
      <c r="WQ91" s="38"/>
      <c r="WR91" s="38"/>
      <c r="WS91" s="38"/>
      <c r="WT91" s="38"/>
      <c r="WU91" s="38"/>
      <c r="WV91" s="38"/>
      <c r="WW91" s="38"/>
      <c r="WX91" s="38"/>
      <c r="WY91" s="38"/>
      <c r="WZ91" s="38"/>
      <c r="XA91" s="38"/>
      <c r="XB91" s="38"/>
      <c r="XC91" s="38"/>
      <c r="XD91" s="38"/>
      <c r="XE91" s="38"/>
      <c r="XF91" s="38"/>
      <c r="XG91" s="38"/>
      <c r="XH91" s="38"/>
      <c r="XI91" s="38"/>
      <c r="XJ91" s="38"/>
      <c r="XK91" s="38"/>
      <c r="XL91" s="38"/>
      <c r="XM91" s="38"/>
      <c r="XN91" s="38"/>
      <c r="XO91" s="38"/>
      <c r="XP91" s="38"/>
      <c r="XQ91" s="38"/>
      <c r="XR91" s="38"/>
      <c r="XS91" s="38"/>
      <c r="XT91" s="38"/>
      <c r="XU91" s="38"/>
      <c r="XV91" s="38"/>
      <c r="XW91" s="38"/>
      <c r="XX91" s="38"/>
      <c r="XY91" s="38"/>
      <c r="XZ91" s="38"/>
      <c r="YA91" s="38"/>
      <c r="YB91" s="38"/>
      <c r="YC91" s="38"/>
      <c r="YD91" s="38"/>
      <c r="YE91" s="38"/>
      <c r="YF91" s="38"/>
      <c r="YG91" s="38"/>
      <c r="YH91" s="38"/>
      <c r="YI91" s="38"/>
      <c r="YJ91" s="38"/>
      <c r="YK91" s="38"/>
      <c r="YL91" s="38"/>
      <c r="YM91" s="38"/>
      <c r="YN91" s="38"/>
      <c r="YO91" s="38"/>
      <c r="YP91" s="38"/>
      <c r="YQ91" s="38"/>
      <c r="YR91" s="38"/>
      <c r="YS91" s="38"/>
      <c r="YT91" s="38"/>
      <c r="YU91" s="38"/>
      <c r="YV91" s="38">
        <v>1</v>
      </c>
      <c r="YW91" s="38"/>
      <c r="YX91" s="38"/>
      <c r="YY91" s="38"/>
      <c r="YZ91" s="38">
        <v>1</v>
      </c>
      <c r="ZA91" s="38"/>
      <c r="ZB91" s="38"/>
      <c r="ZC91" s="38"/>
      <c r="ZD91" s="38"/>
      <c r="ZE91" s="38"/>
      <c r="ZF91" s="38"/>
      <c r="ZG91" s="38"/>
      <c r="ZH91" s="38"/>
      <c r="ZI91" s="38"/>
      <c r="ZJ91" s="38"/>
      <c r="ZK91" s="38"/>
      <c r="ZL91" s="38"/>
      <c r="ZM91" s="38"/>
      <c r="ZN91" s="38"/>
      <c r="ZO91" s="38"/>
      <c r="ZP91" s="38"/>
      <c r="ZQ91" s="38"/>
      <c r="ZR91" s="38"/>
      <c r="ZS91" s="38"/>
      <c r="ZT91" s="38"/>
      <c r="ZU91" s="38"/>
      <c r="ZV91" s="38"/>
      <c r="ZW91" s="38"/>
      <c r="ZX91" s="38"/>
      <c r="ZY91" s="38"/>
      <c r="ZZ91" s="38"/>
      <c r="AAA91" s="38"/>
      <c r="AAB91" s="38"/>
      <c r="AAC91" s="38"/>
      <c r="AAD91" s="38"/>
      <c r="AAE91" s="38"/>
      <c r="AAF91" s="38"/>
      <c r="AAG91" s="38"/>
      <c r="AAH91" s="38"/>
      <c r="AAI91" s="38"/>
      <c r="AAJ91" s="31">
        <f t="shared" si="9"/>
        <v>0</v>
      </c>
      <c r="AAK91" s="5"/>
    </row>
    <row r="92" spans="1:713" s="36" customFormat="1" x14ac:dyDescent="0.25">
      <c r="A92" s="43" t="s">
        <v>216</v>
      </c>
      <c r="B92" s="77">
        <f t="shared" si="8"/>
        <v>0</v>
      </c>
      <c r="C92" s="69">
        <v>10</v>
      </c>
      <c r="D92" s="71">
        <v>43293</v>
      </c>
      <c r="E92" s="79">
        <v>24.21</v>
      </c>
      <c r="F92" s="79">
        <f t="shared" si="10"/>
        <v>0</v>
      </c>
      <c r="G92" s="77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  <c r="AL92" s="38"/>
      <c r="AM92" s="38"/>
      <c r="AN92" s="38"/>
      <c r="AO92" s="38"/>
      <c r="AP92" s="38"/>
      <c r="AQ92" s="38"/>
      <c r="AR92" s="38"/>
      <c r="AS92" s="38"/>
      <c r="AT92" s="38"/>
      <c r="AU92" s="38"/>
      <c r="AV92" s="38"/>
      <c r="AW92" s="38"/>
      <c r="AX92" s="38"/>
      <c r="AY92" s="38"/>
      <c r="AZ92" s="38"/>
      <c r="BA92" s="38"/>
      <c r="BB92" s="38"/>
      <c r="BC92" s="38"/>
      <c r="BD92" s="38"/>
      <c r="BE92" s="38"/>
      <c r="BF92" s="38"/>
      <c r="BG92" s="38"/>
      <c r="BH92" s="38"/>
      <c r="BI92" s="38"/>
      <c r="BJ92" s="38"/>
      <c r="BK92" s="38"/>
      <c r="BL92" s="38"/>
      <c r="BM92" s="38"/>
      <c r="BN92" s="38"/>
      <c r="BO92" s="38"/>
      <c r="BP92" s="38"/>
      <c r="BQ92" s="38"/>
      <c r="BR92" s="38"/>
      <c r="BS92" s="38"/>
      <c r="BT92" s="38"/>
      <c r="BU92" s="38"/>
      <c r="BV92" s="38"/>
      <c r="BW92" s="38"/>
      <c r="BX92" s="38"/>
      <c r="BY92" s="38"/>
      <c r="BZ92" s="38"/>
      <c r="CA92" s="38"/>
      <c r="CB92" s="38"/>
      <c r="CC92" s="38"/>
      <c r="CD92" s="38"/>
      <c r="CE92" s="38"/>
      <c r="CF92" s="38"/>
      <c r="CG92" s="38"/>
      <c r="CH92" s="38"/>
      <c r="CI92" s="38"/>
      <c r="CJ92" s="38"/>
      <c r="CK92" s="38"/>
      <c r="CL92" s="38"/>
      <c r="CM92" s="38"/>
      <c r="CN92" s="38"/>
      <c r="CO92" s="38"/>
      <c r="CP92" s="38"/>
      <c r="CQ92" s="38"/>
      <c r="CR92" s="38"/>
      <c r="CS92" s="38"/>
      <c r="CT92" s="38"/>
      <c r="CU92" s="38"/>
      <c r="CV92" s="38"/>
      <c r="CW92" s="38"/>
      <c r="CX92" s="38"/>
      <c r="CY92" s="38">
        <v>30</v>
      </c>
      <c r="CZ92" s="38"/>
      <c r="DA92" s="38"/>
      <c r="DB92" s="38"/>
      <c r="DC92" s="38"/>
      <c r="DD92" s="38"/>
      <c r="DE92" s="38"/>
      <c r="DF92" s="38"/>
      <c r="DG92" s="38"/>
      <c r="DH92" s="38"/>
      <c r="DI92" s="38"/>
      <c r="DJ92" s="38"/>
      <c r="DK92" s="38"/>
      <c r="DL92" s="38">
        <v>30</v>
      </c>
      <c r="DM92" s="38"/>
      <c r="DN92" s="38"/>
      <c r="DO92" s="38"/>
      <c r="DP92" s="38"/>
      <c r="DQ92" s="38"/>
      <c r="DR92" s="38"/>
      <c r="DS92" s="38"/>
      <c r="DT92" s="38"/>
      <c r="DU92" s="38"/>
      <c r="DV92" s="38"/>
      <c r="DW92" s="38"/>
      <c r="DX92" s="38"/>
      <c r="DY92" s="38"/>
      <c r="DZ92" s="38"/>
      <c r="EA92" s="38"/>
      <c r="EB92" s="38"/>
      <c r="EC92" s="38"/>
      <c r="ED92" s="38"/>
      <c r="EE92" s="38"/>
      <c r="EF92" s="38"/>
      <c r="EG92" s="38"/>
      <c r="EH92" s="38"/>
      <c r="EI92" s="38"/>
      <c r="EJ92" s="38"/>
      <c r="EK92" s="38"/>
      <c r="EL92" s="38"/>
      <c r="EM92" s="38"/>
      <c r="EN92" s="38"/>
      <c r="EO92" s="38"/>
      <c r="EP92" s="38"/>
      <c r="EQ92" s="38"/>
      <c r="ER92" s="38"/>
      <c r="ES92" s="38"/>
      <c r="ET92" s="38"/>
      <c r="EU92" s="38"/>
      <c r="EV92" s="38"/>
      <c r="EW92" s="38"/>
      <c r="EX92" s="38"/>
      <c r="EY92" s="38"/>
      <c r="EZ92" s="38"/>
      <c r="FA92" s="38"/>
      <c r="FB92" s="38"/>
      <c r="FC92" s="38"/>
      <c r="FD92" s="38"/>
      <c r="FE92" s="38"/>
      <c r="FF92" s="38"/>
      <c r="FG92" s="38"/>
      <c r="FH92" s="38"/>
      <c r="FI92" s="38"/>
      <c r="FJ92" s="38"/>
      <c r="FK92" s="38"/>
      <c r="FL92" s="38"/>
      <c r="FM92" s="38"/>
      <c r="FN92" s="38"/>
      <c r="FO92" s="38"/>
      <c r="FP92" s="38"/>
      <c r="FQ92" s="38"/>
      <c r="FR92" s="38"/>
      <c r="FS92" s="38"/>
      <c r="FT92" s="38"/>
      <c r="FU92" s="38"/>
      <c r="FV92" s="38"/>
      <c r="FW92" s="38"/>
      <c r="FX92" s="38"/>
      <c r="FY92" s="38"/>
      <c r="FZ92" s="38"/>
      <c r="GA92" s="38"/>
      <c r="GB92" s="38"/>
      <c r="GC92" s="38"/>
      <c r="GD92" s="38"/>
      <c r="GE92" s="38"/>
      <c r="GF92" s="38"/>
      <c r="GG92" s="38"/>
      <c r="GH92" s="38"/>
      <c r="GI92" s="38"/>
      <c r="GJ92" s="38"/>
      <c r="GK92" s="38"/>
      <c r="GL92" s="38"/>
      <c r="GM92" s="38"/>
      <c r="GN92" s="38"/>
      <c r="GO92" s="38"/>
      <c r="GP92" s="38"/>
      <c r="GQ92" s="38"/>
      <c r="GR92" s="38"/>
      <c r="GS92" s="38"/>
      <c r="GT92" s="38"/>
      <c r="GU92" s="38"/>
      <c r="GV92" s="38"/>
      <c r="GW92" s="38"/>
      <c r="GX92" s="38"/>
      <c r="GY92" s="38"/>
      <c r="GZ92" s="38"/>
      <c r="HA92" s="38"/>
      <c r="HB92" s="38"/>
      <c r="HC92" s="38"/>
      <c r="HD92" s="38"/>
      <c r="HE92" s="38"/>
      <c r="HF92" s="38"/>
      <c r="HG92" s="38"/>
      <c r="HH92" s="38"/>
      <c r="HI92" s="38"/>
      <c r="HJ92" s="38"/>
      <c r="HK92" s="38"/>
      <c r="HL92" s="38"/>
      <c r="HM92" s="38"/>
      <c r="HN92" s="38"/>
      <c r="HO92" s="38"/>
      <c r="HP92" s="38"/>
      <c r="HQ92" s="38"/>
      <c r="HR92" s="38"/>
      <c r="HS92" s="38"/>
      <c r="HT92" s="38"/>
      <c r="HU92" s="38"/>
      <c r="HV92" s="38"/>
      <c r="HW92" s="38"/>
      <c r="HX92" s="38"/>
      <c r="HY92" s="38"/>
      <c r="HZ92" s="38"/>
      <c r="IA92" s="38"/>
      <c r="IB92" s="38"/>
      <c r="IC92" s="38"/>
      <c r="ID92" s="38"/>
      <c r="IE92" s="38"/>
      <c r="IF92" s="38"/>
      <c r="IG92" s="38"/>
      <c r="IH92" s="38"/>
      <c r="II92" s="38"/>
      <c r="IJ92" s="38"/>
      <c r="IK92" s="38"/>
      <c r="IL92" s="38"/>
      <c r="IM92" s="38"/>
      <c r="IN92" s="38"/>
      <c r="IO92" s="38"/>
      <c r="IP92" s="38"/>
      <c r="IQ92" s="38"/>
      <c r="IR92" s="38"/>
      <c r="IS92" s="38"/>
      <c r="IT92" s="38"/>
      <c r="IU92" s="38"/>
      <c r="IV92" s="38"/>
      <c r="IW92" s="38"/>
      <c r="IX92" s="38"/>
      <c r="IY92" s="38"/>
      <c r="IZ92" s="38"/>
      <c r="JA92" s="38"/>
      <c r="JB92" s="38"/>
      <c r="JC92" s="38"/>
      <c r="JD92" s="38"/>
      <c r="JE92" s="38"/>
      <c r="JF92" s="38"/>
      <c r="JG92" s="38"/>
      <c r="JH92" s="38"/>
      <c r="JI92" s="38"/>
      <c r="JJ92" s="38"/>
      <c r="JK92" s="38"/>
      <c r="JL92" s="38"/>
      <c r="JM92" s="38"/>
      <c r="JN92" s="38"/>
      <c r="JO92" s="38"/>
      <c r="JP92" s="38"/>
      <c r="JQ92" s="38"/>
      <c r="JR92" s="38"/>
      <c r="JS92" s="38"/>
      <c r="JT92" s="38"/>
      <c r="JU92" s="38"/>
      <c r="JV92" s="38"/>
      <c r="JW92" s="38"/>
      <c r="JX92" s="38"/>
      <c r="JY92" s="38"/>
      <c r="JZ92" s="38"/>
      <c r="KA92" s="38"/>
      <c r="KB92" s="38"/>
      <c r="KC92" s="38"/>
      <c r="KD92" s="38"/>
      <c r="KE92" s="38"/>
      <c r="KF92" s="38"/>
      <c r="KG92" s="38"/>
      <c r="KH92" s="38"/>
      <c r="KI92" s="38"/>
      <c r="KJ92" s="38"/>
      <c r="KK92" s="38"/>
      <c r="KL92" s="38"/>
      <c r="KM92" s="38"/>
      <c r="KN92" s="38"/>
      <c r="KO92" s="38"/>
      <c r="KP92" s="38"/>
      <c r="KQ92" s="38"/>
      <c r="KR92" s="38"/>
      <c r="KS92" s="38"/>
      <c r="KT92" s="38"/>
      <c r="KU92" s="38"/>
      <c r="KV92" s="38"/>
      <c r="KW92" s="38"/>
      <c r="KX92" s="38"/>
      <c r="KY92" s="38"/>
      <c r="KZ92" s="38"/>
      <c r="LA92" s="38"/>
      <c r="LB92" s="38"/>
      <c r="LC92" s="38"/>
      <c r="LD92" s="38"/>
      <c r="LE92" s="38"/>
      <c r="LF92" s="38"/>
      <c r="LG92" s="38"/>
      <c r="LH92" s="38"/>
      <c r="LI92" s="38"/>
      <c r="LJ92" s="38"/>
      <c r="LK92" s="38"/>
      <c r="LL92" s="38"/>
      <c r="LM92" s="38"/>
      <c r="LN92" s="38"/>
      <c r="LO92" s="38"/>
      <c r="LP92" s="38"/>
      <c r="LQ92" s="38"/>
      <c r="LR92" s="38"/>
      <c r="LS92" s="38"/>
      <c r="LT92" s="38"/>
      <c r="LU92" s="38"/>
      <c r="LV92" s="38"/>
      <c r="LW92" s="38"/>
      <c r="LX92" s="38"/>
      <c r="LY92" s="38"/>
      <c r="LZ92" s="38"/>
      <c r="MA92" s="38"/>
      <c r="MB92" s="38"/>
      <c r="MC92" s="38"/>
      <c r="MD92" s="38"/>
      <c r="ME92" s="38"/>
      <c r="MF92" s="38"/>
      <c r="MG92" s="38"/>
      <c r="MH92" s="38"/>
      <c r="MI92" s="38"/>
      <c r="MJ92" s="38"/>
      <c r="MK92" s="38"/>
      <c r="ML92" s="38"/>
      <c r="MM92" s="38"/>
      <c r="MN92" s="38"/>
      <c r="MO92" s="38"/>
      <c r="MP92" s="38"/>
      <c r="MQ92" s="38"/>
      <c r="MR92" s="38"/>
      <c r="MS92" s="38"/>
      <c r="MT92" s="38"/>
      <c r="MU92" s="38"/>
      <c r="MV92" s="38"/>
      <c r="MW92" s="38"/>
      <c r="MX92" s="38"/>
      <c r="MY92" s="38"/>
      <c r="MZ92" s="38"/>
      <c r="NA92" s="38"/>
      <c r="NB92" s="38"/>
      <c r="NC92" s="38"/>
      <c r="ND92" s="38"/>
      <c r="NE92" s="38"/>
      <c r="NF92" s="38"/>
      <c r="NG92" s="38"/>
      <c r="NH92" s="38"/>
      <c r="NI92" s="38"/>
      <c r="NJ92" s="38"/>
      <c r="NK92" s="38"/>
      <c r="NL92" s="38"/>
      <c r="NM92" s="38"/>
      <c r="NN92" s="38"/>
      <c r="NO92" s="38"/>
      <c r="NP92" s="38"/>
      <c r="NQ92" s="38">
        <v>10</v>
      </c>
      <c r="NR92" s="38"/>
      <c r="NS92" s="38"/>
      <c r="NT92" s="38"/>
      <c r="NU92" s="38"/>
      <c r="NV92" s="38"/>
      <c r="NW92" s="38"/>
      <c r="NX92" s="38"/>
      <c r="NY92" s="38"/>
      <c r="NZ92" s="38"/>
      <c r="OA92" s="38">
        <v>10</v>
      </c>
      <c r="OB92" s="38"/>
      <c r="OC92" s="38"/>
      <c r="OD92" s="38"/>
      <c r="OE92" s="38"/>
      <c r="OF92" s="38"/>
      <c r="OG92" s="38"/>
      <c r="OH92" s="38"/>
      <c r="OI92" s="38"/>
      <c r="OJ92" s="38"/>
      <c r="OK92" s="38"/>
      <c r="OL92" s="38"/>
      <c r="OM92" s="38"/>
      <c r="ON92" s="38"/>
      <c r="OO92" s="38"/>
      <c r="OP92" s="38"/>
      <c r="OQ92" s="38"/>
      <c r="OR92" s="38"/>
      <c r="OS92" s="38"/>
      <c r="OT92" s="38"/>
      <c r="OU92" s="38"/>
      <c r="OV92" s="38"/>
      <c r="OW92" s="38"/>
      <c r="OX92" s="38"/>
      <c r="OY92" s="38"/>
      <c r="OZ92" s="38"/>
      <c r="PA92" s="38"/>
      <c r="PB92" s="38"/>
      <c r="PC92" s="38"/>
      <c r="PD92" s="38"/>
      <c r="PE92" s="38"/>
      <c r="PF92" s="38"/>
      <c r="PG92" s="38"/>
      <c r="PH92" s="38"/>
      <c r="PI92" s="38"/>
      <c r="PJ92" s="38"/>
      <c r="PK92" s="38"/>
      <c r="PL92" s="38"/>
      <c r="PM92" s="38"/>
      <c r="PN92" s="38"/>
      <c r="PO92" s="38"/>
      <c r="PP92" s="38"/>
      <c r="PQ92" s="38"/>
      <c r="PR92" s="38"/>
      <c r="PS92" s="38"/>
      <c r="PT92" s="38"/>
      <c r="PU92" s="38"/>
      <c r="PV92" s="38"/>
      <c r="PW92" s="38"/>
      <c r="PX92" s="38"/>
      <c r="PY92" s="38"/>
      <c r="PZ92" s="38"/>
      <c r="QA92" s="38"/>
      <c r="QB92" s="38"/>
      <c r="QC92" s="38"/>
      <c r="QD92" s="38"/>
      <c r="QE92" s="38"/>
      <c r="QF92" s="38"/>
      <c r="QG92" s="38"/>
      <c r="QH92" s="38"/>
      <c r="QI92" s="38"/>
      <c r="QJ92" s="38"/>
      <c r="QK92" s="38"/>
      <c r="QL92" s="38"/>
      <c r="QM92" s="38"/>
      <c r="QN92" s="38"/>
      <c r="QO92" s="38"/>
      <c r="QP92" s="38"/>
      <c r="QQ92" s="38"/>
      <c r="QR92" s="38">
        <v>20</v>
      </c>
      <c r="QS92" s="38"/>
      <c r="QT92" s="38"/>
      <c r="QU92" s="38"/>
      <c r="QV92" s="38"/>
      <c r="QW92" s="38"/>
      <c r="QX92" s="38"/>
      <c r="QY92" s="38"/>
      <c r="QZ92" s="38"/>
      <c r="RA92" s="38"/>
      <c r="RB92" s="38"/>
      <c r="RC92" s="38"/>
      <c r="RD92" s="38"/>
      <c r="RE92" s="38"/>
      <c r="RF92" s="38"/>
      <c r="RG92" s="38"/>
      <c r="RH92" s="38"/>
      <c r="RI92" s="38"/>
      <c r="RJ92" s="38"/>
      <c r="RK92" s="38"/>
      <c r="RL92" s="38"/>
      <c r="RM92" s="38"/>
      <c r="RN92" s="38"/>
      <c r="RO92" s="38"/>
      <c r="RP92" s="38"/>
      <c r="RQ92" s="38"/>
      <c r="RR92" s="38"/>
      <c r="RS92" s="38"/>
      <c r="RT92" s="38"/>
      <c r="RU92" s="38"/>
      <c r="RV92" s="38"/>
      <c r="RW92" s="38"/>
      <c r="RX92" s="38"/>
      <c r="RY92" s="38"/>
      <c r="RZ92" s="38"/>
      <c r="SA92" s="38"/>
      <c r="SB92" s="38"/>
      <c r="SC92" s="38"/>
      <c r="SD92" s="38"/>
      <c r="SE92" s="38"/>
      <c r="SF92" s="38"/>
      <c r="SG92" s="38"/>
      <c r="SH92" s="38"/>
      <c r="SI92" s="38"/>
      <c r="SJ92" s="38"/>
      <c r="SK92" s="38"/>
      <c r="SL92" s="38"/>
      <c r="SM92" s="38"/>
      <c r="SN92" s="38"/>
      <c r="SO92" s="38"/>
      <c r="SP92" s="38"/>
      <c r="SQ92" s="38"/>
      <c r="SR92" s="38"/>
      <c r="SS92" s="38"/>
      <c r="ST92" s="38"/>
      <c r="SU92" s="38"/>
      <c r="SV92" s="38"/>
      <c r="SW92" s="38"/>
      <c r="SX92" s="38"/>
      <c r="SY92" s="38"/>
      <c r="SZ92" s="38"/>
      <c r="TA92" s="38"/>
      <c r="TB92" s="38"/>
      <c r="TC92" s="38"/>
      <c r="TD92" s="38"/>
      <c r="TE92" s="38"/>
      <c r="TF92" s="38"/>
      <c r="TG92" s="38"/>
      <c r="TH92" s="38"/>
      <c r="TI92" s="38"/>
      <c r="TJ92" s="38"/>
      <c r="TK92" s="38"/>
      <c r="TL92" s="38"/>
      <c r="TM92" s="38"/>
      <c r="TN92" s="38"/>
      <c r="TO92" s="38"/>
      <c r="TP92" s="38"/>
      <c r="TQ92" s="38"/>
      <c r="TR92" s="38"/>
      <c r="TS92" s="38"/>
      <c r="TT92" s="38"/>
      <c r="TU92" s="38"/>
      <c r="TV92" s="38"/>
      <c r="TW92" s="38"/>
      <c r="TX92" s="38"/>
      <c r="TY92" s="38"/>
      <c r="TZ92" s="38"/>
      <c r="UA92" s="38"/>
      <c r="UB92" s="38"/>
      <c r="UC92" s="38"/>
      <c r="UD92" s="38"/>
      <c r="UE92" s="38"/>
      <c r="UF92" s="38"/>
      <c r="UG92" s="38"/>
      <c r="UH92" s="38"/>
      <c r="UI92" s="38"/>
      <c r="UJ92" s="38"/>
      <c r="UK92" s="38"/>
      <c r="UL92" s="38"/>
      <c r="UM92" s="38"/>
      <c r="UN92" s="38"/>
      <c r="UO92" s="38"/>
      <c r="UP92" s="38"/>
      <c r="UQ92" s="38"/>
      <c r="UR92" s="38"/>
      <c r="US92" s="38"/>
      <c r="UT92" s="38"/>
      <c r="UU92" s="38"/>
      <c r="UV92" s="38"/>
      <c r="UW92" s="38"/>
      <c r="UX92" s="38"/>
      <c r="UY92" s="38"/>
      <c r="UZ92" s="38"/>
      <c r="VA92" s="38"/>
      <c r="VB92" s="38"/>
      <c r="VC92" s="38"/>
      <c r="VD92" s="38"/>
      <c r="VE92" s="38"/>
      <c r="VF92" s="38"/>
      <c r="VG92" s="38"/>
      <c r="VH92" s="38"/>
      <c r="VI92" s="38"/>
      <c r="VJ92" s="38"/>
      <c r="VK92" s="38"/>
      <c r="VL92" s="38"/>
      <c r="VM92" s="38"/>
      <c r="VN92" s="38"/>
      <c r="VO92" s="38"/>
      <c r="VP92" s="38"/>
      <c r="VQ92" s="38"/>
      <c r="VR92" s="38"/>
      <c r="VS92" s="38"/>
      <c r="VT92" s="38"/>
      <c r="VU92" s="38"/>
      <c r="VV92" s="38"/>
      <c r="VW92" s="38"/>
      <c r="VX92" s="38"/>
      <c r="VY92" s="38"/>
      <c r="VZ92" s="38"/>
      <c r="WA92" s="38"/>
      <c r="WB92" s="38"/>
      <c r="WC92" s="38"/>
      <c r="WD92" s="38"/>
      <c r="WE92" s="38"/>
      <c r="WF92" s="38"/>
      <c r="WG92" s="38"/>
      <c r="WH92" s="38"/>
      <c r="WI92" s="38"/>
      <c r="WJ92" s="38"/>
      <c r="WK92" s="38"/>
      <c r="WL92" s="38"/>
      <c r="WM92" s="38"/>
      <c r="WN92" s="38"/>
      <c r="WO92" s="38"/>
      <c r="WP92" s="38"/>
      <c r="WQ92" s="38"/>
      <c r="WR92" s="38"/>
      <c r="WS92" s="38"/>
      <c r="WT92" s="38"/>
      <c r="WU92" s="38"/>
      <c r="WV92" s="38"/>
      <c r="WW92" s="38"/>
      <c r="WX92" s="38"/>
      <c r="WY92" s="38"/>
      <c r="WZ92" s="38"/>
      <c r="XA92" s="38"/>
      <c r="XB92" s="38"/>
      <c r="XC92" s="38"/>
      <c r="XD92" s="38"/>
      <c r="XE92" s="38"/>
      <c r="XF92" s="38"/>
      <c r="XG92" s="38"/>
      <c r="XH92" s="38"/>
      <c r="XI92" s="38"/>
      <c r="XJ92" s="38"/>
      <c r="XK92" s="38"/>
      <c r="XL92" s="38"/>
      <c r="XM92" s="38"/>
      <c r="XN92" s="38"/>
      <c r="XO92" s="38"/>
      <c r="XP92" s="38"/>
      <c r="XQ92" s="38"/>
      <c r="XR92" s="38"/>
      <c r="XS92" s="38"/>
      <c r="XT92" s="38"/>
      <c r="XU92" s="38"/>
      <c r="XV92" s="38"/>
      <c r="XW92" s="38"/>
      <c r="XX92" s="38"/>
      <c r="XY92" s="38"/>
      <c r="XZ92" s="38"/>
      <c r="YA92" s="38"/>
      <c r="YB92" s="38"/>
      <c r="YC92" s="38"/>
      <c r="YD92" s="38"/>
      <c r="YE92" s="38"/>
      <c r="YF92" s="38"/>
      <c r="YG92" s="38"/>
      <c r="YH92" s="38"/>
      <c r="YI92" s="38"/>
      <c r="YJ92" s="38"/>
      <c r="YK92" s="38"/>
      <c r="YL92" s="38"/>
      <c r="YM92" s="38"/>
      <c r="YN92" s="38"/>
      <c r="YO92" s="38"/>
      <c r="YP92" s="38"/>
      <c r="YQ92" s="38"/>
      <c r="YR92" s="38"/>
      <c r="YS92" s="38"/>
      <c r="YT92" s="38"/>
      <c r="YU92" s="38"/>
      <c r="YV92" s="38"/>
      <c r="YW92" s="38"/>
      <c r="YX92" s="38"/>
      <c r="YY92" s="38"/>
      <c r="YZ92" s="38"/>
      <c r="ZA92" s="38"/>
      <c r="ZB92" s="38"/>
      <c r="ZC92" s="38"/>
      <c r="ZD92" s="38"/>
      <c r="ZE92" s="38"/>
      <c r="ZF92" s="38"/>
      <c r="ZG92" s="38"/>
      <c r="ZH92" s="38"/>
      <c r="ZI92" s="38"/>
      <c r="ZJ92" s="38"/>
      <c r="ZK92" s="38"/>
      <c r="ZL92" s="38"/>
      <c r="ZM92" s="38"/>
      <c r="ZN92" s="38"/>
      <c r="ZO92" s="38"/>
      <c r="ZP92" s="38"/>
      <c r="ZQ92" s="38"/>
      <c r="ZR92" s="38"/>
      <c r="ZS92" s="38"/>
      <c r="ZT92" s="38"/>
      <c r="ZU92" s="38"/>
      <c r="ZV92" s="38"/>
      <c r="ZW92" s="38"/>
      <c r="ZX92" s="38"/>
      <c r="ZY92" s="38"/>
      <c r="ZZ92" s="38"/>
      <c r="AAA92" s="38"/>
      <c r="AAB92" s="38"/>
      <c r="AAC92" s="38"/>
      <c r="AAD92" s="38"/>
      <c r="AAE92" s="38"/>
      <c r="AAF92" s="38"/>
      <c r="AAG92" s="38"/>
      <c r="AAH92" s="38"/>
      <c r="AAI92" s="38"/>
      <c r="AAJ92" s="31">
        <f t="shared" si="9"/>
        <v>0</v>
      </c>
      <c r="AAK92" s="5"/>
    </row>
    <row r="93" spans="1:713" s="36" customFormat="1" x14ac:dyDescent="0.25">
      <c r="A93" s="43" t="s">
        <v>181</v>
      </c>
      <c r="B93" s="77">
        <f t="shared" si="8"/>
        <v>0</v>
      </c>
      <c r="C93" s="69">
        <v>1</v>
      </c>
      <c r="D93" s="71">
        <v>43461</v>
      </c>
      <c r="E93" s="79">
        <v>34.71</v>
      </c>
      <c r="F93" s="79">
        <f t="shared" si="10"/>
        <v>0</v>
      </c>
      <c r="G93" s="77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  <c r="AL93" s="38"/>
      <c r="AM93" s="38"/>
      <c r="AN93" s="38"/>
      <c r="AO93" s="38"/>
      <c r="AP93" s="38"/>
      <c r="AQ93" s="38"/>
      <c r="AR93" s="38"/>
      <c r="AS93" s="38"/>
      <c r="AT93" s="38"/>
      <c r="AU93" s="38"/>
      <c r="AV93" s="38"/>
      <c r="AW93" s="38"/>
      <c r="AX93" s="38"/>
      <c r="AY93" s="38"/>
      <c r="AZ93" s="38"/>
      <c r="BA93" s="38"/>
      <c r="BB93" s="38"/>
      <c r="BC93" s="38"/>
      <c r="BD93" s="38"/>
      <c r="BE93" s="38"/>
      <c r="BF93" s="38"/>
      <c r="BG93" s="38"/>
      <c r="BH93" s="38"/>
      <c r="BI93" s="38"/>
      <c r="BJ93" s="38"/>
      <c r="BK93" s="38"/>
      <c r="BL93" s="38"/>
      <c r="BM93" s="38"/>
      <c r="BN93" s="38"/>
      <c r="BO93" s="38"/>
      <c r="BP93" s="38"/>
      <c r="BQ93" s="38"/>
      <c r="BR93" s="38"/>
      <c r="BS93" s="38"/>
      <c r="BT93" s="38"/>
      <c r="BU93" s="38"/>
      <c r="BV93" s="38"/>
      <c r="BW93" s="38"/>
      <c r="BX93" s="38"/>
      <c r="BY93" s="38"/>
      <c r="BZ93" s="38"/>
      <c r="CA93" s="38"/>
      <c r="CB93" s="38"/>
      <c r="CC93" s="38"/>
      <c r="CD93" s="38"/>
      <c r="CE93" s="38"/>
      <c r="CF93" s="38"/>
      <c r="CG93" s="38"/>
      <c r="CH93" s="38"/>
      <c r="CI93" s="38"/>
      <c r="CJ93" s="38"/>
      <c r="CK93" s="38"/>
      <c r="CL93" s="38"/>
      <c r="CM93" s="38"/>
      <c r="CN93" s="38"/>
      <c r="CO93" s="38"/>
      <c r="CP93" s="38"/>
      <c r="CQ93" s="38"/>
      <c r="CR93" s="38"/>
      <c r="CS93" s="38"/>
      <c r="CT93" s="38"/>
      <c r="CU93" s="38"/>
      <c r="CV93" s="38"/>
      <c r="CW93" s="38"/>
      <c r="CX93" s="38"/>
      <c r="CY93" s="38"/>
      <c r="CZ93" s="38"/>
      <c r="DA93" s="38"/>
      <c r="DB93" s="38"/>
      <c r="DC93" s="38"/>
      <c r="DD93" s="38"/>
      <c r="DE93" s="38"/>
      <c r="DF93" s="38"/>
      <c r="DG93" s="38"/>
      <c r="DH93" s="38"/>
      <c r="DI93" s="38"/>
      <c r="DJ93" s="38"/>
      <c r="DK93" s="38"/>
      <c r="DL93" s="38"/>
      <c r="DM93" s="38"/>
      <c r="DN93" s="38"/>
      <c r="DO93" s="38"/>
      <c r="DP93" s="38"/>
      <c r="DQ93" s="38"/>
      <c r="DR93" s="38"/>
      <c r="DS93" s="38"/>
      <c r="DT93" s="38"/>
      <c r="DU93" s="38"/>
      <c r="DV93" s="38"/>
      <c r="DW93" s="38"/>
      <c r="DX93" s="38"/>
      <c r="DY93" s="38"/>
      <c r="DZ93" s="38"/>
      <c r="EA93" s="38"/>
      <c r="EB93" s="38"/>
      <c r="EC93" s="38"/>
      <c r="ED93" s="38"/>
      <c r="EE93" s="38"/>
      <c r="EF93" s="38"/>
      <c r="EG93" s="38"/>
      <c r="EH93" s="38"/>
      <c r="EI93" s="38"/>
      <c r="EJ93" s="38"/>
      <c r="EK93" s="38"/>
      <c r="EL93" s="38"/>
      <c r="EM93" s="38"/>
      <c r="EN93" s="38"/>
      <c r="EO93" s="38"/>
      <c r="EP93" s="38"/>
      <c r="EQ93" s="38"/>
      <c r="ER93" s="38"/>
      <c r="ES93" s="38"/>
      <c r="ET93" s="38"/>
      <c r="EU93" s="38"/>
      <c r="EV93" s="38"/>
      <c r="EW93" s="38"/>
      <c r="EX93" s="38"/>
      <c r="EY93" s="38"/>
      <c r="EZ93" s="38"/>
      <c r="FA93" s="38"/>
      <c r="FB93" s="38"/>
      <c r="FC93" s="38"/>
      <c r="FD93" s="38"/>
      <c r="FE93" s="38"/>
      <c r="FF93" s="38"/>
      <c r="FG93" s="38"/>
      <c r="FH93" s="38"/>
      <c r="FI93" s="38"/>
      <c r="FJ93" s="38"/>
      <c r="FK93" s="38"/>
      <c r="FL93" s="38"/>
      <c r="FM93" s="38"/>
      <c r="FN93" s="38"/>
      <c r="FO93" s="38"/>
      <c r="FP93" s="38"/>
      <c r="FQ93" s="38"/>
      <c r="FR93" s="38"/>
      <c r="FS93" s="38"/>
      <c r="FT93" s="38"/>
      <c r="FU93" s="38"/>
      <c r="FV93" s="38"/>
      <c r="FW93" s="38"/>
      <c r="FX93" s="38"/>
      <c r="FY93" s="38"/>
      <c r="FZ93" s="38"/>
      <c r="GA93" s="38"/>
      <c r="GB93" s="38"/>
      <c r="GC93" s="38"/>
      <c r="GD93" s="38"/>
      <c r="GE93" s="38"/>
      <c r="GF93" s="38"/>
      <c r="GG93" s="38"/>
      <c r="GH93" s="38"/>
      <c r="GI93" s="38"/>
      <c r="GJ93" s="38"/>
      <c r="GK93" s="38"/>
      <c r="GL93" s="38"/>
      <c r="GM93" s="38"/>
      <c r="GN93" s="38"/>
      <c r="GO93" s="38"/>
      <c r="GP93" s="38"/>
      <c r="GQ93" s="38"/>
      <c r="GR93" s="38"/>
      <c r="GS93" s="38"/>
      <c r="GT93" s="38"/>
      <c r="GU93" s="38"/>
      <c r="GV93" s="38"/>
      <c r="GW93" s="38"/>
      <c r="GX93" s="38"/>
      <c r="GY93" s="38"/>
      <c r="GZ93" s="38"/>
      <c r="HA93" s="38"/>
      <c r="HB93" s="38"/>
      <c r="HC93" s="38"/>
      <c r="HD93" s="38"/>
      <c r="HE93" s="38"/>
      <c r="HF93" s="38"/>
      <c r="HG93" s="38"/>
      <c r="HH93" s="38"/>
      <c r="HI93" s="38"/>
      <c r="HJ93" s="38"/>
      <c r="HK93" s="38"/>
      <c r="HL93" s="38"/>
      <c r="HM93" s="38"/>
      <c r="HN93" s="38"/>
      <c r="HO93" s="38"/>
      <c r="HP93" s="38"/>
      <c r="HQ93" s="38"/>
      <c r="HR93" s="38"/>
      <c r="HS93" s="38"/>
      <c r="HT93" s="38"/>
      <c r="HU93" s="38"/>
      <c r="HV93" s="38"/>
      <c r="HW93" s="38"/>
      <c r="HX93" s="38"/>
      <c r="HY93" s="38"/>
      <c r="HZ93" s="38"/>
      <c r="IA93" s="38"/>
      <c r="IB93" s="38"/>
      <c r="IC93" s="38"/>
      <c r="ID93" s="38"/>
      <c r="IE93" s="38"/>
      <c r="IF93" s="38"/>
      <c r="IG93" s="38"/>
      <c r="IH93" s="38"/>
      <c r="II93" s="38"/>
      <c r="IJ93" s="38"/>
      <c r="IK93" s="38"/>
      <c r="IL93" s="38"/>
      <c r="IM93" s="38"/>
      <c r="IN93" s="38"/>
      <c r="IO93" s="38"/>
      <c r="IP93" s="38"/>
      <c r="IQ93" s="38"/>
      <c r="IR93" s="38"/>
      <c r="IS93" s="38"/>
      <c r="IT93" s="38"/>
      <c r="IU93" s="38"/>
      <c r="IV93" s="38"/>
      <c r="IW93" s="38"/>
      <c r="IX93" s="38"/>
      <c r="IY93" s="38"/>
      <c r="IZ93" s="38"/>
      <c r="JA93" s="38"/>
      <c r="JB93" s="38"/>
      <c r="JC93" s="38"/>
      <c r="JD93" s="38"/>
      <c r="JE93" s="38"/>
      <c r="JF93" s="38"/>
      <c r="JG93" s="38"/>
      <c r="JH93" s="38"/>
      <c r="JI93" s="38"/>
      <c r="JJ93" s="38"/>
      <c r="JK93" s="38"/>
      <c r="JL93" s="38"/>
      <c r="JM93" s="38"/>
      <c r="JN93" s="38"/>
      <c r="JO93" s="38"/>
      <c r="JP93" s="38"/>
      <c r="JQ93" s="38"/>
      <c r="JR93" s="38"/>
      <c r="JS93" s="38"/>
      <c r="JT93" s="38"/>
      <c r="JU93" s="38"/>
      <c r="JV93" s="38"/>
      <c r="JW93" s="38"/>
      <c r="JX93" s="38"/>
      <c r="JY93" s="38"/>
      <c r="JZ93" s="38"/>
      <c r="KA93" s="38"/>
      <c r="KB93" s="38"/>
      <c r="KC93" s="38"/>
      <c r="KD93" s="38"/>
      <c r="KE93" s="38"/>
      <c r="KF93" s="38"/>
      <c r="KG93" s="38"/>
      <c r="KH93" s="38"/>
      <c r="KI93" s="38"/>
      <c r="KJ93" s="38"/>
      <c r="KK93" s="38"/>
      <c r="KL93" s="38"/>
      <c r="KM93" s="38"/>
      <c r="KN93" s="38"/>
      <c r="KO93" s="38"/>
      <c r="KP93" s="38"/>
      <c r="KQ93" s="38"/>
      <c r="KR93" s="38"/>
      <c r="KS93" s="38"/>
      <c r="KT93" s="38"/>
      <c r="KU93" s="38"/>
      <c r="KV93" s="38"/>
      <c r="KW93" s="38"/>
      <c r="KX93" s="38"/>
      <c r="KY93" s="38"/>
      <c r="KZ93" s="38"/>
      <c r="LA93" s="38"/>
      <c r="LB93" s="38"/>
      <c r="LC93" s="38"/>
      <c r="LD93" s="38"/>
      <c r="LE93" s="38"/>
      <c r="LF93" s="38"/>
      <c r="LG93" s="38"/>
      <c r="LH93" s="38"/>
      <c r="LI93" s="38"/>
      <c r="LJ93" s="38"/>
      <c r="LK93" s="38"/>
      <c r="LL93" s="38"/>
      <c r="LM93" s="38"/>
      <c r="LN93" s="38"/>
      <c r="LO93" s="38"/>
      <c r="LP93" s="38"/>
      <c r="LQ93" s="38"/>
      <c r="LR93" s="38"/>
      <c r="LS93" s="38"/>
      <c r="LT93" s="38"/>
      <c r="LU93" s="38"/>
      <c r="LV93" s="38"/>
      <c r="LW93" s="38"/>
      <c r="LX93" s="38"/>
      <c r="LY93" s="38"/>
      <c r="LZ93" s="38"/>
      <c r="MA93" s="38"/>
      <c r="MB93" s="38"/>
      <c r="MC93" s="38"/>
      <c r="MD93" s="38"/>
      <c r="ME93" s="38"/>
      <c r="MF93" s="38"/>
      <c r="MG93" s="38"/>
      <c r="MH93" s="38"/>
      <c r="MI93" s="38"/>
      <c r="MJ93" s="38"/>
      <c r="MK93" s="38"/>
      <c r="ML93" s="38"/>
      <c r="MM93" s="38"/>
      <c r="MN93" s="38"/>
      <c r="MO93" s="38"/>
      <c r="MP93" s="38"/>
      <c r="MQ93" s="38"/>
      <c r="MR93" s="38"/>
      <c r="MS93" s="38"/>
      <c r="MT93" s="38"/>
      <c r="MU93" s="38"/>
      <c r="MV93" s="38"/>
      <c r="MW93" s="38"/>
      <c r="MX93" s="38"/>
      <c r="MY93" s="38"/>
      <c r="MZ93" s="38"/>
      <c r="NA93" s="38"/>
      <c r="NB93" s="38"/>
      <c r="NC93" s="38"/>
      <c r="ND93" s="38"/>
      <c r="NE93" s="38"/>
      <c r="NF93" s="38"/>
      <c r="NG93" s="38"/>
      <c r="NH93" s="38"/>
      <c r="NI93" s="38"/>
      <c r="NJ93" s="38"/>
      <c r="NK93" s="38"/>
      <c r="NL93" s="38"/>
      <c r="NM93" s="38"/>
      <c r="NN93" s="38"/>
      <c r="NO93" s="38"/>
      <c r="NP93" s="38"/>
      <c r="NQ93" s="38"/>
      <c r="NR93" s="38"/>
      <c r="NS93" s="38"/>
      <c r="NT93" s="38"/>
      <c r="NU93" s="38"/>
      <c r="NV93" s="38"/>
      <c r="NW93" s="38"/>
      <c r="NX93" s="38"/>
      <c r="NY93" s="38"/>
      <c r="NZ93" s="38"/>
      <c r="OA93" s="38"/>
      <c r="OB93" s="38"/>
      <c r="OC93" s="38"/>
      <c r="OD93" s="38"/>
      <c r="OE93" s="38"/>
      <c r="OF93" s="38"/>
      <c r="OG93" s="38"/>
      <c r="OH93" s="38"/>
      <c r="OI93" s="38"/>
      <c r="OJ93" s="38"/>
      <c r="OK93" s="38"/>
      <c r="OL93" s="38"/>
      <c r="OM93" s="38"/>
      <c r="ON93" s="38"/>
      <c r="OO93" s="38"/>
      <c r="OP93" s="38"/>
      <c r="OQ93" s="38"/>
      <c r="OR93" s="38"/>
      <c r="OS93" s="38"/>
      <c r="OT93" s="38"/>
      <c r="OU93" s="38"/>
      <c r="OV93" s="38"/>
      <c r="OW93" s="38"/>
      <c r="OX93" s="38"/>
      <c r="OY93" s="38"/>
      <c r="OZ93" s="38"/>
      <c r="PA93" s="38"/>
      <c r="PB93" s="38"/>
      <c r="PC93" s="38"/>
      <c r="PD93" s="38"/>
      <c r="PE93" s="38"/>
      <c r="PF93" s="38"/>
      <c r="PG93" s="38"/>
      <c r="PH93" s="38"/>
      <c r="PI93" s="38"/>
      <c r="PJ93" s="38"/>
      <c r="PK93" s="38"/>
      <c r="PL93" s="38"/>
      <c r="PM93" s="38"/>
      <c r="PN93" s="38"/>
      <c r="PO93" s="38"/>
      <c r="PP93" s="38"/>
      <c r="PQ93" s="38"/>
      <c r="PR93" s="38"/>
      <c r="PS93" s="38"/>
      <c r="PT93" s="38"/>
      <c r="PU93" s="38"/>
      <c r="PV93" s="38"/>
      <c r="PW93" s="38"/>
      <c r="PX93" s="38"/>
      <c r="PY93" s="38"/>
      <c r="PZ93" s="38"/>
      <c r="QA93" s="38"/>
      <c r="QB93" s="38"/>
      <c r="QC93" s="38"/>
      <c r="QD93" s="38"/>
      <c r="QE93" s="38"/>
      <c r="QF93" s="38"/>
      <c r="QG93" s="38"/>
      <c r="QH93" s="38"/>
      <c r="QI93" s="38"/>
      <c r="QJ93" s="38"/>
      <c r="QK93" s="38"/>
      <c r="QL93" s="38"/>
      <c r="QM93" s="38"/>
      <c r="QN93" s="38"/>
      <c r="QO93" s="38"/>
      <c r="QP93" s="38"/>
      <c r="QQ93" s="38"/>
      <c r="QR93" s="38"/>
      <c r="QS93" s="38"/>
      <c r="QT93" s="38"/>
      <c r="QU93" s="38"/>
      <c r="QV93" s="38"/>
      <c r="QW93" s="38"/>
      <c r="QX93" s="38"/>
      <c r="QY93" s="38"/>
      <c r="QZ93" s="38"/>
      <c r="RA93" s="38"/>
      <c r="RB93" s="38"/>
      <c r="RC93" s="38"/>
      <c r="RD93" s="38"/>
      <c r="RE93" s="38"/>
      <c r="RF93" s="38"/>
      <c r="RG93" s="38"/>
      <c r="RH93" s="38"/>
      <c r="RI93" s="38"/>
      <c r="RJ93" s="38"/>
      <c r="RK93" s="38"/>
      <c r="RL93" s="38"/>
      <c r="RM93" s="38"/>
      <c r="RN93" s="38"/>
      <c r="RO93" s="38"/>
      <c r="RP93" s="38"/>
      <c r="RQ93" s="38"/>
      <c r="RR93" s="38"/>
      <c r="RS93" s="38"/>
      <c r="RT93" s="38"/>
      <c r="RU93" s="38"/>
      <c r="RV93" s="38"/>
      <c r="RW93" s="38"/>
      <c r="RX93" s="38"/>
      <c r="RY93" s="38"/>
      <c r="RZ93" s="38"/>
      <c r="SA93" s="38"/>
      <c r="SB93" s="38"/>
      <c r="SC93" s="38"/>
      <c r="SD93" s="38"/>
      <c r="SE93" s="38"/>
      <c r="SF93" s="38"/>
      <c r="SG93" s="38"/>
      <c r="SH93" s="38"/>
      <c r="SI93" s="38">
        <v>10</v>
      </c>
      <c r="SJ93" s="38"/>
      <c r="SK93" s="38"/>
      <c r="SL93" s="38"/>
      <c r="SM93" s="38">
        <v>10</v>
      </c>
      <c r="SN93" s="38"/>
      <c r="SO93" s="38"/>
      <c r="SP93" s="38"/>
      <c r="SQ93" s="38"/>
      <c r="SR93" s="38"/>
      <c r="SS93" s="38"/>
      <c r="ST93" s="38"/>
      <c r="SU93" s="38"/>
      <c r="SV93" s="38"/>
      <c r="SW93" s="38"/>
      <c r="SX93" s="38"/>
      <c r="SY93" s="38"/>
      <c r="SZ93" s="38"/>
      <c r="TA93" s="38"/>
      <c r="TB93" s="38"/>
      <c r="TC93" s="38"/>
      <c r="TD93" s="38"/>
      <c r="TE93" s="38"/>
      <c r="TF93" s="38"/>
      <c r="TG93" s="38"/>
      <c r="TH93" s="38"/>
      <c r="TI93" s="38"/>
      <c r="TJ93" s="38"/>
      <c r="TK93" s="38"/>
      <c r="TL93" s="38"/>
      <c r="TM93" s="38"/>
      <c r="TN93" s="38"/>
      <c r="TO93" s="38"/>
      <c r="TP93" s="38"/>
      <c r="TQ93" s="38"/>
      <c r="TR93" s="38"/>
      <c r="TS93" s="38"/>
      <c r="TT93" s="38"/>
      <c r="TU93" s="38"/>
      <c r="TV93" s="38"/>
      <c r="TW93" s="38"/>
      <c r="TX93" s="38"/>
      <c r="TY93" s="38"/>
      <c r="TZ93" s="38"/>
      <c r="UA93" s="38"/>
      <c r="UB93" s="38"/>
      <c r="UC93" s="38"/>
      <c r="UD93" s="38"/>
      <c r="UE93" s="38"/>
      <c r="UF93" s="38"/>
      <c r="UG93" s="38"/>
      <c r="UH93" s="38"/>
      <c r="UI93" s="38"/>
      <c r="UJ93" s="38"/>
      <c r="UK93" s="38"/>
      <c r="UL93" s="38"/>
      <c r="UM93" s="38"/>
      <c r="UN93" s="38"/>
      <c r="UO93" s="38"/>
      <c r="UP93" s="38"/>
      <c r="UQ93" s="38"/>
      <c r="UR93" s="38"/>
      <c r="US93" s="38"/>
      <c r="UT93" s="38"/>
      <c r="UU93" s="38"/>
      <c r="UV93" s="38"/>
      <c r="UW93" s="38"/>
      <c r="UX93" s="38"/>
      <c r="UY93" s="38"/>
      <c r="UZ93" s="38"/>
      <c r="VA93" s="38"/>
      <c r="VB93" s="38"/>
      <c r="VC93" s="38"/>
      <c r="VD93" s="38"/>
      <c r="VE93" s="38"/>
      <c r="VF93" s="38"/>
      <c r="VG93" s="38"/>
      <c r="VH93" s="38"/>
      <c r="VI93" s="38"/>
      <c r="VJ93" s="38"/>
      <c r="VK93" s="38"/>
      <c r="VL93" s="38"/>
      <c r="VM93" s="38"/>
      <c r="VN93" s="38"/>
      <c r="VO93" s="38"/>
      <c r="VP93" s="38"/>
      <c r="VQ93" s="38"/>
      <c r="VR93" s="38"/>
      <c r="VS93" s="38"/>
      <c r="VT93" s="38"/>
      <c r="VU93" s="38"/>
      <c r="VV93" s="38"/>
      <c r="VW93" s="38"/>
      <c r="VX93" s="38"/>
      <c r="VY93" s="38"/>
      <c r="VZ93" s="38"/>
      <c r="WA93" s="38"/>
      <c r="WB93" s="38"/>
      <c r="WC93" s="38"/>
      <c r="WD93" s="38"/>
      <c r="WE93" s="38"/>
      <c r="WF93" s="38"/>
      <c r="WG93" s="38"/>
      <c r="WH93" s="38"/>
      <c r="WI93" s="38"/>
      <c r="WJ93" s="38"/>
      <c r="WK93" s="38"/>
      <c r="WL93" s="38"/>
      <c r="WM93" s="38"/>
      <c r="WN93" s="38"/>
      <c r="WO93" s="38"/>
      <c r="WP93" s="38"/>
      <c r="WQ93" s="38"/>
      <c r="WR93" s="38"/>
      <c r="WS93" s="38"/>
      <c r="WT93" s="38"/>
      <c r="WU93" s="38"/>
      <c r="WV93" s="38"/>
      <c r="WW93" s="38"/>
      <c r="WX93" s="38"/>
      <c r="WY93" s="38"/>
      <c r="WZ93" s="38"/>
      <c r="XA93" s="38"/>
      <c r="XB93" s="38"/>
      <c r="XC93" s="38"/>
      <c r="XD93" s="38"/>
      <c r="XE93" s="38"/>
      <c r="XF93" s="38"/>
      <c r="XG93" s="38"/>
      <c r="XH93" s="38"/>
      <c r="XI93" s="38"/>
      <c r="XJ93" s="38"/>
      <c r="XK93" s="38"/>
      <c r="XL93" s="38"/>
      <c r="XM93" s="38"/>
      <c r="XN93" s="38"/>
      <c r="XO93" s="38"/>
      <c r="XP93" s="38"/>
      <c r="XQ93" s="38"/>
      <c r="XR93" s="38"/>
      <c r="XS93" s="38"/>
      <c r="XT93" s="38"/>
      <c r="XU93" s="38"/>
      <c r="XV93" s="38"/>
      <c r="XW93" s="38"/>
      <c r="XX93" s="38"/>
      <c r="XY93" s="38"/>
      <c r="XZ93" s="38"/>
      <c r="YA93" s="38"/>
      <c r="YB93" s="38"/>
      <c r="YC93" s="38"/>
      <c r="YD93" s="38"/>
      <c r="YE93" s="38"/>
      <c r="YF93" s="38"/>
      <c r="YG93" s="38"/>
      <c r="YH93" s="38"/>
      <c r="YI93" s="38"/>
      <c r="YJ93" s="38"/>
      <c r="YK93" s="38"/>
      <c r="YL93" s="38"/>
      <c r="YM93" s="38"/>
      <c r="YN93" s="38"/>
      <c r="YO93" s="38"/>
      <c r="YP93" s="38"/>
      <c r="YQ93" s="38"/>
      <c r="YR93" s="38"/>
      <c r="YS93" s="38"/>
      <c r="YT93" s="38"/>
      <c r="YU93" s="38"/>
      <c r="YV93" s="38"/>
      <c r="YW93" s="38"/>
      <c r="YX93" s="38"/>
      <c r="YY93" s="38"/>
      <c r="YZ93" s="38"/>
      <c r="ZA93" s="38"/>
      <c r="ZB93" s="38"/>
      <c r="ZC93" s="38"/>
      <c r="ZD93" s="38"/>
      <c r="ZE93" s="38"/>
      <c r="ZF93" s="38"/>
      <c r="ZG93" s="38"/>
      <c r="ZH93" s="38"/>
      <c r="ZI93" s="38"/>
      <c r="ZJ93" s="38"/>
      <c r="ZK93" s="38"/>
      <c r="ZL93" s="38"/>
      <c r="ZM93" s="38">
        <v>3</v>
      </c>
      <c r="ZN93" s="38"/>
      <c r="ZO93" s="38"/>
      <c r="ZP93" s="38"/>
      <c r="ZQ93" s="38">
        <v>3</v>
      </c>
      <c r="ZR93" s="38"/>
      <c r="ZS93" s="38"/>
      <c r="ZT93" s="38"/>
      <c r="ZU93" s="38"/>
      <c r="ZV93" s="38"/>
      <c r="ZW93" s="38"/>
      <c r="ZX93" s="38"/>
      <c r="ZY93" s="38"/>
      <c r="ZZ93" s="38"/>
      <c r="AAA93" s="38"/>
      <c r="AAB93" s="38"/>
      <c r="AAC93" s="38"/>
      <c r="AAD93" s="38"/>
      <c r="AAE93" s="38"/>
      <c r="AAF93" s="38"/>
      <c r="AAG93" s="38"/>
      <c r="AAH93" s="38"/>
      <c r="AAI93" s="38"/>
      <c r="AAJ93" s="31">
        <f t="shared" si="9"/>
        <v>0</v>
      </c>
      <c r="AAK93" s="5"/>
    </row>
    <row r="94" spans="1:713" s="36" customFormat="1" x14ac:dyDescent="0.25">
      <c r="A94" s="43" t="s">
        <v>586</v>
      </c>
      <c r="B94" s="77">
        <f t="shared" si="8"/>
        <v>0</v>
      </c>
      <c r="C94" s="69">
        <v>12</v>
      </c>
      <c r="D94" s="71">
        <v>43451</v>
      </c>
      <c r="E94" s="79">
        <v>8.2899999999999991</v>
      </c>
      <c r="F94" s="79">
        <f t="shared" si="10"/>
        <v>0</v>
      </c>
      <c r="G94" s="77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  <c r="AL94" s="38"/>
      <c r="AM94" s="38"/>
      <c r="AN94" s="38"/>
      <c r="AO94" s="38"/>
      <c r="AP94" s="38"/>
      <c r="AQ94" s="38"/>
      <c r="AR94" s="38"/>
      <c r="AS94" s="38"/>
      <c r="AT94" s="38"/>
      <c r="AU94" s="38"/>
      <c r="AV94" s="38"/>
      <c r="AW94" s="38"/>
      <c r="AX94" s="38"/>
      <c r="AY94" s="38"/>
      <c r="AZ94" s="38"/>
      <c r="BA94" s="38"/>
      <c r="BB94" s="38"/>
      <c r="BC94" s="38"/>
      <c r="BD94" s="38"/>
      <c r="BE94" s="38"/>
      <c r="BF94" s="38"/>
      <c r="BG94" s="38"/>
      <c r="BH94" s="38"/>
      <c r="BI94" s="38"/>
      <c r="BJ94" s="38"/>
      <c r="BK94" s="38"/>
      <c r="BL94" s="38"/>
      <c r="BM94" s="38"/>
      <c r="BN94" s="38"/>
      <c r="BO94" s="38"/>
      <c r="BP94" s="38"/>
      <c r="BQ94" s="38"/>
      <c r="BR94" s="38"/>
      <c r="BS94" s="38"/>
      <c r="BT94" s="38"/>
      <c r="BU94" s="38"/>
      <c r="BV94" s="38"/>
      <c r="BW94" s="38"/>
      <c r="BX94" s="38"/>
      <c r="BY94" s="38"/>
      <c r="BZ94" s="38"/>
      <c r="CA94" s="38"/>
      <c r="CB94" s="38"/>
      <c r="CC94" s="38"/>
      <c r="CD94" s="38"/>
      <c r="CE94" s="38"/>
      <c r="CF94" s="38"/>
      <c r="CG94" s="38"/>
      <c r="CH94" s="38"/>
      <c r="CI94" s="38"/>
      <c r="CJ94" s="38"/>
      <c r="CK94" s="38"/>
      <c r="CL94" s="38"/>
      <c r="CM94" s="38"/>
      <c r="CN94" s="38"/>
      <c r="CO94" s="38"/>
      <c r="CP94" s="38"/>
      <c r="CQ94" s="38"/>
      <c r="CR94" s="38"/>
      <c r="CS94" s="38"/>
      <c r="CT94" s="38"/>
      <c r="CU94" s="38"/>
      <c r="CV94" s="38"/>
      <c r="CW94" s="38"/>
      <c r="CX94" s="38"/>
      <c r="CY94" s="38"/>
      <c r="CZ94" s="38"/>
      <c r="DA94" s="38"/>
      <c r="DB94" s="38"/>
      <c r="DC94" s="38"/>
      <c r="DD94" s="38"/>
      <c r="DE94" s="38"/>
      <c r="DF94" s="38"/>
      <c r="DG94" s="38"/>
      <c r="DH94" s="38"/>
      <c r="DI94" s="38"/>
      <c r="DJ94" s="38"/>
      <c r="DK94" s="38"/>
      <c r="DL94" s="38"/>
      <c r="DM94" s="38"/>
      <c r="DN94" s="38"/>
      <c r="DO94" s="38"/>
      <c r="DP94" s="38"/>
      <c r="DQ94" s="38"/>
      <c r="DR94" s="38"/>
      <c r="DS94" s="38"/>
      <c r="DT94" s="38"/>
      <c r="DU94" s="38"/>
      <c r="DV94" s="38"/>
      <c r="DW94" s="38"/>
      <c r="DX94" s="38"/>
      <c r="DY94" s="38"/>
      <c r="DZ94" s="38"/>
      <c r="EA94" s="38"/>
      <c r="EB94" s="38"/>
      <c r="EC94" s="38"/>
      <c r="ED94" s="38"/>
      <c r="EE94" s="38"/>
      <c r="EF94" s="38"/>
      <c r="EG94" s="38"/>
      <c r="EH94" s="38"/>
      <c r="EI94" s="38"/>
      <c r="EJ94" s="38"/>
      <c r="EK94" s="38"/>
      <c r="EL94" s="38"/>
      <c r="EM94" s="38"/>
      <c r="EN94" s="38"/>
      <c r="EO94" s="38"/>
      <c r="EP94" s="38"/>
      <c r="EQ94" s="38"/>
      <c r="ER94" s="38"/>
      <c r="ES94" s="38"/>
      <c r="ET94" s="38"/>
      <c r="EU94" s="38"/>
      <c r="EV94" s="38"/>
      <c r="EW94" s="38"/>
      <c r="EX94" s="38"/>
      <c r="EY94" s="38"/>
      <c r="EZ94" s="38"/>
      <c r="FA94" s="38"/>
      <c r="FB94" s="38"/>
      <c r="FC94" s="38"/>
      <c r="FD94" s="38"/>
      <c r="FE94" s="38"/>
      <c r="FF94" s="38"/>
      <c r="FG94" s="38"/>
      <c r="FH94" s="38"/>
      <c r="FI94" s="38"/>
      <c r="FJ94" s="38"/>
      <c r="FK94" s="38"/>
      <c r="FL94" s="38"/>
      <c r="FM94" s="38"/>
      <c r="FN94" s="38"/>
      <c r="FO94" s="38"/>
      <c r="FP94" s="38"/>
      <c r="FQ94" s="38"/>
      <c r="FR94" s="38"/>
      <c r="FS94" s="38"/>
      <c r="FT94" s="38"/>
      <c r="FU94" s="38"/>
      <c r="FV94" s="38"/>
      <c r="FW94" s="38"/>
      <c r="FX94" s="38"/>
      <c r="FY94" s="38"/>
      <c r="FZ94" s="38"/>
      <c r="GA94" s="38"/>
      <c r="GB94" s="38"/>
      <c r="GC94" s="38"/>
      <c r="GD94" s="38"/>
      <c r="GE94" s="38"/>
      <c r="GF94" s="38"/>
      <c r="GG94" s="38"/>
      <c r="GH94" s="38"/>
      <c r="GI94" s="38"/>
      <c r="GJ94" s="38"/>
      <c r="GK94" s="38"/>
      <c r="GL94" s="38"/>
      <c r="GM94" s="38"/>
      <c r="GN94" s="38"/>
      <c r="GO94" s="38"/>
      <c r="GP94" s="38"/>
      <c r="GQ94" s="38"/>
      <c r="GR94" s="38"/>
      <c r="GS94" s="38"/>
      <c r="GT94" s="38"/>
      <c r="GU94" s="38"/>
      <c r="GV94" s="38"/>
      <c r="GW94" s="38"/>
      <c r="GX94" s="38"/>
      <c r="GY94" s="38"/>
      <c r="GZ94" s="38"/>
      <c r="HA94" s="38"/>
      <c r="HB94" s="38"/>
      <c r="HC94" s="38"/>
      <c r="HD94" s="38"/>
      <c r="HE94" s="38"/>
      <c r="HF94" s="38"/>
      <c r="HG94" s="38"/>
      <c r="HH94" s="38"/>
      <c r="HI94" s="38"/>
      <c r="HJ94" s="38"/>
      <c r="HK94" s="38"/>
      <c r="HL94" s="38"/>
      <c r="HM94" s="38"/>
      <c r="HN94" s="38"/>
      <c r="HO94" s="38"/>
      <c r="HP94" s="38"/>
      <c r="HQ94" s="38"/>
      <c r="HR94" s="38"/>
      <c r="HS94" s="38"/>
      <c r="HT94" s="38"/>
      <c r="HU94" s="38"/>
      <c r="HV94" s="38"/>
      <c r="HW94" s="38"/>
      <c r="HX94" s="38"/>
      <c r="HY94" s="38"/>
      <c r="HZ94" s="38"/>
      <c r="IA94" s="38"/>
      <c r="IB94" s="38"/>
      <c r="IC94" s="38"/>
      <c r="ID94" s="38"/>
      <c r="IE94" s="38"/>
      <c r="IF94" s="38"/>
      <c r="IG94" s="38"/>
      <c r="IH94" s="38"/>
      <c r="II94" s="38"/>
      <c r="IJ94" s="38"/>
      <c r="IK94" s="38"/>
      <c r="IL94" s="38"/>
      <c r="IM94" s="38"/>
      <c r="IN94" s="38"/>
      <c r="IO94" s="38"/>
      <c r="IP94" s="38"/>
      <c r="IQ94" s="38"/>
      <c r="IR94" s="38"/>
      <c r="IS94" s="38"/>
      <c r="IT94" s="38"/>
      <c r="IU94" s="38"/>
      <c r="IV94" s="38"/>
      <c r="IW94" s="38"/>
      <c r="IX94" s="38"/>
      <c r="IY94" s="38"/>
      <c r="IZ94" s="38"/>
      <c r="JA94" s="38"/>
      <c r="JB94" s="38"/>
      <c r="JC94" s="38"/>
      <c r="JD94" s="38"/>
      <c r="JE94" s="38"/>
      <c r="JF94" s="38"/>
      <c r="JG94" s="38"/>
      <c r="JH94" s="38"/>
      <c r="JI94" s="38"/>
      <c r="JJ94" s="38"/>
      <c r="JK94" s="38"/>
      <c r="JL94" s="38"/>
      <c r="JM94" s="38"/>
      <c r="JN94" s="38"/>
      <c r="JO94" s="38"/>
      <c r="JP94" s="38"/>
      <c r="JQ94" s="38"/>
      <c r="JR94" s="38"/>
      <c r="JS94" s="38"/>
      <c r="JT94" s="38"/>
      <c r="JU94" s="38"/>
      <c r="JV94" s="38"/>
      <c r="JW94" s="38"/>
      <c r="JX94" s="38"/>
      <c r="JY94" s="38"/>
      <c r="JZ94" s="38"/>
      <c r="KA94" s="38"/>
      <c r="KB94" s="38"/>
      <c r="KC94" s="38"/>
      <c r="KD94" s="38"/>
      <c r="KE94" s="38"/>
      <c r="KF94" s="38"/>
      <c r="KG94" s="38"/>
      <c r="KH94" s="38"/>
      <c r="KI94" s="38"/>
      <c r="KJ94" s="38"/>
      <c r="KK94" s="38"/>
      <c r="KL94" s="38"/>
      <c r="KM94" s="38"/>
      <c r="KN94" s="38"/>
      <c r="KO94" s="38"/>
      <c r="KP94" s="38"/>
      <c r="KQ94" s="38"/>
      <c r="KR94" s="38"/>
      <c r="KS94" s="38"/>
      <c r="KT94" s="38"/>
      <c r="KU94" s="38"/>
      <c r="KV94" s="38"/>
      <c r="KW94" s="38"/>
      <c r="KX94" s="38"/>
      <c r="KY94" s="38"/>
      <c r="KZ94" s="38"/>
      <c r="LA94" s="38"/>
      <c r="LB94" s="38"/>
      <c r="LC94" s="38"/>
      <c r="LD94" s="38"/>
      <c r="LE94" s="38"/>
      <c r="LF94" s="38"/>
      <c r="LG94" s="38"/>
      <c r="LH94" s="38"/>
      <c r="LI94" s="38"/>
      <c r="LJ94" s="38"/>
      <c r="LK94" s="38"/>
      <c r="LL94" s="38"/>
      <c r="LM94" s="38"/>
      <c r="LN94" s="38"/>
      <c r="LO94" s="38"/>
      <c r="LP94" s="38"/>
      <c r="LQ94" s="38"/>
      <c r="LR94" s="38"/>
      <c r="LS94" s="38"/>
      <c r="LT94" s="38"/>
      <c r="LU94" s="38"/>
      <c r="LV94" s="38"/>
      <c r="LW94" s="38"/>
      <c r="LX94" s="38"/>
      <c r="LY94" s="38"/>
      <c r="LZ94" s="38"/>
      <c r="MA94" s="38"/>
      <c r="MB94" s="38"/>
      <c r="MC94" s="38"/>
      <c r="MD94" s="38"/>
      <c r="ME94" s="38"/>
      <c r="MF94" s="38"/>
      <c r="MG94" s="38"/>
      <c r="MH94" s="38"/>
      <c r="MI94" s="38"/>
      <c r="MJ94" s="38"/>
      <c r="MK94" s="38"/>
      <c r="ML94" s="38"/>
      <c r="MM94" s="38"/>
      <c r="MN94" s="38"/>
      <c r="MO94" s="38"/>
      <c r="MP94" s="38"/>
      <c r="MQ94" s="38"/>
      <c r="MR94" s="38"/>
      <c r="MS94" s="38"/>
      <c r="MT94" s="38"/>
      <c r="MU94" s="38"/>
      <c r="MV94" s="38"/>
      <c r="MW94" s="38"/>
      <c r="MX94" s="38"/>
      <c r="MY94" s="38"/>
      <c r="MZ94" s="38"/>
      <c r="NA94" s="38"/>
      <c r="NB94" s="38"/>
      <c r="NC94" s="38"/>
      <c r="ND94" s="38"/>
      <c r="NE94" s="38"/>
      <c r="NF94" s="38"/>
      <c r="NG94" s="38"/>
      <c r="NH94" s="38"/>
      <c r="NI94" s="38"/>
      <c r="NJ94" s="38"/>
      <c r="NK94" s="38"/>
      <c r="NL94" s="38"/>
      <c r="NM94" s="38"/>
      <c r="NN94" s="38"/>
      <c r="NO94" s="38"/>
      <c r="NP94" s="38"/>
      <c r="NQ94" s="38"/>
      <c r="NR94" s="38"/>
      <c r="NS94" s="38"/>
      <c r="NT94" s="38"/>
      <c r="NU94" s="38"/>
      <c r="NV94" s="38"/>
      <c r="NW94" s="38"/>
      <c r="NX94" s="38"/>
      <c r="NY94" s="38"/>
      <c r="NZ94" s="38"/>
      <c r="OA94" s="38"/>
      <c r="OB94" s="38"/>
      <c r="OC94" s="38"/>
      <c r="OD94" s="38"/>
      <c r="OE94" s="38"/>
      <c r="OF94" s="38"/>
      <c r="OG94" s="38"/>
      <c r="OH94" s="38"/>
      <c r="OI94" s="38"/>
      <c r="OJ94" s="38"/>
      <c r="OK94" s="38"/>
      <c r="OL94" s="38"/>
      <c r="OM94" s="38"/>
      <c r="ON94" s="38"/>
      <c r="OO94" s="38"/>
      <c r="OP94" s="38"/>
      <c r="OQ94" s="38"/>
      <c r="OR94" s="38"/>
      <c r="OS94" s="38"/>
      <c r="OT94" s="38"/>
      <c r="OU94" s="38"/>
      <c r="OV94" s="38"/>
      <c r="OW94" s="38"/>
      <c r="OX94" s="38"/>
      <c r="OY94" s="38"/>
      <c r="OZ94" s="38"/>
      <c r="PA94" s="38"/>
      <c r="PB94" s="38"/>
      <c r="PC94" s="38"/>
      <c r="PD94" s="38"/>
      <c r="PE94" s="38"/>
      <c r="PF94" s="38"/>
      <c r="PG94" s="38"/>
      <c r="PH94" s="38"/>
      <c r="PI94" s="38"/>
      <c r="PJ94" s="38"/>
      <c r="PK94" s="38"/>
      <c r="PL94" s="38"/>
      <c r="PM94" s="38"/>
      <c r="PN94" s="38"/>
      <c r="PO94" s="38"/>
      <c r="PP94" s="38"/>
      <c r="PQ94" s="38"/>
      <c r="PR94" s="38"/>
      <c r="PS94" s="38"/>
      <c r="PT94" s="38"/>
      <c r="PU94" s="38"/>
      <c r="PV94" s="38"/>
      <c r="PW94" s="38"/>
      <c r="PX94" s="38"/>
      <c r="PY94" s="38"/>
      <c r="PZ94" s="38"/>
      <c r="QA94" s="38"/>
      <c r="QB94" s="38"/>
      <c r="QC94" s="38"/>
      <c r="QD94" s="38"/>
      <c r="QE94" s="38"/>
      <c r="QF94" s="38"/>
      <c r="QG94" s="38"/>
      <c r="QH94" s="38"/>
      <c r="QI94" s="38"/>
      <c r="QJ94" s="38"/>
      <c r="QK94" s="38"/>
      <c r="QL94" s="38"/>
      <c r="QM94" s="38"/>
      <c r="QN94" s="38"/>
      <c r="QO94" s="38"/>
      <c r="QP94" s="38"/>
      <c r="QQ94" s="38"/>
      <c r="QR94" s="38"/>
      <c r="QS94" s="38"/>
      <c r="QT94" s="38"/>
      <c r="QU94" s="38"/>
      <c r="QV94" s="38"/>
      <c r="QW94" s="38"/>
      <c r="QX94" s="38"/>
      <c r="QY94" s="38"/>
      <c r="QZ94" s="38"/>
      <c r="RA94" s="38"/>
      <c r="RB94" s="38"/>
      <c r="RC94" s="38"/>
      <c r="RD94" s="38"/>
      <c r="RE94" s="38"/>
      <c r="RF94" s="38"/>
      <c r="RG94" s="38"/>
      <c r="RH94" s="38"/>
      <c r="RI94" s="38"/>
      <c r="RJ94" s="38"/>
      <c r="RK94" s="38"/>
      <c r="RL94" s="38"/>
      <c r="RM94" s="38"/>
      <c r="RN94" s="38"/>
      <c r="RO94" s="38"/>
      <c r="RP94" s="38"/>
      <c r="RQ94" s="38"/>
      <c r="RR94" s="38"/>
      <c r="RS94" s="38"/>
      <c r="RT94" s="38"/>
      <c r="RU94" s="38"/>
      <c r="RV94" s="38"/>
      <c r="RW94" s="38"/>
      <c r="RX94" s="38"/>
      <c r="RY94" s="38"/>
      <c r="RZ94" s="38"/>
      <c r="SA94" s="38"/>
      <c r="SB94" s="38"/>
      <c r="SC94" s="38"/>
      <c r="SD94" s="38"/>
      <c r="SE94" s="38"/>
      <c r="SF94" s="38"/>
      <c r="SG94" s="38"/>
      <c r="SH94" s="38"/>
      <c r="SI94" s="38">
        <v>48</v>
      </c>
      <c r="SJ94" s="38"/>
      <c r="SK94" s="38"/>
      <c r="SL94" s="38"/>
      <c r="SM94" s="38">
        <v>48</v>
      </c>
      <c r="SN94" s="38"/>
      <c r="SO94" s="38"/>
      <c r="SP94" s="38"/>
      <c r="SQ94" s="38"/>
      <c r="SR94" s="38"/>
      <c r="SS94" s="38"/>
      <c r="ST94" s="38"/>
      <c r="SU94" s="38"/>
      <c r="SV94" s="38"/>
      <c r="SW94" s="38"/>
      <c r="SX94" s="38"/>
      <c r="SY94" s="38"/>
      <c r="SZ94" s="38"/>
      <c r="TA94" s="38"/>
      <c r="TB94" s="38"/>
      <c r="TC94" s="38"/>
      <c r="TD94" s="38"/>
      <c r="TE94" s="38"/>
      <c r="TF94" s="38"/>
      <c r="TG94" s="38"/>
      <c r="TH94" s="38"/>
      <c r="TI94" s="38"/>
      <c r="TJ94" s="38"/>
      <c r="TK94" s="38"/>
      <c r="TL94" s="38"/>
      <c r="TM94" s="38"/>
      <c r="TN94" s="38"/>
      <c r="TO94" s="38"/>
      <c r="TP94" s="38"/>
      <c r="TQ94" s="38"/>
      <c r="TR94" s="38"/>
      <c r="TS94" s="38"/>
      <c r="TT94" s="38"/>
      <c r="TU94" s="38"/>
      <c r="TV94" s="38"/>
      <c r="TW94" s="38"/>
      <c r="TX94" s="38"/>
      <c r="TY94" s="38"/>
      <c r="TZ94" s="38"/>
      <c r="UA94" s="38"/>
      <c r="UB94" s="38"/>
      <c r="UC94" s="38"/>
      <c r="UD94" s="38"/>
      <c r="UE94" s="38"/>
      <c r="UF94" s="38"/>
      <c r="UG94" s="38"/>
      <c r="UH94" s="38"/>
      <c r="UI94" s="38"/>
      <c r="UJ94" s="38"/>
      <c r="UK94" s="38"/>
      <c r="UL94" s="38"/>
      <c r="UM94" s="38"/>
      <c r="UN94" s="38"/>
      <c r="UO94" s="38"/>
      <c r="UP94" s="38"/>
      <c r="UQ94" s="38"/>
      <c r="UR94" s="38"/>
      <c r="US94" s="38"/>
      <c r="UT94" s="38"/>
      <c r="UU94" s="38"/>
      <c r="UV94" s="38"/>
      <c r="UW94" s="38"/>
      <c r="UX94" s="38"/>
      <c r="UY94" s="38"/>
      <c r="UZ94" s="38"/>
      <c r="VA94" s="38"/>
      <c r="VB94" s="38"/>
      <c r="VC94" s="38"/>
      <c r="VD94" s="38"/>
      <c r="VE94" s="38"/>
      <c r="VF94" s="38"/>
      <c r="VG94" s="38"/>
      <c r="VH94" s="38"/>
      <c r="VI94" s="38"/>
      <c r="VJ94" s="38"/>
      <c r="VK94" s="38"/>
      <c r="VL94" s="38"/>
      <c r="VM94" s="38"/>
      <c r="VN94" s="38"/>
      <c r="VO94" s="38"/>
      <c r="VP94" s="38"/>
      <c r="VQ94" s="38"/>
      <c r="VR94" s="38"/>
      <c r="VS94" s="38"/>
      <c r="VT94" s="38"/>
      <c r="VU94" s="38"/>
      <c r="VV94" s="38"/>
      <c r="VW94" s="38"/>
      <c r="VX94" s="38"/>
      <c r="VY94" s="38"/>
      <c r="VZ94" s="38"/>
      <c r="WA94" s="38"/>
      <c r="WB94" s="38"/>
      <c r="WC94" s="38"/>
      <c r="WD94" s="38"/>
      <c r="WE94" s="38"/>
      <c r="WF94" s="38"/>
      <c r="WG94" s="38"/>
      <c r="WH94" s="38"/>
      <c r="WI94" s="38"/>
      <c r="WJ94" s="38"/>
      <c r="WK94" s="38"/>
      <c r="WL94" s="38"/>
      <c r="WM94" s="38"/>
      <c r="WN94" s="38"/>
      <c r="WO94" s="38"/>
      <c r="WP94" s="38"/>
      <c r="WQ94" s="38"/>
      <c r="WR94" s="38"/>
      <c r="WS94" s="38"/>
      <c r="WT94" s="38"/>
      <c r="WU94" s="38"/>
      <c r="WV94" s="38"/>
      <c r="WW94" s="38"/>
      <c r="WX94" s="38"/>
      <c r="WY94" s="38"/>
      <c r="WZ94" s="38"/>
      <c r="XA94" s="38"/>
      <c r="XB94" s="38"/>
      <c r="XC94" s="38"/>
      <c r="XD94" s="38"/>
      <c r="XE94" s="38"/>
      <c r="XF94" s="38"/>
      <c r="XG94" s="38"/>
      <c r="XH94" s="38"/>
      <c r="XI94" s="38"/>
      <c r="XJ94" s="38"/>
      <c r="XK94" s="38"/>
      <c r="XL94" s="38"/>
      <c r="XM94" s="38"/>
      <c r="XN94" s="38"/>
      <c r="XO94" s="38"/>
      <c r="XP94" s="38"/>
      <c r="XQ94" s="38"/>
      <c r="XR94" s="38"/>
      <c r="XS94" s="38"/>
      <c r="XT94" s="38"/>
      <c r="XU94" s="38"/>
      <c r="XV94" s="38"/>
      <c r="XW94" s="38"/>
      <c r="XX94" s="38"/>
      <c r="XY94" s="38"/>
      <c r="XZ94" s="38"/>
      <c r="YA94" s="38"/>
      <c r="YB94" s="38"/>
      <c r="YC94" s="38"/>
      <c r="YD94" s="38"/>
      <c r="YE94" s="38"/>
      <c r="YF94" s="38"/>
      <c r="YG94" s="38"/>
      <c r="YH94" s="38"/>
      <c r="YI94" s="38"/>
      <c r="YJ94" s="38"/>
      <c r="YK94" s="38"/>
      <c r="YL94" s="38"/>
      <c r="YM94" s="38"/>
      <c r="YN94" s="38"/>
      <c r="YO94" s="38"/>
      <c r="YP94" s="38"/>
      <c r="YQ94" s="38"/>
      <c r="YR94" s="38"/>
      <c r="YS94" s="38"/>
      <c r="YT94" s="38"/>
      <c r="YU94" s="38"/>
      <c r="YV94" s="38">
        <v>48</v>
      </c>
      <c r="YW94" s="38"/>
      <c r="YX94" s="38"/>
      <c r="YY94" s="38"/>
      <c r="YZ94" s="38"/>
      <c r="ZA94" s="38"/>
      <c r="ZB94" s="38"/>
      <c r="ZC94" s="38"/>
      <c r="ZD94" s="38"/>
      <c r="ZE94" s="38"/>
      <c r="ZF94" s="38"/>
      <c r="ZG94" s="38"/>
      <c r="ZH94" s="38"/>
      <c r="ZI94" s="38"/>
      <c r="ZJ94" s="38"/>
      <c r="ZK94" s="38"/>
      <c r="ZL94" s="38"/>
      <c r="ZM94" s="38">
        <v>48</v>
      </c>
      <c r="ZN94" s="38"/>
      <c r="ZO94" s="38"/>
      <c r="ZP94" s="38"/>
      <c r="ZQ94" s="38"/>
      <c r="ZR94" s="38"/>
      <c r="ZS94" s="38"/>
      <c r="ZT94" s="38"/>
      <c r="ZU94" s="38"/>
      <c r="ZV94" s="38"/>
      <c r="ZW94" s="38"/>
      <c r="ZX94" s="38"/>
      <c r="ZY94" s="38"/>
      <c r="ZZ94" s="38"/>
      <c r="AAA94" s="38"/>
      <c r="AAB94" s="38"/>
      <c r="AAC94" s="38"/>
      <c r="AAD94" s="38"/>
      <c r="AAE94" s="38"/>
      <c r="AAF94" s="38"/>
      <c r="AAG94" s="38"/>
      <c r="AAH94" s="38"/>
      <c r="AAI94" s="38"/>
      <c r="AAJ94" s="31">
        <f t="shared" si="9"/>
        <v>0</v>
      </c>
      <c r="AAK94" s="5"/>
    </row>
    <row r="95" spans="1:713" s="36" customFormat="1" x14ac:dyDescent="0.25">
      <c r="A95" s="26" t="s">
        <v>57</v>
      </c>
      <c r="B95" s="77">
        <f t="shared" si="8"/>
        <v>0</v>
      </c>
      <c r="C95" s="69">
        <v>1</v>
      </c>
      <c r="D95" s="71">
        <v>43227</v>
      </c>
      <c r="E95" s="79">
        <v>33.79</v>
      </c>
      <c r="F95" s="79">
        <f t="shared" si="10"/>
        <v>0</v>
      </c>
      <c r="G95" s="77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  <c r="AL95" s="38"/>
      <c r="AM95" s="38"/>
      <c r="AN95" s="38"/>
      <c r="AO95" s="38"/>
      <c r="AP95" s="38"/>
      <c r="AQ95" s="38"/>
      <c r="AR95" s="38"/>
      <c r="AS95" s="38"/>
      <c r="AT95" s="38"/>
      <c r="AU95" s="38"/>
      <c r="AV95" s="38"/>
      <c r="AW95" s="38"/>
      <c r="AX95" s="38"/>
      <c r="AY95" s="38"/>
      <c r="AZ95" s="38"/>
      <c r="BA95" s="38"/>
      <c r="BB95" s="38"/>
      <c r="BC95" s="38"/>
      <c r="BD95" s="38"/>
      <c r="BE95" s="38"/>
      <c r="BF95" s="38"/>
      <c r="BG95" s="38"/>
      <c r="BH95" s="38"/>
      <c r="BI95" s="38"/>
      <c r="BJ95" s="38"/>
      <c r="BK95" s="38"/>
      <c r="BL95" s="38"/>
      <c r="BM95" s="38"/>
      <c r="BN95" s="38"/>
      <c r="BO95" s="38"/>
      <c r="BP95" s="38"/>
      <c r="BQ95" s="38"/>
      <c r="BR95" s="38"/>
      <c r="BS95" s="38"/>
      <c r="BT95" s="38"/>
      <c r="BU95" s="38"/>
      <c r="BV95" s="38">
        <v>3</v>
      </c>
      <c r="BW95" s="38"/>
      <c r="BX95" s="38"/>
      <c r="BY95" s="38">
        <v>3</v>
      </c>
      <c r="BZ95" s="38"/>
      <c r="CA95" s="38"/>
      <c r="CB95" s="38"/>
      <c r="CC95" s="38"/>
      <c r="CD95" s="38"/>
      <c r="CE95" s="38"/>
      <c r="CF95" s="38"/>
      <c r="CG95" s="38"/>
      <c r="CH95" s="38"/>
      <c r="CI95" s="38"/>
      <c r="CJ95" s="38"/>
      <c r="CK95" s="38"/>
      <c r="CL95" s="38"/>
      <c r="CM95" s="38"/>
      <c r="CN95" s="38"/>
      <c r="CO95" s="38"/>
      <c r="CP95" s="38"/>
      <c r="CQ95" s="38"/>
      <c r="CR95" s="38"/>
      <c r="CS95" s="38"/>
      <c r="CT95" s="38"/>
      <c r="CU95" s="38"/>
      <c r="CV95" s="38"/>
      <c r="CW95" s="38"/>
      <c r="CX95" s="38"/>
      <c r="CY95" s="38"/>
      <c r="CZ95" s="38"/>
      <c r="DA95" s="38"/>
      <c r="DB95" s="38"/>
      <c r="DC95" s="38"/>
      <c r="DD95" s="38"/>
      <c r="DE95" s="38"/>
      <c r="DF95" s="38"/>
      <c r="DG95" s="38"/>
      <c r="DH95" s="38"/>
      <c r="DI95" s="38"/>
      <c r="DJ95" s="38"/>
      <c r="DK95" s="38"/>
      <c r="DL95" s="38"/>
      <c r="DM95" s="38"/>
      <c r="DN95" s="38"/>
      <c r="DO95" s="38"/>
      <c r="DP95" s="38"/>
      <c r="DQ95" s="38"/>
      <c r="DR95" s="38"/>
      <c r="DS95" s="38"/>
      <c r="DT95" s="38">
        <v>2</v>
      </c>
      <c r="DU95" s="38">
        <v>3</v>
      </c>
      <c r="DV95" s="38"/>
      <c r="DW95" s="38"/>
      <c r="DX95" s="38"/>
      <c r="DY95" s="38"/>
      <c r="DZ95" s="38"/>
      <c r="EA95" s="38"/>
      <c r="EB95" s="38"/>
      <c r="EC95" s="38"/>
      <c r="ED95" s="38"/>
      <c r="EE95" s="38"/>
      <c r="EF95" s="38"/>
      <c r="EG95" s="38"/>
      <c r="EH95" s="38"/>
      <c r="EI95" s="38"/>
      <c r="EJ95" s="38"/>
      <c r="EK95" s="38"/>
      <c r="EL95" s="38"/>
      <c r="EM95" s="38"/>
      <c r="EN95" s="38"/>
      <c r="EO95" s="38"/>
      <c r="EP95" s="38"/>
      <c r="EQ95" s="38"/>
      <c r="ER95" s="38"/>
      <c r="ES95" s="38"/>
      <c r="ET95" s="38"/>
      <c r="EU95" s="38"/>
      <c r="EV95" s="38">
        <v>1</v>
      </c>
      <c r="EW95" s="38"/>
      <c r="EX95" s="38"/>
      <c r="EY95" s="38"/>
      <c r="EZ95" s="38"/>
      <c r="FA95" s="38"/>
      <c r="FB95" s="38"/>
      <c r="FC95" s="38"/>
      <c r="FD95" s="38"/>
      <c r="FE95" s="38"/>
      <c r="FF95" s="38"/>
      <c r="FG95" s="38"/>
      <c r="FH95" s="38"/>
      <c r="FI95" s="38"/>
      <c r="FJ95" s="38"/>
      <c r="FK95" s="38"/>
      <c r="FL95" s="38"/>
      <c r="FM95" s="38"/>
      <c r="FN95" s="38"/>
      <c r="FO95" s="38"/>
      <c r="FP95" s="38"/>
      <c r="FQ95" s="38"/>
      <c r="FR95" s="38"/>
      <c r="FS95" s="38"/>
      <c r="FT95" s="38"/>
      <c r="FU95" s="38"/>
      <c r="FV95" s="38"/>
      <c r="FW95" s="38"/>
      <c r="FX95" s="38"/>
      <c r="FY95" s="38"/>
      <c r="FZ95" s="38"/>
      <c r="GA95" s="38"/>
      <c r="GB95" s="38"/>
      <c r="GC95" s="38"/>
      <c r="GD95" s="38"/>
      <c r="GE95" s="38"/>
      <c r="GF95" s="38"/>
      <c r="GG95" s="38"/>
      <c r="GH95" s="38"/>
      <c r="GI95" s="38"/>
      <c r="GJ95" s="38"/>
      <c r="GK95" s="38"/>
      <c r="GL95" s="38"/>
      <c r="GM95" s="38"/>
      <c r="GN95" s="38"/>
      <c r="GO95" s="38"/>
      <c r="GP95" s="38"/>
      <c r="GQ95" s="38"/>
      <c r="GR95" s="38"/>
      <c r="GS95" s="38"/>
      <c r="GT95" s="38"/>
      <c r="GU95" s="38"/>
      <c r="GV95" s="38"/>
      <c r="GW95" s="38"/>
      <c r="GX95" s="38"/>
      <c r="GY95" s="38"/>
      <c r="GZ95" s="38"/>
      <c r="HA95" s="38"/>
      <c r="HB95" s="38"/>
      <c r="HC95" s="38"/>
      <c r="HD95" s="38"/>
      <c r="HE95" s="38"/>
      <c r="HF95" s="38"/>
      <c r="HG95" s="38"/>
      <c r="HH95" s="38"/>
      <c r="HI95" s="38"/>
      <c r="HJ95" s="38"/>
      <c r="HK95" s="38"/>
      <c r="HL95" s="38"/>
      <c r="HM95" s="38"/>
      <c r="HN95" s="38"/>
      <c r="HO95" s="38"/>
      <c r="HP95" s="38"/>
      <c r="HQ95" s="38"/>
      <c r="HR95" s="38"/>
      <c r="HS95" s="38"/>
      <c r="HT95" s="38"/>
      <c r="HU95" s="38"/>
      <c r="HV95" s="38"/>
      <c r="HW95" s="38"/>
      <c r="HX95" s="38"/>
      <c r="HY95" s="38">
        <v>2</v>
      </c>
      <c r="HZ95" s="38"/>
      <c r="IA95" s="38"/>
      <c r="IB95" s="38"/>
      <c r="IC95" s="38"/>
      <c r="ID95" s="38"/>
      <c r="IE95" s="38"/>
      <c r="IF95" s="38"/>
      <c r="IG95" s="38"/>
      <c r="IH95" s="38"/>
      <c r="II95" s="38"/>
      <c r="IJ95" s="38"/>
      <c r="IK95" s="38"/>
      <c r="IL95" s="38"/>
      <c r="IM95" s="38"/>
      <c r="IN95" s="38"/>
      <c r="IO95" s="38"/>
      <c r="IP95" s="38">
        <v>2</v>
      </c>
      <c r="IQ95" s="38"/>
      <c r="IR95" s="38"/>
      <c r="IS95" s="38"/>
      <c r="IT95" s="38"/>
      <c r="IU95" s="38"/>
      <c r="IV95" s="38"/>
      <c r="IW95" s="38"/>
      <c r="IX95" s="38"/>
      <c r="IY95" s="38"/>
      <c r="IZ95" s="38"/>
      <c r="JA95" s="38"/>
      <c r="JB95" s="38"/>
      <c r="JC95" s="38"/>
      <c r="JD95" s="38"/>
      <c r="JE95" s="38"/>
      <c r="JF95" s="38"/>
      <c r="JG95" s="38"/>
      <c r="JH95" s="38"/>
      <c r="JI95" s="38"/>
      <c r="JJ95" s="38"/>
      <c r="JK95" s="38"/>
      <c r="JL95" s="38"/>
      <c r="JM95" s="38"/>
      <c r="JN95" s="38"/>
      <c r="JO95" s="38"/>
      <c r="JP95" s="38"/>
      <c r="JQ95" s="38"/>
      <c r="JR95" s="38"/>
      <c r="JS95" s="38"/>
      <c r="JT95" s="38"/>
      <c r="JU95" s="38"/>
      <c r="JV95" s="38"/>
      <c r="JW95" s="38"/>
      <c r="JX95" s="38"/>
      <c r="JY95" s="38"/>
      <c r="JZ95" s="38"/>
      <c r="KA95" s="38"/>
      <c r="KB95" s="38"/>
      <c r="KC95" s="38"/>
      <c r="KD95" s="38"/>
      <c r="KE95" s="38"/>
      <c r="KF95" s="38"/>
      <c r="KG95" s="38"/>
      <c r="KH95" s="38"/>
      <c r="KI95" s="38"/>
      <c r="KJ95" s="38"/>
      <c r="KK95" s="38"/>
      <c r="KL95" s="38"/>
      <c r="KM95" s="38"/>
      <c r="KN95" s="38"/>
      <c r="KO95" s="38"/>
      <c r="KP95" s="38"/>
      <c r="KQ95" s="38"/>
      <c r="KR95" s="38"/>
      <c r="KS95" s="38"/>
      <c r="KT95" s="38"/>
      <c r="KU95" s="38"/>
      <c r="KV95" s="38"/>
      <c r="KW95" s="38"/>
      <c r="KX95" s="38"/>
      <c r="KY95" s="38"/>
      <c r="KZ95" s="38"/>
      <c r="LA95" s="38"/>
      <c r="LB95" s="38"/>
      <c r="LC95" s="38"/>
      <c r="LD95" s="38"/>
      <c r="LE95" s="38"/>
      <c r="LF95" s="38"/>
      <c r="LG95" s="38"/>
      <c r="LH95" s="38"/>
      <c r="LI95" s="38"/>
      <c r="LJ95" s="38"/>
      <c r="LK95" s="38"/>
      <c r="LL95" s="38"/>
      <c r="LM95" s="38"/>
      <c r="LN95" s="38"/>
      <c r="LO95" s="38"/>
      <c r="LP95" s="38"/>
      <c r="LQ95" s="38"/>
      <c r="LR95" s="38"/>
      <c r="LS95" s="38"/>
      <c r="LT95" s="38"/>
      <c r="LU95" s="38"/>
      <c r="LV95" s="38"/>
      <c r="LW95" s="38"/>
      <c r="LX95" s="38"/>
      <c r="LY95" s="38"/>
      <c r="LZ95" s="38"/>
      <c r="MA95" s="38"/>
      <c r="MB95" s="38"/>
      <c r="MC95" s="38"/>
      <c r="MD95" s="38"/>
      <c r="ME95" s="38"/>
      <c r="MF95" s="38"/>
      <c r="MG95" s="38"/>
      <c r="MH95" s="38"/>
      <c r="MI95" s="38"/>
      <c r="MJ95" s="38"/>
      <c r="MK95" s="38"/>
      <c r="ML95" s="38"/>
      <c r="MM95" s="38"/>
      <c r="MN95" s="38"/>
      <c r="MO95" s="38"/>
      <c r="MP95" s="38"/>
      <c r="MQ95" s="38"/>
      <c r="MR95" s="38"/>
      <c r="MS95" s="38"/>
      <c r="MT95" s="38"/>
      <c r="MU95" s="38"/>
      <c r="MV95" s="38"/>
      <c r="MW95" s="38"/>
      <c r="MX95" s="38"/>
      <c r="MY95" s="38"/>
      <c r="MZ95" s="38"/>
      <c r="NA95" s="38"/>
      <c r="NB95" s="38"/>
      <c r="NC95" s="38"/>
      <c r="ND95" s="38"/>
      <c r="NE95" s="38"/>
      <c r="NF95" s="38"/>
      <c r="NG95" s="38"/>
      <c r="NH95" s="38"/>
      <c r="NI95" s="38"/>
      <c r="NJ95" s="38"/>
      <c r="NK95" s="38"/>
      <c r="NL95" s="38"/>
      <c r="NM95" s="38"/>
      <c r="NN95" s="38"/>
      <c r="NO95" s="38"/>
      <c r="NP95" s="38"/>
      <c r="NQ95" s="38"/>
      <c r="NR95" s="38"/>
      <c r="NS95" s="38"/>
      <c r="NT95" s="38"/>
      <c r="NU95" s="38"/>
      <c r="NV95" s="38"/>
      <c r="NW95" s="38"/>
      <c r="NX95" s="38"/>
      <c r="NY95" s="38"/>
      <c r="NZ95" s="38"/>
      <c r="OA95" s="38"/>
      <c r="OB95" s="38"/>
      <c r="OC95" s="38"/>
      <c r="OD95" s="38"/>
      <c r="OE95" s="38"/>
      <c r="OF95" s="38"/>
      <c r="OG95" s="38"/>
      <c r="OH95" s="38"/>
      <c r="OI95" s="38"/>
      <c r="OJ95" s="38"/>
      <c r="OK95" s="38"/>
      <c r="OL95" s="38"/>
      <c r="OM95" s="38"/>
      <c r="ON95" s="38"/>
      <c r="OO95" s="38"/>
      <c r="OP95" s="38"/>
      <c r="OQ95" s="38"/>
      <c r="OR95" s="38"/>
      <c r="OS95" s="38"/>
      <c r="OT95" s="38"/>
      <c r="OU95" s="38"/>
      <c r="OV95" s="38"/>
      <c r="OW95" s="38"/>
      <c r="OX95" s="38"/>
      <c r="OY95" s="38"/>
      <c r="OZ95" s="38"/>
      <c r="PA95" s="38"/>
      <c r="PB95" s="38"/>
      <c r="PC95" s="38"/>
      <c r="PD95" s="38"/>
      <c r="PE95" s="38"/>
      <c r="PF95" s="38"/>
      <c r="PG95" s="38"/>
      <c r="PH95" s="38"/>
      <c r="PI95" s="38"/>
      <c r="PJ95" s="38"/>
      <c r="PK95" s="38"/>
      <c r="PL95" s="38"/>
      <c r="PM95" s="38"/>
      <c r="PN95" s="38"/>
      <c r="PO95" s="38"/>
      <c r="PP95" s="38"/>
      <c r="PQ95" s="38"/>
      <c r="PR95" s="38"/>
      <c r="PS95" s="38"/>
      <c r="PT95" s="38"/>
      <c r="PU95" s="38"/>
      <c r="PV95" s="38"/>
      <c r="PW95" s="38"/>
      <c r="PX95" s="38"/>
      <c r="PY95" s="38"/>
      <c r="PZ95" s="38"/>
      <c r="QA95" s="38"/>
      <c r="QB95" s="38"/>
      <c r="QC95" s="38"/>
      <c r="QD95" s="38"/>
      <c r="QE95" s="38"/>
      <c r="QF95" s="38"/>
      <c r="QG95" s="38"/>
      <c r="QH95" s="38"/>
      <c r="QI95" s="38"/>
      <c r="QJ95" s="38"/>
      <c r="QK95" s="38"/>
      <c r="QL95" s="38"/>
      <c r="QM95" s="38"/>
      <c r="QN95" s="38"/>
      <c r="QO95" s="38"/>
      <c r="QP95" s="38"/>
      <c r="QQ95" s="38"/>
      <c r="QR95" s="38"/>
      <c r="QS95" s="38"/>
      <c r="QT95" s="38"/>
      <c r="QU95" s="38"/>
      <c r="QV95" s="38"/>
      <c r="QW95" s="38"/>
      <c r="QX95" s="38"/>
      <c r="QY95" s="38"/>
      <c r="QZ95" s="38"/>
      <c r="RA95" s="38"/>
      <c r="RB95" s="38"/>
      <c r="RC95" s="38"/>
      <c r="RD95" s="38"/>
      <c r="RE95" s="38"/>
      <c r="RF95" s="38"/>
      <c r="RG95" s="38"/>
      <c r="RH95" s="38"/>
      <c r="RI95" s="38"/>
      <c r="RJ95" s="38"/>
      <c r="RK95" s="38"/>
      <c r="RL95" s="38"/>
      <c r="RM95" s="38"/>
      <c r="RN95" s="38"/>
      <c r="RO95" s="38"/>
      <c r="RP95" s="38"/>
      <c r="RQ95" s="38"/>
      <c r="RR95" s="38"/>
      <c r="RS95" s="38"/>
      <c r="RT95" s="38"/>
      <c r="RU95" s="38"/>
      <c r="RV95" s="38"/>
      <c r="RW95" s="38"/>
      <c r="RX95" s="38"/>
      <c r="RY95" s="38"/>
      <c r="RZ95" s="38"/>
      <c r="SA95" s="38"/>
      <c r="SB95" s="38"/>
      <c r="SC95" s="38"/>
      <c r="SD95" s="38"/>
      <c r="SE95" s="38"/>
      <c r="SF95" s="38"/>
      <c r="SG95" s="38"/>
      <c r="SH95" s="38"/>
      <c r="SI95" s="38"/>
      <c r="SJ95" s="38"/>
      <c r="SK95" s="38"/>
      <c r="SL95" s="38"/>
      <c r="SM95" s="38"/>
      <c r="SN95" s="38"/>
      <c r="SO95" s="38"/>
      <c r="SP95" s="38"/>
      <c r="SQ95" s="38"/>
      <c r="SR95" s="38"/>
      <c r="SS95" s="38"/>
      <c r="ST95" s="38"/>
      <c r="SU95" s="38"/>
      <c r="SV95" s="38"/>
      <c r="SW95" s="38"/>
      <c r="SX95" s="38"/>
      <c r="SY95" s="38"/>
      <c r="SZ95" s="38"/>
      <c r="TA95" s="38"/>
      <c r="TB95" s="38"/>
      <c r="TC95" s="38"/>
      <c r="TD95" s="38"/>
      <c r="TE95" s="38"/>
      <c r="TF95" s="38"/>
      <c r="TG95" s="38"/>
      <c r="TH95" s="38"/>
      <c r="TI95" s="38"/>
      <c r="TJ95" s="38"/>
      <c r="TK95" s="38"/>
      <c r="TL95" s="38"/>
      <c r="TM95" s="38"/>
      <c r="TN95" s="38"/>
      <c r="TO95" s="38"/>
      <c r="TP95" s="38"/>
      <c r="TQ95" s="38"/>
      <c r="TR95" s="38"/>
      <c r="TS95" s="38"/>
      <c r="TT95" s="38"/>
      <c r="TU95" s="38"/>
      <c r="TV95" s="38"/>
      <c r="TW95" s="38"/>
      <c r="TX95" s="38"/>
      <c r="TY95" s="38"/>
      <c r="TZ95" s="38"/>
      <c r="UA95" s="38"/>
      <c r="UB95" s="38"/>
      <c r="UC95" s="38"/>
      <c r="UD95" s="38"/>
      <c r="UE95" s="38"/>
      <c r="UF95" s="38"/>
      <c r="UG95" s="38"/>
      <c r="UH95" s="38"/>
      <c r="UI95" s="38"/>
      <c r="UJ95" s="38"/>
      <c r="UK95" s="38"/>
      <c r="UL95" s="38"/>
      <c r="UM95" s="38"/>
      <c r="UN95" s="38"/>
      <c r="UO95" s="38"/>
      <c r="UP95" s="38"/>
      <c r="UQ95" s="38"/>
      <c r="UR95" s="38"/>
      <c r="US95" s="38"/>
      <c r="UT95" s="38"/>
      <c r="UU95" s="38"/>
      <c r="UV95" s="38"/>
      <c r="UW95" s="38"/>
      <c r="UX95" s="38"/>
      <c r="UY95" s="38"/>
      <c r="UZ95" s="38"/>
      <c r="VA95" s="38"/>
      <c r="VB95" s="38"/>
      <c r="VC95" s="38"/>
      <c r="VD95" s="38"/>
      <c r="VE95" s="38"/>
      <c r="VF95" s="38"/>
      <c r="VG95" s="38"/>
      <c r="VH95" s="38"/>
      <c r="VI95" s="38"/>
      <c r="VJ95" s="38"/>
      <c r="VK95" s="38"/>
      <c r="VL95" s="38"/>
      <c r="VM95" s="38"/>
      <c r="VN95" s="38"/>
      <c r="VO95" s="38"/>
      <c r="VP95" s="38"/>
      <c r="VQ95" s="38"/>
      <c r="VR95" s="38"/>
      <c r="VS95" s="38"/>
      <c r="VT95" s="38"/>
      <c r="VU95" s="38"/>
      <c r="VV95" s="38"/>
      <c r="VW95" s="38"/>
      <c r="VX95" s="38"/>
      <c r="VY95" s="38"/>
      <c r="VZ95" s="38"/>
      <c r="WA95" s="38"/>
      <c r="WB95" s="38"/>
      <c r="WC95" s="38"/>
      <c r="WD95" s="38"/>
      <c r="WE95" s="38"/>
      <c r="WF95" s="38"/>
      <c r="WG95" s="38"/>
      <c r="WH95" s="38"/>
      <c r="WI95" s="38"/>
      <c r="WJ95" s="38"/>
      <c r="WK95" s="38"/>
      <c r="WL95" s="38"/>
      <c r="WM95" s="38"/>
      <c r="WN95" s="38"/>
      <c r="WO95" s="38"/>
      <c r="WP95" s="38"/>
      <c r="WQ95" s="38"/>
      <c r="WR95" s="38"/>
      <c r="WS95" s="38"/>
      <c r="WT95" s="38"/>
      <c r="WU95" s="38"/>
      <c r="WV95" s="38"/>
      <c r="WW95" s="38"/>
      <c r="WX95" s="38"/>
      <c r="WY95" s="38"/>
      <c r="WZ95" s="38"/>
      <c r="XA95" s="38"/>
      <c r="XB95" s="38"/>
      <c r="XC95" s="38"/>
      <c r="XD95" s="38"/>
      <c r="XE95" s="38"/>
      <c r="XF95" s="38"/>
      <c r="XG95" s="38"/>
      <c r="XH95" s="38"/>
      <c r="XI95" s="38"/>
      <c r="XJ95" s="38"/>
      <c r="XK95" s="38"/>
      <c r="XL95" s="38"/>
      <c r="XM95" s="38"/>
      <c r="XN95" s="38"/>
      <c r="XO95" s="38"/>
      <c r="XP95" s="38"/>
      <c r="XQ95" s="38"/>
      <c r="XR95" s="38"/>
      <c r="XS95" s="38"/>
      <c r="XT95" s="38"/>
      <c r="XU95" s="38"/>
      <c r="XV95" s="38"/>
      <c r="XW95" s="38"/>
      <c r="XX95" s="38"/>
      <c r="XY95" s="38"/>
      <c r="XZ95" s="38"/>
      <c r="YA95" s="38"/>
      <c r="YB95" s="38"/>
      <c r="YC95" s="38"/>
      <c r="YD95" s="38"/>
      <c r="YE95" s="38"/>
      <c r="YF95" s="38"/>
      <c r="YG95" s="38"/>
      <c r="YH95" s="38"/>
      <c r="YI95" s="38"/>
      <c r="YJ95" s="38"/>
      <c r="YK95" s="38"/>
      <c r="YL95" s="38"/>
      <c r="YM95" s="38"/>
      <c r="YN95" s="38"/>
      <c r="YO95" s="38"/>
      <c r="YP95" s="38"/>
      <c r="YQ95" s="38"/>
      <c r="YR95" s="38"/>
      <c r="YS95" s="38"/>
      <c r="YT95" s="38"/>
      <c r="YU95" s="38"/>
      <c r="YV95" s="38"/>
      <c r="YW95" s="38"/>
      <c r="YX95" s="38"/>
      <c r="YY95" s="38"/>
      <c r="YZ95" s="38"/>
      <c r="ZA95" s="38"/>
      <c r="ZB95" s="38"/>
      <c r="ZC95" s="38"/>
      <c r="ZD95" s="38"/>
      <c r="ZE95" s="38"/>
      <c r="ZF95" s="38"/>
      <c r="ZG95" s="38"/>
      <c r="ZH95" s="38"/>
      <c r="ZI95" s="38"/>
      <c r="ZJ95" s="38"/>
      <c r="ZK95" s="38"/>
      <c r="ZL95" s="38"/>
      <c r="ZM95" s="38"/>
      <c r="ZN95" s="38"/>
      <c r="ZO95" s="38"/>
      <c r="ZP95" s="38"/>
      <c r="ZQ95" s="38"/>
      <c r="ZR95" s="38"/>
      <c r="ZS95" s="38"/>
      <c r="ZT95" s="38"/>
      <c r="ZU95" s="38"/>
      <c r="ZV95" s="38"/>
      <c r="ZW95" s="38"/>
      <c r="ZX95" s="38"/>
      <c r="ZY95" s="38"/>
      <c r="ZZ95" s="38"/>
      <c r="AAA95" s="38"/>
      <c r="AAB95" s="38"/>
      <c r="AAC95" s="38"/>
      <c r="AAD95" s="38"/>
      <c r="AAE95" s="38"/>
      <c r="AAF95" s="38"/>
      <c r="AAG95" s="38"/>
      <c r="AAH95" s="38"/>
      <c r="AAI95" s="38"/>
      <c r="AAJ95" s="31">
        <f t="shared" si="9"/>
        <v>0</v>
      </c>
      <c r="AAK95" s="5"/>
    </row>
    <row r="96" spans="1:713" s="36" customFormat="1" x14ac:dyDescent="0.25">
      <c r="A96" s="62" t="s">
        <v>182</v>
      </c>
      <c r="B96" s="77">
        <f t="shared" si="8"/>
        <v>0</v>
      </c>
      <c r="C96" s="69">
        <v>1.2</v>
      </c>
      <c r="D96" s="71">
        <v>43003</v>
      </c>
      <c r="E96" s="79">
        <v>12.14</v>
      </c>
      <c r="F96" s="79">
        <f t="shared" si="10"/>
        <v>0</v>
      </c>
      <c r="G96" s="77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  <c r="AL96" s="38"/>
      <c r="AM96" s="38"/>
      <c r="AN96" s="38"/>
      <c r="AO96" s="38"/>
      <c r="AP96" s="38"/>
      <c r="AQ96" s="38"/>
      <c r="AR96" s="38"/>
      <c r="AS96" s="38"/>
      <c r="AT96" s="38"/>
      <c r="AU96" s="38"/>
      <c r="AV96" s="38"/>
      <c r="AW96" s="38"/>
      <c r="AX96" s="38"/>
      <c r="AY96" s="38"/>
      <c r="AZ96" s="38"/>
      <c r="BA96" s="38"/>
      <c r="BB96" s="38"/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  <c r="BN96" s="38"/>
      <c r="BO96" s="38"/>
      <c r="BP96" s="38"/>
      <c r="BQ96" s="38"/>
      <c r="BR96" s="38"/>
      <c r="BS96" s="38"/>
      <c r="BT96" s="38"/>
      <c r="BU96" s="38"/>
      <c r="BV96" s="38"/>
      <c r="BW96" s="38"/>
      <c r="BX96" s="38"/>
      <c r="BY96" s="38"/>
      <c r="BZ96" s="38"/>
      <c r="CA96" s="38"/>
      <c r="CB96" s="38"/>
      <c r="CC96" s="38"/>
      <c r="CD96" s="38"/>
      <c r="CE96" s="38"/>
      <c r="CF96" s="38"/>
      <c r="CG96" s="38"/>
      <c r="CH96" s="38"/>
      <c r="CI96" s="38"/>
      <c r="CJ96" s="38"/>
      <c r="CK96" s="38"/>
      <c r="CL96" s="38"/>
      <c r="CM96" s="38"/>
      <c r="CN96" s="38"/>
      <c r="CO96" s="38"/>
      <c r="CP96" s="38"/>
      <c r="CQ96" s="38"/>
      <c r="CR96" s="38"/>
      <c r="CS96" s="38"/>
      <c r="CT96" s="38"/>
      <c r="CU96" s="38"/>
      <c r="CV96" s="38"/>
      <c r="CW96" s="38"/>
      <c r="CX96" s="38"/>
      <c r="CY96" s="38"/>
      <c r="CZ96" s="38"/>
      <c r="DA96" s="38"/>
      <c r="DB96" s="38"/>
      <c r="DC96" s="38"/>
      <c r="DD96" s="38"/>
      <c r="DE96" s="38"/>
      <c r="DF96" s="38"/>
      <c r="DG96" s="38"/>
      <c r="DH96" s="38"/>
      <c r="DI96" s="38"/>
      <c r="DJ96" s="38"/>
      <c r="DK96" s="38"/>
      <c r="DL96" s="38"/>
      <c r="DM96" s="38"/>
      <c r="DN96" s="38"/>
      <c r="DO96" s="38"/>
      <c r="DP96" s="38"/>
      <c r="DQ96" s="38"/>
      <c r="DR96" s="38"/>
      <c r="DS96" s="38"/>
      <c r="DT96" s="38"/>
      <c r="DU96" s="38"/>
      <c r="DV96" s="38"/>
      <c r="DW96" s="38"/>
      <c r="DX96" s="38"/>
      <c r="DY96" s="38"/>
      <c r="DZ96" s="38"/>
      <c r="EA96" s="38"/>
      <c r="EB96" s="38"/>
      <c r="EC96" s="38"/>
      <c r="ED96" s="38"/>
      <c r="EE96" s="38"/>
      <c r="EF96" s="38"/>
      <c r="EG96" s="38"/>
      <c r="EH96" s="38"/>
      <c r="EI96" s="38"/>
      <c r="EJ96" s="38"/>
      <c r="EK96" s="38"/>
      <c r="EL96" s="38"/>
      <c r="EM96" s="38"/>
      <c r="EN96" s="38"/>
      <c r="EO96" s="38"/>
      <c r="EP96" s="38"/>
      <c r="EQ96" s="38"/>
      <c r="ER96" s="38"/>
      <c r="ES96" s="38"/>
      <c r="ET96" s="38"/>
      <c r="EU96" s="38"/>
      <c r="EV96" s="38"/>
      <c r="EW96" s="38"/>
      <c r="EX96" s="38"/>
      <c r="EY96" s="38"/>
      <c r="EZ96" s="38"/>
      <c r="FA96" s="38"/>
      <c r="FB96" s="38"/>
      <c r="FC96" s="38"/>
      <c r="FD96" s="38"/>
      <c r="FE96" s="38"/>
      <c r="FF96" s="38"/>
      <c r="FG96" s="38"/>
      <c r="FH96" s="38"/>
      <c r="FI96" s="38"/>
      <c r="FJ96" s="38"/>
      <c r="FK96" s="38"/>
      <c r="FL96" s="38"/>
      <c r="FM96" s="38"/>
      <c r="FN96" s="38"/>
      <c r="FO96" s="38"/>
      <c r="FP96" s="38"/>
      <c r="FQ96" s="38"/>
      <c r="FR96" s="38"/>
      <c r="FS96" s="38"/>
      <c r="FT96" s="38"/>
      <c r="FU96" s="38"/>
      <c r="FV96" s="38"/>
      <c r="FW96" s="38"/>
      <c r="FX96" s="38"/>
      <c r="FY96" s="38"/>
      <c r="FZ96" s="38"/>
      <c r="GA96" s="38"/>
      <c r="GB96" s="38"/>
      <c r="GC96" s="38"/>
      <c r="GD96" s="38"/>
      <c r="GE96" s="38"/>
      <c r="GF96" s="38"/>
      <c r="GG96" s="38"/>
      <c r="GH96" s="38"/>
      <c r="GI96" s="38"/>
      <c r="GJ96" s="38"/>
      <c r="GK96" s="38"/>
      <c r="GL96" s="38"/>
      <c r="GM96" s="38"/>
      <c r="GN96" s="38"/>
      <c r="GO96" s="38"/>
      <c r="GP96" s="38"/>
      <c r="GQ96" s="38"/>
      <c r="GR96" s="38"/>
      <c r="GS96" s="38"/>
      <c r="GT96" s="38"/>
      <c r="GU96" s="38"/>
      <c r="GV96" s="38"/>
      <c r="GW96" s="38"/>
      <c r="GX96" s="38"/>
      <c r="GY96" s="38"/>
      <c r="GZ96" s="38"/>
      <c r="HA96" s="38"/>
      <c r="HB96" s="38"/>
      <c r="HC96" s="38"/>
      <c r="HD96" s="38"/>
      <c r="HE96" s="38"/>
      <c r="HF96" s="38"/>
      <c r="HG96" s="38"/>
      <c r="HH96" s="38"/>
      <c r="HI96" s="38"/>
      <c r="HJ96" s="38"/>
      <c r="HK96" s="38"/>
      <c r="HL96" s="38"/>
      <c r="HM96" s="38"/>
      <c r="HN96" s="38"/>
      <c r="HO96" s="38"/>
      <c r="HP96" s="38"/>
      <c r="HQ96" s="38"/>
      <c r="HR96" s="38"/>
      <c r="HS96" s="38"/>
      <c r="HT96" s="38"/>
      <c r="HU96" s="38"/>
      <c r="HV96" s="38"/>
      <c r="HW96" s="38"/>
      <c r="HX96" s="38"/>
      <c r="HY96" s="38"/>
      <c r="HZ96" s="38"/>
      <c r="IA96" s="38"/>
      <c r="IB96" s="38"/>
      <c r="IC96" s="38"/>
      <c r="ID96" s="38"/>
      <c r="IE96" s="38"/>
      <c r="IF96" s="38"/>
      <c r="IG96" s="38"/>
      <c r="IH96" s="38"/>
      <c r="II96" s="38"/>
      <c r="IJ96" s="38"/>
      <c r="IK96" s="38"/>
      <c r="IL96" s="38"/>
      <c r="IM96" s="38"/>
      <c r="IN96" s="38"/>
      <c r="IO96" s="38"/>
      <c r="IP96" s="38"/>
      <c r="IQ96" s="38"/>
      <c r="IR96" s="38"/>
      <c r="IS96" s="38"/>
      <c r="IT96" s="38"/>
      <c r="IU96" s="38"/>
      <c r="IV96" s="38"/>
      <c r="IW96" s="38"/>
      <c r="IX96" s="38"/>
      <c r="IY96" s="38"/>
      <c r="IZ96" s="38"/>
      <c r="JA96" s="38"/>
      <c r="JB96" s="38"/>
      <c r="JC96" s="38"/>
      <c r="JD96" s="38"/>
      <c r="JE96" s="38"/>
      <c r="JF96" s="38"/>
      <c r="JG96" s="38"/>
      <c r="JH96" s="38"/>
      <c r="JI96" s="38"/>
      <c r="JJ96" s="38"/>
      <c r="JK96" s="38"/>
      <c r="JL96" s="38"/>
      <c r="JM96" s="38"/>
      <c r="JN96" s="38"/>
      <c r="JO96" s="38"/>
      <c r="JP96" s="38"/>
      <c r="JQ96" s="38"/>
      <c r="JR96" s="38"/>
      <c r="JS96" s="38"/>
      <c r="JT96" s="38"/>
      <c r="JU96" s="38"/>
      <c r="JV96" s="38"/>
      <c r="JW96" s="38"/>
      <c r="JX96" s="38"/>
      <c r="JY96" s="38"/>
      <c r="JZ96" s="38"/>
      <c r="KA96" s="38"/>
      <c r="KB96" s="38"/>
      <c r="KC96" s="38"/>
      <c r="KD96" s="38"/>
      <c r="KE96" s="38"/>
      <c r="KF96" s="38"/>
      <c r="KG96" s="38"/>
      <c r="KH96" s="38"/>
      <c r="KI96" s="38"/>
      <c r="KJ96" s="38"/>
      <c r="KK96" s="38"/>
      <c r="KL96" s="38"/>
      <c r="KM96" s="38"/>
      <c r="KN96" s="38"/>
      <c r="KO96" s="38"/>
      <c r="KP96" s="38"/>
      <c r="KQ96" s="38"/>
      <c r="KR96" s="38"/>
      <c r="KS96" s="38"/>
      <c r="KT96" s="38"/>
      <c r="KU96" s="38"/>
      <c r="KV96" s="38"/>
      <c r="KW96" s="38"/>
      <c r="KX96" s="38"/>
      <c r="KY96" s="38"/>
      <c r="KZ96" s="38"/>
      <c r="LA96" s="38"/>
      <c r="LB96" s="38"/>
      <c r="LC96" s="38"/>
      <c r="LD96" s="38"/>
      <c r="LE96" s="38"/>
      <c r="LF96" s="38"/>
      <c r="LG96" s="38"/>
      <c r="LH96" s="38"/>
      <c r="LI96" s="38"/>
      <c r="LJ96" s="38"/>
      <c r="LK96" s="38"/>
      <c r="LL96" s="38"/>
      <c r="LM96" s="38"/>
      <c r="LN96" s="38"/>
      <c r="LO96" s="38"/>
      <c r="LP96" s="38"/>
      <c r="LQ96" s="38"/>
      <c r="LR96" s="38"/>
      <c r="LS96" s="38"/>
      <c r="LT96" s="38"/>
      <c r="LU96" s="38"/>
      <c r="LV96" s="38"/>
      <c r="LW96" s="38"/>
      <c r="LX96" s="38"/>
      <c r="LY96" s="38"/>
      <c r="LZ96" s="38"/>
      <c r="MA96" s="38"/>
      <c r="MB96" s="38"/>
      <c r="MC96" s="38"/>
      <c r="MD96" s="38"/>
      <c r="ME96" s="38"/>
      <c r="MF96" s="38"/>
      <c r="MG96" s="38"/>
      <c r="MH96" s="38"/>
      <c r="MI96" s="38"/>
      <c r="MJ96" s="38"/>
      <c r="MK96" s="38"/>
      <c r="ML96" s="38"/>
      <c r="MM96" s="38"/>
      <c r="MN96" s="38"/>
      <c r="MO96" s="38"/>
      <c r="MP96" s="38"/>
      <c r="MQ96" s="38"/>
      <c r="MR96" s="38"/>
      <c r="MS96" s="38"/>
      <c r="MT96" s="38"/>
      <c r="MU96" s="38"/>
      <c r="MV96" s="38"/>
      <c r="MW96" s="38"/>
      <c r="MX96" s="38"/>
      <c r="MY96" s="38"/>
      <c r="MZ96" s="38"/>
      <c r="NA96" s="38"/>
      <c r="NB96" s="38"/>
      <c r="NC96" s="38"/>
      <c r="ND96" s="38"/>
      <c r="NE96" s="38"/>
      <c r="NF96" s="38"/>
      <c r="NG96" s="38"/>
      <c r="NH96" s="38"/>
      <c r="NI96" s="38"/>
      <c r="NJ96" s="38"/>
      <c r="NK96" s="38"/>
      <c r="NL96" s="38"/>
      <c r="NM96" s="38"/>
      <c r="NN96" s="38"/>
      <c r="NO96" s="38"/>
      <c r="NP96" s="38"/>
      <c r="NQ96" s="38"/>
      <c r="NR96" s="38"/>
      <c r="NS96" s="38"/>
      <c r="NT96" s="38"/>
      <c r="NU96" s="38"/>
      <c r="NV96" s="38"/>
      <c r="NW96" s="38"/>
      <c r="NX96" s="38"/>
      <c r="NY96" s="38"/>
      <c r="NZ96" s="38"/>
      <c r="OA96" s="38"/>
      <c r="OB96" s="38"/>
      <c r="OC96" s="38"/>
      <c r="OD96" s="38"/>
      <c r="OE96" s="38"/>
      <c r="OF96" s="38"/>
      <c r="OG96" s="38"/>
      <c r="OH96" s="38"/>
      <c r="OI96" s="38"/>
      <c r="OJ96" s="38"/>
      <c r="OK96" s="38"/>
      <c r="OL96" s="38"/>
      <c r="OM96" s="38"/>
      <c r="ON96" s="38"/>
      <c r="OO96" s="38"/>
      <c r="OP96" s="38"/>
      <c r="OQ96" s="38"/>
      <c r="OR96" s="38"/>
      <c r="OS96" s="38"/>
      <c r="OT96" s="38"/>
      <c r="OU96" s="38"/>
      <c r="OV96" s="38"/>
      <c r="OW96" s="38"/>
      <c r="OX96" s="38"/>
      <c r="OY96" s="38"/>
      <c r="OZ96" s="38"/>
      <c r="PA96" s="38"/>
      <c r="PB96" s="38"/>
      <c r="PC96" s="38"/>
      <c r="PD96" s="38"/>
      <c r="PE96" s="38"/>
      <c r="PF96" s="38"/>
      <c r="PG96" s="38"/>
      <c r="PH96" s="38"/>
      <c r="PI96" s="38"/>
      <c r="PJ96" s="38"/>
      <c r="PK96" s="38"/>
      <c r="PL96" s="38"/>
      <c r="PM96" s="38"/>
      <c r="PN96" s="38"/>
      <c r="PO96" s="38"/>
      <c r="PP96" s="38"/>
      <c r="PQ96" s="38"/>
      <c r="PR96" s="38"/>
      <c r="PS96" s="38"/>
      <c r="PT96" s="38"/>
      <c r="PU96" s="38"/>
      <c r="PV96" s="38"/>
      <c r="PW96" s="38"/>
      <c r="PX96" s="38"/>
      <c r="PY96" s="38"/>
      <c r="PZ96" s="38"/>
      <c r="QA96" s="38"/>
      <c r="QB96" s="38"/>
      <c r="QC96" s="38"/>
      <c r="QD96" s="38"/>
      <c r="QE96" s="38"/>
      <c r="QF96" s="38"/>
      <c r="QG96" s="38"/>
      <c r="QH96" s="38"/>
      <c r="QI96" s="38"/>
      <c r="QJ96" s="38"/>
      <c r="QK96" s="38"/>
      <c r="QL96" s="38"/>
      <c r="QM96" s="38"/>
      <c r="QN96" s="38"/>
      <c r="QO96" s="38"/>
      <c r="QP96" s="38"/>
      <c r="QQ96" s="38"/>
      <c r="QR96" s="38"/>
      <c r="QS96" s="38"/>
      <c r="QT96" s="38"/>
      <c r="QU96" s="38"/>
      <c r="QV96" s="38"/>
      <c r="QW96" s="38"/>
      <c r="QX96" s="38"/>
      <c r="QY96" s="38"/>
      <c r="QZ96" s="38"/>
      <c r="RA96" s="38"/>
      <c r="RB96" s="38"/>
      <c r="RC96" s="38"/>
      <c r="RD96" s="38"/>
      <c r="RE96" s="38"/>
      <c r="RF96" s="38"/>
      <c r="RG96" s="38"/>
      <c r="RH96" s="38"/>
      <c r="RI96" s="38"/>
      <c r="RJ96" s="38"/>
      <c r="RK96" s="38"/>
      <c r="RL96" s="38"/>
      <c r="RM96" s="38"/>
      <c r="RN96" s="38"/>
      <c r="RO96" s="38"/>
      <c r="RP96" s="38"/>
      <c r="RQ96" s="38"/>
      <c r="RR96" s="38"/>
      <c r="RS96" s="38"/>
      <c r="RT96" s="38"/>
      <c r="RU96" s="38"/>
      <c r="RV96" s="38"/>
      <c r="RW96" s="38"/>
      <c r="RX96" s="38"/>
      <c r="RY96" s="38"/>
      <c r="RZ96" s="38"/>
      <c r="SA96" s="38"/>
      <c r="SB96" s="38"/>
      <c r="SC96" s="38"/>
      <c r="SD96" s="38"/>
      <c r="SE96" s="38"/>
      <c r="SF96" s="38"/>
      <c r="SG96" s="38"/>
      <c r="SH96" s="38"/>
      <c r="SI96" s="38"/>
      <c r="SJ96" s="38"/>
      <c r="SK96" s="38"/>
      <c r="SL96" s="38"/>
      <c r="SM96" s="38"/>
      <c r="SN96" s="38"/>
      <c r="SO96" s="38"/>
      <c r="SP96" s="38"/>
      <c r="SQ96" s="38"/>
      <c r="SR96" s="38"/>
      <c r="SS96" s="38"/>
      <c r="ST96" s="38"/>
      <c r="SU96" s="38"/>
      <c r="SV96" s="38"/>
      <c r="SW96" s="38"/>
      <c r="SX96" s="38"/>
      <c r="SY96" s="38"/>
      <c r="SZ96" s="38"/>
      <c r="TA96" s="38"/>
      <c r="TB96" s="38"/>
      <c r="TC96" s="38"/>
      <c r="TD96" s="38"/>
      <c r="TE96" s="38"/>
      <c r="TF96" s="38"/>
      <c r="TG96" s="38"/>
      <c r="TH96" s="38"/>
      <c r="TI96" s="38"/>
      <c r="TJ96" s="38"/>
      <c r="TK96" s="38"/>
      <c r="TL96" s="38"/>
      <c r="TM96" s="38"/>
      <c r="TN96" s="38"/>
      <c r="TO96" s="38"/>
      <c r="TP96" s="38"/>
      <c r="TQ96" s="38"/>
      <c r="TR96" s="38"/>
      <c r="TS96" s="38"/>
      <c r="TT96" s="38"/>
      <c r="TU96" s="38"/>
      <c r="TV96" s="38"/>
      <c r="TW96" s="38"/>
      <c r="TX96" s="38"/>
      <c r="TY96" s="38"/>
      <c r="TZ96" s="38"/>
      <c r="UA96" s="38"/>
      <c r="UB96" s="38"/>
      <c r="UC96" s="38"/>
      <c r="UD96" s="38"/>
      <c r="UE96" s="38"/>
      <c r="UF96" s="38"/>
      <c r="UG96" s="38"/>
      <c r="UH96" s="38"/>
      <c r="UI96" s="38"/>
      <c r="UJ96" s="38"/>
      <c r="UK96" s="38"/>
      <c r="UL96" s="38"/>
      <c r="UM96" s="38"/>
      <c r="UN96" s="38"/>
      <c r="UO96" s="38"/>
      <c r="UP96" s="38"/>
      <c r="UQ96" s="38"/>
      <c r="UR96" s="38"/>
      <c r="US96" s="38"/>
      <c r="UT96" s="38"/>
      <c r="UU96" s="38"/>
      <c r="UV96" s="38"/>
      <c r="UW96" s="38"/>
      <c r="UX96" s="38"/>
      <c r="UY96" s="38"/>
      <c r="UZ96" s="38"/>
      <c r="VA96" s="38"/>
      <c r="VB96" s="38"/>
      <c r="VC96" s="38"/>
      <c r="VD96" s="38"/>
      <c r="VE96" s="38"/>
      <c r="VF96" s="38"/>
      <c r="VG96" s="38"/>
      <c r="VH96" s="38"/>
      <c r="VI96" s="38"/>
      <c r="VJ96" s="38"/>
      <c r="VK96" s="38"/>
      <c r="VL96" s="38"/>
      <c r="VM96" s="38"/>
      <c r="VN96" s="38"/>
      <c r="VO96" s="38"/>
      <c r="VP96" s="38"/>
      <c r="VQ96" s="38"/>
      <c r="VR96" s="38"/>
      <c r="VS96" s="38"/>
      <c r="VT96" s="38"/>
      <c r="VU96" s="38"/>
      <c r="VV96" s="38"/>
      <c r="VW96" s="38"/>
      <c r="VX96" s="38"/>
      <c r="VY96" s="38"/>
      <c r="VZ96" s="38"/>
      <c r="WA96" s="38"/>
      <c r="WB96" s="38"/>
      <c r="WC96" s="38"/>
      <c r="WD96" s="38"/>
      <c r="WE96" s="38"/>
      <c r="WF96" s="38"/>
      <c r="WG96" s="38"/>
      <c r="WH96" s="38"/>
      <c r="WI96" s="38"/>
      <c r="WJ96" s="38"/>
      <c r="WK96" s="38"/>
      <c r="WL96" s="38"/>
      <c r="WM96" s="38"/>
      <c r="WN96" s="38"/>
      <c r="WO96" s="38"/>
      <c r="WP96" s="38"/>
      <c r="WQ96" s="38"/>
      <c r="WR96" s="38"/>
      <c r="WS96" s="38"/>
      <c r="WT96" s="38"/>
      <c r="WU96" s="38"/>
      <c r="WV96" s="38"/>
      <c r="WW96" s="38"/>
      <c r="WX96" s="38"/>
      <c r="WY96" s="38"/>
      <c r="WZ96" s="38"/>
      <c r="XA96" s="38"/>
      <c r="XB96" s="38"/>
      <c r="XC96" s="38"/>
      <c r="XD96" s="38"/>
      <c r="XE96" s="38"/>
      <c r="XF96" s="38"/>
      <c r="XG96" s="38"/>
      <c r="XH96" s="38"/>
      <c r="XI96" s="38"/>
      <c r="XJ96" s="38"/>
      <c r="XK96" s="38"/>
      <c r="XL96" s="38"/>
      <c r="XM96" s="38"/>
      <c r="XN96" s="38"/>
      <c r="XO96" s="38"/>
      <c r="XP96" s="38"/>
      <c r="XQ96" s="38"/>
      <c r="XR96" s="38"/>
      <c r="XS96" s="38"/>
      <c r="XT96" s="38"/>
      <c r="XU96" s="38"/>
      <c r="XV96" s="38"/>
      <c r="XW96" s="38"/>
      <c r="XX96" s="38"/>
      <c r="XY96" s="38"/>
      <c r="XZ96" s="38"/>
      <c r="YA96" s="38"/>
      <c r="YB96" s="38"/>
      <c r="YC96" s="38"/>
      <c r="YD96" s="38"/>
      <c r="YE96" s="38"/>
      <c r="YF96" s="38"/>
      <c r="YG96" s="38"/>
      <c r="YH96" s="38"/>
      <c r="YI96" s="38"/>
      <c r="YJ96" s="38"/>
      <c r="YK96" s="38"/>
      <c r="YL96" s="38"/>
      <c r="YM96" s="38"/>
      <c r="YN96" s="38"/>
      <c r="YO96" s="38"/>
      <c r="YP96" s="38"/>
      <c r="YQ96" s="38"/>
      <c r="YR96" s="38"/>
      <c r="YS96" s="38"/>
      <c r="YT96" s="38"/>
      <c r="YU96" s="38"/>
      <c r="YV96" s="38"/>
      <c r="YW96" s="38"/>
      <c r="YX96" s="38"/>
      <c r="YY96" s="38"/>
      <c r="YZ96" s="38"/>
      <c r="ZA96" s="38"/>
      <c r="ZB96" s="38"/>
      <c r="ZC96" s="38"/>
      <c r="ZD96" s="38"/>
      <c r="ZE96" s="38"/>
      <c r="ZF96" s="38"/>
      <c r="ZG96" s="38"/>
      <c r="ZH96" s="38"/>
      <c r="ZI96" s="38"/>
      <c r="ZJ96" s="38"/>
      <c r="ZK96" s="38"/>
      <c r="ZL96" s="38"/>
      <c r="ZM96" s="38"/>
      <c r="ZN96" s="38"/>
      <c r="ZO96" s="38"/>
      <c r="ZP96" s="38"/>
      <c r="ZQ96" s="38"/>
      <c r="ZR96" s="38"/>
      <c r="ZS96" s="38"/>
      <c r="ZT96" s="38"/>
      <c r="ZU96" s="38"/>
      <c r="ZV96" s="38"/>
      <c r="ZW96" s="38"/>
      <c r="ZX96" s="38"/>
      <c r="ZY96" s="38"/>
      <c r="ZZ96" s="38"/>
      <c r="AAA96" s="38"/>
      <c r="AAB96" s="38"/>
      <c r="AAC96" s="38"/>
      <c r="AAD96" s="38"/>
      <c r="AAE96" s="38"/>
      <c r="AAF96" s="38"/>
      <c r="AAG96" s="38"/>
      <c r="AAH96" s="38"/>
      <c r="AAI96" s="38"/>
      <c r="AAJ96" s="31">
        <f t="shared" si="9"/>
        <v>0</v>
      </c>
      <c r="AAK96" s="5"/>
    </row>
    <row r="97" spans="1:713" s="36" customFormat="1" x14ac:dyDescent="0.25">
      <c r="A97" s="62" t="s">
        <v>14</v>
      </c>
      <c r="B97" s="77">
        <f t="shared" si="8"/>
        <v>0</v>
      </c>
      <c r="C97" s="69">
        <v>10</v>
      </c>
      <c r="D97" s="71">
        <v>43395</v>
      </c>
      <c r="E97" s="79">
        <v>18.13</v>
      </c>
      <c r="F97" s="79">
        <f t="shared" ref="F97:F106" si="11">E97*B97</f>
        <v>0</v>
      </c>
      <c r="G97" s="77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>
        <v>10</v>
      </c>
      <c r="AF97" s="38"/>
      <c r="AG97" s="38"/>
      <c r="AH97" s="38"/>
      <c r="AI97" s="38"/>
      <c r="AJ97" s="38"/>
      <c r="AK97" s="38"/>
      <c r="AL97" s="38"/>
      <c r="AM97" s="38"/>
      <c r="AN97" s="38"/>
      <c r="AO97" s="38"/>
      <c r="AP97" s="38"/>
      <c r="AQ97" s="38"/>
      <c r="AR97" s="38">
        <v>10</v>
      </c>
      <c r="AS97" s="38"/>
      <c r="AT97" s="38"/>
      <c r="AU97" s="38"/>
      <c r="AV97" s="38"/>
      <c r="AW97" s="38"/>
      <c r="AX97" s="38"/>
      <c r="AY97" s="38"/>
      <c r="AZ97" s="38"/>
      <c r="BA97" s="38"/>
      <c r="BB97" s="38"/>
      <c r="BC97" s="38"/>
      <c r="BD97" s="38"/>
      <c r="BE97" s="38"/>
      <c r="BF97" s="38"/>
      <c r="BG97" s="38"/>
      <c r="BH97" s="38"/>
      <c r="BI97" s="38"/>
      <c r="BJ97" s="38"/>
      <c r="BK97" s="38"/>
      <c r="BL97" s="38"/>
      <c r="BM97" s="38"/>
      <c r="BN97" s="38"/>
      <c r="BO97" s="38"/>
      <c r="BP97" s="38"/>
      <c r="BQ97" s="38"/>
      <c r="BR97" s="38"/>
      <c r="BS97" s="38"/>
      <c r="BT97" s="38"/>
      <c r="BU97" s="38"/>
      <c r="BV97" s="38"/>
      <c r="BW97" s="38">
        <v>10</v>
      </c>
      <c r="BX97" s="38"/>
      <c r="BY97" s="38">
        <v>10</v>
      </c>
      <c r="BZ97" s="38"/>
      <c r="CA97" s="38"/>
      <c r="CB97" s="38"/>
      <c r="CC97" s="38"/>
      <c r="CD97" s="38"/>
      <c r="CE97" s="38"/>
      <c r="CF97" s="38"/>
      <c r="CG97" s="38"/>
      <c r="CH97" s="38"/>
      <c r="CI97" s="38"/>
      <c r="CJ97" s="38"/>
      <c r="CK97" s="38"/>
      <c r="CL97" s="38"/>
      <c r="CM97" s="38"/>
      <c r="CN97" s="38"/>
      <c r="CO97" s="38"/>
      <c r="CP97" s="38"/>
      <c r="CQ97" s="38"/>
      <c r="CR97" s="38"/>
      <c r="CS97" s="38"/>
      <c r="CT97" s="38"/>
      <c r="CU97" s="38"/>
      <c r="CV97" s="38"/>
      <c r="CW97" s="38"/>
      <c r="CX97" s="38"/>
      <c r="CY97" s="38"/>
      <c r="CZ97" s="38"/>
      <c r="DA97" s="38"/>
      <c r="DB97" s="38"/>
      <c r="DC97" s="38"/>
      <c r="DD97" s="38"/>
      <c r="DE97" s="38"/>
      <c r="DF97" s="38"/>
      <c r="DG97" s="38"/>
      <c r="DH97" s="38"/>
      <c r="DI97" s="38"/>
      <c r="DJ97" s="38"/>
      <c r="DK97" s="38"/>
      <c r="DL97" s="38"/>
      <c r="DM97" s="38"/>
      <c r="DN97" s="38"/>
      <c r="DO97" s="38"/>
      <c r="DP97" s="38"/>
      <c r="DQ97" s="38"/>
      <c r="DR97" s="38"/>
      <c r="DS97" s="38"/>
      <c r="DT97" s="38"/>
      <c r="DU97" s="38"/>
      <c r="DV97" s="38"/>
      <c r="DW97" s="38"/>
      <c r="DX97" s="38"/>
      <c r="DY97" s="38"/>
      <c r="DZ97" s="38"/>
      <c r="EA97" s="38"/>
      <c r="EB97" s="38"/>
      <c r="EC97" s="38"/>
      <c r="ED97" s="38"/>
      <c r="EE97" s="38"/>
      <c r="EF97" s="38"/>
      <c r="EG97" s="38"/>
      <c r="EH97" s="38"/>
      <c r="EI97" s="38"/>
      <c r="EJ97" s="38"/>
      <c r="EK97" s="38"/>
      <c r="EL97" s="38"/>
      <c r="EM97" s="38"/>
      <c r="EN97" s="38"/>
      <c r="EO97" s="38"/>
      <c r="EP97" s="38"/>
      <c r="EQ97" s="38"/>
      <c r="ER97" s="38"/>
      <c r="ES97" s="38"/>
      <c r="ET97" s="38"/>
      <c r="EU97" s="38"/>
      <c r="EV97" s="38"/>
      <c r="EW97" s="38"/>
      <c r="EX97" s="38"/>
      <c r="EY97" s="38"/>
      <c r="EZ97" s="38"/>
      <c r="FA97" s="38"/>
      <c r="FB97" s="38"/>
      <c r="FC97" s="38"/>
      <c r="FD97" s="38"/>
      <c r="FE97" s="38"/>
      <c r="FF97" s="38"/>
      <c r="FG97" s="38"/>
      <c r="FH97" s="38"/>
      <c r="FI97" s="38"/>
      <c r="FJ97" s="38"/>
      <c r="FK97" s="38"/>
      <c r="FL97" s="38"/>
      <c r="FM97" s="38"/>
      <c r="FN97" s="38"/>
      <c r="FO97" s="38"/>
      <c r="FP97" s="38"/>
      <c r="FQ97" s="38"/>
      <c r="FR97" s="38"/>
      <c r="FS97" s="38"/>
      <c r="FT97" s="38"/>
      <c r="FU97" s="38"/>
      <c r="FV97" s="38"/>
      <c r="FW97" s="38"/>
      <c r="FX97" s="38"/>
      <c r="FY97" s="38"/>
      <c r="FZ97" s="38"/>
      <c r="GA97" s="38"/>
      <c r="GB97" s="38"/>
      <c r="GC97" s="38"/>
      <c r="GD97" s="38"/>
      <c r="GE97" s="38"/>
      <c r="GF97" s="38"/>
      <c r="GG97" s="38"/>
      <c r="GH97" s="38"/>
      <c r="GI97" s="38"/>
      <c r="GJ97" s="38"/>
      <c r="GK97" s="38"/>
      <c r="GL97" s="38"/>
      <c r="GM97" s="38"/>
      <c r="GN97" s="38"/>
      <c r="GO97" s="38"/>
      <c r="GP97" s="38"/>
      <c r="GQ97" s="38"/>
      <c r="GR97" s="38"/>
      <c r="GS97" s="38"/>
      <c r="GT97" s="38"/>
      <c r="GU97" s="38"/>
      <c r="GV97" s="38"/>
      <c r="GW97" s="38"/>
      <c r="GX97" s="38"/>
      <c r="GY97" s="38"/>
      <c r="GZ97" s="38"/>
      <c r="HA97" s="38"/>
      <c r="HB97" s="38"/>
      <c r="HC97" s="38"/>
      <c r="HD97" s="38"/>
      <c r="HE97" s="38"/>
      <c r="HF97" s="38"/>
      <c r="HG97" s="38"/>
      <c r="HH97" s="38"/>
      <c r="HI97" s="38"/>
      <c r="HJ97" s="38"/>
      <c r="HK97" s="38"/>
      <c r="HL97" s="38"/>
      <c r="HM97" s="38"/>
      <c r="HN97" s="38"/>
      <c r="HO97" s="38"/>
      <c r="HP97" s="38"/>
      <c r="HQ97" s="38"/>
      <c r="HR97" s="38"/>
      <c r="HS97" s="38"/>
      <c r="HT97" s="38"/>
      <c r="HU97" s="38"/>
      <c r="HV97" s="38"/>
      <c r="HW97" s="38"/>
      <c r="HX97" s="38"/>
      <c r="HY97" s="38"/>
      <c r="HZ97" s="38"/>
      <c r="IA97" s="38"/>
      <c r="IB97" s="38"/>
      <c r="IC97" s="38"/>
      <c r="ID97" s="38"/>
      <c r="IE97" s="38"/>
      <c r="IF97" s="38"/>
      <c r="IG97" s="38"/>
      <c r="IH97" s="38"/>
      <c r="II97" s="38"/>
      <c r="IJ97" s="38"/>
      <c r="IK97" s="38"/>
      <c r="IL97" s="38"/>
      <c r="IM97" s="38"/>
      <c r="IN97" s="38"/>
      <c r="IO97" s="38"/>
      <c r="IP97" s="38"/>
      <c r="IQ97" s="38"/>
      <c r="IR97" s="38"/>
      <c r="IS97" s="38"/>
      <c r="IT97" s="38"/>
      <c r="IU97" s="38"/>
      <c r="IV97" s="38"/>
      <c r="IW97" s="38"/>
      <c r="IX97" s="38"/>
      <c r="IY97" s="38"/>
      <c r="IZ97" s="38"/>
      <c r="JA97" s="38"/>
      <c r="JB97" s="38"/>
      <c r="JC97" s="38"/>
      <c r="JD97" s="38"/>
      <c r="JE97" s="38"/>
      <c r="JF97" s="38"/>
      <c r="JG97" s="38"/>
      <c r="JH97" s="38"/>
      <c r="JI97" s="38"/>
      <c r="JJ97" s="38"/>
      <c r="JK97" s="38"/>
      <c r="JL97" s="38"/>
      <c r="JM97" s="38"/>
      <c r="JN97" s="38"/>
      <c r="JO97" s="38"/>
      <c r="JP97" s="38"/>
      <c r="JQ97" s="38"/>
      <c r="JR97" s="38">
        <v>10</v>
      </c>
      <c r="JS97" s="38"/>
      <c r="JT97" s="38"/>
      <c r="JU97" s="38"/>
      <c r="JV97" s="38">
        <v>10</v>
      </c>
      <c r="JW97" s="38"/>
      <c r="JX97" s="38"/>
      <c r="JY97" s="38"/>
      <c r="JZ97" s="38"/>
      <c r="KA97" s="38"/>
      <c r="KB97" s="38"/>
      <c r="KC97" s="38"/>
      <c r="KD97" s="38"/>
      <c r="KE97" s="38"/>
      <c r="KF97" s="38"/>
      <c r="KG97" s="38"/>
      <c r="KH97" s="38"/>
      <c r="KI97" s="38"/>
      <c r="KJ97" s="38"/>
      <c r="KK97" s="38"/>
      <c r="KL97" s="38"/>
      <c r="KM97" s="38"/>
      <c r="KN97" s="38"/>
      <c r="KO97" s="38"/>
      <c r="KP97" s="38"/>
      <c r="KQ97" s="38"/>
      <c r="KR97" s="38"/>
      <c r="KS97" s="38"/>
      <c r="KT97" s="38"/>
      <c r="KU97" s="38"/>
      <c r="KV97" s="38"/>
      <c r="KW97" s="38"/>
      <c r="KX97" s="38"/>
      <c r="KY97" s="38"/>
      <c r="KZ97" s="38"/>
      <c r="LA97" s="38"/>
      <c r="LB97" s="38"/>
      <c r="LC97" s="38"/>
      <c r="LD97" s="38"/>
      <c r="LE97" s="38"/>
      <c r="LF97" s="38"/>
      <c r="LG97" s="38"/>
      <c r="LH97" s="38"/>
      <c r="LI97" s="38"/>
      <c r="LJ97" s="38"/>
      <c r="LK97" s="38"/>
      <c r="LL97" s="38"/>
      <c r="LM97" s="38"/>
      <c r="LN97" s="38"/>
      <c r="LO97" s="38"/>
      <c r="LP97" s="38"/>
      <c r="LQ97" s="38"/>
      <c r="LR97" s="38"/>
      <c r="LS97" s="38"/>
      <c r="LT97" s="38"/>
      <c r="LU97" s="38"/>
      <c r="LV97" s="38"/>
      <c r="LW97" s="38"/>
      <c r="LX97" s="38"/>
      <c r="LY97" s="38"/>
      <c r="LZ97" s="38"/>
      <c r="MA97" s="38"/>
      <c r="MB97" s="38"/>
      <c r="MC97" s="38"/>
      <c r="MD97" s="38"/>
      <c r="ME97" s="38"/>
      <c r="MF97" s="38"/>
      <c r="MG97" s="38"/>
      <c r="MH97" s="38"/>
      <c r="MI97" s="38"/>
      <c r="MJ97" s="38"/>
      <c r="MK97" s="38"/>
      <c r="ML97" s="38"/>
      <c r="MM97" s="38"/>
      <c r="MN97" s="38"/>
      <c r="MO97" s="38"/>
      <c r="MP97" s="38"/>
      <c r="MQ97" s="38"/>
      <c r="MR97" s="38"/>
      <c r="MS97" s="38"/>
      <c r="MT97" s="38"/>
      <c r="MU97" s="38"/>
      <c r="MV97" s="38"/>
      <c r="MW97" s="38"/>
      <c r="MX97" s="38"/>
      <c r="MY97" s="38"/>
      <c r="MZ97" s="38"/>
      <c r="NA97" s="38"/>
      <c r="NB97" s="38"/>
      <c r="NC97" s="38"/>
      <c r="ND97" s="38"/>
      <c r="NE97" s="38"/>
      <c r="NF97" s="38"/>
      <c r="NG97" s="38"/>
      <c r="NH97" s="38"/>
      <c r="NI97" s="38"/>
      <c r="NJ97" s="38"/>
      <c r="NK97" s="38"/>
      <c r="NL97" s="38"/>
      <c r="NM97" s="38"/>
      <c r="NN97" s="38"/>
      <c r="NO97" s="38"/>
      <c r="NP97" s="38"/>
      <c r="NQ97" s="38">
        <v>10</v>
      </c>
      <c r="NR97" s="38"/>
      <c r="NS97" s="38">
        <v>10</v>
      </c>
      <c r="NT97" s="38"/>
      <c r="NU97" s="38"/>
      <c r="NV97" s="38"/>
      <c r="NW97" s="38"/>
      <c r="NX97" s="38"/>
      <c r="NY97" s="38"/>
      <c r="NZ97" s="38"/>
      <c r="OA97" s="38"/>
      <c r="OB97" s="38"/>
      <c r="OC97" s="38"/>
      <c r="OD97" s="38"/>
      <c r="OE97" s="38"/>
      <c r="OF97" s="38"/>
      <c r="OG97" s="38"/>
      <c r="OH97" s="38"/>
      <c r="OI97" s="38"/>
      <c r="OJ97" s="38"/>
      <c r="OK97" s="38"/>
      <c r="OL97" s="38">
        <v>20</v>
      </c>
      <c r="OM97" s="38"/>
      <c r="ON97" s="38"/>
      <c r="OO97" s="38"/>
      <c r="OP97" s="38"/>
      <c r="OQ97" s="38"/>
      <c r="OR97" s="38"/>
      <c r="OS97" s="38">
        <v>20</v>
      </c>
      <c r="OT97" s="38"/>
      <c r="OU97" s="38"/>
      <c r="OV97" s="38"/>
      <c r="OW97" s="38"/>
      <c r="OX97" s="38"/>
      <c r="OY97" s="38"/>
      <c r="OZ97" s="38"/>
      <c r="PA97" s="38"/>
      <c r="PB97" s="38"/>
      <c r="PC97" s="38"/>
      <c r="PD97" s="38"/>
      <c r="PE97" s="38"/>
      <c r="PF97" s="38"/>
      <c r="PG97" s="38"/>
      <c r="PH97" s="38"/>
      <c r="PI97" s="38"/>
      <c r="PJ97" s="38"/>
      <c r="PK97" s="38"/>
      <c r="PL97" s="38"/>
      <c r="PM97" s="38"/>
      <c r="PN97" s="38"/>
      <c r="PO97" s="38"/>
      <c r="PP97" s="38"/>
      <c r="PQ97" s="38"/>
      <c r="PR97" s="38"/>
      <c r="PS97" s="38"/>
      <c r="PT97" s="38"/>
      <c r="PU97" s="38"/>
      <c r="PV97" s="38"/>
      <c r="PW97" s="38"/>
      <c r="PX97" s="38"/>
      <c r="PY97" s="38"/>
      <c r="PZ97" s="38"/>
      <c r="QA97" s="38"/>
      <c r="QB97" s="38"/>
      <c r="QC97" s="38"/>
      <c r="QD97" s="38"/>
      <c r="QE97" s="38"/>
      <c r="QF97" s="38"/>
      <c r="QG97" s="38"/>
      <c r="QH97" s="38"/>
      <c r="QI97" s="38"/>
      <c r="QJ97" s="38"/>
      <c r="QK97" s="38"/>
      <c r="QL97" s="38"/>
      <c r="QM97" s="38"/>
      <c r="QN97" s="38"/>
      <c r="QO97" s="38"/>
      <c r="QP97" s="38"/>
      <c r="QQ97" s="38"/>
      <c r="QR97" s="38"/>
      <c r="QS97" s="38"/>
      <c r="QT97" s="38"/>
      <c r="QU97" s="38"/>
      <c r="QV97" s="38"/>
      <c r="QW97" s="38"/>
      <c r="QX97" s="38"/>
      <c r="QY97" s="38"/>
      <c r="QZ97" s="38"/>
      <c r="RA97" s="38"/>
      <c r="RB97" s="38"/>
      <c r="RC97" s="38"/>
      <c r="RD97" s="38"/>
      <c r="RE97" s="38"/>
      <c r="RF97" s="38"/>
      <c r="RG97" s="38"/>
      <c r="RH97" s="38"/>
      <c r="RI97" s="38"/>
      <c r="RJ97" s="38"/>
      <c r="RK97" s="38"/>
      <c r="RL97" s="38"/>
      <c r="RM97" s="38"/>
      <c r="RN97" s="38"/>
      <c r="RO97" s="38"/>
      <c r="RP97" s="38"/>
      <c r="RQ97" s="38"/>
      <c r="RR97" s="38"/>
      <c r="RS97" s="38"/>
      <c r="RT97" s="38"/>
      <c r="RU97" s="38"/>
      <c r="RV97" s="38"/>
      <c r="RW97" s="38"/>
      <c r="RX97" s="38"/>
      <c r="RY97" s="38"/>
      <c r="RZ97" s="38"/>
      <c r="SA97" s="38"/>
      <c r="SB97" s="38"/>
      <c r="SC97" s="38"/>
      <c r="SD97" s="38"/>
      <c r="SE97" s="38"/>
      <c r="SF97" s="38"/>
      <c r="SG97" s="38"/>
      <c r="SH97" s="38"/>
      <c r="SI97" s="38">
        <v>10</v>
      </c>
      <c r="SJ97" s="38"/>
      <c r="SK97" s="38"/>
      <c r="SL97" s="38">
        <v>10</v>
      </c>
      <c r="SM97" s="38"/>
      <c r="SN97" s="38"/>
      <c r="SO97" s="38"/>
      <c r="SP97" s="38"/>
      <c r="SQ97" s="38"/>
      <c r="SR97" s="38"/>
      <c r="SS97" s="38"/>
      <c r="ST97" s="38"/>
      <c r="SU97" s="38"/>
      <c r="SV97" s="38"/>
      <c r="SW97" s="38"/>
      <c r="SX97" s="38"/>
      <c r="SY97" s="38"/>
      <c r="SZ97" s="38"/>
      <c r="TA97" s="38"/>
      <c r="TB97" s="38"/>
      <c r="TC97" s="38"/>
      <c r="TD97" s="38"/>
      <c r="TE97" s="38"/>
      <c r="TF97" s="38"/>
      <c r="TG97" s="38"/>
      <c r="TH97" s="38"/>
      <c r="TI97" s="38">
        <v>70</v>
      </c>
      <c r="TJ97" s="38"/>
      <c r="TK97" s="38"/>
      <c r="TL97" s="38"/>
      <c r="TM97" s="38"/>
      <c r="TN97" s="38"/>
      <c r="TO97" s="38"/>
      <c r="TP97" s="38"/>
      <c r="TQ97" s="38"/>
      <c r="TR97" s="38"/>
      <c r="TS97" s="38"/>
      <c r="TT97" s="38"/>
      <c r="TU97" s="38"/>
      <c r="TV97" s="38"/>
      <c r="TW97" s="38"/>
      <c r="TX97" s="38"/>
      <c r="TY97" s="38"/>
      <c r="TZ97" s="38"/>
      <c r="UA97" s="38"/>
      <c r="UB97" s="38"/>
      <c r="UC97" s="38"/>
      <c r="UD97" s="38">
        <v>70</v>
      </c>
      <c r="UE97" s="38"/>
      <c r="UF97" s="38"/>
      <c r="UG97" s="38"/>
      <c r="UH97" s="38"/>
      <c r="UI97" s="38"/>
      <c r="UJ97" s="38"/>
      <c r="UK97" s="38"/>
      <c r="UL97" s="38"/>
      <c r="UM97" s="38"/>
      <c r="UN97" s="38"/>
      <c r="UO97" s="38"/>
      <c r="UP97" s="38"/>
      <c r="UQ97" s="38"/>
      <c r="UR97" s="38"/>
      <c r="US97" s="38"/>
      <c r="UT97" s="38"/>
      <c r="UU97" s="38"/>
      <c r="UV97" s="38"/>
      <c r="UW97" s="38"/>
      <c r="UX97" s="38"/>
      <c r="UY97" s="38"/>
      <c r="UZ97" s="38"/>
      <c r="VA97" s="38"/>
      <c r="VB97" s="38"/>
      <c r="VC97" s="38"/>
      <c r="VD97" s="38"/>
      <c r="VE97" s="38"/>
      <c r="VF97" s="38"/>
      <c r="VG97" s="38"/>
      <c r="VH97" s="38"/>
      <c r="VI97" s="38"/>
      <c r="VJ97" s="38"/>
      <c r="VK97" s="38"/>
      <c r="VL97" s="38"/>
      <c r="VM97" s="38"/>
      <c r="VN97" s="38"/>
      <c r="VO97" s="38"/>
      <c r="VP97" s="38"/>
      <c r="VQ97" s="38"/>
      <c r="VR97" s="38"/>
      <c r="VS97" s="38"/>
      <c r="VT97" s="38"/>
      <c r="VU97" s="38"/>
      <c r="VV97" s="38"/>
      <c r="VW97" s="38"/>
      <c r="VX97" s="38"/>
      <c r="VY97" s="38"/>
      <c r="VZ97" s="38"/>
      <c r="WA97" s="38"/>
      <c r="WB97" s="38"/>
      <c r="WC97" s="38"/>
      <c r="WD97" s="38"/>
      <c r="WE97" s="38"/>
      <c r="WF97" s="38"/>
      <c r="WG97" s="38"/>
      <c r="WH97" s="38"/>
      <c r="WI97" s="38"/>
      <c r="WJ97" s="38"/>
      <c r="WK97" s="38"/>
      <c r="WL97" s="38"/>
      <c r="WM97" s="38"/>
      <c r="WN97" s="38"/>
      <c r="WO97" s="38"/>
      <c r="WP97" s="38"/>
      <c r="WQ97" s="38"/>
      <c r="WR97" s="38"/>
      <c r="WS97" s="38"/>
      <c r="WT97" s="38"/>
      <c r="WU97" s="38"/>
      <c r="WV97" s="38"/>
      <c r="WW97" s="38"/>
      <c r="WX97" s="38"/>
      <c r="WY97" s="38"/>
      <c r="WZ97" s="38"/>
      <c r="XA97" s="38"/>
      <c r="XB97" s="38"/>
      <c r="XC97" s="38"/>
      <c r="XD97" s="38"/>
      <c r="XE97" s="38"/>
      <c r="XF97" s="38"/>
      <c r="XG97" s="38"/>
      <c r="XH97" s="38"/>
      <c r="XI97" s="38"/>
      <c r="XJ97" s="38"/>
      <c r="XK97" s="38"/>
      <c r="XL97" s="38"/>
      <c r="XM97" s="38"/>
      <c r="XN97" s="38"/>
      <c r="XO97" s="38"/>
      <c r="XP97" s="38"/>
      <c r="XQ97" s="38"/>
      <c r="XR97" s="38"/>
      <c r="XS97" s="38"/>
      <c r="XT97" s="38"/>
      <c r="XU97" s="38"/>
      <c r="XV97" s="38"/>
      <c r="XW97" s="38"/>
      <c r="XX97" s="38"/>
      <c r="XY97" s="38"/>
      <c r="XZ97" s="38"/>
      <c r="YA97" s="38"/>
      <c r="YB97" s="38"/>
      <c r="YC97" s="38"/>
      <c r="YD97" s="38"/>
      <c r="YE97" s="38"/>
      <c r="YF97" s="38"/>
      <c r="YG97" s="38"/>
      <c r="YH97" s="38"/>
      <c r="YI97" s="38"/>
      <c r="YJ97" s="38"/>
      <c r="YK97" s="38"/>
      <c r="YL97" s="38"/>
      <c r="YM97" s="38"/>
      <c r="YN97" s="38"/>
      <c r="YO97" s="38"/>
      <c r="YP97" s="38"/>
      <c r="YQ97" s="38"/>
      <c r="YR97" s="38"/>
      <c r="YS97" s="38"/>
      <c r="YT97" s="38"/>
      <c r="YU97" s="38"/>
      <c r="YV97" s="38"/>
      <c r="YW97" s="38"/>
      <c r="YX97" s="38"/>
      <c r="YY97" s="38"/>
      <c r="YZ97" s="38"/>
      <c r="ZA97" s="38"/>
      <c r="ZB97" s="38"/>
      <c r="ZC97" s="38"/>
      <c r="ZD97" s="38"/>
      <c r="ZE97" s="38"/>
      <c r="ZF97" s="38"/>
      <c r="ZG97" s="38"/>
      <c r="ZH97" s="38"/>
      <c r="ZI97" s="38"/>
      <c r="ZJ97" s="38"/>
      <c r="ZK97" s="38"/>
      <c r="ZL97" s="38"/>
      <c r="ZM97" s="38"/>
      <c r="ZN97" s="38"/>
      <c r="ZO97" s="38"/>
      <c r="ZP97" s="38"/>
      <c r="ZQ97" s="38"/>
      <c r="ZR97" s="38"/>
      <c r="ZS97" s="38"/>
      <c r="ZT97" s="38"/>
      <c r="ZU97" s="38"/>
      <c r="ZV97" s="38"/>
      <c r="ZW97" s="38"/>
      <c r="ZX97" s="38"/>
      <c r="ZY97" s="38"/>
      <c r="ZZ97" s="38"/>
      <c r="AAA97" s="38"/>
      <c r="AAB97" s="38"/>
      <c r="AAC97" s="38"/>
      <c r="AAD97" s="38"/>
      <c r="AAE97" s="38"/>
      <c r="AAF97" s="38"/>
      <c r="AAG97" s="38"/>
      <c r="AAH97" s="38"/>
      <c r="AAI97" s="38"/>
      <c r="AAJ97" s="31">
        <f t="shared" si="9"/>
        <v>0</v>
      </c>
      <c r="AAK97" s="5"/>
    </row>
    <row r="98" spans="1:713" s="36" customFormat="1" x14ac:dyDescent="0.25">
      <c r="A98" s="62" t="s">
        <v>14</v>
      </c>
      <c r="B98" s="77">
        <f t="shared" si="8"/>
        <v>0</v>
      </c>
      <c r="C98" s="69">
        <v>1</v>
      </c>
      <c r="D98" s="71">
        <v>43255</v>
      </c>
      <c r="E98" s="79">
        <v>22.46</v>
      </c>
      <c r="F98" s="79">
        <f t="shared" si="11"/>
        <v>0</v>
      </c>
      <c r="G98" s="77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  <c r="AL98" s="38"/>
      <c r="AM98" s="38"/>
      <c r="AN98" s="38"/>
      <c r="AO98" s="38"/>
      <c r="AP98" s="38"/>
      <c r="AQ98" s="38"/>
      <c r="AR98" s="38"/>
      <c r="AS98" s="38"/>
      <c r="AT98" s="38"/>
      <c r="AU98" s="38"/>
      <c r="AV98" s="38"/>
      <c r="AW98" s="38"/>
      <c r="AX98" s="38"/>
      <c r="AY98" s="38"/>
      <c r="AZ98" s="38"/>
      <c r="BA98" s="38"/>
      <c r="BB98" s="38"/>
      <c r="BC98" s="38"/>
      <c r="BD98" s="38"/>
      <c r="BE98" s="38"/>
      <c r="BF98" s="38"/>
      <c r="BG98" s="38"/>
      <c r="BH98" s="38"/>
      <c r="BI98" s="38"/>
      <c r="BJ98" s="38"/>
      <c r="BK98" s="38"/>
      <c r="BL98" s="38"/>
      <c r="BM98" s="38"/>
      <c r="BN98" s="38"/>
      <c r="BO98" s="38"/>
      <c r="BP98" s="38"/>
      <c r="BQ98" s="38"/>
      <c r="BR98" s="38"/>
      <c r="BS98" s="38"/>
      <c r="BT98" s="38"/>
      <c r="BU98" s="38"/>
      <c r="BV98" s="38"/>
      <c r="BW98" s="38"/>
      <c r="BX98" s="38"/>
      <c r="BY98" s="38"/>
      <c r="BZ98" s="38"/>
      <c r="CA98" s="38"/>
      <c r="CB98" s="38"/>
      <c r="CC98" s="38"/>
      <c r="CD98" s="38"/>
      <c r="CE98" s="38"/>
      <c r="CF98" s="38"/>
      <c r="CG98" s="38"/>
      <c r="CH98" s="38"/>
      <c r="CI98" s="38"/>
      <c r="CJ98" s="38"/>
      <c r="CK98" s="38"/>
      <c r="CL98" s="38"/>
      <c r="CM98" s="38"/>
      <c r="CN98" s="38"/>
      <c r="CO98" s="38"/>
      <c r="CP98" s="38"/>
      <c r="CQ98" s="38"/>
      <c r="CR98" s="38"/>
      <c r="CS98" s="38"/>
      <c r="CT98" s="38"/>
      <c r="CU98" s="38"/>
      <c r="CV98" s="38"/>
      <c r="CW98" s="38"/>
      <c r="CX98" s="38"/>
      <c r="CY98" s="38"/>
      <c r="CZ98" s="38"/>
      <c r="DA98" s="38"/>
      <c r="DB98" s="38"/>
      <c r="DC98" s="38"/>
      <c r="DD98" s="38"/>
      <c r="DE98" s="38"/>
      <c r="DF98" s="38"/>
      <c r="DG98" s="38"/>
      <c r="DH98" s="38"/>
      <c r="DI98" s="38"/>
      <c r="DJ98" s="38"/>
      <c r="DK98" s="38"/>
      <c r="DL98" s="38"/>
      <c r="DM98" s="38"/>
      <c r="DN98" s="38"/>
      <c r="DO98" s="38"/>
      <c r="DP98" s="38"/>
      <c r="DQ98" s="38"/>
      <c r="DR98" s="38"/>
      <c r="DS98" s="38"/>
      <c r="DT98" s="38"/>
      <c r="DU98" s="38"/>
      <c r="DV98" s="38"/>
      <c r="DW98" s="38"/>
      <c r="DX98" s="38"/>
      <c r="DY98" s="38"/>
      <c r="DZ98" s="38"/>
      <c r="EA98" s="38"/>
      <c r="EB98" s="38"/>
      <c r="EC98" s="38"/>
      <c r="ED98" s="38"/>
      <c r="EE98" s="38"/>
      <c r="EF98" s="38"/>
      <c r="EG98" s="38"/>
      <c r="EH98" s="38"/>
      <c r="EI98" s="38"/>
      <c r="EJ98" s="38"/>
      <c r="EK98" s="38"/>
      <c r="EL98" s="38"/>
      <c r="EM98" s="38"/>
      <c r="EN98" s="38"/>
      <c r="EO98" s="38"/>
      <c r="EP98" s="38"/>
      <c r="EQ98" s="38"/>
      <c r="ER98" s="38"/>
      <c r="ES98" s="38"/>
      <c r="ET98" s="38"/>
      <c r="EU98" s="38"/>
      <c r="EV98" s="38"/>
      <c r="EW98" s="38"/>
      <c r="EX98" s="38"/>
      <c r="EY98" s="38"/>
      <c r="EZ98" s="38"/>
      <c r="FA98" s="38"/>
      <c r="FB98" s="38"/>
      <c r="FC98" s="38"/>
      <c r="FD98" s="38"/>
      <c r="FE98" s="38"/>
      <c r="FF98" s="38"/>
      <c r="FG98" s="38"/>
      <c r="FH98" s="38"/>
      <c r="FI98" s="38"/>
      <c r="FJ98" s="38"/>
      <c r="FK98" s="38"/>
      <c r="FL98" s="38"/>
      <c r="FM98" s="38"/>
      <c r="FN98" s="38"/>
      <c r="FO98" s="38"/>
      <c r="FP98" s="38"/>
      <c r="FQ98" s="38"/>
      <c r="FR98" s="38"/>
      <c r="FS98" s="38"/>
      <c r="FT98" s="38"/>
      <c r="FU98" s="38"/>
      <c r="FV98" s="38"/>
      <c r="FW98" s="38"/>
      <c r="FX98" s="38"/>
      <c r="FY98" s="38"/>
      <c r="FZ98" s="38"/>
      <c r="GA98" s="38"/>
      <c r="GB98" s="38"/>
      <c r="GC98" s="38"/>
      <c r="GD98" s="38"/>
      <c r="GE98" s="38"/>
      <c r="GF98" s="38"/>
      <c r="GG98" s="38"/>
      <c r="GH98" s="38"/>
      <c r="GI98" s="38"/>
      <c r="GJ98" s="38"/>
      <c r="GK98" s="38"/>
      <c r="GL98" s="38"/>
      <c r="GM98" s="38"/>
      <c r="GN98" s="38"/>
      <c r="GO98" s="38"/>
      <c r="GP98" s="38"/>
      <c r="GQ98" s="38"/>
      <c r="GR98" s="38"/>
      <c r="GS98" s="38"/>
      <c r="GT98" s="38"/>
      <c r="GU98" s="38"/>
      <c r="GV98" s="38"/>
      <c r="GW98" s="38"/>
      <c r="GX98" s="38"/>
      <c r="GY98" s="38"/>
      <c r="GZ98" s="38"/>
      <c r="HA98" s="38"/>
      <c r="HB98" s="38"/>
      <c r="HC98" s="38"/>
      <c r="HD98" s="38"/>
      <c r="HE98" s="38"/>
      <c r="HF98" s="38"/>
      <c r="HG98" s="38"/>
      <c r="HH98" s="38"/>
      <c r="HI98" s="38"/>
      <c r="HJ98" s="38"/>
      <c r="HK98" s="38"/>
      <c r="HL98" s="38"/>
      <c r="HM98" s="38"/>
      <c r="HN98" s="38"/>
      <c r="HO98" s="38"/>
      <c r="HP98" s="38"/>
      <c r="HQ98" s="38"/>
      <c r="HR98" s="38"/>
      <c r="HS98" s="38"/>
      <c r="HT98" s="38"/>
      <c r="HU98" s="38"/>
      <c r="HV98" s="38"/>
      <c r="HW98" s="38"/>
      <c r="HX98" s="38"/>
      <c r="HY98" s="38"/>
      <c r="HZ98" s="38"/>
      <c r="IA98" s="38"/>
      <c r="IB98" s="38"/>
      <c r="IC98" s="38"/>
      <c r="ID98" s="38"/>
      <c r="IE98" s="38"/>
      <c r="IF98" s="38"/>
      <c r="IG98" s="38"/>
      <c r="IH98" s="38"/>
      <c r="II98" s="38"/>
      <c r="IJ98" s="38"/>
      <c r="IK98" s="38"/>
      <c r="IL98" s="38"/>
      <c r="IM98" s="38"/>
      <c r="IN98" s="38"/>
      <c r="IO98" s="38"/>
      <c r="IP98" s="38"/>
      <c r="IQ98" s="38"/>
      <c r="IR98" s="38"/>
      <c r="IS98" s="38"/>
      <c r="IT98" s="38"/>
      <c r="IU98" s="38"/>
      <c r="IV98" s="38"/>
      <c r="IW98" s="38"/>
      <c r="IX98" s="38"/>
      <c r="IY98" s="38"/>
      <c r="IZ98" s="38"/>
      <c r="JA98" s="38"/>
      <c r="JB98" s="38"/>
      <c r="JC98" s="38"/>
      <c r="JD98" s="38"/>
      <c r="JE98" s="38"/>
      <c r="JF98" s="38"/>
      <c r="JG98" s="38"/>
      <c r="JH98" s="38"/>
      <c r="JI98" s="38"/>
      <c r="JJ98" s="38"/>
      <c r="JK98" s="38"/>
      <c r="JL98" s="38"/>
      <c r="JM98" s="38"/>
      <c r="JN98" s="38"/>
      <c r="JO98" s="38"/>
      <c r="JP98" s="38"/>
      <c r="JQ98" s="38"/>
      <c r="JR98" s="38"/>
      <c r="JS98" s="38"/>
      <c r="JT98" s="38"/>
      <c r="JU98" s="38"/>
      <c r="JV98" s="38"/>
      <c r="JW98" s="38"/>
      <c r="JX98" s="38"/>
      <c r="JY98" s="38"/>
      <c r="JZ98" s="38"/>
      <c r="KA98" s="38"/>
      <c r="KB98" s="38"/>
      <c r="KC98" s="38"/>
      <c r="KD98" s="38"/>
      <c r="KE98" s="38"/>
      <c r="KF98" s="38"/>
      <c r="KG98" s="38"/>
      <c r="KH98" s="38"/>
      <c r="KI98" s="38"/>
      <c r="KJ98" s="38"/>
      <c r="KK98" s="38"/>
      <c r="KL98" s="38"/>
      <c r="KM98" s="38">
        <v>1</v>
      </c>
      <c r="KN98" s="38"/>
      <c r="KO98" s="38"/>
      <c r="KP98" s="38"/>
      <c r="KQ98" s="38"/>
      <c r="KR98" s="38"/>
      <c r="KS98" s="38"/>
      <c r="KT98" s="38"/>
      <c r="KU98" s="38"/>
      <c r="KV98" s="38"/>
      <c r="KW98" s="38"/>
      <c r="KX98" s="38">
        <v>1</v>
      </c>
      <c r="KY98" s="38"/>
      <c r="KZ98" s="38"/>
      <c r="LA98" s="38"/>
      <c r="LB98" s="38"/>
      <c r="LC98" s="38"/>
      <c r="LD98" s="38"/>
      <c r="LE98" s="38"/>
      <c r="LF98" s="38"/>
      <c r="LG98" s="38"/>
      <c r="LH98" s="38"/>
      <c r="LI98" s="38"/>
      <c r="LJ98" s="38"/>
      <c r="LK98" s="38"/>
      <c r="LL98" s="38"/>
      <c r="LM98" s="38"/>
      <c r="LN98" s="38"/>
      <c r="LO98" s="38"/>
      <c r="LP98" s="38"/>
      <c r="LQ98" s="38"/>
      <c r="LR98" s="38"/>
      <c r="LS98" s="38"/>
      <c r="LT98" s="38"/>
      <c r="LU98" s="38"/>
      <c r="LV98" s="38"/>
      <c r="LW98" s="38"/>
      <c r="LX98" s="38"/>
      <c r="LY98" s="38"/>
      <c r="LZ98" s="38"/>
      <c r="MA98" s="38"/>
      <c r="MB98" s="38"/>
      <c r="MC98" s="38"/>
      <c r="MD98" s="38"/>
      <c r="ME98" s="38"/>
      <c r="MF98" s="38"/>
      <c r="MG98" s="38"/>
      <c r="MH98" s="38"/>
      <c r="MI98" s="38"/>
      <c r="MJ98" s="38"/>
      <c r="MK98" s="38"/>
      <c r="ML98" s="38"/>
      <c r="MM98" s="38"/>
      <c r="MN98" s="38"/>
      <c r="MO98" s="38"/>
      <c r="MP98" s="38"/>
      <c r="MQ98" s="38"/>
      <c r="MR98" s="38"/>
      <c r="MS98" s="38"/>
      <c r="MT98" s="38"/>
      <c r="MU98" s="38"/>
      <c r="MV98" s="38"/>
      <c r="MW98" s="38"/>
      <c r="MX98" s="38"/>
      <c r="MY98" s="38"/>
      <c r="MZ98" s="38"/>
      <c r="NA98" s="38"/>
      <c r="NB98" s="38"/>
      <c r="NC98" s="38"/>
      <c r="ND98" s="38"/>
      <c r="NE98" s="38"/>
      <c r="NF98" s="38"/>
      <c r="NG98" s="38"/>
      <c r="NH98" s="38"/>
      <c r="NI98" s="38"/>
      <c r="NJ98" s="38"/>
      <c r="NK98" s="38"/>
      <c r="NL98" s="38"/>
      <c r="NM98" s="38"/>
      <c r="NN98" s="38"/>
      <c r="NO98" s="38"/>
      <c r="NP98" s="38"/>
      <c r="NQ98" s="38"/>
      <c r="NR98" s="38"/>
      <c r="NS98" s="38"/>
      <c r="NT98" s="38"/>
      <c r="NU98" s="38"/>
      <c r="NV98" s="38"/>
      <c r="NW98" s="38"/>
      <c r="NX98" s="38"/>
      <c r="NY98" s="38"/>
      <c r="NZ98" s="38"/>
      <c r="OA98" s="38"/>
      <c r="OB98" s="38"/>
      <c r="OC98" s="38"/>
      <c r="OD98" s="38"/>
      <c r="OE98" s="38"/>
      <c r="OF98" s="38"/>
      <c r="OG98" s="38"/>
      <c r="OH98" s="38"/>
      <c r="OI98" s="38"/>
      <c r="OJ98" s="38"/>
      <c r="OK98" s="38"/>
      <c r="OL98" s="38"/>
      <c r="OM98" s="38"/>
      <c r="ON98" s="38"/>
      <c r="OO98" s="38"/>
      <c r="OP98" s="38"/>
      <c r="OQ98" s="38"/>
      <c r="OR98" s="38"/>
      <c r="OS98" s="38"/>
      <c r="OT98" s="38"/>
      <c r="OU98" s="38"/>
      <c r="OV98" s="38"/>
      <c r="OW98" s="38"/>
      <c r="OX98" s="38"/>
      <c r="OY98" s="38"/>
      <c r="OZ98" s="38"/>
      <c r="PA98" s="38"/>
      <c r="PB98" s="38"/>
      <c r="PC98" s="38"/>
      <c r="PD98" s="38"/>
      <c r="PE98" s="38"/>
      <c r="PF98" s="38"/>
      <c r="PG98" s="38"/>
      <c r="PH98" s="38"/>
      <c r="PI98" s="38"/>
      <c r="PJ98" s="38"/>
      <c r="PK98" s="38"/>
      <c r="PL98" s="38"/>
      <c r="PM98" s="38"/>
      <c r="PN98" s="38"/>
      <c r="PO98" s="38"/>
      <c r="PP98" s="38"/>
      <c r="PQ98" s="38"/>
      <c r="PR98" s="38"/>
      <c r="PS98" s="38"/>
      <c r="PT98" s="38"/>
      <c r="PU98" s="38"/>
      <c r="PV98" s="38"/>
      <c r="PW98" s="38"/>
      <c r="PX98" s="38"/>
      <c r="PY98" s="38"/>
      <c r="PZ98" s="38"/>
      <c r="QA98" s="38"/>
      <c r="QB98" s="38"/>
      <c r="QC98" s="38"/>
      <c r="QD98" s="38"/>
      <c r="QE98" s="38"/>
      <c r="QF98" s="38"/>
      <c r="QG98" s="38"/>
      <c r="QH98" s="38"/>
      <c r="QI98" s="38"/>
      <c r="QJ98" s="38"/>
      <c r="QK98" s="38"/>
      <c r="QL98" s="38"/>
      <c r="QM98" s="38"/>
      <c r="QN98" s="38"/>
      <c r="QO98" s="38"/>
      <c r="QP98" s="38"/>
      <c r="QQ98" s="38"/>
      <c r="QR98" s="38"/>
      <c r="QS98" s="38"/>
      <c r="QT98" s="38"/>
      <c r="QU98" s="38"/>
      <c r="QV98" s="38"/>
      <c r="QW98" s="38"/>
      <c r="QX98" s="38"/>
      <c r="QY98" s="38"/>
      <c r="QZ98" s="38"/>
      <c r="RA98" s="38"/>
      <c r="RB98" s="38"/>
      <c r="RC98" s="38"/>
      <c r="RD98" s="38"/>
      <c r="RE98" s="38"/>
      <c r="RF98" s="38"/>
      <c r="RG98" s="38"/>
      <c r="RH98" s="38"/>
      <c r="RI98" s="38"/>
      <c r="RJ98" s="38"/>
      <c r="RK98" s="38"/>
      <c r="RL98" s="38"/>
      <c r="RM98" s="38"/>
      <c r="RN98" s="38"/>
      <c r="RO98" s="38"/>
      <c r="RP98" s="38"/>
      <c r="RQ98" s="38"/>
      <c r="RR98" s="38"/>
      <c r="RS98" s="38"/>
      <c r="RT98" s="38"/>
      <c r="RU98" s="38"/>
      <c r="RV98" s="38"/>
      <c r="RW98" s="38"/>
      <c r="RX98" s="38"/>
      <c r="RY98" s="38"/>
      <c r="RZ98" s="38"/>
      <c r="SA98" s="38"/>
      <c r="SB98" s="38"/>
      <c r="SC98" s="38"/>
      <c r="SD98" s="38"/>
      <c r="SE98" s="38"/>
      <c r="SF98" s="38"/>
      <c r="SG98" s="38"/>
      <c r="SH98" s="38"/>
      <c r="SI98" s="38"/>
      <c r="SJ98" s="38"/>
      <c r="SK98" s="38"/>
      <c r="SL98" s="38"/>
      <c r="SM98" s="38"/>
      <c r="SN98" s="38"/>
      <c r="SO98" s="38"/>
      <c r="SP98" s="38"/>
      <c r="SQ98" s="38"/>
      <c r="SR98" s="38"/>
      <c r="SS98" s="38"/>
      <c r="ST98" s="38"/>
      <c r="SU98" s="38"/>
      <c r="SV98" s="38"/>
      <c r="SW98" s="38"/>
      <c r="SX98" s="38"/>
      <c r="SY98" s="38"/>
      <c r="SZ98" s="38"/>
      <c r="TA98" s="38"/>
      <c r="TB98" s="38"/>
      <c r="TC98" s="38"/>
      <c r="TD98" s="38"/>
      <c r="TE98" s="38"/>
      <c r="TF98" s="38"/>
      <c r="TG98" s="38"/>
      <c r="TH98" s="38"/>
      <c r="TI98" s="38"/>
      <c r="TJ98" s="38"/>
      <c r="TK98" s="38"/>
      <c r="TL98" s="38"/>
      <c r="TM98" s="38"/>
      <c r="TN98" s="38"/>
      <c r="TO98" s="38"/>
      <c r="TP98" s="38"/>
      <c r="TQ98" s="38"/>
      <c r="TR98" s="38"/>
      <c r="TS98" s="38"/>
      <c r="TT98" s="38"/>
      <c r="TU98" s="38"/>
      <c r="TV98" s="38"/>
      <c r="TW98" s="38"/>
      <c r="TX98" s="38"/>
      <c r="TY98" s="38"/>
      <c r="TZ98" s="38"/>
      <c r="UA98" s="38"/>
      <c r="UB98" s="38"/>
      <c r="UC98" s="38"/>
      <c r="UD98" s="38"/>
      <c r="UE98" s="38"/>
      <c r="UF98" s="38"/>
      <c r="UG98" s="38"/>
      <c r="UH98" s="38"/>
      <c r="UI98" s="38"/>
      <c r="UJ98" s="38"/>
      <c r="UK98" s="38"/>
      <c r="UL98" s="38"/>
      <c r="UM98" s="38"/>
      <c r="UN98" s="38"/>
      <c r="UO98" s="38"/>
      <c r="UP98" s="38"/>
      <c r="UQ98" s="38"/>
      <c r="UR98" s="38"/>
      <c r="US98" s="38"/>
      <c r="UT98" s="38"/>
      <c r="UU98" s="38"/>
      <c r="UV98" s="38"/>
      <c r="UW98" s="38"/>
      <c r="UX98" s="38"/>
      <c r="UY98" s="38"/>
      <c r="UZ98" s="38"/>
      <c r="VA98" s="38"/>
      <c r="VB98" s="38"/>
      <c r="VC98" s="38"/>
      <c r="VD98" s="38"/>
      <c r="VE98" s="38"/>
      <c r="VF98" s="38"/>
      <c r="VG98" s="38"/>
      <c r="VH98" s="38"/>
      <c r="VI98" s="38"/>
      <c r="VJ98" s="38"/>
      <c r="VK98" s="38"/>
      <c r="VL98" s="38"/>
      <c r="VM98" s="38"/>
      <c r="VN98" s="38"/>
      <c r="VO98" s="38"/>
      <c r="VP98" s="38"/>
      <c r="VQ98" s="38"/>
      <c r="VR98" s="38"/>
      <c r="VS98" s="38"/>
      <c r="VT98" s="38"/>
      <c r="VU98" s="38"/>
      <c r="VV98" s="38"/>
      <c r="VW98" s="38"/>
      <c r="VX98" s="38"/>
      <c r="VY98" s="38"/>
      <c r="VZ98" s="38"/>
      <c r="WA98" s="38"/>
      <c r="WB98" s="38"/>
      <c r="WC98" s="38"/>
      <c r="WD98" s="38"/>
      <c r="WE98" s="38"/>
      <c r="WF98" s="38"/>
      <c r="WG98" s="38"/>
      <c r="WH98" s="38"/>
      <c r="WI98" s="38"/>
      <c r="WJ98" s="38"/>
      <c r="WK98" s="38"/>
      <c r="WL98" s="38"/>
      <c r="WM98" s="38"/>
      <c r="WN98" s="38"/>
      <c r="WO98" s="38"/>
      <c r="WP98" s="38"/>
      <c r="WQ98" s="38"/>
      <c r="WR98" s="38"/>
      <c r="WS98" s="38"/>
      <c r="WT98" s="38"/>
      <c r="WU98" s="38"/>
      <c r="WV98" s="38"/>
      <c r="WW98" s="38"/>
      <c r="WX98" s="38"/>
      <c r="WY98" s="38"/>
      <c r="WZ98" s="38"/>
      <c r="XA98" s="38"/>
      <c r="XB98" s="38"/>
      <c r="XC98" s="38"/>
      <c r="XD98" s="38"/>
      <c r="XE98" s="38"/>
      <c r="XF98" s="38"/>
      <c r="XG98" s="38"/>
      <c r="XH98" s="38"/>
      <c r="XI98" s="38"/>
      <c r="XJ98" s="38"/>
      <c r="XK98" s="38"/>
      <c r="XL98" s="38"/>
      <c r="XM98" s="38"/>
      <c r="XN98" s="38"/>
      <c r="XO98" s="38"/>
      <c r="XP98" s="38"/>
      <c r="XQ98" s="38"/>
      <c r="XR98" s="38"/>
      <c r="XS98" s="38"/>
      <c r="XT98" s="38"/>
      <c r="XU98" s="38"/>
      <c r="XV98" s="38"/>
      <c r="XW98" s="38"/>
      <c r="XX98" s="38"/>
      <c r="XY98" s="38"/>
      <c r="XZ98" s="38"/>
      <c r="YA98" s="38"/>
      <c r="YB98" s="38"/>
      <c r="YC98" s="38"/>
      <c r="YD98" s="38"/>
      <c r="YE98" s="38"/>
      <c r="YF98" s="38"/>
      <c r="YG98" s="38"/>
      <c r="YH98" s="38"/>
      <c r="YI98" s="38"/>
      <c r="YJ98" s="38"/>
      <c r="YK98" s="38"/>
      <c r="YL98" s="38"/>
      <c r="YM98" s="38"/>
      <c r="YN98" s="38"/>
      <c r="YO98" s="38"/>
      <c r="YP98" s="38"/>
      <c r="YQ98" s="38"/>
      <c r="YR98" s="38"/>
      <c r="YS98" s="38"/>
      <c r="YT98" s="38"/>
      <c r="YU98" s="38"/>
      <c r="YV98" s="38"/>
      <c r="YW98" s="38"/>
      <c r="YX98" s="38"/>
      <c r="YY98" s="38"/>
      <c r="YZ98" s="38"/>
      <c r="ZA98" s="38"/>
      <c r="ZB98" s="38"/>
      <c r="ZC98" s="38"/>
      <c r="ZD98" s="38"/>
      <c r="ZE98" s="38"/>
      <c r="ZF98" s="38"/>
      <c r="ZG98" s="38"/>
      <c r="ZH98" s="38"/>
      <c r="ZI98" s="38"/>
      <c r="ZJ98" s="38"/>
      <c r="ZK98" s="38"/>
      <c r="ZL98" s="38"/>
      <c r="ZM98" s="38"/>
      <c r="ZN98" s="38"/>
      <c r="ZO98" s="38"/>
      <c r="ZP98" s="38"/>
      <c r="ZQ98" s="38"/>
      <c r="ZR98" s="38"/>
      <c r="ZS98" s="38"/>
      <c r="ZT98" s="38"/>
      <c r="ZU98" s="38"/>
      <c r="ZV98" s="38"/>
      <c r="ZW98" s="38"/>
      <c r="ZX98" s="38"/>
      <c r="ZY98" s="38"/>
      <c r="ZZ98" s="38"/>
      <c r="AAA98" s="38"/>
      <c r="AAB98" s="38"/>
      <c r="AAC98" s="38"/>
      <c r="AAD98" s="38"/>
      <c r="AAE98" s="38"/>
      <c r="AAF98" s="38"/>
      <c r="AAG98" s="38"/>
      <c r="AAH98" s="38"/>
      <c r="AAI98" s="38"/>
      <c r="AAJ98" s="31">
        <f t="shared" si="9"/>
        <v>0</v>
      </c>
      <c r="AAK98" s="5"/>
    </row>
    <row r="99" spans="1:713" s="36" customFormat="1" x14ac:dyDescent="0.25">
      <c r="A99" s="43" t="s">
        <v>121</v>
      </c>
      <c r="B99" s="77">
        <f t="shared" si="8"/>
        <v>0</v>
      </c>
      <c r="C99" s="69">
        <v>10</v>
      </c>
      <c r="D99" s="71">
        <v>43419</v>
      </c>
      <c r="E99" s="79">
        <v>19.59</v>
      </c>
      <c r="F99" s="79">
        <f t="shared" si="11"/>
        <v>0</v>
      </c>
      <c r="G99" s="77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  <c r="AL99" s="38"/>
      <c r="AM99" s="38"/>
      <c r="AN99" s="38"/>
      <c r="AO99" s="38"/>
      <c r="AP99" s="38">
        <v>10</v>
      </c>
      <c r="AQ99" s="38"/>
      <c r="AR99" s="38"/>
      <c r="AS99" s="38"/>
      <c r="AT99" s="38"/>
      <c r="AU99" s="38"/>
      <c r="AV99" s="38"/>
      <c r="AW99" s="38"/>
      <c r="AX99" s="38"/>
      <c r="AY99" s="38"/>
      <c r="AZ99" s="38"/>
      <c r="BA99" s="38"/>
      <c r="BB99" s="38">
        <v>10</v>
      </c>
      <c r="BC99" s="38"/>
      <c r="BD99" s="38"/>
      <c r="BE99" s="38"/>
      <c r="BF99" s="38"/>
      <c r="BG99" s="38"/>
      <c r="BH99" s="38"/>
      <c r="BI99" s="38"/>
      <c r="BJ99" s="38"/>
      <c r="BK99" s="38"/>
      <c r="BL99" s="38"/>
      <c r="BM99" s="38"/>
      <c r="BN99" s="38"/>
      <c r="BO99" s="38"/>
      <c r="BP99" s="38"/>
      <c r="BQ99" s="38"/>
      <c r="BR99" s="38"/>
      <c r="BS99" s="38"/>
      <c r="BT99" s="38"/>
      <c r="BU99" s="38"/>
      <c r="BV99" s="38"/>
      <c r="BW99" s="38"/>
      <c r="BX99" s="38"/>
      <c r="BY99" s="38"/>
      <c r="BZ99" s="38"/>
      <c r="CA99" s="38"/>
      <c r="CB99" s="38"/>
      <c r="CC99" s="38"/>
      <c r="CD99" s="38"/>
      <c r="CE99" s="38"/>
      <c r="CF99" s="38"/>
      <c r="CG99" s="38"/>
      <c r="CH99" s="38"/>
      <c r="CI99" s="38"/>
      <c r="CJ99" s="38"/>
      <c r="CK99" s="38"/>
      <c r="CL99" s="38"/>
      <c r="CM99" s="38"/>
      <c r="CN99" s="38"/>
      <c r="CO99" s="38"/>
      <c r="CP99" s="38"/>
      <c r="CQ99" s="38"/>
      <c r="CR99" s="38"/>
      <c r="CS99" s="38"/>
      <c r="CT99" s="38"/>
      <c r="CU99" s="38"/>
      <c r="CV99" s="38"/>
      <c r="CW99" s="38"/>
      <c r="CX99" s="38"/>
      <c r="CY99" s="38"/>
      <c r="CZ99" s="38"/>
      <c r="DA99" s="38"/>
      <c r="DB99" s="38"/>
      <c r="DC99" s="38"/>
      <c r="DD99" s="38"/>
      <c r="DE99" s="38"/>
      <c r="DF99" s="38"/>
      <c r="DG99" s="38"/>
      <c r="DH99" s="38"/>
      <c r="DI99" s="38"/>
      <c r="DJ99" s="38"/>
      <c r="DK99" s="38"/>
      <c r="DL99" s="38"/>
      <c r="DM99" s="38"/>
      <c r="DN99" s="38"/>
      <c r="DO99" s="38"/>
      <c r="DP99" s="38"/>
      <c r="DQ99" s="38"/>
      <c r="DR99" s="38"/>
      <c r="DS99" s="38"/>
      <c r="DT99" s="38"/>
      <c r="DU99" s="38"/>
      <c r="DV99" s="38"/>
      <c r="DW99" s="38"/>
      <c r="DX99" s="38"/>
      <c r="DY99" s="38"/>
      <c r="DZ99" s="38"/>
      <c r="EA99" s="38"/>
      <c r="EB99" s="38"/>
      <c r="EC99" s="38"/>
      <c r="ED99" s="38"/>
      <c r="EE99" s="38"/>
      <c r="EF99" s="38"/>
      <c r="EG99" s="38"/>
      <c r="EH99" s="38"/>
      <c r="EI99" s="38"/>
      <c r="EJ99" s="38"/>
      <c r="EK99" s="38"/>
      <c r="EL99" s="38"/>
      <c r="EM99" s="38"/>
      <c r="EN99" s="38"/>
      <c r="EO99" s="38"/>
      <c r="EP99" s="38"/>
      <c r="EQ99" s="38"/>
      <c r="ER99" s="38"/>
      <c r="ES99" s="38"/>
      <c r="ET99" s="38"/>
      <c r="EU99" s="38"/>
      <c r="EV99" s="38"/>
      <c r="EW99" s="38"/>
      <c r="EX99" s="38"/>
      <c r="EY99" s="38"/>
      <c r="EZ99" s="38"/>
      <c r="FA99" s="38"/>
      <c r="FB99" s="38"/>
      <c r="FC99" s="38"/>
      <c r="FD99" s="38"/>
      <c r="FE99" s="38"/>
      <c r="FF99" s="38"/>
      <c r="FG99" s="38"/>
      <c r="FH99" s="38">
        <v>4</v>
      </c>
      <c r="FI99" s="38"/>
      <c r="FJ99" s="38"/>
      <c r="FK99" s="38"/>
      <c r="FL99" s="38"/>
      <c r="FM99" s="38"/>
      <c r="FN99" s="38"/>
      <c r="FO99" s="38"/>
      <c r="FP99" s="38"/>
      <c r="FQ99" s="38"/>
      <c r="FR99" s="38"/>
      <c r="FS99" s="38"/>
      <c r="FT99" s="38"/>
      <c r="FU99" s="38"/>
      <c r="FV99" s="38"/>
      <c r="FW99" s="38">
        <v>4</v>
      </c>
      <c r="FX99" s="38"/>
      <c r="FY99" s="38"/>
      <c r="FZ99" s="38"/>
      <c r="GA99" s="38"/>
      <c r="GB99" s="38"/>
      <c r="GC99" s="38"/>
      <c r="GD99" s="38"/>
      <c r="GE99" s="38"/>
      <c r="GF99" s="38"/>
      <c r="GG99" s="38"/>
      <c r="GH99" s="38"/>
      <c r="GI99" s="38">
        <v>20</v>
      </c>
      <c r="GJ99" s="38"/>
      <c r="GK99" s="38"/>
      <c r="GL99" s="38"/>
      <c r="GM99" s="38"/>
      <c r="GN99" s="38"/>
      <c r="GO99" s="38"/>
      <c r="GP99" s="38"/>
      <c r="GQ99" s="38"/>
      <c r="GR99" s="38"/>
      <c r="GS99" s="38"/>
      <c r="GT99" s="38"/>
      <c r="GU99" s="38"/>
      <c r="GV99" s="38">
        <v>20</v>
      </c>
      <c r="GW99" s="38"/>
      <c r="GX99" s="38"/>
      <c r="GY99" s="38"/>
      <c r="GZ99" s="38"/>
      <c r="HA99" s="38"/>
      <c r="HB99" s="38"/>
      <c r="HC99" s="38"/>
      <c r="HD99" s="38"/>
      <c r="HE99" s="38"/>
      <c r="HF99" s="38"/>
      <c r="HG99" s="38"/>
      <c r="HH99" s="38"/>
      <c r="HI99" s="38"/>
      <c r="HJ99" s="38"/>
      <c r="HK99" s="38"/>
      <c r="HL99" s="38"/>
      <c r="HM99" s="38"/>
      <c r="HN99" s="38"/>
      <c r="HO99" s="38"/>
      <c r="HP99" s="38"/>
      <c r="HQ99" s="38"/>
      <c r="HR99" s="38"/>
      <c r="HS99" s="38"/>
      <c r="HT99" s="38"/>
      <c r="HU99" s="38"/>
      <c r="HV99" s="38"/>
      <c r="HW99" s="38"/>
      <c r="HX99" s="38"/>
      <c r="HY99" s="38"/>
      <c r="HZ99" s="38"/>
      <c r="IA99" s="38"/>
      <c r="IB99" s="38"/>
      <c r="IC99" s="38"/>
      <c r="ID99" s="38"/>
      <c r="IE99" s="38"/>
      <c r="IF99" s="38"/>
      <c r="IG99" s="38"/>
      <c r="IH99" s="38"/>
      <c r="II99" s="38"/>
      <c r="IJ99" s="38"/>
      <c r="IK99" s="38"/>
      <c r="IL99" s="38"/>
      <c r="IM99" s="38"/>
      <c r="IN99" s="38"/>
      <c r="IO99" s="38"/>
      <c r="IP99" s="38"/>
      <c r="IQ99" s="38"/>
      <c r="IR99" s="38"/>
      <c r="IS99" s="38"/>
      <c r="IT99" s="38"/>
      <c r="IU99" s="38"/>
      <c r="IV99" s="38"/>
      <c r="IW99" s="38"/>
      <c r="IX99" s="38"/>
      <c r="IY99" s="38"/>
      <c r="IZ99" s="38"/>
      <c r="JA99" s="38"/>
      <c r="JB99" s="38"/>
      <c r="JC99" s="38"/>
      <c r="JD99" s="38"/>
      <c r="JE99" s="38"/>
      <c r="JF99" s="38"/>
      <c r="JG99" s="38"/>
      <c r="JH99" s="38"/>
      <c r="JI99" s="38"/>
      <c r="JJ99" s="38"/>
      <c r="JK99" s="38"/>
      <c r="JL99" s="38"/>
      <c r="JM99" s="38"/>
      <c r="JN99" s="38"/>
      <c r="JO99" s="38"/>
      <c r="JP99" s="38"/>
      <c r="JQ99" s="38"/>
      <c r="JR99" s="38"/>
      <c r="JS99" s="38"/>
      <c r="JT99" s="38"/>
      <c r="JU99" s="38"/>
      <c r="JV99" s="38"/>
      <c r="JW99" s="38"/>
      <c r="JX99" s="38"/>
      <c r="JY99" s="38"/>
      <c r="JZ99" s="38"/>
      <c r="KA99" s="38"/>
      <c r="KB99" s="38"/>
      <c r="KC99" s="38"/>
      <c r="KD99" s="38"/>
      <c r="KE99" s="38"/>
      <c r="KF99" s="38"/>
      <c r="KG99" s="38"/>
      <c r="KH99" s="38"/>
      <c r="KI99" s="38"/>
      <c r="KJ99" s="38"/>
      <c r="KK99" s="38"/>
      <c r="KL99" s="38"/>
      <c r="KM99" s="38"/>
      <c r="KN99" s="38"/>
      <c r="KO99" s="38"/>
      <c r="KP99" s="38"/>
      <c r="KQ99" s="38"/>
      <c r="KR99" s="38"/>
      <c r="KS99" s="38"/>
      <c r="KT99" s="38"/>
      <c r="KU99" s="38"/>
      <c r="KV99" s="38"/>
      <c r="KW99" s="38"/>
      <c r="KX99" s="38"/>
      <c r="KY99" s="38"/>
      <c r="KZ99" s="38"/>
      <c r="LA99" s="38"/>
      <c r="LB99" s="38"/>
      <c r="LC99" s="38"/>
      <c r="LD99" s="38"/>
      <c r="LE99" s="38"/>
      <c r="LF99" s="38"/>
      <c r="LG99" s="38"/>
      <c r="LH99" s="38"/>
      <c r="LI99" s="38"/>
      <c r="LJ99" s="38"/>
      <c r="LK99" s="38"/>
      <c r="LL99" s="38"/>
      <c r="LM99" s="38"/>
      <c r="LN99" s="38"/>
      <c r="LO99" s="38"/>
      <c r="LP99" s="38"/>
      <c r="LQ99" s="38"/>
      <c r="LR99" s="38"/>
      <c r="LS99" s="38"/>
      <c r="LT99" s="38"/>
      <c r="LU99" s="38"/>
      <c r="LV99" s="38"/>
      <c r="LW99" s="38"/>
      <c r="LX99" s="38"/>
      <c r="LY99" s="38"/>
      <c r="LZ99" s="38"/>
      <c r="MA99" s="38"/>
      <c r="MB99" s="38"/>
      <c r="MC99" s="38"/>
      <c r="MD99" s="38"/>
      <c r="ME99" s="38"/>
      <c r="MF99" s="38"/>
      <c r="MG99" s="38"/>
      <c r="MH99" s="38"/>
      <c r="MI99" s="38"/>
      <c r="MJ99" s="38"/>
      <c r="MK99" s="38"/>
      <c r="ML99" s="38"/>
      <c r="MM99" s="38"/>
      <c r="MN99" s="38"/>
      <c r="MO99" s="38"/>
      <c r="MP99" s="38"/>
      <c r="MQ99" s="38"/>
      <c r="MR99" s="38"/>
      <c r="MS99" s="38"/>
      <c r="MT99" s="38"/>
      <c r="MU99" s="38"/>
      <c r="MV99" s="38"/>
      <c r="MW99" s="38"/>
      <c r="MX99" s="38"/>
      <c r="MY99" s="38"/>
      <c r="MZ99" s="38"/>
      <c r="NA99" s="38"/>
      <c r="NB99" s="38"/>
      <c r="NC99" s="38"/>
      <c r="ND99" s="38"/>
      <c r="NE99" s="38"/>
      <c r="NF99" s="38"/>
      <c r="NG99" s="38"/>
      <c r="NH99" s="38"/>
      <c r="NI99" s="38"/>
      <c r="NJ99" s="38"/>
      <c r="NK99" s="38"/>
      <c r="NL99" s="38"/>
      <c r="NM99" s="38"/>
      <c r="NN99" s="38"/>
      <c r="NO99" s="38"/>
      <c r="NP99" s="38"/>
      <c r="NQ99" s="38"/>
      <c r="NR99" s="38"/>
      <c r="NS99" s="38"/>
      <c r="NT99" s="38"/>
      <c r="NU99" s="38"/>
      <c r="NV99" s="38"/>
      <c r="NW99" s="38"/>
      <c r="NX99" s="38"/>
      <c r="NY99" s="38"/>
      <c r="NZ99" s="38"/>
      <c r="OA99" s="38"/>
      <c r="OB99" s="38"/>
      <c r="OC99" s="38"/>
      <c r="OD99" s="38"/>
      <c r="OE99" s="38"/>
      <c r="OF99" s="38"/>
      <c r="OG99" s="38"/>
      <c r="OH99" s="38"/>
      <c r="OI99" s="38"/>
      <c r="OJ99" s="38"/>
      <c r="OK99" s="38"/>
      <c r="OL99" s="38"/>
      <c r="OM99" s="38"/>
      <c r="ON99" s="38"/>
      <c r="OO99" s="38"/>
      <c r="OP99" s="38"/>
      <c r="OQ99" s="38"/>
      <c r="OR99" s="38"/>
      <c r="OS99" s="38"/>
      <c r="OT99" s="38"/>
      <c r="OU99" s="38"/>
      <c r="OV99" s="38"/>
      <c r="OW99" s="38"/>
      <c r="OX99" s="38"/>
      <c r="OY99" s="38"/>
      <c r="OZ99" s="38"/>
      <c r="PA99" s="38"/>
      <c r="PB99" s="38"/>
      <c r="PC99" s="38"/>
      <c r="PD99" s="38"/>
      <c r="PE99" s="38"/>
      <c r="PF99" s="38"/>
      <c r="PG99" s="38"/>
      <c r="PH99" s="38"/>
      <c r="PI99" s="38"/>
      <c r="PJ99" s="38"/>
      <c r="PK99" s="38"/>
      <c r="PL99" s="38"/>
      <c r="PM99" s="38">
        <v>10</v>
      </c>
      <c r="PN99" s="38"/>
      <c r="PO99" s="38"/>
      <c r="PP99" s="38">
        <v>10</v>
      </c>
      <c r="PQ99" s="38"/>
      <c r="PR99" s="38"/>
      <c r="PS99" s="38"/>
      <c r="PT99" s="38"/>
      <c r="PU99" s="38"/>
      <c r="PV99" s="38"/>
      <c r="PW99" s="38"/>
      <c r="PX99" s="38"/>
      <c r="PY99" s="38"/>
      <c r="PZ99" s="38"/>
      <c r="QA99" s="38"/>
      <c r="QB99" s="38"/>
      <c r="QC99" s="38"/>
      <c r="QD99" s="38"/>
      <c r="QE99" s="38"/>
      <c r="QF99" s="38"/>
      <c r="QG99" s="38"/>
      <c r="QH99" s="38"/>
      <c r="QI99" s="38"/>
      <c r="QJ99" s="38"/>
      <c r="QK99" s="38"/>
      <c r="QL99" s="38"/>
      <c r="QM99" s="38"/>
      <c r="QN99" s="38"/>
      <c r="QO99" s="38"/>
      <c r="QP99" s="38"/>
      <c r="QQ99" s="38"/>
      <c r="QR99" s="38"/>
      <c r="QS99" s="38"/>
      <c r="QT99" s="38"/>
      <c r="QU99" s="38"/>
      <c r="QV99" s="38"/>
      <c r="QW99" s="38"/>
      <c r="QX99" s="38"/>
      <c r="QY99" s="38"/>
      <c r="QZ99" s="38"/>
      <c r="RA99" s="38"/>
      <c r="RB99" s="38"/>
      <c r="RC99" s="38"/>
      <c r="RD99" s="38"/>
      <c r="RE99" s="38"/>
      <c r="RF99" s="38"/>
      <c r="RG99" s="38"/>
      <c r="RH99" s="38"/>
      <c r="RI99" s="38"/>
      <c r="RJ99" s="38"/>
      <c r="RK99" s="38"/>
      <c r="RL99" s="38"/>
      <c r="RM99" s="38"/>
      <c r="RN99" s="38"/>
      <c r="RO99" s="38"/>
      <c r="RP99" s="38"/>
      <c r="RQ99" s="38"/>
      <c r="RR99" s="38"/>
      <c r="RS99" s="38"/>
      <c r="RT99" s="38"/>
      <c r="RU99" s="38"/>
      <c r="RV99" s="38"/>
      <c r="RW99" s="38"/>
      <c r="RX99" s="38"/>
      <c r="RY99" s="38"/>
      <c r="RZ99" s="38"/>
      <c r="SA99" s="38"/>
      <c r="SB99" s="38"/>
      <c r="SC99" s="38"/>
      <c r="SD99" s="38"/>
      <c r="SE99" s="38"/>
      <c r="SF99" s="38"/>
      <c r="SG99" s="38"/>
      <c r="SH99" s="38"/>
      <c r="SI99" s="38">
        <v>10</v>
      </c>
      <c r="SJ99" s="38"/>
      <c r="SK99" s="38"/>
      <c r="SL99" s="38"/>
      <c r="SM99" s="38"/>
      <c r="SN99" s="38">
        <v>10</v>
      </c>
      <c r="SO99" s="38"/>
      <c r="SP99" s="38"/>
      <c r="SQ99" s="38"/>
      <c r="SR99" s="38"/>
      <c r="SS99" s="38"/>
      <c r="ST99" s="38"/>
      <c r="SU99" s="38"/>
      <c r="SV99" s="38"/>
      <c r="SW99" s="38"/>
      <c r="SX99" s="38"/>
      <c r="SY99" s="38"/>
      <c r="SZ99" s="38"/>
      <c r="TA99" s="38"/>
      <c r="TB99" s="38"/>
      <c r="TC99" s="38"/>
      <c r="TD99" s="38"/>
      <c r="TE99" s="38"/>
      <c r="TF99" s="38"/>
      <c r="TG99" s="38"/>
      <c r="TH99" s="38"/>
      <c r="TI99" s="38"/>
      <c r="TJ99" s="38"/>
      <c r="TK99" s="38"/>
      <c r="TL99" s="38"/>
      <c r="TM99" s="38"/>
      <c r="TN99" s="38"/>
      <c r="TO99" s="38"/>
      <c r="TP99" s="38"/>
      <c r="TQ99" s="38"/>
      <c r="TR99" s="38"/>
      <c r="TS99" s="38"/>
      <c r="TT99" s="38"/>
      <c r="TU99" s="38"/>
      <c r="TV99" s="38"/>
      <c r="TW99" s="38"/>
      <c r="TX99" s="38"/>
      <c r="TY99" s="38"/>
      <c r="TZ99" s="38"/>
      <c r="UA99" s="38"/>
      <c r="UB99" s="38"/>
      <c r="UC99" s="38"/>
      <c r="UD99" s="38"/>
      <c r="UE99" s="38"/>
      <c r="UF99" s="38"/>
      <c r="UG99" s="38"/>
      <c r="UH99" s="38"/>
      <c r="UI99" s="38"/>
      <c r="UJ99" s="38"/>
      <c r="UK99" s="38"/>
      <c r="UL99" s="38"/>
      <c r="UM99" s="38"/>
      <c r="UN99" s="38"/>
      <c r="UO99" s="38"/>
      <c r="UP99" s="38"/>
      <c r="UQ99" s="38"/>
      <c r="UR99" s="38"/>
      <c r="US99" s="38"/>
      <c r="UT99" s="38"/>
      <c r="UU99" s="38"/>
      <c r="UV99" s="38"/>
      <c r="UW99" s="38"/>
      <c r="UX99" s="38"/>
      <c r="UY99" s="38"/>
      <c r="UZ99" s="38"/>
      <c r="VA99" s="38"/>
      <c r="VB99" s="38"/>
      <c r="VC99" s="38"/>
      <c r="VD99" s="38"/>
      <c r="VE99" s="38"/>
      <c r="VF99" s="38"/>
      <c r="VG99" s="38"/>
      <c r="VH99" s="38"/>
      <c r="VI99" s="38"/>
      <c r="VJ99" s="38"/>
      <c r="VK99" s="38"/>
      <c r="VL99" s="38"/>
      <c r="VM99" s="38"/>
      <c r="VN99" s="38"/>
      <c r="VO99" s="38"/>
      <c r="VP99" s="38"/>
      <c r="VQ99" s="38"/>
      <c r="VR99" s="38"/>
      <c r="VS99" s="38"/>
      <c r="VT99" s="38"/>
      <c r="VU99" s="38"/>
      <c r="VV99" s="38"/>
      <c r="VW99" s="38"/>
      <c r="VX99" s="38"/>
      <c r="VY99" s="38"/>
      <c r="VZ99" s="38"/>
      <c r="WA99" s="38"/>
      <c r="WB99" s="38"/>
      <c r="WC99" s="38"/>
      <c r="WD99" s="38"/>
      <c r="WE99" s="38"/>
      <c r="WF99" s="38">
        <v>10</v>
      </c>
      <c r="WG99" s="38"/>
      <c r="WH99" s="38"/>
      <c r="WI99" s="38">
        <v>10</v>
      </c>
      <c r="WJ99" s="38"/>
      <c r="WK99" s="38"/>
      <c r="WL99" s="38"/>
      <c r="WM99" s="38"/>
      <c r="WN99" s="38"/>
      <c r="WO99" s="38"/>
      <c r="WP99" s="38"/>
      <c r="WQ99" s="38"/>
      <c r="WR99" s="38"/>
      <c r="WS99" s="38"/>
      <c r="WT99" s="38"/>
      <c r="WU99" s="38"/>
      <c r="WV99" s="38"/>
      <c r="WW99" s="38"/>
      <c r="WX99" s="38"/>
      <c r="WY99" s="38"/>
      <c r="WZ99" s="38"/>
      <c r="XA99" s="38"/>
      <c r="XB99" s="38"/>
      <c r="XC99" s="38"/>
      <c r="XD99" s="38"/>
      <c r="XE99" s="38"/>
      <c r="XF99" s="38"/>
      <c r="XG99" s="38"/>
      <c r="XH99" s="38"/>
      <c r="XI99" s="38"/>
      <c r="XJ99" s="38"/>
      <c r="XK99" s="38"/>
      <c r="XL99" s="38"/>
      <c r="XM99" s="38"/>
      <c r="XN99" s="38"/>
      <c r="XO99" s="38"/>
      <c r="XP99" s="38"/>
      <c r="XQ99" s="38"/>
      <c r="XR99" s="38"/>
      <c r="XS99" s="38"/>
      <c r="XT99" s="38"/>
      <c r="XU99" s="38"/>
      <c r="XV99" s="38"/>
      <c r="XW99" s="38"/>
      <c r="XX99" s="38"/>
      <c r="XY99" s="38"/>
      <c r="XZ99" s="38"/>
      <c r="YA99" s="38"/>
      <c r="YB99" s="38"/>
      <c r="YC99" s="38"/>
      <c r="YD99" s="38"/>
      <c r="YE99" s="38"/>
      <c r="YF99" s="38"/>
      <c r="YG99" s="38"/>
      <c r="YH99" s="38"/>
      <c r="YI99" s="38"/>
      <c r="YJ99" s="38"/>
      <c r="YK99" s="38"/>
      <c r="YL99" s="38"/>
      <c r="YM99" s="38"/>
      <c r="YN99" s="38"/>
      <c r="YO99" s="38"/>
      <c r="YP99" s="38"/>
      <c r="YQ99" s="38"/>
      <c r="YR99" s="38"/>
      <c r="YS99" s="38"/>
      <c r="YT99" s="38"/>
      <c r="YU99" s="38"/>
      <c r="YV99" s="38"/>
      <c r="YW99" s="38"/>
      <c r="YX99" s="38"/>
      <c r="YY99" s="38"/>
      <c r="YZ99" s="38"/>
      <c r="ZA99" s="38"/>
      <c r="ZB99" s="38"/>
      <c r="ZC99" s="38"/>
      <c r="ZD99" s="38"/>
      <c r="ZE99" s="38"/>
      <c r="ZF99" s="38"/>
      <c r="ZG99" s="38"/>
      <c r="ZH99" s="38"/>
      <c r="ZI99" s="38"/>
      <c r="ZJ99" s="38"/>
      <c r="ZK99" s="38"/>
      <c r="ZL99" s="38"/>
      <c r="ZM99" s="38"/>
      <c r="ZN99" s="38"/>
      <c r="ZO99" s="38"/>
      <c r="ZP99" s="38"/>
      <c r="ZQ99" s="38"/>
      <c r="ZR99" s="38"/>
      <c r="ZS99" s="38"/>
      <c r="ZT99" s="38"/>
      <c r="ZU99" s="38"/>
      <c r="ZV99" s="38"/>
      <c r="ZW99" s="38"/>
      <c r="ZX99" s="38"/>
      <c r="ZY99" s="38"/>
      <c r="ZZ99" s="38"/>
      <c r="AAA99" s="38"/>
      <c r="AAB99" s="38"/>
      <c r="AAC99" s="38"/>
      <c r="AAD99" s="38"/>
      <c r="AAE99" s="38"/>
      <c r="AAF99" s="38"/>
      <c r="AAG99" s="38"/>
      <c r="AAH99" s="38"/>
      <c r="AAI99" s="38"/>
      <c r="AAJ99" s="31">
        <f t="shared" si="9"/>
        <v>0</v>
      </c>
      <c r="AAK99" s="5"/>
    </row>
    <row r="100" spans="1:713" s="36" customFormat="1" x14ac:dyDescent="0.25">
      <c r="A100" s="43" t="s">
        <v>106</v>
      </c>
      <c r="B100" s="77">
        <f t="shared" si="8"/>
        <v>0</v>
      </c>
      <c r="C100" s="69">
        <v>1</v>
      </c>
      <c r="D100" s="71">
        <v>43437</v>
      </c>
      <c r="E100" s="79">
        <v>25.5</v>
      </c>
      <c r="F100" s="79">
        <f t="shared" ref="F100:F105" si="12">E100*B100</f>
        <v>0</v>
      </c>
      <c r="G100" s="77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  <c r="AL100" s="38"/>
      <c r="AM100" s="38"/>
      <c r="AN100" s="38"/>
      <c r="AO100" s="38"/>
      <c r="AP100" s="38"/>
      <c r="AQ100" s="38"/>
      <c r="AR100" s="38"/>
      <c r="AS100" s="38"/>
      <c r="AT100" s="38"/>
      <c r="AU100" s="38"/>
      <c r="AV100" s="38"/>
      <c r="AW100" s="38"/>
      <c r="AX100" s="38"/>
      <c r="AY100" s="38"/>
      <c r="AZ100" s="38"/>
      <c r="BA100" s="38"/>
      <c r="BB100" s="38"/>
      <c r="BC100" s="38"/>
      <c r="BD100" s="38"/>
      <c r="BE100" s="38"/>
      <c r="BF100" s="38"/>
      <c r="BG100" s="38"/>
      <c r="BH100" s="38"/>
      <c r="BI100" s="38"/>
      <c r="BJ100" s="38"/>
      <c r="BK100" s="38"/>
      <c r="BL100" s="38"/>
      <c r="BM100" s="38"/>
      <c r="BN100" s="38"/>
      <c r="BO100" s="38"/>
      <c r="BP100" s="38"/>
      <c r="BQ100" s="38"/>
      <c r="BR100" s="38"/>
      <c r="BS100" s="38"/>
      <c r="BT100" s="38"/>
      <c r="BU100" s="38"/>
      <c r="BV100" s="38"/>
      <c r="BW100" s="38"/>
      <c r="BX100" s="38"/>
      <c r="BY100" s="38"/>
      <c r="BZ100" s="38"/>
      <c r="CA100" s="38"/>
      <c r="CB100" s="38"/>
      <c r="CC100" s="38"/>
      <c r="CD100" s="38"/>
      <c r="CE100" s="38"/>
      <c r="CF100" s="38"/>
      <c r="CG100" s="38"/>
      <c r="CH100" s="38"/>
      <c r="CI100" s="38"/>
      <c r="CJ100" s="38"/>
      <c r="CK100" s="38"/>
      <c r="CL100" s="38"/>
      <c r="CM100" s="38"/>
      <c r="CN100" s="38"/>
      <c r="CO100" s="38"/>
      <c r="CP100" s="38"/>
      <c r="CQ100" s="38"/>
      <c r="CR100" s="38"/>
      <c r="CS100" s="38"/>
      <c r="CT100" s="38"/>
      <c r="CU100" s="38"/>
      <c r="CV100" s="38"/>
      <c r="CW100" s="38"/>
      <c r="CX100" s="38"/>
      <c r="CY100" s="38"/>
      <c r="CZ100" s="38"/>
      <c r="DA100" s="38"/>
      <c r="DB100" s="38"/>
      <c r="DC100" s="38"/>
      <c r="DD100" s="38"/>
      <c r="DE100" s="38"/>
      <c r="DF100" s="38"/>
      <c r="DG100" s="38"/>
      <c r="DH100" s="38"/>
      <c r="DI100" s="38"/>
      <c r="DJ100" s="38"/>
      <c r="DK100" s="38"/>
      <c r="DL100" s="38"/>
      <c r="DM100" s="38"/>
      <c r="DN100" s="38"/>
      <c r="DO100" s="38"/>
      <c r="DP100" s="38"/>
      <c r="DQ100" s="38"/>
      <c r="DR100" s="38"/>
      <c r="DS100" s="38"/>
      <c r="DT100" s="38"/>
      <c r="DU100" s="38"/>
      <c r="DV100" s="38"/>
      <c r="DW100" s="38"/>
      <c r="DX100" s="38"/>
      <c r="DY100" s="38"/>
      <c r="DZ100" s="38"/>
      <c r="EA100" s="38"/>
      <c r="EB100" s="38"/>
      <c r="EC100" s="38"/>
      <c r="ED100" s="38"/>
      <c r="EE100" s="38"/>
      <c r="EF100" s="38"/>
      <c r="EG100" s="38"/>
      <c r="EH100" s="38"/>
      <c r="EI100" s="38"/>
      <c r="EJ100" s="38"/>
      <c r="EK100" s="38"/>
      <c r="EL100" s="38"/>
      <c r="EM100" s="38"/>
      <c r="EN100" s="38"/>
      <c r="EO100" s="38"/>
      <c r="EP100" s="38"/>
      <c r="EQ100" s="38"/>
      <c r="ER100" s="38"/>
      <c r="ES100" s="38"/>
      <c r="ET100" s="38"/>
      <c r="EU100" s="38"/>
      <c r="EV100" s="38"/>
      <c r="EW100" s="38"/>
      <c r="EX100" s="38"/>
      <c r="EY100" s="38"/>
      <c r="EZ100" s="38"/>
      <c r="FA100" s="38"/>
      <c r="FB100" s="38"/>
      <c r="FC100" s="38"/>
      <c r="FD100" s="38"/>
      <c r="FE100" s="38"/>
      <c r="FF100" s="38"/>
      <c r="FG100" s="38"/>
      <c r="FH100" s="38"/>
      <c r="FI100" s="38"/>
      <c r="FJ100" s="38"/>
      <c r="FK100" s="38"/>
      <c r="FL100" s="38"/>
      <c r="FM100" s="38"/>
      <c r="FN100" s="38"/>
      <c r="FO100" s="38"/>
      <c r="FP100" s="38"/>
      <c r="FQ100" s="38"/>
      <c r="FR100" s="38"/>
      <c r="FS100" s="38"/>
      <c r="FT100" s="38"/>
      <c r="FU100" s="38"/>
      <c r="FV100" s="38"/>
      <c r="FW100" s="38"/>
      <c r="FX100" s="38"/>
      <c r="FY100" s="38"/>
      <c r="FZ100" s="38"/>
      <c r="GA100" s="38"/>
      <c r="GB100" s="38"/>
      <c r="GC100" s="38"/>
      <c r="GD100" s="38"/>
      <c r="GE100" s="38"/>
      <c r="GF100" s="38"/>
      <c r="GG100" s="38"/>
      <c r="GH100" s="38"/>
      <c r="GI100" s="38"/>
      <c r="GJ100" s="38"/>
      <c r="GK100" s="38"/>
      <c r="GL100" s="38"/>
      <c r="GM100" s="38"/>
      <c r="GN100" s="38"/>
      <c r="GO100" s="38"/>
      <c r="GP100" s="38"/>
      <c r="GQ100" s="38"/>
      <c r="GR100" s="38"/>
      <c r="GS100" s="38"/>
      <c r="GT100" s="38"/>
      <c r="GU100" s="38"/>
      <c r="GV100" s="38"/>
      <c r="GW100" s="38"/>
      <c r="GX100" s="38"/>
      <c r="GY100" s="38"/>
      <c r="GZ100" s="38"/>
      <c r="HA100" s="38"/>
      <c r="HB100" s="38"/>
      <c r="HC100" s="38"/>
      <c r="HD100" s="38"/>
      <c r="HE100" s="38"/>
      <c r="HF100" s="38"/>
      <c r="HG100" s="38"/>
      <c r="HH100" s="38"/>
      <c r="HI100" s="38"/>
      <c r="HJ100" s="38"/>
      <c r="HK100" s="38"/>
      <c r="HL100" s="38"/>
      <c r="HM100" s="38"/>
      <c r="HN100" s="38"/>
      <c r="HO100" s="38"/>
      <c r="HP100" s="38"/>
      <c r="HQ100" s="38"/>
      <c r="HR100" s="38"/>
      <c r="HS100" s="38"/>
      <c r="HT100" s="38"/>
      <c r="HU100" s="38"/>
      <c r="HV100" s="38"/>
      <c r="HW100" s="38"/>
      <c r="HX100" s="38"/>
      <c r="HY100" s="38"/>
      <c r="HZ100" s="38"/>
      <c r="IA100" s="38"/>
      <c r="IB100" s="38"/>
      <c r="IC100" s="38"/>
      <c r="ID100" s="38"/>
      <c r="IE100" s="38"/>
      <c r="IF100" s="38"/>
      <c r="IG100" s="38"/>
      <c r="IH100" s="38"/>
      <c r="II100" s="38"/>
      <c r="IJ100" s="38"/>
      <c r="IK100" s="38"/>
      <c r="IL100" s="38"/>
      <c r="IM100" s="38"/>
      <c r="IN100" s="38"/>
      <c r="IO100" s="38"/>
      <c r="IP100" s="38"/>
      <c r="IQ100" s="38"/>
      <c r="IR100" s="38"/>
      <c r="IS100" s="38"/>
      <c r="IT100" s="38"/>
      <c r="IU100" s="38"/>
      <c r="IV100" s="38"/>
      <c r="IW100" s="38"/>
      <c r="IX100" s="38"/>
      <c r="IY100" s="38"/>
      <c r="IZ100" s="38"/>
      <c r="JA100" s="38"/>
      <c r="JB100" s="38"/>
      <c r="JC100" s="38"/>
      <c r="JD100" s="38"/>
      <c r="JE100" s="38"/>
      <c r="JF100" s="38"/>
      <c r="JG100" s="38"/>
      <c r="JH100" s="38"/>
      <c r="JI100" s="38"/>
      <c r="JJ100" s="38"/>
      <c r="JK100" s="38"/>
      <c r="JL100" s="38"/>
      <c r="JM100" s="38"/>
      <c r="JN100" s="38"/>
      <c r="JO100" s="38"/>
      <c r="JP100" s="38"/>
      <c r="JQ100" s="38"/>
      <c r="JR100" s="38"/>
      <c r="JS100" s="38"/>
      <c r="JT100" s="38"/>
      <c r="JU100" s="38"/>
      <c r="JV100" s="38"/>
      <c r="JW100" s="38"/>
      <c r="JX100" s="38"/>
      <c r="JY100" s="38"/>
      <c r="JZ100" s="38"/>
      <c r="KA100" s="38"/>
      <c r="KB100" s="38"/>
      <c r="KC100" s="38"/>
      <c r="KD100" s="38"/>
      <c r="KE100" s="38"/>
      <c r="KF100" s="38"/>
      <c r="KG100" s="38"/>
      <c r="KH100" s="38"/>
      <c r="KI100" s="38"/>
      <c r="KJ100" s="38"/>
      <c r="KK100" s="38"/>
      <c r="KL100" s="38"/>
      <c r="KM100" s="38"/>
      <c r="KN100" s="38"/>
      <c r="KO100" s="38"/>
      <c r="KP100" s="38"/>
      <c r="KQ100" s="38"/>
      <c r="KR100" s="38"/>
      <c r="KS100" s="38"/>
      <c r="KT100" s="38"/>
      <c r="KU100" s="38"/>
      <c r="KV100" s="38"/>
      <c r="KW100" s="38"/>
      <c r="KX100" s="38"/>
      <c r="KY100" s="38"/>
      <c r="KZ100" s="38"/>
      <c r="LA100" s="38"/>
      <c r="LB100" s="38"/>
      <c r="LC100" s="38"/>
      <c r="LD100" s="38"/>
      <c r="LE100" s="38"/>
      <c r="LF100" s="38"/>
      <c r="LG100" s="38"/>
      <c r="LH100" s="38"/>
      <c r="LI100" s="38"/>
      <c r="LJ100" s="38"/>
      <c r="LK100" s="38"/>
      <c r="LL100" s="38"/>
      <c r="LM100" s="38"/>
      <c r="LN100" s="38"/>
      <c r="LO100" s="38"/>
      <c r="LP100" s="38"/>
      <c r="LQ100" s="38"/>
      <c r="LR100" s="38"/>
      <c r="LS100" s="38"/>
      <c r="LT100" s="38"/>
      <c r="LU100" s="38"/>
      <c r="LV100" s="38"/>
      <c r="LW100" s="38"/>
      <c r="LX100" s="38"/>
      <c r="LY100" s="38"/>
      <c r="LZ100" s="38"/>
      <c r="MA100" s="38"/>
      <c r="MB100" s="38"/>
      <c r="MC100" s="38"/>
      <c r="MD100" s="38"/>
      <c r="ME100" s="38"/>
      <c r="MF100" s="38"/>
      <c r="MG100" s="38"/>
      <c r="MH100" s="38"/>
      <c r="MI100" s="38"/>
      <c r="MJ100" s="38"/>
      <c r="MK100" s="38"/>
      <c r="ML100" s="38"/>
      <c r="MM100" s="38"/>
      <c r="MN100" s="38"/>
      <c r="MO100" s="38"/>
      <c r="MP100" s="38"/>
      <c r="MQ100" s="38"/>
      <c r="MR100" s="38"/>
      <c r="MS100" s="38"/>
      <c r="MT100" s="38"/>
      <c r="MU100" s="38"/>
      <c r="MV100" s="38"/>
      <c r="MW100" s="38"/>
      <c r="MX100" s="38"/>
      <c r="MY100" s="38"/>
      <c r="MZ100" s="38"/>
      <c r="NA100" s="38"/>
      <c r="NB100" s="38"/>
      <c r="NC100" s="38"/>
      <c r="ND100" s="38"/>
      <c r="NE100" s="38"/>
      <c r="NF100" s="38"/>
      <c r="NG100" s="38"/>
      <c r="NH100" s="38"/>
      <c r="NI100" s="38"/>
      <c r="NJ100" s="38"/>
      <c r="NK100" s="38"/>
      <c r="NL100" s="38"/>
      <c r="NM100" s="38"/>
      <c r="NN100" s="38"/>
      <c r="NO100" s="38"/>
      <c r="NP100" s="38"/>
      <c r="NQ100" s="38"/>
      <c r="NR100" s="38"/>
      <c r="NS100" s="38"/>
      <c r="NT100" s="38"/>
      <c r="NU100" s="38"/>
      <c r="NV100" s="38"/>
      <c r="NW100" s="38"/>
      <c r="NX100" s="38"/>
      <c r="NY100" s="38"/>
      <c r="NZ100" s="38"/>
      <c r="OA100" s="38"/>
      <c r="OB100" s="38"/>
      <c r="OC100" s="38"/>
      <c r="OD100" s="38"/>
      <c r="OE100" s="38"/>
      <c r="OF100" s="38"/>
      <c r="OG100" s="38"/>
      <c r="OH100" s="38"/>
      <c r="OI100" s="38"/>
      <c r="OJ100" s="38"/>
      <c r="OK100" s="38"/>
      <c r="OL100" s="38"/>
      <c r="OM100" s="38"/>
      <c r="ON100" s="38"/>
      <c r="OO100" s="38"/>
      <c r="OP100" s="38"/>
      <c r="OQ100" s="38"/>
      <c r="OR100" s="38"/>
      <c r="OS100" s="38"/>
      <c r="OT100" s="38"/>
      <c r="OU100" s="38"/>
      <c r="OV100" s="38"/>
      <c r="OW100" s="38"/>
      <c r="OX100" s="38"/>
      <c r="OY100" s="38"/>
      <c r="OZ100" s="38"/>
      <c r="PA100" s="38"/>
      <c r="PB100" s="38"/>
      <c r="PC100" s="38"/>
      <c r="PD100" s="38"/>
      <c r="PE100" s="38"/>
      <c r="PF100" s="38"/>
      <c r="PG100" s="38"/>
      <c r="PH100" s="38"/>
      <c r="PI100" s="38"/>
      <c r="PJ100" s="38"/>
      <c r="PK100" s="38"/>
      <c r="PL100" s="38"/>
      <c r="PM100" s="38"/>
      <c r="PN100" s="38"/>
      <c r="PO100" s="38"/>
      <c r="PP100" s="38"/>
      <c r="PQ100" s="38"/>
      <c r="PR100" s="38"/>
      <c r="PS100" s="38"/>
      <c r="PT100" s="38"/>
      <c r="PU100" s="38"/>
      <c r="PV100" s="38"/>
      <c r="PW100" s="38"/>
      <c r="PX100" s="38"/>
      <c r="PY100" s="38"/>
      <c r="PZ100" s="38"/>
      <c r="QA100" s="38"/>
      <c r="QB100" s="38"/>
      <c r="QC100" s="38"/>
      <c r="QD100" s="38"/>
      <c r="QE100" s="38"/>
      <c r="QF100" s="38"/>
      <c r="QG100" s="38"/>
      <c r="QH100" s="38"/>
      <c r="QI100" s="38"/>
      <c r="QJ100" s="38"/>
      <c r="QK100" s="38"/>
      <c r="QL100" s="38"/>
      <c r="QM100" s="38"/>
      <c r="QN100" s="38"/>
      <c r="QO100" s="38"/>
      <c r="QP100" s="38"/>
      <c r="QQ100" s="38"/>
      <c r="QR100" s="38"/>
      <c r="QS100" s="38"/>
      <c r="QT100" s="38"/>
      <c r="QU100" s="38"/>
      <c r="QV100" s="38"/>
      <c r="QW100" s="38"/>
      <c r="QX100" s="38"/>
      <c r="QY100" s="38"/>
      <c r="QZ100" s="38"/>
      <c r="RA100" s="38"/>
      <c r="RB100" s="38"/>
      <c r="RC100" s="38"/>
      <c r="RD100" s="38"/>
      <c r="RE100" s="38"/>
      <c r="RF100" s="38"/>
      <c r="RG100" s="38"/>
      <c r="RH100" s="38"/>
      <c r="RI100" s="38"/>
      <c r="RJ100" s="38"/>
      <c r="RK100" s="38"/>
      <c r="RL100" s="38"/>
      <c r="RM100" s="38"/>
      <c r="RN100" s="38"/>
      <c r="RO100" s="38"/>
      <c r="RP100" s="38"/>
      <c r="RQ100" s="38"/>
      <c r="RR100" s="38"/>
      <c r="RS100" s="38"/>
      <c r="RT100" s="38"/>
      <c r="RU100" s="38"/>
      <c r="RV100" s="38"/>
      <c r="RW100" s="38"/>
      <c r="RX100" s="38"/>
      <c r="RY100" s="38"/>
      <c r="RZ100" s="38"/>
      <c r="SA100" s="38"/>
      <c r="SB100" s="38"/>
      <c r="SC100" s="38"/>
      <c r="SD100" s="38"/>
      <c r="SE100" s="38"/>
      <c r="SF100" s="38"/>
      <c r="SG100" s="38"/>
      <c r="SH100" s="38"/>
      <c r="SI100" s="38"/>
      <c r="SJ100" s="38"/>
      <c r="SK100" s="38"/>
      <c r="SL100" s="38"/>
      <c r="SM100" s="38"/>
      <c r="SN100" s="38"/>
      <c r="SO100" s="38"/>
      <c r="SP100" s="38"/>
      <c r="SQ100" s="38"/>
      <c r="SR100" s="38"/>
      <c r="SS100" s="38"/>
      <c r="ST100" s="38"/>
      <c r="SU100" s="38"/>
      <c r="SV100" s="38"/>
      <c r="SW100" s="38"/>
      <c r="SX100" s="38"/>
      <c r="SY100" s="38"/>
      <c r="SZ100" s="38"/>
      <c r="TA100" s="38"/>
      <c r="TB100" s="38"/>
      <c r="TC100" s="38"/>
      <c r="TD100" s="38"/>
      <c r="TE100" s="38"/>
      <c r="TF100" s="38"/>
      <c r="TG100" s="38"/>
      <c r="TH100" s="38"/>
      <c r="TI100" s="38"/>
      <c r="TJ100" s="38"/>
      <c r="TK100" s="38"/>
      <c r="TL100" s="38"/>
      <c r="TM100" s="38"/>
      <c r="TN100" s="38"/>
      <c r="TO100" s="38"/>
      <c r="TP100" s="38"/>
      <c r="TQ100" s="38"/>
      <c r="TR100" s="38"/>
      <c r="TS100" s="38"/>
      <c r="TT100" s="38"/>
      <c r="TU100" s="38"/>
      <c r="TV100" s="38"/>
      <c r="TW100" s="38"/>
      <c r="TX100" s="38"/>
      <c r="TY100" s="38"/>
      <c r="TZ100" s="38"/>
      <c r="UA100" s="38"/>
      <c r="UB100" s="38"/>
      <c r="UC100" s="38"/>
      <c r="UD100" s="38"/>
      <c r="UE100" s="38"/>
      <c r="UF100" s="38"/>
      <c r="UG100" s="38"/>
      <c r="UH100" s="38"/>
      <c r="UI100" s="38"/>
      <c r="UJ100" s="38"/>
      <c r="UK100" s="38"/>
      <c r="UL100" s="38"/>
      <c r="UM100" s="38"/>
      <c r="UN100" s="38"/>
      <c r="UO100" s="38"/>
      <c r="UP100" s="38"/>
      <c r="UQ100" s="38"/>
      <c r="UR100" s="38"/>
      <c r="US100" s="38"/>
      <c r="UT100" s="38"/>
      <c r="UU100" s="38"/>
      <c r="UV100" s="38"/>
      <c r="UW100" s="38"/>
      <c r="UX100" s="38"/>
      <c r="UY100" s="38"/>
      <c r="UZ100" s="38"/>
      <c r="VA100" s="38"/>
      <c r="VB100" s="38"/>
      <c r="VC100" s="38"/>
      <c r="VD100" s="38"/>
      <c r="VE100" s="38"/>
      <c r="VF100" s="38"/>
      <c r="VG100" s="38"/>
      <c r="VH100" s="38"/>
      <c r="VI100" s="38"/>
      <c r="VJ100" s="38"/>
      <c r="VK100" s="38"/>
      <c r="VL100" s="38"/>
      <c r="VM100" s="38"/>
      <c r="VN100" s="38"/>
      <c r="VO100" s="38"/>
      <c r="VP100" s="38"/>
      <c r="VQ100" s="38"/>
      <c r="VR100" s="38"/>
      <c r="VS100" s="38"/>
      <c r="VT100" s="38"/>
      <c r="VU100" s="38"/>
      <c r="VV100" s="38"/>
      <c r="VW100" s="38"/>
      <c r="VX100" s="38"/>
      <c r="VY100" s="38"/>
      <c r="VZ100" s="38"/>
      <c r="WA100" s="38"/>
      <c r="WB100" s="38"/>
      <c r="WC100" s="38"/>
      <c r="WD100" s="38"/>
      <c r="WE100" s="38"/>
      <c r="WF100" s="38"/>
      <c r="WG100" s="38"/>
      <c r="WH100" s="38"/>
      <c r="WI100" s="38"/>
      <c r="WJ100" s="38"/>
      <c r="WK100" s="38"/>
      <c r="WL100" s="38"/>
      <c r="WM100" s="38"/>
      <c r="WN100" s="38"/>
      <c r="WO100" s="38"/>
      <c r="WP100" s="38"/>
      <c r="WQ100" s="38"/>
      <c r="WR100" s="38"/>
      <c r="WS100" s="38"/>
      <c r="WT100" s="38"/>
      <c r="WU100" s="38"/>
      <c r="WV100" s="38"/>
      <c r="WW100" s="38"/>
      <c r="WX100" s="38"/>
      <c r="WY100" s="38"/>
      <c r="WZ100" s="38"/>
      <c r="XA100" s="38"/>
      <c r="XB100" s="38"/>
      <c r="XC100" s="38"/>
      <c r="XD100" s="38"/>
      <c r="XE100" s="38"/>
      <c r="XF100" s="38"/>
      <c r="XG100" s="38"/>
      <c r="XH100" s="38">
        <v>1</v>
      </c>
      <c r="XI100" s="38"/>
      <c r="XJ100" s="38"/>
      <c r="XK100" s="38"/>
      <c r="XL100" s="38"/>
      <c r="XM100" s="38"/>
      <c r="XN100" s="38">
        <v>1</v>
      </c>
      <c r="XO100" s="38"/>
      <c r="XP100" s="38"/>
      <c r="XQ100" s="38"/>
      <c r="XR100" s="38"/>
      <c r="XS100" s="38"/>
      <c r="XT100" s="38"/>
      <c r="XU100" s="38"/>
      <c r="XV100" s="38"/>
      <c r="XW100" s="38"/>
      <c r="XX100" s="38"/>
      <c r="XY100" s="38"/>
      <c r="XZ100" s="38"/>
      <c r="YA100" s="38"/>
      <c r="YB100" s="38"/>
      <c r="YC100" s="38"/>
      <c r="YD100" s="38"/>
      <c r="YE100" s="38"/>
      <c r="YF100" s="38"/>
      <c r="YG100" s="38"/>
      <c r="YH100" s="38"/>
      <c r="YI100" s="38"/>
      <c r="YJ100" s="38"/>
      <c r="YK100" s="38"/>
      <c r="YL100" s="38"/>
      <c r="YM100" s="38"/>
      <c r="YN100" s="38"/>
      <c r="YO100" s="38"/>
      <c r="YP100" s="38"/>
      <c r="YQ100" s="38"/>
      <c r="YR100" s="38"/>
      <c r="YS100" s="38"/>
      <c r="YT100" s="38"/>
      <c r="YU100" s="38"/>
      <c r="YV100" s="38"/>
      <c r="YW100" s="38"/>
      <c r="YX100" s="38"/>
      <c r="YY100" s="38"/>
      <c r="YZ100" s="38"/>
      <c r="ZA100" s="38"/>
      <c r="ZB100" s="38"/>
      <c r="ZC100" s="38"/>
      <c r="ZD100" s="38"/>
      <c r="ZE100" s="38"/>
      <c r="ZF100" s="38"/>
      <c r="ZG100" s="38"/>
      <c r="ZH100" s="38"/>
      <c r="ZI100" s="38"/>
      <c r="ZJ100" s="38"/>
      <c r="ZK100" s="38"/>
      <c r="ZL100" s="38"/>
      <c r="ZM100" s="38"/>
      <c r="ZN100" s="38"/>
      <c r="ZO100" s="38"/>
      <c r="ZP100" s="38"/>
      <c r="ZQ100" s="38"/>
      <c r="ZR100" s="38"/>
      <c r="ZS100" s="38"/>
      <c r="ZT100" s="38"/>
      <c r="ZU100" s="38"/>
      <c r="ZV100" s="38"/>
      <c r="ZW100" s="38"/>
      <c r="ZX100" s="38"/>
      <c r="ZY100" s="38"/>
      <c r="ZZ100" s="38"/>
      <c r="AAA100" s="38"/>
      <c r="AAB100" s="38"/>
      <c r="AAC100" s="38"/>
      <c r="AAD100" s="38"/>
      <c r="AAE100" s="38"/>
      <c r="AAF100" s="38"/>
      <c r="AAG100" s="38"/>
      <c r="AAH100" s="38"/>
      <c r="AAI100" s="38"/>
      <c r="AAJ100" s="31">
        <f t="shared" si="9"/>
        <v>0</v>
      </c>
      <c r="AAK100" s="5"/>
    </row>
    <row r="101" spans="1:713" s="36" customFormat="1" x14ac:dyDescent="0.25">
      <c r="A101" s="26" t="s">
        <v>73</v>
      </c>
      <c r="B101" s="77">
        <f t="shared" si="8"/>
        <v>10</v>
      </c>
      <c r="C101" s="69">
        <v>10</v>
      </c>
      <c r="D101" s="71">
        <v>43444</v>
      </c>
      <c r="E101" s="79">
        <v>26.59</v>
      </c>
      <c r="F101" s="79">
        <f t="shared" si="12"/>
        <v>265.89999999999998</v>
      </c>
      <c r="G101" s="77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  <c r="AL101" s="38"/>
      <c r="AM101" s="38"/>
      <c r="AN101" s="38"/>
      <c r="AO101" s="38"/>
      <c r="AP101" s="38"/>
      <c r="AQ101" s="38"/>
      <c r="AR101" s="38"/>
      <c r="AS101" s="38"/>
      <c r="AT101" s="38"/>
      <c r="AU101" s="38"/>
      <c r="AV101" s="38"/>
      <c r="AW101" s="38"/>
      <c r="AX101" s="38"/>
      <c r="AY101" s="38"/>
      <c r="AZ101" s="38"/>
      <c r="BA101" s="38"/>
      <c r="BB101" s="38"/>
      <c r="BC101" s="38"/>
      <c r="BD101" s="38"/>
      <c r="BE101" s="38"/>
      <c r="BF101" s="38"/>
      <c r="BG101" s="38"/>
      <c r="BH101" s="38"/>
      <c r="BI101" s="38"/>
      <c r="BJ101" s="38"/>
      <c r="BK101" s="38"/>
      <c r="BL101" s="38"/>
      <c r="BM101" s="38"/>
      <c r="BN101" s="38"/>
      <c r="BO101" s="38"/>
      <c r="BP101" s="38"/>
      <c r="BQ101" s="38"/>
      <c r="BR101" s="38"/>
      <c r="BS101" s="38"/>
      <c r="BT101" s="38"/>
      <c r="BU101" s="38"/>
      <c r="BV101" s="38"/>
      <c r="BW101" s="38"/>
      <c r="BX101" s="38"/>
      <c r="BY101" s="38"/>
      <c r="BZ101" s="38"/>
      <c r="CA101" s="38"/>
      <c r="CB101" s="38"/>
      <c r="CC101" s="38"/>
      <c r="CD101" s="38"/>
      <c r="CE101" s="38"/>
      <c r="CF101" s="38"/>
      <c r="CG101" s="38"/>
      <c r="CH101" s="38"/>
      <c r="CI101" s="38"/>
      <c r="CJ101" s="38"/>
      <c r="CK101" s="38"/>
      <c r="CL101" s="38"/>
      <c r="CM101" s="38"/>
      <c r="CN101" s="38"/>
      <c r="CO101" s="38"/>
      <c r="CP101" s="38"/>
      <c r="CQ101" s="38"/>
      <c r="CR101" s="38"/>
      <c r="CS101" s="38"/>
      <c r="CT101" s="38"/>
      <c r="CU101" s="38"/>
      <c r="CV101" s="38"/>
      <c r="CW101" s="38"/>
      <c r="CX101" s="38"/>
      <c r="CY101" s="38"/>
      <c r="CZ101" s="38"/>
      <c r="DA101" s="38"/>
      <c r="DB101" s="38"/>
      <c r="DC101" s="38"/>
      <c r="DD101" s="38"/>
      <c r="DE101" s="38"/>
      <c r="DF101" s="38"/>
      <c r="DG101" s="38"/>
      <c r="DH101" s="38"/>
      <c r="DI101" s="38"/>
      <c r="DJ101" s="38"/>
      <c r="DK101" s="38"/>
      <c r="DL101" s="38"/>
      <c r="DM101" s="38"/>
      <c r="DN101" s="38"/>
      <c r="DO101" s="38"/>
      <c r="DP101" s="38"/>
      <c r="DQ101" s="38"/>
      <c r="DR101" s="38"/>
      <c r="DS101" s="38"/>
      <c r="DT101" s="38"/>
      <c r="DU101" s="38">
        <v>10</v>
      </c>
      <c r="DV101" s="38"/>
      <c r="DW101" s="38"/>
      <c r="DX101" s="38"/>
      <c r="DY101" s="38"/>
      <c r="DZ101" s="38"/>
      <c r="EA101" s="38"/>
      <c r="EB101" s="38"/>
      <c r="EC101" s="38"/>
      <c r="ED101" s="38"/>
      <c r="EE101" s="38"/>
      <c r="EF101" s="38"/>
      <c r="EG101" s="38"/>
      <c r="EH101" s="38"/>
      <c r="EI101" s="38"/>
      <c r="EJ101" s="38"/>
      <c r="EK101" s="38"/>
      <c r="EL101" s="38"/>
      <c r="EM101" s="38"/>
      <c r="EN101" s="38"/>
      <c r="EO101" s="38"/>
      <c r="EP101" s="38"/>
      <c r="EQ101" s="38"/>
      <c r="ER101" s="38"/>
      <c r="ES101" s="38"/>
      <c r="ET101" s="38"/>
      <c r="EU101" s="38"/>
      <c r="EV101" s="38">
        <v>10</v>
      </c>
      <c r="EW101" s="38"/>
      <c r="EX101" s="38"/>
      <c r="EY101" s="38"/>
      <c r="EZ101" s="38"/>
      <c r="FA101" s="38"/>
      <c r="FB101" s="38"/>
      <c r="FC101" s="38"/>
      <c r="FD101" s="38"/>
      <c r="FE101" s="38"/>
      <c r="FF101" s="38"/>
      <c r="FG101" s="38"/>
      <c r="FH101" s="38"/>
      <c r="FI101" s="38"/>
      <c r="FJ101" s="38"/>
      <c r="FK101" s="38"/>
      <c r="FL101" s="38"/>
      <c r="FM101" s="38"/>
      <c r="FN101" s="38"/>
      <c r="FO101" s="38"/>
      <c r="FP101" s="38"/>
      <c r="FQ101" s="38"/>
      <c r="FR101" s="38"/>
      <c r="FS101" s="38"/>
      <c r="FT101" s="38"/>
      <c r="FU101" s="38"/>
      <c r="FV101" s="38"/>
      <c r="FW101" s="38"/>
      <c r="FX101" s="38"/>
      <c r="FY101" s="38"/>
      <c r="FZ101" s="38"/>
      <c r="GA101" s="38"/>
      <c r="GB101" s="38"/>
      <c r="GC101" s="38"/>
      <c r="GD101" s="38"/>
      <c r="GE101" s="38"/>
      <c r="GF101" s="38"/>
      <c r="GG101" s="38"/>
      <c r="GH101" s="38"/>
      <c r="GI101" s="38"/>
      <c r="GJ101" s="38"/>
      <c r="GK101" s="38"/>
      <c r="GL101" s="38"/>
      <c r="GM101" s="38"/>
      <c r="GN101" s="38"/>
      <c r="GO101" s="38"/>
      <c r="GP101" s="38"/>
      <c r="GQ101" s="38"/>
      <c r="GR101" s="38"/>
      <c r="GS101" s="38"/>
      <c r="GT101" s="38"/>
      <c r="GU101" s="38"/>
      <c r="GV101" s="38"/>
      <c r="GW101" s="38"/>
      <c r="GX101" s="38"/>
      <c r="GY101" s="38"/>
      <c r="GZ101" s="38"/>
      <c r="HA101" s="38"/>
      <c r="HB101" s="38"/>
      <c r="HC101" s="38"/>
      <c r="HD101" s="38"/>
      <c r="HE101" s="38"/>
      <c r="HF101" s="38"/>
      <c r="HG101" s="38"/>
      <c r="HH101" s="38"/>
      <c r="HI101" s="38"/>
      <c r="HJ101" s="38"/>
      <c r="HK101" s="38"/>
      <c r="HL101" s="38"/>
      <c r="HM101" s="38"/>
      <c r="HN101" s="38"/>
      <c r="HO101" s="38"/>
      <c r="HP101" s="38"/>
      <c r="HQ101" s="38"/>
      <c r="HR101" s="38"/>
      <c r="HS101" s="38"/>
      <c r="HT101" s="38"/>
      <c r="HU101" s="38"/>
      <c r="HV101" s="38"/>
      <c r="HW101" s="38"/>
      <c r="HX101" s="38"/>
      <c r="HY101" s="38"/>
      <c r="HZ101" s="38"/>
      <c r="IA101" s="38"/>
      <c r="IB101" s="38"/>
      <c r="IC101" s="38"/>
      <c r="ID101" s="38"/>
      <c r="IE101" s="38"/>
      <c r="IF101" s="38"/>
      <c r="IG101" s="38"/>
      <c r="IH101" s="38"/>
      <c r="II101" s="38"/>
      <c r="IJ101" s="38"/>
      <c r="IK101" s="38"/>
      <c r="IL101" s="38"/>
      <c r="IM101" s="38"/>
      <c r="IN101" s="38"/>
      <c r="IO101" s="38"/>
      <c r="IP101" s="38"/>
      <c r="IQ101" s="38"/>
      <c r="IR101" s="38"/>
      <c r="IS101" s="38"/>
      <c r="IT101" s="38"/>
      <c r="IU101" s="38"/>
      <c r="IV101" s="38"/>
      <c r="IW101" s="38"/>
      <c r="IX101" s="38"/>
      <c r="IY101" s="38"/>
      <c r="IZ101" s="38"/>
      <c r="JA101" s="38"/>
      <c r="JB101" s="38"/>
      <c r="JC101" s="38"/>
      <c r="JD101" s="38"/>
      <c r="JE101" s="38"/>
      <c r="JF101" s="38"/>
      <c r="JG101" s="38"/>
      <c r="JH101" s="38"/>
      <c r="JI101" s="38"/>
      <c r="JJ101" s="38"/>
      <c r="JK101" s="38"/>
      <c r="JL101" s="38"/>
      <c r="JM101" s="38"/>
      <c r="JN101" s="38"/>
      <c r="JO101" s="38"/>
      <c r="JP101" s="38"/>
      <c r="JQ101" s="38"/>
      <c r="JR101" s="38"/>
      <c r="JS101" s="38"/>
      <c r="JT101" s="38"/>
      <c r="JU101" s="38"/>
      <c r="JV101" s="38"/>
      <c r="JW101" s="38"/>
      <c r="JX101" s="38"/>
      <c r="JY101" s="38"/>
      <c r="JZ101" s="38"/>
      <c r="KA101" s="38"/>
      <c r="KB101" s="38"/>
      <c r="KC101" s="38"/>
      <c r="KD101" s="38"/>
      <c r="KE101" s="38"/>
      <c r="KF101" s="38"/>
      <c r="KG101" s="38"/>
      <c r="KH101" s="38"/>
      <c r="KI101" s="38"/>
      <c r="KJ101" s="38"/>
      <c r="KK101" s="38"/>
      <c r="KL101" s="38"/>
      <c r="KM101" s="38"/>
      <c r="KN101" s="38"/>
      <c r="KO101" s="38"/>
      <c r="KP101" s="38"/>
      <c r="KQ101" s="38"/>
      <c r="KR101" s="38"/>
      <c r="KS101" s="38"/>
      <c r="KT101" s="38"/>
      <c r="KU101" s="38"/>
      <c r="KV101" s="38"/>
      <c r="KW101" s="38"/>
      <c r="KX101" s="38"/>
      <c r="KY101" s="38"/>
      <c r="KZ101" s="38"/>
      <c r="LA101" s="38"/>
      <c r="LB101" s="38"/>
      <c r="LC101" s="38"/>
      <c r="LD101" s="38"/>
      <c r="LE101" s="38"/>
      <c r="LF101" s="38"/>
      <c r="LG101" s="38"/>
      <c r="LH101" s="38"/>
      <c r="LI101" s="38"/>
      <c r="LJ101" s="38"/>
      <c r="LK101" s="38"/>
      <c r="LL101" s="38"/>
      <c r="LM101" s="38"/>
      <c r="LN101" s="38"/>
      <c r="LO101" s="38"/>
      <c r="LP101" s="38"/>
      <c r="LQ101" s="38"/>
      <c r="LR101" s="38"/>
      <c r="LS101" s="38"/>
      <c r="LT101" s="38"/>
      <c r="LU101" s="38"/>
      <c r="LV101" s="38"/>
      <c r="LW101" s="38"/>
      <c r="LX101" s="38"/>
      <c r="LY101" s="38"/>
      <c r="LZ101" s="38"/>
      <c r="MA101" s="38"/>
      <c r="MB101" s="38"/>
      <c r="MC101" s="38"/>
      <c r="MD101" s="38"/>
      <c r="ME101" s="38"/>
      <c r="MF101" s="38"/>
      <c r="MG101" s="38"/>
      <c r="MH101" s="38"/>
      <c r="MI101" s="38"/>
      <c r="MJ101" s="38"/>
      <c r="MK101" s="38"/>
      <c r="ML101" s="38"/>
      <c r="MM101" s="38"/>
      <c r="MN101" s="38"/>
      <c r="MO101" s="38"/>
      <c r="MP101" s="38"/>
      <c r="MQ101" s="38"/>
      <c r="MR101" s="38"/>
      <c r="MS101" s="38"/>
      <c r="MT101" s="38"/>
      <c r="MU101" s="38"/>
      <c r="MV101" s="38"/>
      <c r="MW101" s="38"/>
      <c r="MX101" s="38"/>
      <c r="MY101" s="38"/>
      <c r="MZ101" s="38"/>
      <c r="NA101" s="38"/>
      <c r="NB101" s="38"/>
      <c r="NC101" s="38"/>
      <c r="ND101" s="38"/>
      <c r="NE101" s="38"/>
      <c r="NF101" s="38"/>
      <c r="NG101" s="38"/>
      <c r="NH101" s="38"/>
      <c r="NI101" s="38"/>
      <c r="NJ101" s="38"/>
      <c r="NK101" s="38"/>
      <c r="NL101" s="38"/>
      <c r="NM101" s="38"/>
      <c r="NN101" s="38"/>
      <c r="NO101" s="38"/>
      <c r="NP101" s="38"/>
      <c r="NQ101" s="38"/>
      <c r="NR101" s="38"/>
      <c r="NS101" s="38"/>
      <c r="NT101" s="38"/>
      <c r="NU101" s="38"/>
      <c r="NV101" s="38"/>
      <c r="NW101" s="38"/>
      <c r="NX101" s="38"/>
      <c r="NY101" s="38"/>
      <c r="NZ101" s="38"/>
      <c r="OA101" s="38"/>
      <c r="OB101" s="38"/>
      <c r="OC101" s="38"/>
      <c r="OD101" s="38"/>
      <c r="OE101" s="38"/>
      <c r="OF101" s="38"/>
      <c r="OG101" s="38"/>
      <c r="OH101" s="38"/>
      <c r="OI101" s="38"/>
      <c r="OJ101" s="38"/>
      <c r="OK101" s="38"/>
      <c r="OL101" s="38"/>
      <c r="OM101" s="38"/>
      <c r="ON101" s="38"/>
      <c r="OO101" s="38"/>
      <c r="OP101" s="38"/>
      <c r="OQ101" s="38"/>
      <c r="OR101" s="38"/>
      <c r="OS101" s="38"/>
      <c r="OT101" s="38"/>
      <c r="OU101" s="38"/>
      <c r="OV101" s="38"/>
      <c r="OW101" s="38"/>
      <c r="OX101" s="38"/>
      <c r="OY101" s="38"/>
      <c r="OZ101" s="38"/>
      <c r="PA101" s="38"/>
      <c r="PB101" s="38"/>
      <c r="PC101" s="38"/>
      <c r="PD101" s="38"/>
      <c r="PE101" s="38"/>
      <c r="PF101" s="38"/>
      <c r="PG101" s="38"/>
      <c r="PH101" s="38"/>
      <c r="PI101" s="38"/>
      <c r="PJ101" s="38"/>
      <c r="PK101" s="38"/>
      <c r="PL101" s="38"/>
      <c r="PM101" s="38"/>
      <c r="PN101" s="38"/>
      <c r="PO101" s="38"/>
      <c r="PP101" s="38"/>
      <c r="PQ101" s="38"/>
      <c r="PR101" s="38"/>
      <c r="PS101" s="38"/>
      <c r="PT101" s="38"/>
      <c r="PU101" s="38"/>
      <c r="PV101" s="38"/>
      <c r="PW101" s="38"/>
      <c r="PX101" s="38"/>
      <c r="PY101" s="38"/>
      <c r="PZ101" s="38"/>
      <c r="QA101" s="38"/>
      <c r="QB101" s="38"/>
      <c r="QC101" s="38"/>
      <c r="QD101" s="38"/>
      <c r="QE101" s="38"/>
      <c r="QF101" s="38"/>
      <c r="QG101" s="38"/>
      <c r="QH101" s="38"/>
      <c r="QI101" s="38"/>
      <c r="QJ101" s="38"/>
      <c r="QK101" s="38"/>
      <c r="QL101" s="38"/>
      <c r="QM101" s="38"/>
      <c r="QN101" s="38"/>
      <c r="QO101" s="38"/>
      <c r="QP101" s="38"/>
      <c r="QQ101" s="38"/>
      <c r="QR101" s="38"/>
      <c r="QS101" s="38"/>
      <c r="QT101" s="38"/>
      <c r="QU101" s="38"/>
      <c r="QV101" s="38"/>
      <c r="QW101" s="38"/>
      <c r="QX101" s="38"/>
      <c r="QY101" s="38"/>
      <c r="QZ101" s="38"/>
      <c r="RA101" s="38"/>
      <c r="RB101" s="38"/>
      <c r="RC101" s="38"/>
      <c r="RD101" s="38"/>
      <c r="RE101" s="38"/>
      <c r="RF101" s="38"/>
      <c r="RG101" s="38"/>
      <c r="RH101" s="38"/>
      <c r="RI101" s="38"/>
      <c r="RJ101" s="38"/>
      <c r="RK101" s="38"/>
      <c r="RL101" s="38"/>
      <c r="RM101" s="38"/>
      <c r="RN101" s="38"/>
      <c r="RO101" s="38"/>
      <c r="RP101" s="38"/>
      <c r="RQ101" s="38"/>
      <c r="RR101" s="38"/>
      <c r="RS101" s="38"/>
      <c r="RT101" s="38"/>
      <c r="RU101" s="38"/>
      <c r="RV101" s="38"/>
      <c r="RW101" s="38"/>
      <c r="RX101" s="38"/>
      <c r="RY101" s="38"/>
      <c r="RZ101" s="38"/>
      <c r="SA101" s="38"/>
      <c r="SB101" s="38"/>
      <c r="SC101" s="38"/>
      <c r="SD101" s="38"/>
      <c r="SE101" s="38"/>
      <c r="SF101" s="38"/>
      <c r="SG101" s="38"/>
      <c r="SH101" s="38"/>
      <c r="SI101" s="38"/>
      <c r="SJ101" s="38"/>
      <c r="SK101" s="38"/>
      <c r="SL101" s="38"/>
      <c r="SM101" s="38"/>
      <c r="SN101" s="38"/>
      <c r="SO101" s="38"/>
      <c r="SP101" s="38"/>
      <c r="SQ101" s="38"/>
      <c r="SR101" s="38"/>
      <c r="SS101" s="38"/>
      <c r="ST101" s="38"/>
      <c r="SU101" s="38"/>
      <c r="SV101" s="38"/>
      <c r="SW101" s="38"/>
      <c r="SX101" s="38"/>
      <c r="SY101" s="38"/>
      <c r="SZ101" s="38"/>
      <c r="TA101" s="38"/>
      <c r="TB101" s="38"/>
      <c r="TC101" s="38"/>
      <c r="TD101" s="38"/>
      <c r="TE101" s="38"/>
      <c r="TF101" s="38"/>
      <c r="TG101" s="38"/>
      <c r="TH101" s="38"/>
      <c r="TI101" s="38"/>
      <c r="TJ101" s="38"/>
      <c r="TK101" s="38"/>
      <c r="TL101" s="38"/>
      <c r="TM101" s="38"/>
      <c r="TN101" s="38"/>
      <c r="TO101" s="38"/>
      <c r="TP101" s="38"/>
      <c r="TQ101" s="38"/>
      <c r="TR101" s="38"/>
      <c r="TS101" s="38"/>
      <c r="TT101" s="38"/>
      <c r="TU101" s="38"/>
      <c r="TV101" s="38"/>
      <c r="TW101" s="38"/>
      <c r="TX101" s="38"/>
      <c r="TY101" s="38"/>
      <c r="TZ101" s="38"/>
      <c r="UA101" s="38"/>
      <c r="UB101" s="38"/>
      <c r="UC101" s="38"/>
      <c r="UD101" s="38"/>
      <c r="UE101" s="38"/>
      <c r="UF101" s="38"/>
      <c r="UG101" s="38"/>
      <c r="UH101" s="38"/>
      <c r="UI101" s="38"/>
      <c r="UJ101" s="38"/>
      <c r="UK101" s="38"/>
      <c r="UL101" s="38"/>
      <c r="UM101" s="38"/>
      <c r="UN101" s="38"/>
      <c r="UO101" s="38"/>
      <c r="UP101" s="38"/>
      <c r="UQ101" s="38"/>
      <c r="UR101" s="38"/>
      <c r="US101" s="38"/>
      <c r="UT101" s="38"/>
      <c r="UU101" s="38"/>
      <c r="UV101" s="38"/>
      <c r="UW101" s="38"/>
      <c r="UX101" s="38"/>
      <c r="UY101" s="38"/>
      <c r="UZ101" s="38"/>
      <c r="VA101" s="38"/>
      <c r="VB101" s="38"/>
      <c r="VC101" s="38"/>
      <c r="VD101" s="38"/>
      <c r="VE101" s="38"/>
      <c r="VF101" s="38"/>
      <c r="VG101" s="38"/>
      <c r="VH101" s="38"/>
      <c r="VI101" s="38"/>
      <c r="VJ101" s="38"/>
      <c r="VK101" s="38"/>
      <c r="VL101" s="38"/>
      <c r="VM101" s="38"/>
      <c r="VN101" s="38"/>
      <c r="VO101" s="38"/>
      <c r="VP101" s="38"/>
      <c r="VQ101" s="38"/>
      <c r="VR101" s="38"/>
      <c r="VS101" s="38"/>
      <c r="VT101" s="38"/>
      <c r="VU101" s="38"/>
      <c r="VV101" s="38"/>
      <c r="VW101" s="38"/>
      <c r="VX101" s="38"/>
      <c r="VY101" s="38"/>
      <c r="VZ101" s="38"/>
      <c r="WA101" s="38"/>
      <c r="WB101" s="38"/>
      <c r="WC101" s="38"/>
      <c r="WD101" s="38"/>
      <c r="WE101" s="38"/>
      <c r="WF101" s="38"/>
      <c r="WG101" s="38"/>
      <c r="WH101" s="38"/>
      <c r="WI101" s="38"/>
      <c r="WJ101" s="38"/>
      <c r="WK101" s="38"/>
      <c r="WL101" s="38"/>
      <c r="WM101" s="38"/>
      <c r="WN101" s="38"/>
      <c r="WO101" s="38"/>
      <c r="WP101" s="38"/>
      <c r="WQ101" s="38"/>
      <c r="WR101" s="38"/>
      <c r="WS101" s="38"/>
      <c r="WT101" s="38"/>
      <c r="WU101" s="38"/>
      <c r="WV101" s="38"/>
      <c r="WW101" s="38"/>
      <c r="WX101" s="38"/>
      <c r="WY101" s="38"/>
      <c r="WZ101" s="38"/>
      <c r="XA101" s="38"/>
      <c r="XB101" s="38"/>
      <c r="XC101" s="38"/>
      <c r="XD101" s="38"/>
      <c r="XE101" s="38"/>
      <c r="XF101" s="38"/>
      <c r="XG101" s="38"/>
      <c r="XH101" s="38"/>
      <c r="XI101" s="38"/>
      <c r="XJ101" s="38"/>
      <c r="XK101" s="38"/>
      <c r="XL101" s="38"/>
      <c r="XM101" s="38"/>
      <c r="XN101" s="38"/>
      <c r="XO101" s="38"/>
      <c r="XP101" s="38"/>
      <c r="XQ101" s="38"/>
      <c r="XR101" s="38"/>
      <c r="XS101" s="38"/>
      <c r="XT101" s="38"/>
      <c r="XU101" s="38"/>
      <c r="XV101" s="38"/>
      <c r="XW101" s="38"/>
      <c r="XX101" s="38"/>
      <c r="XY101" s="38"/>
      <c r="XZ101" s="38"/>
      <c r="YA101" s="38"/>
      <c r="YB101" s="38"/>
      <c r="YC101" s="38">
        <v>10</v>
      </c>
      <c r="YD101" s="38"/>
      <c r="YE101" s="38"/>
      <c r="YF101" s="38"/>
      <c r="YG101" s="38"/>
      <c r="YH101" s="38"/>
      <c r="YI101" s="38"/>
      <c r="YJ101" s="38">
        <v>10</v>
      </c>
      <c r="YK101" s="38"/>
      <c r="YL101" s="38"/>
      <c r="YM101" s="38"/>
      <c r="YN101" s="38"/>
      <c r="YO101" s="38"/>
      <c r="YP101" s="38"/>
      <c r="YQ101" s="38"/>
      <c r="YR101" s="38"/>
      <c r="YS101" s="38"/>
      <c r="YT101" s="38"/>
      <c r="YU101" s="38"/>
      <c r="YV101" s="38"/>
      <c r="YW101" s="38"/>
      <c r="YX101" s="38"/>
      <c r="YY101" s="38"/>
      <c r="YZ101" s="38"/>
      <c r="ZA101" s="38"/>
      <c r="ZB101" s="38"/>
      <c r="ZC101" s="38"/>
      <c r="ZD101" s="38"/>
      <c r="ZE101" s="38"/>
      <c r="ZF101" s="38"/>
      <c r="ZG101" s="38"/>
      <c r="ZH101" s="38"/>
      <c r="ZI101" s="38"/>
      <c r="ZJ101" s="38"/>
      <c r="ZK101" s="38"/>
      <c r="ZL101" s="38"/>
      <c r="ZM101" s="38"/>
      <c r="ZN101" s="38"/>
      <c r="ZO101" s="38"/>
      <c r="ZP101" s="38"/>
      <c r="ZQ101" s="38"/>
      <c r="ZR101" s="38"/>
      <c r="ZS101" s="38"/>
      <c r="ZT101" s="38"/>
      <c r="ZU101" s="38"/>
      <c r="ZV101" s="38"/>
      <c r="ZW101" s="38"/>
      <c r="ZX101" s="38"/>
      <c r="ZY101" s="38"/>
      <c r="ZZ101" s="38"/>
      <c r="AAA101" s="38"/>
      <c r="AAB101" s="38"/>
      <c r="AAC101" s="38"/>
      <c r="AAD101" s="38"/>
      <c r="AAE101" s="38"/>
      <c r="AAF101" s="38"/>
      <c r="AAG101" s="38"/>
      <c r="AAH101" s="38"/>
      <c r="AAI101" s="38"/>
      <c r="AAJ101" s="31">
        <f t="shared" si="9"/>
        <v>0</v>
      </c>
      <c r="AAK101" s="5"/>
    </row>
    <row r="102" spans="1:713" s="36" customFormat="1" x14ac:dyDescent="0.25">
      <c r="A102" s="62" t="s">
        <v>73</v>
      </c>
      <c r="B102" s="77">
        <f t="shared" si="8"/>
        <v>0</v>
      </c>
      <c r="C102" s="69">
        <v>10</v>
      </c>
      <c r="D102" s="71">
        <v>43451</v>
      </c>
      <c r="E102" s="79">
        <v>19.79</v>
      </c>
      <c r="F102" s="79">
        <f t="shared" si="12"/>
        <v>0</v>
      </c>
      <c r="G102" s="77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  <c r="AK102" s="38"/>
      <c r="AL102" s="38"/>
      <c r="AM102" s="38"/>
      <c r="AN102" s="38"/>
      <c r="AO102" s="38"/>
      <c r="AP102" s="38"/>
      <c r="AQ102" s="38"/>
      <c r="AR102" s="38"/>
      <c r="AS102" s="38"/>
      <c r="AT102" s="38"/>
      <c r="AU102" s="38"/>
      <c r="AV102" s="38"/>
      <c r="AW102" s="38"/>
      <c r="AX102" s="38"/>
      <c r="AY102" s="38"/>
      <c r="AZ102" s="38"/>
      <c r="BA102" s="38"/>
      <c r="BB102" s="38"/>
      <c r="BC102" s="38"/>
      <c r="BD102" s="38"/>
      <c r="BE102" s="38"/>
      <c r="BF102" s="38"/>
      <c r="BG102" s="38"/>
      <c r="BH102" s="38"/>
      <c r="BI102" s="38"/>
      <c r="BJ102" s="38"/>
      <c r="BK102" s="38"/>
      <c r="BL102" s="38"/>
      <c r="BM102" s="38"/>
      <c r="BN102" s="38"/>
      <c r="BO102" s="38"/>
      <c r="BP102" s="38"/>
      <c r="BQ102" s="38"/>
      <c r="BR102" s="38"/>
      <c r="BS102" s="38"/>
      <c r="BT102" s="38"/>
      <c r="BU102" s="38"/>
      <c r="BV102" s="38"/>
      <c r="BW102" s="38"/>
      <c r="BX102" s="38"/>
      <c r="BY102" s="38"/>
      <c r="BZ102" s="38"/>
      <c r="CA102" s="38"/>
      <c r="CB102" s="38"/>
      <c r="CC102" s="38"/>
      <c r="CD102" s="38"/>
      <c r="CE102" s="38"/>
      <c r="CF102" s="38"/>
      <c r="CG102" s="38"/>
      <c r="CH102" s="38"/>
      <c r="CI102" s="38"/>
      <c r="CJ102" s="38"/>
      <c r="CK102" s="38"/>
      <c r="CL102" s="38"/>
      <c r="CM102" s="38"/>
      <c r="CN102" s="38"/>
      <c r="CO102" s="38"/>
      <c r="CP102" s="38"/>
      <c r="CQ102" s="38"/>
      <c r="CR102" s="38"/>
      <c r="CS102" s="38"/>
      <c r="CT102" s="38"/>
      <c r="CU102" s="38"/>
      <c r="CV102" s="38"/>
      <c r="CW102" s="38"/>
      <c r="CX102" s="38"/>
      <c r="CY102" s="38"/>
      <c r="CZ102" s="38"/>
      <c r="DA102" s="38"/>
      <c r="DB102" s="38"/>
      <c r="DC102" s="38"/>
      <c r="DD102" s="38"/>
      <c r="DE102" s="38"/>
      <c r="DF102" s="38"/>
      <c r="DG102" s="38"/>
      <c r="DH102" s="38"/>
      <c r="DI102" s="38"/>
      <c r="DJ102" s="38"/>
      <c r="DK102" s="38"/>
      <c r="DL102" s="38"/>
      <c r="DM102" s="38"/>
      <c r="DN102" s="38"/>
      <c r="DO102" s="38"/>
      <c r="DP102" s="38"/>
      <c r="DQ102" s="38"/>
      <c r="DR102" s="38"/>
      <c r="DS102" s="38"/>
      <c r="DT102" s="38"/>
      <c r="DU102" s="38"/>
      <c r="DV102" s="38"/>
      <c r="DW102" s="38"/>
      <c r="DX102" s="38"/>
      <c r="DY102" s="38"/>
      <c r="DZ102" s="38"/>
      <c r="EA102" s="38"/>
      <c r="EB102" s="38"/>
      <c r="EC102" s="38"/>
      <c r="ED102" s="38"/>
      <c r="EE102" s="38"/>
      <c r="EF102" s="38"/>
      <c r="EG102" s="38"/>
      <c r="EH102" s="38"/>
      <c r="EI102" s="38"/>
      <c r="EJ102" s="38"/>
      <c r="EK102" s="38"/>
      <c r="EL102" s="38"/>
      <c r="EM102" s="38"/>
      <c r="EN102" s="38"/>
      <c r="EO102" s="38"/>
      <c r="EP102" s="38"/>
      <c r="EQ102" s="38"/>
      <c r="ER102" s="38"/>
      <c r="ES102" s="38"/>
      <c r="ET102" s="38"/>
      <c r="EU102" s="38"/>
      <c r="EV102" s="38"/>
      <c r="EW102" s="38"/>
      <c r="EX102" s="38"/>
      <c r="EY102" s="38"/>
      <c r="EZ102" s="38"/>
      <c r="FA102" s="38"/>
      <c r="FB102" s="38"/>
      <c r="FC102" s="38"/>
      <c r="FD102" s="38"/>
      <c r="FE102" s="38"/>
      <c r="FF102" s="38"/>
      <c r="FG102" s="38"/>
      <c r="FH102" s="38"/>
      <c r="FI102" s="38"/>
      <c r="FJ102" s="38"/>
      <c r="FK102" s="38"/>
      <c r="FL102" s="38"/>
      <c r="FM102" s="38"/>
      <c r="FN102" s="38"/>
      <c r="FO102" s="38"/>
      <c r="FP102" s="38"/>
      <c r="FQ102" s="38"/>
      <c r="FR102" s="38"/>
      <c r="FS102" s="38"/>
      <c r="FT102" s="38"/>
      <c r="FU102" s="38"/>
      <c r="FV102" s="38"/>
      <c r="FW102" s="38"/>
      <c r="FX102" s="38"/>
      <c r="FY102" s="38"/>
      <c r="FZ102" s="38"/>
      <c r="GA102" s="38"/>
      <c r="GB102" s="38"/>
      <c r="GC102" s="38"/>
      <c r="GD102" s="38"/>
      <c r="GE102" s="38"/>
      <c r="GF102" s="38"/>
      <c r="GG102" s="38"/>
      <c r="GH102" s="38"/>
      <c r="GI102" s="38"/>
      <c r="GJ102" s="38"/>
      <c r="GK102" s="38"/>
      <c r="GL102" s="38"/>
      <c r="GM102" s="38"/>
      <c r="GN102" s="38"/>
      <c r="GO102" s="38"/>
      <c r="GP102" s="38"/>
      <c r="GQ102" s="38"/>
      <c r="GR102" s="38"/>
      <c r="GS102" s="38"/>
      <c r="GT102" s="38"/>
      <c r="GU102" s="38"/>
      <c r="GV102" s="38"/>
      <c r="GW102" s="38"/>
      <c r="GX102" s="38"/>
      <c r="GY102" s="38"/>
      <c r="GZ102" s="38"/>
      <c r="HA102" s="38"/>
      <c r="HB102" s="38"/>
      <c r="HC102" s="38"/>
      <c r="HD102" s="38"/>
      <c r="HE102" s="38"/>
      <c r="HF102" s="38"/>
      <c r="HG102" s="38"/>
      <c r="HH102" s="38"/>
      <c r="HI102" s="38"/>
      <c r="HJ102" s="38"/>
      <c r="HK102" s="38"/>
      <c r="HL102" s="38"/>
      <c r="HM102" s="38"/>
      <c r="HN102" s="38"/>
      <c r="HO102" s="38"/>
      <c r="HP102" s="38"/>
      <c r="HQ102" s="38"/>
      <c r="HR102" s="38"/>
      <c r="HS102" s="38"/>
      <c r="HT102" s="38"/>
      <c r="HU102" s="38"/>
      <c r="HV102" s="38"/>
      <c r="HW102" s="38"/>
      <c r="HX102" s="38"/>
      <c r="HY102" s="38"/>
      <c r="HZ102" s="38"/>
      <c r="IA102" s="38"/>
      <c r="IB102" s="38"/>
      <c r="IC102" s="38"/>
      <c r="ID102" s="38"/>
      <c r="IE102" s="38"/>
      <c r="IF102" s="38"/>
      <c r="IG102" s="38"/>
      <c r="IH102" s="38"/>
      <c r="II102" s="38"/>
      <c r="IJ102" s="38"/>
      <c r="IK102" s="38"/>
      <c r="IL102" s="38"/>
      <c r="IM102" s="38"/>
      <c r="IN102" s="38"/>
      <c r="IO102" s="38"/>
      <c r="IP102" s="38"/>
      <c r="IQ102" s="38"/>
      <c r="IR102" s="38"/>
      <c r="IS102" s="38"/>
      <c r="IT102" s="38"/>
      <c r="IU102" s="38"/>
      <c r="IV102" s="38"/>
      <c r="IW102" s="38"/>
      <c r="IX102" s="38"/>
      <c r="IY102" s="38"/>
      <c r="IZ102" s="38"/>
      <c r="JA102" s="38"/>
      <c r="JB102" s="38"/>
      <c r="JC102" s="38"/>
      <c r="JD102" s="38"/>
      <c r="JE102" s="38"/>
      <c r="JF102" s="38"/>
      <c r="JG102" s="38"/>
      <c r="JH102" s="38"/>
      <c r="JI102" s="38"/>
      <c r="JJ102" s="38"/>
      <c r="JK102" s="38"/>
      <c r="JL102" s="38"/>
      <c r="JM102" s="38"/>
      <c r="JN102" s="38"/>
      <c r="JO102" s="38"/>
      <c r="JP102" s="38"/>
      <c r="JQ102" s="38"/>
      <c r="JR102" s="38"/>
      <c r="JS102" s="38"/>
      <c r="JT102" s="38"/>
      <c r="JU102" s="38"/>
      <c r="JV102" s="38"/>
      <c r="JW102" s="38"/>
      <c r="JX102" s="38"/>
      <c r="JY102" s="38"/>
      <c r="JZ102" s="38"/>
      <c r="KA102" s="38"/>
      <c r="KB102" s="38"/>
      <c r="KC102" s="38"/>
      <c r="KD102" s="38"/>
      <c r="KE102" s="38"/>
      <c r="KF102" s="38"/>
      <c r="KG102" s="38"/>
      <c r="KH102" s="38"/>
      <c r="KI102" s="38"/>
      <c r="KJ102" s="38"/>
      <c r="KK102" s="38"/>
      <c r="KL102" s="38"/>
      <c r="KM102" s="38"/>
      <c r="KN102" s="38"/>
      <c r="KO102" s="38"/>
      <c r="KP102" s="38"/>
      <c r="KQ102" s="38"/>
      <c r="KR102" s="38"/>
      <c r="KS102" s="38"/>
      <c r="KT102" s="38"/>
      <c r="KU102" s="38"/>
      <c r="KV102" s="38"/>
      <c r="KW102" s="38"/>
      <c r="KX102" s="38"/>
      <c r="KY102" s="38"/>
      <c r="KZ102" s="38"/>
      <c r="LA102" s="38"/>
      <c r="LB102" s="38"/>
      <c r="LC102" s="38"/>
      <c r="LD102" s="38"/>
      <c r="LE102" s="38"/>
      <c r="LF102" s="38"/>
      <c r="LG102" s="38"/>
      <c r="LH102" s="38"/>
      <c r="LI102" s="38"/>
      <c r="LJ102" s="38"/>
      <c r="LK102" s="38"/>
      <c r="LL102" s="38"/>
      <c r="LM102" s="38"/>
      <c r="LN102" s="38"/>
      <c r="LO102" s="38"/>
      <c r="LP102" s="38"/>
      <c r="LQ102" s="38"/>
      <c r="LR102" s="38"/>
      <c r="LS102" s="38"/>
      <c r="LT102" s="38"/>
      <c r="LU102" s="38"/>
      <c r="LV102" s="38"/>
      <c r="LW102" s="38"/>
      <c r="LX102" s="38"/>
      <c r="LY102" s="38"/>
      <c r="LZ102" s="38"/>
      <c r="MA102" s="38"/>
      <c r="MB102" s="38"/>
      <c r="MC102" s="38"/>
      <c r="MD102" s="38"/>
      <c r="ME102" s="38"/>
      <c r="MF102" s="38"/>
      <c r="MG102" s="38"/>
      <c r="MH102" s="38"/>
      <c r="MI102" s="38"/>
      <c r="MJ102" s="38"/>
      <c r="MK102" s="38"/>
      <c r="ML102" s="38"/>
      <c r="MM102" s="38"/>
      <c r="MN102" s="38"/>
      <c r="MO102" s="38"/>
      <c r="MP102" s="38"/>
      <c r="MQ102" s="38"/>
      <c r="MR102" s="38"/>
      <c r="MS102" s="38"/>
      <c r="MT102" s="38"/>
      <c r="MU102" s="38"/>
      <c r="MV102" s="38"/>
      <c r="MW102" s="38"/>
      <c r="MX102" s="38"/>
      <c r="MY102" s="38"/>
      <c r="MZ102" s="38"/>
      <c r="NA102" s="38"/>
      <c r="NB102" s="38"/>
      <c r="NC102" s="38"/>
      <c r="ND102" s="38"/>
      <c r="NE102" s="38"/>
      <c r="NF102" s="38"/>
      <c r="NG102" s="38"/>
      <c r="NH102" s="38"/>
      <c r="NI102" s="38"/>
      <c r="NJ102" s="38"/>
      <c r="NK102" s="38"/>
      <c r="NL102" s="38"/>
      <c r="NM102" s="38"/>
      <c r="NN102" s="38"/>
      <c r="NO102" s="38"/>
      <c r="NP102" s="38"/>
      <c r="NQ102" s="38"/>
      <c r="NR102" s="38"/>
      <c r="NS102" s="38"/>
      <c r="NT102" s="38"/>
      <c r="NU102" s="38"/>
      <c r="NV102" s="38"/>
      <c r="NW102" s="38"/>
      <c r="NX102" s="38"/>
      <c r="NY102" s="38"/>
      <c r="NZ102" s="38"/>
      <c r="OA102" s="38"/>
      <c r="OB102" s="38"/>
      <c r="OC102" s="38"/>
      <c r="OD102" s="38"/>
      <c r="OE102" s="38"/>
      <c r="OF102" s="38"/>
      <c r="OG102" s="38"/>
      <c r="OH102" s="38"/>
      <c r="OI102" s="38"/>
      <c r="OJ102" s="38"/>
      <c r="OK102" s="38"/>
      <c r="OL102" s="38"/>
      <c r="OM102" s="38"/>
      <c r="ON102" s="38"/>
      <c r="OO102" s="38"/>
      <c r="OP102" s="38"/>
      <c r="OQ102" s="38"/>
      <c r="OR102" s="38"/>
      <c r="OS102" s="38"/>
      <c r="OT102" s="38"/>
      <c r="OU102" s="38"/>
      <c r="OV102" s="38"/>
      <c r="OW102" s="38"/>
      <c r="OX102" s="38"/>
      <c r="OY102" s="38"/>
      <c r="OZ102" s="38"/>
      <c r="PA102" s="38"/>
      <c r="PB102" s="38"/>
      <c r="PC102" s="38"/>
      <c r="PD102" s="38"/>
      <c r="PE102" s="38"/>
      <c r="PF102" s="38"/>
      <c r="PG102" s="38"/>
      <c r="PH102" s="38"/>
      <c r="PI102" s="38"/>
      <c r="PJ102" s="38"/>
      <c r="PK102" s="38"/>
      <c r="PL102" s="38"/>
      <c r="PM102" s="38"/>
      <c r="PN102" s="38"/>
      <c r="PO102" s="38"/>
      <c r="PP102" s="38"/>
      <c r="PQ102" s="38"/>
      <c r="PR102" s="38"/>
      <c r="PS102" s="38"/>
      <c r="PT102" s="38"/>
      <c r="PU102" s="38"/>
      <c r="PV102" s="38"/>
      <c r="PW102" s="38"/>
      <c r="PX102" s="38"/>
      <c r="PY102" s="38"/>
      <c r="PZ102" s="38"/>
      <c r="QA102" s="38"/>
      <c r="QB102" s="38"/>
      <c r="QC102" s="38"/>
      <c r="QD102" s="38"/>
      <c r="QE102" s="38"/>
      <c r="QF102" s="38"/>
      <c r="QG102" s="38"/>
      <c r="QH102" s="38"/>
      <c r="QI102" s="38"/>
      <c r="QJ102" s="38"/>
      <c r="QK102" s="38"/>
      <c r="QL102" s="38"/>
      <c r="QM102" s="38"/>
      <c r="QN102" s="38"/>
      <c r="QO102" s="38"/>
      <c r="QP102" s="38"/>
      <c r="QQ102" s="38"/>
      <c r="QR102" s="38"/>
      <c r="QS102" s="38"/>
      <c r="QT102" s="38"/>
      <c r="QU102" s="38"/>
      <c r="QV102" s="38"/>
      <c r="QW102" s="38"/>
      <c r="QX102" s="38"/>
      <c r="QY102" s="38"/>
      <c r="QZ102" s="38"/>
      <c r="RA102" s="38"/>
      <c r="RB102" s="38"/>
      <c r="RC102" s="38"/>
      <c r="RD102" s="38"/>
      <c r="RE102" s="38"/>
      <c r="RF102" s="38"/>
      <c r="RG102" s="38"/>
      <c r="RH102" s="38"/>
      <c r="RI102" s="38"/>
      <c r="RJ102" s="38"/>
      <c r="RK102" s="38"/>
      <c r="RL102" s="38"/>
      <c r="RM102" s="38"/>
      <c r="RN102" s="38"/>
      <c r="RO102" s="38"/>
      <c r="RP102" s="38"/>
      <c r="RQ102" s="38"/>
      <c r="RR102" s="38"/>
      <c r="RS102" s="38"/>
      <c r="RT102" s="38"/>
      <c r="RU102" s="38"/>
      <c r="RV102" s="38"/>
      <c r="RW102" s="38"/>
      <c r="RX102" s="38"/>
      <c r="RY102" s="38"/>
      <c r="RZ102" s="38"/>
      <c r="SA102" s="38"/>
      <c r="SB102" s="38"/>
      <c r="SC102" s="38"/>
      <c r="SD102" s="38"/>
      <c r="SE102" s="38"/>
      <c r="SF102" s="38"/>
      <c r="SG102" s="38"/>
      <c r="SH102" s="38"/>
      <c r="SI102" s="38"/>
      <c r="SJ102" s="38"/>
      <c r="SK102" s="38"/>
      <c r="SL102" s="38"/>
      <c r="SM102" s="38"/>
      <c r="SN102" s="38"/>
      <c r="SO102" s="38"/>
      <c r="SP102" s="38"/>
      <c r="SQ102" s="38"/>
      <c r="SR102" s="38"/>
      <c r="SS102" s="38"/>
      <c r="ST102" s="38"/>
      <c r="SU102" s="38"/>
      <c r="SV102" s="38"/>
      <c r="SW102" s="38"/>
      <c r="SX102" s="38"/>
      <c r="SY102" s="38"/>
      <c r="SZ102" s="38"/>
      <c r="TA102" s="38"/>
      <c r="TB102" s="38"/>
      <c r="TC102" s="38"/>
      <c r="TD102" s="38"/>
      <c r="TE102" s="38"/>
      <c r="TF102" s="38"/>
      <c r="TG102" s="38"/>
      <c r="TH102" s="38"/>
      <c r="TI102" s="38"/>
      <c r="TJ102" s="38"/>
      <c r="TK102" s="38"/>
      <c r="TL102" s="38"/>
      <c r="TM102" s="38"/>
      <c r="TN102" s="38"/>
      <c r="TO102" s="38"/>
      <c r="TP102" s="38"/>
      <c r="TQ102" s="38"/>
      <c r="TR102" s="38"/>
      <c r="TS102" s="38"/>
      <c r="TT102" s="38"/>
      <c r="TU102" s="38"/>
      <c r="TV102" s="38"/>
      <c r="TW102" s="38"/>
      <c r="TX102" s="38"/>
      <c r="TY102" s="38"/>
      <c r="TZ102" s="38"/>
      <c r="UA102" s="38"/>
      <c r="UB102" s="38"/>
      <c r="UC102" s="38"/>
      <c r="UD102" s="38"/>
      <c r="UE102" s="38"/>
      <c r="UF102" s="38"/>
      <c r="UG102" s="38"/>
      <c r="UH102" s="38"/>
      <c r="UI102" s="38"/>
      <c r="UJ102" s="38"/>
      <c r="UK102" s="38"/>
      <c r="UL102" s="38"/>
      <c r="UM102" s="38"/>
      <c r="UN102" s="38"/>
      <c r="UO102" s="38"/>
      <c r="UP102" s="38"/>
      <c r="UQ102" s="38"/>
      <c r="UR102" s="38"/>
      <c r="US102" s="38"/>
      <c r="UT102" s="38"/>
      <c r="UU102" s="38"/>
      <c r="UV102" s="38"/>
      <c r="UW102" s="38"/>
      <c r="UX102" s="38"/>
      <c r="UY102" s="38"/>
      <c r="UZ102" s="38"/>
      <c r="VA102" s="38"/>
      <c r="VB102" s="38"/>
      <c r="VC102" s="38"/>
      <c r="VD102" s="38"/>
      <c r="VE102" s="38"/>
      <c r="VF102" s="38"/>
      <c r="VG102" s="38"/>
      <c r="VH102" s="38"/>
      <c r="VI102" s="38"/>
      <c r="VJ102" s="38"/>
      <c r="VK102" s="38"/>
      <c r="VL102" s="38"/>
      <c r="VM102" s="38"/>
      <c r="VN102" s="38"/>
      <c r="VO102" s="38"/>
      <c r="VP102" s="38"/>
      <c r="VQ102" s="38"/>
      <c r="VR102" s="38"/>
      <c r="VS102" s="38"/>
      <c r="VT102" s="38"/>
      <c r="VU102" s="38"/>
      <c r="VV102" s="38"/>
      <c r="VW102" s="38"/>
      <c r="VX102" s="38"/>
      <c r="VY102" s="38"/>
      <c r="VZ102" s="38"/>
      <c r="WA102" s="38"/>
      <c r="WB102" s="38"/>
      <c r="WC102" s="38"/>
      <c r="WD102" s="38"/>
      <c r="WE102" s="38"/>
      <c r="WF102" s="38"/>
      <c r="WG102" s="38"/>
      <c r="WH102" s="38"/>
      <c r="WI102" s="38"/>
      <c r="WJ102" s="38"/>
      <c r="WK102" s="38"/>
      <c r="WL102" s="38"/>
      <c r="WM102" s="38"/>
      <c r="WN102" s="38"/>
      <c r="WO102" s="38"/>
      <c r="WP102" s="38"/>
      <c r="WQ102" s="38"/>
      <c r="WR102" s="38"/>
      <c r="WS102" s="38"/>
      <c r="WT102" s="38"/>
      <c r="WU102" s="38"/>
      <c r="WV102" s="38"/>
      <c r="WW102" s="38"/>
      <c r="WX102" s="38"/>
      <c r="WY102" s="38"/>
      <c r="WZ102" s="38"/>
      <c r="XA102" s="38"/>
      <c r="XB102" s="38"/>
      <c r="XC102" s="38"/>
      <c r="XD102" s="38"/>
      <c r="XE102" s="38"/>
      <c r="XF102" s="38"/>
      <c r="XG102" s="38"/>
      <c r="XH102" s="38"/>
      <c r="XI102" s="38"/>
      <c r="XJ102" s="38"/>
      <c r="XK102" s="38"/>
      <c r="XL102" s="38"/>
      <c r="XM102" s="38"/>
      <c r="XN102" s="38"/>
      <c r="XO102" s="38"/>
      <c r="XP102" s="38"/>
      <c r="XQ102" s="38"/>
      <c r="XR102" s="38"/>
      <c r="XS102" s="38"/>
      <c r="XT102" s="38"/>
      <c r="XU102" s="38"/>
      <c r="XV102" s="38"/>
      <c r="XW102" s="38"/>
      <c r="XX102" s="38"/>
      <c r="XY102" s="38"/>
      <c r="XZ102" s="38"/>
      <c r="YA102" s="38"/>
      <c r="YB102" s="38"/>
      <c r="YC102" s="38"/>
      <c r="YD102" s="38"/>
      <c r="YE102" s="38"/>
      <c r="YF102" s="38"/>
      <c r="YG102" s="38"/>
      <c r="YH102" s="38"/>
      <c r="YI102" s="38"/>
      <c r="YJ102" s="38"/>
      <c r="YK102" s="38"/>
      <c r="YL102" s="38"/>
      <c r="YM102" s="38"/>
      <c r="YN102" s="38"/>
      <c r="YO102" s="38"/>
      <c r="YP102" s="38"/>
      <c r="YQ102" s="38"/>
      <c r="YR102" s="38"/>
      <c r="YS102" s="38"/>
      <c r="YT102" s="38"/>
      <c r="YU102" s="38"/>
      <c r="YV102" s="38">
        <v>10</v>
      </c>
      <c r="YW102" s="38"/>
      <c r="YX102" s="38"/>
      <c r="YY102" s="38"/>
      <c r="YZ102" s="38"/>
      <c r="ZA102" s="38">
        <v>10</v>
      </c>
      <c r="ZB102" s="38"/>
      <c r="ZC102" s="38"/>
      <c r="ZD102" s="38"/>
      <c r="ZE102" s="38"/>
      <c r="ZF102" s="38"/>
      <c r="ZG102" s="38"/>
      <c r="ZH102" s="38"/>
      <c r="ZI102" s="38"/>
      <c r="ZJ102" s="38"/>
      <c r="ZK102" s="38"/>
      <c r="ZL102" s="38"/>
      <c r="ZM102" s="38"/>
      <c r="ZN102" s="38"/>
      <c r="ZO102" s="38"/>
      <c r="ZP102" s="38"/>
      <c r="ZQ102" s="38"/>
      <c r="ZR102" s="38"/>
      <c r="ZS102" s="38"/>
      <c r="ZT102" s="38"/>
      <c r="ZU102" s="38"/>
      <c r="ZV102" s="38"/>
      <c r="ZW102" s="38"/>
      <c r="ZX102" s="38"/>
      <c r="ZY102" s="38"/>
      <c r="ZZ102" s="38"/>
      <c r="AAA102" s="38"/>
      <c r="AAB102" s="38"/>
      <c r="AAC102" s="38"/>
      <c r="AAD102" s="38"/>
      <c r="AAE102" s="38"/>
      <c r="AAF102" s="38"/>
      <c r="AAG102" s="38"/>
      <c r="AAH102" s="38"/>
      <c r="AAI102" s="38"/>
      <c r="AAJ102" s="31">
        <f t="shared" si="9"/>
        <v>0</v>
      </c>
      <c r="AAK102" s="5"/>
    </row>
    <row r="103" spans="1:713" s="36" customFormat="1" x14ac:dyDescent="0.25">
      <c r="A103" s="43" t="s">
        <v>253</v>
      </c>
      <c r="B103" s="77">
        <f t="shared" si="8"/>
        <v>0</v>
      </c>
      <c r="C103" s="69">
        <v>10</v>
      </c>
      <c r="D103" s="71">
        <v>43461</v>
      </c>
      <c r="E103" s="79">
        <v>45.69</v>
      </c>
      <c r="F103" s="79">
        <f t="shared" si="12"/>
        <v>0</v>
      </c>
      <c r="G103" s="77"/>
      <c r="H103" s="38"/>
      <c r="I103" s="38"/>
      <c r="J103" s="38"/>
      <c r="K103" s="38"/>
      <c r="L103" s="38"/>
      <c r="M103" s="38"/>
      <c r="N103" s="38"/>
      <c r="O103" s="38"/>
      <c r="P103" s="38">
        <v>10</v>
      </c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  <c r="AK103" s="38"/>
      <c r="AL103" s="38"/>
      <c r="AM103" s="38"/>
      <c r="AN103" s="38"/>
      <c r="AO103" s="38"/>
      <c r="AP103" s="38"/>
      <c r="AQ103" s="38"/>
      <c r="AR103" s="38"/>
      <c r="AS103" s="38"/>
      <c r="AT103" s="38"/>
      <c r="AU103" s="38"/>
      <c r="AV103" s="38"/>
      <c r="AW103" s="38"/>
      <c r="AX103" s="38"/>
      <c r="AY103" s="38"/>
      <c r="AZ103" s="38"/>
      <c r="BA103" s="38"/>
      <c r="BB103" s="38">
        <v>10</v>
      </c>
      <c r="BC103" s="38"/>
      <c r="BD103" s="38"/>
      <c r="BE103" s="38"/>
      <c r="BF103" s="38"/>
      <c r="BG103" s="38"/>
      <c r="BH103" s="38"/>
      <c r="BI103" s="38"/>
      <c r="BJ103" s="38"/>
      <c r="BK103" s="38"/>
      <c r="BL103" s="38"/>
      <c r="BM103" s="38"/>
      <c r="BN103" s="38"/>
      <c r="BO103" s="38"/>
      <c r="BP103" s="38"/>
      <c r="BQ103" s="38">
        <v>10</v>
      </c>
      <c r="BR103" s="38"/>
      <c r="BS103" s="38"/>
      <c r="BT103" s="38"/>
      <c r="BU103" s="38"/>
      <c r="BV103" s="38"/>
      <c r="BW103" s="38"/>
      <c r="BX103" s="38"/>
      <c r="BY103" s="38">
        <v>10</v>
      </c>
      <c r="BZ103" s="38"/>
      <c r="CA103" s="38"/>
      <c r="CB103" s="38"/>
      <c r="CC103" s="38"/>
      <c r="CD103" s="38"/>
      <c r="CE103" s="38"/>
      <c r="CF103" s="38"/>
      <c r="CG103" s="38"/>
      <c r="CH103" s="38"/>
      <c r="CI103" s="38"/>
      <c r="CJ103" s="38"/>
      <c r="CK103" s="38"/>
      <c r="CL103" s="38"/>
      <c r="CM103" s="38"/>
      <c r="CN103" s="38"/>
      <c r="CO103" s="38"/>
      <c r="CP103" s="38"/>
      <c r="CQ103" s="38"/>
      <c r="CR103" s="38"/>
      <c r="CS103" s="38"/>
      <c r="CT103" s="38"/>
      <c r="CU103" s="38"/>
      <c r="CV103" s="38"/>
      <c r="CW103" s="38"/>
      <c r="CX103" s="38"/>
      <c r="CY103" s="38"/>
      <c r="CZ103" s="38"/>
      <c r="DA103" s="38"/>
      <c r="DB103" s="38"/>
      <c r="DC103" s="38"/>
      <c r="DD103" s="38"/>
      <c r="DE103" s="38"/>
      <c r="DF103" s="38"/>
      <c r="DG103" s="38"/>
      <c r="DH103" s="38"/>
      <c r="DI103" s="38"/>
      <c r="DJ103" s="38"/>
      <c r="DK103" s="38"/>
      <c r="DL103" s="38"/>
      <c r="DM103" s="38"/>
      <c r="DN103" s="38"/>
      <c r="DO103" s="38"/>
      <c r="DP103" s="38"/>
      <c r="DQ103" s="38"/>
      <c r="DR103" s="38"/>
      <c r="DS103" s="38"/>
      <c r="DT103" s="38"/>
      <c r="DU103" s="38"/>
      <c r="DV103" s="38"/>
      <c r="DW103" s="38"/>
      <c r="DX103" s="38"/>
      <c r="DY103" s="38"/>
      <c r="DZ103" s="38"/>
      <c r="EA103" s="38"/>
      <c r="EB103" s="38"/>
      <c r="EC103" s="38"/>
      <c r="ED103" s="38"/>
      <c r="EE103" s="38"/>
      <c r="EF103" s="38"/>
      <c r="EG103" s="38"/>
      <c r="EH103" s="38"/>
      <c r="EI103" s="38"/>
      <c r="EJ103" s="38"/>
      <c r="EK103" s="38"/>
      <c r="EL103" s="38"/>
      <c r="EM103" s="38"/>
      <c r="EN103" s="38"/>
      <c r="EO103" s="38"/>
      <c r="EP103" s="38"/>
      <c r="EQ103" s="38"/>
      <c r="ER103" s="38"/>
      <c r="ES103" s="38"/>
      <c r="ET103" s="38"/>
      <c r="EU103" s="38"/>
      <c r="EV103" s="38"/>
      <c r="EW103" s="38"/>
      <c r="EX103" s="38"/>
      <c r="EY103" s="38"/>
      <c r="EZ103" s="38"/>
      <c r="FA103" s="38"/>
      <c r="FB103" s="38"/>
      <c r="FC103" s="38"/>
      <c r="FD103" s="38"/>
      <c r="FE103" s="38"/>
      <c r="FF103" s="38"/>
      <c r="FG103" s="38"/>
      <c r="FH103" s="38">
        <v>10</v>
      </c>
      <c r="FI103" s="38"/>
      <c r="FJ103" s="38">
        <v>10</v>
      </c>
      <c r="FK103" s="38"/>
      <c r="FL103" s="38"/>
      <c r="FM103" s="38"/>
      <c r="FN103" s="38"/>
      <c r="FO103" s="38"/>
      <c r="FP103" s="38"/>
      <c r="FQ103" s="38"/>
      <c r="FR103" s="38"/>
      <c r="FS103" s="38"/>
      <c r="FT103" s="38"/>
      <c r="FU103" s="38"/>
      <c r="FV103" s="38"/>
      <c r="FW103" s="38"/>
      <c r="FX103" s="38"/>
      <c r="FY103" s="38"/>
      <c r="FZ103" s="38"/>
      <c r="GA103" s="38"/>
      <c r="GB103" s="38"/>
      <c r="GC103" s="38"/>
      <c r="GD103" s="38"/>
      <c r="GE103" s="38"/>
      <c r="GF103" s="38"/>
      <c r="GG103" s="38"/>
      <c r="GH103" s="38"/>
      <c r="GI103" s="38"/>
      <c r="GJ103" s="38"/>
      <c r="GK103" s="38"/>
      <c r="GL103" s="38"/>
      <c r="GM103" s="38"/>
      <c r="GN103" s="38"/>
      <c r="GO103" s="38"/>
      <c r="GP103" s="38"/>
      <c r="GQ103" s="38"/>
      <c r="GR103" s="38"/>
      <c r="GS103" s="38"/>
      <c r="GT103" s="38"/>
      <c r="GU103" s="38"/>
      <c r="GV103" s="38"/>
      <c r="GW103" s="38"/>
      <c r="GX103" s="38"/>
      <c r="GY103" s="38"/>
      <c r="GZ103" s="38"/>
      <c r="HA103" s="38"/>
      <c r="HB103" s="38"/>
      <c r="HC103" s="38"/>
      <c r="HD103" s="38"/>
      <c r="HE103" s="38"/>
      <c r="HF103" s="38"/>
      <c r="HG103" s="38"/>
      <c r="HH103" s="38"/>
      <c r="HI103" s="38"/>
      <c r="HJ103" s="38"/>
      <c r="HK103" s="38"/>
      <c r="HL103" s="38"/>
      <c r="HM103" s="38"/>
      <c r="HN103" s="38"/>
      <c r="HO103" s="38"/>
      <c r="HP103" s="38"/>
      <c r="HQ103" s="38"/>
      <c r="HR103" s="38"/>
      <c r="HS103" s="38"/>
      <c r="HT103" s="38"/>
      <c r="HU103" s="38"/>
      <c r="HV103" s="38"/>
      <c r="HW103" s="38"/>
      <c r="HX103" s="38"/>
      <c r="HY103" s="38"/>
      <c r="HZ103" s="38"/>
      <c r="IA103" s="38"/>
      <c r="IB103" s="38"/>
      <c r="IC103" s="38"/>
      <c r="ID103" s="38"/>
      <c r="IE103" s="38"/>
      <c r="IF103" s="38"/>
      <c r="IG103" s="38"/>
      <c r="IH103" s="38"/>
      <c r="II103" s="38"/>
      <c r="IJ103" s="38"/>
      <c r="IK103" s="38"/>
      <c r="IL103" s="38"/>
      <c r="IM103" s="38"/>
      <c r="IN103" s="38"/>
      <c r="IO103" s="38"/>
      <c r="IP103" s="38"/>
      <c r="IQ103" s="38"/>
      <c r="IR103" s="38"/>
      <c r="IS103" s="38"/>
      <c r="IT103" s="38"/>
      <c r="IU103" s="38"/>
      <c r="IV103" s="38"/>
      <c r="IW103" s="38"/>
      <c r="IX103" s="38"/>
      <c r="IY103" s="38"/>
      <c r="IZ103" s="38"/>
      <c r="JA103" s="38"/>
      <c r="JB103" s="38"/>
      <c r="JC103" s="38"/>
      <c r="JD103" s="38"/>
      <c r="JE103" s="38"/>
      <c r="JF103" s="38"/>
      <c r="JG103" s="38"/>
      <c r="JH103" s="38"/>
      <c r="JI103" s="38"/>
      <c r="JJ103" s="38"/>
      <c r="JK103" s="38"/>
      <c r="JL103" s="38"/>
      <c r="JM103" s="38"/>
      <c r="JN103" s="38"/>
      <c r="JO103" s="38"/>
      <c r="JP103" s="38"/>
      <c r="JQ103" s="38"/>
      <c r="JR103" s="38"/>
      <c r="JS103" s="38"/>
      <c r="JT103" s="38"/>
      <c r="JU103" s="38"/>
      <c r="JV103" s="38"/>
      <c r="JW103" s="38"/>
      <c r="JX103" s="38"/>
      <c r="JY103" s="38"/>
      <c r="JZ103" s="38"/>
      <c r="KA103" s="38"/>
      <c r="KB103" s="38"/>
      <c r="KC103" s="38"/>
      <c r="KD103" s="38"/>
      <c r="KE103" s="38"/>
      <c r="KF103" s="38"/>
      <c r="KG103" s="38"/>
      <c r="KH103" s="38"/>
      <c r="KI103" s="38"/>
      <c r="KJ103" s="38"/>
      <c r="KK103" s="38"/>
      <c r="KL103" s="38"/>
      <c r="KM103" s="38"/>
      <c r="KN103" s="38"/>
      <c r="KO103" s="38"/>
      <c r="KP103" s="38"/>
      <c r="KQ103" s="38"/>
      <c r="KR103" s="38"/>
      <c r="KS103" s="38"/>
      <c r="KT103" s="38"/>
      <c r="KU103" s="38"/>
      <c r="KV103" s="38"/>
      <c r="KW103" s="38"/>
      <c r="KX103" s="38"/>
      <c r="KY103" s="38"/>
      <c r="KZ103" s="38"/>
      <c r="LA103" s="38"/>
      <c r="LB103" s="38"/>
      <c r="LC103" s="38"/>
      <c r="LD103" s="38"/>
      <c r="LE103" s="38"/>
      <c r="LF103" s="38"/>
      <c r="LG103" s="38"/>
      <c r="LH103" s="38"/>
      <c r="LI103" s="38"/>
      <c r="LJ103" s="38"/>
      <c r="LK103" s="38"/>
      <c r="LL103" s="38"/>
      <c r="LM103" s="38"/>
      <c r="LN103" s="38"/>
      <c r="LO103" s="38"/>
      <c r="LP103" s="38"/>
      <c r="LQ103" s="38"/>
      <c r="LR103" s="38"/>
      <c r="LS103" s="38"/>
      <c r="LT103" s="38"/>
      <c r="LU103" s="38"/>
      <c r="LV103" s="38"/>
      <c r="LW103" s="38"/>
      <c r="LX103" s="38"/>
      <c r="LY103" s="38"/>
      <c r="LZ103" s="38"/>
      <c r="MA103" s="38"/>
      <c r="MB103" s="38"/>
      <c r="MC103" s="38"/>
      <c r="MD103" s="38"/>
      <c r="ME103" s="38"/>
      <c r="MF103" s="38"/>
      <c r="MG103" s="38"/>
      <c r="MH103" s="38"/>
      <c r="MI103" s="38"/>
      <c r="MJ103" s="38"/>
      <c r="MK103" s="38"/>
      <c r="ML103" s="38"/>
      <c r="MM103" s="38"/>
      <c r="MN103" s="38"/>
      <c r="MO103" s="38"/>
      <c r="MP103" s="38"/>
      <c r="MQ103" s="38"/>
      <c r="MR103" s="38"/>
      <c r="MS103" s="38"/>
      <c r="MT103" s="38"/>
      <c r="MU103" s="38"/>
      <c r="MV103" s="38"/>
      <c r="MW103" s="38"/>
      <c r="MX103" s="38"/>
      <c r="MY103" s="38"/>
      <c r="MZ103" s="38"/>
      <c r="NA103" s="38"/>
      <c r="NB103" s="38"/>
      <c r="NC103" s="38"/>
      <c r="ND103" s="38"/>
      <c r="NE103" s="38"/>
      <c r="NF103" s="38"/>
      <c r="NG103" s="38"/>
      <c r="NH103" s="38"/>
      <c r="NI103" s="38"/>
      <c r="NJ103" s="38"/>
      <c r="NK103" s="38"/>
      <c r="NL103" s="38"/>
      <c r="NM103" s="38"/>
      <c r="NN103" s="38"/>
      <c r="NO103" s="38"/>
      <c r="NP103" s="38"/>
      <c r="NQ103" s="38"/>
      <c r="NR103" s="38"/>
      <c r="NS103" s="38"/>
      <c r="NT103" s="38"/>
      <c r="NU103" s="38"/>
      <c r="NV103" s="38"/>
      <c r="NW103" s="38"/>
      <c r="NX103" s="38"/>
      <c r="NY103" s="38"/>
      <c r="NZ103" s="38"/>
      <c r="OA103" s="38"/>
      <c r="OB103" s="38"/>
      <c r="OC103" s="38"/>
      <c r="OD103" s="38"/>
      <c r="OE103" s="38"/>
      <c r="OF103" s="38"/>
      <c r="OG103" s="38"/>
      <c r="OH103" s="38"/>
      <c r="OI103" s="38"/>
      <c r="OJ103" s="38"/>
      <c r="OK103" s="38"/>
      <c r="OL103" s="38"/>
      <c r="OM103" s="38"/>
      <c r="ON103" s="38"/>
      <c r="OO103" s="38"/>
      <c r="OP103" s="38"/>
      <c r="OQ103" s="38"/>
      <c r="OR103" s="38"/>
      <c r="OS103" s="38"/>
      <c r="OT103" s="38"/>
      <c r="OU103" s="38"/>
      <c r="OV103" s="38"/>
      <c r="OW103" s="38"/>
      <c r="OX103" s="38"/>
      <c r="OY103" s="38"/>
      <c r="OZ103" s="38"/>
      <c r="PA103" s="38"/>
      <c r="PB103" s="38"/>
      <c r="PC103" s="38"/>
      <c r="PD103" s="38"/>
      <c r="PE103" s="38"/>
      <c r="PF103" s="38"/>
      <c r="PG103" s="38"/>
      <c r="PH103" s="38"/>
      <c r="PI103" s="38"/>
      <c r="PJ103" s="38"/>
      <c r="PK103" s="38"/>
      <c r="PL103" s="38"/>
      <c r="PM103" s="38">
        <v>20</v>
      </c>
      <c r="PN103" s="38"/>
      <c r="PO103" s="38"/>
      <c r="PP103" s="38"/>
      <c r="PQ103" s="38"/>
      <c r="PR103" s="38"/>
      <c r="PS103" s="38"/>
      <c r="PT103" s="38"/>
      <c r="PU103" s="38"/>
      <c r="PV103" s="38"/>
      <c r="PW103" s="38"/>
      <c r="PX103" s="38"/>
      <c r="PY103" s="38"/>
      <c r="PZ103" s="38"/>
      <c r="QA103" s="38"/>
      <c r="QB103" s="38"/>
      <c r="QC103" s="38"/>
      <c r="QD103" s="38"/>
      <c r="QE103" s="38"/>
      <c r="QF103" s="38"/>
      <c r="QG103" s="38"/>
      <c r="QH103" s="38"/>
      <c r="QI103" s="38"/>
      <c r="QJ103" s="38"/>
      <c r="QK103" s="38"/>
      <c r="QL103" s="38"/>
      <c r="QM103" s="38"/>
      <c r="QN103" s="38"/>
      <c r="QO103" s="38"/>
      <c r="QP103" s="38"/>
      <c r="QQ103" s="38"/>
      <c r="QR103" s="38"/>
      <c r="QS103" s="38"/>
      <c r="QT103" s="38"/>
      <c r="QU103" s="38"/>
      <c r="QV103" s="38">
        <v>10</v>
      </c>
      <c r="QW103" s="38"/>
      <c r="QX103" s="38"/>
      <c r="QY103" s="38"/>
      <c r="QZ103" s="38"/>
      <c r="RA103" s="38"/>
      <c r="RB103" s="38"/>
      <c r="RC103" s="38"/>
      <c r="RD103" s="38"/>
      <c r="RE103" s="38"/>
      <c r="RF103" s="38"/>
      <c r="RG103" s="38"/>
      <c r="RH103" s="38"/>
      <c r="RI103" s="38"/>
      <c r="RJ103" s="38"/>
      <c r="RK103" s="38"/>
      <c r="RL103" s="38"/>
      <c r="RM103" s="38"/>
      <c r="RN103" s="38"/>
      <c r="RO103" s="38"/>
      <c r="RP103" s="38"/>
      <c r="RQ103" s="38"/>
      <c r="RR103" s="38"/>
      <c r="RS103" s="38"/>
      <c r="RT103" s="38"/>
      <c r="RU103" s="38"/>
      <c r="RV103" s="38"/>
      <c r="RW103" s="38"/>
      <c r="RX103" s="38"/>
      <c r="RY103" s="38"/>
      <c r="RZ103" s="38"/>
      <c r="SA103" s="38"/>
      <c r="SB103" s="38"/>
      <c r="SC103" s="38">
        <v>10</v>
      </c>
      <c r="SD103" s="38"/>
      <c r="SE103" s="38"/>
      <c r="SF103" s="38"/>
      <c r="SG103" s="38"/>
      <c r="SH103" s="38"/>
      <c r="SI103" s="38"/>
      <c r="SJ103" s="38"/>
      <c r="SK103" s="38"/>
      <c r="SL103" s="38"/>
      <c r="SM103" s="38"/>
      <c r="SN103" s="38"/>
      <c r="SO103" s="38"/>
      <c r="SP103" s="38"/>
      <c r="SQ103" s="38"/>
      <c r="SR103" s="38"/>
      <c r="SS103" s="38"/>
      <c r="ST103" s="38"/>
      <c r="SU103" s="38"/>
      <c r="SV103" s="38"/>
      <c r="SW103" s="38"/>
      <c r="SX103" s="38"/>
      <c r="SY103" s="38"/>
      <c r="SZ103" s="38"/>
      <c r="TA103" s="38"/>
      <c r="TB103" s="38"/>
      <c r="TC103" s="38"/>
      <c r="TD103" s="38"/>
      <c r="TE103" s="38"/>
      <c r="TF103" s="38"/>
      <c r="TG103" s="38"/>
      <c r="TH103" s="38"/>
      <c r="TI103" s="38"/>
      <c r="TJ103" s="38"/>
      <c r="TK103" s="38"/>
      <c r="TL103" s="38"/>
      <c r="TM103" s="38"/>
      <c r="TN103" s="38"/>
      <c r="TO103" s="38"/>
      <c r="TP103" s="38"/>
      <c r="TQ103" s="38"/>
      <c r="TR103" s="38"/>
      <c r="TS103" s="38"/>
      <c r="TT103" s="38"/>
      <c r="TU103" s="38"/>
      <c r="TV103" s="38"/>
      <c r="TW103" s="38"/>
      <c r="TX103" s="38"/>
      <c r="TY103" s="38"/>
      <c r="TZ103" s="38"/>
      <c r="UA103" s="38"/>
      <c r="UB103" s="38"/>
      <c r="UC103" s="38"/>
      <c r="UD103" s="38"/>
      <c r="UE103" s="38"/>
      <c r="UF103" s="38">
        <v>10</v>
      </c>
      <c r="UG103" s="38"/>
      <c r="UH103" s="38"/>
      <c r="UI103" s="38"/>
      <c r="UJ103" s="38"/>
      <c r="UK103" s="38"/>
      <c r="UL103" s="38"/>
      <c r="UM103" s="38"/>
      <c r="UN103" s="38"/>
      <c r="UO103" s="38"/>
      <c r="UP103" s="38"/>
      <c r="UQ103" s="38"/>
      <c r="UR103" s="38"/>
      <c r="US103" s="38"/>
      <c r="UT103" s="38"/>
      <c r="UU103" s="38"/>
      <c r="UV103" s="38"/>
      <c r="UW103" s="38"/>
      <c r="UX103" s="38"/>
      <c r="UY103" s="38"/>
      <c r="UZ103" s="38"/>
      <c r="VA103" s="38">
        <v>10</v>
      </c>
      <c r="VB103" s="38"/>
      <c r="VC103" s="38"/>
      <c r="VD103" s="38"/>
      <c r="VE103" s="38"/>
      <c r="VF103" s="38"/>
      <c r="VG103" s="38"/>
      <c r="VH103" s="38"/>
      <c r="VI103" s="38"/>
      <c r="VJ103" s="38"/>
      <c r="VK103" s="38"/>
      <c r="VL103" s="38"/>
      <c r="VM103" s="38"/>
      <c r="VN103" s="38"/>
      <c r="VO103" s="38"/>
      <c r="VP103" s="38"/>
      <c r="VQ103" s="38"/>
      <c r="VR103" s="38"/>
      <c r="VS103" s="38"/>
      <c r="VT103" s="38"/>
      <c r="VU103" s="38"/>
      <c r="VV103" s="38"/>
      <c r="VW103" s="38"/>
      <c r="VX103" s="38"/>
      <c r="VY103" s="38"/>
      <c r="VZ103" s="38"/>
      <c r="WA103" s="38"/>
      <c r="WB103" s="38"/>
      <c r="WC103" s="38"/>
      <c r="WD103" s="38"/>
      <c r="WE103" s="38"/>
      <c r="WF103" s="38">
        <v>10</v>
      </c>
      <c r="WG103" s="38"/>
      <c r="WH103" s="38"/>
      <c r="WI103" s="38"/>
      <c r="WJ103" s="38">
        <v>10</v>
      </c>
      <c r="WK103" s="38"/>
      <c r="WL103" s="38"/>
      <c r="WM103" s="38"/>
      <c r="WN103" s="38"/>
      <c r="WO103" s="38"/>
      <c r="WP103" s="38"/>
      <c r="WQ103" s="38">
        <v>1</v>
      </c>
      <c r="WR103" s="38"/>
      <c r="WS103" s="38"/>
      <c r="WT103" s="38">
        <v>1</v>
      </c>
      <c r="WU103" s="38"/>
      <c r="WV103" s="38"/>
      <c r="WW103" s="38"/>
      <c r="WX103" s="38"/>
      <c r="WY103" s="38"/>
      <c r="WZ103" s="38"/>
      <c r="XA103" s="38"/>
      <c r="XB103" s="38"/>
      <c r="XC103" s="38"/>
      <c r="XD103" s="38"/>
      <c r="XE103" s="38"/>
      <c r="XF103" s="38"/>
      <c r="XG103" s="38"/>
      <c r="XH103" s="38"/>
      <c r="XI103" s="38"/>
      <c r="XJ103" s="38"/>
      <c r="XK103" s="38"/>
      <c r="XL103" s="38"/>
      <c r="XM103" s="38"/>
      <c r="XN103" s="38"/>
      <c r="XO103" s="38"/>
      <c r="XP103" s="38"/>
      <c r="XQ103" s="38"/>
      <c r="XR103" s="38"/>
      <c r="XS103" s="38"/>
      <c r="XT103" s="38"/>
      <c r="XU103" s="38"/>
      <c r="XV103" s="38"/>
      <c r="XW103" s="38"/>
      <c r="XX103" s="38"/>
      <c r="XY103" s="38"/>
      <c r="XZ103" s="38"/>
      <c r="YA103" s="38"/>
      <c r="YB103" s="38"/>
      <c r="YC103" s="38">
        <v>10</v>
      </c>
      <c r="YD103" s="38"/>
      <c r="YE103" s="38"/>
      <c r="YF103" s="38">
        <v>10</v>
      </c>
      <c r="YG103" s="38"/>
      <c r="YH103" s="38"/>
      <c r="YI103" s="38"/>
      <c r="YJ103" s="38"/>
      <c r="YK103" s="38"/>
      <c r="YL103" s="38"/>
      <c r="YM103" s="38"/>
      <c r="YN103" s="38"/>
      <c r="YO103" s="38"/>
      <c r="YP103" s="38"/>
      <c r="YQ103" s="38"/>
      <c r="YR103" s="38"/>
      <c r="YS103" s="38"/>
      <c r="YT103" s="38"/>
      <c r="YU103" s="38"/>
      <c r="YV103" s="38"/>
      <c r="YW103" s="38"/>
      <c r="YX103" s="38"/>
      <c r="YY103" s="38"/>
      <c r="YZ103" s="38"/>
      <c r="ZA103" s="38"/>
      <c r="ZB103" s="38"/>
      <c r="ZC103" s="38"/>
      <c r="ZD103" s="38"/>
      <c r="ZE103" s="38"/>
      <c r="ZF103" s="38"/>
      <c r="ZG103" s="38"/>
      <c r="ZH103" s="38"/>
      <c r="ZI103" s="38"/>
      <c r="ZJ103" s="38"/>
      <c r="ZK103" s="38"/>
      <c r="ZL103" s="38"/>
      <c r="ZM103" s="38"/>
      <c r="ZN103" s="38"/>
      <c r="ZO103" s="38"/>
      <c r="ZP103" s="38"/>
      <c r="ZQ103" s="38">
        <v>30</v>
      </c>
      <c r="ZR103" s="38"/>
      <c r="ZS103" s="38"/>
      <c r="ZT103" s="38"/>
      <c r="ZU103" s="38"/>
      <c r="ZV103" s="38"/>
      <c r="ZW103" s="38"/>
      <c r="ZX103" s="38"/>
      <c r="ZY103" s="38"/>
      <c r="ZZ103" s="38"/>
      <c r="AAA103" s="38">
        <v>30</v>
      </c>
      <c r="AAB103" s="38"/>
      <c r="AAC103" s="38"/>
      <c r="AAD103" s="38"/>
      <c r="AAE103" s="38"/>
      <c r="AAF103" s="38"/>
      <c r="AAG103" s="38"/>
      <c r="AAH103" s="38"/>
      <c r="AAI103" s="38"/>
      <c r="AAJ103" s="31">
        <f t="shared" si="9"/>
        <v>0</v>
      </c>
      <c r="AAK103" s="5"/>
    </row>
    <row r="104" spans="1:713" s="36" customFormat="1" x14ac:dyDescent="0.25">
      <c r="A104" s="43" t="s">
        <v>125</v>
      </c>
      <c r="B104" s="77">
        <f t="shared" si="8"/>
        <v>0</v>
      </c>
      <c r="C104" s="69">
        <v>1</v>
      </c>
      <c r="D104" s="71">
        <v>43269</v>
      </c>
      <c r="E104" s="79">
        <v>24.66</v>
      </c>
      <c r="F104" s="79">
        <f t="shared" si="12"/>
        <v>0</v>
      </c>
      <c r="G104" s="77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  <c r="AK104" s="38"/>
      <c r="AL104" s="38"/>
      <c r="AM104" s="38"/>
      <c r="AN104" s="38"/>
      <c r="AO104" s="38"/>
      <c r="AP104" s="38"/>
      <c r="AQ104" s="38"/>
      <c r="AR104" s="38"/>
      <c r="AS104" s="38"/>
      <c r="AT104" s="38"/>
      <c r="AU104" s="38"/>
      <c r="AV104" s="38"/>
      <c r="AW104" s="38"/>
      <c r="AX104" s="38"/>
      <c r="AY104" s="38"/>
      <c r="AZ104" s="38"/>
      <c r="BA104" s="38"/>
      <c r="BB104" s="38"/>
      <c r="BC104" s="38"/>
      <c r="BD104" s="38"/>
      <c r="BE104" s="38"/>
      <c r="BF104" s="38"/>
      <c r="BG104" s="38"/>
      <c r="BH104" s="38"/>
      <c r="BI104" s="38"/>
      <c r="BJ104" s="38"/>
      <c r="BK104" s="38"/>
      <c r="BL104" s="38"/>
      <c r="BM104" s="38"/>
      <c r="BN104" s="38"/>
      <c r="BO104" s="38"/>
      <c r="BP104" s="38"/>
      <c r="BQ104" s="38"/>
      <c r="BR104" s="38"/>
      <c r="BS104" s="38"/>
      <c r="BT104" s="38"/>
      <c r="BU104" s="38"/>
      <c r="BV104" s="38"/>
      <c r="BW104" s="38"/>
      <c r="BX104" s="38"/>
      <c r="BY104" s="38"/>
      <c r="BZ104" s="38"/>
      <c r="CA104" s="38"/>
      <c r="CB104" s="38"/>
      <c r="CC104" s="38"/>
      <c r="CD104" s="38"/>
      <c r="CE104" s="38"/>
      <c r="CF104" s="38"/>
      <c r="CG104" s="38"/>
      <c r="CH104" s="38"/>
      <c r="CI104" s="38"/>
      <c r="CJ104" s="38"/>
      <c r="CK104" s="38"/>
      <c r="CL104" s="38"/>
      <c r="CM104" s="38"/>
      <c r="CN104" s="38"/>
      <c r="CO104" s="38"/>
      <c r="CP104" s="38"/>
      <c r="CQ104" s="38"/>
      <c r="CR104" s="38"/>
      <c r="CS104" s="38"/>
      <c r="CT104" s="38"/>
      <c r="CU104" s="38"/>
      <c r="CV104" s="38"/>
      <c r="CW104" s="38"/>
      <c r="CX104" s="38"/>
      <c r="CY104" s="38"/>
      <c r="CZ104" s="38"/>
      <c r="DA104" s="38"/>
      <c r="DB104" s="38"/>
      <c r="DC104" s="38"/>
      <c r="DD104" s="38"/>
      <c r="DE104" s="38"/>
      <c r="DF104" s="38"/>
      <c r="DG104" s="38"/>
      <c r="DH104" s="38"/>
      <c r="DI104" s="38"/>
      <c r="DJ104" s="38"/>
      <c r="DK104" s="38"/>
      <c r="DL104" s="38"/>
      <c r="DM104" s="38"/>
      <c r="DN104" s="38"/>
      <c r="DO104" s="38"/>
      <c r="DP104" s="38"/>
      <c r="DQ104" s="38"/>
      <c r="DR104" s="38"/>
      <c r="DS104" s="38"/>
      <c r="DT104" s="38"/>
      <c r="DU104" s="38"/>
      <c r="DV104" s="38"/>
      <c r="DW104" s="38"/>
      <c r="DX104" s="38"/>
      <c r="DY104" s="38"/>
      <c r="DZ104" s="38"/>
      <c r="EA104" s="38"/>
      <c r="EB104" s="38"/>
      <c r="EC104" s="38"/>
      <c r="ED104" s="38"/>
      <c r="EE104" s="38"/>
      <c r="EF104" s="38"/>
      <c r="EG104" s="38"/>
      <c r="EH104" s="38"/>
      <c r="EI104" s="38"/>
      <c r="EJ104" s="38"/>
      <c r="EK104" s="38"/>
      <c r="EL104" s="38"/>
      <c r="EM104" s="38"/>
      <c r="EN104" s="38"/>
      <c r="EO104" s="38"/>
      <c r="EP104" s="38"/>
      <c r="EQ104" s="38"/>
      <c r="ER104" s="38"/>
      <c r="ES104" s="38"/>
      <c r="ET104" s="38"/>
      <c r="EU104" s="38"/>
      <c r="EV104" s="38"/>
      <c r="EW104" s="38"/>
      <c r="EX104" s="38"/>
      <c r="EY104" s="38"/>
      <c r="EZ104" s="38"/>
      <c r="FA104" s="38"/>
      <c r="FB104" s="38"/>
      <c r="FC104" s="38"/>
      <c r="FD104" s="38"/>
      <c r="FE104" s="38"/>
      <c r="FF104" s="38"/>
      <c r="FG104" s="38"/>
      <c r="FH104" s="38"/>
      <c r="FI104" s="38"/>
      <c r="FJ104" s="38"/>
      <c r="FK104" s="38"/>
      <c r="FL104" s="38"/>
      <c r="FM104" s="38"/>
      <c r="FN104" s="38"/>
      <c r="FO104" s="38"/>
      <c r="FP104" s="38"/>
      <c r="FQ104" s="38"/>
      <c r="FR104" s="38"/>
      <c r="FS104" s="38"/>
      <c r="FT104" s="38"/>
      <c r="FU104" s="38"/>
      <c r="FV104" s="38"/>
      <c r="FW104" s="38"/>
      <c r="FX104" s="38"/>
      <c r="FY104" s="38"/>
      <c r="FZ104" s="38"/>
      <c r="GA104" s="38"/>
      <c r="GB104" s="38"/>
      <c r="GC104" s="38"/>
      <c r="GD104" s="38"/>
      <c r="GE104" s="38"/>
      <c r="GF104" s="38"/>
      <c r="GG104" s="38"/>
      <c r="GH104" s="38"/>
      <c r="GI104" s="38"/>
      <c r="GJ104" s="38"/>
      <c r="GK104" s="38"/>
      <c r="GL104" s="38"/>
      <c r="GM104" s="38"/>
      <c r="GN104" s="38"/>
      <c r="GO104" s="38"/>
      <c r="GP104" s="38"/>
      <c r="GQ104" s="38"/>
      <c r="GR104" s="38"/>
      <c r="GS104" s="38"/>
      <c r="GT104" s="38"/>
      <c r="GU104" s="38"/>
      <c r="GV104" s="38"/>
      <c r="GW104" s="38"/>
      <c r="GX104" s="38"/>
      <c r="GY104" s="38"/>
      <c r="GZ104" s="38"/>
      <c r="HA104" s="38"/>
      <c r="HB104" s="38"/>
      <c r="HC104" s="38"/>
      <c r="HD104" s="38"/>
      <c r="HE104" s="38"/>
      <c r="HF104" s="38"/>
      <c r="HG104" s="38"/>
      <c r="HH104" s="38"/>
      <c r="HI104" s="38"/>
      <c r="HJ104" s="38"/>
      <c r="HK104" s="38"/>
      <c r="HL104" s="38"/>
      <c r="HM104" s="38"/>
      <c r="HN104" s="38"/>
      <c r="HO104" s="38"/>
      <c r="HP104" s="38"/>
      <c r="HQ104" s="38"/>
      <c r="HR104" s="38"/>
      <c r="HS104" s="38"/>
      <c r="HT104" s="38"/>
      <c r="HU104" s="38"/>
      <c r="HV104" s="38"/>
      <c r="HW104" s="38"/>
      <c r="HX104" s="38"/>
      <c r="HY104" s="38"/>
      <c r="HZ104" s="38"/>
      <c r="IA104" s="38"/>
      <c r="IB104" s="38"/>
      <c r="IC104" s="38"/>
      <c r="ID104" s="38"/>
      <c r="IE104" s="38"/>
      <c r="IF104" s="38"/>
      <c r="IG104" s="38"/>
      <c r="IH104" s="38"/>
      <c r="II104" s="38"/>
      <c r="IJ104" s="38"/>
      <c r="IK104" s="38"/>
      <c r="IL104" s="38"/>
      <c r="IM104" s="38"/>
      <c r="IN104" s="38"/>
      <c r="IO104" s="38"/>
      <c r="IP104" s="38"/>
      <c r="IQ104" s="38"/>
      <c r="IR104" s="38"/>
      <c r="IS104" s="38"/>
      <c r="IT104" s="38"/>
      <c r="IU104" s="38"/>
      <c r="IV104" s="38"/>
      <c r="IW104" s="38"/>
      <c r="IX104" s="38"/>
      <c r="IY104" s="38"/>
      <c r="IZ104" s="38"/>
      <c r="JA104" s="38"/>
      <c r="JB104" s="38"/>
      <c r="JC104" s="38"/>
      <c r="JD104" s="38"/>
      <c r="JE104" s="38"/>
      <c r="JF104" s="38"/>
      <c r="JG104" s="38"/>
      <c r="JH104" s="38"/>
      <c r="JI104" s="38"/>
      <c r="JJ104" s="38"/>
      <c r="JK104" s="38"/>
      <c r="JL104" s="38"/>
      <c r="JM104" s="38"/>
      <c r="JN104" s="38"/>
      <c r="JO104" s="38"/>
      <c r="JP104" s="38"/>
      <c r="JQ104" s="38"/>
      <c r="JR104" s="38"/>
      <c r="JS104" s="38"/>
      <c r="JT104" s="38"/>
      <c r="JU104" s="38"/>
      <c r="JV104" s="38"/>
      <c r="JW104" s="38"/>
      <c r="JX104" s="38"/>
      <c r="JY104" s="38"/>
      <c r="JZ104" s="38"/>
      <c r="KA104" s="38"/>
      <c r="KB104" s="38"/>
      <c r="KC104" s="38"/>
      <c r="KD104" s="38"/>
      <c r="KE104" s="38"/>
      <c r="KF104" s="38"/>
      <c r="KG104" s="38"/>
      <c r="KH104" s="38"/>
      <c r="KI104" s="38"/>
      <c r="KJ104" s="38"/>
      <c r="KK104" s="38"/>
      <c r="KL104" s="38"/>
      <c r="KM104" s="38"/>
      <c r="KN104" s="38"/>
      <c r="KO104" s="38"/>
      <c r="KP104" s="38"/>
      <c r="KQ104" s="38"/>
      <c r="KR104" s="38"/>
      <c r="KS104" s="38"/>
      <c r="KT104" s="38"/>
      <c r="KU104" s="38"/>
      <c r="KV104" s="38"/>
      <c r="KW104" s="38"/>
      <c r="KX104" s="38"/>
      <c r="KY104" s="38"/>
      <c r="KZ104" s="38"/>
      <c r="LA104" s="38"/>
      <c r="LB104" s="38"/>
      <c r="LC104" s="38"/>
      <c r="LD104" s="38"/>
      <c r="LE104" s="38"/>
      <c r="LF104" s="38"/>
      <c r="LG104" s="38"/>
      <c r="LH104" s="38"/>
      <c r="LI104" s="38"/>
      <c r="LJ104" s="38"/>
      <c r="LK104" s="38"/>
      <c r="LL104" s="38">
        <v>5</v>
      </c>
      <c r="LM104" s="38"/>
      <c r="LN104" s="38"/>
      <c r="LO104" s="38"/>
      <c r="LP104" s="38"/>
      <c r="LQ104" s="38"/>
      <c r="LR104" s="38"/>
      <c r="LS104" s="38"/>
      <c r="LT104" s="38"/>
      <c r="LU104" s="38">
        <v>5</v>
      </c>
      <c r="LV104" s="38"/>
      <c r="LW104" s="38"/>
      <c r="LX104" s="38"/>
      <c r="LY104" s="38"/>
      <c r="LZ104" s="38"/>
      <c r="MA104" s="38"/>
      <c r="MB104" s="38"/>
      <c r="MC104" s="38"/>
      <c r="MD104" s="38"/>
      <c r="ME104" s="38"/>
      <c r="MF104" s="38"/>
      <c r="MG104" s="38"/>
      <c r="MH104" s="38"/>
      <c r="MI104" s="38"/>
      <c r="MJ104" s="38"/>
      <c r="MK104" s="38"/>
      <c r="ML104" s="38"/>
      <c r="MM104" s="38"/>
      <c r="MN104" s="38"/>
      <c r="MO104" s="38"/>
      <c r="MP104" s="38"/>
      <c r="MQ104" s="38"/>
      <c r="MR104" s="38"/>
      <c r="MS104" s="38"/>
      <c r="MT104" s="38"/>
      <c r="MU104" s="38"/>
      <c r="MV104" s="38"/>
      <c r="MW104" s="38"/>
      <c r="MX104" s="38"/>
      <c r="MY104" s="38"/>
      <c r="MZ104" s="38"/>
      <c r="NA104" s="38"/>
      <c r="NB104" s="38"/>
      <c r="NC104" s="38"/>
      <c r="ND104" s="38"/>
      <c r="NE104" s="38"/>
      <c r="NF104" s="38"/>
      <c r="NG104" s="38"/>
      <c r="NH104" s="38"/>
      <c r="NI104" s="38"/>
      <c r="NJ104" s="38"/>
      <c r="NK104" s="38"/>
      <c r="NL104" s="38"/>
      <c r="NM104" s="38"/>
      <c r="NN104" s="38"/>
      <c r="NO104" s="38"/>
      <c r="NP104" s="38"/>
      <c r="NQ104" s="38"/>
      <c r="NR104" s="38"/>
      <c r="NS104" s="38"/>
      <c r="NT104" s="38"/>
      <c r="NU104" s="38"/>
      <c r="NV104" s="38"/>
      <c r="NW104" s="38"/>
      <c r="NX104" s="38"/>
      <c r="NY104" s="38"/>
      <c r="NZ104" s="38"/>
      <c r="OA104" s="38"/>
      <c r="OB104" s="38"/>
      <c r="OC104" s="38"/>
      <c r="OD104" s="38"/>
      <c r="OE104" s="38"/>
      <c r="OF104" s="38"/>
      <c r="OG104" s="38"/>
      <c r="OH104" s="38"/>
      <c r="OI104" s="38"/>
      <c r="OJ104" s="38"/>
      <c r="OK104" s="38"/>
      <c r="OL104" s="38"/>
      <c r="OM104" s="38"/>
      <c r="ON104" s="38"/>
      <c r="OO104" s="38"/>
      <c r="OP104" s="38"/>
      <c r="OQ104" s="38"/>
      <c r="OR104" s="38"/>
      <c r="OS104" s="38"/>
      <c r="OT104" s="38"/>
      <c r="OU104" s="38"/>
      <c r="OV104" s="38"/>
      <c r="OW104" s="38"/>
      <c r="OX104" s="38"/>
      <c r="OY104" s="38"/>
      <c r="OZ104" s="38"/>
      <c r="PA104" s="38"/>
      <c r="PB104" s="38"/>
      <c r="PC104" s="38"/>
      <c r="PD104" s="38"/>
      <c r="PE104" s="38"/>
      <c r="PF104" s="38"/>
      <c r="PG104" s="38"/>
      <c r="PH104" s="38"/>
      <c r="PI104" s="38"/>
      <c r="PJ104" s="38"/>
      <c r="PK104" s="38"/>
      <c r="PL104" s="38"/>
      <c r="PM104" s="38"/>
      <c r="PN104" s="38"/>
      <c r="PO104" s="38"/>
      <c r="PP104" s="38"/>
      <c r="PQ104" s="38"/>
      <c r="PR104" s="38"/>
      <c r="PS104" s="38"/>
      <c r="PT104" s="38"/>
      <c r="PU104" s="38"/>
      <c r="PV104" s="38"/>
      <c r="PW104" s="38"/>
      <c r="PX104" s="38"/>
      <c r="PY104" s="38"/>
      <c r="PZ104" s="38"/>
      <c r="QA104" s="38"/>
      <c r="QB104" s="38"/>
      <c r="QC104" s="38"/>
      <c r="QD104" s="38"/>
      <c r="QE104" s="38"/>
      <c r="QF104" s="38"/>
      <c r="QG104" s="38"/>
      <c r="QH104" s="38"/>
      <c r="QI104" s="38"/>
      <c r="QJ104" s="38"/>
      <c r="QK104" s="38"/>
      <c r="QL104" s="38"/>
      <c r="QM104" s="38"/>
      <c r="QN104" s="38"/>
      <c r="QO104" s="38"/>
      <c r="QP104" s="38"/>
      <c r="QQ104" s="38"/>
      <c r="QR104" s="38"/>
      <c r="QS104" s="38"/>
      <c r="QT104" s="38"/>
      <c r="QU104" s="38"/>
      <c r="QV104" s="38"/>
      <c r="QW104" s="38"/>
      <c r="QX104" s="38"/>
      <c r="QY104" s="38"/>
      <c r="QZ104" s="38"/>
      <c r="RA104" s="38"/>
      <c r="RB104" s="38"/>
      <c r="RC104" s="38"/>
      <c r="RD104" s="38"/>
      <c r="RE104" s="38"/>
      <c r="RF104" s="38"/>
      <c r="RG104" s="38"/>
      <c r="RH104" s="38"/>
      <c r="RI104" s="38"/>
      <c r="RJ104" s="38"/>
      <c r="RK104" s="38"/>
      <c r="RL104" s="38"/>
      <c r="RM104" s="38"/>
      <c r="RN104" s="38"/>
      <c r="RO104" s="38"/>
      <c r="RP104" s="38"/>
      <c r="RQ104" s="38"/>
      <c r="RR104" s="38"/>
      <c r="RS104" s="38"/>
      <c r="RT104" s="38"/>
      <c r="RU104" s="38"/>
      <c r="RV104" s="38"/>
      <c r="RW104" s="38"/>
      <c r="RX104" s="38"/>
      <c r="RY104" s="38"/>
      <c r="RZ104" s="38"/>
      <c r="SA104" s="38"/>
      <c r="SB104" s="38"/>
      <c r="SC104" s="38"/>
      <c r="SD104" s="38"/>
      <c r="SE104" s="38"/>
      <c r="SF104" s="38"/>
      <c r="SG104" s="38"/>
      <c r="SH104" s="38"/>
      <c r="SI104" s="38"/>
      <c r="SJ104" s="38"/>
      <c r="SK104" s="38"/>
      <c r="SL104" s="38"/>
      <c r="SM104" s="38"/>
      <c r="SN104" s="38"/>
      <c r="SO104" s="38"/>
      <c r="SP104" s="38"/>
      <c r="SQ104" s="38"/>
      <c r="SR104" s="38"/>
      <c r="SS104" s="38"/>
      <c r="ST104" s="38"/>
      <c r="SU104" s="38"/>
      <c r="SV104" s="38"/>
      <c r="SW104" s="38"/>
      <c r="SX104" s="38"/>
      <c r="SY104" s="38"/>
      <c r="SZ104" s="38"/>
      <c r="TA104" s="38"/>
      <c r="TB104" s="38"/>
      <c r="TC104" s="38"/>
      <c r="TD104" s="38"/>
      <c r="TE104" s="38"/>
      <c r="TF104" s="38"/>
      <c r="TG104" s="38"/>
      <c r="TH104" s="38"/>
      <c r="TI104" s="38"/>
      <c r="TJ104" s="38"/>
      <c r="TK104" s="38"/>
      <c r="TL104" s="38"/>
      <c r="TM104" s="38"/>
      <c r="TN104" s="38"/>
      <c r="TO104" s="38"/>
      <c r="TP104" s="38"/>
      <c r="TQ104" s="38"/>
      <c r="TR104" s="38"/>
      <c r="TS104" s="38"/>
      <c r="TT104" s="38"/>
      <c r="TU104" s="38"/>
      <c r="TV104" s="38"/>
      <c r="TW104" s="38"/>
      <c r="TX104" s="38"/>
      <c r="TY104" s="38"/>
      <c r="TZ104" s="38"/>
      <c r="UA104" s="38"/>
      <c r="UB104" s="38"/>
      <c r="UC104" s="38"/>
      <c r="UD104" s="38"/>
      <c r="UE104" s="38"/>
      <c r="UF104" s="38"/>
      <c r="UG104" s="38"/>
      <c r="UH104" s="38"/>
      <c r="UI104" s="38"/>
      <c r="UJ104" s="38"/>
      <c r="UK104" s="38"/>
      <c r="UL104" s="38"/>
      <c r="UM104" s="38"/>
      <c r="UN104" s="38"/>
      <c r="UO104" s="38"/>
      <c r="UP104" s="38"/>
      <c r="UQ104" s="38"/>
      <c r="UR104" s="38"/>
      <c r="US104" s="38"/>
      <c r="UT104" s="38"/>
      <c r="UU104" s="38"/>
      <c r="UV104" s="38"/>
      <c r="UW104" s="38"/>
      <c r="UX104" s="38"/>
      <c r="UY104" s="38"/>
      <c r="UZ104" s="38"/>
      <c r="VA104" s="38"/>
      <c r="VB104" s="38"/>
      <c r="VC104" s="38"/>
      <c r="VD104" s="38"/>
      <c r="VE104" s="38"/>
      <c r="VF104" s="38"/>
      <c r="VG104" s="38"/>
      <c r="VH104" s="38"/>
      <c r="VI104" s="38"/>
      <c r="VJ104" s="38"/>
      <c r="VK104" s="38"/>
      <c r="VL104" s="38"/>
      <c r="VM104" s="38"/>
      <c r="VN104" s="38"/>
      <c r="VO104" s="38"/>
      <c r="VP104" s="38"/>
      <c r="VQ104" s="38"/>
      <c r="VR104" s="38"/>
      <c r="VS104" s="38"/>
      <c r="VT104" s="38"/>
      <c r="VU104" s="38"/>
      <c r="VV104" s="38"/>
      <c r="VW104" s="38"/>
      <c r="VX104" s="38"/>
      <c r="VY104" s="38"/>
      <c r="VZ104" s="38"/>
      <c r="WA104" s="38"/>
      <c r="WB104" s="38"/>
      <c r="WC104" s="38"/>
      <c r="WD104" s="38"/>
      <c r="WE104" s="38"/>
      <c r="WF104" s="38"/>
      <c r="WG104" s="38"/>
      <c r="WH104" s="38"/>
      <c r="WI104" s="38"/>
      <c r="WJ104" s="38"/>
      <c r="WK104" s="38"/>
      <c r="WL104" s="38"/>
      <c r="WM104" s="38"/>
      <c r="WN104" s="38"/>
      <c r="WO104" s="38"/>
      <c r="WP104" s="38"/>
      <c r="WQ104" s="38"/>
      <c r="WR104" s="38"/>
      <c r="WS104" s="38"/>
      <c r="WT104" s="38"/>
      <c r="WU104" s="38"/>
      <c r="WV104" s="38"/>
      <c r="WW104" s="38"/>
      <c r="WX104" s="38"/>
      <c r="WY104" s="38"/>
      <c r="WZ104" s="38"/>
      <c r="XA104" s="38"/>
      <c r="XB104" s="38"/>
      <c r="XC104" s="38"/>
      <c r="XD104" s="38"/>
      <c r="XE104" s="38"/>
      <c r="XF104" s="38"/>
      <c r="XG104" s="38"/>
      <c r="XH104" s="38"/>
      <c r="XI104" s="38"/>
      <c r="XJ104" s="38"/>
      <c r="XK104" s="38"/>
      <c r="XL104" s="38"/>
      <c r="XM104" s="38"/>
      <c r="XN104" s="38"/>
      <c r="XO104" s="38"/>
      <c r="XP104" s="38"/>
      <c r="XQ104" s="38"/>
      <c r="XR104" s="38"/>
      <c r="XS104" s="38"/>
      <c r="XT104" s="38"/>
      <c r="XU104" s="38"/>
      <c r="XV104" s="38"/>
      <c r="XW104" s="38"/>
      <c r="XX104" s="38"/>
      <c r="XY104" s="38"/>
      <c r="XZ104" s="38"/>
      <c r="YA104" s="38"/>
      <c r="YB104" s="38"/>
      <c r="YC104" s="38"/>
      <c r="YD104" s="38"/>
      <c r="YE104" s="38"/>
      <c r="YF104" s="38"/>
      <c r="YG104" s="38"/>
      <c r="YH104" s="38"/>
      <c r="YI104" s="38"/>
      <c r="YJ104" s="38"/>
      <c r="YK104" s="38"/>
      <c r="YL104" s="38"/>
      <c r="YM104" s="38"/>
      <c r="YN104" s="38"/>
      <c r="YO104" s="38"/>
      <c r="YP104" s="38"/>
      <c r="YQ104" s="38"/>
      <c r="YR104" s="38"/>
      <c r="YS104" s="38"/>
      <c r="YT104" s="38"/>
      <c r="YU104" s="38"/>
      <c r="YV104" s="38"/>
      <c r="YW104" s="38"/>
      <c r="YX104" s="38"/>
      <c r="YY104" s="38"/>
      <c r="YZ104" s="38"/>
      <c r="ZA104" s="38"/>
      <c r="ZB104" s="38"/>
      <c r="ZC104" s="38"/>
      <c r="ZD104" s="38"/>
      <c r="ZE104" s="38"/>
      <c r="ZF104" s="38"/>
      <c r="ZG104" s="38"/>
      <c r="ZH104" s="38"/>
      <c r="ZI104" s="38"/>
      <c r="ZJ104" s="38"/>
      <c r="ZK104" s="38"/>
      <c r="ZL104" s="38"/>
      <c r="ZM104" s="38"/>
      <c r="ZN104" s="38"/>
      <c r="ZO104" s="38"/>
      <c r="ZP104" s="38"/>
      <c r="ZQ104" s="38"/>
      <c r="ZR104" s="38"/>
      <c r="ZS104" s="38"/>
      <c r="ZT104" s="38"/>
      <c r="ZU104" s="38"/>
      <c r="ZV104" s="38"/>
      <c r="ZW104" s="38"/>
      <c r="ZX104" s="38"/>
      <c r="ZY104" s="38"/>
      <c r="ZZ104" s="38"/>
      <c r="AAA104" s="38"/>
      <c r="AAB104" s="38"/>
      <c r="AAC104" s="38"/>
      <c r="AAD104" s="38"/>
      <c r="AAE104" s="38"/>
      <c r="AAF104" s="38"/>
      <c r="AAG104" s="38"/>
      <c r="AAH104" s="38"/>
      <c r="AAI104" s="38"/>
      <c r="AAJ104" s="31">
        <f t="shared" si="9"/>
        <v>0</v>
      </c>
      <c r="AAK104" s="5"/>
    </row>
    <row r="105" spans="1:713" s="36" customFormat="1" x14ac:dyDescent="0.25">
      <c r="A105" s="43" t="s">
        <v>235</v>
      </c>
      <c r="B105" s="77">
        <f t="shared" si="8"/>
        <v>0</v>
      </c>
      <c r="C105" s="69">
        <v>10</v>
      </c>
      <c r="D105" s="71">
        <v>43461</v>
      </c>
      <c r="E105" s="79">
        <v>13.22</v>
      </c>
      <c r="F105" s="79">
        <f t="shared" si="12"/>
        <v>0</v>
      </c>
      <c r="G105" s="77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  <c r="AK105" s="38"/>
      <c r="AL105" s="38"/>
      <c r="AM105" s="38"/>
      <c r="AN105" s="38"/>
      <c r="AO105" s="38"/>
      <c r="AP105" s="38"/>
      <c r="AQ105" s="38"/>
      <c r="AR105" s="38"/>
      <c r="AS105" s="38"/>
      <c r="AT105" s="38"/>
      <c r="AU105" s="38"/>
      <c r="AV105" s="38"/>
      <c r="AW105" s="38"/>
      <c r="AX105" s="38"/>
      <c r="AY105" s="38"/>
      <c r="AZ105" s="38"/>
      <c r="BA105" s="38"/>
      <c r="BB105" s="38"/>
      <c r="BC105" s="38"/>
      <c r="BD105" s="38"/>
      <c r="BE105" s="38"/>
      <c r="BF105" s="38"/>
      <c r="BG105" s="38"/>
      <c r="BH105" s="38"/>
      <c r="BI105" s="38"/>
      <c r="BJ105" s="38"/>
      <c r="BK105" s="38"/>
      <c r="BL105" s="38"/>
      <c r="BM105" s="38"/>
      <c r="BN105" s="38"/>
      <c r="BO105" s="38"/>
      <c r="BP105" s="38"/>
      <c r="BQ105" s="38"/>
      <c r="BR105" s="38"/>
      <c r="BS105" s="38"/>
      <c r="BT105" s="38"/>
      <c r="BU105" s="38"/>
      <c r="BV105" s="38"/>
      <c r="BW105" s="38"/>
      <c r="BX105" s="38"/>
      <c r="BY105" s="38"/>
      <c r="BZ105" s="38"/>
      <c r="CA105" s="38"/>
      <c r="CB105" s="38"/>
      <c r="CC105" s="38"/>
      <c r="CD105" s="38"/>
      <c r="CE105" s="38"/>
      <c r="CF105" s="38"/>
      <c r="CG105" s="38"/>
      <c r="CH105" s="38"/>
      <c r="CI105" s="38"/>
      <c r="CJ105" s="38"/>
      <c r="CK105" s="38"/>
      <c r="CL105" s="38"/>
      <c r="CM105" s="38"/>
      <c r="CN105" s="38"/>
      <c r="CO105" s="38"/>
      <c r="CP105" s="38"/>
      <c r="CQ105" s="38"/>
      <c r="CR105" s="38"/>
      <c r="CS105" s="38"/>
      <c r="CT105" s="38"/>
      <c r="CU105" s="38"/>
      <c r="CV105" s="38"/>
      <c r="CW105" s="38"/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  <c r="DP105" s="38"/>
      <c r="DQ105" s="38"/>
      <c r="DR105" s="38"/>
      <c r="DS105" s="38"/>
      <c r="DT105" s="38"/>
      <c r="DU105" s="38"/>
      <c r="DV105" s="38"/>
      <c r="DW105" s="38"/>
      <c r="DX105" s="38"/>
      <c r="DY105" s="38"/>
      <c r="DZ105" s="38"/>
      <c r="EA105" s="38"/>
      <c r="EB105" s="38"/>
      <c r="EC105" s="38"/>
      <c r="ED105" s="38"/>
      <c r="EE105" s="38"/>
      <c r="EF105" s="38"/>
      <c r="EG105" s="38"/>
      <c r="EH105" s="38"/>
      <c r="EI105" s="38"/>
      <c r="EJ105" s="38"/>
      <c r="EK105" s="38"/>
      <c r="EL105" s="38"/>
      <c r="EM105" s="38"/>
      <c r="EN105" s="38"/>
      <c r="EO105" s="38"/>
      <c r="EP105" s="38"/>
      <c r="EQ105" s="38"/>
      <c r="ER105" s="38"/>
      <c r="ES105" s="38"/>
      <c r="ET105" s="38"/>
      <c r="EU105" s="38"/>
      <c r="EV105" s="38"/>
      <c r="EW105" s="38"/>
      <c r="EX105" s="38"/>
      <c r="EY105" s="38"/>
      <c r="EZ105" s="38"/>
      <c r="FA105" s="38"/>
      <c r="FB105" s="38"/>
      <c r="FC105" s="38"/>
      <c r="FD105" s="38"/>
      <c r="FE105" s="38"/>
      <c r="FF105" s="38"/>
      <c r="FG105" s="38"/>
      <c r="FH105" s="38"/>
      <c r="FI105" s="38"/>
      <c r="FJ105" s="38"/>
      <c r="FK105" s="38"/>
      <c r="FL105" s="38"/>
      <c r="FM105" s="38"/>
      <c r="FN105" s="38"/>
      <c r="FO105" s="38"/>
      <c r="FP105" s="38"/>
      <c r="FQ105" s="38"/>
      <c r="FR105" s="38"/>
      <c r="FS105" s="38"/>
      <c r="FT105" s="38"/>
      <c r="FU105" s="38"/>
      <c r="FV105" s="38"/>
      <c r="FW105" s="38"/>
      <c r="FX105" s="38"/>
      <c r="FY105" s="38"/>
      <c r="FZ105" s="38"/>
      <c r="GA105" s="38"/>
      <c r="GB105" s="38"/>
      <c r="GC105" s="38"/>
      <c r="GD105" s="38"/>
      <c r="GE105" s="38"/>
      <c r="GF105" s="38"/>
      <c r="GG105" s="38"/>
      <c r="GH105" s="38"/>
      <c r="GI105" s="38"/>
      <c r="GJ105" s="38"/>
      <c r="GK105" s="38"/>
      <c r="GL105" s="38"/>
      <c r="GM105" s="38"/>
      <c r="GN105" s="38"/>
      <c r="GO105" s="38"/>
      <c r="GP105" s="38"/>
      <c r="GQ105" s="38"/>
      <c r="GR105" s="38"/>
      <c r="GS105" s="38"/>
      <c r="GT105" s="38"/>
      <c r="GU105" s="38"/>
      <c r="GV105" s="38"/>
      <c r="GW105" s="38"/>
      <c r="GX105" s="38"/>
      <c r="GY105" s="38"/>
      <c r="GZ105" s="38"/>
      <c r="HA105" s="38"/>
      <c r="HB105" s="38"/>
      <c r="HC105" s="38"/>
      <c r="HD105" s="38"/>
      <c r="HE105" s="38"/>
      <c r="HF105" s="38"/>
      <c r="HG105" s="38"/>
      <c r="HH105" s="38"/>
      <c r="HI105" s="38"/>
      <c r="HJ105" s="38"/>
      <c r="HK105" s="38"/>
      <c r="HL105" s="38"/>
      <c r="HM105" s="38"/>
      <c r="HN105" s="38"/>
      <c r="HO105" s="38"/>
      <c r="HP105" s="38"/>
      <c r="HQ105" s="38"/>
      <c r="HR105" s="38"/>
      <c r="HS105" s="38"/>
      <c r="HT105" s="38"/>
      <c r="HU105" s="38"/>
      <c r="HV105" s="38"/>
      <c r="HW105" s="38"/>
      <c r="HX105" s="38"/>
      <c r="HY105" s="38"/>
      <c r="HZ105" s="38"/>
      <c r="IA105" s="38"/>
      <c r="IB105" s="38"/>
      <c r="IC105" s="38"/>
      <c r="ID105" s="38"/>
      <c r="IE105" s="38"/>
      <c r="IF105" s="38"/>
      <c r="IG105" s="38"/>
      <c r="IH105" s="38"/>
      <c r="II105" s="38"/>
      <c r="IJ105" s="38"/>
      <c r="IK105" s="38"/>
      <c r="IL105" s="38"/>
      <c r="IM105" s="38"/>
      <c r="IN105" s="38"/>
      <c r="IO105" s="38"/>
      <c r="IP105" s="38"/>
      <c r="IQ105" s="38"/>
      <c r="IR105" s="38"/>
      <c r="IS105" s="38"/>
      <c r="IT105" s="38"/>
      <c r="IU105" s="38"/>
      <c r="IV105" s="38"/>
      <c r="IW105" s="38"/>
      <c r="IX105" s="38"/>
      <c r="IY105" s="38"/>
      <c r="IZ105" s="38"/>
      <c r="JA105" s="38"/>
      <c r="JB105" s="38"/>
      <c r="JC105" s="38"/>
      <c r="JD105" s="38"/>
      <c r="JE105" s="38"/>
      <c r="JF105" s="38"/>
      <c r="JG105" s="38"/>
      <c r="JH105" s="38"/>
      <c r="JI105" s="38"/>
      <c r="JJ105" s="38"/>
      <c r="JK105" s="38"/>
      <c r="JL105" s="38"/>
      <c r="JM105" s="38"/>
      <c r="JN105" s="38"/>
      <c r="JO105" s="38"/>
      <c r="JP105" s="38"/>
      <c r="JQ105" s="38"/>
      <c r="JR105" s="38"/>
      <c r="JS105" s="38"/>
      <c r="JT105" s="38"/>
      <c r="JU105" s="38"/>
      <c r="JV105" s="38"/>
      <c r="JW105" s="38"/>
      <c r="JX105" s="38"/>
      <c r="JY105" s="38"/>
      <c r="JZ105" s="38"/>
      <c r="KA105" s="38"/>
      <c r="KB105" s="38"/>
      <c r="KC105" s="38"/>
      <c r="KD105" s="38"/>
      <c r="KE105" s="38"/>
      <c r="KF105" s="38"/>
      <c r="KG105" s="38"/>
      <c r="KH105" s="38"/>
      <c r="KI105" s="38"/>
      <c r="KJ105" s="38"/>
      <c r="KK105" s="38"/>
      <c r="KL105" s="38"/>
      <c r="KM105" s="38"/>
      <c r="KN105" s="38"/>
      <c r="KO105" s="38"/>
      <c r="KP105" s="38"/>
      <c r="KQ105" s="38"/>
      <c r="KR105" s="38"/>
      <c r="KS105" s="38"/>
      <c r="KT105" s="38"/>
      <c r="KU105" s="38"/>
      <c r="KV105" s="38"/>
      <c r="KW105" s="38"/>
      <c r="KX105" s="38"/>
      <c r="KY105" s="38"/>
      <c r="KZ105" s="38"/>
      <c r="LA105" s="38"/>
      <c r="LB105" s="38"/>
      <c r="LC105" s="38"/>
      <c r="LD105" s="38"/>
      <c r="LE105" s="38"/>
      <c r="LF105" s="38"/>
      <c r="LG105" s="38"/>
      <c r="LH105" s="38"/>
      <c r="LI105" s="38"/>
      <c r="LJ105" s="38"/>
      <c r="LK105" s="38"/>
      <c r="LL105" s="38"/>
      <c r="LM105" s="38"/>
      <c r="LN105" s="38"/>
      <c r="LO105" s="38"/>
      <c r="LP105" s="38"/>
      <c r="LQ105" s="38"/>
      <c r="LR105" s="38"/>
      <c r="LS105" s="38"/>
      <c r="LT105" s="38"/>
      <c r="LU105" s="38"/>
      <c r="LV105" s="38"/>
      <c r="LW105" s="38"/>
      <c r="LX105" s="38"/>
      <c r="LY105" s="38"/>
      <c r="LZ105" s="38"/>
      <c r="MA105" s="38"/>
      <c r="MB105" s="38"/>
      <c r="MC105" s="38"/>
      <c r="MD105" s="38"/>
      <c r="ME105" s="38"/>
      <c r="MF105" s="38"/>
      <c r="MG105" s="38"/>
      <c r="MH105" s="38"/>
      <c r="MI105" s="38"/>
      <c r="MJ105" s="38"/>
      <c r="MK105" s="38"/>
      <c r="ML105" s="38"/>
      <c r="MM105" s="38"/>
      <c r="MN105" s="38"/>
      <c r="MO105" s="38"/>
      <c r="MP105" s="38"/>
      <c r="MQ105" s="38"/>
      <c r="MR105" s="38"/>
      <c r="MS105" s="38"/>
      <c r="MT105" s="38"/>
      <c r="MU105" s="38"/>
      <c r="MV105" s="38"/>
      <c r="MW105" s="38"/>
      <c r="MX105" s="38"/>
      <c r="MY105" s="38"/>
      <c r="MZ105" s="38"/>
      <c r="NA105" s="38"/>
      <c r="NB105" s="38"/>
      <c r="NC105" s="38"/>
      <c r="ND105" s="38"/>
      <c r="NE105" s="38"/>
      <c r="NF105" s="38"/>
      <c r="NG105" s="38"/>
      <c r="NH105" s="38"/>
      <c r="NI105" s="38"/>
      <c r="NJ105" s="38"/>
      <c r="NK105" s="38"/>
      <c r="NL105" s="38"/>
      <c r="NM105" s="38"/>
      <c r="NN105" s="38"/>
      <c r="NO105" s="38"/>
      <c r="NP105" s="38"/>
      <c r="NQ105" s="38"/>
      <c r="NR105" s="38"/>
      <c r="NS105" s="38"/>
      <c r="NT105" s="38"/>
      <c r="NU105" s="38"/>
      <c r="NV105" s="38"/>
      <c r="NW105" s="38"/>
      <c r="NX105" s="38"/>
      <c r="NY105" s="38"/>
      <c r="NZ105" s="38"/>
      <c r="OA105" s="38"/>
      <c r="OB105" s="38"/>
      <c r="OC105" s="38"/>
      <c r="OD105" s="38"/>
      <c r="OE105" s="38"/>
      <c r="OF105" s="38"/>
      <c r="OG105" s="38"/>
      <c r="OH105" s="38"/>
      <c r="OI105" s="38"/>
      <c r="OJ105" s="38"/>
      <c r="OK105" s="38"/>
      <c r="OL105" s="38"/>
      <c r="OM105" s="38"/>
      <c r="ON105" s="38"/>
      <c r="OO105" s="38"/>
      <c r="OP105" s="38"/>
      <c r="OQ105" s="38"/>
      <c r="OR105" s="38"/>
      <c r="OS105" s="38"/>
      <c r="OT105" s="38"/>
      <c r="OU105" s="38"/>
      <c r="OV105" s="38"/>
      <c r="OW105" s="38"/>
      <c r="OX105" s="38"/>
      <c r="OY105" s="38"/>
      <c r="OZ105" s="38"/>
      <c r="PA105" s="38"/>
      <c r="PB105" s="38"/>
      <c r="PC105" s="38"/>
      <c r="PD105" s="38"/>
      <c r="PE105" s="38"/>
      <c r="PF105" s="38"/>
      <c r="PG105" s="38"/>
      <c r="PH105" s="38"/>
      <c r="PI105" s="38"/>
      <c r="PJ105" s="38"/>
      <c r="PK105" s="38"/>
      <c r="PL105" s="38"/>
      <c r="PM105" s="38"/>
      <c r="PN105" s="38"/>
      <c r="PO105" s="38"/>
      <c r="PP105" s="38"/>
      <c r="PQ105" s="38"/>
      <c r="PR105" s="38"/>
      <c r="PS105" s="38"/>
      <c r="PT105" s="38"/>
      <c r="PU105" s="38"/>
      <c r="PV105" s="38"/>
      <c r="PW105" s="38"/>
      <c r="PX105" s="38"/>
      <c r="PY105" s="38"/>
      <c r="PZ105" s="38"/>
      <c r="QA105" s="38"/>
      <c r="QB105" s="38"/>
      <c r="QC105" s="38"/>
      <c r="QD105" s="38"/>
      <c r="QE105" s="38"/>
      <c r="QF105" s="38"/>
      <c r="QG105" s="38"/>
      <c r="QH105" s="38"/>
      <c r="QI105" s="38"/>
      <c r="QJ105" s="38"/>
      <c r="QK105" s="38"/>
      <c r="QL105" s="38"/>
      <c r="QM105" s="38"/>
      <c r="QN105" s="38"/>
      <c r="QO105" s="38"/>
      <c r="QP105" s="38"/>
      <c r="QQ105" s="38"/>
      <c r="QR105" s="38"/>
      <c r="QS105" s="38"/>
      <c r="QT105" s="38"/>
      <c r="QU105" s="38"/>
      <c r="QV105" s="38"/>
      <c r="QW105" s="38"/>
      <c r="QX105" s="38"/>
      <c r="QY105" s="38"/>
      <c r="QZ105" s="38"/>
      <c r="RA105" s="38"/>
      <c r="RB105" s="38"/>
      <c r="RC105" s="38"/>
      <c r="RD105" s="38"/>
      <c r="RE105" s="38"/>
      <c r="RF105" s="38"/>
      <c r="RG105" s="38"/>
      <c r="RH105" s="38"/>
      <c r="RI105" s="38"/>
      <c r="RJ105" s="38"/>
      <c r="RK105" s="38"/>
      <c r="RL105" s="38"/>
      <c r="RM105" s="38"/>
      <c r="RN105" s="38"/>
      <c r="RO105" s="38"/>
      <c r="RP105" s="38"/>
      <c r="RQ105" s="38"/>
      <c r="RR105" s="38"/>
      <c r="RS105" s="38"/>
      <c r="RT105" s="38"/>
      <c r="RU105" s="38"/>
      <c r="RV105" s="38"/>
      <c r="RW105" s="38"/>
      <c r="RX105" s="38"/>
      <c r="RY105" s="38"/>
      <c r="RZ105" s="38"/>
      <c r="SA105" s="38"/>
      <c r="SB105" s="38"/>
      <c r="SC105" s="38"/>
      <c r="SD105" s="38"/>
      <c r="SE105" s="38"/>
      <c r="SF105" s="38"/>
      <c r="SG105" s="38"/>
      <c r="SH105" s="38"/>
      <c r="SI105" s="38"/>
      <c r="SJ105" s="38"/>
      <c r="SK105" s="38"/>
      <c r="SL105" s="38"/>
      <c r="SM105" s="38"/>
      <c r="SN105" s="38"/>
      <c r="SO105" s="38"/>
      <c r="SP105" s="38"/>
      <c r="SQ105" s="38"/>
      <c r="SR105" s="38"/>
      <c r="SS105" s="38"/>
      <c r="ST105" s="38"/>
      <c r="SU105" s="38"/>
      <c r="SV105" s="38"/>
      <c r="SW105" s="38"/>
      <c r="SX105" s="38"/>
      <c r="SY105" s="38"/>
      <c r="SZ105" s="38"/>
      <c r="TA105" s="38"/>
      <c r="TB105" s="38"/>
      <c r="TC105" s="38"/>
      <c r="TD105" s="38"/>
      <c r="TE105" s="38"/>
      <c r="TF105" s="38"/>
      <c r="TG105" s="38"/>
      <c r="TH105" s="38"/>
      <c r="TI105" s="38"/>
      <c r="TJ105" s="38"/>
      <c r="TK105" s="38"/>
      <c r="TL105" s="38"/>
      <c r="TM105" s="38"/>
      <c r="TN105" s="38"/>
      <c r="TO105" s="38"/>
      <c r="TP105" s="38"/>
      <c r="TQ105" s="38"/>
      <c r="TR105" s="38"/>
      <c r="TS105" s="38"/>
      <c r="TT105" s="38"/>
      <c r="TU105" s="38"/>
      <c r="TV105" s="38"/>
      <c r="TW105" s="38"/>
      <c r="TX105" s="38"/>
      <c r="TY105" s="38"/>
      <c r="TZ105" s="38"/>
      <c r="UA105" s="38"/>
      <c r="UB105" s="38"/>
      <c r="UC105" s="38"/>
      <c r="UD105" s="38"/>
      <c r="UE105" s="38"/>
      <c r="UF105" s="38"/>
      <c r="UG105" s="38"/>
      <c r="UH105" s="38"/>
      <c r="UI105" s="38"/>
      <c r="UJ105" s="38"/>
      <c r="UK105" s="38"/>
      <c r="UL105" s="38"/>
      <c r="UM105" s="38"/>
      <c r="UN105" s="38"/>
      <c r="UO105" s="38"/>
      <c r="UP105" s="38"/>
      <c r="UQ105" s="38"/>
      <c r="UR105" s="38"/>
      <c r="US105" s="38"/>
      <c r="UT105" s="38"/>
      <c r="UU105" s="38"/>
      <c r="UV105" s="38"/>
      <c r="UW105" s="38"/>
      <c r="UX105" s="38"/>
      <c r="UY105" s="38"/>
      <c r="UZ105" s="38"/>
      <c r="VA105" s="38"/>
      <c r="VB105" s="38"/>
      <c r="VC105" s="38"/>
      <c r="VD105" s="38"/>
      <c r="VE105" s="38"/>
      <c r="VF105" s="38"/>
      <c r="VG105" s="38"/>
      <c r="VH105" s="38"/>
      <c r="VI105" s="38"/>
      <c r="VJ105" s="38"/>
      <c r="VK105" s="38"/>
      <c r="VL105" s="38"/>
      <c r="VM105" s="38"/>
      <c r="VN105" s="38"/>
      <c r="VO105" s="38"/>
      <c r="VP105" s="38"/>
      <c r="VQ105" s="38"/>
      <c r="VR105" s="38"/>
      <c r="VS105" s="38"/>
      <c r="VT105" s="38"/>
      <c r="VU105" s="38"/>
      <c r="VV105" s="38"/>
      <c r="VW105" s="38"/>
      <c r="VX105" s="38"/>
      <c r="VY105" s="38"/>
      <c r="VZ105" s="38"/>
      <c r="WA105" s="38"/>
      <c r="WB105" s="38"/>
      <c r="WC105" s="38"/>
      <c r="WD105" s="38"/>
      <c r="WE105" s="38"/>
      <c r="WF105" s="38"/>
      <c r="WG105" s="38"/>
      <c r="WH105" s="38"/>
      <c r="WI105" s="38"/>
      <c r="WJ105" s="38"/>
      <c r="WK105" s="38"/>
      <c r="WL105" s="38"/>
      <c r="WM105" s="38"/>
      <c r="WN105" s="38"/>
      <c r="WO105" s="38"/>
      <c r="WP105" s="38"/>
      <c r="WQ105" s="38"/>
      <c r="WR105" s="38"/>
      <c r="WS105" s="38"/>
      <c r="WT105" s="38"/>
      <c r="WU105" s="38"/>
      <c r="WV105" s="38"/>
      <c r="WW105" s="38"/>
      <c r="WX105" s="38"/>
      <c r="WY105" s="38"/>
      <c r="WZ105" s="38"/>
      <c r="XA105" s="38"/>
      <c r="XB105" s="38"/>
      <c r="XC105" s="38"/>
      <c r="XD105" s="38"/>
      <c r="XE105" s="38"/>
      <c r="XF105" s="38"/>
      <c r="XG105" s="38"/>
      <c r="XH105" s="38"/>
      <c r="XI105" s="38"/>
      <c r="XJ105" s="38"/>
      <c r="XK105" s="38"/>
      <c r="XL105" s="38"/>
      <c r="XM105" s="38"/>
      <c r="XN105" s="38"/>
      <c r="XO105" s="38"/>
      <c r="XP105" s="38"/>
      <c r="XQ105" s="38"/>
      <c r="XR105" s="38"/>
      <c r="XS105" s="38"/>
      <c r="XT105" s="38"/>
      <c r="XU105" s="38"/>
      <c r="XV105" s="38"/>
      <c r="XW105" s="38"/>
      <c r="XX105" s="38"/>
      <c r="XY105" s="38"/>
      <c r="XZ105" s="38"/>
      <c r="YA105" s="38"/>
      <c r="YB105" s="38"/>
      <c r="YC105" s="38"/>
      <c r="YD105" s="38"/>
      <c r="YE105" s="38"/>
      <c r="YF105" s="38"/>
      <c r="YG105" s="38"/>
      <c r="YH105" s="38"/>
      <c r="YI105" s="38"/>
      <c r="YJ105" s="38"/>
      <c r="YK105" s="38"/>
      <c r="YL105" s="38"/>
      <c r="YM105" s="38"/>
      <c r="YN105" s="38"/>
      <c r="YO105" s="38"/>
      <c r="YP105" s="38"/>
      <c r="YQ105" s="38"/>
      <c r="YR105" s="38"/>
      <c r="YS105" s="38"/>
      <c r="YT105" s="38"/>
      <c r="YU105" s="38"/>
      <c r="YV105" s="38">
        <v>20</v>
      </c>
      <c r="YW105" s="38"/>
      <c r="YX105" s="38">
        <v>20</v>
      </c>
      <c r="YY105" s="38"/>
      <c r="YZ105" s="38"/>
      <c r="ZA105" s="38"/>
      <c r="ZB105" s="38"/>
      <c r="ZC105" s="38"/>
      <c r="ZD105" s="38"/>
      <c r="ZE105" s="38"/>
      <c r="ZF105" s="38"/>
      <c r="ZG105" s="38"/>
      <c r="ZH105" s="38"/>
      <c r="ZI105" s="38"/>
      <c r="ZJ105" s="38"/>
      <c r="ZK105" s="38"/>
      <c r="ZL105" s="38"/>
      <c r="ZM105" s="38"/>
      <c r="ZN105" s="38"/>
      <c r="ZO105" s="38"/>
      <c r="ZP105" s="38"/>
      <c r="ZQ105" s="38">
        <v>50</v>
      </c>
      <c r="ZR105" s="38"/>
      <c r="ZS105" s="38"/>
      <c r="ZT105" s="38"/>
      <c r="ZU105" s="38"/>
      <c r="ZV105" s="38"/>
      <c r="ZW105" s="38"/>
      <c r="ZX105" s="38"/>
      <c r="ZY105" s="38"/>
      <c r="ZZ105" s="38"/>
      <c r="AAA105" s="38">
        <v>50</v>
      </c>
      <c r="AAB105" s="38"/>
      <c r="AAC105" s="38"/>
      <c r="AAD105" s="38"/>
      <c r="AAE105" s="38"/>
      <c r="AAF105" s="38"/>
      <c r="AAG105" s="38"/>
      <c r="AAH105" s="38"/>
      <c r="AAI105" s="38"/>
      <c r="AAJ105" s="31">
        <f t="shared" si="9"/>
        <v>0</v>
      </c>
      <c r="AAK105" s="5"/>
    </row>
    <row r="106" spans="1:713" s="36" customFormat="1" x14ac:dyDescent="0.25">
      <c r="A106" s="43" t="s">
        <v>174</v>
      </c>
      <c r="B106" s="77">
        <f t="shared" si="8"/>
        <v>0</v>
      </c>
      <c r="C106" s="69">
        <v>9</v>
      </c>
      <c r="D106" s="71">
        <v>43461</v>
      </c>
      <c r="E106" s="79">
        <v>16.97</v>
      </c>
      <c r="F106" s="79">
        <f t="shared" si="11"/>
        <v>0</v>
      </c>
      <c r="G106" s="77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>
        <v>9</v>
      </c>
      <c r="AF106" s="38"/>
      <c r="AG106" s="38"/>
      <c r="AH106" s="38"/>
      <c r="AI106" s="38"/>
      <c r="AJ106" s="38"/>
      <c r="AK106" s="38"/>
      <c r="AL106" s="38"/>
      <c r="AM106" s="38">
        <v>9</v>
      </c>
      <c r="AN106" s="38"/>
      <c r="AO106" s="38"/>
      <c r="AP106" s="38"/>
      <c r="AQ106" s="38"/>
      <c r="AR106" s="38"/>
      <c r="AS106" s="38"/>
      <c r="AT106" s="38"/>
      <c r="AU106" s="38"/>
      <c r="AV106" s="38"/>
      <c r="AW106" s="38"/>
      <c r="AX106" s="38"/>
      <c r="AY106" s="38"/>
      <c r="AZ106" s="38"/>
      <c r="BA106" s="38"/>
      <c r="BB106" s="38"/>
      <c r="BC106" s="38"/>
      <c r="BD106" s="38"/>
      <c r="BE106" s="38"/>
      <c r="BF106" s="38"/>
      <c r="BG106" s="38"/>
      <c r="BH106" s="38"/>
      <c r="BI106" s="38"/>
      <c r="BJ106" s="38"/>
      <c r="BK106" s="38"/>
      <c r="BL106" s="38"/>
      <c r="BM106" s="38"/>
      <c r="BN106" s="38"/>
      <c r="BO106" s="38"/>
      <c r="BP106" s="38"/>
      <c r="BQ106" s="38"/>
      <c r="BR106" s="38"/>
      <c r="BS106" s="38"/>
      <c r="BT106" s="38"/>
      <c r="BU106" s="38"/>
      <c r="BV106" s="38"/>
      <c r="BW106" s="38"/>
      <c r="BX106" s="38"/>
      <c r="BY106" s="38"/>
      <c r="BZ106" s="38"/>
      <c r="CA106" s="38"/>
      <c r="CB106" s="38"/>
      <c r="CC106" s="38"/>
      <c r="CD106" s="38"/>
      <c r="CE106" s="38"/>
      <c r="CF106" s="38"/>
      <c r="CG106" s="38"/>
      <c r="CH106" s="38"/>
      <c r="CI106" s="38"/>
      <c r="CJ106" s="38"/>
      <c r="CK106" s="38"/>
      <c r="CL106" s="38"/>
      <c r="CM106" s="38"/>
      <c r="CN106" s="38"/>
      <c r="CO106" s="38"/>
      <c r="CP106" s="38"/>
      <c r="CQ106" s="38"/>
      <c r="CR106" s="38"/>
      <c r="CS106" s="38"/>
      <c r="CT106" s="38"/>
      <c r="CU106" s="38"/>
      <c r="CV106" s="38"/>
      <c r="CW106" s="38"/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  <c r="DP106" s="38"/>
      <c r="DQ106" s="38"/>
      <c r="DR106" s="38"/>
      <c r="DS106" s="38"/>
      <c r="DT106" s="38"/>
      <c r="DU106" s="38"/>
      <c r="DV106" s="38"/>
      <c r="DW106" s="38"/>
      <c r="DX106" s="38"/>
      <c r="DY106" s="38"/>
      <c r="DZ106" s="38"/>
      <c r="EA106" s="38"/>
      <c r="EB106" s="38"/>
      <c r="EC106" s="38"/>
      <c r="ED106" s="38"/>
      <c r="EE106" s="38"/>
      <c r="EF106" s="38"/>
      <c r="EG106" s="38"/>
      <c r="EH106" s="38"/>
      <c r="EI106" s="38"/>
      <c r="EJ106" s="38"/>
      <c r="EK106" s="38"/>
      <c r="EL106" s="38"/>
      <c r="EM106" s="38"/>
      <c r="EN106" s="38"/>
      <c r="EO106" s="38"/>
      <c r="EP106" s="38"/>
      <c r="EQ106" s="38"/>
      <c r="ER106" s="38"/>
      <c r="ES106" s="38"/>
      <c r="ET106" s="38"/>
      <c r="EU106" s="38"/>
      <c r="EV106" s="38"/>
      <c r="EW106" s="38"/>
      <c r="EX106" s="38"/>
      <c r="EY106" s="38"/>
      <c r="EZ106" s="38"/>
      <c r="FA106" s="38"/>
      <c r="FB106" s="38"/>
      <c r="FC106" s="38"/>
      <c r="FD106" s="38"/>
      <c r="FE106" s="38"/>
      <c r="FF106" s="38"/>
      <c r="FG106" s="38"/>
      <c r="FH106" s="38"/>
      <c r="FI106" s="38"/>
      <c r="FJ106" s="38"/>
      <c r="FK106" s="38"/>
      <c r="FL106" s="38"/>
      <c r="FM106" s="38"/>
      <c r="FN106" s="38"/>
      <c r="FO106" s="38"/>
      <c r="FP106" s="38"/>
      <c r="FQ106" s="38"/>
      <c r="FR106" s="38"/>
      <c r="FS106" s="38"/>
      <c r="FT106" s="38"/>
      <c r="FU106" s="38"/>
      <c r="FV106" s="38"/>
      <c r="FW106" s="38"/>
      <c r="FX106" s="38"/>
      <c r="FY106" s="38"/>
      <c r="FZ106" s="38"/>
      <c r="GA106" s="38"/>
      <c r="GB106" s="38"/>
      <c r="GC106" s="38"/>
      <c r="GD106" s="38"/>
      <c r="GE106" s="38"/>
      <c r="GF106" s="38"/>
      <c r="GG106" s="38"/>
      <c r="GH106" s="38"/>
      <c r="GI106" s="38"/>
      <c r="GJ106" s="38"/>
      <c r="GK106" s="38"/>
      <c r="GL106" s="38"/>
      <c r="GM106" s="38"/>
      <c r="GN106" s="38"/>
      <c r="GO106" s="38"/>
      <c r="GP106" s="38"/>
      <c r="GQ106" s="38"/>
      <c r="GR106" s="38"/>
      <c r="GS106" s="38"/>
      <c r="GT106" s="38"/>
      <c r="GU106" s="38"/>
      <c r="GV106" s="38"/>
      <c r="GW106" s="38"/>
      <c r="GX106" s="38"/>
      <c r="GY106" s="38"/>
      <c r="GZ106" s="38"/>
      <c r="HA106" s="38"/>
      <c r="HB106" s="38"/>
      <c r="HC106" s="38"/>
      <c r="HD106" s="38"/>
      <c r="HE106" s="38"/>
      <c r="HF106" s="38"/>
      <c r="HG106" s="38"/>
      <c r="HH106" s="38"/>
      <c r="HI106" s="38"/>
      <c r="HJ106" s="38"/>
      <c r="HK106" s="38"/>
      <c r="HL106" s="38"/>
      <c r="HM106" s="38"/>
      <c r="HN106" s="38"/>
      <c r="HO106" s="38"/>
      <c r="HP106" s="38"/>
      <c r="HQ106" s="38"/>
      <c r="HR106" s="38"/>
      <c r="HS106" s="38"/>
      <c r="HT106" s="38"/>
      <c r="HU106" s="38"/>
      <c r="HV106" s="38"/>
      <c r="HW106" s="38"/>
      <c r="HX106" s="38"/>
      <c r="HY106" s="38"/>
      <c r="HZ106" s="38"/>
      <c r="IA106" s="38"/>
      <c r="IB106" s="38"/>
      <c r="IC106" s="38"/>
      <c r="ID106" s="38"/>
      <c r="IE106" s="38"/>
      <c r="IF106" s="38"/>
      <c r="IG106" s="38"/>
      <c r="IH106" s="38"/>
      <c r="II106" s="38"/>
      <c r="IJ106" s="38"/>
      <c r="IK106" s="38"/>
      <c r="IL106" s="38"/>
      <c r="IM106" s="38"/>
      <c r="IN106" s="38"/>
      <c r="IO106" s="38"/>
      <c r="IP106" s="38"/>
      <c r="IQ106" s="38"/>
      <c r="IR106" s="38"/>
      <c r="IS106" s="38"/>
      <c r="IT106" s="38"/>
      <c r="IU106" s="38"/>
      <c r="IV106" s="38"/>
      <c r="IW106" s="38"/>
      <c r="IX106" s="38"/>
      <c r="IY106" s="38"/>
      <c r="IZ106" s="38"/>
      <c r="JA106" s="38"/>
      <c r="JB106" s="38"/>
      <c r="JC106" s="38"/>
      <c r="JD106" s="38"/>
      <c r="JE106" s="38"/>
      <c r="JF106" s="38"/>
      <c r="JG106" s="38"/>
      <c r="JH106" s="38"/>
      <c r="JI106" s="38"/>
      <c r="JJ106" s="38"/>
      <c r="JK106" s="38"/>
      <c r="JL106" s="38"/>
      <c r="JM106" s="38"/>
      <c r="JN106" s="38"/>
      <c r="JO106" s="38"/>
      <c r="JP106" s="38"/>
      <c r="JQ106" s="38"/>
      <c r="JR106" s="38"/>
      <c r="JS106" s="38"/>
      <c r="JT106" s="38"/>
      <c r="JU106" s="38"/>
      <c r="JV106" s="38"/>
      <c r="JW106" s="38"/>
      <c r="JX106" s="38"/>
      <c r="JY106" s="38"/>
      <c r="JZ106" s="38"/>
      <c r="KA106" s="38"/>
      <c r="KB106" s="38"/>
      <c r="KC106" s="38"/>
      <c r="KD106" s="38"/>
      <c r="KE106" s="38"/>
      <c r="KF106" s="38"/>
      <c r="KG106" s="38"/>
      <c r="KH106" s="38"/>
      <c r="KI106" s="38"/>
      <c r="KJ106" s="38"/>
      <c r="KK106" s="38"/>
      <c r="KL106" s="38"/>
      <c r="KM106" s="38"/>
      <c r="KN106" s="38"/>
      <c r="KO106" s="38"/>
      <c r="KP106" s="38"/>
      <c r="KQ106" s="38"/>
      <c r="KR106" s="38"/>
      <c r="KS106" s="38"/>
      <c r="KT106" s="38"/>
      <c r="KU106" s="38"/>
      <c r="KV106" s="38"/>
      <c r="KW106" s="38"/>
      <c r="KX106" s="38"/>
      <c r="KY106" s="38"/>
      <c r="KZ106" s="38"/>
      <c r="LA106" s="38"/>
      <c r="LB106" s="38"/>
      <c r="LC106" s="38"/>
      <c r="LD106" s="38"/>
      <c r="LE106" s="38"/>
      <c r="LF106" s="38"/>
      <c r="LG106" s="38"/>
      <c r="LH106" s="38"/>
      <c r="LI106" s="38"/>
      <c r="LJ106" s="38"/>
      <c r="LK106" s="38"/>
      <c r="LL106" s="38"/>
      <c r="LM106" s="38"/>
      <c r="LN106" s="38"/>
      <c r="LO106" s="38"/>
      <c r="LP106" s="38"/>
      <c r="LQ106" s="38"/>
      <c r="LR106" s="38"/>
      <c r="LS106" s="38"/>
      <c r="LT106" s="38"/>
      <c r="LU106" s="38"/>
      <c r="LV106" s="38"/>
      <c r="LW106" s="38"/>
      <c r="LX106" s="38"/>
      <c r="LY106" s="38"/>
      <c r="LZ106" s="38"/>
      <c r="MA106" s="38"/>
      <c r="MB106" s="38"/>
      <c r="MC106" s="38"/>
      <c r="MD106" s="38"/>
      <c r="ME106" s="38"/>
      <c r="MF106" s="38"/>
      <c r="MG106" s="38"/>
      <c r="MH106" s="38"/>
      <c r="MI106" s="38"/>
      <c r="MJ106" s="38"/>
      <c r="MK106" s="38"/>
      <c r="ML106" s="38"/>
      <c r="MM106" s="38"/>
      <c r="MN106" s="38"/>
      <c r="MO106" s="38"/>
      <c r="MP106" s="38"/>
      <c r="MQ106" s="38"/>
      <c r="MR106" s="38"/>
      <c r="MS106" s="38"/>
      <c r="MT106" s="38"/>
      <c r="MU106" s="38"/>
      <c r="MV106" s="38"/>
      <c r="MW106" s="38"/>
      <c r="MX106" s="38"/>
      <c r="MY106" s="38"/>
      <c r="MZ106" s="38"/>
      <c r="NA106" s="38"/>
      <c r="NB106" s="38"/>
      <c r="NC106" s="38"/>
      <c r="ND106" s="38"/>
      <c r="NE106" s="38"/>
      <c r="NF106" s="38"/>
      <c r="NG106" s="38"/>
      <c r="NH106" s="38"/>
      <c r="NI106" s="38"/>
      <c r="NJ106" s="38"/>
      <c r="NK106" s="38"/>
      <c r="NL106" s="38"/>
      <c r="NM106" s="38"/>
      <c r="NN106" s="38"/>
      <c r="NO106" s="38"/>
      <c r="NP106" s="38"/>
      <c r="NQ106" s="38"/>
      <c r="NR106" s="38"/>
      <c r="NS106" s="38"/>
      <c r="NT106" s="38"/>
      <c r="NU106" s="38"/>
      <c r="NV106" s="38"/>
      <c r="NW106" s="38"/>
      <c r="NX106" s="38"/>
      <c r="NY106" s="38"/>
      <c r="NZ106" s="38"/>
      <c r="OA106" s="38"/>
      <c r="OB106" s="38"/>
      <c r="OC106" s="38"/>
      <c r="OD106" s="38"/>
      <c r="OE106" s="38"/>
      <c r="OF106" s="38"/>
      <c r="OG106" s="38"/>
      <c r="OH106" s="38"/>
      <c r="OI106" s="38"/>
      <c r="OJ106" s="38"/>
      <c r="OK106" s="38"/>
      <c r="OL106" s="38"/>
      <c r="OM106" s="38"/>
      <c r="ON106" s="38"/>
      <c r="OO106" s="38"/>
      <c r="OP106" s="38"/>
      <c r="OQ106" s="38"/>
      <c r="OR106" s="38"/>
      <c r="OS106" s="38"/>
      <c r="OT106" s="38"/>
      <c r="OU106" s="38"/>
      <c r="OV106" s="38"/>
      <c r="OW106" s="38"/>
      <c r="OX106" s="38"/>
      <c r="OY106" s="38"/>
      <c r="OZ106" s="38"/>
      <c r="PA106" s="38"/>
      <c r="PB106" s="38"/>
      <c r="PC106" s="38"/>
      <c r="PD106" s="38"/>
      <c r="PE106" s="38"/>
      <c r="PF106" s="38"/>
      <c r="PG106" s="38"/>
      <c r="PH106" s="38"/>
      <c r="PI106" s="38"/>
      <c r="PJ106" s="38"/>
      <c r="PK106" s="38"/>
      <c r="PL106" s="38"/>
      <c r="PM106" s="38"/>
      <c r="PN106" s="38"/>
      <c r="PO106" s="38"/>
      <c r="PP106" s="38"/>
      <c r="PQ106" s="38"/>
      <c r="PR106" s="38"/>
      <c r="PS106" s="38"/>
      <c r="PT106" s="38"/>
      <c r="PU106" s="38"/>
      <c r="PV106" s="38"/>
      <c r="PW106" s="38"/>
      <c r="PX106" s="38"/>
      <c r="PY106" s="38"/>
      <c r="PZ106" s="38"/>
      <c r="QA106" s="38"/>
      <c r="QB106" s="38"/>
      <c r="QC106" s="38"/>
      <c r="QD106" s="38"/>
      <c r="QE106" s="38"/>
      <c r="QF106" s="38"/>
      <c r="QG106" s="38"/>
      <c r="QH106" s="38"/>
      <c r="QI106" s="38"/>
      <c r="QJ106" s="38"/>
      <c r="QK106" s="38"/>
      <c r="QL106" s="38"/>
      <c r="QM106" s="38"/>
      <c r="QN106" s="38"/>
      <c r="QO106" s="38"/>
      <c r="QP106" s="38"/>
      <c r="QQ106" s="38"/>
      <c r="QR106" s="38"/>
      <c r="QS106" s="38"/>
      <c r="QT106" s="38"/>
      <c r="QU106" s="38"/>
      <c r="QV106" s="38"/>
      <c r="QW106" s="38"/>
      <c r="QX106" s="38"/>
      <c r="QY106" s="38"/>
      <c r="QZ106" s="38"/>
      <c r="RA106" s="38"/>
      <c r="RB106" s="38"/>
      <c r="RC106" s="38"/>
      <c r="RD106" s="38"/>
      <c r="RE106" s="38"/>
      <c r="RF106" s="38"/>
      <c r="RG106" s="38"/>
      <c r="RH106" s="38"/>
      <c r="RI106" s="38"/>
      <c r="RJ106" s="38"/>
      <c r="RK106" s="38"/>
      <c r="RL106" s="38"/>
      <c r="RM106" s="38"/>
      <c r="RN106" s="38"/>
      <c r="RO106" s="38"/>
      <c r="RP106" s="38"/>
      <c r="RQ106" s="38"/>
      <c r="RR106" s="38"/>
      <c r="RS106" s="38"/>
      <c r="RT106" s="38"/>
      <c r="RU106" s="38"/>
      <c r="RV106" s="38"/>
      <c r="RW106" s="38"/>
      <c r="RX106" s="38"/>
      <c r="RY106" s="38"/>
      <c r="RZ106" s="38"/>
      <c r="SA106" s="38"/>
      <c r="SB106" s="38"/>
      <c r="SC106" s="38"/>
      <c r="SD106" s="38"/>
      <c r="SE106" s="38"/>
      <c r="SF106" s="38"/>
      <c r="SG106" s="38"/>
      <c r="SH106" s="38"/>
      <c r="SI106" s="38"/>
      <c r="SJ106" s="38"/>
      <c r="SK106" s="38"/>
      <c r="SL106" s="38"/>
      <c r="SM106" s="38"/>
      <c r="SN106" s="38"/>
      <c r="SO106" s="38"/>
      <c r="SP106" s="38"/>
      <c r="SQ106" s="38"/>
      <c r="SR106" s="38"/>
      <c r="SS106" s="38"/>
      <c r="ST106" s="38"/>
      <c r="SU106" s="38"/>
      <c r="SV106" s="38"/>
      <c r="SW106" s="38"/>
      <c r="SX106" s="38"/>
      <c r="SY106" s="38"/>
      <c r="SZ106" s="38"/>
      <c r="TA106" s="38"/>
      <c r="TB106" s="38"/>
      <c r="TC106" s="38"/>
      <c r="TD106" s="38"/>
      <c r="TE106" s="38"/>
      <c r="TF106" s="38"/>
      <c r="TG106" s="38"/>
      <c r="TH106" s="38"/>
      <c r="TI106" s="38"/>
      <c r="TJ106" s="38"/>
      <c r="TK106" s="38"/>
      <c r="TL106" s="38"/>
      <c r="TM106" s="38"/>
      <c r="TN106" s="38"/>
      <c r="TO106" s="38"/>
      <c r="TP106" s="38"/>
      <c r="TQ106" s="38"/>
      <c r="TR106" s="38"/>
      <c r="TS106" s="38"/>
      <c r="TT106" s="38"/>
      <c r="TU106" s="38"/>
      <c r="TV106" s="38"/>
      <c r="TW106" s="38"/>
      <c r="TX106" s="38"/>
      <c r="TY106" s="38"/>
      <c r="TZ106" s="38"/>
      <c r="UA106" s="38"/>
      <c r="UB106" s="38"/>
      <c r="UC106" s="38"/>
      <c r="UD106" s="38"/>
      <c r="UE106" s="38"/>
      <c r="UF106" s="38"/>
      <c r="UG106" s="38"/>
      <c r="UH106" s="38"/>
      <c r="UI106" s="38"/>
      <c r="UJ106" s="38"/>
      <c r="UK106" s="38"/>
      <c r="UL106" s="38"/>
      <c r="UM106" s="38"/>
      <c r="UN106" s="38"/>
      <c r="UO106" s="38"/>
      <c r="UP106" s="38"/>
      <c r="UQ106" s="38"/>
      <c r="UR106" s="38"/>
      <c r="US106" s="38"/>
      <c r="UT106" s="38"/>
      <c r="UU106" s="38"/>
      <c r="UV106" s="38"/>
      <c r="UW106" s="38"/>
      <c r="UX106" s="38"/>
      <c r="UY106" s="38"/>
      <c r="UZ106" s="38"/>
      <c r="VA106" s="38"/>
      <c r="VB106" s="38"/>
      <c r="VC106" s="38"/>
      <c r="VD106" s="38"/>
      <c r="VE106" s="38"/>
      <c r="VF106" s="38"/>
      <c r="VG106" s="38">
        <v>9</v>
      </c>
      <c r="VH106" s="38"/>
      <c r="VI106" s="38"/>
      <c r="VJ106" s="38"/>
      <c r="VK106" s="38"/>
      <c r="VL106" s="38"/>
      <c r="VM106" s="38"/>
      <c r="VN106" s="38"/>
      <c r="VO106" s="38"/>
      <c r="VP106" s="38"/>
      <c r="VQ106" s="38">
        <v>9</v>
      </c>
      <c r="VR106" s="38"/>
      <c r="VS106" s="38"/>
      <c r="VT106" s="38"/>
      <c r="VU106" s="38"/>
      <c r="VV106" s="38"/>
      <c r="VW106" s="38"/>
      <c r="VX106" s="38"/>
      <c r="VY106" s="38"/>
      <c r="VZ106" s="38"/>
      <c r="WA106" s="38"/>
      <c r="WB106" s="38"/>
      <c r="WC106" s="38"/>
      <c r="WD106" s="38"/>
      <c r="WE106" s="38"/>
      <c r="WF106" s="38"/>
      <c r="WG106" s="38"/>
      <c r="WH106" s="38"/>
      <c r="WI106" s="38"/>
      <c r="WJ106" s="38"/>
      <c r="WK106" s="38"/>
      <c r="WL106" s="38"/>
      <c r="WM106" s="38"/>
      <c r="WN106" s="38"/>
      <c r="WO106" s="38"/>
      <c r="WP106" s="38"/>
      <c r="WQ106" s="38"/>
      <c r="WR106" s="38"/>
      <c r="WS106" s="38"/>
      <c r="WT106" s="38"/>
      <c r="WU106" s="38"/>
      <c r="WV106" s="38"/>
      <c r="WW106" s="38"/>
      <c r="WX106" s="38"/>
      <c r="WY106" s="38"/>
      <c r="WZ106" s="38"/>
      <c r="XA106" s="38"/>
      <c r="XB106" s="38"/>
      <c r="XC106" s="38"/>
      <c r="XD106" s="38"/>
      <c r="XE106" s="38"/>
      <c r="XF106" s="38"/>
      <c r="XG106" s="38"/>
      <c r="XH106" s="38"/>
      <c r="XI106" s="38"/>
      <c r="XJ106" s="38"/>
      <c r="XK106" s="38"/>
      <c r="XL106" s="38"/>
      <c r="XM106" s="38"/>
      <c r="XN106" s="38"/>
      <c r="XO106" s="38"/>
      <c r="XP106" s="38"/>
      <c r="XQ106" s="38"/>
      <c r="XR106" s="38"/>
      <c r="XS106" s="38"/>
      <c r="XT106" s="38"/>
      <c r="XU106" s="38"/>
      <c r="XV106" s="38"/>
      <c r="XW106" s="38"/>
      <c r="XX106" s="38"/>
      <c r="XY106" s="38"/>
      <c r="XZ106" s="38"/>
      <c r="YA106" s="38"/>
      <c r="YB106" s="38"/>
      <c r="YC106" s="38"/>
      <c r="YD106" s="38"/>
      <c r="YE106" s="38"/>
      <c r="YF106" s="38"/>
      <c r="YG106" s="38"/>
      <c r="YH106" s="38"/>
      <c r="YI106" s="38"/>
      <c r="YJ106" s="38"/>
      <c r="YK106" s="38"/>
      <c r="YL106" s="38"/>
      <c r="YM106" s="38"/>
      <c r="YN106" s="38"/>
      <c r="YO106" s="38"/>
      <c r="YP106" s="38"/>
      <c r="YQ106" s="38"/>
      <c r="YR106" s="38"/>
      <c r="YS106" s="38"/>
      <c r="YT106" s="38"/>
      <c r="YU106" s="38"/>
      <c r="YV106" s="38"/>
      <c r="YW106" s="38"/>
      <c r="YX106" s="38"/>
      <c r="YY106" s="38"/>
      <c r="YZ106" s="38"/>
      <c r="ZA106" s="38"/>
      <c r="ZB106" s="38"/>
      <c r="ZC106" s="38"/>
      <c r="ZD106" s="38"/>
      <c r="ZE106" s="38"/>
      <c r="ZF106" s="38"/>
      <c r="ZG106" s="38"/>
      <c r="ZH106" s="38"/>
      <c r="ZI106" s="38"/>
      <c r="ZJ106" s="38"/>
      <c r="ZK106" s="38"/>
      <c r="ZL106" s="38"/>
      <c r="ZM106" s="38"/>
      <c r="ZN106" s="38"/>
      <c r="ZO106" s="38"/>
      <c r="ZP106" s="38"/>
      <c r="ZQ106" s="38">
        <v>9</v>
      </c>
      <c r="ZR106" s="38"/>
      <c r="ZS106" s="38"/>
      <c r="ZT106" s="38"/>
      <c r="ZU106" s="38"/>
      <c r="ZV106" s="38"/>
      <c r="ZW106" s="38"/>
      <c r="ZX106" s="38"/>
      <c r="ZY106" s="38"/>
      <c r="ZZ106" s="38"/>
      <c r="AAA106" s="38"/>
      <c r="AAB106" s="38"/>
      <c r="AAC106" s="38">
        <v>9</v>
      </c>
      <c r="AAD106" s="38"/>
      <c r="AAE106" s="38"/>
      <c r="AAF106" s="38"/>
      <c r="AAG106" s="38"/>
      <c r="AAH106" s="38"/>
      <c r="AAI106" s="38"/>
      <c r="AAJ106" s="31">
        <f t="shared" si="9"/>
        <v>0</v>
      </c>
      <c r="AAK106" s="5"/>
    </row>
    <row r="107" spans="1:713" s="36" customFormat="1" x14ac:dyDescent="0.25">
      <c r="A107" s="43" t="s">
        <v>173</v>
      </c>
      <c r="B107" s="77">
        <f t="shared" si="8"/>
        <v>0</v>
      </c>
      <c r="C107" s="69">
        <v>10</v>
      </c>
      <c r="D107" s="72">
        <v>43461</v>
      </c>
      <c r="E107" s="79">
        <v>18.48</v>
      </c>
      <c r="F107" s="79">
        <f t="shared" ref="F107:F134" si="13">E107*B107</f>
        <v>0</v>
      </c>
      <c r="G107" s="77"/>
      <c r="H107" s="38"/>
      <c r="I107" s="38"/>
      <c r="J107" s="38"/>
      <c r="K107" s="38"/>
      <c r="L107" s="38"/>
      <c r="M107" s="38"/>
      <c r="N107" s="38"/>
      <c r="O107" s="38"/>
      <c r="P107" s="38">
        <v>10</v>
      </c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>
        <v>90</v>
      </c>
      <c r="AF107" s="38"/>
      <c r="AG107" s="38"/>
      <c r="AH107" s="38"/>
      <c r="AI107" s="38"/>
      <c r="AJ107" s="38">
        <v>90</v>
      </c>
      <c r="AK107" s="38"/>
      <c r="AL107" s="38"/>
      <c r="AM107" s="38"/>
      <c r="AN107" s="38"/>
      <c r="AO107" s="38"/>
      <c r="AP107" s="38"/>
      <c r="AQ107" s="38"/>
      <c r="AR107" s="38"/>
      <c r="AS107" s="38"/>
      <c r="AT107" s="38"/>
      <c r="AU107" s="38"/>
      <c r="AV107" s="38"/>
      <c r="AW107" s="38"/>
      <c r="AX107" s="38"/>
      <c r="AY107" s="38"/>
      <c r="AZ107" s="38"/>
      <c r="BA107" s="38"/>
      <c r="BB107" s="38">
        <v>10</v>
      </c>
      <c r="BC107" s="38"/>
      <c r="BD107" s="38"/>
      <c r="BE107" s="38"/>
      <c r="BF107" s="38"/>
      <c r="BG107" s="38"/>
      <c r="BH107" s="38"/>
      <c r="BI107" s="38"/>
      <c r="BJ107" s="38"/>
      <c r="BK107" s="38"/>
      <c r="BL107" s="38"/>
      <c r="BM107" s="38"/>
      <c r="BN107" s="38"/>
      <c r="BO107" s="38"/>
      <c r="BP107" s="38"/>
      <c r="BQ107" s="38"/>
      <c r="BR107" s="38"/>
      <c r="BS107" s="38"/>
      <c r="BT107" s="38"/>
      <c r="BU107" s="38"/>
      <c r="BV107" s="38"/>
      <c r="BW107" s="38"/>
      <c r="BX107" s="38"/>
      <c r="BY107" s="38"/>
      <c r="BZ107" s="38"/>
      <c r="CA107" s="38"/>
      <c r="CB107" s="38"/>
      <c r="CC107" s="38"/>
      <c r="CD107" s="38"/>
      <c r="CE107" s="38"/>
      <c r="CF107" s="38"/>
      <c r="CG107" s="38"/>
      <c r="CH107" s="38"/>
      <c r="CI107" s="38"/>
      <c r="CJ107" s="38"/>
      <c r="CK107" s="38"/>
      <c r="CL107" s="38"/>
      <c r="CM107" s="38"/>
      <c r="CN107" s="38"/>
      <c r="CO107" s="38"/>
      <c r="CP107" s="38"/>
      <c r="CQ107" s="38"/>
      <c r="CR107" s="38"/>
      <c r="CS107" s="38"/>
      <c r="CT107" s="38"/>
      <c r="CU107" s="38"/>
      <c r="CV107" s="38"/>
      <c r="CW107" s="38"/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  <c r="DP107" s="38"/>
      <c r="DQ107" s="38"/>
      <c r="DR107" s="38"/>
      <c r="DS107" s="38"/>
      <c r="DT107" s="38"/>
      <c r="DU107" s="38"/>
      <c r="DV107" s="38"/>
      <c r="DW107" s="38"/>
      <c r="DX107" s="38"/>
      <c r="DY107" s="38"/>
      <c r="DZ107" s="38"/>
      <c r="EA107" s="38"/>
      <c r="EB107" s="38"/>
      <c r="EC107" s="38"/>
      <c r="ED107" s="38"/>
      <c r="EE107" s="38"/>
      <c r="EF107" s="38"/>
      <c r="EG107" s="38"/>
      <c r="EH107" s="38"/>
      <c r="EI107" s="38"/>
      <c r="EJ107" s="38"/>
      <c r="EK107" s="38"/>
      <c r="EL107" s="38"/>
      <c r="EM107" s="38"/>
      <c r="EN107" s="38"/>
      <c r="EO107" s="38"/>
      <c r="EP107" s="38"/>
      <c r="EQ107" s="38"/>
      <c r="ER107" s="38"/>
      <c r="ES107" s="38"/>
      <c r="ET107" s="38"/>
      <c r="EU107" s="38"/>
      <c r="EV107" s="38"/>
      <c r="EW107" s="38"/>
      <c r="EX107" s="38"/>
      <c r="EY107" s="38"/>
      <c r="EZ107" s="38"/>
      <c r="FA107" s="38"/>
      <c r="FB107" s="38"/>
      <c r="FC107" s="38"/>
      <c r="FD107" s="38"/>
      <c r="FE107" s="38"/>
      <c r="FF107" s="38"/>
      <c r="FG107" s="38"/>
      <c r="FH107" s="38">
        <v>10</v>
      </c>
      <c r="FI107" s="38"/>
      <c r="FJ107" s="38">
        <v>10</v>
      </c>
      <c r="FK107" s="38"/>
      <c r="FL107" s="38"/>
      <c r="FM107" s="38"/>
      <c r="FN107" s="38"/>
      <c r="FO107" s="38"/>
      <c r="FP107" s="38"/>
      <c r="FQ107" s="38"/>
      <c r="FR107" s="38"/>
      <c r="FS107" s="38"/>
      <c r="FT107" s="38"/>
      <c r="FU107" s="38"/>
      <c r="FV107" s="38"/>
      <c r="FW107" s="38"/>
      <c r="FX107" s="38"/>
      <c r="FY107" s="38"/>
      <c r="FZ107" s="38"/>
      <c r="GA107" s="38"/>
      <c r="GB107" s="38"/>
      <c r="GC107" s="38"/>
      <c r="GD107" s="38"/>
      <c r="GE107" s="38"/>
      <c r="GF107" s="38"/>
      <c r="GG107" s="38"/>
      <c r="GH107" s="38"/>
      <c r="GI107" s="38"/>
      <c r="GJ107" s="38"/>
      <c r="GK107" s="38"/>
      <c r="GL107" s="38"/>
      <c r="GM107" s="38"/>
      <c r="GN107" s="38"/>
      <c r="GO107" s="38"/>
      <c r="GP107" s="38"/>
      <c r="GQ107" s="38"/>
      <c r="GR107" s="38"/>
      <c r="GS107" s="38"/>
      <c r="GT107" s="38"/>
      <c r="GU107" s="38"/>
      <c r="GV107" s="38"/>
      <c r="GW107" s="38"/>
      <c r="GX107" s="38"/>
      <c r="GY107" s="38"/>
      <c r="GZ107" s="38"/>
      <c r="HA107" s="38"/>
      <c r="HB107" s="38"/>
      <c r="HC107" s="38"/>
      <c r="HD107" s="38"/>
      <c r="HE107" s="38"/>
      <c r="HF107" s="38"/>
      <c r="HG107" s="38"/>
      <c r="HH107" s="38"/>
      <c r="HI107" s="38"/>
      <c r="HJ107" s="38"/>
      <c r="HK107" s="38"/>
      <c r="HL107" s="38"/>
      <c r="HM107" s="38"/>
      <c r="HN107" s="38"/>
      <c r="HO107" s="38"/>
      <c r="HP107" s="38"/>
      <c r="HQ107" s="38"/>
      <c r="HR107" s="38"/>
      <c r="HS107" s="38"/>
      <c r="HT107" s="38"/>
      <c r="HU107" s="38"/>
      <c r="HV107" s="38"/>
      <c r="HW107" s="38"/>
      <c r="HX107" s="38"/>
      <c r="HY107" s="38"/>
      <c r="HZ107" s="38"/>
      <c r="IA107" s="38"/>
      <c r="IB107" s="38"/>
      <c r="IC107" s="38"/>
      <c r="ID107" s="38"/>
      <c r="IE107" s="38"/>
      <c r="IF107" s="38"/>
      <c r="IG107" s="38"/>
      <c r="IH107" s="38"/>
      <c r="II107" s="38"/>
      <c r="IJ107" s="38"/>
      <c r="IK107" s="38"/>
      <c r="IL107" s="38"/>
      <c r="IM107" s="38"/>
      <c r="IN107" s="38"/>
      <c r="IO107" s="38"/>
      <c r="IP107" s="38"/>
      <c r="IQ107" s="38"/>
      <c r="IR107" s="38"/>
      <c r="IS107" s="38"/>
      <c r="IT107" s="38"/>
      <c r="IU107" s="38"/>
      <c r="IV107" s="38"/>
      <c r="IW107" s="38"/>
      <c r="IX107" s="38"/>
      <c r="IY107" s="38"/>
      <c r="IZ107" s="38"/>
      <c r="JA107" s="38"/>
      <c r="JB107" s="38"/>
      <c r="JC107" s="38">
        <v>10</v>
      </c>
      <c r="JD107" s="38"/>
      <c r="JE107" s="38"/>
      <c r="JF107" s="38"/>
      <c r="JG107" s="38"/>
      <c r="JH107" s="38"/>
      <c r="JI107" s="38"/>
      <c r="JJ107" s="38">
        <v>100</v>
      </c>
      <c r="JK107" s="38"/>
      <c r="JL107" s="38"/>
      <c r="JM107" s="38"/>
      <c r="JN107" s="38"/>
      <c r="JO107" s="38"/>
      <c r="JP107" s="38"/>
      <c r="JQ107" s="38"/>
      <c r="JR107" s="38">
        <v>20</v>
      </c>
      <c r="JS107" s="38"/>
      <c r="JT107" s="38"/>
      <c r="JU107" s="38"/>
      <c r="JV107" s="38"/>
      <c r="JW107" s="38"/>
      <c r="JX107" s="38"/>
      <c r="JY107" s="38"/>
      <c r="JZ107" s="38"/>
      <c r="KA107" s="38"/>
      <c r="KB107" s="38"/>
      <c r="KC107" s="38"/>
      <c r="KD107" s="38">
        <v>50</v>
      </c>
      <c r="KE107" s="38"/>
      <c r="KF107" s="38"/>
      <c r="KG107" s="38"/>
      <c r="KH107" s="38"/>
      <c r="KI107" s="38"/>
      <c r="KJ107" s="38"/>
      <c r="KK107" s="38"/>
      <c r="KL107" s="38"/>
      <c r="KM107" s="38"/>
      <c r="KN107" s="38"/>
      <c r="KO107" s="38"/>
      <c r="KP107" s="38"/>
      <c r="KQ107" s="38"/>
      <c r="KR107" s="38"/>
      <c r="KS107" s="38"/>
      <c r="KT107" s="38"/>
      <c r="KU107" s="38"/>
      <c r="KV107" s="38"/>
      <c r="KW107" s="38"/>
      <c r="KX107" s="38"/>
      <c r="KY107" s="38"/>
      <c r="KZ107" s="38"/>
      <c r="LA107" s="38"/>
      <c r="LB107" s="38"/>
      <c r="LC107" s="38"/>
      <c r="LD107" s="38"/>
      <c r="LE107" s="38"/>
      <c r="LF107" s="38"/>
      <c r="LG107" s="38"/>
      <c r="LH107" s="38"/>
      <c r="LI107" s="38"/>
      <c r="LJ107" s="38"/>
      <c r="LK107" s="38"/>
      <c r="LL107" s="38"/>
      <c r="LM107" s="38"/>
      <c r="LN107" s="38"/>
      <c r="LO107" s="38"/>
      <c r="LP107" s="38"/>
      <c r="LQ107" s="38"/>
      <c r="LR107" s="38"/>
      <c r="LS107" s="38"/>
      <c r="LT107" s="38"/>
      <c r="LU107" s="38"/>
      <c r="LV107" s="38"/>
      <c r="LW107" s="38"/>
      <c r="LX107" s="38"/>
      <c r="LY107" s="38"/>
      <c r="LZ107" s="38"/>
      <c r="MA107" s="38"/>
      <c r="MB107" s="38"/>
      <c r="MC107" s="38"/>
      <c r="MD107" s="38"/>
      <c r="ME107" s="38"/>
      <c r="MF107" s="38"/>
      <c r="MG107" s="38"/>
      <c r="MH107" s="38"/>
      <c r="MI107" s="38">
        <v>10</v>
      </c>
      <c r="MJ107" s="38"/>
      <c r="MK107" s="38"/>
      <c r="ML107" s="38"/>
      <c r="MM107" s="38"/>
      <c r="MN107" s="38"/>
      <c r="MO107" s="38"/>
      <c r="MP107" s="38"/>
      <c r="MQ107" s="38"/>
      <c r="MR107" s="38"/>
      <c r="MS107" s="38"/>
      <c r="MT107" s="38"/>
      <c r="MU107" s="38"/>
      <c r="MV107" s="38"/>
      <c r="MW107" s="38"/>
      <c r="MX107" s="38"/>
      <c r="MY107" s="38"/>
      <c r="MZ107" s="38"/>
      <c r="NA107" s="38"/>
      <c r="NB107" s="38"/>
      <c r="NC107" s="38"/>
      <c r="ND107" s="38"/>
      <c r="NE107" s="38">
        <v>20</v>
      </c>
      <c r="NF107" s="38"/>
      <c r="NG107" s="38"/>
      <c r="NH107" s="38"/>
      <c r="NI107" s="38"/>
      <c r="NJ107" s="38"/>
      <c r="NK107" s="38"/>
      <c r="NL107" s="38"/>
      <c r="NM107" s="38"/>
      <c r="NN107" s="38"/>
      <c r="NO107" s="38"/>
      <c r="NP107" s="38"/>
      <c r="NQ107" s="38"/>
      <c r="NR107" s="38"/>
      <c r="NS107" s="38"/>
      <c r="NT107" s="38"/>
      <c r="NU107" s="38"/>
      <c r="NV107" s="38"/>
      <c r="NW107" s="38"/>
      <c r="NX107" s="38"/>
      <c r="NY107" s="38"/>
      <c r="NZ107" s="38"/>
      <c r="OA107" s="38"/>
      <c r="OB107" s="38"/>
      <c r="OC107" s="38"/>
      <c r="OD107" s="38"/>
      <c r="OE107" s="38"/>
      <c r="OF107" s="38"/>
      <c r="OG107" s="38"/>
      <c r="OH107" s="38"/>
      <c r="OI107" s="38"/>
      <c r="OJ107" s="38"/>
      <c r="OK107" s="38"/>
      <c r="OL107" s="38"/>
      <c r="OM107" s="38"/>
      <c r="ON107" s="38"/>
      <c r="OO107" s="38"/>
      <c r="OP107" s="38"/>
      <c r="OQ107" s="38"/>
      <c r="OR107" s="38"/>
      <c r="OS107" s="38"/>
      <c r="OT107" s="38"/>
      <c r="OU107" s="38"/>
      <c r="OV107" s="38"/>
      <c r="OW107" s="38"/>
      <c r="OX107" s="38"/>
      <c r="OY107" s="38"/>
      <c r="OZ107" s="38"/>
      <c r="PA107" s="38"/>
      <c r="PB107" s="38"/>
      <c r="PC107" s="38"/>
      <c r="PD107" s="38"/>
      <c r="PE107" s="38"/>
      <c r="PF107" s="38"/>
      <c r="PG107" s="38"/>
      <c r="PH107" s="38"/>
      <c r="PI107" s="38"/>
      <c r="PJ107" s="38"/>
      <c r="PK107" s="38"/>
      <c r="PL107" s="38"/>
      <c r="PM107" s="38"/>
      <c r="PN107" s="38"/>
      <c r="PO107" s="38"/>
      <c r="PP107" s="38"/>
      <c r="PQ107" s="38"/>
      <c r="PR107" s="38"/>
      <c r="PS107" s="38"/>
      <c r="PT107" s="38"/>
      <c r="PU107" s="38"/>
      <c r="PV107" s="38"/>
      <c r="PW107" s="38"/>
      <c r="PX107" s="38"/>
      <c r="PY107" s="38"/>
      <c r="PZ107" s="38"/>
      <c r="QA107" s="38"/>
      <c r="QB107" s="38"/>
      <c r="QC107" s="38"/>
      <c r="QD107" s="38"/>
      <c r="QE107" s="38"/>
      <c r="QF107" s="38"/>
      <c r="QG107" s="38"/>
      <c r="QH107" s="38"/>
      <c r="QI107" s="38"/>
      <c r="QJ107" s="38"/>
      <c r="QK107" s="38"/>
      <c r="QL107" s="38"/>
      <c r="QM107" s="38"/>
      <c r="QN107" s="38"/>
      <c r="QO107" s="38"/>
      <c r="QP107" s="38"/>
      <c r="QQ107" s="38"/>
      <c r="QR107" s="38"/>
      <c r="QS107" s="38"/>
      <c r="QT107" s="38"/>
      <c r="QU107" s="38"/>
      <c r="QV107" s="38"/>
      <c r="QW107" s="38"/>
      <c r="QX107" s="38"/>
      <c r="QY107" s="38"/>
      <c r="QZ107" s="38"/>
      <c r="RA107" s="38"/>
      <c r="RB107" s="38"/>
      <c r="RC107" s="38"/>
      <c r="RD107" s="38"/>
      <c r="RE107" s="38"/>
      <c r="RF107" s="38"/>
      <c r="RG107" s="38"/>
      <c r="RH107" s="38"/>
      <c r="RI107" s="38"/>
      <c r="RJ107" s="38"/>
      <c r="RK107" s="38"/>
      <c r="RL107" s="38"/>
      <c r="RM107" s="38"/>
      <c r="RN107" s="38"/>
      <c r="RO107" s="38"/>
      <c r="RP107" s="38"/>
      <c r="RQ107" s="38"/>
      <c r="RR107" s="38"/>
      <c r="RS107" s="38"/>
      <c r="RT107" s="38"/>
      <c r="RU107" s="38"/>
      <c r="RV107" s="38"/>
      <c r="RW107" s="38"/>
      <c r="RX107" s="38"/>
      <c r="RY107" s="38"/>
      <c r="RZ107" s="38"/>
      <c r="SA107" s="38"/>
      <c r="SB107" s="38"/>
      <c r="SC107" s="38"/>
      <c r="SD107" s="38"/>
      <c r="SE107" s="38"/>
      <c r="SF107" s="38"/>
      <c r="SG107" s="38"/>
      <c r="SH107" s="38"/>
      <c r="SI107" s="38"/>
      <c r="SJ107" s="38"/>
      <c r="SK107" s="38"/>
      <c r="SL107" s="38"/>
      <c r="SM107" s="38"/>
      <c r="SN107" s="38"/>
      <c r="SO107" s="38"/>
      <c r="SP107" s="38"/>
      <c r="SQ107" s="38"/>
      <c r="SR107" s="38"/>
      <c r="SS107" s="38"/>
      <c r="ST107" s="38"/>
      <c r="SU107" s="38"/>
      <c r="SV107" s="38"/>
      <c r="SW107" s="38"/>
      <c r="SX107" s="38"/>
      <c r="SY107" s="38"/>
      <c r="SZ107" s="38"/>
      <c r="TA107" s="38"/>
      <c r="TB107" s="38"/>
      <c r="TC107" s="38"/>
      <c r="TD107" s="38"/>
      <c r="TE107" s="38"/>
      <c r="TF107" s="38"/>
      <c r="TG107" s="38"/>
      <c r="TH107" s="38"/>
      <c r="TI107" s="38"/>
      <c r="TJ107" s="38"/>
      <c r="TK107" s="38"/>
      <c r="TL107" s="38"/>
      <c r="TM107" s="38"/>
      <c r="TN107" s="38"/>
      <c r="TO107" s="38"/>
      <c r="TP107" s="38"/>
      <c r="TQ107" s="38"/>
      <c r="TR107" s="38"/>
      <c r="TS107" s="38"/>
      <c r="TT107" s="38"/>
      <c r="TU107" s="38"/>
      <c r="TV107" s="38"/>
      <c r="TW107" s="38"/>
      <c r="TX107" s="38"/>
      <c r="TY107" s="38"/>
      <c r="TZ107" s="38"/>
      <c r="UA107" s="38"/>
      <c r="UB107" s="38"/>
      <c r="UC107" s="38"/>
      <c r="UD107" s="38"/>
      <c r="UE107" s="38"/>
      <c r="UF107" s="38"/>
      <c r="UG107" s="38"/>
      <c r="UH107" s="38"/>
      <c r="UI107" s="38"/>
      <c r="UJ107" s="38"/>
      <c r="UK107" s="38"/>
      <c r="UL107" s="38"/>
      <c r="UM107" s="38"/>
      <c r="UN107" s="38"/>
      <c r="UO107" s="38"/>
      <c r="UP107" s="38"/>
      <c r="UQ107" s="38"/>
      <c r="UR107" s="38"/>
      <c r="US107" s="38"/>
      <c r="UT107" s="38"/>
      <c r="UU107" s="38"/>
      <c r="UV107" s="38"/>
      <c r="UW107" s="38"/>
      <c r="UX107" s="38"/>
      <c r="UY107" s="38"/>
      <c r="UZ107" s="38"/>
      <c r="VA107" s="38"/>
      <c r="VB107" s="38"/>
      <c r="VC107" s="38"/>
      <c r="VD107" s="38"/>
      <c r="VE107" s="38"/>
      <c r="VF107" s="38">
        <v>10</v>
      </c>
      <c r="VG107" s="38"/>
      <c r="VH107" s="38"/>
      <c r="VI107" s="38"/>
      <c r="VJ107" s="38"/>
      <c r="VK107" s="38"/>
      <c r="VL107" s="38"/>
      <c r="VM107" s="38"/>
      <c r="VN107" s="38"/>
      <c r="VO107" s="38"/>
      <c r="VP107" s="38"/>
      <c r="VQ107" s="38"/>
      <c r="VR107" s="38"/>
      <c r="VS107" s="38"/>
      <c r="VT107" s="38"/>
      <c r="VU107" s="38"/>
      <c r="VV107" s="38"/>
      <c r="VW107" s="38"/>
      <c r="VX107" s="38"/>
      <c r="VY107" s="38"/>
      <c r="VZ107" s="38"/>
      <c r="WA107" s="38"/>
      <c r="WB107" s="38"/>
      <c r="WC107" s="38"/>
      <c r="WD107" s="38"/>
      <c r="WE107" s="38"/>
      <c r="WF107" s="38"/>
      <c r="WG107" s="38"/>
      <c r="WH107" s="38"/>
      <c r="WI107" s="38"/>
      <c r="WJ107" s="38"/>
      <c r="WK107" s="38"/>
      <c r="WL107" s="38"/>
      <c r="WM107" s="38"/>
      <c r="WN107" s="38"/>
      <c r="WO107" s="38"/>
      <c r="WP107" s="38"/>
      <c r="WQ107" s="38"/>
      <c r="WR107" s="38"/>
      <c r="WS107" s="38"/>
      <c r="WT107" s="38"/>
      <c r="WU107" s="38"/>
      <c r="WV107" s="38"/>
      <c r="WW107" s="38"/>
      <c r="WX107" s="38"/>
      <c r="WY107" s="38"/>
      <c r="WZ107" s="38"/>
      <c r="XA107" s="38"/>
      <c r="XB107" s="38"/>
      <c r="XC107" s="38"/>
      <c r="XD107" s="38"/>
      <c r="XE107" s="38"/>
      <c r="XF107" s="38"/>
      <c r="XG107" s="38"/>
      <c r="XH107" s="38"/>
      <c r="XI107" s="38"/>
      <c r="XJ107" s="38">
        <v>20</v>
      </c>
      <c r="XK107" s="38"/>
      <c r="XL107" s="38"/>
      <c r="XM107" s="38"/>
      <c r="XN107" s="38"/>
      <c r="XO107" s="38"/>
      <c r="XP107" s="38"/>
      <c r="XQ107" s="38"/>
      <c r="XR107" s="38"/>
      <c r="XS107" s="38"/>
      <c r="XT107" s="38"/>
      <c r="XU107" s="38"/>
      <c r="XV107" s="38"/>
      <c r="XW107" s="38"/>
      <c r="XX107" s="38"/>
      <c r="XY107" s="38"/>
      <c r="XZ107" s="38"/>
      <c r="YA107" s="38"/>
      <c r="YB107" s="38"/>
      <c r="YC107" s="38"/>
      <c r="YD107" s="38"/>
      <c r="YE107" s="38"/>
      <c r="YF107" s="38"/>
      <c r="YG107" s="38"/>
      <c r="YH107" s="38"/>
      <c r="YI107" s="38"/>
      <c r="YJ107" s="38"/>
      <c r="YK107" s="38"/>
      <c r="YL107" s="38"/>
      <c r="YM107" s="38"/>
      <c r="YN107" s="38"/>
      <c r="YO107" s="38"/>
      <c r="YP107" s="38"/>
      <c r="YQ107" s="38"/>
      <c r="YR107" s="38"/>
      <c r="YS107" s="38"/>
      <c r="YT107" s="38"/>
      <c r="YU107" s="38"/>
      <c r="YV107" s="38"/>
      <c r="YW107" s="38"/>
      <c r="YX107" s="38"/>
      <c r="YY107" s="38"/>
      <c r="YZ107" s="38"/>
      <c r="ZA107" s="38"/>
      <c r="ZB107" s="38"/>
      <c r="ZC107" s="38"/>
      <c r="ZD107" s="38"/>
      <c r="ZE107" s="38"/>
      <c r="ZF107" s="38"/>
      <c r="ZG107" s="38"/>
      <c r="ZH107" s="38"/>
      <c r="ZI107" s="38"/>
      <c r="ZJ107" s="38"/>
      <c r="ZK107" s="38"/>
      <c r="ZL107" s="38"/>
      <c r="ZM107" s="38"/>
      <c r="ZN107" s="38"/>
      <c r="ZO107" s="38"/>
      <c r="ZP107" s="38"/>
      <c r="ZQ107" s="38">
        <v>10</v>
      </c>
      <c r="ZR107" s="38"/>
      <c r="ZS107" s="38"/>
      <c r="ZT107" s="38"/>
      <c r="ZU107" s="38"/>
      <c r="ZV107" s="38"/>
      <c r="ZW107" s="38"/>
      <c r="ZX107" s="38"/>
      <c r="ZY107" s="38"/>
      <c r="ZZ107" s="38"/>
      <c r="AAA107" s="38">
        <v>10</v>
      </c>
      <c r="AAB107" s="38"/>
      <c r="AAC107" s="38"/>
      <c r="AAD107" s="38"/>
      <c r="AAE107" s="38"/>
      <c r="AAF107" s="38"/>
      <c r="AAG107" s="38"/>
      <c r="AAH107" s="38"/>
      <c r="AAI107" s="38"/>
      <c r="AAJ107" s="31">
        <f t="shared" si="9"/>
        <v>0</v>
      </c>
      <c r="AAK107" s="5"/>
    </row>
    <row r="108" spans="1:713" s="36" customFormat="1" x14ac:dyDescent="0.25">
      <c r="A108" s="43" t="s">
        <v>173</v>
      </c>
      <c r="B108" s="77">
        <f t="shared" si="8"/>
        <v>10</v>
      </c>
      <c r="C108" s="69">
        <v>10</v>
      </c>
      <c r="D108" s="72">
        <v>43318</v>
      </c>
      <c r="E108" s="79">
        <v>18.670000000000002</v>
      </c>
      <c r="F108" s="79">
        <f t="shared" si="13"/>
        <v>186.70000000000002</v>
      </c>
      <c r="G108" s="77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  <c r="AK108" s="38"/>
      <c r="AL108" s="38"/>
      <c r="AM108" s="38"/>
      <c r="AN108" s="38"/>
      <c r="AO108" s="38"/>
      <c r="AP108" s="38"/>
      <c r="AQ108" s="38"/>
      <c r="AR108" s="38"/>
      <c r="AS108" s="38"/>
      <c r="AT108" s="38"/>
      <c r="AU108" s="38"/>
      <c r="AV108" s="38"/>
      <c r="AW108" s="38"/>
      <c r="AX108" s="38"/>
      <c r="AY108" s="38"/>
      <c r="AZ108" s="38"/>
      <c r="BA108" s="38"/>
      <c r="BB108" s="38"/>
      <c r="BC108" s="38"/>
      <c r="BD108" s="38"/>
      <c r="BE108" s="38"/>
      <c r="BF108" s="38"/>
      <c r="BG108" s="38"/>
      <c r="BH108" s="38"/>
      <c r="BI108" s="38"/>
      <c r="BJ108" s="38"/>
      <c r="BK108" s="38"/>
      <c r="BL108" s="38"/>
      <c r="BM108" s="38"/>
      <c r="BN108" s="38"/>
      <c r="BO108" s="38"/>
      <c r="BP108" s="38"/>
      <c r="BQ108" s="38"/>
      <c r="BR108" s="38"/>
      <c r="BS108" s="38"/>
      <c r="BT108" s="38"/>
      <c r="BU108" s="38"/>
      <c r="BV108" s="38"/>
      <c r="BW108" s="38"/>
      <c r="BX108" s="38"/>
      <c r="BY108" s="38"/>
      <c r="BZ108" s="38"/>
      <c r="CA108" s="38"/>
      <c r="CB108" s="38"/>
      <c r="CC108" s="38"/>
      <c r="CD108" s="38"/>
      <c r="CE108" s="38"/>
      <c r="CF108" s="38"/>
      <c r="CG108" s="38"/>
      <c r="CH108" s="38"/>
      <c r="CI108" s="38"/>
      <c r="CJ108" s="38"/>
      <c r="CK108" s="38"/>
      <c r="CL108" s="38"/>
      <c r="CM108" s="38"/>
      <c r="CN108" s="38"/>
      <c r="CO108" s="38"/>
      <c r="CP108" s="38"/>
      <c r="CQ108" s="38"/>
      <c r="CR108" s="38"/>
      <c r="CS108" s="38"/>
      <c r="CT108" s="38"/>
      <c r="CU108" s="38"/>
      <c r="CV108" s="38"/>
      <c r="CW108" s="38"/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  <c r="DP108" s="38"/>
      <c r="DQ108" s="38"/>
      <c r="DR108" s="38"/>
      <c r="DS108" s="38"/>
      <c r="DT108" s="38"/>
      <c r="DU108" s="38"/>
      <c r="DV108" s="38"/>
      <c r="DW108" s="38"/>
      <c r="DX108" s="38"/>
      <c r="DY108" s="38"/>
      <c r="DZ108" s="38"/>
      <c r="EA108" s="38"/>
      <c r="EB108" s="38"/>
      <c r="EC108" s="38"/>
      <c r="ED108" s="38"/>
      <c r="EE108" s="38"/>
      <c r="EF108" s="38"/>
      <c r="EG108" s="38"/>
      <c r="EH108" s="38"/>
      <c r="EI108" s="38"/>
      <c r="EJ108" s="38"/>
      <c r="EK108" s="38"/>
      <c r="EL108" s="38"/>
      <c r="EM108" s="38"/>
      <c r="EN108" s="38"/>
      <c r="EO108" s="38"/>
      <c r="EP108" s="38"/>
      <c r="EQ108" s="38"/>
      <c r="ER108" s="38"/>
      <c r="ES108" s="38"/>
      <c r="ET108" s="38"/>
      <c r="EU108" s="38"/>
      <c r="EV108" s="38"/>
      <c r="EW108" s="38"/>
      <c r="EX108" s="38"/>
      <c r="EY108" s="38"/>
      <c r="EZ108" s="38"/>
      <c r="FA108" s="38"/>
      <c r="FB108" s="38"/>
      <c r="FC108" s="38"/>
      <c r="FD108" s="38"/>
      <c r="FE108" s="38"/>
      <c r="FF108" s="38"/>
      <c r="FG108" s="38"/>
      <c r="FH108" s="38"/>
      <c r="FI108" s="38"/>
      <c r="FJ108" s="38"/>
      <c r="FK108" s="38"/>
      <c r="FL108" s="38"/>
      <c r="FM108" s="38"/>
      <c r="FN108" s="38"/>
      <c r="FO108" s="38"/>
      <c r="FP108" s="38"/>
      <c r="FQ108" s="38"/>
      <c r="FR108" s="38"/>
      <c r="FS108" s="38"/>
      <c r="FT108" s="38"/>
      <c r="FU108" s="38"/>
      <c r="FV108" s="38"/>
      <c r="FW108" s="38"/>
      <c r="FX108" s="38"/>
      <c r="FY108" s="38"/>
      <c r="FZ108" s="38"/>
      <c r="GA108" s="38"/>
      <c r="GB108" s="38"/>
      <c r="GC108" s="38"/>
      <c r="GD108" s="38"/>
      <c r="GE108" s="38"/>
      <c r="GF108" s="38"/>
      <c r="GG108" s="38"/>
      <c r="GH108" s="38"/>
      <c r="GI108" s="38"/>
      <c r="GJ108" s="38"/>
      <c r="GK108" s="38"/>
      <c r="GL108" s="38"/>
      <c r="GM108" s="38"/>
      <c r="GN108" s="38"/>
      <c r="GO108" s="38"/>
      <c r="GP108" s="38"/>
      <c r="GQ108" s="38"/>
      <c r="GR108" s="38"/>
      <c r="GS108" s="38"/>
      <c r="GT108" s="38"/>
      <c r="GU108" s="38"/>
      <c r="GV108" s="38"/>
      <c r="GW108" s="38"/>
      <c r="GX108" s="38"/>
      <c r="GY108" s="38"/>
      <c r="GZ108" s="38"/>
      <c r="HA108" s="38"/>
      <c r="HB108" s="38"/>
      <c r="HC108" s="38"/>
      <c r="HD108" s="38"/>
      <c r="HE108" s="38"/>
      <c r="HF108" s="38"/>
      <c r="HG108" s="38"/>
      <c r="HH108" s="38"/>
      <c r="HI108" s="38"/>
      <c r="HJ108" s="38"/>
      <c r="HK108" s="38"/>
      <c r="HL108" s="38"/>
      <c r="HM108" s="38"/>
      <c r="HN108" s="38"/>
      <c r="HO108" s="38"/>
      <c r="HP108" s="38"/>
      <c r="HQ108" s="38"/>
      <c r="HR108" s="38"/>
      <c r="HS108" s="38"/>
      <c r="HT108" s="38"/>
      <c r="HU108" s="38"/>
      <c r="HV108" s="38"/>
      <c r="HW108" s="38"/>
      <c r="HX108" s="38"/>
      <c r="HY108" s="38"/>
      <c r="HZ108" s="38"/>
      <c r="IA108" s="38"/>
      <c r="IB108" s="38"/>
      <c r="IC108" s="38"/>
      <c r="ID108" s="38"/>
      <c r="IE108" s="38"/>
      <c r="IF108" s="38"/>
      <c r="IG108" s="38"/>
      <c r="IH108" s="38"/>
      <c r="II108" s="38"/>
      <c r="IJ108" s="38"/>
      <c r="IK108" s="38"/>
      <c r="IL108" s="38"/>
      <c r="IM108" s="38"/>
      <c r="IN108" s="38"/>
      <c r="IO108" s="38"/>
      <c r="IP108" s="38"/>
      <c r="IQ108" s="38"/>
      <c r="IR108" s="38"/>
      <c r="IS108" s="38"/>
      <c r="IT108" s="38"/>
      <c r="IU108" s="38"/>
      <c r="IV108" s="38"/>
      <c r="IW108" s="38"/>
      <c r="IX108" s="38"/>
      <c r="IY108" s="38"/>
      <c r="IZ108" s="38"/>
      <c r="JA108" s="38"/>
      <c r="JB108" s="38"/>
      <c r="JC108" s="38"/>
      <c r="JD108" s="38"/>
      <c r="JE108" s="38"/>
      <c r="JF108" s="38"/>
      <c r="JG108" s="38"/>
      <c r="JH108" s="38"/>
      <c r="JI108" s="38"/>
      <c r="JJ108" s="38"/>
      <c r="JK108" s="38"/>
      <c r="JL108" s="38"/>
      <c r="JM108" s="38"/>
      <c r="JN108" s="38"/>
      <c r="JO108" s="38"/>
      <c r="JP108" s="38"/>
      <c r="JQ108" s="38"/>
      <c r="JR108" s="38"/>
      <c r="JS108" s="38"/>
      <c r="JT108" s="38"/>
      <c r="JU108" s="38"/>
      <c r="JV108" s="38"/>
      <c r="JW108" s="38"/>
      <c r="JX108" s="38"/>
      <c r="JY108" s="38"/>
      <c r="JZ108" s="38"/>
      <c r="KA108" s="38"/>
      <c r="KB108" s="38"/>
      <c r="KC108" s="38"/>
      <c r="KD108" s="38"/>
      <c r="KE108" s="38"/>
      <c r="KF108" s="38"/>
      <c r="KG108" s="38"/>
      <c r="KH108" s="38"/>
      <c r="KI108" s="38"/>
      <c r="KJ108" s="38"/>
      <c r="KK108" s="38"/>
      <c r="KL108" s="38"/>
      <c r="KM108" s="38"/>
      <c r="KN108" s="38"/>
      <c r="KO108" s="38"/>
      <c r="KP108" s="38"/>
      <c r="KQ108" s="38"/>
      <c r="KR108" s="38"/>
      <c r="KS108" s="38"/>
      <c r="KT108" s="38"/>
      <c r="KU108" s="38"/>
      <c r="KV108" s="38"/>
      <c r="KW108" s="38"/>
      <c r="KX108" s="38"/>
      <c r="KY108" s="38"/>
      <c r="KZ108" s="38"/>
      <c r="LA108" s="38"/>
      <c r="LB108" s="38"/>
      <c r="LC108" s="38"/>
      <c r="LD108" s="38"/>
      <c r="LE108" s="38"/>
      <c r="LF108" s="38"/>
      <c r="LG108" s="38"/>
      <c r="LH108" s="38"/>
      <c r="LI108" s="38"/>
      <c r="LJ108" s="38"/>
      <c r="LK108" s="38"/>
      <c r="LL108" s="38"/>
      <c r="LM108" s="38"/>
      <c r="LN108" s="38"/>
      <c r="LO108" s="38"/>
      <c r="LP108" s="38"/>
      <c r="LQ108" s="38"/>
      <c r="LR108" s="38"/>
      <c r="LS108" s="38"/>
      <c r="LT108" s="38"/>
      <c r="LU108" s="38"/>
      <c r="LV108" s="38"/>
      <c r="LW108" s="38"/>
      <c r="LX108" s="38"/>
      <c r="LY108" s="38"/>
      <c r="LZ108" s="38"/>
      <c r="MA108" s="38"/>
      <c r="MB108" s="38"/>
      <c r="MC108" s="38"/>
      <c r="MD108" s="38"/>
      <c r="ME108" s="38"/>
      <c r="MF108" s="38"/>
      <c r="MG108" s="38"/>
      <c r="MH108" s="38"/>
      <c r="MI108" s="38"/>
      <c r="MJ108" s="38"/>
      <c r="MK108" s="38"/>
      <c r="ML108" s="38"/>
      <c r="MM108" s="38"/>
      <c r="MN108" s="38"/>
      <c r="MO108" s="38"/>
      <c r="MP108" s="38"/>
      <c r="MQ108" s="38"/>
      <c r="MR108" s="38"/>
      <c r="MS108" s="38"/>
      <c r="MT108" s="38"/>
      <c r="MU108" s="38"/>
      <c r="MV108" s="38"/>
      <c r="MW108" s="38"/>
      <c r="MX108" s="38"/>
      <c r="MY108" s="38"/>
      <c r="MZ108" s="38"/>
      <c r="NA108" s="38"/>
      <c r="NB108" s="38"/>
      <c r="NC108" s="38"/>
      <c r="ND108" s="38"/>
      <c r="NE108" s="38"/>
      <c r="NF108" s="38"/>
      <c r="NG108" s="38"/>
      <c r="NH108" s="38"/>
      <c r="NI108" s="38"/>
      <c r="NJ108" s="38"/>
      <c r="NK108" s="38"/>
      <c r="NL108" s="38"/>
      <c r="NM108" s="38"/>
      <c r="NN108" s="38"/>
      <c r="NO108" s="38"/>
      <c r="NP108" s="38"/>
      <c r="NQ108" s="38"/>
      <c r="NR108" s="38"/>
      <c r="NS108" s="38"/>
      <c r="NT108" s="38"/>
      <c r="NU108" s="38"/>
      <c r="NV108" s="38"/>
      <c r="NW108" s="38"/>
      <c r="NX108" s="38"/>
      <c r="NY108" s="38"/>
      <c r="NZ108" s="38"/>
      <c r="OA108" s="38"/>
      <c r="OB108" s="38"/>
      <c r="OC108" s="38"/>
      <c r="OD108" s="38"/>
      <c r="OE108" s="38"/>
      <c r="OF108" s="38"/>
      <c r="OG108" s="38"/>
      <c r="OH108" s="38"/>
      <c r="OI108" s="38"/>
      <c r="OJ108" s="38"/>
      <c r="OK108" s="38"/>
      <c r="OL108" s="38"/>
      <c r="OM108" s="38"/>
      <c r="ON108" s="38"/>
      <c r="OO108" s="38"/>
      <c r="OP108" s="38"/>
      <c r="OQ108" s="38"/>
      <c r="OR108" s="38"/>
      <c r="OS108" s="38"/>
      <c r="OT108" s="38"/>
      <c r="OU108" s="38"/>
      <c r="OV108" s="38"/>
      <c r="OW108" s="38"/>
      <c r="OX108" s="38"/>
      <c r="OY108" s="38"/>
      <c r="OZ108" s="38"/>
      <c r="PA108" s="38"/>
      <c r="PB108" s="38"/>
      <c r="PC108" s="38"/>
      <c r="PD108" s="38"/>
      <c r="PE108" s="38"/>
      <c r="PF108" s="38"/>
      <c r="PG108" s="38"/>
      <c r="PH108" s="38"/>
      <c r="PI108" s="38"/>
      <c r="PJ108" s="38"/>
      <c r="PK108" s="38"/>
      <c r="PL108" s="38"/>
      <c r="PM108" s="38">
        <v>50</v>
      </c>
      <c r="PN108" s="38"/>
      <c r="PO108" s="38"/>
      <c r="PP108" s="38"/>
      <c r="PQ108" s="38"/>
      <c r="PR108" s="38"/>
      <c r="PS108" s="38"/>
      <c r="PT108" s="38"/>
      <c r="PU108" s="38"/>
      <c r="PV108" s="38"/>
      <c r="PW108" s="38"/>
      <c r="PX108" s="38"/>
      <c r="PY108" s="38"/>
      <c r="PZ108" s="38"/>
      <c r="QA108" s="38"/>
      <c r="QB108" s="38"/>
      <c r="QC108" s="38"/>
      <c r="QD108" s="38"/>
      <c r="QE108" s="38"/>
      <c r="QF108" s="38"/>
      <c r="QG108" s="38"/>
      <c r="QH108" s="38"/>
      <c r="QI108" s="38"/>
      <c r="QJ108" s="38"/>
      <c r="QK108" s="38"/>
      <c r="QL108" s="38"/>
      <c r="QM108" s="38"/>
      <c r="QN108" s="38"/>
      <c r="QO108" s="38"/>
      <c r="QP108" s="38"/>
      <c r="QQ108" s="38"/>
      <c r="QR108" s="38"/>
      <c r="QS108" s="38"/>
      <c r="QT108" s="38"/>
      <c r="QU108" s="38"/>
      <c r="QV108" s="38"/>
      <c r="QW108" s="38"/>
      <c r="QX108" s="38"/>
      <c r="QY108" s="38"/>
      <c r="QZ108" s="38"/>
      <c r="RA108" s="38"/>
      <c r="RB108" s="38"/>
      <c r="RC108" s="38"/>
      <c r="RD108" s="38"/>
      <c r="RE108" s="38"/>
      <c r="RF108" s="38"/>
      <c r="RG108" s="38"/>
      <c r="RH108" s="38"/>
      <c r="RI108" s="38"/>
      <c r="RJ108" s="38"/>
      <c r="RK108" s="38"/>
      <c r="RL108" s="38"/>
      <c r="RM108" s="38"/>
      <c r="RN108" s="38"/>
      <c r="RO108" s="38"/>
      <c r="RP108" s="38"/>
      <c r="RQ108" s="38"/>
      <c r="RR108" s="38"/>
      <c r="RS108" s="38"/>
      <c r="RT108" s="38"/>
      <c r="RU108" s="38"/>
      <c r="RV108" s="38"/>
      <c r="RW108" s="38"/>
      <c r="RX108" s="38"/>
      <c r="RY108" s="38"/>
      <c r="RZ108" s="38"/>
      <c r="SA108" s="38"/>
      <c r="SB108" s="38"/>
      <c r="SC108" s="38"/>
      <c r="SD108" s="38"/>
      <c r="SE108" s="38"/>
      <c r="SF108" s="38"/>
      <c r="SG108" s="38"/>
      <c r="SH108" s="38"/>
      <c r="SI108" s="38"/>
      <c r="SJ108" s="38"/>
      <c r="SK108" s="38"/>
      <c r="SL108" s="38"/>
      <c r="SM108" s="38"/>
      <c r="SN108" s="38"/>
      <c r="SO108" s="38"/>
      <c r="SP108" s="38"/>
      <c r="SQ108" s="38"/>
      <c r="SR108" s="38"/>
      <c r="SS108" s="38"/>
      <c r="ST108" s="38"/>
      <c r="SU108" s="38">
        <v>10</v>
      </c>
      <c r="SV108" s="38"/>
      <c r="SW108" s="38"/>
      <c r="SX108" s="38"/>
      <c r="SY108" s="38"/>
      <c r="SZ108" s="38"/>
      <c r="TA108" s="38"/>
      <c r="TB108" s="38"/>
      <c r="TC108" s="38"/>
      <c r="TD108" s="38"/>
      <c r="TE108" s="38"/>
      <c r="TF108" s="38"/>
      <c r="TG108" s="38"/>
      <c r="TH108" s="38"/>
      <c r="TI108" s="38"/>
      <c r="TJ108" s="38"/>
      <c r="TK108" s="38"/>
      <c r="TL108" s="38"/>
      <c r="TM108" s="38"/>
      <c r="TN108" s="38"/>
      <c r="TO108" s="38"/>
      <c r="TP108" s="38"/>
      <c r="TQ108" s="38"/>
      <c r="TR108" s="38">
        <v>20</v>
      </c>
      <c r="TS108" s="38"/>
      <c r="TT108" s="38"/>
      <c r="TU108" s="38"/>
      <c r="TV108" s="38"/>
      <c r="TW108" s="38"/>
      <c r="TX108" s="38"/>
      <c r="TY108" s="38"/>
      <c r="TZ108" s="38"/>
      <c r="UA108" s="38"/>
      <c r="UB108" s="38"/>
      <c r="UC108" s="38"/>
      <c r="UD108" s="38"/>
      <c r="UE108" s="38"/>
      <c r="UF108" s="38"/>
      <c r="UG108" s="38"/>
      <c r="UH108" s="38"/>
      <c r="UI108" s="38"/>
      <c r="UJ108" s="38"/>
      <c r="UK108" s="38"/>
      <c r="UL108" s="38"/>
      <c r="UM108" s="38"/>
      <c r="UN108" s="38"/>
      <c r="UO108" s="38"/>
      <c r="UP108" s="38"/>
      <c r="UQ108" s="38"/>
      <c r="UR108" s="38"/>
      <c r="US108" s="38"/>
      <c r="UT108" s="38"/>
      <c r="UU108" s="38"/>
      <c r="UV108" s="38"/>
      <c r="UW108" s="38"/>
      <c r="UX108" s="38"/>
      <c r="UY108" s="38"/>
      <c r="UZ108" s="38"/>
      <c r="VA108" s="38"/>
      <c r="VB108" s="38"/>
      <c r="VC108" s="38"/>
      <c r="VD108" s="38"/>
      <c r="VE108" s="38"/>
      <c r="VF108" s="38"/>
      <c r="VG108" s="38"/>
      <c r="VH108" s="38"/>
      <c r="VI108" s="38"/>
      <c r="VJ108" s="38"/>
      <c r="VK108" s="38"/>
      <c r="VL108" s="38"/>
      <c r="VM108" s="38"/>
      <c r="VN108" s="38"/>
      <c r="VO108" s="38"/>
      <c r="VP108" s="38"/>
      <c r="VQ108" s="38"/>
      <c r="VR108" s="38"/>
      <c r="VS108" s="38"/>
      <c r="VT108" s="38"/>
      <c r="VU108" s="38"/>
      <c r="VV108" s="38"/>
      <c r="VW108" s="38"/>
      <c r="VX108" s="38"/>
      <c r="VY108" s="38"/>
      <c r="VZ108" s="38"/>
      <c r="WA108" s="38"/>
      <c r="WB108" s="38"/>
      <c r="WC108" s="38"/>
      <c r="WD108" s="38"/>
      <c r="WE108" s="38"/>
      <c r="WF108" s="38"/>
      <c r="WG108" s="38"/>
      <c r="WH108" s="38"/>
      <c r="WI108" s="38"/>
      <c r="WJ108" s="38"/>
      <c r="WK108" s="38"/>
      <c r="WL108" s="38"/>
      <c r="WM108" s="38"/>
      <c r="WN108" s="38"/>
      <c r="WO108" s="38"/>
      <c r="WP108" s="38"/>
      <c r="WQ108" s="38"/>
      <c r="WR108" s="38"/>
      <c r="WS108" s="38"/>
      <c r="WT108" s="38"/>
      <c r="WU108" s="38"/>
      <c r="WV108" s="38"/>
      <c r="WW108" s="38"/>
      <c r="WX108" s="38"/>
      <c r="WY108" s="38"/>
      <c r="WZ108" s="38"/>
      <c r="XA108" s="38"/>
      <c r="XB108" s="38"/>
      <c r="XC108" s="38"/>
      <c r="XD108" s="38"/>
      <c r="XE108" s="38"/>
      <c r="XF108" s="38"/>
      <c r="XG108" s="38"/>
      <c r="XH108" s="38"/>
      <c r="XI108" s="38"/>
      <c r="XJ108" s="38"/>
      <c r="XK108" s="38"/>
      <c r="XL108" s="38"/>
      <c r="XM108" s="38"/>
      <c r="XN108" s="38"/>
      <c r="XO108" s="38"/>
      <c r="XP108" s="38"/>
      <c r="XQ108" s="38"/>
      <c r="XR108" s="38"/>
      <c r="XS108" s="38"/>
      <c r="XT108" s="38"/>
      <c r="XU108" s="38"/>
      <c r="XV108" s="38"/>
      <c r="XW108" s="38"/>
      <c r="XX108" s="38"/>
      <c r="XY108" s="38"/>
      <c r="XZ108" s="38"/>
      <c r="YA108" s="38"/>
      <c r="YB108" s="38"/>
      <c r="YC108" s="38"/>
      <c r="YD108" s="38"/>
      <c r="YE108" s="38"/>
      <c r="YF108" s="38"/>
      <c r="YG108" s="38"/>
      <c r="YH108" s="38"/>
      <c r="YI108" s="38"/>
      <c r="YJ108" s="38"/>
      <c r="YK108" s="38"/>
      <c r="YL108" s="38"/>
      <c r="YM108" s="38"/>
      <c r="YN108" s="38"/>
      <c r="YO108" s="38"/>
      <c r="YP108" s="38"/>
      <c r="YQ108" s="38"/>
      <c r="YR108" s="38"/>
      <c r="YS108" s="38"/>
      <c r="YT108" s="38"/>
      <c r="YU108" s="38"/>
      <c r="YV108" s="38"/>
      <c r="YW108" s="38"/>
      <c r="YX108" s="38">
        <v>10</v>
      </c>
      <c r="YY108" s="38"/>
      <c r="YZ108" s="38"/>
      <c r="ZA108" s="38"/>
      <c r="ZB108" s="38"/>
      <c r="ZC108" s="38"/>
      <c r="ZD108" s="38"/>
      <c r="ZE108" s="38"/>
      <c r="ZF108" s="38"/>
      <c r="ZG108" s="38"/>
      <c r="ZH108" s="38"/>
      <c r="ZI108" s="38"/>
      <c r="ZJ108" s="38"/>
      <c r="ZK108" s="38"/>
      <c r="ZL108" s="38"/>
      <c r="ZM108" s="38"/>
      <c r="ZN108" s="38"/>
      <c r="ZO108" s="38"/>
      <c r="ZP108" s="38"/>
      <c r="ZQ108" s="38"/>
      <c r="ZR108" s="38"/>
      <c r="ZS108" s="38"/>
      <c r="ZT108" s="38"/>
      <c r="ZU108" s="38"/>
      <c r="ZV108" s="38"/>
      <c r="ZW108" s="38"/>
      <c r="ZX108" s="38"/>
      <c r="ZY108" s="38"/>
      <c r="ZZ108" s="38"/>
      <c r="AAA108" s="38"/>
      <c r="AAB108" s="38"/>
      <c r="AAC108" s="38"/>
      <c r="AAD108" s="38"/>
      <c r="AAE108" s="38"/>
      <c r="AAF108" s="38"/>
      <c r="AAG108" s="38"/>
      <c r="AAH108" s="38"/>
      <c r="AAI108" s="38">
        <v>10</v>
      </c>
      <c r="AAJ108" s="31">
        <f t="shared" si="9"/>
        <v>0</v>
      </c>
      <c r="AAK108" s="5"/>
    </row>
    <row r="109" spans="1:713" s="36" customFormat="1" x14ac:dyDescent="0.25">
      <c r="A109" s="43" t="s">
        <v>51</v>
      </c>
      <c r="B109" s="77">
        <f t="shared" si="8"/>
        <v>0</v>
      </c>
      <c r="C109" s="69">
        <v>10</v>
      </c>
      <c r="D109" s="71">
        <v>43318</v>
      </c>
      <c r="E109" s="79">
        <v>18.670000000000002</v>
      </c>
      <c r="F109" s="79">
        <f>E109*B109</f>
        <v>0</v>
      </c>
      <c r="G109" s="77">
        <v>70</v>
      </c>
      <c r="H109" s="38"/>
      <c r="I109" s="38"/>
      <c r="J109" s="38"/>
      <c r="K109" s="38"/>
      <c r="L109" s="38"/>
      <c r="M109" s="38"/>
      <c r="N109" s="38">
        <v>40</v>
      </c>
      <c r="O109" s="38">
        <v>50</v>
      </c>
      <c r="P109" s="38"/>
      <c r="Q109" s="38">
        <v>10</v>
      </c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  <c r="AK109" s="38"/>
      <c r="AL109" s="38"/>
      <c r="AM109" s="38"/>
      <c r="AN109" s="38"/>
      <c r="AO109" s="38"/>
      <c r="AP109" s="38"/>
      <c r="AQ109" s="38"/>
      <c r="AR109" s="38"/>
      <c r="AS109" s="38"/>
      <c r="AT109" s="38"/>
      <c r="AU109" s="38"/>
      <c r="AV109" s="38"/>
      <c r="AW109" s="38"/>
      <c r="AX109" s="38"/>
      <c r="AY109" s="38"/>
      <c r="AZ109" s="38">
        <v>20</v>
      </c>
      <c r="BA109" s="38"/>
      <c r="BB109" s="38">
        <v>150</v>
      </c>
      <c r="BC109" s="38"/>
      <c r="BD109" s="38"/>
      <c r="BE109" s="38"/>
      <c r="BF109" s="38"/>
      <c r="BG109" s="38"/>
      <c r="BH109" s="38"/>
      <c r="BI109" s="38"/>
      <c r="BJ109" s="38"/>
      <c r="BK109" s="38">
        <v>40</v>
      </c>
      <c r="BL109" s="38"/>
      <c r="BM109" s="38"/>
      <c r="BN109" s="38"/>
      <c r="BO109" s="38"/>
      <c r="BP109" s="38"/>
      <c r="BQ109" s="38"/>
      <c r="BR109" s="38"/>
      <c r="BS109" s="38"/>
      <c r="BT109" s="38"/>
      <c r="BU109" s="38"/>
      <c r="BV109" s="38"/>
      <c r="BW109" s="38"/>
      <c r="BX109" s="38">
        <v>10</v>
      </c>
      <c r="BY109" s="38"/>
      <c r="BZ109" s="38"/>
      <c r="CA109" s="38"/>
      <c r="CB109" s="38"/>
      <c r="CC109" s="38"/>
      <c r="CD109" s="38"/>
      <c r="CE109" s="38"/>
      <c r="CF109" s="38"/>
      <c r="CG109" s="38"/>
      <c r="CH109" s="38"/>
      <c r="CI109" s="38"/>
      <c r="CJ109" s="38"/>
      <c r="CK109" s="38"/>
      <c r="CL109" s="38"/>
      <c r="CM109" s="38">
        <v>30</v>
      </c>
      <c r="CN109" s="38"/>
      <c r="CO109" s="38"/>
      <c r="CP109" s="38"/>
      <c r="CQ109" s="38"/>
      <c r="CR109" s="38"/>
      <c r="CS109" s="38"/>
      <c r="CT109" s="38"/>
      <c r="CU109" s="38"/>
      <c r="CV109" s="38"/>
      <c r="CW109" s="38"/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  <c r="DP109" s="38"/>
      <c r="DQ109" s="38">
        <v>20</v>
      </c>
      <c r="DR109" s="38"/>
      <c r="DS109" s="38"/>
      <c r="DT109" s="38"/>
      <c r="DU109" s="38"/>
      <c r="DV109" s="38"/>
      <c r="DW109" s="38"/>
      <c r="DX109" s="38"/>
      <c r="DY109" s="38"/>
      <c r="DZ109" s="38"/>
      <c r="EA109" s="38"/>
      <c r="EB109" s="38"/>
      <c r="EC109" s="38"/>
      <c r="ED109" s="38"/>
      <c r="EE109" s="38"/>
      <c r="EF109" s="38"/>
      <c r="EG109" s="38"/>
      <c r="EH109" s="38"/>
      <c r="EI109" s="38"/>
      <c r="EJ109" s="38"/>
      <c r="EK109" s="38"/>
      <c r="EL109" s="38"/>
      <c r="EM109" s="38"/>
      <c r="EN109" s="38"/>
      <c r="EO109" s="38"/>
      <c r="EP109" s="38"/>
      <c r="EQ109" s="38"/>
      <c r="ER109" s="38"/>
      <c r="ES109" s="38"/>
      <c r="ET109" s="38"/>
      <c r="EU109" s="38"/>
      <c r="EV109" s="38"/>
      <c r="EW109" s="38"/>
      <c r="EX109" s="38"/>
      <c r="EY109" s="38"/>
      <c r="EZ109" s="38"/>
      <c r="FA109" s="38"/>
      <c r="FB109" s="38"/>
      <c r="FC109" s="38"/>
      <c r="FD109" s="38"/>
      <c r="FE109" s="38"/>
      <c r="FF109" s="38"/>
      <c r="FG109" s="38"/>
      <c r="FH109" s="38"/>
      <c r="FI109" s="38"/>
      <c r="FJ109" s="38"/>
      <c r="FK109" s="38"/>
      <c r="FL109" s="38"/>
      <c r="FM109" s="38"/>
      <c r="FN109" s="38"/>
      <c r="FO109" s="38"/>
      <c r="FP109" s="38"/>
      <c r="FQ109" s="38"/>
      <c r="FR109" s="38"/>
      <c r="FS109" s="38"/>
      <c r="FT109" s="38"/>
      <c r="FU109" s="38"/>
      <c r="FV109" s="38"/>
      <c r="FW109" s="38"/>
      <c r="FX109" s="38"/>
      <c r="FY109" s="38"/>
      <c r="FZ109" s="38"/>
      <c r="GA109" s="38"/>
      <c r="GB109" s="38"/>
      <c r="GC109" s="38"/>
      <c r="GD109" s="38"/>
      <c r="GE109" s="38"/>
      <c r="GF109" s="38"/>
      <c r="GG109" s="38"/>
      <c r="GH109" s="38"/>
      <c r="GI109" s="38">
        <v>50</v>
      </c>
      <c r="GJ109" s="38"/>
      <c r="GK109" s="38"/>
      <c r="GL109" s="38"/>
      <c r="GM109" s="38"/>
      <c r="GN109" s="38"/>
      <c r="GO109" s="38"/>
      <c r="GP109" s="38"/>
      <c r="GQ109" s="38"/>
      <c r="GR109" s="38"/>
      <c r="GS109" s="38"/>
      <c r="GT109" s="38"/>
      <c r="GU109" s="38"/>
      <c r="GV109" s="38"/>
      <c r="GW109" s="38"/>
      <c r="GX109" s="38"/>
      <c r="GY109" s="38"/>
      <c r="GZ109" s="38"/>
      <c r="HA109" s="38"/>
      <c r="HB109" s="38"/>
      <c r="HC109" s="38"/>
      <c r="HD109" s="38"/>
      <c r="HE109" s="38"/>
      <c r="HF109" s="38"/>
      <c r="HG109" s="38"/>
      <c r="HH109" s="38"/>
      <c r="HI109" s="38"/>
      <c r="HJ109" s="38"/>
      <c r="HK109" s="38"/>
      <c r="HL109" s="38"/>
      <c r="HM109" s="38">
        <v>50</v>
      </c>
      <c r="HN109" s="38"/>
      <c r="HO109" s="38"/>
      <c r="HP109" s="38"/>
      <c r="HQ109" s="38"/>
      <c r="HR109" s="38"/>
      <c r="HS109" s="38"/>
      <c r="HT109" s="38"/>
      <c r="HU109" s="38"/>
      <c r="HV109" s="38"/>
      <c r="HW109" s="38"/>
      <c r="HX109" s="38"/>
      <c r="HY109" s="38">
        <v>20</v>
      </c>
      <c r="HZ109" s="38"/>
      <c r="IA109" s="38"/>
      <c r="IB109" s="38"/>
      <c r="IC109" s="38"/>
      <c r="ID109" s="38"/>
      <c r="IE109" s="38"/>
      <c r="IF109" s="38"/>
      <c r="IG109" s="38"/>
      <c r="IH109" s="38"/>
      <c r="II109" s="38"/>
      <c r="IJ109" s="38"/>
      <c r="IK109" s="38"/>
      <c r="IL109" s="38"/>
      <c r="IM109" s="38"/>
      <c r="IN109" s="38"/>
      <c r="IO109" s="38"/>
      <c r="IP109" s="38"/>
      <c r="IQ109" s="38"/>
      <c r="IR109" s="38"/>
      <c r="IS109" s="38"/>
      <c r="IT109" s="38"/>
      <c r="IU109" s="38"/>
      <c r="IV109" s="38"/>
      <c r="IW109" s="38"/>
      <c r="IX109" s="38"/>
      <c r="IY109" s="38"/>
      <c r="IZ109" s="38"/>
      <c r="JA109" s="38"/>
      <c r="JB109" s="38"/>
      <c r="JC109" s="38"/>
      <c r="JD109" s="38"/>
      <c r="JE109" s="38"/>
      <c r="JF109" s="38"/>
      <c r="JG109" s="38"/>
      <c r="JH109" s="38"/>
      <c r="JI109" s="38"/>
      <c r="JJ109" s="38"/>
      <c r="JK109" s="38">
        <v>20</v>
      </c>
      <c r="JL109" s="38"/>
      <c r="JM109" s="38"/>
      <c r="JN109" s="38"/>
      <c r="JO109" s="38"/>
      <c r="JP109" s="38"/>
      <c r="JQ109" s="38"/>
      <c r="JR109" s="38"/>
      <c r="JS109" s="38"/>
      <c r="JT109" s="38"/>
      <c r="JU109" s="38"/>
      <c r="JV109" s="38"/>
      <c r="JW109" s="38"/>
      <c r="JX109" s="38"/>
      <c r="JY109" s="38"/>
      <c r="JZ109" s="38"/>
      <c r="KA109" s="38"/>
      <c r="KB109" s="38"/>
      <c r="KC109" s="38"/>
      <c r="KD109" s="38"/>
      <c r="KE109" s="38"/>
      <c r="KF109" s="38"/>
      <c r="KG109" s="38"/>
      <c r="KH109" s="38"/>
      <c r="KI109" s="38"/>
      <c r="KJ109" s="38"/>
      <c r="KK109" s="38"/>
      <c r="KL109" s="38"/>
      <c r="KM109" s="38">
        <v>100</v>
      </c>
      <c r="KN109" s="38"/>
      <c r="KO109" s="38"/>
      <c r="KP109" s="38"/>
      <c r="KQ109" s="38"/>
      <c r="KR109" s="38"/>
      <c r="KS109" s="38"/>
      <c r="KT109" s="38"/>
      <c r="KU109" s="38"/>
      <c r="KV109" s="38"/>
      <c r="KW109" s="38"/>
      <c r="KX109" s="38"/>
      <c r="KY109" s="38"/>
      <c r="KZ109" s="38"/>
      <c r="LA109" s="38"/>
      <c r="LB109" s="38"/>
      <c r="LC109" s="38"/>
      <c r="LD109" s="38"/>
      <c r="LE109" s="38"/>
      <c r="LF109" s="38"/>
      <c r="LG109" s="38"/>
      <c r="LH109" s="38"/>
      <c r="LI109" s="38"/>
      <c r="LJ109" s="38"/>
      <c r="LK109" s="38"/>
      <c r="LL109" s="38"/>
      <c r="LM109" s="38"/>
      <c r="LN109" s="38"/>
      <c r="LO109" s="38"/>
      <c r="LP109" s="38"/>
      <c r="LQ109" s="38"/>
      <c r="LR109" s="38"/>
      <c r="LS109" s="38"/>
      <c r="LT109" s="38"/>
      <c r="LU109" s="38"/>
      <c r="LV109" s="38"/>
      <c r="LW109" s="38"/>
      <c r="LX109" s="38"/>
      <c r="LY109" s="38"/>
      <c r="LZ109" s="38"/>
      <c r="MA109" s="38"/>
      <c r="MB109" s="38"/>
      <c r="MC109" s="38"/>
      <c r="MD109" s="38"/>
      <c r="ME109" s="38"/>
      <c r="MF109" s="38"/>
      <c r="MG109" s="38"/>
      <c r="MH109" s="38"/>
      <c r="MI109" s="38"/>
      <c r="MJ109" s="38"/>
      <c r="MK109" s="38"/>
      <c r="ML109" s="38"/>
      <c r="MM109" s="38"/>
      <c r="MN109" s="38"/>
      <c r="MO109" s="38"/>
      <c r="MP109" s="38"/>
      <c r="MQ109" s="38"/>
      <c r="MR109" s="38"/>
      <c r="MS109" s="38"/>
      <c r="MT109" s="38"/>
      <c r="MU109" s="38"/>
      <c r="MV109" s="38"/>
      <c r="MW109" s="38"/>
      <c r="MX109" s="38"/>
      <c r="MY109" s="38"/>
      <c r="MZ109" s="38"/>
      <c r="NA109" s="38"/>
      <c r="NB109" s="38"/>
      <c r="NC109" s="38"/>
      <c r="ND109" s="38"/>
      <c r="NE109" s="38"/>
      <c r="NF109" s="38"/>
      <c r="NG109" s="38"/>
      <c r="NH109" s="38"/>
      <c r="NI109" s="38"/>
      <c r="NJ109" s="38"/>
      <c r="NK109" s="38"/>
      <c r="NL109" s="38"/>
      <c r="NM109" s="38"/>
      <c r="NN109" s="38"/>
      <c r="NO109" s="38"/>
      <c r="NP109" s="38">
        <v>100</v>
      </c>
      <c r="NQ109" s="38"/>
      <c r="NR109" s="38"/>
      <c r="NS109" s="38"/>
      <c r="NT109" s="38"/>
      <c r="NU109" s="38"/>
      <c r="NV109" s="38"/>
      <c r="NW109" s="38"/>
      <c r="NX109" s="38"/>
      <c r="NY109" s="38"/>
      <c r="NZ109" s="38"/>
      <c r="OA109" s="38"/>
      <c r="OB109" s="38"/>
      <c r="OC109" s="38"/>
      <c r="OD109" s="38"/>
      <c r="OE109" s="38"/>
      <c r="OF109" s="38"/>
      <c r="OG109" s="38"/>
      <c r="OH109" s="38"/>
      <c r="OI109" s="38"/>
      <c r="OJ109" s="38"/>
      <c r="OK109" s="38"/>
      <c r="OL109" s="38"/>
      <c r="OM109" s="38"/>
      <c r="ON109" s="38"/>
      <c r="OO109" s="38"/>
      <c r="OP109" s="38"/>
      <c r="OQ109" s="38"/>
      <c r="OR109" s="38"/>
      <c r="OS109" s="38"/>
      <c r="OT109" s="38"/>
      <c r="OU109" s="38"/>
      <c r="OV109" s="38"/>
      <c r="OW109" s="38"/>
      <c r="OX109" s="38"/>
      <c r="OY109" s="38"/>
      <c r="OZ109" s="38"/>
      <c r="PA109" s="38"/>
      <c r="PB109" s="38"/>
      <c r="PC109" s="38"/>
      <c r="PD109" s="38"/>
      <c r="PE109" s="38"/>
      <c r="PF109" s="38"/>
      <c r="PG109" s="38"/>
      <c r="PH109" s="38"/>
      <c r="PI109" s="38"/>
      <c r="PJ109" s="38"/>
      <c r="PK109" s="38"/>
      <c r="PL109" s="38"/>
      <c r="PM109" s="38">
        <v>150</v>
      </c>
      <c r="PN109" s="38"/>
      <c r="PO109" s="38"/>
      <c r="PP109" s="38"/>
      <c r="PQ109" s="38"/>
      <c r="PR109" s="38"/>
      <c r="PS109" s="38"/>
      <c r="PT109" s="38"/>
      <c r="PU109" s="38"/>
      <c r="PV109" s="38"/>
      <c r="PW109" s="38"/>
      <c r="PX109" s="38"/>
      <c r="PY109" s="38"/>
      <c r="PZ109" s="38"/>
      <c r="QA109" s="38"/>
      <c r="QB109" s="38"/>
      <c r="QC109" s="38"/>
      <c r="QD109" s="38">
        <v>50</v>
      </c>
      <c r="QE109" s="38"/>
      <c r="QF109" s="38"/>
      <c r="QG109" s="38"/>
      <c r="QH109" s="38"/>
      <c r="QI109" s="38"/>
      <c r="QJ109" s="38"/>
      <c r="QK109" s="38"/>
      <c r="QL109" s="38"/>
      <c r="QM109" s="38"/>
      <c r="QN109" s="38"/>
      <c r="QO109" s="38"/>
      <c r="QP109" s="38"/>
      <c r="QQ109" s="38"/>
      <c r="QR109" s="38"/>
      <c r="QS109" s="38"/>
      <c r="QT109" s="38"/>
      <c r="QU109" s="38"/>
      <c r="QV109" s="38"/>
      <c r="QW109" s="38"/>
      <c r="QX109" s="38"/>
      <c r="QY109" s="38"/>
      <c r="QZ109" s="38"/>
      <c r="RA109" s="38"/>
      <c r="RB109" s="38"/>
      <c r="RC109" s="38">
        <v>50</v>
      </c>
      <c r="RD109" s="38"/>
      <c r="RE109" s="38"/>
      <c r="RF109" s="38"/>
      <c r="RG109" s="38"/>
      <c r="RH109" s="38"/>
      <c r="RI109" s="38"/>
      <c r="RJ109" s="38"/>
      <c r="RK109" s="38"/>
      <c r="RL109" s="38"/>
      <c r="RM109" s="38"/>
      <c r="RN109" s="38"/>
      <c r="RO109" s="38"/>
      <c r="RP109" s="38"/>
      <c r="RQ109" s="38"/>
      <c r="RR109" s="38"/>
      <c r="RS109" s="38"/>
      <c r="RT109" s="38"/>
      <c r="RU109" s="38"/>
      <c r="RV109" s="38"/>
      <c r="RW109" s="38"/>
      <c r="RX109" s="38"/>
      <c r="RY109" s="38"/>
      <c r="RZ109" s="38"/>
      <c r="SA109" s="38"/>
      <c r="SB109" s="38"/>
      <c r="SC109" s="38"/>
      <c r="SD109" s="38"/>
      <c r="SE109" s="38"/>
      <c r="SF109" s="38"/>
      <c r="SG109" s="38"/>
      <c r="SH109" s="38">
        <v>30</v>
      </c>
      <c r="SI109" s="38"/>
      <c r="SJ109" s="38"/>
      <c r="SK109" s="38"/>
      <c r="SL109" s="38"/>
      <c r="SM109" s="38"/>
      <c r="SN109" s="38"/>
      <c r="SO109" s="38"/>
      <c r="SP109" s="38"/>
      <c r="SQ109" s="38"/>
      <c r="SR109" s="38"/>
      <c r="SS109" s="38"/>
      <c r="ST109" s="38"/>
      <c r="SU109" s="38"/>
      <c r="SV109" s="38"/>
      <c r="SW109" s="38"/>
      <c r="SX109" s="38"/>
      <c r="SY109" s="38"/>
      <c r="SZ109" s="38"/>
      <c r="TA109" s="38"/>
      <c r="TB109" s="38"/>
      <c r="TC109" s="38"/>
      <c r="TD109" s="38"/>
      <c r="TE109" s="38"/>
      <c r="TF109" s="38"/>
      <c r="TG109" s="38"/>
      <c r="TH109" s="38">
        <v>10</v>
      </c>
      <c r="TI109" s="38"/>
      <c r="TJ109" s="38"/>
      <c r="TK109" s="38"/>
      <c r="TL109" s="38"/>
      <c r="TM109" s="38"/>
      <c r="TN109" s="38"/>
      <c r="TO109" s="38"/>
      <c r="TP109" s="38"/>
      <c r="TQ109" s="38"/>
      <c r="TR109" s="38"/>
      <c r="TS109" s="38"/>
      <c r="TT109" s="38"/>
      <c r="TU109" s="38"/>
      <c r="TV109" s="38"/>
      <c r="TW109" s="38"/>
      <c r="TX109" s="38"/>
      <c r="TY109" s="38"/>
      <c r="TZ109" s="38"/>
      <c r="UA109" s="38"/>
      <c r="UB109" s="38"/>
      <c r="UC109" s="38"/>
      <c r="UD109" s="38"/>
      <c r="UE109" s="38"/>
      <c r="UF109" s="38"/>
      <c r="UG109" s="38"/>
      <c r="UH109" s="38"/>
      <c r="UI109" s="38"/>
      <c r="UJ109" s="38"/>
      <c r="UK109" s="38"/>
      <c r="UL109" s="38"/>
      <c r="UM109" s="38"/>
      <c r="UN109" s="38"/>
      <c r="UO109" s="38"/>
      <c r="UP109" s="38"/>
      <c r="UQ109" s="38"/>
      <c r="UR109" s="38"/>
      <c r="US109" s="38"/>
      <c r="UT109" s="38"/>
      <c r="UU109" s="38"/>
      <c r="UV109" s="38"/>
      <c r="UW109" s="38"/>
      <c r="UX109" s="38"/>
      <c r="UY109" s="38"/>
      <c r="UZ109" s="38"/>
      <c r="VA109" s="38"/>
      <c r="VB109" s="38"/>
      <c r="VC109" s="38"/>
      <c r="VD109" s="38"/>
      <c r="VE109" s="38"/>
      <c r="VF109" s="38"/>
      <c r="VG109" s="38"/>
      <c r="VH109" s="38"/>
      <c r="VI109" s="38"/>
      <c r="VJ109" s="38"/>
      <c r="VK109" s="38"/>
      <c r="VL109" s="38"/>
      <c r="VM109" s="38"/>
      <c r="VN109" s="38"/>
      <c r="VO109" s="38"/>
      <c r="VP109" s="38">
        <v>10</v>
      </c>
      <c r="VQ109" s="38"/>
      <c r="VR109" s="38"/>
      <c r="VS109" s="38"/>
      <c r="VT109" s="38"/>
      <c r="VU109" s="38"/>
      <c r="VV109" s="38"/>
      <c r="VW109" s="38"/>
      <c r="VX109" s="38"/>
      <c r="VY109" s="38"/>
      <c r="VZ109" s="38"/>
      <c r="WA109" s="38"/>
      <c r="WB109" s="38"/>
      <c r="WC109" s="38"/>
      <c r="WD109" s="38"/>
      <c r="WE109" s="38"/>
      <c r="WF109" s="38"/>
      <c r="WG109" s="38"/>
      <c r="WH109" s="38"/>
      <c r="WI109" s="38"/>
      <c r="WJ109" s="38"/>
      <c r="WK109" s="38"/>
      <c r="WL109" s="38"/>
      <c r="WM109" s="38"/>
      <c r="WN109" s="38"/>
      <c r="WO109" s="38"/>
      <c r="WP109" s="38"/>
      <c r="WQ109" s="38"/>
      <c r="WR109" s="38"/>
      <c r="WS109" s="38"/>
      <c r="WT109" s="38"/>
      <c r="WU109" s="38"/>
      <c r="WV109" s="38"/>
      <c r="WW109" s="38"/>
      <c r="WX109" s="38"/>
      <c r="WY109" s="38"/>
      <c r="WZ109" s="38"/>
      <c r="XA109" s="38"/>
      <c r="XB109" s="38"/>
      <c r="XC109" s="38"/>
      <c r="XD109" s="38"/>
      <c r="XE109" s="38"/>
      <c r="XF109" s="38"/>
      <c r="XG109" s="38"/>
      <c r="XH109" s="38"/>
      <c r="XI109" s="38"/>
      <c r="XJ109" s="38"/>
      <c r="XK109" s="38"/>
      <c r="XL109" s="38"/>
      <c r="XM109" s="38"/>
      <c r="XN109" s="38"/>
      <c r="XO109" s="38"/>
      <c r="XP109" s="38"/>
      <c r="XQ109" s="38"/>
      <c r="XR109" s="38"/>
      <c r="XS109" s="38"/>
      <c r="XT109" s="38"/>
      <c r="XU109" s="38"/>
      <c r="XV109" s="38"/>
      <c r="XW109" s="38"/>
      <c r="XX109" s="38"/>
      <c r="XY109" s="38"/>
      <c r="XZ109" s="38"/>
      <c r="YA109" s="38"/>
      <c r="YB109" s="38"/>
      <c r="YC109" s="38"/>
      <c r="YD109" s="38"/>
      <c r="YE109" s="38"/>
      <c r="YF109" s="38"/>
      <c r="YG109" s="38"/>
      <c r="YH109" s="38"/>
      <c r="YI109" s="38"/>
      <c r="YJ109" s="38"/>
      <c r="YK109" s="38"/>
      <c r="YL109" s="38"/>
      <c r="YM109" s="38"/>
      <c r="YN109" s="38"/>
      <c r="YO109" s="38"/>
      <c r="YP109" s="38"/>
      <c r="YQ109" s="38"/>
      <c r="YR109" s="38"/>
      <c r="YS109" s="38"/>
      <c r="YT109" s="38"/>
      <c r="YU109" s="38"/>
      <c r="YV109" s="38"/>
      <c r="YW109" s="38"/>
      <c r="YX109" s="38"/>
      <c r="YY109" s="38"/>
      <c r="YZ109" s="38"/>
      <c r="ZA109" s="38"/>
      <c r="ZB109" s="38"/>
      <c r="ZC109" s="38"/>
      <c r="ZD109" s="38"/>
      <c r="ZE109" s="38"/>
      <c r="ZF109" s="38"/>
      <c r="ZG109" s="38"/>
      <c r="ZH109" s="38"/>
      <c r="ZI109" s="38"/>
      <c r="ZJ109" s="38"/>
      <c r="ZK109" s="38"/>
      <c r="ZL109" s="38"/>
      <c r="ZM109" s="38"/>
      <c r="ZN109" s="38"/>
      <c r="ZO109" s="38"/>
      <c r="ZP109" s="38"/>
      <c r="ZQ109" s="38"/>
      <c r="ZR109" s="38"/>
      <c r="ZS109" s="38"/>
      <c r="ZT109" s="38"/>
      <c r="ZU109" s="38"/>
      <c r="ZV109" s="38"/>
      <c r="ZW109" s="38"/>
      <c r="ZX109" s="38"/>
      <c r="ZY109" s="38"/>
      <c r="ZZ109" s="38"/>
      <c r="AAA109" s="38"/>
      <c r="AAB109" s="38"/>
      <c r="AAC109" s="38"/>
      <c r="AAD109" s="38"/>
      <c r="AAE109" s="38"/>
      <c r="AAF109" s="38"/>
      <c r="AAG109" s="38"/>
      <c r="AAH109" s="38"/>
      <c r="AAI109" s="38"/>
      <c r="AAJ109" s="31">
        <f t="shared" si="9"/>
        <v>0</v>
      </c>
      <c r="AAK109" s="5"/>
    </row>
    <row r="110" spans="1:713" s="36" customFormat="1" x14ac:dyDescent="0.25">
      <c r="A110" s="43" t="s">
        <v>51</v>
      </c>
      <c r="B110" s="77">
        <f t="shared" si="8"/>
        <v>140</v>
      </c>
      <c r="C110" s="69">
        <v>10</v>
      </c>
      <c r="D110" s="71">
        <v>43444</v>
      </c>
      <c r="E110" s="79">
        <v>19.79</v>
      </c>
      <c r="F110" s="79">
        <f t="shared" si="13"/>
        <v>2770.6</v>
      </c>
      <c r="G110" s="77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  <c r="AK110" s="38"/>
      <c r="AL110" s="38"/>
      <c r="AM110" s="38"/>
      <c r="AN110" s="38"/>
      <c r="AO110" s="38"/>
      <c r="AP110" s="38"/>
      <c r="AQ110" s="38"/>
      <c r="AR110" s="38"/>
      <c r="AS110" s="38"/>
      <c r="AT110" s="38"/>
      <c r="AU110" s="38"/>
      <c r="AV110" s="38"/>
      <c r="AW110" s="38"/>
      <c r="AX110" s="38"/>
      <c r="AY110" s="38"/>
      <c r="AZ110" s="38"/>
      <c r="BA110" s="38"/>
      <c r="BB110" s="38"/>
      <c r="BC110" s="38"/>
      <c r="BD110" s="38"/>
      <c r="BE110" s="38"/>
      <c r="BF110" s="38"/>
      <c r="BG110" s="38"/>
      <c r="BH110" s="38"/>
      <c r="BI110" s="38"/>
      <c r="BJ110" s="38"/>
      <c r="BK110" s="38"/>
      <c r="BL110" s="38"/>
      <c r="BM110" s="38"/>
      <c r="BN110" s="38"/>
      <c r="BO110" s="38"/>
      <c r="BP110" s="38"/>
      <c r="BQ110" s="38"/>
      <c r="BR110" s="38"/>
      <c r="BS110" s="38"/>
      <c r="BT110" s="38"/>
      <c r="BU110" s="38"/>
      <c r="BV110" s="38"/>
      <c r="BW110" s="38"/>
      <c r="BX110" s="38"/>
      <c r="BY110" s="38"/>
      <c r="BZ110" s="38"/>
      <c r="CA110" s="38"/>
      <c r="CB110" s="38"/>
      <c r="CC110" s="38"/>
      <c r="CD110" s="38"/>
      <c r="CE110" s="38"/>
      <c r="CF110" s="38"/>
      <c r="CG110" s="38"/>
      <c r="CH110" s="38"/>
      <c r="CI110" s="38"/>
      <c r="CJ110" s="38"/>
      <c r="CK110" s="38"/>
      <c r="CL110" s="38"/>
      <c r="CM110" s="38"/>
      <c r="CN110" s="38"/>
      <c r="CO110" s="38"/>
      <c r="CP110" s="38"/>
      <c r="CQ110" s="38"/>
      <c r="CR110" s="38"/>
      <c r="CS110" s="38"/>
      <c r="CT110" s="38"/>
      <c r="CU110" s="38"/>
      <c r="CV110" s="38"/>
      <c r="CW110" s="38"/>
      <c r="CX110" s="38"/>
      <c r="CY110" s="38"/>
      <c r="CZ110" s="38"/>
      <c r="DA110" s="38"/>
      <c r="DB110" s="38"/>
      <c r="DC110" s="38"/>
      <c r="DD110" s="38"/>
      <c r="DE110" s="38"/>
      <c r="DF110" s="38"/>
      <c r="DG110" s="38"/>
      <c r="DH110" s="38"/>
      <c r="DI110" s="38"/>
      <c r="DJ110" s="38"/>
      <c r="DK110" s="38"/>
      <c r="DL110" s="38"/>
      <c r="DM110" s="38"/>
      <c r="DN110" s="38"/>
      <c r="DO110" s="38"/>
      <c r="DP110" s="38"/>
      <c r="DQ110" s="38"/>
      <c r="DR110" s="38"/>
      <c r="DS110" s="38"/>
      <c r="DT110" s="38"/>
      <c r="DU110" s="38">
        <v>300</v>
      </c>
      <c r="DV110" s="38"/>
      <c r="DW110" s="38"/>
      <c r="DX110" s="38"/>
      <c r="DY110" s="38">
        <v>50</v>
      </c>
      <c r="DZ110" s="38"/>
      <c r="EA110" s="38"/>
      <c r="EB110" s="38"/>
      <c r="EC110" s="38"/>
      <c r="ED110" s="38"/>
      <c r="EE110" s="38"/>
      <c r="EF110" s="38"/>
      <c r="EG110" s="38"/>
      <c r="EH110" s="38"/>
      <c r="EI110" s="38"/>
      <c r="EJ110" s="38"/>
      <c r="EK110" s="38"/>
      <c r="EL110" s="38"/>
      <c r="EM110" s="38"/>
      <c r="EN110" s="38"/>
      <c r="EO110" s="38"/>
      <c r="EP110" s="38"/>
      <c r="EQ110" s="38"/>
      <c r="ER110" s="38"/>
      <c r="ES110" s="38"/>
      <c r="ET110" s="38"/>
      <c r="EU110" s="38"/>
      <c r="EV110" s="38"/>
      <c r="EW110" s="38"/>
      <c r="EX110" s="38"/>
      <c r="EY110" s="38"/>
      <c r="EZ110" s="38"/>
      <c r="FA110" s="38"/>
      <c r="FB110" s="38">
        <v>30</v>
      </c>
      <c r="FC110" s="38"/>
      <c r="FD110" s="38"/>
      <c r="FE110" s="38"/>
      <c r="FF110" s="38"/>
      <c r="FG110" s="38"/>
      <c r="FH110" s="38"/>
      <c r="FI110" s="38"/>
      <c r="FJ110" s="38"/>
      <c r="FK110" s="38"/>
      <c r="FL110" s="38"/>
      <c r="FM110" s="38"/>
      <c r="FN110" s="38"/>
      <c r="FO110" s="38"/>
      <c r="FP110" s="38"/>
      <c r="FQ110" s="38"/>
      <c r="FR110" s="38"/>
      <c r="FS110" s="38"/>
      <c r="FT110" s="38"/>
      <c r="FU110" s="38"/>
      <c r="FV110" s="38"/>
      <c r="FW110" s="38"/>
      <c r="FX110" s="38"/>
      <c r="FY110" s="38"/>
      <c r="FZ110" s="38"/>
      <c r="GA110" s="38"/>
      <c r="GB110" s="38"/>
      <c r="GC110" s="38"/>
      <c r="GD110" s="38"/>
      <c r="GE110" s="38"/>
      <c r="GF110" s="38">
        <v>50</v>
      </c>
      <c r="GG110" s="38"/>
      <c r="GH110" s="38"/>
      <c r="GI110" s="38"/>
      <c r="GJ110" s="38"/>
      <c r="GK110" s="38"/>
      <c r="GL110" s="38">
        <v>30</v>
      </c>
      <c r="GM110" s="38"/>
      <c r="GN110" s="38"/>
      <c r="GO110" s="38"/>
      <c r="GP110" s="38"/>
      <c r="GQ110" s="38"/>
      <c r="GR110" s="38"/>
      <c r="GS110" s="38"/>
      <c r="GT110" s="38"/>
      <c r="GU110" s="38"/>
      <c r="GV110" s="38"/>
      <c r="GW110" s="38"/>
      <c r="GX110" s="38"/>
      <c r="GY110" s="38"/>
      <c r="GZ110" s="38"/>
      <c r="HA110" s="38"/>
      <c r="HB110" s="38"/>
      <c r="HC110" s="38"/>
      <c r="HD110" s="38"/>
      <c r="HE110" s="38"/>
      <c r="HF110" s="38"/>
      <c r="HG110" s="38"/>
      <c r="HH110" s="38"/>
      <c r="HI110" s="38"/>
      <c r="HJ110" s="38"/>
      <c r="HK110" s="38"/>
      <c r="HL110" s="38"/>
      <c r="HM110" s="38"/>
      <c r="HN110" s="38"/>
      <c r="HO110" s="38"/>
      <c r="HP110" s="38"/>
      <c r="HQ110" s="38"/>
      <c r="HR110" s="38"/>
      <c r="HS110" s="38">
        <v>60</v>
      </c>
      <c r="HT110" s="38"/>
      <c r="HU110" s="38"/>
      <c r="HV110" s="38"/>
      <c r="HW110" s="38"/>
      <c r="HX110" s="38"/>
      <c r="HY110" s="38"/>
      <c r="HZ110" s="38"/>
      <c r="IA110" s="38"/>
      <c r="IB110" s="38"/>
      <c r="IC110" s="38"/>
      <c r="ID110" s="38"/>
      <c r="IE110" s="38"/>
      <c r="IF110" s="38"/>
      <c r="IG110" s="38"/>
      <c r="IH110" s="38"/>
      <c r="II110" s="38"/>
      <c r="IJ110" s="38"/>
      <c r="IK110" s="38"/>
      <c r="IL110" s="38"/>
      <c r="IM110" s="38">
        <v>50</v>
      </c>
      <c r="IN110" s="38"/>
      <c r="IO110" s="38"/>
      <c r="IP110" s="38"/>
      <c r="IQ110" s="38"/>
      <c r="IR110" s="38"/>
      <c r="IS110" s="38"/>
      <c r="IT110" s="38"/>
      <c r="IU110" s="38"/>
      <c r="IV110" s="38"/>
      <c r="IW110" s="38"/>
      <c r="IX110" s="38"/>
      <c r="IY110" s="38"/>
      <c r="IZ110" s="38"/>
      <c r="JA110" s="38"/>
      <c r="JB110" s="38"/>
      <c r="JC110" s="38"/>
      <c r="JD110" s="38"/>
      <c r="JE110" s="38"/>
      <c r="JF110" s="38"/>
      <c r="JG110" s="38"/>
      <c r="JH110" s="38"/>
      <c r="JI110" s="38"/>
      <c r="JJ110" s="38"/>
      <c r="JK110" s="38">
        <v>30</v>
      </c>
      <c r="JL110" s="38"/>
      <c r="JM110" s="38"/>
      <c r="JN110" s="38"/>
      <c r="JO110" s="38"/>
      <c r="JP110" s="38"/>
      <c r="JQ110" s="38"/>
      <c r="JR110" s="38">
        <v>100</v>
      </c>
      <c r="JS110" s="38"/>
      <c r="JT110" s="38"/>
      <c r="JU110" s="38"/>
      <c r="JV110" s="38"/>
      <c r="JW110" s="38"/>
      <c r="JX110" s="38"/>
      <c r="JY110" s="38"/>
      <c r="JZ110" s="38">
        <v>50</v>
      </c>
      <c r="KA110" s="38"/>
      <c r="KB110" s="38"/>
      <c r="KC110" s="38"/>
      <c r="KD110" s="38"/>
      <c r="KE110" s="38"/>
      <c r="KF110" s="38"/>
      <c r="KG110" s="38"/>
      <c r="KH110" s="38"/>
      <c r="KI110" s="38"/>
      <c r="KJ110" s="38"/>
      <c r="KK110" s="38"/>
      <c r="KL110" s="38"/>
      <c r="KM110" s="38"/>
      <c r="KN110" s="38"/>
      <c r="KO110" s="38"/>
      <c r="KP110" s="38"/>
      <c r="KQ110" s="38"/>
      <c r="KR110" s="38"/>
      <c r="KS110" s="38"/>
      <c r="KT110" s="38"/>
      <c r="KU110" s="38"/>
      <c r="KV110" s="38"/>
      <c r="KW110" s="38"/>
      <c r="KX110" s="38"/>
      <c r="KY110" s="38"/>
      <c r="KZ110" s="38"/>
      <c r="LA110" s="38"/>
      <c r="LB110" s="38"/>
      <c r="LC110" s="38"/>
      <c r="LD110" s="38"/>
      <c r="LE110" s="38"/>
      <c r="LF110" s="38"/>
      <c r="LG110" s="38"/>
      <c r="LH110" s="38"/>
      <c r="LI110" s="38"/>
      <c r="LJ110" s="38"/>
      <c r="LK110" s="38"/>
      <c r="LL110" s="38"/>
      <c r="LM110" s="38"/>
      <c r="LN110" s="38"/>
      <c r="LO110" s="38"/>
      <c r="LP110" s="38"/>
      <c r="LQ110" s="38"/>
      <c r="LR110" s="38"/>
      <c r="LS110" s="38"/>
      <c r="LT110" s="38"/>
      <c r="LU110" s="38"/>
      <c r="LV110" s="38"/>
      <c r="LW110" s="38"/>
      <c r="LX110" s="38"/>
      <c r="LY110" s="38"/>
      <c r="LZ110" s="38"/>
      <c r="MA110" s="38"/>
      <c r="MB110" s="38"/>
      <c r="MC110" s="38"/>
      <c r="MD110" s="38"/>
      <c r="ME110" s="38"/>
      <c r="MF110" s="38"/>
      <c r="MG110" s="38"/>
      <c r="MH110" s="38"/>
      <c r="MI110" s="38"/>
      <c r="MJ110" s="38"/>
      <c r="MK110" s="38"/>
      <c r="ML110" s="38"/>
      <c r="MM110" s="38"/>
      <c r="MN110" s="38"/>
      <c r="MO110" s="38"/>
      <c r="MP110" s="38"/>
      <c r="MQ110" s="38"/>
      <c r="MR110" s="38"/>
      <c r="MS110" s="38"/>
      <c r="MT110" s="38"/>
      <c r="MU110" s="38"/>
      <c r="MV110" s="38"/>
      <c r="MW110" s="38"/>
      <c r="MX110" s="38"/>
      <c r="MY110" s="38"/>
      <c r="MZ110" s="38"/>
      <c r="NA110" s="38"/>
      <c r="NB110" s="38"/>
      <c r="NC110" s="38"/>
      <c r="ND110" s="38"/>
      <c r="NE110" s="38"/>
      <c r="NF110" s="38"/>
      <c r="NG110" s="38"/>
      <c r="NH110" s="38">
        <v>50</v>
      </c>
      <c r="NI110" s="38"/>
      <c r="NJ110" s="38"/>
      <c r="NK110" s="38"/>
      <c r="NL110" s="38"/>
      <c r="NM110" s="38"/>
      <c r="NN110" s="38"/>
      <c r="NO110" s="38"/>
      <c r="NP110" s="38"/>
      <c r="NQ110" s="38"/>
      <c r="NR110" s="38"/>
      <c r="NS110" s="38"/>
      <c r="NT110" s="38"/>
      <c r="NU110" s="38"/>
      <c r="NV110" s="38"/>
      <c r="NW110" s="38"/>
      <c r="NX110" s="38"/>
      <c r="NY110" s="38"/>
      <c r="NZ110" s="38"/>
      <c r="OA110" s="38"/>
      <c r="OB110" s="38"/>
      <c r="OC110" s="38"/>
      <c r="OD110" s="38"/>
      <c r="OE110" s="38"/>
      <c r="OF110" s="38"/>
      <c r="OG110" s="38"/>
      <c r="OH110" s="38"/>
      <c r="OI110" s="38"/>
      <c r="OJ110" s="38"/>
      <c r="OK110" s="38"/>
      <c r="OL110" s="38"/>
      <c r="OM110" s="38"/>
      <c r="ON110" s="38"/>
      <c r="OO110" s="38"/>
      <c r="OP110" s="38"/>
      <c r="OQ110" s="38"/>
      <c r="OR110" s="38"/>
      <c r="OS110" s="38"/>
      <c r="OT110" s="38"/>
      <c r="OU110" s="38"/>
      <c r="OV110" s="38"/>
      <c r="OW110" s="38"/>
      <c r="OX110" s="38"/>
      <c r="OY110" s="38"/>
      <c r="OZ110" s="38"/>
      <c r="PA110" s="38"/>
      <c r="PB110" s="38"/>
      <c r="PC110" s="38"/>
      <c r="PD110" s="38"/>
      <c r="PE110" s="38"/>
      <c r="PF110" s="38"/>
      <c r="PG110" s="38"/>
      <c r="PH110" s="38"/>
      <c r="PI110" s="38"/>
      <c r="PJ110" s="38"/>
      <c r="PK110" s="38"/>
      <c r="PL110" s="38"/>
      <c r="PM110" s="38"/>
      <c r="PN110" s="38"/>
      <c r="PO110" s="38"/>
      <c r="PP110" s="38"/>
      <c r="PQ110" s="38"/>
      <c r="PR110" s="38"/>
      <c r="PS110" s="38"/>
      <c r="PT110" s="38"/>
      <c r="PU110" s="38"/>
      <c r="PV110" s="38"/>
      <c r="PW110" s="38"/>
      <c r="PX110" s="38"/>
      <c r="PY110" s="38"/>
      <c r="PZ110" s="38"/>
      <c r="QA110" s="38"/>
      <c r="QB110" s="38"/>
      <c r="QC110" s="38"/>
      <c r="QD110" s="38"/>
      <c r="QE110" s="38"/>
      <c r="QF110" s="38"/>
      <c r="QG110" s="38"/>
      <c r="QH110" s="38"/>
      <c r="QI110" s="38"/>
      <c r="QJ110" s="38"/>
      <c r="QK110" s="38"/>
      <c r="QL110" s="38"/>
      <c r="QM110" s="38"/>
      <c r="QN110" s="38"/>
      <c r="QO110" s="38"/>
      <c r="QP110" s="38"/>
      <c r="QQ110" s="38"/>
      <c r="QR110" s="38"/>
      <c r="QS110" s="38"/>
      <c r="QT110" s="38"/>
      <c r="QU110" s="38"/>
      <c r="QV110" s="38"/>
      <c r="QW110" s="38"/>
      <c r="QX110" s="38"/>
      <c r="QY110" s="38"/>
      <c r="QZ110" s="38"/>
      <c r="RA110" s="38"/>
      <c r="RB110" s="38"/>
      <c r="RC110" s="38"/>
      <c r="RD110" s="38"/>
      <c r="RE110" s="38"/>
      <c r="RF110" s="38"/>
      <c r="RG110" s="38"/>
      <c r="RH110" s="38"/>
      <c r="RI110" s="38"/>
      <c r="RJ110" s="38"/>
      <c r="RK110" s="38"/>
      <c r="RL110" s="38"/>
      <c r="RM110" s="38"/>
      <c r="RN110" s="38"/>
      <c r="RO110" s="38">
        <v>50</v>
      </c>
      <c r="RP110" s="38"/>
      <c r="RQ110" s="38"/>
      <c r="RR110" s="38"/>
      <c r="RS110" s="38"/>
      <c r="RT110" s="38"/>
      <c r="RU110" s="38"/>
      <c r="RV110" s="38"/>
      <c r="RW110" s="38"/>
      <c r="RX110" s="38"/>
      <c r="RY110" s="38"/>
      <c r="RZ110" s="38"/>
      <c r="SA110" s="38"/>
      <c r="SB110" s="38"/>
      <c r="SC110" s="38"/>
      <c r="SD110" s="38"/>
      <c r="SE110" s="38"/>
      <c r="SF110" s="38"/>
      <c r="SG110" s="38"/>
      <c r="SH110" s="38"/>
      <c r="SI110" s="38"/>
      <c r="SJ110" s="38"/>
      <c r="SK110" s="38"/>
      <c r="SL110" s="38"/>
      <c r="SM110" s="38"/>
      <c r="SN110" s="38"/>
      <c r="SO110" s="38"/>
      <c r="SP110" s="38"/>
      <c r="SQ110" s="38"/>
      <c r="SR110" s="38"/>
      <c r="SS110" s="38"/>
      <c r="ST110" s="38"/>
      <c r="SU110" s="38"/>
      <c r="SV110" s="38"/>
      <c r="SW110" s="38"/>
      <c r="SX110" s="38"/>
      <c r="SY110" s="38"/>
      <c r="SZ110" s="38"/>
      <c r="TA110" s="38"/>
      <c r="TB110" s="38"/>
      <c r="TC110" s="38"/>
      <c r="TD110" s="38"/>
      <c r="TE110" s="38"/>
      <c r="TF110" s="38"/>
      <c r="TG110" s="38"/>
      <c r="TH110" s="38"/>
      <c r="TI110" s="38"/>
      <c r="TJ110" s="38"/>
      <c r="TK110" s="38"/>
      <c r="TL110" s="38"/>
      <c r="TM110" s="38"/>
      <c r="TN110" s="38"/>
      <c r="TO110" s="38"/>
      <c r="TP110" s="38"/>
      <c r="TQ110" s="38"/>
      <c r="TR110" s="38"/>
      <c r="TS110" s="38"/>
      <c r="TT110" s="38"/>
      <c r="TU110" s="38"/>
      <c r="TV110" s="38"/>
      <c r="TW110" s="38"/>
      <c r="TX110" s="38"/>
      <c r="TY110" s="38"/>
      <c r="TZ110" s="38"/>
      <c r="UA110" s="38"/>
      <c r="UB110" s="38"/>
      <c r="UC110" s="38"/>
      <c r="UD110" s="38"/>
      <c r="UE110" s="38"/>
      <c r="UF110" s="38"/>
      <c r="UG110" s="38"/>
      <c r="UH110" s="38"/>
      <c r="UI110" s="38"/>
      <c r="UJ110" s="38"/>
      <c r="UK110" s="38"/>
      <c r="UL110" s="38"/>
      <c r="UM110" s="38"/>
      <c r="UN110" s="38"/>
      <c r="UO110" s="38"/>
      <c r="UP110" s="38"/>
      <c r="UQ110" s="38"/>
      <c r="UR110" s="38"/>
      <c r="US110" s="38"/>
      <c r="UT110" s="38"/>
      <c r="UU110" s="38"/>
      <c r="UV110" s="38"/>
      <c r="UW110" s="38"/>
      <c r="UX110" s="38"/>
      <c r="UY110" s="38"/>
      <c r="UZ110" s="38"/>
      <c r="VA110" s="38"/>
      <c r="VB110" s="38"/>
      <c r="VC110" s="38"/>
      <c r="VD110" s="38"/>
      <c r="VE110" s="38"/>
      <c r="VF110" s="38"/>
      <c r="VG110" s="38"/>
      <c r="VH110" s="38"/>
      <c r="VI110" s="38"/>
      <c r="VJ110" s="38"/>
      <c r="VK110" s="38"/>
      <c r="VL110" s="38"/>
      <c r="VM110" s="38"/>
      <c r="VN110" s="38"/>
      <c r="VO110" s="38"/>
      <c r="VP110" s="38">
        <v>30</v>
      </c>
      <c r="VQ110" s="38"/>
      <c r="VR110" s="38"/>
      <c r="VS110" s="38"/>
      <c r="VT110" s="38"/>
      <c r="VU110" s="38"/>
      <c r="VV110" s="38"/>
      <c r="VW110" s="38"/>
      <c r="VX110" s="38"/>
      <c r="VY110" s="38"/>
      <c r="VZ110" s="38"/>
      <c r="WA110" s="38"/>
      <c r="WB110" s="38"/>
      <c r="WC110" s="38"/>
      <c r="WD110" s="38"/>
      <c r="WE110" s="38"/>
      <c r="WF110" s="38"/>
      <c r="WG110" s="38"/>
      <c r="WH110" s="38"/>
      <c r="WI110" s="38"/>
      <c r="WJ110" s="38"/>
      <c r="WK110" s="38"/>
      <c r="WL110" s="38"/>
      <c r="WM110" s="38"/>
      <c r="WN110" s="38"/>
      <c r="WO110" s="38"/>
      <c r="WP110" s="38"/>
      <c r="WQ110" s="38"/>
      <c r="WR110" s="38"/>
      <c r="WS110" s="38"/>
      <c r="WT110" s="38"/>
      <c r="WU110" s="38"/>
      <c r="WV110" s="38"/>
      <c r="WW110" s="38"/>
      <c r="WX110" s="38"/>
      <c r="WY110" s="38"/>
      <c r="WZ110" s="38"/>
      <c r="XA110" s="38"/>
      <c r="XB110" s="38"/>
      <c r="XC110" s="38"/>
      <c r="XD110" s="38"/>
      <c r="XE110" s="38"/>
      <c r="XF110" s="38"/>
      <c r="XG110" s="38">
        <v>20</v>
      </c>
      <c r="XH110" s="38"/>
      <c r="XI110" s="38"/>
      <c r="XJ110" s="38"/>
      <c r="XK110" s="38"/>
      <c r="XL110" s="38"/>
      <c r="XM110" s="38"/>
      <c r="XN110" s="38"/>
      <c r="XO110" s="38"/>
      <c r="XP110" s="38"/>
      <c r="XQ110" s="38"/>
      <c r="XR110" s="38"/>
      <c r="XS110" s="38"/>
      <c r="XT110" s="38"/>
      <c r="XU110" s="38"/>
      <c r="XV110" s="38"/>
      <c r="XW110" s="38"/>
      <c r="XX110" s="38"/>
      <c r="XY110" s="38"/>
      <c r="XZ110" s="38"/>
      <c r="YA110" s="38"/>
      <c r="YB110" s="38"/>
      <c r="YC110" s="38">
        <v>150</v>
      </c>
      <c r="YD110" s="38"/>
      <c r="YE110" s="38"/>
      <c r="YF110" s="38"/>
      <c r="YG110" s="38"/>
      <c r="YH110" s="38"/>
      <c r="YI110" s="38"/>
      <c r="YJ110" s="38"/>
      <c r="YK110" s="38"/>
      <c r="YL110" s="38"/>
      <c r="YM110" s="38"/>
      <c r="YN110" s="38"/>
      <c r="YO110" s="38"/>
      <c r="YP110" s="38"/>
      <c r="YQ110" s="38"/>
      <c r="YR110" s="38"/>
      <c r="YS110" s="38"/>
      <c r="YT110" s="38">
        <v>140</v>
      </c>
      <c r="YU110" s="38"/>
      <c r="YV110" s="38"/>
      <c r="YW110" s="38"/>
      <c r="YX110" s="38"/>
      <c r="YY110" s="38"/>
      <c r="YZ110" s="38"/>
      <c r="ZA110" s="38"/>
      <c r="ZB110" s="38"/>
      <c r="ZC110" s="38"/>
      <c r="ZD110" s="38"/>
      <c r="ZE110" s="38"/>
      <c r="ZF110" s="38"/>
      <c r="ZG110" s="38"/>
      <c r="ZH110" s="38"/>
      <c r="ZI110" s="38"/>
      <c r="ZJ110" s="38"/>
      <c r="ZK110" s="38"/>
      <c r="ZL110" s="38"/>
      <c r="ZM110" s="38"/>
      <c r="ZN110" s="38"/>
      <c r="ZO110" s="38"/>
      <c r="ZP110" s="38"/>
      <c r="ZQ110" s="38"/>
      <c r="ZR110" s="38"/>
      <c r="ZS110" s="38"/>
      <c r="ZT110" s="38"/>
      <c r="ZU110" s="38"/>
      <c r="ZV110" s="38"/>
      <c r="ZW110" s="38"/>
      <c r="ZX110" s="38">
        <v>10</v>
      </c>
      <c r="ZY110" s="38"/>
      <c r="ZZ110" s="38"/>
      <c r="AAA110" s="38"/>
      <c r="AAB110" s="38"/>
      <c r="AAC110" s="38"/>
      <c r="AAD110" s="38"/>
      <c r="AAE110" s="38"/>
      <c r="AAF110" s="38"/>
      <c r="AAG110" s="38"/>
      <c r="AAH110" s="38"/>
      <c r="AAI110" s="38"/>
      <c r="AAJ110" s="31">
        <f t="shared" si="9"/>
        <v>0</v>
      </c>
      <c r="AAK110" s="5"/>
    </row>
    <row r="111" spans="1:713" s="36" customFormat="1" x14ac:dyDescent="0.25">
      <c r="A111" s="43" t="s">
        <v>51</v>
      </c>
      <c r="B111" s="77">
        <f t="shared" si="8"/>
        <v>0</v>
      </c>
      <c r="C111" s="69">
        <v>10</v>
      </c>
      <c r="D111" s="72" t="s">
        <v>609</v>
      </c>
      <c r="E111" s="79">
        <v>19.87</v>
      </c>
      <c r="F111" s="79">
        <f t="shared" si="13"/>
        <v>0</v>
      </c>
      <c r="G111" s="77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  <c r="AK111" s="38"/>
      <c r="AL111" s="38"/>
      <c r="AM111" s="38"/>
      <c r="AN111" s="38"/>
      <c r="AO111" s="38"/>
      <c r="AP111" s="38"/>
      <c r="AQ111" s="38"/>
      <c r="AR111" s="38"/>
      <c r="AS111" s="38"/>
      <c r="AT111" s="38"/>
      <c r="AU111" s="38"/>
      <c r="AV111" s="38"/>
      <c r="AW111" s="38"/>
      <c r="AX111" s="38"/>
      <c r="AY111" s="38"/>
      <c r="AZ111" s="38"/>
      <c r="BA111" s="38"/>
      <c r="BB111" s="38"/>
      <c r="BC111" s="38"/>
      <c r="BD111" s="38"/>
      <c r="BE111" s="38"/>
      <c r="BF111" s="38"/>
      <c r="BG111" s="38"/>
      <c r="BH111" s="38"/>
      <c r="BI111" s="38"/>
      <c r="BJ111" s="38"/>
      <c r="BK111" s="38"/>
      <c r="BL111" s="38"/>
      <c r="BM111" s="38"/>
      <c r="BN111" s="38"/>
      <c r="BO111" s="38"/>
      <c r="BP111" s="38"/>
      <c r="BQ111" s="38"/>
      <c r="BR111" s="38"/>
      <c r="BS111" s="38"/>
      <c r="BT111" s="38"/>
      <c r="BU111" s="38"/>
      <c r="BV111" s="38"/>
      <c r="BW111" s="38"/>
      <c r="BX111" s="38"/>
      <c r="BY111" s="38"/>
      <c r="BZ111" s="38"/>
      <c r="CA111" s="38"/>
      <c r="CB111" s="38"/>
      <c r="CC111" s="38"/>
      <c r="CD111" s="38"/>
      <c r="CE111" s="38"/>
      <c r="CF111" s="38"/>
      <c r="CG111" s="38"/>
      <c r="CH111" s="38"/>
      <c r="CI111" s="38"/>
      <c r="CJ111" s="38"/>
      <c r="CK111" s="38"/>
      <c r="CL111" s="38"/>
      <c r="CM111" s="38"/>
      <c r="CN111" s="38"/>
      <c r="CO111" s="38"/>
      <c r="CP111" s="38"/>
      <c r="CQ111" s="38"/>
      <c r="CR111" s="38"/>
      <c r="CS111" s="38"/>
      <c r="CT111" s="38"/>
      <c r="CU111" s="38"/>
      <c r="CV111" s="38"/>
      <c r="CW111" s="38"/>
      <c r="CX111" s="38"/>
      <c r="CY111" s="38"/>
      <c r="CZ111" s="38"/>
      <c r="DA111" s="38"/>
      <c r="DB111" s="38"/>
      <c r="DC111" s="38"/>
      <c r="DD111" s="38"/>
      <c r="DE111" s="38"/>
      <c r="DF111" s="38"/>
      <c r="DG111" s="38"/>
      <c r="DH111" s="38"/>
      <c r="DI111" s="38"/>
      <c r="DJ111" s="38"/>
      <c r="DK111" s="38"/>
      <c r="DL111" s="38"/>
      <c r="DM111" s="38"/>
      <c r="DN111" s="38"/>
      <c r="DO111" s="38"/>
      <c r="DP111" s="38"/>
      <c r="DQ111" s="38"/>
      <c r="DR111" s="38"/>
      <c r="DS111" s="38"/>
      <c r="DT111" s="38"/>
      <c r="DU111" s="38"/>
      <c r="DV111" s="38"/>
      <c r="DW111" s="38"/>
      <c r="DX111" s="38"/>
      <c r="DY111" s="38"/>
      <c r="DZ111" s="38"/>
      <c r="EA111" s="38"/>
      <c r="EB111" s="38"/>
      <c r="EC111" s="38"/>
      <c r="ED111" s="38"/>
      <c r="EE111" s="38"/>
      <c r="EF111" s="38"/>
      <c r="EG111" s="38"/>
      <c r="EH111" s="38"/>
      <c r="EI111" s="38"/>
      <c r="EJ111" s="38"/>
      <c r="EK111" s="38"/>
      <c r="EL111" s="38"/>
      <c r="EM111" s="38"/>
      <c r="EN111" s="38"/>
      <c r="EO111" s="38"/>
      <c r="EP111" s="38"/>
      <c r="EQ111" s="38"/>
      <c r="ER111" s="38"/>
      <c r="ES111" s="38"/>
      <c r="ET111" s="38"/>
      <c r="EU111" s="38"/>
      <c r="EV111" s="38"/>
      <c r="EW111" s="38"/>
      <c r="EX111" s="38"/>
      <c r="EY111" s="38"/>
      <c r="EZ111" s="38"/>
      <c r="FA111" s="38"/>
      <c r="FB111" s="38"/>
      <c r="FC111" s="38"/>
      <c r="FD111" s="38"/>
      <c r="FE111" s="38"/>
      <c r="FF111" s="38"/>
      <c r="FG111" s="38"/>
      <c r="FH111" s="38"/>
      <c r="FI111" s="38"/>
      <c r="FJ111" s="38"/>
      <c r="FK111" s="38"/>
      <c r="FL111" s="38"/>
      <c r="FM111" s="38"/>
      <c r="FN111" s="38"/>
      <c r="FO111" s="38"/>
      <c r="FP111" s="38"/>
      <c r="FQ111" s="38"/>
      <c r="FR111" s="38"/>
      <c r="FS111" s="38"/>
      <c r="FT111" s="38"/>
      <c r="FU111" s="38"/>
      <c r="FV111" s="38"/>
      <c r="FW111" s="38"/>
      <c r="FX111" s="38"/>
      <c r="FY111" s="38"/>
      <c r="FZ111" s="38"/>
      <c r="GA111" s="38"/>
      <c r="GB111" s="38"/>
      <c r="GC111" s="38"/>
      <c r="GD111" s="38"/>
      <c r="GE111" s="38"/>
      <c r="GF111" s="38"/>
      <c r="GG111" s="38"/>
      <c r="GH111" s="38"/>
      <c r="GI111" s="38"/>
      <c r="GJ111" s="38"/>
      <c r="GK111" s="38"/>
      <c r="GL111" s="38"/>
      <c r="GM111" s="38"/>
      <c r="GN111" s="38"/>
      <c r="GO111" s="38"/>
      <c r="GP111" s="38"/>
      <c r="GQ111" s="38"/>
      <c r="GR111" s="38"/>
      <c r="GS111" s="38"/>
      <c r="GT111" s="38"/>
      <c r="GU111" s="38"/>
      <c r="GV111" s="38"/>
      <c r="GW111" s="38"/>
      <c r="GX111" s="38"/>
      <c r="GY111" s="38"/>
      <c r="GZ111" s="38"/>
      <c r="HA111" s="38"/>
      <c r="HB111" s="38"/>
      <c r="HC111" s="38"/>
      <c r="HD111" s="38"/>
      <c r="HE111" s="38"/>
      <c r="HF111" s="38"/>
      <c r="HG111" s="38"/>
      <c r="HH111" s="38"/>
      <c r="HI111" s="38"/>
      <c r="HJ111" s="38"/>
      <c r="HK111" s="38"/>
      <c r="HL111" s="38"/>
      <c r="HM111" s="38"/>
      <c r="HN111" s="38"/>
      <c r="HO111" s="38"/>
      <c r="HP111" s="38"/>
      <c r="HQ111" s="38"/>
      <c r="HR111" s="38"/>
      <c r="HS111" s="38"/>
      <c r="HT111" s="38"/>
      <c r="HU111" s="38"/>
      <c r="HV111" s="38"/>
      <c r="HW111" s="38"/>
      <c r="HX111" s="38"/>
      <c r="HY111" s="38"/>
      <c r="HZ111" s="38"/>
      <c r="IA111" s="38"/>
      <c r="IB111" s="38"/>
      <c r="IC111" s="38"/>
      <c r="ID111" s="38"/>
      <c r="IE111" s="38"/>
      <c r="IF111" s="38"/>
      <c r="IG111" s="38"/>
      <c r="IH111" s="38"/>
      <c r="II111" s="38"/>
      <c r="IJ111" s="38"/>
      <c r="IK111" s="38"/>
      <c r="IL111" s="38"/>
      <c r="IM111" s="38"/>
      <c r="IN111" s="38"/>
      <c r="IO111" s="38"/>
      <c r="IP111" s="38"/>
      <c r="IQ111" s="38"/>
      <c r="IR111" s="38"/>
      <c r="IS111" s="38"/>
      <c r="IT111" s="38"/>
      <c r="IU111" s="38"/>
      <c r="IV111" s="38"/>
      <c r="IW111" s="38"/>
      <c r="IX111" s="38"/>
      <c r="IY111" s="38"/>
      <c r="IZ111" s="38"/>
      <c r="JA111" s="38"/>
      <c r="JB111" s="38"/>
      <c r="JC111" s="38"/>
      <c r="JD111" s="38"/>
      <c r="JE111" s="38"/>
      <c r="JF111" s="38"/>
      <c r="JG111" s="38"/>
      <c r="JH111" s="38"/>
      <c r="JI111" s="38"/>
      <c r="JJ111" s="38"/>
      <c r="JK111" s="38"/>
      <c r="JL111" s="38"/>
      <c r="JM111" s="38"/>
      <c r="JN111" s="38"/>
      <c r="JO111" s="38"/>
      <c r="JP111" s="38"/>
      <c r="JQ111" s="38"/>
      <c r="JR111" s="38"/>
      <c r="JS111" s="38"/>
      <c r="JT111" s="38"/>
      <c r="JU111" s="38"/>
      <c r="JV111" s="38"/>
      <c r="JW111" s="38"/>
      <c r="JX111" s="38"/>
      <c r="JY111" s="38"/>
      <c r="JZ111" s="38"/>
      <c r="KA111" s="38"/>
      <c r="KB111" s="38"/>
      <c r="KC111" s="38"/>
      <c r="KD111" s="38"/>
      <c r="KE111" s="38"/>
      <c r="KF111" s="38"/>
      <c r="KG111" s="38"/>
      <c r="KH111" s="38"/>
      <c r="KI111" s="38"/>
      <c r="KJ111" s="38"/>
      <c r="KK111" s="38"/>
      <c r="KL111" s="38"/>
      <c r="KM111" s="38"/>
      <c r="KN111" s="38"/>
      <c r="KO111" s="38"/>
      <c r="KP111" s="38"/>
      <c r="KQ111" s="38"/>
      <c r="KR111" s="38"/>
      <c r="KS111" s="38"/>
      <c r="KT111" s="38"/>
      <c r="KU111" s="38"/>
      <c r="KV111" s="38"/>
      <c r="KW111" s="38"/>
      <c r="KX111" s="38"/>
      <c r="KY111" s="38"/>
      <c r="KZ111" s="38"/>
      <c r="LA111" s="38"/>
      <c r="LB111" s="38"/>
      <c r="LC111" s="38"/>
      <c r="LD111" s="38"/>
      <c r="LE111" s="38"/>
      <c r="LF111" s="38"/>
      <c r="LG111" s="38"/>
      <c r="LH111" s="38"/>
      <c r="LI111" s="38"/>
      <c r="LJ111" s="38"/>
      <c r="LK111" s="38"/>
      <c r="LL111" s="38"/>
      <c r="LM111" s="38"/>
      <c r="LN111" s="38"/>
      <c r="LO111" s="38"/>
      <c r="LP111" s="38"/>
      <c r="LQ111" s="38"/>
      <c r="LR111" s="38"/>
      <c r="LS111" s="38"/>
      <c r="LT111" s="38"/>
      <c r="LU111" s="38"/>
      <c r="LV111" s="38"/>
      <c r="LW111" s="38"/>
      <c r="LX111" s="38"/>
      <c r="LY111" s="38"/>
      <c r="LZ111" s="38"/>
      <c r="MA111" s="38"/>
      <c r="MB111" s="38"/>
      <c r="MC111" s="38"/>
      <c r="MD111" s="38"/>
      <c r="ME111" s="38"/>
      <c r="MF111" s="38"/>
      <c r="MG111" s="38"/>
      <c r="MH111" s="38"/>
      <c r="MI111" s="38"/>
      <c r="MJ111" s="38"/>
      <c r="MK111" s="38"/>
      <c r="ML111" s="38"/>
      <c r="MM111" s="38"/>
      <c r="MN111" s="38"/>
      <c r="MO111" s="38"/>
      <c r="MP111" s="38"/>
      <c r="MQ111" s="38"/>
      <c r="MR111" s="38"/>
      <c r="MS111" s="38"/>
      <c r="MT111" s="38"/>
      <c r="MU111" s="38"/>
      <c r="MV111" s="38"/>
      <c r="MW111" s="38"/>
      <c r="MX111" s="38"/>
      <c r="MY111" s="38"/>
      <c r="MZ111" s="38"/>
      <c r="NA111" s="38"/>
      <c r="NB111" s="38"/>
      <c r="NC111" s="38"/>
      <c r="ND111" s="38"/>
      <c r="NE111" s="38"/>
      <c r="NF111" s="38"/>
      <c r="NG111" s="38"/>
      <c r="NH111" s="38"/>
      <c r="NI111" s="38"/>
      <c r="NJ111" s="38"/>
      <c r="NK111" s="38"/>
      <c r="NL111" s="38"/>
      <c r="NM111" s="38"/>
      <c r="NN111" s="38"/>
      <c r="NO111" s="38"/>
      <c r="NP111" s="38"/>
      <c r="NQ111" s="38"/>
      <c r="NR111" s="38"/>
      <c r="NS111" s="38"/>
      <c r="NT111" s="38"/>
      <c r="NU111" s="38"/>
      <c r="NV111" s="38"/>
      <c r="NW111" s="38"/>
      <c r="NX111" s="38"/>
      <c r="NY111" s="38"/>
      <c r="NZ111" s="38"/>
      <c r="OA111" s="38"/>
      <c r="OB111" s="38"/>
      <c r="OC111" s="38"/>
      <c r="OD111" s="38"/>
      <c r="OE111" s="38"/>
      <c r="OF111" s="38"/>
      <c r="OG111" s="38"/>
      <c r="OH111" s="38"/>
      <c r="OI111" s="38"/>
      <c r="OJ111" s="38"/>
      <c r="OK111" s="38"/>
      <c r="OL111" s="38"/>
      <c r="OM111" s="38"/>
      <c r="ON111" s="38"/>
      <c r="OO111" s="38"/>
      <c r="OP111" s="38"/>
      <c r="OQ111" s="38"/>
      <c r="OR111" s="38"/>
      <c r="OS111" s="38"/>
      <c r="OT111" s="38"/>
      <c r="OU111" s="38"/>
      <c r="OV111" s="38"/>
      <c r="OW111" s="38"/>
      <c r="OX111" s="38"/>
      <c r="OY111" s="38"/>
      <c r="OZ111" s="38"/>
      <c r="PA111" s="38"/>
      <c r="PB111" s="38"/>
      <c r="PC111" s="38"/>
      <c r="PD111" s="38"/>
      <c r="PE111" s="38"/>
      <c r="PF111" s="38"/>
      <c r="PG111" s="38"/>
      <c r="PH111" s="38"/>
      <c r="PI111" s="38"/>
      <c r="PJ111" s="38"/>
      <c r="PK111" s="38"/>
      <c r="PL111" s="38"/>
      <c r="PM111" s="38"/>
      <c r="PN111" s="38"/>
      <c r="PO111" s="38"/>
      <c r="PP111" s="38"/>
      <c r="PQ111" s="38"/>
      <c r="PR111" s="38"/>
      <c r="PS111" s="38"/>
      <c r="PT111" s="38"/>
      <c r="PU111" s="38"/>
      <c r="PV111" s="38"/>
      <c r="PW111" s="38"/>
      <c r="PX111" s="38"/>
      <c r="PY111" s="38"/>
      <c r="PZ111" s="38"/>
      <c r="QA111" s="38"/>
      <c r="QB111" s="38"/>
      <c r="QC111" s="38"/>
      <c r="QD111" s="38"/>
      <c r="QE111" s="38"/>
      <c r="QF111" s="38"/>
      <c r="QG111" s="38"/>
      <c r="QH111" s="38"/>
      <c r="QI111" s="38"/>
      <c r="QJ111" s="38"/>
      <c r="QK111" s="38"/>
      <c r="QL111" s="38"/>
      <c r="QM111" s="38"/>
      <c r="QN111" s="38"/>
      <c r="QO111" s="38"/>
      <c r="QP111" s="38"/>
      <c r="QQ111" s="38"/>
      <c r="QR111" s="38"/>
      <c r="QS111" s="38"/>
      <c r="QT111" s="38"/>
      <c r="QU111" s="38"/>
      <c r="QV111" s="38"/>
      <c r="QW111" s="38"/>
      <c r="QX111" s="38"/>
      <c r="QY111" s="38"/>
      <c r="QZ111" s="38"/>
      <c r="RA111" s="38"/>
      <c r="RB111" s="38"/>
      <c r="RC111" s="38"/>
      <c r="RD111" s="38"/>
      <c r="RE111" s="38"/>
      <c r="RF111" s="38"/>
      <c r="RG111" s="38"/>
      <c r="RH111" s="38"/>
      <c r="RI111" s="38"/>
      <c r="RJ111" s="38"/>
      <c r="RK111" s="38"/>
      <c r="RL111" s="38"/>
      <c r="RM111" s="38"/>
      <c r="RN111" s="38"/>
      <c r="RO111" s="38"/>
      <c r="RP111" s="38"/>
      <c r="RQ111" s="38"/>
      <c r="RR111" s="38"/>
      <c r="RS111" s="38"/>
      <c r="RT111" s="38"/>
      <c r="RU111" s="38"/>
      <c r="RV111" s="38"/>
      <c r="RW111" s="38"/>
      <c r="RX111" s="38"/>
      <c r="RY111" s="38"/>
      <c r="RZ111" s="38"/>
      <c r="SA111" s="38"/>
      <c r="SB111" s="38"/>
      <c r="SC111" s="38"/>
      <c r="SD111" s="38"/>
      <c r="SE111" s="38"/>
      <c r="SF111" s="38"/>
      <c r="SG111" s="38"/>
      <c r="SH111" s="38"/>
      <c r="SI111" s="38">
        <v>50</v>
      </c>
      <c r="SJ111" s="38"/>
      <c r="SK111" s="38"/>
      <c r="SL111" s="38"/>
      <c r="SM111" s="38"/>
      <c r="SN111" s="38"/>
      <c r="SO111" s="38"/>
      <c r="SP111" s="38"/>
      <c r="SQ111" s="38"/>
      <c r="SR111" s="38"/>
      <c r="SS111" s="38"/>
      <c r="ST111" s="38"/>
      <c r="SU111" s="38"/>
      <c r="SV111" s="38"/>
      <c r="SW111" s="38"/>
      <c r="SX111" s="38"/>
      <c r="SY111" s="38"/>
      <c r="SZ111" s="38"/>
      <c r="TA111" s="38"/>
      <c r="TB111" s="38"/>
      <c r="TC111" s="38"/>
      <c r="TD111" s="38"/>
      <c r="TE111" s="38">
        <v>50</v>
      </c>
      <c r="TF111" s="38"/>
      <c r="TG111" s="38"/>
      <c r="TH111" s="38"/>
      <c r="TI111" s="38"/>
      <c r="TJ111" s="38"/>
      <c r="TK111" s="38"/>
      <c r="TL111" s="38"/>
      <c r="TM111" s="38"/>
      <c r="TN111" s="38"/>
      <c r="TO111" s="38"/>
      <c r="TP111" s="38"/>
      <c r="TQ111" s="38"/>
      <c r="TR111" s="38"/>
      <c r="TS111" s="38"/>
      <c r="TT111" s="38"/>
      <c r="TU111" s="38"/>
      <c r="TV111" s="38"/>
      <c r="TW111" s="38"/>
      <c r="TX111" s="38"/>
      <c r="TY111" s="38"/>
      <c r="TZ111" s="38"/>
      <c r="UA111" s="38"/>
      <c r="UB111" s="38"/>
      <c r="UC111" s="38"/>
      <c r="UD111" s="38"/>
      <c r="UE111" s="38"/>
      <c r="UF111" s="38"/>
      <c r="UG111" s="38"/>
      <c r="UH111" s="38"/>
      <c r="UI111" s="38"/>
      <c r="UJ111" s="38"/>
      <c r="UK111" s="38"/>
      <c r="UL111" s="38"/>
      <c r="UM111" s="38"/>
      <c r="UN111" s="38"/>
      <c r="UO111" s="38"/>
      <c r="UP111" s="38"/>
      <c r="UQ111" s="38"/>
      <c r="UR111" s="38"/>
      <c r="US111" s="38"/>
      <c r="UT111" s="38"/>
      <c r="UU111" s="38"/>
      <c r="UV111" s="38"/>
      <c r="UW111" s="38"/>
      <c r="UX111" s="38"/>
      <c r="UY111" s="38"/>
      <c r="UZ111" s="38"/>
      <c r="VA111" s="38"/>
      <c r="VB111" s="38"/>
      <c r="VC111" s="38"/>
      <c r="VD111" s="38"/>
      <c r="VE111" s="38"/>
      <c r="VF111" s="38"/>
      <c r="VG111" s="38"/>
      <c r="VH111" s="38"/>
      <c r="VI111" s="38"/>
      <c r="VJ111" s="38"/>
      <c r="VK111" s="38"/>
      <c r="VL111" s="38"/>
      <c r="VM111" s="38"/>
      <c r="VN111" s="38"/>
      <c r="VO111" s="38"/>
      <c r="VP111" s="38"/>
      <c r="VQ111" s="38"/>
      <c r="VR111" s="38"/>
      <c r="VS111" s="38"/>
      <c r="VT111" s="38"/>
      <c r="VU111" s="38"/>
      <c r="VV111" s="38"/>
      <c r="VW111" s="38"/>
      <c r="VX111" s="38"/>
      <c r="VY111" s="38"/>
      <c r="VZ111" s="38"/>
      <c r="WA111" s="38"/>
      <c r="WB111" s="38"/>
      <c r="WC111" s="38"/>
      <c r="WD111" s="38"/>
      <c r="WE111" s="38"/>
      <c r="WF111" s="38"/>
      <c r="WG111" s="38"/>
      <c r="WH111" s="38"/>
      <c r="WI111" s="38"/>
      <c r="WJ111" s="38"/>
      <c r="WK111" s="38"/>
      <c r="WL111" s="38"/>
      <c r="WM111" s="38"/>
      <c r="WN111" s="38"/>
      <c r="WO111" s="38"/>
      <c r="WP111" s="38"/>
      <c r="WQ111" s="38"/>
      <c r="WR111" s="38"/>
      <c r="WS111" s="38"/>
      <c r="WT111" s="38"/>
      <c r="WU111" s="38"/>
      <c r="WV111" s="38"/>
      <c r="WW111" s="38"/>
      <c r="WX111" s="38"/>
      <c r="WY111" s="38"/>
      <c r="WZ111" s="38"/>
      <c r="XA111" s="38"/>
      <c r="XB111" s="38"/>
      <c r="XC111" s="38"/>
      <c r="XD111" s="38"/>
      <c r="XE111" s="38"/>
      <c r="XF111" s="38"/>
      <c r="XG111" s="38">
        <v>10</v>
      </c>
      <c r="XH111" s="38"/>
      <c r="XI111" s="38"/>
      <c r="XJ111" s="38"/>
      <c r="XK111" s="38"/>
      <c r="XL111" s="38"/>
      <c r="XM111" s="38"/>
      <c r="XN111" s="38"/>
      <c r="XO111" s="38"/>
      <c r="XP111" s="38"/>
      <c r="XQ111" s="38"/>
      <c r="XR111" s="38"/>
      <c r="XS111" s="38"/>
      <c r="XT111" s="38"/>
      <c r="XU111" s="38"/>
      <c r="XV111" s="38"/>
      <c r="XW111" s="38"/>
      <c r="XX111" s="38"/>
      <c r="XY111" s="38"/>
      <c r="XZ111" s="38">
        <v>40</v>
      </c>
      <c r="YA111" s="38"/>
      <c r="YB111" s="38"/>
      <c r="YC111" s="38"/>
      <c r="YD111" s="38"/>
      <c r="YE111" s="38"/>
      <c r="YF111" s="38"/>
      <c r="YG111" s="38"/>
      <c r="YH111" s="38"/>
      <c r="YI111" s="38"/>
      <c r="YJ111" s="38"/>
      <c r="YK111" s="38"/>
      <c r="YL111" s="38"/>
      <c r="YM111" s="38"/>
      <c r="YN111" s="38"/>
      <c r="YO111" s="38"/>
      <c r="YP111" s="38"/>
      <c r="YQ111" s="38"/>
      <c r="YR111" s="38"/>
      <c r="YS111" s="38"/>
      <c r="YT111" s="38"/>
      <c r="YU111" s="38">
        <v>40</v>
      </c>
      <c r="YV111" s="38"/>
      <c r="YW111" s="38"/>
      <c r="YX111" s="38"/>
      <c r="YY111" s="38"/>
      <c r="YZ111" s="38"/>
      <c r="ZA111" s="38"/>
      <c r="ZB111" s="38"/>
      <c r="ZC111" s="38"/>
      <c r="ZD111" s="38"/>
      <c r="ZE111" s="38"/>
      <c r="ZF111" s="38"/>
      <c r="ZG111" s="38"/>
      <c r="ZH111" s="38"/>
      <c r="ZI111" s="38"/>
      <c r="ZJ111" s="38"/>
      <c r="ZK111" s="38"/>
      <c r="ZL111" s="38"/>
      <c r="ZM111" s="38"/>
      <c r="ZN111" s="38"/>
      <c r="ZO111" s="38"/>
      <c r="ZP111" s="38"/>
      <c r="ZQ111" s="38"/>
      <c r="ZR111" s="38"/>
      <c r="ZS111" s="38"/>
      <c r="ZT111" s="38"/>
      <c r="ZU111" s="38"/>
      <c r="ZV111" s="38"/>
      <c r="ZW111" s="38"/>
      <c r="ZX111" s="38">
        <v>10</v>
      </c>
      <c r="ZY111" s="38"/>
      <c r="ZZ111" s="38"/>
      <c r="AAA111" s="38"/>
      <c r="AAB111" s="38"/>
      <c r="AAC111" s="38"/>
      <c r="AAD111" s="38"/>
      <c r="AAE111" s="38"/>
      <c r="AAF111" s="38"/>
      <c r="AAG111" s="38"/>
      <c r="AAH111" s="38"/>
      <c r="AAI111" s="38"/>
      <c r="AAJ111" s="31">
        <f t="shared" si="9"/>
        <v>0</v>
      </c>
      <c r="AAK111" s="5"/>
    </row>
    <row r="112" spans="1:713" s="36" customFormat="1" x14ac:dyDescent="0.25">
      <c r="A112" s="43" t="s">
        <v>108</v>
      </c>
      <c r="B112" s="77">
        <f t="shared" si="8"/>
        <v>2</v>
      </c>
      <c r="C112" s="69">
        <v>1</v>
      </c>
      <c r="D112" s="71">
        <v>43461</v>
      </c>
      <c r="E112" s="79">
        <v>46.64</v>
      </c>
      <c r="F112" s="79">
        <f t="shared" si="13"/>
        <v>93.28</v>
      </c>
      <c r="G112" s="77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  <c r="AK112" s="38"/>
      <c r="AL112" s="38"/>
      <c r="AM112" s="38"/>
      <c r="AN112" s="38"/>
      <c r="AO112" s="38"/>
      <c r="AP112" s="38"/>
      <c r="AQ112" s="38"/>
      <c r="AR112" s="38"/>
      <c r="AS112" s="38"/>
      <c r="AT112" s="38"/>
      <c r="AU112" s="38"/>
      <c r="AV112" s="38"/>
      <c r="AW112" s="38"/>
      <c r="AX112" s="38"/>
      <c r="AY112" s="38"/>
      <c r="AZ112" s="38"/>
      <c r="BA112" s="38"/>
      <c r="BB112" s="38"/>
      <c r="BC112" s="38"/>
      <c r="BD112" s="38"/>
      <c r="BE112" s="38"/>
      <c r="BF112" s="38"/>
      <c r="BG112" s="38"/>
      <c r="BH112" s="38"/>
      <c r="BI112" s="38"/>
      <c r="BJ112" s="38"/>
      <c r="BK112" s="38"/>
      <c r="BL112" s="38"/>
      <c r="BM112" s="38"/>
      <c r="BN112" s="38"/>
      <c r="BO112" s="38"/>
      <c r="BP112" s="38"/>
      <c r="BQ112" s="38"/>
      <c r="BR112" s="38"/>
      <c r="BS112" s="38"/>
      <c r="BT112" s="38"/>
      <c r="BU112" s="38"/>
      <c r="BV112" s="38"/>
      <c r="BW112" s="38"/>
      <c r="BX112" s="38"/>
      <c r="BY112" s="38"/>
      <c r="BZ112" s="38"/>
      <c r="CA112" s="38"/>
      <c r="CB112" s="38"/>
      <c r="CC112" s="38"/>
      <c r="CD112" s="38"/>
      <c r="CE112" s="38"/>
      <c r="CF112" s="38"/>
      <c r="CG112" s="38"/>
      <c r="CH112" s="38"/>
      <c r="CI112" s="38"/>
      <c r="CJ112" s="38"/>
      <c r="CK112" s="38"/>
      <c r="CL112" s="38"/>
      <c r="CM112" s="38"/>
      <c r="CN112" s="38"/>
      <c r="CO112" s="38"/>
      <c r="CP112" s="38"/>
      <c r="CQ112" s="38"/>
      <c r="CR112" s="38"/>
      <c r="CS112" s="38"/>
      <c r="CT112" s="38"/>
      <c r="CU112" s="38"/>
      <c r="CV112" s="38"/>
      <c r="CW112" s="38"/>
      <c r="CX112" s="38"/>
      <c r="CY112" s="38"/>
      <c r="CZ112" s="38"/>
      <c r="DA112" s="38"/>
      <c r="DB112" s="38"/>
      <c r="DC112" s="38"/>
      <c r="DD112" s="38"/>
      <c r="DE112" s="38"/>
      <c r="DF112" s="38"/>
      <c r="DG112" s="38"/>
      <c r="DH112" s="38"/>
      <c r="DI112" s="38"/>
      <c r="DJ112" s="38"/>
      <c r="DK112" s="38"/>
      <c r="DL112" s="38"/>
      <c r="DM112" s="38"/>
      <c r="DN112" s="38"/>
      <c r="DO112" s="38"/>
      <c r="DP112" s="38"/>
      <c r="DQ112" s="38"/>
      <c r="DR112" s="38"/>
      <c r="DS112" s="38"/>
      <c r="DT112" s="38"/>
      <c r="DU112" s="38"/>
      <c r="DV112" s="38"/>
      <c r="DW112" s="38"/>
      <c r="DX112" s="38"/>
      <c r="DY112" s="38"/>
      <c r="DZ112" s="38"/>
      <c r="EA112" s="38"/>
      <c r="EB112" s="38"/>
      <c r="EC112" s="38"/>
      <c r="ED112" s="38"/>
      <c r="EE112" s="38"/>
      <c r="EF112" s="38"/>
      <c r="EG112" s="38"/>
      <c r="EH112" s="38"/>
      <c r="EI112" s="38"/>
      <c r="EJ112" s="38"/>
      <c r="EK112" s="38"/>
      <c r="EL112" s="38"/>
      <c r="EM112" s="38"/>
      <c r="EN112" s="38"/>
      <c r="EO112" s="38"/>
      <c r="EP112" s="38"/>
      <c r="EQ112" s="38"/>
      <c r="ER112" s="38"/>
      <c r="ES112" s="38"/>
      <c r="ET112" s="38"/>
      <c r="EU112" s="38"/>
      <c r="EV112" s="38"/>
      <c r="EW112" s="38"/>
      <c r="EX112" s="38"/>
      <c r="EY112" s="38"/>
      <c r="EZ112" s="38"/>
      <c r="FA112" s="38"/>
      <c r="FB112" s="38"/>
      <c r="FC112" s="38"/>
      <c r="FD112" s="38"/>
      <c r="FE112" s="38"/>
      <c r="FF112" s="38"/>
      <c r="FG112" s="38"/>
      <c r="FH112" s="38"/>
      <c r="FI112" s="38"/>
      <c r="FJ112" s="38"/>
      <c r="FK112" s="38"/>
      <c r="FL112" s="38"/>
      <c r="FM112" s="38"/>
      <c r="FN112" s="38"/>
      <c r="FO112" s="38"/>
      <c r="FP112" s="38"/>
      <c r="FQ112" s="38"/>
      <c r="FR112" s="38"/>
      <c r="FS112" s="38"/>
      <c r="FT112" s="38"/>
      <c r="FU112" s="38"/>
      <c r="FV112" s="38"/>
      <c r="FW112" s="38"/>
      <c r="FX112" s="38"/>
      <c r="FY112" s="38"/>
      <c r="FZ112" s="38"/>
      <c r="GA112" s="38"/>
      <c r="GB112" s="38"/>
      <c r="GC112" s="38"/>
      <c r="GD112" s="38"/>
      <c r="GE112" s="38"/>
      <c r="GF112" s="38"/>
      <c r="GG112" s="38"/>
      <c r="GH112" s="38"/>
      <c r="GI112" s="38"/>
      <c r="GJ112" s="38"/>
      <c r="GK112" s="38"/>
      <c r="GL112" s="38"/>
      <c r="GM112" s="38"/>
      <c r="GN112" s="38"/>
      <c r="GO112" s="38"/>
      <c r="GP112" s="38"/>
      <c r="GQ112" s="38"/>
      <c r="GR112" s="38"/>
      <c r="GS112" s="38"/>
      <c r="GT112" s="38"/>
      <c r="GU112" s="38"/>
      <c r="GV112" s="38"/>
      <c r="GW112" s="38"/>
      <c r="GX112" s="38"/>
      <c r="GY112" s="38"/>
      <c r="GZ112" s="38"/>
      <c r="HA112" s="38"/>
      <c r="HB112" s="38"/>
      <c r="HC112" s="38"/>
      <c r="HD112" s="38"/>
      <c r="HE112" s="38"/>
      <c r="HF112" s="38"/>
      <c r="HG112" s="38"/>
      <c r="HH112" s="38"/>
      <c r="HI112" s="38"/>
      <c r="HJ112" s="38"/>
      <c r="HK112" s="38"/>
      <c r="HL112" s="38"/>
      <c r="HM112" s="38"/>
      <c r="HN112" s="38"/>
      <c r="HO112" s="38"/>
      <c r="HP112" s="38"/>
      <c r="HQ112" s="38"/>
      <c r="HR112" s="38"/>
      <c r="HS112" s="38"/>
      <c r="HT112" s="38"/>
      <c r="HU112" s="38"/>
      <c r="HV112" s="38"/>
      <c r="HW112" s="38"/>
      <c r="HX112" s="38"/>
      <c r="HY112" s="38"/>
      <c r="HZ112" s="38"/>
      <c r="IA112" s="38"/>
      <c r="IB112" s="38"/>
      <c r="IC112" s="38"/>
      <c r="ID112" s="38"/>
      <c r="IE112" s="38"/>
      <c r="IF112" s="38"/>
      <c r="IG112" s="38"/>
      <c r="IH112" s="38"/>
      <c r="II112" s="38"/>
      <c r="IJ112" s="38"/>
      <c r="IK112" s="38"/>
      <c r="IL112" s="38"/>
      <c r="IM112" s="38"/>
      <c r="IN112" s="38"/>
      <c r="IO112" s="38"/>
      <c r="IP112" s="38"/>
      <c r="IQ112" s="38"/>
      <c r="IR112" s="38"/>
      <c r="IS112" s="38"/>
      <c r="IT112" s="38"/>
      <c r="IU112" s="38"/>
      <c r="IV112" s="38"/>
      <c r="IW112" s="38"/>
      <c r="IX112" s="38"/>
      <c r="IY112" s="38"/>
      <c r="IZ112" s="38"/>
      <c r="JA112" s="38"/>
      <c r="JB112" s="38"/>
      <c r="JC112" s="38"/>
      <c r="JD112" s="38"/>
      <c r="JE112" s="38"/>
      <c r="JF112" s="38"/>
      <c r="JG112" s="38"/>
      <c r="JH112" s="38"/>
      <c r="JI112" s="38"/>
      <c r="JJ112" s="38"/>
      <c r="JK112" s="38"/>
      <c r="JL112" s="38"/>
      <c r="JM112" s="38"/>
      <c r="JN112" s="38"/>
      <c r="JO112" s="38"/>
      <c r="JP112" s="38"/>
      <c r="JQ112" s="38"/>
      <c r="JR112" s="38"/>
      <c r="JS112" s="38"/>
      <c r="JT112" s="38"/>
      <c r="JU112" s="38"/>
      <c r="JV112" s="38"/>
      <c r="JW112" s="38"/>
      <c r="JX112" s="38"/>
      <c r="JY112" s="38"/>
      <c r="JZ112" s="38"/>
      <c r="KA112" s="38"/>
      <c r="KB112" s="38"/>
      <c r="KC112" s="38"/>
      <c r="KD112" s="38"/>
      <c r="KE112" s="38"/>
      <c r="KF112" s="38"/>
      <c r="KG112" s="38"/>
      <c r="KH112" s="38"/>
      <c r="KI112" s="38"/>
      <c r="KJ112" s="38"/>
      <c r="KK112" s="38"/>
      <c r="KL112" s="38"/>
      <c r="KM112" s="38"/>
      <c r="KN112" s="38"/>
      <c r="KO112" s="38"/>
      <c r="KP112" s="38"/>
      <c r="KQ112" s="38"/>
      <c r="KR112" s="38"/>
      <c r="KS112" s="38"/>
      <c r="KT112" s="38"/>
      <c r="KU112" s="38"/>
      <c r="KV112" s="38"/>
      <c r="KW112" s="38"/>
      <c r="KX112" s="38"/>
      <c r="KY112" s="38"/>
      <c r="KZ112" s="38"/>
      <c r="LA112" s="38"/>
      <c r="LB112" s="38"/>
      <c r="LC112" s="38"/>
      <c r="LD112" s="38"/>
      <c r="LE112" s="38"/>
      <c r="LF112" s="38"/>
      <c r="LG112" s="38"/>
      <c r="LH112" s="38"/>
      <c r="LI112" s="38"/>
      <c r="LJ112" s="38"/>
      <c r="LK112" s="38"/>
      <c r="LL112" s="38"/>
      <c r="LM112" s="38"/>
      <c r="LN112" s="38"/>
      <c r="LO112" s="38"/>
      <c r="LP112" s="38"/>
      <c r="LQ112" s="38"/>
      <c r="LR112" s="38"/>
      <c r="LS112" s="38"/>
      <c r="LT112" s="38"/>
      <c r="LU112" s="38"/>
      <c r="LV112" s="38"/>
      <c r="LW112" s="38"/>
      <c r="LX112" s="38"/>
      <c r="LY112" s="38"/>
      <c r="LZ112" s="38"/>
      <c r="MA112" s="38"/>
      <c r="MB112" s="38"/>
      <c r="MC112" s="38"/>
      <c r="MD112" s="38"/>
      <c r="ME112" s="38"/>
      <c r="MF112" s="38"/>
      <c r="MG112" s="38"/>
      <c r="MH112" s="38"/>
      <c r="MI112" s="38"/>
      <c r="MJ112" s="38"/>
      <c r="MK112" s="38"/>
      <c r="ML112" s="38"/>
      <c r="MM112" s="38"/>
      <c r="MN112" s="38"/>
      <c r="MO112" s="38"/>
      <c r="MP112" s="38"/>
      <c r="MQ112" s="38"/>
      <c r="MR112" s="38"/>
      <c r="MS112" s="38"/>
      <c r="MT112" s="38"/>
      <c r="MU112" s="38"/>
      <c r="MV112" s="38"/>
      <c r="MW112" s="38"/>
      <c r="MX112" s="38"/>
      <c r="MY112" s="38"/>
      <c r="MZ112" s="38"/>
      <c r="NA112" s="38"/>
      <c r="NB112" s="38"/>
      <c r="NC112" s="38"/>
      <c r="ND112" s="38"/>
      <c r="NE112" s="38"/>
      <c r="NF112" s="38"/>
      <c r="NG112" s="38"/>
      <c r="NH112" s="38"/>
      <c r="NI112" s="38"/>
      <c r="NJ112" s="38"/>
      <c r="NK112" s="38"/>
      <c r="NL112" s="38"/>
      <c r="NM112" s="38"/>
      <c r="NN112" s="38"/>
      <c r="NO112" s="38"/>
      <c r="NP112" s="38"/>
      <c r="NQ112" s="38"/>
      <c r="NR112" s="38"/>
      <c r="NS112" s="38"/>
      <c r="NT112" s="38"/>
      <c r="NU112" s="38"/>
      <c r="NV112" s="38"/>
      <c r="NW112" s="38"/>
      <c r="NX112" s="38"/>
      <c r="NY112" s="38"/>
      <c r="NZ112" s="38"/>
      <c r="OA112" s="38"/>
      <c r="OB112" s="38"/>
      <c r="OC112" s="38"/>
      <c r="OD112" s="38"/>
      <c r="OE112" s="38"/>
      <c r="OF112" s="38"/>
      <c r="OG112" s="38"/>
      <c r="OH112" s="38"/>
      <c r="OI112" s="38"/>
      <c r="OJ112" s="38"/>
      <c r="OK112" s="38"/>
      <c r="OL112" s="38"/>
      <c r="OM112" s="38"/>
      <c r="ON112" s="38"/>
      <c r="OO112" s="38"/>
      <c r="OP112" s="38"/>
      <c r="OQ112" s="38"/>
      <c r="OR112" s="38"/>
      <c r="OS112" s="38"/>
      <c r="OT112" s="38"/>
      <c r="OU112" s="38"/>
      <c r="OV112" s="38"/>
      <c r="OW112" s="38"/>
      <c r="OX112" s="38"/>
      <c r="OY112" s="38"/>
      <c r="OZ112" s="38"/>
      <c r="PA112" s="38"/>
      <c r="PB112" s="38"/>
      <c r="PC112" s="38"/>
      <c r="PD112" s="38"/>
      <c r="PE112" s="38"/>
      <c r="PF112" s="38"/>
      <c r="PG112" s="38"/>
      <c r="PH112" s="38"/>
      <c r="PI112" s="38"/>
      <c r="PJ112" s="38"/>
      <c r="PK112" s="38"/>
      <c r="PL112" s="38"/>
      <c r="PM112" s="38"/>
      <c r="PN112" s="38"/>
      <c r="PO112" s="38"/>
      <c r="PP112" s="38"/>
      <c r="PQ112" s="38"/>
      <c r="PR112" s="38"/>
      <c r="PS112" s="38"/>
      <c r="PT112" s="38"/>
      <c r="PU112" s="38"/>
      <c r="PV112" s="38"/>
      <c r="PW112" s="38"/>
      <c r="PX112" s="38"/>
      <c r="PY112" s="38"/>
      <c r="PZ112" s="38"/>
      <c r="QA112" s="38"/>
      <c r="QB112" s="38"/>
      <c r="QC112" s="38"/>
      <c r="QD112" s="38"/>
      <c r="QE112" s="38"/>
      <c r="QF112" s="38"/>
      <c r="QG112" s="38"/>
      <c r="QH112" s="38"/>
      <c r="QI112" s="38"/>
      <c r="QJ112" s="38"/>
      <c r="QK112" s="38"/>
      <c r="QL112" s="38"/>
      <c r="QM112" s="38"/>
      <c r="QN112" s="38"/>
      <c r="QO112" s="38"/>
      <c r="QP112" s="38"/>
      <c r="QQ112" s="38"/>
      <c r="QR112" s="38"/>
      <c r="QS112" s="38"/>
      <c r="QT112" s="38"/>
      <c r="QU112" s="38"/>
      <c r="QV112" s="38"/>
      <c r="QW112" s="38"/>
      <c r="QX112" s="38"/>
      <c r="QY112" s="38"/>
      <c r="QZ112" s="38"/>
      <c r="RA112" s="38"/>
      <c r="RB112" s="38"/>
      <c r="RC112" s="38"/>
      <c r="RD112" s="38"/>
      <c r="RE112" s="38"/>
      <c r="RF112" s="38"/>
      <c r="RG112" s="38"/>
      <c r="RH112" s="38"/>
      <c r="RI112" s="38"/>
      <c r="RJ112" s="38"/>
      <c r="RK112" s="38"/>
      <c r="RL112" s="38"/>
      <c r="RM112" s="38"/>
      <c r="RN112" s="38"/>
      <c r="RO112" s="38"/>
      <c r="RP112" s="38"/>
      <c r="RQ112" s="38"/>
      <c r="RR112" s="38"/>
      <c r="RS112" s="38"/>
      <c r="RT112" s="38"/>
      <c r="RU112" s="38"/>
      <c r="RV112" s="38"/>
      <c r="RW112" s="38"/>
      <c r="RX112" s="38"/>
      <c r="RY112" s="38"/>
      <c r="RZ112" s="38"/>
      <c r="SA112" s="38"/>
      <c r="SB112" s="38"/>
      <c r="SC112" s="38"/>
      <c r="SD112" s="38"/>
      <c r="SE112" s="38"/>
      <c r="SF112" s="38"/>
      <c r="SG112" s="38"/>
      <c r="SH112" s="38"/>
      <c r="SI112" s="38"/>
      <c r="SJ112" s="38"/>
      <c r="SK112" s="38"/>
      <c r="SL112" s="38"/>
      <c r="SM112" s="38"/>
      <c r="SN112" s="38"/>
      <c r="SO112" s="38"/>
      <c r="SP112" s="38"/>
      <c r="SQ112" s="38"/>
      <c r="SR112" s="38"/>
      <c r="SS112" s="38"/>
      <c r="ST112" s="38"/>
      <c r="SU112" s="38"/>
      <c r="SV112" s="38"/>
      <c r="SW112" s="38"/>
      <c r="SX112" s="38"/>
      <c r="SY112" s="38"/>
      <c r="SZ112" s="38"/>
      <c r="TA112" s="38"/>
      <c r="TB112" s="38"/>
      <c r="TC112" s="38"/>
      <c r="TD112" s="38"/>
      <c r="TE112" s="38"/>
      <c r="TF112" s="38"/>
      <c r="TG112" s="38"/>
      <c r="TH112" s="38"/>
      <c r="TI112" s="38"/>
      <c r="TJ112" s="38"/>
      <c r="TK112" s="38"/>
      <c r="TL112" s="38"/>
      <c r="TM112" s="38"/>
      <c r="TN112" s="38"/>
      <c r="TO112" s="38"/>
      <c r="TP112" s="38"/>
      <c r="TQ112" s="38"/>
      <c r="TR112" s="38"/>
      <c r="TS112" s="38"/>
      <c r="TT112" s="38"/>
      <c r="TU112" s="38"/>
      <c r="TV112" s="38"/>
      <c r="TW112" s="38"/>
      <c r="TX112" s="38"/>
      <c r="TY112" s="38"/>
      <c r="TZ112" s="38"/>
      <c r="UA112" s="38"/>
      <c r="UB112" s="38"/>
      <c r="UC112" s="38"/>
      <c r="UD112" s="38"/>
      <c r="UE112" s="38"/>
      <c r="UF112" s="38"/>
      <c r="UG112" s="38"/>
      <c r="UH112" s="38"/>
      <c r="UI112" s="38"/>
      <c r="UJ112" s="38"/>
      <c r="UK112" s="38"/>
      <c r="UL112" s="38"/>
      <c r="UM112" s="38"/>
      <c r="UN112" s="38"/>
      <c r="UO112" s="38"/>
      <c r="UP112" s="38"/>
      <c r="UQ112" s="38"/>
      <c r="UR112" s="38"/>
      <c r="US112" s="38"/>
      <c r="UT112" s="38"/>
      <c r="UU112" s="38"/>
      <c r="UV112" s="38"/>
      <c r="UW112" s="38"/>
      <c r="UX112" s="38"/>
      <c r="UY112" s="38"/>
      <c r="UZ112" s="38"/>
      <c r="VA112" s="38"/>
      <c r="VB112" s="38"/>
      <c r="VC112" s="38"/>
      <c r="VD112" s="38"/>
      <c r="VE112" s="38"/>
      <c r="VF112" s="38"/>
      <c r="VG112" s="38"/>
      <c r="VH112" s="38"/>
      <c r="VI112" s="38"/>
      <c r="VJ112" s="38"/>
      <c r="VK112" s="38"/>
      <c r="VL112" s="38"/>
      <c r="VM112" s="38"/>
      <c r="VN112" s="38"/>
      <c r="VO112" s="38"/>
      <c r="VP112" s="38"/>
      <c r="VQ112" s="38">
        <v>2</v>
      </c>
      <c r="VR112" s="38"/>
      <c r="VS112" s="38"/>
      <c r="VT112" s="38"/>
      <c r="VU112" s="38"/>
      <c r="VV112" s="38"/>
      <c r="VW112" s="38"/>
      <c r="VX112" s="38"/>
      <c r="VY112" s="38">
        <v>2</v>
      </c>
      <c r="VZ112" s="38"/>
      <c r="WA112" s="38"/>
      <c r="WB112" s="38"/>
      <c r="WC112" s="38"/>
      <c r="WD112" s="38"/>
      <c r="WE112" s="38"/>
      <c r="WF112" s="38"/>
      <c r="WG112" s="38"/>
      <c r="WH112" s="38"/>
      <c r="WI112" s="38"/>
      <c r="WJ112" s="38"/>
      <c r="WK112" s="38"/>
      <c r="WL112" s="38"/>
      <c r="WM112" s="38"/>
      <c r="WN112" s="38"/>
      <c r="WO112" s="38"/>
      <c r="WP112" s="38"/>
      <c r="WQ112" s="38"/>
      <c r="WR112" s="38"/>
      <c r="WS112" s="38"/>
      <c r="WT112" s="38"/>
      <c r="WU112" s="38"/>
      <c r="WV112" s="38"/>
      <c r="WW112" s="38"/>
      <c r="WX112" s="38"/>
      <c r="WY112" s="38"/>
      <c r="WZ112" s="38"/>
      <c r="XA112" s="38"/>
      <c r="XB112" s="38"/>
      <c r="XC112" s="38"/>
      <c r="XD112" s="38"/>
      <c r="XE112" s="38"/>
      <c r="XF112" s="38"/>
      <c r="XG112" s="38"/>
      <c r="XH112" s="38"/>
      <c r="XI112" s="38"/>
      <c r="XJ112" s="38"/>
      <c r="XK112" s="38"/>
      <c r="XL112" s="38"/>
      <c r="XM112" s="38"/>
      <c r="XN112" s="38"/>
      <c r="XO112" s="38"/>
      <c r="XP112" s="38"/>
      <c r="XQ112" s="38"/>
      <c r="XR112" s="38"/>
      <c r="XS112" s="38"/>
      <c r="XT112" s="38"/>
      <c r="XU112" s="38"/>
      <c r="XV112" s="38"/>
      <c r="XW112" s="38"/>
      <c r="XX112" s="38"/>
      <c r="XY112" s="38"/>
      <c r="XZ112" s="38"/>
      <c r="YA112" s="38"/>
      <c r="YB112" s="38"/>
      <c r="YC112" s="38"/>
      <c r="YD112" s="38"/>
      <c r="YE112" s="38"/>
      <c r="YF112" s="38"/>
      <c r="YG112" s="38"/>
      <c r="YH112" s="38"/>
      <c r="YI112" s="38"/>
      <c r="YJ112" s="38"/>
      <c r="YK112" s="38"/>
      <c r="YL112" s="38"/>
      <c r="YM112" s="38"/>
      <c r="YN112" s="38"/>
      <c r="YO112" s="38"/>
      <c r="YP112" s="38"/>
      <c r="YQ112" s="38"/>
      <c r="YR112" s="38"/>
      <c r="YS112" s="38"/>
      <c r="YT112" s="38"/>
      <c r="YU112" s="38"/>
      <c r="YV112" s="38"/>
      <c r="YW112" s="38"/>
      <c r="YX112" s="38"/>
      <c r="YY112" s="38"/>
      <c r="YZ112" s="38"/>
      <c r="ZA112" s="38"/>
      <c r="ZB112" s="38"/>
      <c r="ZC112" s="38"/>
      <c r="ZD112" s="38"/>
      <c r="ZE112" s="38"/>
      <c r="ZF112" s="38"/>
      <c r="ZG112" s="38"/>
      <c r="ZH112" s="38"/>
      <c r="ZI112" s="38"/>
      <c r="ZJ112" s="38"/>
      <c r="ZK112" s="38"/>
      <c r="ZL112" s="38"/>
      <c r="ZM112" s="38"/>
      <c r="ZN112" s="38"/>
      <c r="ZO112" s="38"/>
      <c r="ZP112" s="38"/>
      <c r="ZQ112" s="38">
        <v>2</v>
      </c>
      <c r="ZR112" s="38"/>
      <c r="ZS112" s="38"/>
      <c r="ZT112" s="38"/>
      <c r="ZU112" s="38"/>
      <c r="ZV112" s="38"/>
      <c r="ZW112" s="38">
        <v>2</v>
      </c>
      <c r="ZX112" s="38"/>
      <c r="ZY112" s="38"/>
      <c r="ZZ112" s="38"/>
      <c r="AAA112" s="38"/>
      <c r="AAB112" s="38"/>
      <c r="AAC112" s="38"/>
      <c r="AAD112" s="38"/>
      <c r="AAE112" s="38"/>
      <c r="AAF112" s="38"/>
      <c r="AAG112" s="38"/>
      <c r="AAH112" s="38"/>
      <c r="AAI112" s="38"/>
      <c r="AAJ112" s="31">
        <f t="shared" si="9"/>
        <v>0</v>
      </c>
      <c r="AAK112" s="5"/>
    </row>
    <row r="113" spans="1:713" s="36" customFormat="1" x14ac:dyDescent="0.25">
      <c r="A113" s="43" t="s">
        <v>194</v>
      </c>
      <c r="B113" s="77">
        <f t="shared" si="8"/>
        <v>0</v>
      </c>
      <c r="C113" s="69">
        <v>1</v>
      </c>
      <c r="D113" s="71">
        <v>43227</v>
      </c>
      <c r="E113" s="79">
        <v>18.02</v>
      </c>
      <c r="F113" s="79">
        <f t="shared" si="13"/>
        <v>0</v>
      </c>
      <c r="G113" s="77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  <c r="AK113" s="38"/>
      <c r="AL113" s="38"/>
      <c r="AM113" s="38"/>
      <c r="AN113" s="38"/>
      <c r="AO113" s="38"/>
      <c r="AP113" s="38"/>
      <c r="AQ113" s="38"/>
      <c r="AR113" s="38"/>
      <c r="AS113" s="38"/>
      <c r="AT113" s="38"/>
      <c r="AU113" s="38"/>
      <c r="AV113" s="38"/>
      <c r="AW113" s="38"/>
      <c r="AX113" s="38"/>
      <c r="AY113" s="38"/>
      <c r="AZ113" s="38"/>
      <c r="BA113" s="38"/>
      <c r="BB113" s="38"/>
      <c r="BC113" s="38"/>
      <c r="BD113" s="38"/>
      <c r="BE113" s="38"/>
      <c r="BF113" s="38"/>
      <c r="BG113" s="38"/>
      <c r="BH113" s="38"/>
      <c r="BI113" s="38"/>
      <c r="BJ113" s="38"/>
      <c r="BK113" s="38"/>
      <c r="BL113" s="38"/>
      <c r="BM113" s="38"/>
      <c r="BN113" s="38"/>
      <c r="BO113" s="38"/>
      <c r="BP113" s="38"/>
      <c r="BQ113" s="38"/>
      <c r="BR113" s="38"/>
      <c r="BS113" s="38"/>
      <c r="BT113" s="38"/>
      <c r="BU113" s="38"/>
      <c r="BV113" s="38"/>
      <c r="BW113" s="38"/>
      <c r="BX113" s="38"/>
      <c r="BY113" s="38"/>
      <c r="BZ113" s="38"/>
      <c r="CA113" s="38"/>
      <c r="CB113" s="38"/>
      <c r="CC113" s="38"/>
      <c r="CD113" s="38"/>
      <c r="CE113" s="38"/>
      <c r="CF113" s="38"/>
      <c r="CG113" s="38"/>
      <c r="CH113" s="38"/>
      <c r="CI113" s="38"/>
      <c r="CJ113" s="38"/>
      <c r="CK113" s="38"/>
      <c r="CL113" s="38"/>
      <c r="CM113" s="38"/>
      <c r="CN113" s="38"/>
      <c r="CO113" s="38"/>
      <c r="CP113" s="38"/>
      <c r="CQ113" s="38"/>
      <c r="CR113" s="38"/>
      <c r="CS113" s="38"/>
      <c r="CT113" s="38"/>
      <c r="CU113" s="38"/>
      <c r="CV113" s="38"/>
      <c r="CW113" s="38"/>
      <c r="CX113" s="38"/>
      <c r="CY113" s="38"/>
      <c r="CZ113" s="38"/>
      <c r="DA113" s="38"/>
      <c r="DB113" s="38"/>
      <c r="DC113" s="38"/>
      <c r="DD113" s="38"/>
      <c r="DE113" s="38"/>
      <c r="DF113" s="38"/>
      <c r="DG113" s="38"/>
      <c r="DH113" s="38"/>
      <c r="DI113" s="38"/>
      <c r="DJ113" s="38"/>
      <c r="DK113" s="38"/>
      <c r="DL113" s="38"/>
      <c r="DM113" s="38"/>
      <c r="DN113" s="38"/>
      <c r="DO113" s="38"/>
      <c r="DP113" s="38"/>
      <c r="DQ113" s="38"/>
      <c r="DR113" s="38"/>
      <c r="DS113" s="38"/>
      <c r="DT113" s="38"/>
      <c r="DU113" s="38"/>
      <c r="DV113" s="38"/>
      <c r="DW113" s="38"/>
      <c r="DX113" s="38"/>
      <c r="DY113" s="38"/>
      <c r="DZ113" s="38"/>
      <c r="EA113" s="38"/>
      <c r="EB113" s="38"/>
      <c r="EC113" s="38"/>
      <c r="ED113" s="38"/>
      <c r="EE113" s="38"/>
      <c r="EF113" s="38"/>
      <c r="EG113" s="38"/>
      <c r="EH113" s="38"/>
      <c r="EI113" s="38"/>
      <c r="EJ113" s="38"/>
      <c r="EK113" s="38"/>
      <c r="EL113" s="38"/>
      <c r="EM113" s="38"/>
      <c r="EN113" s="38"/>
      <c r="EO113" s="38"/>
      <c r="EP113" s="38"/>
      <c r="EQ113" s="38"/>
      <c r="ER113" s="38"/>
      <c r="ES113" s="38"/>
      <c r="ET113" s="38"/>
      <c r="EU113" s="38"/>
      <c r="EV113" s="38"/>
      <c r="EW113" s="38"/>
      <c r="EX113" s="38"/>
      <c r="EY113" s="38"/>
      <c r="EZ113" s="38"/>
      <c r="FA113" s="38"/>
      <c r="FB113" s="38"/>
      <c r="FC113" s="38"/>
      <c r="FD113" s="38"/>
      <c r="FE113" s="38"/>
      <c r="FF113" s="38"/>
      <c r="FG113" s="38"/>
      <c r="FH113" s="38"/>
      <c r="FI113" s="38"/>
      <c r="FJ113" s="38"/>
      <c r="FK113" s="38"/>
      <c r="FL113" s="38"/>
      <c r="FM113" s="38"/>
      <c r="FN113" s="38"/>
      <c r="FO113" s="38"/>
      <c r="FP113" s="38"/>
      <c r="FQ113" s="38"/>
      <c r="FR113" s="38"/>
      <c r="FS113" s="38"/>
      <c r="FT113" s="38"/>
      <c r="FU113" s="38"/>
      <c r="FV113" s="38"/>
      <c r="FW113" s="38"/>
      <c r="FX113" s="38"/>
      <c r="FY113" s="38"/>
      <c r="FZ113" s="38"/>
      <c r="GA113" s="38"/>
      <c r="GB113" s="38"/>
      <c r="GC113" s="38"/>
      <c r="GD113" s="38"/>
      <c r="GE113" s="38"/>
      <c r="GF113" s="38"/>
      <c r="GG113" s="38"/>
      <c r="GH113" s="38"/>
      <c r="GI113" s="38"/>
      <c r="GJ113" s="38"/>
      <c r="GK113" s="38"/>
      <c r="GL113" s="38"/>
      <c r="GM113" s="38"/>
      <c r="GN113" s="38"/>
      <c r="GO113" s="38"/>
      <c r="GP113" s="38"/>
      <c r="GQ113" s="38"/>
      <c r="GR113" s="38"/>
      <c r="GS113" s="38"/>
      <c r="GT113" s="38"/>
      <c r="GU113" s="38"/>
      <c r="GV113" s="38"/>
      <c r="GW113" s="38"/>
      <c r="GX113" s="38"/>
      <c r="GY113" s="38"/>
      <c r="GZ113" s="38"/>
      <c r="HA113" s="38"/>
      <c r="HB113" s="38"/>
      <c r="HC113" s="38"/>
      <c r="HD113" s="38"/>
      <c r="HE113" s="38"/>
      <c r="HF113" s="38"/>
      <c r="HG113" s="38"/>
      <c r="HH113" s="38"/>
      <c r="HI113" s="38"/>
      <c r="HJ113" s="38"/>
      <c r="HK113" s="38"/>
      <c r="HL113" s="38"/>
      <c r="HM113" s="38"/>
      <c r="HN113" s="38"/>
      <c r="HO113" s="38"/>
      <c r="HP113" s="38"/>
      <c r="HQ113" s="38"/>
      <c r="HR113" s="38"/>
      <c r="HS113" s="38"/>
      <c r="HT113" s="38"/>
      <c r="HU113" s="38"/>
      <c r="HV113" s="38"/>
      <c r="HW113" s="38"/>
      <c r="HX113" s="38"/>
      <c r="HY113" s="38">
        <v>2</v>
      </c>
      <c r="HZ113" s="38"/>
      <c r="IA113" s="38"/>
      <c r="IB113" s="38"/>
      <c r="IC113" s="38"/>
      <c r="ID113" s="38"/>
      <c r="IE113" s="38"/>
      <c r="IF113" s="38"/>
      <c r="IG113" s="38"/>
      <c r="IH113" s="38"/>
      <c r="II113" s="38">
        <v>2</v>
      </c>
      <c r="IJ113" s="38"/>
      <c r="IK113" s="38"/>
      <c r="IL113" s="38"/>
      <c r="IM113" s="38"/>
      <c r="IN113" s="38"/>
      <c r="IO113" s="38"/>
      <c r="IP113" s="38"/>
      <c r="IQ113" s="38"/>
      <c r="IR113" s="38"/>
      <c r="IS113" s="38"/>
      <c r="IT113" s="38"/>
      <c r="IU113" s="38"/>
      <c r="IV113" s="38"/>
      <c r="IW113" s="38"/>
      <c r="IX113" s="38"/>
      <c r="IY113" s="38"/>
      <c r="IZ113" s="38"/>
      <c r="JA113" s="38"/>
      <c r="JB113" s="38"/>
      <c r="JC113" s="38"/>
      <c r="JD113" s="38"/>
      <c r="JE113" s="38"/>
      <c r="JF113" s="38"/>
      <c r="JG113" s="38"/>
      <c r="JH113" s="38"/>
      <c r="JI113" s="38"/>
      <c r="JJ113" s="38"/>
      <c r="JK113" s="38"/>
      <c r="JL113" s="38"/>
      <c r="JM113" s="38"/>
      <c r="JN113" s="38"/>
      <c r="JO113" s="38"/>
      <c r="JP113" s="38"/>
      <c r="JQ113" s="38"/>
      <c r="JR113" s="38"/>
      <c r="JS113" s="38"/>
      <c r="JT113" s="38"/>
      <c r="JU113" s="38"/>
      <c r="JV113" s="38"/>
      <c r="JW113" s="38"/>
      <c r="JX113" s="38"/>
      <c r="JY113" s="38"/>
      <c r="JZ113" s="38"/>
      <c r="KA113" s="38"/>
      <c r="KB113" s="38"/>
      <c r="KC113" s="38"/>
      <c r="KD113" s="38"/>
      <c r="KE113" s="38"/>
      <c r="KF113" s="38"/>
      <c r="KG113" s="38"/>
      <c r="KH113" s="38"/>
      <c r="KI113" s="38"/>
      <c r="KJ113" s="38"/>
      <c r="KK113" s="38"/>
      <c r="KL113" s="38"/>
      <c r="KM113" s="38"/>
      <c r="KN113" s="38"/>
      <c r="KO113" s="38"/>
      <c r="KP113" s="38"/>
      <c r="KQ113" s="38"/>
      <c r="KR113" s="38"/>
      <c r="KS113" s="38"/>
      <c r="KT113" s="38"/>
      <c r="KU113" s="38"/>
      <c r="KV113" s="38"/>
      <c r="KW113" s="38"/>
      <c r="KX113" s="38"/>
      <c r="KY113" s="38"/>
      <c r="KZ113" s="38"/>
      <c r="LA113" s="38"/>
      <c r="LB113" s="38"/>
      <c r="LC113" s="38"/>
      <c r="LD113" s="38"/>
      <c r="LE113" s="38"/>
      <c r="LF113" s="38"/>
      <c r="LG113" s="38"/>
      <c r="LH113" s="38"/>
      <c r="LI113" s="38"/>
      <c r="LJ113" s="38"/>
      <c r="LK113" s="38"/>
      <c r="LL113" s="38"/>
      <c r="LM113" s="38"/>
      <c r="LN113" s="38"/>
      <c r="LO113" s="38"/>
      <c r="LP113" s="38"/>
      <c r="LQ113" s="38"/>
      <c r="LR113" s="38"/>
      <c r="LS113" s="38"/>
      <c r="LT113" s="38"/>
      <c r="LU113" s="38"/>
      <c r="LV113" s="38"/>
      <c r="LW113" s="38"/>
      <c r="LX113" s="38"/>
      <c r="LY113" s="38"/>
      <c r="LZ113" s="38"/>
      <c r="MA113" s="38"/>
      <c r="MB113" s="38"/>
      <c r="MC113" s="38"/>
      <c r="MD113" s="38"/>
      <c r="ME113" s="38"/>
      <c r="MF113" s="38"/>
      <c r="MG113" s="38"/>
      <c r="MH113" s="38"/>
      <c r="MI113" s="38"/>
      <c r="MJ113" s="38"/>
      <c r="MK113" s="38"/>
      <c r="ML113" s="38"/>
      <c r="MM113" s="38"/>
      <c r="MN113" s="38"/>
      <c r="MO113" s="38"/>
      <c r="MP113" s="38"/>
      <c r="MQ113" s="38"/>
      <c r="MR113" s="38"/>
      <c r="MS113" s="38"/>
      <c r="MT113" s="38"/>
      <c r="MU113" s="38"/>
      <c r="MV113" s="38"/>
      <c r="MW113" s="38"/>
      <c r="MX113" s="38"/>
      <c r="MY113" s="38"/>
      <c r="MZ113" s="38"/>
      <c r="NA113" s="38"/>
      <c r="NB113" s="38"/>
      <c r="NC113" s="38"/>
      <c r="ND113" s="38"/>
      <c r="NE113" s="38"/>
      <c r="NF113" s="38"/>
      <c r="NG113" s="38"/>
      <c r="NH113" s="38"/>
      <c r="NI113" s="38"/>
      <c r="NJ113" s="38"/>
      <c r="NK113" s="38"/>
      <c r="NL113" s="38"/>
      <c r="NM113" s="38"/>
      <c r="NN113" s="38"/>
      <c r="NO113" s="38"/>
      <c r="NP113" s="38"/>
      <c r="NQ113" s="38"/>
      <c r="NR113" s="38"/>
      <c r="NS113" s="38"/>
      <c r="NT113" s="38"/>
      <c r="NU113" s="38"/>
      <c r="NV113" s="38"/>
      <c r="NW113" s="38"/>
      <c r="NX113" s="38"/>
      <c r="NY113" s="38"/>
      <c r="NZ113" s="38"/>
      <c r="OA113" s="38"/>
      <c r="OB113" s="38"/>
      <c r="OC113" s="38"/>
      <c r="OD113" s="38"/>
      <c r="OE113" s="38"/>
      <c r="OF113" s="38"/>
      <c r="OG113" s="38"/>
      <c r="OH113" s="38"/>
      <c r="OI113" s="38"/>
      <c r="OJ113" s="38"/>
      <c r="OK113" s="38"/>
      <c r="OL113" s="38"/>
      <c r="OM113" s="38"/>
      <c r="ON113" s="38"/>
      <c r="OO113" s="38"/>
      <c r="OP113" s="38"/>
      <c r="OQ113" s="38"/>
      <c r="OR113" s="38"/>
      <c r="OS113" s="38"/>
      <c r="OT113" s="38"/>
      <c r="OU113" s="38"/>
      <c r="OV113" s="38"/>
      <c r="OW113" s="38"/>
      <c r="OX113" s="38"/>
      <c r="OY113" s="38"/>
      <c r="OZ113" s="38"/>
      <c r="PA113" s="38"/>
      <c r="PB113" s="38"/>
      <c r="PC113" s="38"/>
      <c r="PD113" s="38"/>
      <c r="PE113" s="38"/>
      <c r="PF113" s="38"/>
      <c r="PG113" s="38"/>
      <c r="PH113" s="38"/>
      <c r="PI113" s="38"/>
      <c r="PJ113" s="38"/>
      <c r="PK113" s="38"/>
      <c r="PL113" s="38"/>
      <c r="PM113" s="38"/>
      <c r="PN113" s="38"/>
      <c r="PO113" s="38"/>
      <c r="PP113" s="38"/>
      <c r="PQ113" s="38"/>
      <c r="PR113" s="38"/>
      <c r="PS113" s="38"/>
      <c r="PT113" s="38"/>
      <c r="PU113" s="38"/>
      <c r="PV113" s="38"/>
      <c r="PW113" s="38"/>
      <c r="PX113" s="38"/>
      <c r="PY113" s="38"/>
      <c r="PZ113" s="38"/>
      <c r="QA113" s="38"/>
      <c r="QB113" s="38"/>
      <c r="QC113" s="38"/>
      <c r="QD113" s="38"/>
      <c r="QE113" s="38"/>
      <c r="QF113" s="38"/>
      <c r="QG113" s="38"/>
      <c r="QH113" s="38"/>
      <c r="QI113" s="38"/>
      <c r="QJ113" s="38"/>
      <c r="QK113" s="38"/>
      <c r="QL113" s="38"/>
      <c r="QM113" s="38"/>
      <c r="QN113" s="38"/>
      <c r="QO113" s="38"/>
      <c r="QP113" s="38"/>
      <c r="QQ113" s="38"/>
      <c r="QR113" s="38"/>
      <c r="QS113" s="38"/>
      <c r="QT113" s="38"/>
      <c r="QU113" s="38"/>
      <c r="QV113" s="38"/>
      <c r="QW113" s="38"/>
      <c r="QX113" s="38"/>
      <c r="QY113" s="38"/>
      <c r="QZ113" s="38"/>
      <c r="RA113" s="38"/>
      <c r="RB113" s="38"/>
      <c r="RC113" s="38"/>
      <c r="RD113" s="38"/>
      <c r="RE113" s="38"/>
      <c r="RF113" s="38"/>
      <c r="RG113" s="38"/>
      <c r="RH113" s="38"/>
      <c r="RI113" s="38"/>
      <c r="RJ113" s="38"/>
      <c r="RK113" s="38"/>
      <c r="RL113" s="38"/>
      <c r="RM113" s="38"/>
      <c r="RN113" s="38"/>
      <c r="RO113" s="38"/>
      <c r="RP113" s="38"/>
      <c r="RQ113" s="38"/>
      <c r="RR113" s="38"/>
      <c r="RS113" s="38"/>
      <c r="RT113" s="38"/>
      <c r="RU113" s="38"/>
      <c r="RV113" s="38"/>
      <c r="RW113" s="38"/>
      <c r="RX113" s="38"/>
      <c r="RY113" s="38"/>
      <c r="RZ113" s="38"/>
      <c r="SA113" s="38"/>
      <c r="SB113" s="38"/>
      <c r="SC113" s="38"/>
      <c r="SD113" s="38"/>
      <c r="SE113" s="38"/>
      <c r="SF113" s="38"/>
      <c r="SG113" s="38"/>
      <c r="SH113" s="38"/>
      <c r="SI113" s="38"/>
      <c r="SJ113" s="38"/>
      <c r="SK113" s="38"/>
      <c r="SL113" s="38"/>
      <c r="SM113" s="38"/>
      <c r="SN113" s="38"/>
      <c r="SO113" s="38"/>
      <c r="SP113" s="38"/>
      <c r="SQ113" s="38"/>
      <c r="SR113" s="38"/>
      <c r="SS113" s="38"/>
      <c r="ST113" s="38"/>
      <c r="SU113" s="38"/>
      <c r="SV113" s="38"/>
      <c r="SW113" s="38"/>
      <c r="SX113" s="38"/>
      <c r="SY113" s="38"/>
      <c r="SZ113" s="38"/>
      <c r="TA113" s="38"/>
      <c r="TB113" s="38"/>
      <c r="TC113" s="38"/>
      <c r="TD113" s="38"/>
      <c r="TE113" s="38"/>
      <c r="TF113" s="38"/>
      <c r="TG113" s="38"/>
      <c r="TH113" s="38"/>
      <c r="TI113" s="38"/>
      <c r="TJ113" s="38"/>
      <c r="TK113" s="38"/>
      <c r="TL113" s="38"/>
      <c r="TM113" s="38"/>
      <c r="TN113" s="38"/>
      <c r="TO113" s="38"/>
      <c r="TP113" s="38"/>
      <c r="TQ113" s="38"/>
      <c r="TR113" s="38"/>
      <c r="TS113" s="38"/>
      <c r="TT113" s="38"/>
      <c r="TU113" s="38"/>
      <c r="TV113" s="38"/>
      <c r="TW113" s="38"/>
      <c r="TX113" s="38"/>
      <c r="TY113" s="38"/>
      <c r="TZ113" s="38"/>
      <c r="UA113" s="38"/>
      <c r="UB113" s="38"/>
      <c r="UC113" s="38"/>
      <c r="UD113" s="38"/>
      <c r="UE113" s="38"/>
      <c r="UF113" s="38"/>
      <c r="UG113" s="38"/>
      <c r="UH113" s="38"/>
      <c r="UI113" s="38"/>
      <c r="UJ113" s="38"/>
      <c r="UK113" s="38"/>
      <c r="UL113" s="38"/>
      <c r="UM113" s="38"/>
      <c r="UN113" s="38"/>
      <c r="UO113" s="38"/>
      <c r="UP113" s="38"/>
      <c r="UQ113" s="38"/>
      <c r="UR113" s="38"/>
      <c r="US113" s="38"/>
      <c r="UT113" s="38"/>
      <c r="UU113" s="38"/>
      <c r="UV113" s="38"/>
      <c r="UW113" s="38"/>
      <c r="UX113" s="38"/>
      <c r="UY113" s="38"/>
      <c r="UZ113" s="38"/>
      <c r="VA113" s="38"/>
      <c r="VB113" s="38"/>
      <c r="VC113" s="38"/>
      <c r="VD113" s="38"/>
      <c r="VE113" s="38"/>
      <c r="VF113" s="38"/>
      <c r="VG113" s="38"/>
      <c r="VH113" s="38"/>
      <c r="VI113" s="38"/>
      <c r="VJ113" s="38"/>
      <c r="VK113" s="38"/>
      <c r="VL113" s="38"/>
      <c r="VM113" s="38"/>
      <c r="VN113" s="38"/>
      <c r="VO113" s="38"/>
      <c r="VP113" s="38"/>
      <c r="VQ113" s="38"/>
      <c r="VR113" s="38"/>
      <c r="VS113" s="38"/>
      <c r="VT113" s="38"/>
      <c r="VU113" s="38"/>
      <c r="VV113" s="38"/>
      <c r="VW113" s="38"/>
      <c r="VX113" s="38"/>
      <c r="VY113" s="38"/>
      <c r="VZ113" s="38"/>
      <c r="WA113" s="38"/>
      <c r="WB113" s="38"/>
      <c r="WC113" s="38"/>
      <c r="WD113" s="38"/>
      <c r="WE113" s="38"/>
      <c r="WF113" s="38"/>
      <c r="WG113" s="38"/>
      <c r="WH113" s="38"/>
      <c r="WI113" s="38"/>
      <c r="WJ113" s="38"/>
      <c r="WK113" s="38"/>
      <c r="WL113" s="38"/>
      <c r="WM113" s="38"/>
      <c r="WN113" s="38"/>
      <c r="WO113" s="38"/>
      <c r="WP113" s="38"/>
      <c r="WQ113" s="38"/>
      <c r="WR113" s="38"/>
      <c r="WS113" s="38"/>
      <c r="WT113" s="38"/>
      <c r="WU113" s="38"/>
      <c r="WV113" s="38"/>
      <c r="WW113" s="38"/>
      <c r="WX113" s="38"/>
      <c r="WY113" s="38"/>
      <c r="WZ113" s="38"/>
      <c r="XA113" s="38"/>
      <c r="XB113" s="38"/>
      <c r="XC113" s="38"/>
      <c r="XD113" s="38"/>
      <c r="XE113" s="38"/>
      <c r="XF113" s="38"/>
      <c r="XG113" s="38"/>
      <c r="XH113" s="38"/>
      <c r="XI113" s="38"/>
      <c r="XJ113" s="38"/>
      <c r="XK113" s="38"/>
      <c r="XL113" s="38"/>
      <c r="XM113" s="38"/>
      <c r="XN113" s="38"/>
      <c r="XO113" s="38"/>
      <c r="XP113" s="38"/>
      <c r="XQ113" s="38"/>
      <c r="XR113" s="38"/>
      <c r="XS113" s="38"/>
      <c r="XT113" s="38"/>
      <c r="XU113" s="38"/>
      <c r="XV113" s="38"/>
      <c r="XW113" s="38"/>
      <c r="XX113" s="38"/>
      <c r="XY113" s="38"/>
      <c r="XZ113" s="38"/>
      <c r="YA113" s="38"/>
      <c r="YB113" s="38"/>
      <c r="YC113" s="38"/>
      <c r="YD113" s="38"/>
      <c r="YE113" s="38"/>
      <c r="YF113" s="38"/>
      <c r="YG113" s="38"/>
      <c r="YH113" s="38"/>
      <c r="YI113" s="38"/>
      <c r="YJ113" s="38"/>
      <c r="YK113" s="38"/>
      <c r="YL113" s="38"/>
      <c r="YM113" s="38"/>
      <c r="YN113" s="38"/>
      <c r="YO113" s="38"/>
      <c r="YP113" s="38"/>
      <c r="YQ113" s="38"/>
      <c r="YR113" s="38"/>
      <c r="YS113" s="38"/>
      <c r="YT113" s="38"/>
      <c r="YU113" s="38"/>
      <c r="YV113" s="38"/>
      <c r="YW113" s="38"/>
      <c r="YX113" s="38"/>
      <c r="YY113" s="38"/>
      <c r="YZ113" s="38"/>
      <c r="ZA113" s="38"/>
      <c r="ZB113" s="38"/>
      <c r="ZC113" s="38"/>
      <c r="ZD113" s="38"/>
      <c r="ZE113" s="38"/>
      <c r="ZF113" s="38"/>
      <c r="ZG113" s="38"/>
      <c r="ZH113" s="38"/>
      <c r="ZI113" s="38"/>
      <c r="ZJ113" s="38"/>
      <c r="ZK113" s="38"/>
      <c r="ZL113" s="38"/>
      <c r="ZM113" s="38"/>
      <c r="ZN113" s="38"/>
      <c r="ZO113" s="38"/>
      <c r="ZP113" s="38"/>
      <c r="ZQ113" s="38"/>
      <c r="ZR113" s="38"/>
      <c r="ZS113" s="38"/>
      <c r="ZT113" s="38"/>
      <c r="ZU113" s="38"/>
      <c r="ZV113" s="38"/>
      <c r="ZW113" s="38"/>
      <c r="ZX113" s="38"/>
      <c r="ZY113" s="38"/>
      <c r="ZZ113" s="38"/>
      <c r="AAA113" s="38"/>
      <c r="AAB113" s="38"/>
      <c r="AAC113" s="38"/>
      <c r="AAD113" s="38"/>
      <c r="AAE113" s="38"/>
      <c r="AAF113" s="38"/>
      <c r="AAG113" s="38"/>
      <c r="AAH113" s="38"/>
      <c r="AAI113" s="38"/>
      <c r="AAJ113" s="31">
        <f t="shared" si="9"/>
        <v>0</v>
      </c>
      <c r="AAK113" s="5"/>
    </row>
    <row r="114" spans="1:713" s="36" customFormat="1" x14ac:dyDescent="0.25">
      <c r="A114" s="26" t="s">
        <v>50</v>
      </c>
      <c r="B114" s="77">
        <f t="shared" si="8"/>
        <v>0</v>
      </c>
      <c r="C114" s="69">
        <v>1</v>
      </c>
      <c r="D114" s="71">
        <v>43419</v>
      </c>
      <c r="E114" s="79">
        <v>33.1</v>
      </c>
      <c r="F114" s="79">
        <f t="shared" si="13"/>
        <v>0</v>
      </c>
      <c r="G114" s="77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  <c r="AK114" s="38"/>
      <c r="AL114" s="38"/>
      <c r="AM114" s="38"/>
      <c r="AN114" s="38"/>
      <c r="AO114" s="38"/>
      <c r="AP114" s="38"/>
      <c r="AQ114" s="38"/>
      <c r="AR114" s="38"/>
      <c r="AS114" s="38"/>
      <c r="AT114" s="38"/>
      <c r="AU114" s="38"/>
      <c r="AV114" s="38"/>
      <c r="AW114" s="38"/>
      <c r="AX114" s="38"/>
      <c r="AY114" s="38"/>
      <c r="AZ114" s="38"/>
      <c r="BA114" s="38"/>
      <c r="BB114" s="38"/>
      <c r="BC114" s="38"/>
      <c r="BD114" s="38"/>
      <c r="BE114" s="38"/>
      <c r="BF114" s="38"/>
      <c r="BG114" s="38"/>
      <c r="BH114" s="38"/>
      <c r="BI114" s="38"/>
      <c r="BJ114" s="38"/>
      <c r="BK114" s="38"/>
      <c r="BL114" s="38"/>
      <c r="BM114" s="38"/>
      <c r="BN114" s="38"/>
      <c r="BO114" s="38"/>
      <c r="BP114" s="38"/>
      <c r="BQ114" s="38"/>
      <c r="BR114" s="38"/>
      <c r="BS114" s="38"/>
      <c r="BT114" s="38"/>
      <c r="BU114" s="38"/>
      <c r="BV114" s="38"/>
      <c r="BW114" s="38"/>
      <c r="BX114" s="38"/>
      <c r="BY114" s="38"/>
      <c r="BZ114" s="38"/>
      <c r="CA114" s="38"/>
      <c r="CB114" s="38"/>
      <c r="CC114" s="38"/>
      <c r="CD114" s="38"/>
      <c r="CE114" s="38"/>
      <c r="CF114" s="38"/>
      <c r="CG114" s="38"/>
      <c r="CH114" s="38"/>
      <c r="CI114" s="38"/>
      <c r="CJ114" s="38"/>
      <c r="CK114" s="38"/>
      <c r="CL114" s="38"/>
      <c r="CM114" s="38"/>
      <c r="CN114" s="38"/>
      <c r="CO114" s="38"/>
      <c r="CP114" s="38"/>
      <c r="CQ114" s="38"/>
      <c r="CR114" s="38"/>
      <c r="CS114" s="38"/>
      <c r="CT114" s="38"/>
      <c r="CU114" s="38"/>
      <c r="CV114" s="38"/>
      <c r="CW114" s="38"/>
      <c r="CX114" s="38"/>
      <c r="CY114" s="38"/>
      <c r="CZ114" s="38"/>
      <c r="DA114" s="38"/>
      <c r="DB114" s="38"/>
      <c r="DC114" s="38"/>
      <c r="DD114" s="38"/>
      <c r="DE114" s="38"/>
      <c r="DF114" s="38"/>
      <c r="DG114" s="38"/>
      <c r="DH114" s="38"/>
      <c r="DI114" s="38"/>
      <c r="DJ114" s="38"/>
      <c r="DK114" s="38"/>
      <c r="DL114" s="38"/>
      <c r="DM114" s="38"/>
      <c r="DN114" s="38"/>
      <c r="DO114" s="38"/>
      <c r="DP114" s="38"/>
      <c r="DQ114" s="38"/>
      <c r="DR114" s="38"/>
      <c r="DS114" s="38"/>
      <c r="DT114" s="38"/>
      <c r="DU114" s="38"/>
      <c r="DV114" s="38"/>
      <c r="DW114" s="38"/>
      <c r="DX114" s="38"/>
      <c r="DY114" s="38"/>
      <c r="DZ114" s="38"/>
      <c r="EA114" s="38"/>
      <c r="EB114" s="38"/>
      <c r="EC114" s="38"/>
      <c r="ED114" s="38"/>
      <c r="EE114" s="38"/>
      <c r="EF114" s="38"/>
      <c r="EG114" s="38"/>
      <c r="EH114" s="38"/>
      <c r="EI114" s="38"/>
      <c r="EJ114" s="38"/>
      <c r="EK114" s="38"/>
      <c r="EL114" s="38"/>
      <c r="EM114" s="38"/>
      <c r="EN114" s="38"/>
      <c r="EO114" s="38"/>
      <c r="EP114" s="38"/>
      <c r="EQ114" s="38"/>
      <c r="ER114" s="38"/>
      <c r="ES114" s="38"/>
      <c r="ET114" s="38"/>
      <c r="EU114" s="38"/>
      <c r="EV114" s="38"/>
      <c r="EW114" s="38"/>
      <c r="EX114" s="38"/>
      <c r="EY114" s="38"/>
      <c r="EZ114" s="38"/>
      <c r="FA114" s="38"/>
      <c r="FB114" s="38"/>
      <c r="FC114" s="38"/>
      <c r="FD114" s="38"/>
      <c r="FE114" s="38"/>
      <c r="FF114" s="38"/>
      <c r="FG114" s="38"/>
      <c r="FH114" s="38"/>
      <c r="FI114" s="38"/>
      <c r="FJ114" s="38"/>
      <c r="FK114" s="38"/>
      <c r="FL114" s="38"/>
      <c r="FM114" s="38"/>
      <c r="FN114" s="38"/>
      <c r="FO114" s="38"/>
      <c r="FP114" s="38"/>
      <c r="FQ114" s="38"/>
      <c r="FR114" s="38"/>
      <c r="FS114" s="38"/>
      <c r="FT114" s="38"/>
      <c r="FU114" s="38"/>
      <c r="FV114" s="38"/>
      <c r="FW114" s="38"/>
      <c r="FX114" s="38"/>
      <c r="FY114" s="38"/>
      <c r="FZ114" s="38"/>
      <c r="GA114" s="38"/>
      <c r="GB114" s="38"/>
      <c r="GC114" s="38"/>
      <c r="GD114" s="38"/>
      <c r="GE114" s="38"/>
      <c r="GF114" s="38"/>
      <c r="GG114" s="38"/>
      <c r="GH114" s="38"/>
      <c r="GI114" s="38"/>
      <c r="GJ114" s="38"/>
      <c r="GK114" s="38"/>
      <c r="GL114" s="38"/>
      <c r="GM114" s="38"/>
      <c r="GN114" s="38"/>
      <c r="GO114" s="38"/>
      <c r="GP114" s="38"/>
      <c r="GQ114" s="38"/>
      <c r="GR114" s="38"/>
      <c r="GS114" s="38"/>
      <c r="GT114" s="38"/>
      <c r="GU114" s="38"/>
      <c r="GV114" s="38"/>
      <c r="GW114" s="38"/>
      <c r="GX114" s="38"/>
      <c r="GY114" s="38"/>
      <c r="GZ114" s="38"/>
      <c r="HA114" s="38"/>
      <c r="HB114" s="38"/>
      <c r="HC114" s="38"/>
      <c r="HD114" s="38"/>
      <c r="HE114" s="38"/>
      <c r="HF114" s="38"/>
      <c r="HG114" s="38"/>
      <c r="HH114" s="38"/>
      <c r="HI114" s="38"/>
      <c r="HJ114" s="38"/>
      <c r="HK114" s="38"/>
      <c r="HL114" s="38"/>
      <c r="HM114" s="38"/>
      <c r="HN114" s="38"/>
      <c r="HO114" s="38"/>
      <c r="HP114" s="38"/>
      <c r="HQ114" s="38"/>
      <c r="HR114" s="38"/>
      <c r="HS114" s="38"/>
      <c r="HT114" s="38"/>
      <c r="HU114" s="38"/>
      <c r="HV114" s="38"/>
      <c r="HW114" s="38"/>
      <c r="HX114" s="38"/>
      <c r="HY114" s="38"/>
      <c r="HZ114" s="38"/>
      <c r="IA114" s="38"/>
      <c r="IB114" s="38"/>
      <c r="IC114" s="38"/>
      <c r="ID114" s="38"/>
      <c r="IE114" s="38"/>
      <c r="IF114" s="38"/>
      <c r="IG114" s="38"/>
      <c r="IH114" s="38"/>
      <c r="II114" s="38"/>
      <c r="IJ114" s="38"/>
      <c r="IK114" s="38"/>
      <c r="IL114" s="38"/>
      <c r="IM114" s="38"/>
      <c r="IN114" s="38"/>
      <c r="IO114" s="38"/>
      <c r="IP114" s="38"/>
      <c r="IQ114" s="38"/>
      <c r="IR114" s="38"/>
      <c r="IS114" s="38"/>
      <c r="IT114" s="38"/>
      <c r="IU114" s="38"/>
      <c r="IV114" s="38"/>
      <c r="IW114" s="38"/>
      <c r="IX114" s="38"/>
      <c r="IY114" s="38"/>
      <c r="IZ114" s="38"/>
      <c r="JA114" s="38"/>
      <c r="JB114" s="38"/>
      <c r="JC114" s="38"/>
      <c r="JD114" s="38"/>
      <c r="JE114" s="38"/>
      <c r="JF114" s="38"/>
      <c r="JG114" s="38"/>
      <c r="JH114" s="38"/>
      <c r="JI114" s="38"/>
      <c r="JJ114" s="38"/>
      <c r="JK114" s="38"/>
      <c r="JL114" s="38"/>
      <c r="JM114" s="38"/>
      <c r="JN114" s="38"/>
      <c r="JO114" s="38"/>
      <c r="JP114" s="38"/>
      <c r="JQ114" s="38"/>
      <c r="JR114" s="38"/>
      <c r="JS114" s="38"/>
      <c r="JT114" s="38"/>
      <c r="JU114" s="38"/>
      <c r="JV114" s="38"/>
      <c r="JW114" s="38"/>
      <c r="JX114" s="38"/>
      <c r="JY114" s="38"/>
      <c r="JZ114" s="38"/>
      <c r="KA114" s="38"/>
      <c r="KB114" s="38"/>
      <c r="KC114" s="38"/>
      <c r="KD114" s="38"/>
      <c r="KE114" s="38"/>
      <c r="KF114" s="38"/>
      <c r="KG114" s="38"/>
      <c r="KH114" s="38"/>
      <c r="KI114" s="38"/>
      <c r="KJ114" s="38"/>
      <c r="KK114" s="38"/>
      <c r="KL114" s="38"/>
      <c r="KM114" s="38"/>
      <c r="KN114" s="38"/>
      <c r="KO114" s="38"/>
      <c r="KP114" s="38"/>
      <c r="KQ114" s="38"/>
      <c r="KR114" s="38"/>
      <c r="KS114" s="38"/>
      <c r="KT114" s="38"/>
      <c r="KU114" s="38"/>
      <c r="KV114" s="38"/>
      <c r="KW114" s="38"/>
      <c r="KX114" s="38"/>
      <c r="KY114" s="38"/>
      <c r="KZ114" s="38"/>
      <c r="LA114" s="38"/>
      <c r="LB114" s="38"/>
      <c r="LC114" s="38"/>
      <c r="LD114" s="38"/>
      <c r="LE114" s="38"/>
      <c r="LF114" s="38"/>
      <c r="LG114" s="38"/>
      <c r="LH114" s="38"/>
      <c r="LI114" s="38"/>
      <c r="LJ114" s="38"/>
      <c r="LK114" s="38"/>
      <c r="LL114" s="38">
        <v>1</v>
      </c>
      <c r="LM114" s="38"/>
      <c r="LN114" s="38"/>
      <c r="LO114" s="38"/>
      <c r="LP114" s="38"/>
      <c r="LQ114" s="38"/>
      <c r="LR114" s="38"/>
      <c r="LS114" s="38"/>
      <c r="LT114" s="38"/>
      <c r="LU114" s="38"/>
      <c r="LV114" s="38"/>
      <c r="LW114" s="38"/>
      <c r="LX114" s="38"/>
      <c r="LY114" s="38"/>
      <c r="LZ114" s="38"/>
      <c r="MA114" s="38"/>
      <c r="MB114" s="38"/>
      <c r="MC114" s="38"/>
      <c r="MD114" s="38">
        <v>1</v>
      </c>
      <c r="ME114" s="38"/>
      <c r="MF114" s="38"/>
      <c r="MG114" s="38"/>
      <c r="MH114" s="38"/>
      <c r="MI114" s="38"/>
      <c r="MJ114" s="38"/>
      <c r="MK114" s="38"/>
      <c r="ML114" s="38"/>
      <c r="MM114" s="38"/>
      <c r="MN114" s="38"/>
      <c r="MO114" s="38"/>
      <c r="MP114" s="38"/>
      <c r="MQ114" s="38"/>
      <c r="MR114" s="38"/>
      <c r="MS114" s="38"/>
      <c r="MT114" s="38"/>
      <c r="MU114" s="38"/>
      <c r="MV114" s="38"/>
      <c r="MW114" s="38"/>
      <c r="MX114" s="38"/>
      <c r="MY114" s="38"/>
      <c r="MZ114" s="38"/>
      <c r="NA114" s="38"/>
      <c r="NB114" s="38"/>
      <c r="NC114" s="38"/>
      <c r="ND114" s="38"/>
      <c r="NE114" s="38"/>
      <c r="NF114" s="38"/>
      <c r="NG114" s="38"/>
      <c r="NH114" s="38"/>
      <c r="NI114" s="38"/>
      <c r="NJ114" s="38"/>
      <c r="NK114" s="38"/>
      <c r="NL114" s="38"/>
      <c r="NM114" s="38"/>
      <c r="NN114" s="38"/>
      <c r="NO114" s="38"/>
      <c r="NP114" s="38"/>
      <c r="NQ114" s="38"/>
      <c r="NR114" s="38"/>
      <c r="NS114" s="38"/>
      <c r="NT114" s="38"/>
      <c r="NU114" s="38"/>
      <c r="NV114" s="38"/>
      <c r="NW114" s="38"/>
      <c r="NX114" s="38"/>
      <c r="NY114" s="38"/>
      <c r="NZ114" s="38"/>
      <c r="OA114" s="38"/>
      <c r="OB114" s="38"/>
      <c r="OC114" s="38"/>
      <c r="OD114" s="38"/>
      <c r="OE114" s="38"/>
      <c r="OF114" s="38"/>
      <c r="OG114" s="38"/>
      <c r="OH114" s="38"/>
      <c r="OI114" s="38"/>
      <c r="OJ114" s="38"/>
      <c r="OK114" s="38"/>
      <c r="OL114" s="38"/>
      <c r="OM114" s="38"/>
      <c r="ON114" s="38"/>
      <c r="OO114" s="38"/>
      <c r="OP114" s="38"/>
      <c r="OQ114" s="38"/>
      <c r="OR114" s="38"/>
      <c r="OS114" s="38"/>
      <c r="OT114" s="38"/>
      <c r="OU114" s="38"/>
      <c r="OV114" s="38"/>
      <c r="OW114" s="38"/>
      <c r="OX114" s="38"/>
      <c r="OY114" s="38"/>
      <c r="OZ114" s="38"/>
      <c r="PA114" s="38"/>
      <c r="PB114" s="38"/>
      <c r="PC114" s="38"/>
      <c r="PD114" s="38"/>
      <c r="PE114" s="38"/>
      <c r="PF114" s="38"/>
      <c r="PG114" s="38"/>
      <c r="PH114" s="38"/>
      <c r="PI114" s="38"/>
      <c r="PJ114" s="38"/>
      <c r="PK114" s="38"/>
      <c r="PL114" s="38"/>
      <c r="PM114" s="38"/>
      <c r="PN114" s="38"/>
      <c r="PO114" s="38"/>
      <c r="PP114" s="38"/>
      <c r="PQ114" s="38"/>
      <c r="PR114" s="38"/>
      <c r="PS114" s="38"/>
      <c r="PT114" s="38"/>
      <c r="PU114" s="38"/>
      <c r="PV114" s="38"/>
      <c r="PW114" s="38"/>
      <c r="PX114" s="38"/>
      <c r="PY114" s="38"/>
      <c r="PZ114" s="38"/>
      <c r="QA114" s="38"/>
      <c r="QB114" s="38"/>
      <c r="QC114" s="38"/>
      <c r="QD114" s="38"/>
      <c r="QE114" s="38"/>
      <c r="QF114" s="38"/>
      <c r="QG114" s="38"/>
      <c r="QH114" s="38"/>
      <c r="QI114" s="38"/>
      <c r="QJ114" s="38"/>
      <c r="QK114" s="38"/>
      <c r="QL114" s="38"/>
      <c r="QM114" s="38"/>
      <c r="QN114" s="38"/>
      <c r="QO114" s="38"/>
      <c r="QP114" s="38"/>
      <c r="QQ114" s="38"/>
      <c r="QR114" s="38"/>
      <c r="QS114" s="38"/>
      <c r="QT114" s="38"/>
      <c r="QU114" s="38"/>
      <c r="QV114" s="38"/>
      <c r="QW114" s="38"/>
      <c r="QX114" s="38"/>
      <c r="QY114" s="38"/>
      <c r="QZ114" s="38"/>
      <c r="RA114" s="38"/>
      <c r="RB114" s="38"/>
      <c r="RC114" s="38"/>
      <c r="RD114" s="38"/>
      <c r="RE114" s="38"/>
      <c r="RF114" s="38"/>
      <c r="RG114" s="38"/>
      <c r="RH114" s="38"/>
      <c r="RI114" s="38"/>
      <c r="RJ114" s="38"/>
      <c r="RK114" s="38"/>
      <c r="RL114" s="38"/>
      <c r="RM114" s="38"/>
      <c r="RN114" s="38"/>
      <c r="RO114" s="38"/>
      <c r="RP114" s="38"/>
      <c r="RQ114" s="38"/>
      <c r="RR114" s="38"/>
      <c r="RS114" s="38"/>
      <c r="RT114" s="38"/>
      <c r="RU114" s="38"/>
      <c r="RV114" s="38"/>
      <c r="RW114" s="38"/>
      <c r="RX114" s="38"/>
      <c r="RY114" s="38"/>
      <c r="RZ114" s="38"/>
      <c r="SA114" s="38"/>
      <c r="SB114" s="38"/>
      <c r="SC114" s="38"/>
      <c r="SD114" s="38"/>
      <c r="SE114" s="38"/>
      <c r="SF114" s="38"/>
      <c r="SG114" s="38"/>
      <c r="SH114" s="38"/>
      <c r="SI114" s="38"/>
      <c r="SJ114" s="38"/>
      <c r="SK114" s="38"/>
      <c r="SL114" s="38"/>
      <c r="SM114" s="38"/>
      <c r="SN114" s="38"/>
      <c r="SO114" s="38"/>
      <c r="SP114" s="38"/>
      <c r="SQ114" s="38"/>
      <c r="SR114" s="38"/>
      <c r="SS114" s="38"/>
      <c r="ST114" s="38"/>
      <c r="SU114" s="38"/>
      <c r="SV114" s="38"/>
      <c r="SW114" s="38"/>
      <c r="SX114" s="38"/>
      <c r="SY114" s="38"/>
      <c r="SZ114" s="38"/>
      <c r="TA114" s="38"/>
      <c r="TB114" s="38"/>
      <c r="TC114" s="38"/>
      <c r="TD114" s="38"/>
      <c r="TE114" s="38"/>
      <c r="TF114" s="38"/>
      <c r="TG114" s="38"/>
      <c r="TH114" s="38"/>
      <c r="TI114" s="38"/>
      <c r="TJ114" s="38"/>
      <c r="TK114" s="38"/>
      <c r="TL114" s="38"/>
      <c r="TM114" s="38"/>
      <c r="TN114" s="38"/>
      <c r="TO114" s="38"/>
      <c r="TP114" s="38"/>
      <c r="TQ114" s="38"/>
      <c r="TR114" s="38"/>
      <c r="TS114" s="38"/>
      <c r="TT114" s="38"/>
      <c r="TU114" s="38"/>
      <c r="TV114" s="38"/>
      <c r="TW114" s="38"/>
      <c r="TX114" s="38"/>
      <c r="TY114" s="38"/>
      <c r="TZ114" s="38"/>
      <c r="UA114" s="38"/>
      <c r="UB114" s="38"/>
      <c r="UC114" s="38"/>
      <c r="UD114" s="38">
        <v>1</v>
      </c>
      <c r="UE114" s="38"/>
      <c r="UF114" s="38"/>
      <c r="UG114" s="38"/>
      <c r="UH114" s="38"/>
      <c r="UI114" s="38"/>
      <c r="UJ114" s="38"/>
      <c r="UK114" s="38"/>
      <c r="UL114" s="38"/>
      <c r="UM114" s="38"/>
      <c r="UN114" s="38"/>
      <c r="UO114" s="38">
        <v>1</v>
      </c>
      <c r="UP114" s="38"/>
      <c r="UQ114" s="38"/>
      <c r="UR114" s="38"/>
      <c r="US114" s="38"/>
      <c r="UT114" s="38"/>
      <c r="UU114" s="38"/>
      <c r="UV114" s="38"/>
      <c r="UW114" s="38"/>
      <c r="UX114" s="38"/>
      <c r="UY114" s="38"/>
      <c r="UZ114" s="38"/>
      <c r="VA114" s="38"/>
      <c r="VB114" s="38"/>
      <c r="VC114" s="38"/>
      <c r="VD114" s="38"/>
      <c r="VE114" s="38"/>
      <c r="VF114" s="38"/>
      <c r="VG114" s="38"/>
      <c r="VH114" s="38"/>
      <c r="VI114" s="38"/>
      <c r="VJ114" s="38"/>
      <c r="VK114" s="38"/>
      <c r="VL114" s="38"/>
      <c r="VM114" s="38"/>
      <c r="VN114" s="38"/>
      <c r="VO114" s="38"/>
      <c r="VP114" s="38"/>
      <c r="VQ114" s="38"/>
      <c r="VR114" s="38"/>
      <c r="VS114" s="38"/>
      <c r="VT114" s="38"/>
      <c r="VU114" s="38"/>
      <c r="VV114" s="38"/>
      <c r="VW114" s="38"/>
      <c r="VX114" s="38"/>
      <c r="VY114" s="38"/>
      <c r="VZ114" s="38"/>
      <c r="WA114" s="38"/>
      <c r="WB114" s="38"/>
      <c r="WC114" s="38"/>
      <c r="WD114" s="38"/>
      <c r="WE114" s="38"/>
      <c r="WF114" s="38">
        <v>1</v>
      </c>
      <c r="WG114" s="38"/>
      <c r="WH114" s="38"/>
      <c r="WI114" s="38"/>
      <c r="WJ114" s="38"/>
      <c r="WK114" s="38"/>
      <c r="WL114" s="38"/>
      <c r="WM114" s="38">
        <v>1</v>
      </c>
      <c r="WN114" s="38"/>
      <c r="WO114" s="38"/>
      <c r="WP114" s="38"/>
      <c r="WQ114" s="38"/>
      <c r="WR114" s="38"/>
      <c r="WS114" s="38"/>
      <c r="WT114" s="38"/>
      <c r="WU114" s="38"/>
      <c r="WV114" s="38"/>
      <c r="WW114" s="38"/>
      <c r="WX114" s="38"/>
      <c r="WY114" s="38"/>
      <c r="WZ114" s="38"/>
      <c r="XA114" s="38"/>
      <c r="XB114" s="38"/>
      <c r="XC114" s="38"/>
      <c r="XD114" s="38"/>
      <c r="XE114" s="38"/>
      <c r="XF114" s="38"/>
      <c r="XG114" s="38"/>
      <c r="XH114" s="38"/>
      <c r="XI114" s="38"/>
      <c r="XJ114" s="38"/>
      <c r="XK114" s="38"/>
      <c r="XL114" s="38"/>
      <c r="XM114" s="38"/>
      <c r="XN114" s="38"/>
      <c r="XO114" s="38"/>
      <c r="XP114" s="38"/>
      <c r="XQ114" s="38"/>
      <c r="XR114" s="38"/>
      <c r="XS114" s="38"/>
      <c r="XT114" s="38"/>
      <c r="XU114" s="38"/>
      <c r="XV114" s="38"/>
      <c r="XW114" s="38"/>
      <c r="XX114" s="38"/>
      <c r="XY114" s="38"/>
      <c r="XZ114" s="38"/>
      <c r="YA114" s="38"/>
      <c r="YB114" s="38"/>
      <c r="YC114" s="38"/>
      <c r="YD114" s="38"/>
      <c r="YE114" s="38"/>
      <c r="YF114" s="38"/>
      <c r="YG114" s="38"/>
      <c r="YH114" s="38"/>
      <c r="YI114" s="38"/>
      <c r="YJ114" s="38"/>
      <c r="YK114" s="38"/>
      <c r="YL114" s="38"/>
      <c r="YM114" s="38"/>
      <c r="YN114" s="38"/>
      <c r="YO114" s="38"/>
      <c r="YP114" s="38"/>
      <c r="YQ114" s="38"/>
      <c r="YR114" s="38"/>
      <c r="YS114" s="38"/>
      <c r="YT114" s="38"/>
      <c r="YU114" s="38"/>
      <c r="YV114" s="38"/>
      <c r="YW114" s="38"/>
      <c r="YX114" s="38"/>
      <c r="YY114" s="38"/>
      <c r="YZ114" s="38"/>
      <c r="ZA114" s="38"/>
      <c r="ZB114" s="38"/>
      <c r="ZC114" s="38"/>
      <c r="ZD114" s="38"/>
      <c r="ZE114" s="38"/>
      <c r="ZF114" s="38"/>
      <c r="ZG114" s="38"/>
      <c r="ZH114" s="38"/>
      <c r="ZI114" s="38"/>
      <c r="ZJ114" s="38"/>
      <c r="ZK114" s="38"/>
      <c r="ZL114" s="38"/>
      <c r="ZM114" s="38"/>
      <c r="ZN114" s="38"/>
      <c r="ZO114" s="38"/>
      <c r="ZP114" s="38"/>
      <c r="ZQ114" s="38"/>
      <c r="ZR114" s="38"/>
      <c r="ZS114" s="38"/>
      <c r="ZT114" s="38"/>
      <c r="ZU114" s="38"/>
      <c r="ZV114" s="38"/>
      <c r="ZW114" s="38"/>
      <c r="ZX114" s="38"/>
      <c r="ZY114" s="38"/>
      <c r="ZZ114" s="38"/>
      <c r="AAA114" s="38"/>
      <c r="AAB114" s="38"/>
      <c r="AAC114" s="38"/>
      <c r="AAD114" s="38"/>
      <c r="AAE114" s="38"/>
      <c r="AAF114" s="38"/>
      <c r="AAG114" s="38"/>
      <c r="AAH114" s="38"/>
      <c r="AAI114" s="38"/>
      <c r="AAJ114" s="31">
        <f t="shared" si="9"/>
        <v>0</v>
      </c>
      <c r="AAK114" s="5"/>
    </row>
    <row r="115" spans="1:713" s="36" customFormat="1" x14ac:dyDescent="0.25">
      <c r="A115" s="62" t="s">
        <v>695</v>
      </c>
      <c r="B115" s="77">
        <f t="shared" si="8"/>
        <v>0</v>
      </c>
      <c r="C115" s="69">
        <v>1.1000000000000001</v>
      </c>
      <c r="D115" s="71">
        <v>43437</v>
      </c>
      <c r="E115" s="79">
        <v>28.21</v>
      </c>
      <c r="F115" s="79">
        <f t="shared" si="13"/>
        <v>0</v>
      </c>
      <c r="G115" s="77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  <c r="AK115" s="38"/>
      <c r="AL115" s="38"/>
      <c r="AM115" s="38"/>
      <c r="AN115" s="38"/>
      <c r="AO115" s="38"/>
      <c r="AP115" s="38"/>
      <c r="AQ115" s="38"/>
      <c r="AR115" s="38"/>
      <c r="AS115" s="38"/>
      <c r="AT115" s="38"/>
      <c r="AU115" s="38"/>
      <c r="AV115" s="38"/>
      <c r="AW115" s="38"/>
      <c r="AX115" s="38"/>
      <c r="AY115" s="38"/>
      <c r="AZ115" s="38"/>
      <c r="BA115" s="38"/>
      <c r="BB115" s="38"/>
      <c r="BC115" s="38"/>
      <c r="BD115" s="38"/>
      <c r="BE115" s="38"/>
      <c r="BF115" s="38"/>
      <c r="BG115" s="38"/>
      <c r="BH115" s="38"/>
      <c r="BI115" s="38"/>
      <c r="BJ115" s="38"/>
      <c r="BK115" s="38"/>
      <c r="BL115" s="38"/>
      <c r="BM115" s="38"/>
      <c r="BN115" s="38"/>
      <c r="BO115" s="38"/>
      <c r="BP115" s="38"/>
      <c r="BQ115" s="38"/>
      <c r="BR115" s="38"/>
      <c r="BS115" s="38"/>
      <c r="BT115" s="38"/>
      <c r="BU115" s="38"/>
      <c r="BV115" s="38"/>
      <c r="BW115" s="38"/>
      <c r="BX115" s="38"/>
      <c r="BY115" s="38"/>
      <c r="BZ115" s="38"/>
      <c r="CA115" s="38"/>
      <c r="CB115" s="38"/>
      <c r="CC115" s="38"/>
      <c r="CD115" s="38"/>
      <c r="CE115" s="38"/>
      <c r="CF115" s="38"/>
      <c r="CG115" s="38"/>
      <c r="CH115" s="38"/>
      <c r="CI115" s="38"/>
      <c r="CJ115" s="38"/>
      <c r="CK115" s="38"/>
      <c r="CL115" s="38"/>
      <c r="CM115" s="38"/>
      <c r="CN115" s="38"/>
      <c r="CO115" s="38"/>
      <c r="CP115" s="38"/>
      <c r="CQ115" s="38"/>
      <c r="CR115" s="38"/>
      <c r="CS115" s="38"/>
      <c r="CT115" s="38"/>
      <c r="CU115" s="38"/>
      <c r="CV115" s="38"/>
      <c r="CW115" s="38"/>
      <c r="CX115" s="38"/>
      <c r="CY115" s="38"/>
      <c r="CZ115" s="38"/>
      <c r="DA115" s="38"/>
      <c r="DB115" s="38"/>
      <c r="DC115" s="38"/>
      <c r="DD115" s="38"/>
      <c r="DE115" s="38"/>
      <c r="DF115" s="38"/>
      <c r="DG115" s="38"/>
      <c r="DH115" s="38"/>
      <c r="DI115" s="38"/>
      <c r="DJ115" s="38"/>
      <c r="DK115" s="38"/>
      <c r="DL115" s="38"/>
      <c r="DM115" s="38"/>
      <c r="DN115" s="38"/>
      <c r="DO115" s="38"/>
      <c r="DP115" s="38"/>
      <c r="DQ115" s="38"/>
      <c r="DR115" s="38"/>
      <c r="DS115" s="38"/>
      <c r="DT115" s="38"/>
      <c r="DU115" s="38"/>
      <c r="DV115" s="38"/>
      <c r="DW115" s="38"/>
      <c r="DX115" s="38"/>
      <c r="DY115" s="38"/>
      <c r="DZ115" s="38"/>
      <c r="EA115" s="38"/>
      <c r="EB115" s="38"/>
      <c r="EC115" s="38"/>
      <c r="ED115" s="38"/>
      <c r="EE115" s="38"/>
      <c r="EF115" s="38"/>
      <c r="EG115" s="38"/>
      <c r="EH115" s="38"/>
      <c r="EI115" s="38"/>
      <c r="EJ115" s="38"/>
      <c r="EK115" s="38"/>
      <c r="EL115" s="38"/>
      <c r="EM115" s="38"/>
      <c r="EN115" s="38"/>
      <c r="EO115" s="38"/>
      <c r="EP115" s="38"/>
      <c r="EQ115" s="38"/>
      <c r="ER115" s="38"/>
      <c r="ES115" s="38"/>
      <c r="ET115" s="38"/>
      <c r="EU115" s="38"/>
      <c r="EV115" s="38"/>
      <c r="EW115" s="38"/>
      <c r="EX115" s="38"/>
      <c r="EY115" s="38"/>
      <c r="EZ115" s="38"/>
      <c r="FA115" s="38"/>
      <c r="FB115" s="38"/>
      <c r="FC115" s="38"/>
      <c r="FD115" s="38"/>
      <c r="FE115" s="38"/>
      <c r="FF115" s="38"/>
      <c r="FG115" s="38"/>
      <c r="FH115" s="38"/>
      <c r="FI115" s="38"/>
      <c r="FJ115" s="38"/>
      <c r="FK115" s="38"/>
      <c r="FL115" s="38"/>
      <c r="FM115" s="38"/>
      <c r="FN115" s="38"/>
      <c r="FO115" s="38"/>
      <c r="FP115" s="38"/>
      <c r="FQ115" s="38"/>
      <c r="FR115" s="38"/>
      <c r="FS115" s="38"/>
      <c r="FT115" s="38"/>
      <c r="FU115" s="38"/>
      <c r="FV115" s="38"/>
      <c r="FW115" s="38"/>
      <c r="FX115" s="38"/>
      <c r="FY115" s="38"/>
      <c r="FZ115" s="38"/>
      <c r="GA115" s="38"/>
      <c r="GB115" s="38"/>
      <c r="GC115" s="38"/>
      <c r="GD115" s="38"/>
      <c r="GE115" s="38"/>
      <c r="GF115" s="38"/>
      <c r="GG115" s="38"/>
      <c r="GH115" s="38"/>
      <c r="GI115" s="38"/>
      <c r="GJ115" s="38"/>
      <c r="GK115" s="38"/>
      <c r="GL115" s="38"/>
      <c r="GM115" s="38"/>
      <c r="GN115" s="38"/>
      <c r="GO115" s="38"/>
      <c r="GP115" s="38"/>
      <c r="GQ115" s="38"/>
      <c r="GR115" s="38"/>
      <c r="GS115" s="38"/>
      <c r="GT115" s="38"/>
      <c r="GU115" s="38"/>
      <c r="GV115" s="38"/>
      <c r="GW115" s="38"/>
      <c r="GX115" s="38"/>
      <c r="GY115" s="38"/>
      <c r="GZ115" s="38"/>
      <c r="HA115" s="38"/>
      <c r="HB115" s="38"/>
      <c r="HC115" s="38"/>
      <c r="HD115" s="38"/>
      <c r="HE115" s="38"/>
      <c r="HF115" s="38"/>
      <c r="HG115" s="38"/>
      <c r="HH115" s="38"/>
      <c r="HI115" s="38"/>
      <c r="HJ115" s="38"/>
      <c r="HK115" s="38"/>
      <c r="HL115" s="38"/>
      <c r="HM115" s="38"/>
      <c r="HN115" s="38"/>
      <c r="HO115" s="38"/>
      <c r="HP115" s="38"/>
      <c r="HQ115" s="38"/>
      <c r="HR115" s="38"/>
      <c r="HS115" s="38"/>
      <c r="HT115" s="38"/>
      <c r="HU115" s="38"/>
      <c r="HV115" s="38"/>
      <c r="HW115" s="38"/>
      <c r="HX115" s="38"/>
      <c r="HY115" s="38"/>
      <c r="HZ115" s="38"/>
      <c r="IA115" s="38"/>
      <c r="IB115" s="38"/>
      <c r="IC115" s="38"/>
      <c r="ID115" s="38"/>
      <c r="IE115" s="38"/>
      <c r="IF115" s="38"/>
      <c r="IG115" s="38"/>
      <c r="IH115" s="38"/>
      <c r="II115" s="38"/>
      <c r="IJ115" s="38"/>
      <c r="IK115" s="38"/>
      <c r="IL115" s="38"/>
      <c r="IM115" s="38"/>
      <c r="IN115" s="38"/>
      <c r="IO115" s="38"/>
      <c r="IP115" s="38"/>
      <c r="IQ115" s="38"/>
      <c r="IR115" s="38"/>
      <c r="IS115" s="38"/>
      <c r="IT115" s="38"/>
      <c r="IU115" s="38"/>
      <c r="IV115" s="38"/>
      <c r="IW115" s="38"/>
      <c r="IX115" s="38"/>
      <c r="IY115" s="38"/>
      <c r="IZ115" s="38"/>
      <c r="JA115" s="38"/>
      <c r="JB115" s="38"/>
      <c r="JC115" s="38"/>
      <c r="JD115" s="38"/>
      <c r="JE115" s="38"/>
      <c r="JF115" s="38"/>
      <c r="JG115" s="38"/>
      <c r="JH115" s="38"/>
      <c r="JI115" s="38"/>
      <c r="JJ115" s="38"/>
      <c r="JK115" s="38"/>
      <c r="JL115" s="38"/>
      <c r="JM115" s="38"/>
      <c r="JN115" s="38"/>
      <c r="JO115" s="38"/>
      <c r="JP115" s="38"/>
      <c r="JQ115" s="38"/>
      <c r="JR115" s="38"/>
      <c r="JS115" s="38"/>
      <c r="JT115" s="38"/>
      <c r="JU115" s="38"/>
      <c r="JV115" s="38"/>
      <c r="JW115" s="38"/>
      <c r="JX115" s="38"/>
      <c r="JY115" s="38"/>
      <c r="JZ115" s="38"/>
      <c r="KA115" s="38"/>
      <c r="KB115" s="38"/>
      <c r="KC115" s="38"/>
      <c r="KD115" s="38"/>
      <c r="KE115" s="38"/>
      <c r="KF115" s="38"/>
      <c r="KG115" s="38"/>
      <c r="KH115" s="38"/>
      <c r="KI115" s="38"/>
      <c r="KJ115" s="38"/>
      <c r="KK115" s="38"/>
      <c r="KL115" s="38"/>
      <c r="KM115" s="38"/>
      <c r="KN115" s="38"/>
      <c r="KO115" s="38"/>
      <c r="KP115" s="38"/>
      <c r="KQ115" s="38"/>
      <c r="KR115" s="38"/>
      <c r="KS115" s="38"/>
      <c r="KT115" s="38"/>
      <c r="KU115" s="38"/>
      <c r="KV115" s="38"/>
      <c r="KW115" s="38"/>
      <c r="KX115" s="38"/>
      <c r="KY115" s="38"/>
      <c r="KZ115" s="38"/>
      <c r="LA115" s="38"/>
      <c r="LB115" s="38"/>
      <c r="LC115" s="38"/>
      <c r="LD115" s="38"/>
      <c r="LE115" s="38"/>
      <c r="LF115" s="38"/>
      <c r="LG115" s="38"/>
      <c r="LH115" s="38"/>
      <c r="LI115" s="38"/>
      <c r="LJ115" s="38"/>
      <c r="LK115" s="38"/>
      <c r="LL115" s="38"/>
      <c r="LM115" s="38"/>
      <c r="LN115" s="38"/>
      <c r="LO115" s="38"/>
      <c r="LP115" s="38"/>
      <c r="LQ115" s="38"/>
      <c r="LR115" s="38"/>
      <c r="LS115" s="38"/>
      <c r="LT115" s="38"/>
      <c r="LU115" s="38"/>
      <c r="LV115" s="38"/>
      <c r="LW115" s="38"/>
      <c r="LX115" s="38"/>
      <c r="LY115" s="38"/>
      <c r="LZ115" s="38"/>
      <c r="MA115" s="38"/>
      <c r="MB115" s="38"/>
      <c r="MC115" s="38"/>
      <c r="MD115" s="38"/>
      <c r="ME115" s="38"/>
      <c r="MF115" s="38"/>
      <c r="MG115" s="38"/>
      <c r="MH115" s="38"/>
      <c r="MI115" s="38"/>
      <c r="MJ115" s="38"/>
      <c r="MK115" s="38"/>
      <c r="ML115" s="38"/>
      <c r="MM115" s="38"/>
      <c r="MN115" s="38"/>
      <c r="MO115" s="38"/>
      <c r="MP115" s="38"/>
      <c r="MQ115" s="38"/>
      <c r="MR115" s="38"/>
      <c r="MS115" s="38"/>
      <c r="MT115" s="38"/>
      <c r="MU115" s="38"/>
      <c r="MV115" s="38"/>
      <c r="MW115" s="38"/>
      <c r="MX115" s="38"/>
      <c r="MY115" s="38"/>
      <c r="MZ115" s="38"/>
      <c r="NA115" s="38"/>
      <c r="NB115" s="38"/>
      <c r="NC115" s="38"/>
      <c r="ND115" s="38"/>
      <c r="NE115" s="38"/>
      <c r="NF115" s="38"/>
      <c r="NG115" s="38"/>
      <c r="NH115" s="38"/>
      <c r="NI115" s="38"/>
      <c r="NJ115" s="38"/>
      <c r="NK115" s="38"/>
      <c r="NL115" s="38"/>
      <c r="NM115" s="38"/>
      <c r="NN115" s="38"/>
      <c r="NO115" s="38"/>
      <c r="NP115" s="38"/>
      <c r="NQ115" s="38"/>
      <c r="NR115" s="38"/>
      <c r="NS115" s="38"/>
      <c r="NT115" s="38"/>
      <c r="NU115" s="38"/>
      <c r="NV115" s="38"/>
      <c r="NW115" s="38"/>
      <c r="NX115" s="38"/>
      <c r="NY115" s="38"/>
      <c r="NZ115" s="38"/>
      <c r="OA115" s="38"/>
      <c r="OB115" s="38"/>
      <c r="OC115" s="38"/>
      <c r="OD115" s="38"/>
      <c r="OE115" s="38"/>
      <c r="OF115" s="38"/>
      <c r="OG115" s="38"/>
      <c r="OH115" s="38"/>
      <c r="OI115" s="38"/>
      <c r="OJ115" s="38"/>
      <c r="OK115" s="38"/>
      <c r="OL115" s="38"/>
      <c r="OM115" s="38"/>
      <c r="ON115" s="38"/>
      <c r="OO115" s="38"/>
      <c r="OP115" s="38"/>
      <c r="OQ115" s="38"/>
      <c r="OR115" s="38"/>
      <c r="OS115" s="38"/>
      <c r="OT115" s="38"/>
      <c r="OU115" s="38"/>
      <c r="OV115" s="38"/>
      <c r="OW115" s="38"/>
      <c r="OX115" s="38"/>
      <c r="OY115" s="38"/>
      <c r="OZ115" s="38"/>
      <c r="PA115" s="38"/>
      <c r="PB115" s="38"/>
      <c r="PC115" s="38"/>
      <c r="PD115" s="38"/>
      <c r="PE115" s="38"/>
      <c r="PF115" s="38"/>
      <c r="PG115" s="38"/>
      <c r="PH115" s="38"/>
      <c r="PI115" s="38"/>
      <c r="PJ115" s="38"/>
      <c r="PK115" s="38"/>
      <c r="PL115" s="38"/>
      <c r="PM115" s="38"/>
      <c r="PN115" s="38"/>
      <c r="PO115" s="38"/>
      <c r="PP115" s="38"/>
      <c r="PQ115" s="38"/>
      <c r="PR115" s="38"/>
      <c r="PS115" s="38"/>
      <c r="PT115" s="38"/>
      <c r="PU115" s="38"/>
      <c r="PV115" s="38"/>
      <c r="PW115" s="38"/>
      <c r="PX115" s="38"/>
      <c r="PY115" s="38"/>
      <c r="PZ115" s="38"/>
      <c r="QA115" s="38"/>
      <c r="QB115" s="38"/>
      <c r="QC115" s="38"/>
      <c r="QD115" s="38"/>
      <c r="QE115" s="38"/>
      <c r="QF115" s="38"/>
      <c r="QG115" s="38"/>
      <c r="QH115" s="38"/>
      <c r="QI115" s="38"/>
      <c r="QJ115" s="38"/>
      <c r="QK115" s="38"/>
      <c r="QL115" s="38"/>
      <c r="QM115" s="38"/>
      <c r="QN115" s="38"/>
      <c r="QO115" s="38"/>
      <c r="QP115" s="38"/>
      <c r="QQ115" s="38"/>
      <c r="QR115" s="38"/>
      <c r="QS115" s="38"/>
      <c r="QT115" s="38"/>
      <c r="QU115" s="38"/>
      <c r="QV115" s="38"/>
      <c r="QW115" s="38"/>
      <c r="QX115" s="38"/>
      <c r="QY115" s="38"/>
      <c r="QZ115" s="38"/>
      <c r="RA115" s="38"/>
      <c r="RB115" s="38"/>
      <c r="RC115" s="38"/>
      <c r="RD115" s="38"/>
      <c r="RE115" s="38"/>
      <c r="RF115" s="38"/>
      <c r="RG115" s="38"/>
      <c r="RH115" s="38"/>
      <c r="RI115" s="38"/>
      <c r="RJ115" s="38"/>
      <c r="RK115" s="38"/>
      <c r="RL115" s="38"/>
      <c r="RM115" s="38"/>
      <c r="RN115" s="38"/>
      <c r="RO115" s="38"/>
      <c r="RP115" s="38"/>
      <c r="RQ115" s="38"/>
      <c r="RR115" s="38"/>
      <c r="RS115" s="38"/>
      <c r="RT115" s="38"/>
      <c r="RU115" s="38"/>
      <c r="RV115" s="38"/>
      <c r="RW115" s="38"/>
      <c r="RX115" s="38"/>
      <c r="RY115" s="38"/>
      <c r="RZ115" s="38"/>
      <c r="SA115" s="38"/>
      <c r="SB115" s="38"/>
      <c r="SC115" s="38"/>
      <c r="SD115" s="38"/>
      <c r="SE115" s="38"/>
      <c r="SF115" s="38"/>
      <c r="SG115" s="38"/>
      <c r="SH115" s="38"/>
      <c r="SI115" s="38"/>
      <c r="SJ115" s="38"/>
      <c r="SK115" s="38"/>
      <c r="SL115" s="38"/>
      <c r="SM115" s="38"/>
      <c r="SN115" s="38"/>
      <c r="SO115" s="38"/>
      <c r="SP115" s="38"/>
      <c r="SQ115" s="38"/>
      <c r="SR115" s="38"/>
      <c r="SS115" s="38"/>
      <c r="ST115" s="38"/>
      <c r="SU115" s="38"/>
      <c r="SV115" s="38"/>
      <c r="SW115" s="38"/>
      <c r="SX115" s="38"/>
      <c r="SY115" s="38"/>
      <c r="SZ115" s="38"/>
      <c r="TA115" s="38"/>
      <c r="TB115" s="38"/>
      <c r="TC115" s="38"/>
      <c r="TD115" s="38"/>
      <c r="TE115" s="38"/>
      <c r="TF115" s="38"/>
      <c r="TG115" s="38"/>
      <c r="TH115" s="38"/>
      <c r="TI115" s="38"/>
      <c r="TJ115" s="38"/>
      <c r="TK115" s="38"/>
      <c r="TL115" s="38"/>
      <c r="TM115" s="38"/>
      <c r="TN115" s="38"/>
      <c r="TO115" s="38"/>
      <c r="TP115" s="38"/>
      <c r="TQ115" s="38"/>
      <c r="TR115" s="38"/>
      <c r="TS115" s="38"/>
      <c r="TT115" s="38"/>
      <c r="TU115" s="38"/>
      <c r="TV115" s="38"/>
      <c r="TW115" s="38"/>
      <c r="TX115" s="38"/>
      <c r="TY115" s="38"/>
      <c r="TZ115" s="38"/>
      <c r="UA115" s="38"/>
      <c r="UB115" s="38"/>
      <c r="UC115" s="38"/>
      <c r="UD115" s="38"/>
      <c r="UE115" s="38"/>
      <c r="UF115" s="38"/>
      <c r="UG115" s="38"/>
      <c r="UH115" s="38"/>
      <c r="UI115" s="38"/>
      <c r="UJ115" s="38"/>
      <c r="UK115" s="38"/>
      <c r="UL115" s="38"/>
      <c r="UM115" s="38"/>
      <c r="UN115" s="38"/>
      <c r="UO115" s="38"/>
      <c r="UP115" s="38"/>
      <c r="UQ115" s="38"/>
      <c r="UR115" s="38"/>
      <c r="US115" s="38"/>
      <c r="UT115" s="38"/>
      <c r="UU115" s="38"/>
      <c r="UV115" s="38"/>
      <c r="UW115" s="38"/>
      <c r="UX115" s="38"/>
      <c r="UY115" s="38"/>
      <c r="UZ115" s="38"/>
      <c r="VA115" s="38"/>
      <c r="VB115" s="38"/>
      <c r="VC115" s="38"/>
      <c r="VD115" s="38"/>
      <c r="VE115" s="38"/>
      <c r="VF115" s="38"/>
      <c r="VG115" s="38"/>
      <c r="VH115" s="38"/>
      <c r="VI115" s="38"/>
      <c r="VJ115" s="38"/>
      <c r="VK115" s="38"/>
      <c r="VL115" s="38"/>
      <c r="VM115" s="38"/>
      <c r="VN115" s="38"/>
      <c r="VO115" s="38"/>
      <c r="VP115" s="38"/>
      <c r="VQ115" s="38"/>
      <c r="VR115" s="38"/>
      <c r="VS115" s="38"/>
      <c r="VT115" s="38"/>
      <c r="VU115" s="38"/>
      <c r="VV115" s="38"/>
      <c r="VW115" s="38"/>
      <c r="VX115" s="38"/>
      <c r="VY115" s="38"/>
      <c r="VZ115" s="38"/>
      <c r="WA115" s="38"/>
      <c r="WB115" s="38"/>
      <c r="WC115" s="38"/>
      <c r="WD115" s="38"/>
      <c r="WE115" s="38"/>
      <c r="WF115" s="38"/>
      <c r="WG115" s="38"/>
      <c r="WH115" s="38"/>
      <c r="WI115" s="38"/>
      <c r="WJ115" s="38"/>
      <c r="WK115" s="38"/>
      <c r="WL115" s="38"/>
      <c r="WM115" s="38"/>
      <c r="WN115" s="38"/>
      <c r="WO115" s="38"/>
      <c r="WP115" s="38"/>
      <c r="WQ115" s="38"/>
      <c r="WR115" s="38"/>
      <c r="WS115" s="38"/>
      <c r="WT115" s="38"/>
      <c r="WU115" s="38"/>
      <c r="WV115" s="38"/>
      <c r="WW115" s="38"/>
      <c r="WX115" s="38"/>
      <c r="WY115" s="38"/>
      <c r="WZ115" s="38"/>
      <c r="XA115" s="38"/>
      <c r="XB115" s="38"/>
      <c r="XC115" s="38"/>
      <c r="XD115" s="38"/>
      <c r="XE115" s="38"/>
      <c r="XF115" s="38"/>
      <c r="XG115" s="38"/>
      <c r="XH115" s="38">
        <v>1.1000000000000001</v>
      </c>
      <c r="XI115" s="38"/>
      <c r="XJ115" s="38"/>
      <c r="XK115" s="38"/>
      <c r="XL115" s="38"/>
      <c r="XM115" s="38">
        <v>1.1000000000000001</v>
      </c>
      <c r="XN115" s="38"/>
      <c r="XO115" s="38"/>
      <c r="XP115" s="38"/>
      <c r="XQ115" s="38"/>
      <c r="XR115" s="38"/>
      <c r="XS115" s="38"/>
      <c r="XT115" s="38"/>
      <c r="XU115" s="38"/>
      <c r="XV115" s="38"/>
      <c r="XW115" s="38"/>
      <c r="XX115" s="38"/>
      <c r="XY115" s="38"/>
      <c r="XZ115" s="38"/>
      <c r="YA115" s="38"/>
      <c r="YB115" s="38"/>
      <c r="YC115" s="38"/>
      <c r="YD115" s="38"/>
      <c r="YE115" s="38"/>
      <c r="YF115" s="38"/>
      <c r="YG115" s="38"/>
      <c r="YH115" s="38"/>
      <c r="YI115" s="38"/>
      <c r="YJ115" s="38"/>
      <c r="YK115" s="38"/>
      <c r="YL115" s="38"/>
      <c r="YM115" s="38"/>
      <c r="YN115" s="38"/>
      <c r="YO115" s="38"/>
      <c r="YP115" s="38"/>
      <c r="YQ115" s="38"/>
      <c r="YR115" s="38"/>
      <c r="YS115" s="38"/>
      <c r="YT115" s="38"/>
      <c r="YU115" s="38"/>
      <c r="YV115" s="38"/>
      <c r="YW115" s="38"/>
      <c r="YX115" s="38"/>
      <c r="YY115" s="38"/>
      <c r="YZ115" s="38"/>
      <c r="ZA115" s="38"/>
      <c r="ZB115" s="38"/>
      <c r="ZC115" s="38"/>
      <c r="ZD115" s="38"/>
      <c r="ZE115" s="38"/>
      <c r="ZF115" s="38"/>
      <c r="ZG115" s="38"/>
      <c r="ZH115" s="38"/>
      <c r="ZI115" s="38"/>
      <c r="ZJ115" s="38"/>
      <c r="ZK115" s="38"/>
      <c r="ZL115" s="38"/>
      <c r="ZM115" s="38"/>
      <c r="ZN115" s="38"/>
      <c r="ZO115" s="38"/>
      <c r="ZP115" s="38"/>
      <c r="ZQ115" s="38"/>
      <c r="ZR115" s="38"/>
      <c r="ZS115" s="38"/>
      <c r="ZT115" s="38"/>
      <c r="ZU115" s="38"/>
      <c r="ZV115" s="38"/>
      <c r="ZW115" s="38"/>
      <c r="ZX115" s="38"/>
      <c r="ZY115" s="38"/>
      <c r="ZZ115" s="38"/>
      <c r="AAA115" s="38"/>
      <c r="AAB115" s="38"/>
      <c r="AAC115" s="38"/>
      <c r="AAD115" s="38"/>
      <c r="AAE115" s="38"/>
      <c r="AAF115" s="38"/>
      <c r="AAG115" s="38"/>
      <c r="AAH115" s="38"/>
      <c r="AAI115" s="38"/>
      <c r="AAJ115" s="31">
        <f t="shared" si="9"/>
        <v>0</v>
      </c>
      <c r="AAK115" s="5"/>
    </row>
    <row r="116" spans="1:713" s="36" customFormat="1" x14ac:dyDescent="0.25">
      <c r="A116" s="43" t="s">
        <v>255</v>
      </c>
      <c r="B116" s="77">
        <f t="shared" si="8"/>
        <v>0</v>
      </c>
      <c r="C116" s="69">
        <v>1</v>
      </c>
      <c r="D116" s="71">
        <v>43451</v>
      </c>
      <c r="E116" s="79">
        <v>18.649999999999999</v>
      </c>
      <c r="F116" s="79">
        <f t="shared" si="13"/>
        <v>0</v>
      </c>
      <c r="G116" s="77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  <c r="AK116" s="38"/>
      <c r="AL116" s="38"/>
      <c r="AM116" s="38"/>
      <c r="AN116" s="38"/>
      <c r="AO116" s="38"/>
      <c r="AP116" s="38"/>
      <c r="AQ116" s="38"/>
      <c r="AR116" s="38"/>
      <c r="AS116" s="38"/>
      <c r="AT116" s="38"/>
      <c r="AU116" s="38"/>
      <c r="AV116" s="38"/>
      <c r="AW116" s="38"/>
      <c r="AX116" s="38"/>
      <c r="AY116" s="38"/>
      <c r="AZ116" s="38"/>
      <c r="BA116" s="38"/>
      <c r="BB116" s="38"/>
      <c r="BC116" s="38"/>
      <c r="BD116" s="38"/>
      <c r="BE116" s="38"/>
      <c r="BF116" s="38"/>
      <c r="BG116" s="38"/>
      <c r="BH116" s="38"/>
      <c r="BI116" s="38"/>
      <c r="BJ116" s="38"/>
      <c r="BK116" s="38"/>
      <c r="BL116" s="38"/>
      <c r="BM116" s="38"/>
      <c r="BN116" s="38"/>
      <c r="BO116" s="38"/>
      <c r="BP116" s="38"/>
      <c r="BQ116" s="38"/>
      <c r="BR116" s="38"/>
      <c r="BS116" s="38"/>
      <c r="BT116" s="38"/>
      <c r="BU116" s="38"/>
      <c r="BV116" s="38"/>
      <c r="BW116" s="38"/>
      <c r="BX116" s="38"/>
      <c r="BY116" s="38"/>
      <c r="BZ116" s="38"/>
      <c r="CA116" s="38"/>
      <c r="CB116" s="38"/>
      <c r="CC116" s="38"/>
      <c r="CD116" s="38"/>
      <c r="CE116" s="38"/>
      <c r="CF116" s="38"/>
      <c r="CG116" s="38"/>
      <c r="CH116" s="38"/>
      <c r="CI116" s="38"/>
      <c r="CJ116" s="38"/>
      <c r="CK116" s="38"/>
      <c r="CL116" s="38"/>
      <c r="CM116" s="38"/>
      <c r="CN116" s="38"/>
      <c r="CO116" s="38"/>
      <c r="CP116" s="38"/>
      <c r="CQ116" s="38"/>
      <c r="CR116" s="38"/>
      <c r="CS116" s="38"/>
      <c r="CT116" s="38"/>
      <c r="CU116" s="38"/>
      <c r="CV116" s="38"/>
      <c r="CW116" s="38"/>
      <c r="CX116" s="38"/>
      <c r="CY116" s="38"/>
      <c r="CZ116" s="38"/>
      <c r="DA116" s="38"/>
      <c r="DB116" s="38"/>
      <c r="DC116" s="38"/>
      <c r="DD116" s="38"/>
      <c r="DE116" s="38"/>
      <c r="DF116" s="38"/>
      <c r="DG116" s="38"/>
      <c r="DH116" s="38"/>
      <c r="DI116" s="38"/>
      <c r="DJ116" s="38"/>
      <c r="DK116" s="38"/>
      <c r="DL116" s="38"/>
      <c r="DM116" s="38"/>
      <c r="DN116" s="38"/>
      <c r="DO116" s="38"/>
      <c r="DP116" s="38"/>
      <c r="DQ116" s="38"/>
      <c r="DR116" s="38"/>
      <c r="DS116" s="38"/>
      <c r="DT116" s="38"/>
      <c r="DU116" s="38"/>
      <c r="DV116" s="38"/>
      <c r="DW116" s="38"/>
      <c r="DX116" s="38"/>
      <c r="DY116" s="38"/>
      <c r="DZ116" s="38"/>
      <c r="EA116" s="38"/>
      <c r="EB116" s="38"/>
      <c r="EC116" s="38"/>
      <c r="ED116" s="38"/>
      <c r="EE116" s="38"/>
      <c r="EF116" s="38"/>
      <c r="EG116" s="38"/>
      <c r="EH116" s="38"/>
      <c r="EI116" s="38"/>
      <c r="EJ116" s="38"/>
      <c r="EK116" s="38"/>
      <c r="EL116" s="38"/>
      <c r="EM116" s="38"/>
      <c r="EN116" s="38"/>
      <c r="EO116" s="38"/>
      <c r="EP116" s="38"/>
      <c r="EQ116" s="38"/>
      <c r="ER116" s="38"/>
      <c r="ES116" s="38"/>
      <c r="ET116" s="38"/>
      <c r="EU116" s="38"/>
      <c r="EV116" s="38"/>
      <c r="EW116" s="38"/>
      <c r="EX116" s="38"/>
      <c r="EY116" s="38"/>
      <c r="EZ116" s="38"/>
      <c r="FA116" s="38"/>
      <c r="FB116" s="38"/>
      <c r="FC116" s="38"/>
      <c r="FD116" s="38"/>
      <c r="FE116" s="38"/>
      <c r="FF116" s="38"/>
      <c r="FG116" s="38"/>
      <c r="FH116" s="38"/>
      <c r="FI116" s="38"/>
      <c r="FJ116" s="38"/>
      <c r="FK116" s="38"/>
      <c r="FL116" s="38"/>
      <c r="FM116" s="38"/>
      <c r="FN116" s="38"/>
      <c r="FO116" s="38"/>
      <c r="FP116" s="38"/>
      <c r="FQ116" s="38"/>
      <c r="FR116" s="38"/>
      <c r="FS116" s="38"/>
      <c r="FT116" s="38"/>
      <c r="FU116" s="38"/>
      <c r="FV116" s="38"/>
      <c r="FW116" s="38"/>
      <c r="FX116" s="38"/>
      <c r="FY116" s="38"/>
      <c r="FZ116" s="38"/>
      <c r="GA116" s="38"/>
      <c r="GB116" s="38"/>
      <c r="GC116" s="38"/>
      <c r="GD116" s="38"/>
      <c r="GE116" s="38"/>
      <c r="GF116" s="38"/>
      <c r="GG116" s="38"/>
      <c r="GH116" s="38"/>
      <c r="GI116" s="38"/>
      <c r="GJ116" s="38"/>
      <c r="GK116" s="38"/>
      <c r="GL116" s="38"/>
      <c r="GM116" s="38"/>
      <c r="GN116" s="38"/>
      <c r="GO116" s="38"/>
      <c r="GP116" s="38"/>
      <c r="GQ116" s="38"/>
      <c r="GR116" s="38"/>
      <c r="GS116" s="38"/>
      <c r="GT116" s="38"/>
      <c r="GU116" s="38"/>
      <c r="GV116" s="38"/>
      <c r="GW116" s="38"/>
      <c r="GX116" s="38"/>
      <c r="GY116" s="38"/>
      <c r="GZ116" s="38"/>
      <c r="HA116" s="38"/>
      <c r="HB116" s="38"/>
      <c r="HC116" s="38"/>
      <c r="HD116" s="38"/>
      <c r="HE116" s="38"/>
      <c r="HF116" s="38"/>
      <c r="HG116" s="38"/>
      <c r="HH116" s="38"/>
      <c r="HI116" s="38"/>
      <c r="HJ116" s="38"/>
      <c r="HK116" s="38"/>
      <c r="HL116" s="38"/>
      <c r="HM116" s="38"/>
      <c r="HN116" s="38"/>
      <c r="HO116" s="38"/>
      <c r="HP116" s="38"/>
      <c r="HQ116" s="38"/>
      <c r="HR116" s="38"/>
      <c r="HS116" s="38"/>
      <c r="HT116" s="38"/>
      <c r="HU116" s="38"/>
      <c r="HV116" s="38"/>
      <c r="HW116" s="38"/>
      <c r="HX116" s="38"/>
      <c r="HY116" s="38"/>
      <c r="HZ116" s="38"/>
      <c r="IA116" s="38"/>
      <c r="IB116" s="38"/>
      <c r="IC116" s="38"/>
      <c r="ID116" s="38"/>
      <c r="IE116" s="38"/>
      <c r="IF116" s="38"/>
      <c r="IG116" s="38"/>
      <c r="IH116" s="38"/>
      <c r="II116" s="38"/>
      <c r="IJ116" s="38"/>
      <c r="IK116" s="38"/>
      <c r="IL116" s="38"/>
      <c r="IM116" s="38"/>
      <c r="IN116" s="38"/>
      <c r="IO116" s="38"/>
      <c r="IP116" s="38"/>
      <c r="IQ116" s="38"/>
      <c r="IR116" s="38"/>
      <c r="IS116" s="38"/>
      <c r="IT116" s="38"/>
      <c r="IU116" s="38"/>
      <c r="IV116" s="38"/>
      <c r="IW116" s="38"/>
      <c r="IX116" s="38"/>
      <c r="IY116" s="38"/>
      <c r="IZ116" s="38"/>
      <c r="JA116" s="38"/>
      <c r="JB116" s="38"/>
      <c r="JC116" s="38"/>
      <c r="JD116" s="38"/>
      <c r="JE116" s="38"/>
      <c r="JF116" s="38"/>
      <c r="JG116" s="38"/>
      <c r="JH116" s="38"/>
      <c r="JI116" s="38"/>
      <c r="JJ116" s="38"/>
      <c r="JK116" s="38"/>
      <c r="JL116" s="38"/>
      <c r="JM116" s="38"/>
      <c r="JN116" s="38"/>
      <c r="JO116" s="38"/>
      <c r="JP116" s="38"/>
      <c r="JQ116" s="38"/>
      <c r="JR116" s="38"/>
      <c r="JS116" s="38"/>
      <c r="JT116" s="38"/>
      <c r="JU116" s="38"/>
      <c r="JV116" s="38"/>
      <c r="JW116" s="38"/>
      <c r="JX116" s="38"/>
      <c r="JY116" s="38"/>
      <c r="JZ116" s="38"/>
      <c r="KA116" s="38"/>
      <c r="KB116" s="38"/>
      <c r="KC116" s="38"/>
      <c r="KD116" s="38"/>
      <c r="KE116" s="38"/>
      <c r="KF116" s="38"/>
      <c r="KG116" s="38"/>
      <c r="KH116" s="38"/>
      <c r="KI116" s="38"/>
      <c r="KJ116" s="38"/>
      <c r="KK116" s="38"/>
      <c r="KL116" s="38"/>
      <c r="KM116" s="38"/>
      <c r="KN116" s="38"/>
      <c r="KO116" s="38"/>
      <c r="KP116" s="38"/>
      <c r="KQ116" s="38"/>
      <c r="KR116" s="38"/>
      <c r="KS116" s="38"/>
      <c r="KT116" s="38"/>
      <c r="KU116" s="38"/>
      <c r="KV116" s="38"/>
      <c r="KW116" s="38"/>
      <c r="KX116" s="38"/>
      <c r="KY116" s="38">
        <v>1</v>
      </c>
      <c r="KZ116" s="38"/>
      <c r="LA116" s="38"/>
      <c r="LB116" s="38"/>
      <c r="LC116" s="38"/>
      <c r="LD116" s="38"/>
      <c r="LE116" s="38"/>
      <c r="LF116" s="38"/>
      <c r="LG116" s="38"/>
      <c r="LH116" s="38"/>
      <c r="LI116" s="38"/>
      <c r="LJ116" s="38"/>
      <c r="LK116" s="38"/>
      <c r="LL116" s="38"/>
      <c r="LM116" s="38"/>
      <c r="LN116" s="38"/>
      <c r="LO116" s="38"/>
      <c r="LP116" s="38"/>
      <c r="LQ116" s="38"/>
      <c r="LR116" s="38"/>
      <c r="LS116" s="38"/>
      <c r="LT116" s="38"/>
      <c r="LU116" s="38"/>
      <c r="LV116" s="38"/>
      <c r="LW116" s="38"/>
      <c r="LX116" s="38"/>
      <c r="LY116" s="38"/>
      <c r="LZ116" s="38"/>
      <c r="MA116" s="38"/>
      <c r="MB116" s="38"/>
      <c r="MC116" s="38"/>
      <c r="MD116" s="38"/>
      <c r="ME116" s="38"/>
      <c r="MF116" s="38"/>
      <c r="MG116" s="38"/>
      <c r="MH116" s="38"/>
      <c r="MI116" s="38"/>
      <c r="MJ116" s="38"/>
      <c r="MK116" s="38"/>
      <c r="ML116" s="38"/>
      <c r="MM116" s="38"/>
      <c r="MN116" s="38"/>
      <c r="MO116" s="38">
        <v>1</v>
      </c>
      <c r="MP116" s="38"/>
      <c r="MQ116" s="38"/>
      <c r="MR116" s="38"/>
      <c r="MS116" s="38"/>
      <c r="MT116" s="38"/>
      <c r="MU116" s="38"/>
      <c r="MV116" s="38"/>
      <c r="MW116" s="38"/>
      <c r="MX116" s="38"/>
      <c r="MY116" s="38"/>
      <c r="MZ116" s="38"/>
      <c r="NA116" s="38"/>
      <c r="NB116" s="38"/>
      <c r="NC116" s="38"/>
      <c r="ND116" s="38"/>
      <c r="NE116" s="38"/>
      <c r="NF116" s="38"/>
      <c r="NG116" s="38"/>
      <c r="NH116" s="38"/>
      <c r="NI116" s="38"/>
      <c r="NJ116" s="38"/>
      <c r="NK116" s="38"/>
      <c r="NL116" s="38"/>
      <c r="NM116" s="38"/>
      <c r="NN116" s="38"/>
      <c r="NO116" s="38"/>
      <c r="NP116" s="38"/>
      <c r="NQ116" s="38"/>
      <c r="NR116" s="38"/>
      <c r="NS116" s="38"/>
      <c r="NT116" s="38"/>
      <c r="NU116" s="38"/>
      <c r="NV116" s="38"/>
      <c r="NW116" s="38"/>
      <c r="NX116" s="38"/>
      <c r="NY116" s="38"/>
      <c r="NZ116" s="38"/>
      <c r="OA116" s="38"/>
      <c r="OB116" s="38"/>
      <c r="OC116" s="38"/>
      <c r="OD116" s="38"/>
      <c r="OE116" s="38"/>
      <c r="OF116" s="38"/>
      <c r="OG116" s="38"/>
      <c r="OH116" s="38"/>
      <c r="OI116" s="38"/>
      <c r="OJ116" s="38"/>
      <c r="OK116" s="38"/>
      <c r="OL116" s="38"/>
      <c r="OM116" s="38"/>
      <c r="ON116" s="38"/>
      <c r="OO116" s="38"/>
      <c r="OP116" s="38"/>
      <c r="OQ116" s="38"/>
      <c r="OR116" s="38"/>
      <c r="OS116" s="38"/>
      <c r="OT116" s="38"/>
      <c r="OU116" s="38"/>
      <c r="OV116" s="38"/>
      <c r="OW116" s="38"/>
      <c r="OX116" s="38"/>
      <c r="OY116" s="38"/>
      <c r="OZ116" s="38"/>
      <c r="PA116" s="38"/>
      <c r="PB116" s="38"/>
      <c r="PC116" s="38"/>
      <c r="PD116" s="38"/>
      <c r="PE116" s="38"/>
      <c r="PF116" s="38"/>
      <c r="PG116" s="38"/>
      <c r="PH116" s="38"/>
      <c r="PI116" s="38"/>
      <c r="PJ116" s="38"/>
      <c r="PK116" s="38"/>
      <c r="PL116" s="38"/>
      <c r="PM116" s="38"/>
      <c r="PN116" s="38"/>
      <c r="PO116" s="38"/>
      <c r="PP116" s="38"/>
      <c r="PQ116" s="38"/>
      <c r="PR116" s="38"/>
      <c r="PS116" s="38"/>
      <c r="PT116" s="38"/>
      <c r="PU116" s="38"/>
      <c r="PV116" s="38"/>
      <c r="PW116" s="38"/>
      <c r="PX116" s="38"/>
      <c r="PY116" s="38"/>
      <c r="PZ116" s="38"/>
      <c r="QA116" s="38"/>
      <c r="QB116" s="38"/>
      <c r="QC116" s="38"/>
      <c r="QD116" s="38"/>
      <c r="QE116" s="38"/>
      <c r="QF116" s="38"/>
      <c r="QG116" s="38"/>
      <c r="QH116" s="38"/>
      <c r="QI116" s="38"/>
      <c r="QJ116" s="38"/>
      <c r="QK116" s="38"/>
      <c r="QL116" s="38"/>
      <c r="QM116" s="38"/>
      <c r="QN116" s="38"/>
      <c r="QO116" s="38"/>
      <c r="QP116" s="38"/>
      <c r="QQ116" s="38"/>
      <c r="QR116" s="38"/>
      <c r="QS116" s="38"/>
      <c r="QT116" s="38"/>
      <c r="QU116" s="38"/>
      <c r="QV116" s="38"/>
      <c r="QW116" s="38"/>
      <c r="QX116" s="38"/>
      <c r="QY116" s="38"/>
      <c r="QZ116" s="38"/>
      <c r="RA116" s="38"/>
      <c r="RB116" s="38"/>
      <c r="RC116" s="38"/>
      <c r="RD116" s="38"/>
      <c r="RE116" s="38"/>
      <c r="RF116" s="38"/>
      <c r="RG116" s="38"/>
      <c r="RH116" s="38"/>
      <c r="RI116" s="38"/>
      <c r="RJ116" s="38"/>
      <c r="RK116" s="38"/>
      <c r="RL116" s="38"/>
      <c r="RM116" s="38"/>
      <c r="RN116" s="38"/>
      <c r="RO116" s="38"/>
      <c r="RP116" s="38"/>
      <c r="RQ116" s="38"/>
      <c r="RR116" s="38"/>
      <c r="RS116" s="38"/>
      <c r="RT116" s="38"/>
      <c r="RU116" s="38"/>
      <c r="RV116" s="38"/>
      <c r="RW116" s="38"/>
      <c r="RX116" s="38"/>
      <c r="RY116" s="38"/>
      <c r="RZ116" s="38"/>
      <c r="SA116" s="38"/>
      <c r="SB116" s="38"/>
      <c r="SC116" s="38"/>
      <c r="SD116" s="38"/>
      <c r="SE116" s="38"/>
      <c r="SF116" s="38"/>
      <c r="SG116" s="38"/>
      <c r="SH116" s="38"/>
      <c r="SI116" s="38"/>
      <c r="SJ116" s="38"/>
      <c r="SK116" s="38"/>
      <c r="SL116" s="38"/>
      <c r="SM116" s="38"/>
      <c r="SN116" s="38"/>
      <c r="SO116" s="38"/>
      <c r="SP116" s="38"/>
      <c r="SQ116" s="38"/>
      <c r="SR116" s="38"/>
      <c r="SS116" s="38"/>
      <c r="ST116" s="38"/>
      <c r="SU116" s="38"/>
      <c r="SV116" s="38"/>
      <c r="SW116" s="38"/>
      <c r="SX116" s="38"/>
      <c r="SY116" s="38"/>
      <c r="SZ116" s="38"/>
      <c r="TA116" s="38"/>
      <c r="TB116" s="38"/>
      <c r="TC116" s="38"/>
      <c r="TD116" s="38"/>
      <c r="TE116" s="38"/>
      <c r="TF116" s="38"/>
      <c r="TG116" s="38"/>
      <c r="TH116" s="38"/>
      <c r="TI116" s="38"/>
      <c r="TJ116" s="38"/>
      <c r="TK116" s="38"/>
      <c r="TL116" s="38"/>
      <c r="TM116" s="38"/>
      <c r="TN116" s="38"/>
      <c r="TO116" s="38"/>
      <c r="TP116" s="38"/>
      <c r="TQ116" s="38"/>
      <c r="TR116" s="38"/>
      <c r="TS116" s="38"/>
      <c r="TT116" s="38"/>
      <c r="TU116" s="38"/>
      <c r="TV116" s="38"/>
      <c r="TW116" s="38"/>
      <c r="TX116" s="38"/>
      <c r="TY116" s="38"/>
      <c r="TZ116" s="38"/>
      <c r="UA116" s="38"/>
      <c r="UB116" s="38"/>
      <c r="UC116" s="38"/>
      <c r="UD116" s="38"/>
      <c r="UE116" s="38"/>
      <c r="UF116" s="38"/>
      <c r="UG116" s="38"/>
      <c r="UH116" s="38"/>
      <c r="UI116" s="38"/>
      <c r="UJ116" s="38"/>
      <c r="UK116" s="38"/>
      <c r="UL116" s="38"/>
      <c r="UM116" s="38"/>
      <c r="UN116" s="38"/>
      <c r="UO116" s="38"/>
      <c r="UP116" s="38"/>
      <c r="UQ116" s="38"/>
      <c r="UR116" s="38"/>
      <c r="US116" s="38"/>
      <c r="UT116" s="38"/>
      <c r="UU116" s="38"/>
      <c r="UV116" s="38"/>
      <c r="UW116" s="38"/>
      <c r="UX116" s="38"/>
      <c r="UY116" s="38"/>
      <c r="UZ116" s="38"/>
      <c r="VA116" s="38"/>
      <c r="VB116" s="38"/>
      <c r="VC116" s="38"/>
      <c r="VD116" s="38"/>
      <c r="VE116" s="38"/>
      <c r="VF116" s="38"/>
      <c r="VG116" s="38"/>
      <c r="VH116" s="38"/>
      <c r="VI116" s="38"/>
      <c r="VJ116" s="38"/>
      <c r="VK116" s="38"/>
      <c r="VL116" s="38"/>
      <c r="VM116" s="38"/>
      <c r="VN116" s="38"/>
      <c r="VO116" s="38"/>
      <c r="VP116" s="38"/>
      <c r="VQ116" s="38"/>
      <c r="VR116" s="38"/>
      <c r="VS116" s="38"/>
      <c r="VT116" s="38"/>
      <c r="VU116" s="38"/>
      <c r="VV116" s="38"/>
      <c r="VW116" s="38"/>
      <c r="VX116" s="38"/>
      <c r="VY116" s="38"/>
      <c r="VZ116" s="38"/>
      <c r="WA116" s="38"/>
      <c r="WB116" s="38"/>
      <c r="WC116" s="38"/>
      <c r="WD116" s="38"/>
      <c r="WE116" s="38"/>
      <c r="WF116" s="38"/>
      <c r="WG116" s="38"/>
      <c r="WH116" s="38"/>
      <c r="WI116" s="38"/>
      <c r="WJ116" s="38"/>
      <c r="WK116" s="38"/>
      <c r="WL116" s="38"/>
      <c r="WM116" s="38"/>
      <c r="WN116" s="38"/>
      <c r="WO116" s="38"/>
      <c r="WP116" s="38"/>
      <c r="WQ116" s="38"/>
      <c r="WR116" s="38"/>
      <c r="WS116" s="38"/>
      <c r="WT116" s="38"/>
      <c r="WU116" s="38"/>
      <c r="WV116" s="38"/>
      <c r="WW116" s="38"/>
      <c r="WX116" s="38"/>
      <c r="WY116" s="38"/>
      <c r="WZ116" s="38"/>
      <c r="XA116" s="38"/>
      <c r="XB116" s="38"/>
      <c r="XC116" s="38"/>
      <c r="XD116" s="38"/>
      <c r="XE116" s="38"/>
      <c r="XF116" s="38"/>
      <c r="XG116" s="38"/>
      <c r="XH116" s="38"/>
      <c r="XI116" s="38"/>
      <c r="XJ116" s="38"/>
      <c r="XK116" s="38"/>
      <c r="XL116" s="38"/>
      <c r="XM116" s="38"/>
      <c r="XN116" s="38"/>
      <c r="XO116" s="38"/>
      <c r="XP116" s="38"/>
      <c r="XQ116" s="38"/>
      <c r="XR116" s="38"/>
      <c r="XS116" s="38"/>
      <c r="XT116" s="38"/>
      <c r="XU116" s="38"/>
      <c r="XV116" s="38"/>
      <c r="XW116" s="38"/>
      <c r="XX116" s="38"/>
      <c r="XY116" s="38"/>
      <c r="XZ116" s="38"/>
      <c r="YA116" s="38"/>
      <c r="YB116" s="38"/>
      <c r="YC116" s="38"/>
      <c r="YD116" s="38"/>
      <c r="YE116" s="38"/>
      <c r="YF116" s="38"/>
      <c r="YG116" s="38"/>
      <c r="YH116" s="38"/>
      <c r="YI116" s="38"/>
      <c r="YJ116" s="38"/>
      <c r="YK116" s="38"/>
      <c r="YL116" s="38"/>
      <c r="YM116" s="38"/>
      <c r="YN116" s="38"/>
      <c r="YO116" s="38"/>
      <c r="YP116" s="38"/>
      <c r="YQ116" s="38"/>
      <c r="YR116" s="38"/>
      <c r="YS116" s="38"/>
      <c r="YT116" s="38"/>
      <c r="YU116" s="38"/>
      <c r="YV116" s="38">
        <v>1</v>
      </c>
      <c r="YW116" s="38"/>
      <c r="YX116" s="38"/>
      <c r="YY116" s="38"/>
      <c r="YZ116" s="38"/>
      <c r="ZA116" s="38"/>
      <c r="ZB116" s="38"/>
      <c r="ZC116" s="38"/>
      <c r="ZD116" s="38"/>
      <c r="ZE116" s="38"/>
      <c r="ZF116" s="38"/>
      <c r="ZG116" s="38"/>
      <c r="ZH116" s="38"/>
      <c r="ZI116" s="38"/>
      <c r="ZJ116" s="38"/>
      <c r="ZK116" s="38"/>
      <c r="ZL116" s="38"/>
      <c r="ZM116" s="38"/>
      <c r="ZN116" s="38"/>
      <c r="ZO116" s="38"/>
      <c r="ZP116" s="38">
        <v>1</v>
      </c>
      <c r="ZQ116" s="38"/>
      <c r="ZR116" s="38"/>
      <c r="ZS116" s="38"/>
      <c r="ZT116" s="38"/>
      <c r="ZU116" s="38"/>
      <c r="ZV116" s="38"/>
      <c r="ZW116" s="38"/>
      <c r="ZX116" s="38"/>
      <c r="ZY116" s="38"/>
      <c r="ZZ116" s="38"/>
      <c r="AAA116" s="38"/>
      <c r="AAB116" s="38"/>
      <c r="AAC116" s="38"/>
      <c r="AAD116" s="38"/>
      <c r="AAE116" s="38"/>
      <c r="AAF116" s="38"/>
      <c r="AAG116" s="38"/>
      <c r="AAH116" s="38"/>
      <c r="AAI116" s="38"/>
      <c r="AAJ116" s="31">
        <f t="shared" si="9"/>
        <v>0</v>
      </c>
      <c r="AAK116" s="5"/>
    </row>
    <row r="117" spans="1:713" s="36" customFormat="1" x14ac:dyDescent="0.25">
      <c r="A117" s="43" t="s">
        <v>662</v>
      </c>
      <c r="B117" s="77">
        <f t="shared" si="8"/>
        <v>1</v>
      </c>
      <c r="C117" s="69">
        <v>1</v>
      </c>
      <c r="D117" s="71">
        <v>43461</v>
      </c>
      <c r="E117" s="79">
        <v>15.79</v>
      </c>
      <c r="F117" s="79">
        <f t="shared" si="13"/>
        <v>15.79</v>
      </c>
      <c r="G117" s="77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  <c r="AK117" s="38"/>
      <c r="AL117" s="38"/>
      <c r="AM117" s="38"/>
      <c r="AN117" s="38"/>
      <c r="AO117" s="38"/>
      <c r="AP117" s="38"/>
      <c r="AQ117" s="38"/>
      <c r="AR117" s="38"/>
      <c r="AS117" s="38"/>
      <c r="AT117" s="38"/>
      <c r="AU117" s="38"/>
      <c r="AV117" s="38"/>
      <c r="AW117" s="38"/>
      <c r="AX117" s="38"/>
      <c r="AY117" s="38"/>
      <c r="AZ117" s="38"/>
      <c r="BA117" s="38"/>
      <c r="BB117" s="38"/>
      <c r="BC117" s="38"/>
      <c r="BD117" s="38"/>
      <c r="BE117" s="38"/>
      <c r="BF117" s="38"/>
      <c r="BG117" s="38"/>
      <c r="BH117" s="38"/>
      <c r="BI117" s="38"/>
      <c r="BJ117" s="38"/>
      <c r="BK117" s="38"/>
      <c r="BL117" s="38"/>
      <c r="BM117" s="38"/>
      <c r="BN117" s="38"/>
      <c r="BO117" s="38"/>
      <c r="BP117" s="38"/>
      <c r="BQ117" s="38"/>
      <c r="BR117" s="38"/>
      <c r="BS117" s="38"/>
      <c r="BT117" s="38"/>
      <c r="BU117" s="38"/>
      <c r="BV117" s="38"/>
      <c r="BW117" s="38"/>
      <c r="BX117" s="38"/>
      <c r="BY117" s="38"/>
      <c r="BZ117" s="38"/>
      <c r="CA117" s="38"/>
      <c r="CB117" s="38"/>
      <c r="CC117" s="38"/>
      <c r="CD117" s="38"/>
      <c r="CE117" s="38"/>
      <c r="CF117" s="38"/>
      <c r="CG117" s="38"/>
      <c r="CH117" s="38"/>
      <c r="CI117" s="38"/>
      <c r="CJ117" s="38"/>
      <c r="CK117" s="38"/>
      <c r="CL117" s="38"/>
      <c r="CM117" s="38"/>
      <c r="CN117" s="38"/>
      <c r="CO117" s="38"/>
      <c r="CP117" s="38"/>
      <c r="CQ117" s="38"/>
      <c r="CR117" s="38"/>
      <c r="CS117" s="38"/>
      <c r="CT117" s="38"/>
      <c r="CU117" s="38"/>
      <c r="CV117" s="38"/>
      <c r="CW117" s="38"/>
      <c r="CX117" s="38"/>
      <c r="CY117" s="38"/>
      <c r="CZ117" s="38"/>
      <c r="DA117" s="38"/>
      <c r="DB117" s="38"/>
      <c r="DC117" s="38"/>
      <c r="DD117" s="38"/>
      <c r="DE117" s="38"/>
      <c r="DF117" s="38"/>
      <c r="DG117" s="38"/>
      <c r="DH117" s="38"/>
      <c r="DI117" s="38"/>
      <c r="DJ117" s="38"/>
      <c r="DK117" s="38"/>
      <c r="DL117" s="38"/>
      <c r="DM117" s="38"/>
      <c r="DN117" s="38"/>
      <c r="DO117" s="38"/>
      <c r="DP117" s="38"/>
      <c r="DQ117" s="38"/>
      <c r="DR117" s="38"/>
      <c r="DS117" s="38"/>
      <c r="DT117" s="38"/>
      <c r="DU117" s="38"/>
      <c r="DV117" s="38"/>
      <c r="DW117" s="38"/>
      <c r="DX117" s="38"/>
      <c r="DY117" s="38"/>
      <c r="DZ117" s="38"/>
      <c r="EA117" s="38"/>
      <c r="EB117" s="38"/>
      <c r="EC117" s="38"/>
      <c r="ED117" s="38"/>
      <c r="EE117" s="38"/>
      <c r="EF117" s="38"/>
      <c r="EG117" s="38"/>
      <c r="EH117" s="38"/>
      <c r="EI117" s="38"/>
      <c r="EJ117" s="38"/>
      <c r="EK117" s="38"/>
      <c r="EL117" s="38"/>
      <c r="EM117" s="38"/>
      <c r="EN117" s="38"/>
      <c r="EO117" s="38"/>
      <c r="EP117" s="38"/>
      <c r="EQ117" s="38"/>
      <c r="ER117" s="38"/>
      <c r="ES117" s="38"/>
      <c r="ET117" s="38"/>
      <c r="EU117" s="38"/>
      <c r="EV117" s="38"/>
      <c r="EW117" s="38"/>
      <c r="EX117" s="38"/>
      <c r="EY117" s="38"/>
      <c r="EZ117" s="38"/>
      <c r="FA117" s="38"/>
      <c r="FB117" s="38"/>
      <c r="FC117" s="38"/>
      <c r="FD117" s="38"/>
      <c r="FE117" s="38"/>
      <c r="FF117" s="38"/>
      <c r="FG117" s="38"/>
      <c r="FH117" s="38"/>
      <c r="FI117" s="38"/>
      <c r="FJ117" s="38"/>
      <c r="FK117" s="38"/>
      <c r="FL117" s="38"/>
      <c r="FM117" s="38"/>
      <c r="FN117" s="38"/>
      <c r="FO117" s="38"/>
      <c r="FP117" s="38"/>
      <c r="FQ117" s="38"/>
      <c r="FR117" s="38"/>
      <c r="FS117" s="38"/>
      <c r="FT117" s="38"/>
      <c r="FU117" s="38"/>
      <c r="FV117" s="38"/>
      <c r="FW117" s="38"/>
      <c r="FX117" s="38"/>
      <c r="FY117" s="38"/>
      <c r="FZ117" s="38"/>
      <c r="GA117" s="38"/>
      <c r="GB117" s="38"/>
      <c r="GC117" s="38"/>
      <c r="GD117" s="38"/>
      <c r="GE117" s="38"/>
      <c r="GF117" s="38"/>
      <c r="GG117" s="38"/>
      <c r="GH117" s="38"/>
      <c r="GI117" s="38"/>
      <c r="GJ117" s="38"/>
      <c r="GK117" s="38"/>
      <c r="GL117" s="38"/>
      <c r="GM117" s="38"/>
      <c r="GN117" s="38"/>
      <c r="GO117" s="38"/>
      <c r="GP117" s="38"/>
      <c r="GQ117" s="38"/>
      <c r="GR117" s="38"/>
      <c r="GS117" s="38"/>
      <c r="GT117" s="38"/>
      <c r="GU117" s="38"/>
      <c r="GV117" s="38"/>
      <c r="GW117" s="38"/>
      <c r="GX117" s="38"/>
      <c r="GY117" s="38"/>
      <c r="GZ117" s="38"/>
      <c r="HA117" s="38"/>
      <c r="HB117" s="38"/>
      <c r="HC117" s="38"/>
      <c r="HD117" s="38"/>
      <c r="HE117" s="38"/>
      <c r="HF117" s="38"/>
      <c r="HG117" s="38"/>
      <c r="HH117" s="38"/>
      <c r="HI117" s="38"/>
      <c r="HJ117" s="38"/>
      <c r="HK117" s="38"/>
      <c r="HL117" s="38"/>
      <c r="HM117" s="38"/>
      <c r="HN117" s="38"/>
      <c r="HO117" s="38"/>
      <c r="HP117" s="38"/>
      <c r="HQ117" s="38"/>
      <c r="HR117" s="38"/>
      <c r="HS117" s="38"/>
      <c r="HT117" s="38"/>
      <c r="HU117" s="38"/>
      <c r="HV117" s="38"/>
      <c r="HW117" s="38"/>
      <c r="HX117" s="38"/>
      <c r="HY117" s="38"/>
      <c r="HZ117" s="38"/>
      <c r="IA117" s="38"/>
      <c r="IB117" s="38"/>
      <c r="IC117" s="38"/>
      <c r="ID117" s="38"/>
      <c r="IE117" s="38"/>
      <c r="IF117" s="38"/>
      <c r="IG117" s="38"/>
      <c r="IH117" s="38"/>
      <c r="II117" s="38"/>
      <c r="IJ117" s="38"/>
      <c r="IK117" s="38"/>
      <c r="IL117" s="38"/>
      <c r="IM117" s="38"/>
      <c r="IN117" s="38"/>
      <c r="IO117" s="38"/>
      <c r="IP117" s="38"/>
      <c r="IQ117" s="38"/>
      <c r="IR117" s="38"/>
      <c r="IS117" s="38"/>
      <c r="IT117" s="38"/>
      <c r="IU117" s="38"/>
      <c r="IV117" s="38"/>
      <c r="IW117" s="38"/>
      <c r="IX117" s="38"/>
      <c r="IY117" s="38"/>
      <c r="IZ117" s="38"/>
      <c r="JA117" s="38"/>
      <c r="JB117" s="38"/>
      <c r="JC117" s="38"/>
      <c r="JD117" s="38"/>
      <c r="JE117" s="38"/>
      <c r="JF117" s="38"/>
      <c r="JG117" s="38"/>
      <c r="JH117" s="38"/>
      <c r="JI117" s="38"/>
      <c r="JJ117" s="38"/>
      <c r="JK117" s="38"/>
      <c r="JL117" s="38"/>
      <c r="JM117" s="38"/>
      <c r="JN117" s="38"/>
      <c r="JO117" s="38"/>
      <c r="JP117" s="38"/>
      <c r="JQ117" s="38"/>
      <c r="JR117" s="38"/>
      <c r="JS117" s="38"/>
      <c r="JT117" s="38"/>
      <c r="JU117" s="38"/>
      <c r="JV117" s="38"/>
      <c r="JW117" s="38"/>
      <c r="JX117" s="38"/>
      <c r="JY117" s="38"/>
      <c r="JZ117" s="38"/>
      <c r="KA117" s="38"/>
      <c r="KB117" s="38"/>
      <c r="KC117" s="38"/>
      <c r="KD117" s="38"/>
      <c r="KE117" s="38"/>
      <c r="KF117" s="38"/>
      <c r="KG117" s="38"/>
      <c r="KH117" s="38"/>
      <c r="KI117" s="38"/>
      <c r="KJ117" s="38"/>
      <c r="KK117" s="38"/>
      <c r="KL117" s="38"/>
      <c r="KM117" s="38"/>
      <c r="KN117" s="38"/>
      <c r="KO117" s="38"/>
      <c r="KP117" s="38"/>
      <c r="KQ117" s="38"/>
      <c r="KR117" s="38"/>
      <c r="KS117" s="38"/>
      <c r="KT117" s="38"/>
      <c r="KU117" s="38"/>
      <c r="KV117" s="38"/>
      <c r="KW117" s="38"/>
      <c r="KX117" s="38"/>
      <c r="KY117" s="38"/>
      <c r="KZ117" s="38"/>
      <c r="LA117" s="38"/>
      <c r="LB117" s="38"/>
      <c r="LC117" s="38"/>
      <c r="LD117" s="38"/>
      <c r="LE117" s="38"/>
      <c r="LF117" s="38"/>
      <c r="LG117" s="38"/>
      <c r="LH117" s="38"/>
      <c r="LI117" s="38"/>
      <c r="LJ117" s="38"/>
      <c r="LK117" s="38"/>
      <c r="LL117" s="38"/>
      <c r="LM117" s="38"/>
      <c r="LN117" s="38"/>
      <c r="LO117" s="38"/>
      <c r="LP117" s="38"/>
      <c r="LQ117" s="38"/>
      <c r="LR117" s="38"/>
      <c r="LS117" s="38"/>
      <c r="LT117" s="38"/>
      <c r="LU117" s="38"/>
      <c r="LV117" s="38"/>
      <c r="LW117" s="38"/>
      <c r="LX117" s="38"/>
      <c r="LY117" s="38"/>
      <c r="LZ117" s="38"/>
      <c r="MA117" s="38"/>
      <c r="MB117" s="38"/>
      <c r="MC117" s="38"/>
      <c r="MD117" s="38"/>
      <c r="ME117" s="38"/>
      <c r="MF117" s="38"/>
      <c r="MG117" s="38"/>
      <c r="MH117" s="38"/>
      <c r="MI117" s="38"/>
      <c r="MJ117" s="38"/>
      <c r="MK117" s="38"/>
      <c r="ML117" s="38"/>
      <c r="MM117" s="38"/>
      <c r="MN117" s="38"/>
      <c r="MO117" s="38"/>
      <c r="MP117" s="38"/>
      <c r="MQ117" s="38"/>
      <c r="MR117" s="38"/>
      <c r="MS117" s="38"/>
      <c r="MT117" s="38"/>
      <c r="MU117" s="38"/>
      <c r="MV117" s="38"/>
      <c r="MW117" s="38"/>
      <c r="MX117" s="38"/>
      <c r="MY117" s="38"/>
      <c r="MZ117" s="38"/>
      <c r="NA117" s="38"/>
      <c r="NB117" s="38"/>
      <c r="NC117" s="38"/>
      <c r="ND117" s="38"/>
      <c r="NE117" s="38"/>
      <c r="NF117" s="38"/>
      <c r="NG117" s="38"/>
      <c r="NH117" s="38"/>
      <c r="NI117" s="38"/>
      <c r="NJ117" s="38"/>
      <c r="NK117" s="38"/>
      <c r="NL117" s="38"/>
      <c r="NM117" s="38"/>
      <c r="NN117" s="38"/>
      <c r="NO117" s="38"/>
      <c r="NP117" s="38"/>
      <c r="NQ117" s="38"/>
      <c r="NR117" s="38"/>
      <c r="NS117" s="38"/>
      <c r="NT117" s="38"/>
      <c r="NU117" s="38"/>
      <c r="NV117" s="38"/>
      <c r="NW117" s="38"/>
      <c r="NX117" s="38"/>
      <c r="NY117" s="38"/>
      <c r="NZ117" s="38"/>
      <c r="OA117" s="38"/>
      <c r="OB117" s="38"/>
      <c r="OC117" s="38"/>
      <c r="OD117" s="38"/>
      <c r="OE117" s="38"/>
      <c r="OF117" s="38"/>
      <c r="OG117" s="38"/>
      <c r="OH117" s="38"/>
      <c r="OI117" s="38"/>
      <c r="OJ117" s="38"/>
      <c r="OK117" s="38"/>
      <c r="OL117" s="38"/>
      <c r="OM117" s="38"/>
      <c r="ON117" s="38"/>
      <c r="OO117" s="38"/>
      <c r="OP117" s="38"/>
      <c r="OQ117" s="38"/>
      <c r="OR117" s="38"/>
      <c r="OS117" s="38"/>
      <c r="OT117" s="38"/>
      <c r="OU117" s="38"/>
      <c r="OV117" s="38"/>
      <c r="OW117" s="38"/>
      <c r="OX117" s="38"/>
      <c r="OY117" s="38"/>
      <c r="OZ117" s="38"/>
      <c r="PA117" s="38"/>
      <c r="PB117" s="38"/>
      <c r="PC117" s="38"/>
      <c r="PD117" s="38"/>
      <c r="PE117" s="38"/>
      <c r="PF117" s="38"/>
      <c r="PG117" s="38"/>
      <c r="PH117" s="38"/>
      <c r="PI117" s="38"/>
      <c r="PJ117" s="38"/>
      <c r="PK117" s="38"/>
      <c r="PL117" s="38"/>
      <c r="PM117" s="38"/>
      <c r="PN117" s="38"/>
      <c r="PO117" s="38"/>
      <c r="PP117" s="38"/>
      <c r="PQ117" s="38"/>
      <c r="PR117" s="38"/>
      <c r="PS117" s="38"/>
      <c r="PT117" s="38"/>
      <c r="PU117" s="38"/>
      <c r="PV117" s="38"/>
      <c r="PW117" s="38"/>
      <c r="PX117" s="38"/>
      <c r="PY117" s="38"/>
      <c r="PZ117" s="38"/>
      <c r="QA117" s="38"/>
      <c r="QB117" s="38"/>
      <c r="QC117" s="38"/>
      <c r="QD117" s="38"/>
      <c r="QE117" s="38"/>
      <c r="QF117" s="38"/>
      <c r="QG117" s="38"/>
      <c r="QH117" s="38"/>
      <c r="QI117" s="38"/>
      <c r="QJ117" s="38"/>
      <c r="QK117" s="38"/>
      <c r="QL117" s="38"/>
      <c r="QM117" s="38"/>
      <c r="QN117" s="38"/>
      <c r="QO117" s="38"/>
      <c r="QP117" s="38"/>
      <c r="QQ117" s="38"/>
      <c r="QR117" s="38"/>
      <c r="QS117" s="38"/>
      <c r="QT117" s="38"/>
      <c r="QU117" s="38"/>
      <c r="QV117" s="38"/>
      <c r="QW117" s="38"/>
      <c r="QX117" s="38"/>
      <c r="QY117" s="38"/>
      <c r="QZ117" s="38"/>
      <c r="RA117" s="38"/>
      <c r="RB117" s="38"/>
      <c r="RC117" s="38"/>
      <c r="RD117" s="38"/>
      <c r="RE117" s="38"/>
      <c r="RF117" s="38"/>
      <c r="RG117" s="38"/>
      <c r="RH117" s="38"/>
      <c r="RI117" s="38"/>
      <c r="RJ117" s="38"/>
      <c r="RK117" s="38"/>
      <c r="RL117" s="38"/>
      <c r="RM117" s="38"/>
      <c r="RN117" s="38"/>
      <c r="RO117" s="38"/>
      <c r="RP117" s="38"/>
      <c r="RQ117" s="38"/>
      <c r="RR117" s="38"/>
      <c r="RS117" s="38"/>
      <c r="RT117" s="38"/>
      <c r="RU117" s="38"/>
      <c r="RV117" s="38"/>
      <c r="RW117" s="38"/>
      <c r="RX117" s="38"/>
      <c r="RY117" s="38"/>
      <c r="RZ117" s="38"/>
      <c r="SA117" s="38"/>
      <c r="SB117" s="38"/>
      <c r="SC117" s="38"/>
      <c r="SD117" s="38"/>
      <c r="SE117" s="38"/>
      <c r="SF117" s="38"/>
      <c r="SG117" s="38"/>
      <c r="SH117" s="38"/>
      <c r="SI117" s="38"/>
      <c r="SJ117" s="38"/>
      <c r="SK117" s="38"/>
      <c r="SL117" s="38"/>
      <c r="SM117" s="38"/>
      <c r="SN117" s="38"/>
      <c r="SO117" s="38"/>
      <c r="SP117" s="38"/>
      <c r="SQ117" s="38"/>
      <c r="SR117" s="38"/>
      <c r="SS117" s="38"/>
      <c r="ST117" s="38"/>
      <c r="SU117" s="38"/>
      <c r="SV117" s="38"/>
      <c r="SW117" s="38"/>
      <c r="SX117" s="38"/>
      <c r="SY117" s="38"/>
      <c r="SZ117" s="38"/>
      <c r="TA117" s="38"/>
      <c r="TB117" s="38"/>
      <c r="TC117" s="38"/>
      <c r="TD117" s="38"/>
      <c r="TE117" s="38"/>
      <c r="TF117" s="38"/>
      <c r="TG117" s="38"/>
      <c r="TH117" s="38"/>
      <c r="TI117" s="38"/>
      <c r="TJ117" s="38"/>
      <c r="TK117" s="38"/>
      <c r="TL117" s="38"/>
      <c r="TM117" s="38"/>
      <c r="TN117" s="38"/>
      <c r="TO117" s="38"/>
      <c r="TP117" s="38"/>
      <c r="TQ117" s="38"/>
      <c r="TR117" s="38"/>
      <c r="TS117" s="38"/>
      <c r="TT117" s="38"/>
      <c r="TU117" s="38"/>
      <c r="TV117" s="38"/>
      <c r="TW117" s="38"/>
      <c r="TX117" s="38"/>
      <c r="TY117" s="38"/>
      <c r="TZ117" s="38"/>
      <c r="UA117" s="38"/>
      <c r="UB117" s="38"/>
      <c r="UC117" s="38"/>
      <c r="UD117" s="38"/>
      <c r="UE117" s="38"/>
      <c r="UF117" s="38"/>
      <c r="UG117" s="38"/>
      <c r="UH117" s="38"/>
      <c r="UI117" s="38"/>
      <c r="UJ117" s="38"/>
      <c r="UK117" s="38"/>
      <c r="UL117" s="38"/>
      <c r="UM117" s="38"/>
      <c r="UN117" s="38"/>
      <c r="UO117" s="38"/>
      <c r="UP117" s="38"/>
      <c r="UQ117" s="38"/>
      <c r="UR117" s="38"/>
      <c r="US117" s="38"/>
      <c r="UT117" s="38"/>
      <c r="UU117" s="38"/>
      <c r="UV117" s="38"/>
      <c r="UW117" s="38"/>
      <c r="UX117" s="38"/>
      <c r="UY117" s="38"/>
      <c r="UZ117" s="38"/>
      <c r="VA117" s="38"/>
      <c r="VB117" s="38"/>
      <c r="VC117" s="38"/>
      <c r="VD117" s="38"/>
      <c r="VE117" s="38"/>
      <c r="VF117" s="38"/>
      <c r="VG117" s="38"/>
      <c r="VH117" s="38"/>
      <c r="VI117" s="38"/>
      <c r="VJ117" s="38"/>
      <c r="VK117" s="38"/>
      <c r="VL117" s="38"/>
      <c r="VM117" s="38"/>
      <c r="VN117" s="38"/>
      <c r="VO117" s="38"/>
      <c r="VP117" s="38"/>
      <c r="VQ117" s="38">
        <v>2</v>
      </c>
      <c r="VR117" s="38"/>
      <c r="VS117" s="38"/>
      <c r="VT117" s="38"/>
      <c r="VU117" s="38"/>
      <c r="VV117" s="38"/>
      <c r="VW117" s="38"/>
      <c r="VX117" s="38"/>
      <c r="VY117" s="38">
        <v>2</v>
      </c>
      <c r="VZ117" s="38"/>
      <c r="WA117" s="38"/>
      <c r="WB117" s="38"/>
      <c r="WC117" s="38"/>
      <c r="WD117" s="38"/>
      <c r="WE117" s="38"/>
      <c r="WF117" s="38"/>
      <c r="WG117" s="38"/>
      <c r="WH117" s="38"/>
      <c r="WI117" s="38"/>
      <c r="WJ117" s="38"/>
      <c r="WK117" s="38"/>
      <c r="WL117" s="38"/>
      <c r="WM117" s="38"/>
      <c r="WN117" s="38"/>
      <c r="WO117" s="38"/>
      <c r="WP117" s="38"/>
      <c r="WQ117" s="38"/>
      <c r="WR117" s="38"/>
      <c r="WS117" s="38"/>
      <c r="WT117" s="38"/>
      <c r="WU117" s="38"/>
      <c r="WV117" s="38"/>
      <c r="WW117" s="38"/>
      <c r="WX117" s="38"/>
      <c r="WY117" s="38"/>
      <c r="WZ117" s="38"/>
      <c r="XA117" s="38"/>
      <c r="XB117" s="38"/>
      <c r="XC117" s="38"/>
      <c r="XD117" s="38"/>
      <c r="XE117" s="38"/>
      <c r="XF117" s="38"/>
      <c r="XG117" s="38"/>
      <c r="XH117" s="38"/>
      <c r="XI117" s="38"/>
      <c r="XJ117" s="38"/>
      <c r="XK117" s="38"/>
      <c r="XL117" s="38"/>
      <c r="XM117" s="38"/>
      <c r="XN117" s="38"/>
      <c r="XO117" s="38"/>
      <c r="XP117" s="38"/>
      <c r="XQ117" s="38"/>
      <c r="XR117" s="38"/>
      <c r="XS117" s="38"/>
      <c r="XT117" s="38"/>
      <c r="XU117" s="38"/>
      <c r="XV117" s="38"/>
      <c r="XW117" s="38"/>
      <c r="XX117" s="38"/>
      <c r="XY117" s="38"/>
      <c r="XZ117" s="38"/>
      <c r="YA117" s="38"/>
      <c r="YB117" s="38"/>
      <c r="YC117" s="38"/>
      <c r="YD117" s="38"/>
      <c r="YE117" s="38"/>
      <c r="YF117" s="38"/>
      <c r="YG117" s="38"/>
      <c r="YH117" s="38"/>
      <c r="YI117" s="38"/>
      <c r="YJ117" s="38"/>
      <c r="YK117" s="38"/>
      <c r="YL117" s="38"/>
      <c r="YM117" s="38"/>
      <c r="YN117" s="38"/>
      <c r="YO117" s="38"/>
      <c r="YP117" s="38"/>
      <c r="YQ117" s="38"/>
      <c r="YR117" s="38"/>
      <c r="YS117" s="38"/>
      <c r="YT117" s="38"/>
      <c r="YU117" s="38"/>
      <c r="YV117" s="38"/>
      <c r="YW117" s="38"/>
      <c r="YX117" s="38"/>
      <c r="YY117" s="38"/>
      <c r="YZ117" s="38"/>
      <c r="ZA117" s="38"/>
      <c r="ZB117" s="38"/>
      <c r="ZC117" s="38"/>
      <c r="ZD117" s="38"/>
      <c r="ZE117" s="38"/>
      <c r="ZF117" s="38"/>
      <c r="ZG117" s="38"/>
      <c r="ZH117" s="38"/>
      <c r="ZI117" s="38"/>
      <c r="ZJ117" s="38"/>
      <c r="ZK117" s="38"/>
      <c r="ZL117" s="38"/>
      <c r="ZM117" s="38"/>
      <c r="ZN117" s="38"/>
      <c r="ZO117" s="38"/>
      <c r="ZP117" s="38"/>
      <c r="ZQ117" s="38">
        <v>1</v>
      </c>
      <c r="ZR117" s="38"/>
      <c r="ZS117" s="38"/>
      <c r="ZT117" s="38"/>
      <c r="ZU117" s="38"/>
      <c r="ZV117" s="38"/>
      <c r="ZW117" s="38">
        <v>1</v>
      </c>
      <c r="ZX117" s="38"/>
      <c r="ZY117" s="38"/>
      <c r="ZZ117" s="38"/>
      <c r="AAA117" s="38"/>
      <c r="AAB117" s="38"/>
      <c r="AAC117" s="38"/>
      <c r="AAD117" s="38"/>
      <c r="AAE117" s="38"/>
      <c r="AAF117" s="38"/>
      <c r="AAG117" s="38"/>
      <c r="AAH117" s="38"/>
      <c r="AAI117" s="38"/>
      <c r="AAJ117" s="31">
        <f t="shared" si="9"/>
        <v>0</v>
      </c>
      <c r="AAK117" s="5"/>
    </row>
    <row r="118" spans="1:713" s="36" customFormat="1" x14ac:dyDescent="0.25">
      <c r="A118" s="43" t="s">
        <v>135</v>
      </c>
      <c r="B118" s="77">
        <f t="shared" si="8"/>
        <v>0</v>
      </c>
      <c r="C118" s="69">
        <v>10</v>
      </c>
      <c r="D118" s="71">
        <v>43437</v>
      </c>
      <c r="E118" s="79">
        <v>15.86</v>
      </c>
      <c r="F118" s="79">
        <f>E118*B118</f>
        <v>0</v>
      </c>
      <c r="G118" s="77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>
        <v>100</v>
      </c>
      <c r="AF118" s="38"/>
      <c r="AG118" s="38"/>
      <c r="AH118" s="38"/>
      <c r="AI118" s="38">
        <v>100</v>
      </c>
      <c r="AJ118" s="38"/>
      <c r="AK118" s="38"/>
      <c r="AL118" s="38"/>
      <c r="AM118" s="38"/>
      <c r="AN118" s="38"/>
      <c r="AO118" s="38"/>
      <c r="AP118" s="38"/>
      <c r="AQ118" s="38"/>
      <c r="AR118" s="38"/>
      <c r="AS118" s="38"/>
      <c r="AT118" s="38"/>
      <c r="AU118" s="38"/>
      <c r="AV118" s="38"/>
      <c r="AW118" s="38"/>
      <c r="AX118" s="38"/>
      <c r="AY118" s="38"/>
      <c r="AZ118" s="38"/>
      <c r="BA118" s="38"/>
      <c r="BB118" s="38"/>
      <c r="BC118" s="38"/>
      <c r="BD118" s="38"/>
      <c r="BE118" s="38"/>
      <c r="BF118" s="38"/>
      <c r="BG118" s="38"/>
      <c r="BH118" s="38"/>
      <c r="BI118" s="38"/>
      <c r="BJ118" s="38"/>
      <c r="BK118" s="38"/>
      <c r="BL118" s="38"/>
      <c r="BM118" s="38"/>
      <c r="BN118" s="38"/>
      <c r="BO118" s="38"/>
      <c r="BP118" s="38"/>
      <c r="BQ118" s="38"/>
      <c r="BR118" s="38"/>
      <c r="BS118" s="38"/>
      <c r="BT118" s="38"/>
      <c r="BU118" s="38"/>
      <c r="BV118" s="38"/>
      <c r="BW118" s="38"/>
      <c r="BX118" s="38"/>
      <c r="BY118" s="38"/>
      <c r="BZ118" s="38"/>
      <c r="CA118" s="38"/>
      <c r="CB118" s="38"/>
      <c r="CC118" s="38"/>
      <c r="CD118" s="38"/>
      <c r="CE118" s="38"/>
      <c r="CF118" s="38"/>
      <c r="CG118" s="38"/>
      <c r="CH118" s="38"/>
      <c r="CI118" s="38"/>
      <c r="CJ118" s="38"/>
      <c r="CK118" s="38"/>
      <c r="CL118" s="38"/>
      <c r="CM118" s="38"/>
      <c r="CN118" s="38"/>
      <c r="CO118" s="38"/>
      <c r="CP118" s="38"/>
      <c r="CQ118" s="38"/>
      <c r="CR118" s="38"/>
      <c r="CS118" s="38"/>
      <c r="CT118" s="38"/>
      <c r="CU118" s="38"/>
      <c r="CV118" s="38"/>
      <c r="CW118" s="38"/>
      <c r="CX118" s="38"/>
      <c r="CY118" s="38"/>
      <c r="CZ118" s="38"/>
      <c r="DA118" s="38"/>
      <c r="DB118" s="38"/>
      <c r="DC118" s="38"/>
      <c r="DD118" s="38"/>
      <c r="DE118" s="38"/>
      <c r="DF118" s="38"/>
      <c r="DG118" s="38"/>
      <c r="DH118" s="38"/>
      <c r="DI118" s="38"/>
      <c r="DJ118" s="38"/>
      <c r="DK118" s="38"/>
      <c r="DL118" s="38"/>
      <c r="DM118" s="38"/>
      <c r="DN118" s="38"/>
      <c r="DO118" s="38"/>
      <c r="DP118" s="38"/>
      <c r="DQ118" s="38"/>
      <c r="DR118" s="38"/>
      <c r="DS118" s="38"/>
      <c r="DT118" s="38"/>
      <c r="DU118" s="38"/>
      <c r="DV118" s="38"/>
      <c r="DW118" s="38"/>
      <c r="DX118" s="38"/>
      <c r="DY118" s="38"/>
      <c r="DZ118" s="38"/>
      <c r="EA118" s="38"/>
      <c r="EB118" s="38"/>
      <c r="EC118" s="38"/>
      <c r="ED118" s="38"/>
      <c r="EE118" s="38"/>
      <c r="EF118" s="38"/>
      <c r="EG118" s="38"/>
      <c r="EH118" s="38"/>
      <c r="EI118" s="38"/>
      <c r="EJ118" s="38"/>
      <c r="EK118" s="38"/>
      <c r="EL118" s="38"/>
      <c r="EM118" s="38"/>
      <c r="EN118" s="38"/>
      <c r="EO118" s="38"/>
      <c r="EP118" s="38"/>
      <c r="EQ118" s="38"/>
      <c r="ER118" s="38"/>
      <c r="ES118" s="38"/>
      <c r="ET118" s="38"/>
      <c r="EU118" s="38"/>
      <c r="EV118" s="38"/>
      <c r="EW118" s="38"/>
      <c r="EX118" s="38"/>
      <c r="EY118" s="38"/>
      <c r="EZ118" s="38"/>
      <c r="FA118" s="38"/>
      <c r="FB118" s="38"/>
      <c r="FC118" s="38"/>
      <c r="FD118" s="38"/>
      <c r="FE118" s="38"/>
      <c r="FF118" s="38"/>
      <c r="FG118" s="38"/>
      <c r="FH118" s="38"/>
      <c r="FI118" s="38"/>
      <c r="FJ118" s="38"/>
      <c r="FK118" s="38"/>
      <c r="FL118" s="38"/>
      <c r="FM118" s="38"/>
      <c r="FN118" s="38"/>
      <c r="FO118" s="38"/>
      <c r="FP118" s="38"/>
      <c r="FQ118" s="38"/>
      <c r="FR118" s="38"/>
      <c r="FS118" s="38"/>
      <c r="FT118" s="38"/>
      <c r="FU118" s="38"/>
      <c r="FV118" s="38"/>
      <c r="FW118" s="38"/>
      <c r="FX118" s="38"/>
      <c r="FY118" s="38"/>
      <c r="FZ118" s="38"/>
      <c r="GA118" s="38"/>
      <c r="GB118" s="38"/>
      <c r="GC118" s="38"/>
      <c r="GD118" s="38"/>
      <c r="GE118" s="38"/>
      <c r="GF118" s="38"/>
      <c r="GG118" s="38"/>
      <c r="GH118" s="38"/>
      <c r="GI118" s="38"/>
      <c r="GJ118" s="38"/>
      <c r="GK118" s="38"/>
      <c r="GL118" s="38"/>
      <c r="GM118" s="38"/>
      <c r="GN118" s="38"/>
      <c r="GO118" s="38"/>
      <c r="GP118" s="38"/>
      <c r="GQ118" s="38"/>
      <c r="GR118" s="38"/>
      <c r="GS118" s="38"/>
      <c r="GT118" s="38"/>
      <c r="GU118" s="38"/>
      <c r="GV118" s="38"/>
      <c r="GW118" s="38"/>
      <c r="GX118" s="38"/>
      <c r="GY118" s="38"/>
      <c r="GZ118" s="38"/>
      <c r="HA118" s="38"/>
      <c r="HB118" s="38"/>
      <c r="HC118" s="38"/>
      <c r="HD118" s="38"/>
      <c r="HE118" s="38"/>
      <c r="HF118" s="38"/>
      <c r="HG118" s="38"/>
      <c r="HH118" s="38"/>
      <c r="HI118" s="38"/>
      <c r="HJ118" s="38"/>
      <c r="HK118" s="38"/>
      <c r="HL118" s="38"/>
      <c r="HM118" s="38"/>
      <c r="HN118" s="38"/>
      <c r="HO118" s="38"/>
      <c r="HP118" s="38"/>
      <c r="HQ118" s="38"/>
      <c r="HR118" s="38"/>
      <c r="HS118" s="38"/>
      <c r="HT118" s="38"/>
      <c r="HU118" s="38"/>
      <c r="HV118" s="38"/>
      <c r="HW118" s="38"/>
      <c r="HX118" s="38"/>
      <c r="HY118" s="38"/>
      <c r="HZ118" s="38"/>
      <c r="IA118" s="38"/>
      <c r="IB118" s="38"/>
      <c r="IC118" s="38"/>
      <c r="ID118" s="38"/>
      <c r="IE118" s="38"/>
      <c r="IF118" s="38"/>
      <c r="IG118" s="38"/>
      <c r="IH118" s="38"/>
      <c r="II118" s="38"/>
      <c r="IJ118" s="38"/>
      <c r="IK118" s="38"/>
      <c r="IL118" s="38"/>
      <c r="IM118" s="38"/>
      <c r="IN118" s="38"/>
      <c r="IO118" s="38"/>
      <c r="IP118" s="38"/>
      <c r="IQ118" s="38"/>
      <c r="IR118" s="38"/>
      <c r="IS118" s="38"/>
      <c r="IT118" s="38"/>
      <c r="IU118" s="38"/>
      <c r="IV118" s="38"/>
      <c r="IW118" s="38"/>
      <c r="IX118" s="38"/>
      <c r="IY118" s="38"/>
      <c r="IZ118" s="38"/>
      <c r="JA118" s="38"/>
      <c r="JB118" s="38"/>
      <c r="JC118" s="38"/>
      <c r="JD118" s="38"/>
      <c r="JE118" s="38"/>
      <c r="JF118" s="38"/>
      <c r="JG118" s="38"/>
      <c r="JH118" s="38"/>
      <c r="JI118" s="38"/>
      <c r="JJ118" s="38"/>
      <c r="JK118" s="38"/>
      <c r="JL118" s="38"/>
      <c r="JM118" s="38"/>
      <c r="JN118" s="38"/>
      <c r="JO118" s="38"/>
      <c r="JP118" s="38"/>
      <c r="JQ118" s="38"/>
      <c r="JR118" s="38"/>
      <c r="JS118" s="38"/>
      <c r="JT118" s="38"/>
      <c r="JU118" s="38"/>
      <c r="JV118" s="38"/>
      <c r="JW118" s="38"/>
      <c r="JX118" s="38"/>
      <c r="JY118" s="38"/>
      <c r="JZ118" s="38"/>
      <c r="KA118" s="38"/>
      <c r="KB118" s="38"/>
      <c r="KC118" s="38"/>
      <c r="KD118" s="38"/>
      <c r="KE118" s="38"/>
      <c r="KF118" s="38"/>
      <c r="KG118" s="38"/>
      <c r="KH118" s="38"/>
      <c r="KI118" s="38"/>
      <c r="KJ118" s="38"/>
      <c r="KK118" s="38"/>
      <c r="KL118" s="38"/>
      <c r="KM118" s="38"/>
      <c r="KN118" s="38"/>
      <c r="KO118" s="38"/>
      <c r="KP118" s="38"/>
      <c r="KQ118" s="38"/>
      <c r="KR118" s="38"/>
      <c r="KS118" s="38"/>
      <c r="KT118" s="38"/>
      <c r="KU118" s="38"/>
      <c r="KV118" s="38"/>
      <c r="KW118" s="38"/>
      <c r="KX118" s="38"/>
      <c r="KY118" s="38"/>
      <c r="KZ118" s="38"/>
      <c r="LA118" s="38"/>
      <c r="LB118" s="38"/>
      <c r="LC118" s="38"/>
      <c r="LD118" s="38"/>
      <c r="LE118" s="38"/>
      <c r="LF118" s="38"/>
      <c r="LG118" s="38"/>
      <c r="LH118" s="38"/>
      <c r="LI118" s="38"/>
      <c r="LJ118" s="38"/>
      <c r="LK118" s="38"/>
      <c r="LL118" s="38"/>
      <c r="LM118" s="38"/>
      <c r="LN118" s="38"/>
      <c r="LO118" s="38"/>
      <c r="LP118" s="38"/>
      <c r="LQ118" s="38"/>
      <c r="LR118" s="38"/>
      <c r="LS118" s="38"/>
      <c r="LT118" s="38"/>
      <c r="LU118" s="38"/>
      <c r="LV118" s="38"/>
      <c r="LW118" s="38"/>
      <c r="LX118" s="38"/>
      <c r="LY118" s="38"/>
      <c r="LZ118" s="38"/>
      <c r="MA118" s="38"/>
      <c r="MB118" s="38"/>
      <c r="MC118" s="38"/>
      <c r="MD118" s="38"/>
      <c r="ME118" s="38"/>
      <c r="MF118" s="38"/>
      <c r="MG118" s="38"/>
      <c r="MH118" s="38"/>
      <c r="MI118" s="38"/>
      <c r="MJ118" s="38"/>
      <c r="MK118" s="38"/>
      <c r="ML118" s="38"/>
      <c r="MM118" s="38"/>
      <c r="MN118" s="38"/>
      <c r="MO118" s="38"/>
      <c r="MP118" s="38"/>
      <c r="MQ118" s="38"/>
      <c r="MR118" s="38"/>
      <c r="MS118" s="38"/>
      <c r="MT118" s="38"/>
      <c r="MU118" s="38"/>
      <c r="MV118" s="38"/>
      <c r="MW118" s="38"/>
      <c r="MX118" s="38"/>
      <c r="MY118" s="38"/>
      <c r="MZ118" s="38"/>
      <c r="NA118" s="38"/>
      <c r="NB118" s="38"/>
      <c r="NC118" s="38"/>
      <c r="ND118" s="38"/>
      <c r="NE118" s="38"/>
      <c r="NF118" s="38"/>
      <c r="NG118" s="38"/>
      <c r="NH118" s="38"/>
      <c r="NI118" s="38"/>
      <c r="NJ118" s="38"/>
      <c r="NK118" s="38"/>
      <c r="NL118" s="38"/>
      <c r="NM118" s="38"/>
      <c r="NN118" s="38"/>
      <c r="NO118" s="38"/>
      <c r="NP118" s="38"/>
      <c r="NQ118" s="38"/>
      <c r="NR118" s="38"/>
      <c r="NS118" s="38"/>
      <c r="NT118" s="38"/>
      <c r="NU118" s="38"/>
      <c r="NV118" s="38"/>
      <c r="NW118" s="38"/>
      <c r="NX118" s="38"/>
      <c r="NY118" s="38"/>
      <c r="NZ118" s="38">
        <v>1</v>
      </c>
      <c r="OA118" s="38">
        <v>1</v>
      </c>
      <c r="OB118" s="38"/>
      <c r="OC118" s="38"/>
      <c r="OD118" s="38"/>
      <c r="OE118" s="38"/>
      <c r="OF118" s="38"/>
      <c r="OG118" s="38"/>
      <c r="OH118" s="38"/>
      <c r="OI118" s="38"/>
      <c r="OJ118" s="38"/>
      <c r="OK118" s="38"/>
      <c r="OL118" s="38"/>
      <c r="OM118" s="38"/>
      <c r="ON118" s="38"/>
      <c r="OO118" s="38"/>
      <c r="OP118" s="38"/>
      <c r="OQ118" s="38"/>
      <c r="OR118" s="38"/>
      <c r="OS118" s="38"/>
      <c r="OT118" s="38"/>
      <c r="OU118" s="38"/>
      <c r="OV118" s="38"/>
      <c r="OW118" s="38"/>
      <c r="OX118" s="38"/>
      <c r="OY118" s="38"/>
      <c r="OZ118" s="38"/>
      <c r="PA118" s="38"/>
      <c r="PB118" s="38"/>
      <c r="PC118" s="38"/>
      <c r="PD118" s="38"/>
      <c r="PE118" s="38"/>
      <c r="PF118" s="38"/>
      <c r="PG118" s="38"/>
      <c r="PH118" s="38"/>
      <c r="PI118" s="38"/>
      <c r="PJ118" s="38"/>
      <c r="PK118" s="38"/>
      <c r="PL118" s="38"/>
      <c r="PM118" s="38"/>
      <c r="PN118" s="38"/>
      <c r="PO118" s="38"/>
      <c r="PP118" s="38"/>
      <c r="PQ118" s="38"/>
      <c r="PR118" s="38"/>
      <c r="PS118" s="38"/>
      <c r="PT118" s="38"/>
      <c r="PU118" s="38"/>
      <c r="PV118" s="38"/>
      <c r="PW118" s="38"/>
      <c r="PX118" s="38"/>
      <c r="PY118" s="38"/>
      <c r="PZ118" s="38"/>
      <c r="QA118" s="38"/>
      <c r="QB118" s="38"/>
      <c r="QC118" s="38"/>
      <c r="QD118" s="38"/>
      <c r="QE118" s="38"/>
      <c r="QF118" s="38"/>
      <c r="QG118" s="38"/>
      <c r="QH118" s="38"/>
      <c r="QI118" s="38"/>
      <c r="QJ118" s="38"/>
      <c r="QK118" s="38"/>
      <c r="QL118" s="38"/>
      <c r="QM118" s="38"/>
      <c r="QN118" s="38"/>
      <c r="QO118" s="38"/>
      <c r="QP118" s="38"/>
      <c r="QQ118" s="38"/>
      <c r="QR118" s="38"/>
      <c r="QS118" s="38"/>
      <c r="QT118" s="38"/>
      <c r="QU118" s="38"/>
      <c r="QV118" s="38"/>
      <c r="QW118" s="38"/>
      <c r="QX118" s="38"/>
      <c r="QY118" s="38"/>
      <c r="QZ118" s="38"/>
      <c r="RA118" s="38"/>
      <c r="RB118" s="38"/>
      <c r="RC118" s="38"/>
      <c r="RD118" s="38"/>
      <c r="RE118" s="38"/>
      <c r="RF118" s="38"/>
      <c r="RG118" s="38"/>
      <c r="RH118" s="38"/>
      <c r="RI118" s="38"/>
      <c r="RJ118" s="38"/>
      <c r="RK118" s="38"/>
      <c r="RL118" s="38"/>
      <c r="RM118" s="38"/>
      <c r="RN118" s="38"/>
      <c r="RO118" s="38"/>
      <c r="RP118" s="38"/>
      <c r="RQ118" s="38"/>
      <c r="RR118" s="38"/>
      <c r="RS118" s="38"/>
      <c r="RT118" s="38"/>
      <c r="RU118" s="38"/>
      <c r="RV118" s="38"/>
      <c r="RW118" s="38"/>
      <c r="RX118" s="38"/>
      <c r="RY118" s="38"/>
      <c r="RZ118" s="38"/>
      <c r="SA118" s="38"/>
      <c r="SB118" s="38"/>
      <c r="SC118" s="38"/>
      <c r="SD118" s="38"/>
      <c r="SE118" s="38"/>
      <c r="SF118" s="38"/>
      <c r="SG118" s="38"/>
      <c r="SH118" s="38"/>
      <c r="SI118" s="38"/>
      <c r="SJ118" s="38"/>
      <c r="SK118" s="38"/>
      <c r="SL118" s="38"/>
      <c r="SM118" s="38"/>
      <c r="SN118" s="38"/>
      <c r="SO118" s="38"/>
      <c r="SP118" s="38"/>
      <c r="SQ118" s="38"/>
      <c r="SR118" s="38"/>
      <c r="SS118" s="38"/>
      <c r="ST118" s="38"/>
      <c r="SU118" s="38"/>
      <c r="SV118" s="38"/>
      <c r="SW118" s="38"/>
      <c r="SX118" s="38"/>
      <c r="SY118" s="38"/>
      <c r="SZ118" s="38"/>
      <c r="TA118" s="38"/>
      <c r="TB118" s="38"/>
      <c r="TC118" s="38"/>
      <c r="TD118" s="38"/>
      <c r="TE118" s="38"/>
      <c r="TF118" s="38"/>
      <c r="TG118" s="38"/>
      <c r="TH118" s="38"/>
      <c r="TI118" s="38"/>
      <c r="TJ118" s="38"/>
      <c r="TK118" s="38"/>
      <c r="TL118" s="38"/>
      <c r="TM118" s="38"/>
      <c r="TN118" s="38"/>
      <c r="TO118" s="38"/>
      <c r="TP118" s="38"/>
      <c r="TQ118" s="38"/>
      <c r="TR118" s="38"/>
      <c r="TS118" s="38"/>
      <c r="TT118" s="38"/>
      <c r="TU118" s="38"/>
      <c r="TV118" s="38"/>
      <c r="TW118" s="38"/>
      <c r="TX118" s="38"/>
      <c r="TY118" s="38"/>
      <c r="TZ118" s="38"/>
      <c r="UA118" s="38"/>
      <c r="UB118" s="38"/>
      <c r="UC118" s="38"/>
      <c r="UD118" s="38"/>
      <c r="UE118" s="38"/>
      <c r="UF118" s="38"/>
      <c r="UG118" s="38"/>
      <c r="UH118" s="38"/>
      <c r="UI118" s="38"/>
      <c r="UJ118" s="38"/>
      <c r="UK118" s="38"/>
      <c r="UL118" s="38"/>
      <c r="UM118" s="38"/>
      <c r="UN118" s="38"/>
      <c r="UO118" s="38"/>
      <c r="UP118" s="38"/>
      <c r="UQ118" s="38"/>
      <c r="UR118" s="38"/>
      <c r="US118" s="38"/>
      <c r="UT118" s="38"/>
      <c r="UU118" s="38"/>
      <c r="UV118" s="38"/>
      <c r="UW118" s="38"/>
      <c r="UX118" s="38"/>
      <c r="UY118" s="38"/>
      <c r="UZ118" s="38"/>
      <c r="VA118" s="38"/>
      <c r="VB118" s="38"/>
      <c r="VC118" s="38"/>
      <c r="VD118" s="38"/>
      <c r="VE118" s="38"/>
      <c r="VF118" s="38"/>
      <c r="VG118" s="38"/>
      <c r="VH118" s="38"/>
      <c r="VI118" s="38"/>
      <c r="VJ118" s="38"/>
      <c r="VK118" s="38"/>
      <c r="VL118" s="38"/>
      <c r="VM118" s="38"/>
      <c r="VN118" s="38"/>
      <c r="VO118" s="38"/>
      <c r="VP118" s="38"/>
      <c r="VQ118" s="38"/>
      <c r="VR118" s="38"/>
      <c r="VS118" s="38"/>
      <c r="VT118" s="38"/>
      <c r="VU118" s="38"/>
      <c r="VV118" s="38"/>
      <c r="VW118" s="38"/>
      <c r="VX118" s="38"/>
      <c r="VY118" s="38"/>
      <c r="VZ118" s="38"/>
      <c r="WA118" s="38"/>
      <c r="WB118" s="38"/>
      <c r="WC118" s="38"/>
      <c r="WD118" s="38"/>
      <c r="WE118" s="38"/>
      <c r="WF118" s="38"/>
      <c r="WG118" s="38"/>
      <c r="WH118" s="38"/>
      <c r="WI118" s="38"/>
      <c r="WJ118" s="38"/>
      <c r="WK118" s="38"/>
      <c r="WL118" s="38"/>
      <c r="WM118" s="38"/>
      <c r="WN118" s="38"/>
      <c r="WO118" s="38"/>
      <c r="WP118" s="38"/>
      <c r="WQ118" s="38"/>
      <c r="WR118" s="38"/>
      <c r="WS118" s="38"/>
      <c r="WT118" s="38"/>
      <c r="WU118" s="38"/>
      <c r="WV118" s="38"/>
      <c r="WW118" s="38"/>
      <c r="WX118" s="38"/>
      <c r="WY118" s="38"/>
      <c r="WZ118" s="38"/>
      <c r="XA118" s="38"/>
      <c r="XB118" s="38"/>
      <c r="XC118" s="38"/>
      <c r="XD118" s="38"/>
      <c r="XE118" s="38"/>
      <c r="XF118" s="38"/>
      <c r="XG118" s="38"/>
      <c r="XH118" s="38">
        <v>10</v>
      </c>
      <c r="XI118" s="38"/>
      <c r="XJ118" s="38"/>
      <c r="XK118" s="38"/>
      <c r="XL118" s="38"/>
      <c r="XM118" s="38">
        <v>10</v>
      </c>
      <c r="XN118" s="38"/>
      <c r="XO118" s="38"/>
      <c r="XP118" s="38"/>
      <c r="XQ118" s="38"/>
      <c r="XR118" s="38"/>
      <c r="XS118" s="38"/>
      <c r="XT118" s="38"/>
      <c r="XU118" s="38"/>
      <c r="XV118" s="38"/>
      <c r="XW118" s="38"/>
      <c r="XX118" s="38"/>
      <c r="XY118" s="38"/>
      <c r="XZ118" s="38"/>
      <c r="YA118" s="38"/>
      <c r="YB118" s="38"/>
      <c r="YC118" s="38"/>
      <c r="YD118" s="38"/>
      <c r="YE118" s="38"/>
      <c r="YF118" s="38"/>
      <c r="YG118" s="38"/>
      <c r="YH118" s="38"/>
      <c r="YI118" s="38"/>
      <c r="YJ118" s="38"/>
      <c r="YK118" s="38"/>
      <c r="YL118" s="38"/>
      <c r="YM118" s="38"/>
      <c r="YN118" s="38"/>
      <c r="YO118" s="38"/>
      <c r="YP118" s="38"/>
      <c r="YQ118" s="38"/>
      <c r="YR118" s="38"/>
      <c r="YS118" s="38"/>
      <c r="YT118" s="38"/>
      <c r="YU118" s="38"/>
      <c r="YV118" s="38"/>
      <c r="YW118" s="38"/>
      <c r="YX118" s="38"/>
      <c r="YY118" s="38"/>
      <c r="YZ118" s="38"/>
      <c r="ZA118" s="38"/>
      <c r="ZB118" s="38"/>
      <c r="ZC118" s="38"/>
      <c r="ZD118" s="38"/>
      <c r="ZE118" s="38"/>
      <c r="ZF118" s="38"/>
      <c r="ZG118" s="38"/>
      <c r="ZH118" s="38"/>
      <c r="ZI118" s="38"/>
      <c r="ZJ118" s="38"/>
      <c r="ZK118" s="38"/>
      <c r="ZL118" s="38"/>
      <c r="ZM118" s="38"/>
      <c r="ZN118" s="38"/>
      <c r="ZO118" s="38"/>
      <c r="ZP118" s="38"/>
      <c r="ZQ118" s="38"/>
      <c r="ZR118" s="38"/>
      <c r="ZS118" s="38"/>
      <c r="ZT118" s="38"/>
      <c r="ZU118" s="38"/>
      <c r="ZV118" s="38"/>
      <c r="ZW118" s="38"/>
      <c r="ZX118" s="38"/>
      <c r="ZY118" s="38"/>
      <c r="ZZ118" s="38"/>
      <c r="AAA118" s="38"/>
      <c r="AAB118" s="38"/>
      <c r="AAC118" s="38"/>
      <c r="AAD118" s="38"/>
      <c r="AAE118" s="38"/>
      <c r="AAF118" s="38"/>
      <c r="AAG118" s="38"/>
      <c r="AAH118" s="38"/>
      <c r="AAI118" s="38"/>
      <c r="AAJ118" s="31">
        <f t="shared" si="9"/>
        <v>0</v>
      </c>
      <c r="AAK118" s="5"/>
    </row>
    <row r="119" spans="1:713" s="36" customFormat="1" x14ac:dyDescent="0.25">
      <c r="A119" s="43" t="s">
        <v>294</v>
      </c>
      <c r="B119" s="77">
        <f t="shared" si="8"/>
        <v>0</v>
      </c>
      <c r="C119" s="69">
        <v>10</v>
      </c>
      <c r="D119" s="71">
        <v>43150</v>
      </c>
      <c r="E119" s="79">
        <v>33.049999999999997</v>
      </c>
      <c r="F119" s="79">
        <f>E119*B119</f>
        <v>0</v>
      </c>
      <c r="G119" s="77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  <c r="AK119" s="38"/>
      <c r="AL119" s="38"/>
      <c r="AM119" s="38"/>
      <c r="AN119" s="38"/>
      <c r="AO119" s="38"/>
      <c r="AP119" s="38"/>
      <c r="AQ119" s="38"/>
      <c r="AR119" s="38"/>
      <c r="AS119" s="38"/>
      <c r="AT119" s="38"/>
      <c r="AU119" s="38"/>
      <c r="AV119" s="38"/>
      <c r="AW119" s="38"/>
      <c r="AX119" s="38"/>
      <c r="AY119" s="38"/>
      <c r="AZ119" s="38"/>
      <c r="BA119" s="38"/>
      <c r="BB119" s="38"/>
      <c r="BC119" s="38"/>
      <c r="BD119" s="38"/>
      <c r="BE119" s="38"/>
      <c r="BF119" s="38"/>
      <c r="BG119" s="38"/>
      <c r="BH119" s="38"/>
      <c r="BI119" s="38"/>
      <c r="BJ119" s="38"/>
      <c r="BK119" s="38"/>
      <c r="BL119" s="38"/>
      <c r="BM119" s="38"/>
      <c r="BN119" s="38"/>
      <c r="BO119" s="38"/>
      <c r="BP119" s="38"/>
      <c r="BQ119" s="38"/>
      <c r="BR119" s="38"/>
      <c r="BS119" s="38"/>
      <c r="BT119" s="38"/>
      <c r="BU119" s="38"/>
      <c r="BV119" s="38"/>
      <c r="BW119" s="38"/>
      <c r="BX119" s="38"/>
      <c r="BY119" s="38">
        <v>10</v>
      </c>
      <c r="BZ119" s="38"/>
      <c r="CA119" s="38"/>
      <c r="CB119" s="38"/>
      <c r="CC119" s="38"/>
      <c r="CD119" s="38"/>
      <c r="CE119" s="38"/>
      <c r="CF119" s="38"/>
      <c r="CG119" s="38"/>
      <c r="CH119" s="38"/>
      <c r="CI119" s="38">
        <v>10</v>
      </c>
      <c r="CJ119" s="38"/>
      <c r="CK119" s="38"/>
      <c r="CL119" s="38"/>
      <c r="CM119" s="38"/>
      <c r="CN119" s="38"/>
      <c r="CO119" s="38"/>
      <c r="CP119" s="38"/>
      <c r="CQ119" s="38"/>
      <c r="CR119" s="38"/>
      <c r="CS119" s="38"/>
      <c r="CT119" s="38"/>
      <c r="CU119" s="38"/>
      <c r="CV119" s="38"/>
      <c r="CW119" s="38"/>
      <c r="CX119" s="38"/>
      <c r="CY119" s="38"/>
      <c r="CZ119" s="38"/>
      <c r="DA119" s="38"/>
      <c r="DB119" s="38"/>
      <c r="DC119" s="38"/>
      <c r="DD119" s="38"/>
      <c r="DE119" s="38"/>
      <c r="DF119" s="38"/>
      <c r="DG119" s="38"/>
      <c r="DH119" s="38"/>
      <c r="DI119" s="38"/>
      <c r="DJ119" s="38"/>
      <c r="DK119" s="38"/>
      <c r="DL119" s="38"/>
      <c r="DM119" s="38"/>
      <c r="DN119" s="38"/>
      <c r="DO119" s="38"/>
      <c r="DP119" s="38"/>
      <c r="DQ119" s="38"/>
      <c r="DR119" s="38"/>
      <c r="DS119" s="38"/>
      <c r="DT119" s="38"/>
      <c r="DU119" s="38"/>
      <c r="DV119" s="38"/>
      <c r="DW119" s="38"/>
      <c r="DX119" s="38"/>
      <c r="DY119" s="38"/>
      <c r="DZ119" s="38"/>
      <c r="EA119" s="38"/>
      <c r="EB119" s="38"/>
      <c r="EC119" s="38"/>
      <c r="ED119" s="38"/>
      <c r="EE119" s="38"/>
      <c r="EF119" s="38"/>
      <c r="EG119" s="38"/>
      <c r="EH119" s="38"/>
      <c r="EI119" s="38"/>
      <c r="EJ119" s="38"/>
      <c r="EK119" s="38"/>
      <c r="EL119" s="38"/>
      <c r="EM119" s="38"/>
      <c r="EN119" s="38"/>
      <c r="EO119" s="38"/>
      <c r="EP119" s="38"/>
      <c r="EQ119" s="38"/>
      <c r="ER119" s="38"/>
      <c r="ES119" s="38"/>
      <c r="ET119" s="38"/>
      <c r="EU119" s="38"/>
      <c r="EV119" s="38"/>
      <c r="EW119" s="38"/>
      <c r="EX119" s="38"/>
      <c r="EY119" s="38"/>
      <c r="EZ119" s="38"/>
      <c r="FA119" s="38"/>
      <c r="FB119" s="38"/>
      <c r="FC119" s="38"/>
      <c r="FD119" s="38"/>
      <c r="FE119" s="38"/>
      <c r="FF119" s="38"/>
      <c r="FG119" s="38"/>
      <c r="FH119" s="38"/>
      <c r="FI119" s="38"/>
      <c r="FJ119" s="38"/>
      <c r="FK119" s="38"/>
      <c r="FL119" s="38"/>
      <c r="FM119" s="38"/>
      <c r="FN119" s="38"/>
      <c r="FO119" s="38"/>
      <c r="FP119" s="38"/>
      <c r="FQ119" s="38"/>
      <c r="FR119" s="38"/>
      <c r="FS119" s="38"/>
      <c r="FT119" s="38"/>
      <c r="FU119" s="38"/>
      <c r="FV119" s="38"/>
      <c r="FW119" s="38"/>
      <c r="FX119" s="38"/>
      <c r="FY119" s="38"/>
      <c r="FZ119" s="38"/>
      <c r="GA119" s="38"/>
      <c r="GB119" s="38"/>
      <c r="GC119" s="38"/>
      <c r="GD119" s="38"/>
      <c r="GE119" s="38"/>
      <c r="GF119" s="38"/>
      <c r="GG119" s="38"/>
      <c r="GH119" s="38"/>
      <c r="GI119" s="38"/>
      <c r="GJ119" s="38"/>
      <c r="GK119" s="38"/>
      <c r="GL119" s="38"/>
      <c r="GM119" s="38"/>
      <c r="GN119" s="38"/>
      <c r="GO119" s="38"/>
      <c r="GP119" s="38"/>
      <c r="GQ119" s="38"/>
      <c r="GR119" s="38"/>
      <c r="GS119" s="38"/>
      <c r="GT119" s="38"/>
      <c r="GU119" s="38"/>
      <c r="GV119" s="38"/>
      <c r="GW119" s="38"/>
      <c r="GX119" s="38"/>
      <c r="GY119" s="38"/>
      <c r="GZ119" s="38"/>
      <c r="HA119" s="38"/>
      <c r="HB119" s="38"/>
      <c r="HC119" s="38"/>
      <c r="HD119" s="38"/>
      <c r="HE119" s="38"/>
      <c r="HF119" s="38"/>
      <c r="HG119" s="38"/>
      <c r="HH119" s="38"/>
      <c r="HI119" s="38"/>
      <c r="HJ119" s="38"/>
      <c r="HK119" s="38"/>
      <c r="HL119" s="38"/>
      <c r="HM119" s="38"/>
      <c r="HN119" s="38"/>
      <c r="HO119" s="38"/>
      <c r="HP119" s="38"/>
      <c r="HQ119" s="38"/>
      <c r="HR119" s="38"/>
      <c r="HS119" s="38"/>
      <c r="HT119" s="38"/>
      <c r="HU119" s="38"/>
      <c r="HV119" s="38"/>
      <c r="HW119" s="38"/>
      <c r="HX119" s="38"/>
      <c r="HY119" s="38"/>
      <c r="HZ119" s="38"/>
      <c r="IA119" s="38"/>
      <c r="IB119" s="38"/>
      <c r="IC119" s="38"/>
      <c r="ID119" s="38"/>
      <c r="IE119" s="38"/>
      <c r="IF119" s="38"/>
      <c r="IG119" s="38"/>
      <c r="IH119" s="38"/>
      <c r="II119" s="38"/>
      <c r="IJ119" s="38"/>
      <c r="IK119" s="38"/>
      <c r="IL119" s="38"/>
      <c r="IM119" s="38"/>
      <c r="IN119" s="38"/>
      <c r="IO119" s="38"/>
      <c r="IP119" s="38"/>
      <c r="IQ119" s="38"/>
      <c r="IR119" s="38"/>
      <c r="IS119" s="38"/>
      <c r="IT119" s="38"/>
      <c r="IU119" s="38"/>
      <c r="IV119" s="38"/>
      <c r="IW119" s="38"/>
      <c r="IX119" s="38"/>
      <c r="IY119" s="38"/>
      <c r="IZ119" s="38"/>
      <c r="JA119" s="38"/>
      <c r="JB119" s="38"/>
      <c r="JC119" s="38"/>
      <c r="JD119" s="38"/>
      <c r="JE119" s="38"/>
      <c r="JF119" s="38"/>
      <c r="JG119" s="38"/>
      <c r="JH119" s="38"/>
      <c r="JI119" s="38"/>
      <c r="JJ119" s="38"/>
      <c r="JK119" s="38"/>
      <c r="JL119" s="38"/>
      <c r="JM119" s="38"/>
      <c r="JN119" s="38"/>
      <c r="JO119" s="38"/>
      <c r="JP119" s="38"/>
      <c r="JQ119" s="38"/>
      <c r="JR119" s="38"/>
      <c r="JS119" s="38"/>
      <c r="JT119" s="38"/>
      <c r="JU119" s="38"/>
      <c r="JV119" s="38"/>
      <c r="JW119" s="38"/>
      <c r="JX119" s="38"/>
      <c r="JY119" s="38"/>
      <c r="JZ119" s="38"/>
      <c r="KA119" s="38"/>
      <c r="KB119" s="38"/>
      <c r="KC119" s="38"/>
      <c r="KD119" s="38"/>
      <c r="KE119" s="38"/>
      <c r="KF119" s="38"/>
      <c r="KG119" s="38"/>
      <c r="KH119" s="38"/>
      <c r="KI119" s="38"/>
      <c r="KJ119" s="38"/>
      <c r="KK119" s="38"/>
      <c r="KL119" s="38"/>
      <c r="KM119" s="38"/>
      <c r="KN119" s="38"/>
      <c r="KO119" s="38"/>
      <c r="KP119" s="38"/>
      <c r="KQ119" s="38"/>
      <c r="KR119" s="38"/>
      <c r="KS119" s="38"/>
      <c r="KT119" s="38"/>
      <c r="KU119" s="38"/>
      <c r="KV119" s="38"/>
      <c r="KW119" s="38"/>
      <c r="KX119" s="38"/>
      <c r="KY119" s="38"/>
      <c r="KZ119" s="38"/>
      <c r="LA119" s="38"/>
      <c r="LB119" s="38"/>
      <c r="LC119" s="38"/>
      <c r="LD119" s="38"/>
      <c r="LE119" s="38"/>
      <c r="LF119" s="38"/>
      <c r="LG119" s="38"/>
      <c r="LH119" s="38"/>
      <c r="LI119" s="38"/>
      <c r="LJ119" s="38"/>
      <c r="LK119" s="38"/>
      <c r="LL119" s="38"/>
      <c r="LM119" s="38"/>
      <c r="LN119" s="38"/>
      <c r="LO119" s="38"/>
      <c r="LP119" s="38"/>
      <c r="LQ119" s="38"/>
      <c r="LR119" s="38"/>
      <c r="LS119" s="38"/>
      <c r="LT119" s="38"/>
      <c r="LU119" s="38"/>
      <c r="LV119" s="38"/>
      <c r="LW119" s="38"/>
      <c r="LX119" s="38"/>
      <c r="LY119" s="38"/>
      <c r="LZ119" s="38"/>
      <c r="MA119" s="38"/>
      <c r="MB119" s="38"/>
      <c r="MC119" s="38"/>
      <c r="MD119" s="38"/>
      <c r="ME119" s="38"/>
      <c r="MF119" s="38"/>
      <c r="MG119" s="38"/>
      <c r="MH119" s="38"/>
      <c r="MI119" s="38"/>
      <c r="MJ119" s="38"/>
      <c r="MK119" s="38"/>
      <c r="ML119" s="38"/>
      <c r="MM119" s="38"/>
      <c r="MN119" s="38"/>
      <c r="MO119" s="38"/>
      <c r="MP119" s="38"/>
      <c r="MQ119" s="38"/>
      <c r="MR119" s="38"/>
      <c r="MS119" s="38"/>
      <c r="MT119" s="38"/>
      <c r="MU119" s="38"/>
      <c r="MV119" s="38"/>
      <c r="MW119" s="38"/>
      <c r="MX119" s="38"/>
      <c r="MY119" s="38"/>
      <c r="MZ119" s="38"/>
      <c r="NA119" s="38"/>
      <c r="NB119" s="38"/>
      <c r="NC119" s="38"/>
      <c r="ND119" s="38"/>
      <c r="NE119" s="38"/>
      <c r="NF119" s="38"/>
      <c r="NG119" s="38"/>
      <c r="NH119" s="38"/>
      <c r="NI119" s="38"/>
      <c r="NJ119" s="38"/>
      <c r="NK119" s="38"/>
      <c r="NL119" s="38"/>
      <c r="NM119" s="38"/>
      <c r="NN119" s="38"/>
      <c r="NO119" s="38"/>
      <c r="NP119" s="38"/>
      <c r="NQ119" s="38"/>
      <c r="NR119" s="38"/>
      <c r="NS119" s="38"/>
      <c r="NT119" s="38"/>
      <c r="NU119" s="38"/>
      <c r="NV119" s="38"/>
      <c r="NW119" s="38"/>
      <c r="NX119" s="38"/>
      <c r="NY119" s="38"/>
      <c r="NZ119" s="38"/>
      <c r="OA119" s="38"/>
      <c r="OB119" s="38"/>
      <c r="OC119" s="38"/>
      <c r="OD119" s="38"/>
      <c r="OE119" s="38"/>
      <c r="OF119" s="38"/>
      <c r="OG119" s="38"/>
      <c r="OH119" s="38"/>
      <c r="OI119" s="38"/>
      <c r="OJ119" s="38"/>
      <c r="OK119" s="38"/>
      <c r="OL119" s="38"/>
      <c r="OM119" s="38"/>
      <c r="ON119" s="38"/>
      <c r="OO119" s="38"/>
      <c r="OP119" s="38"/>
      <c r="OQ119" s="38"/>
      <c r="OR119" s="38"/>
      <c r="OS119" s="38"/>
      <c r="OT119" s="38"/>
      <c r="OU119" s="38"/>
      <c r="OV119" s="38"/>
      <c r="OW119" s="38"/>
      <c r="OX119" s="38"/>
      <c r="OY119" s="38"/>
      <c r="OZ119" s="38"/>
      <c r="PA119" s="38"/>
      <c r="PB119" s="38"/>
      <c r="PC119" s="38"/>
      <c r="PD119" s="38"/>
      <c r="PE119" s="38"/>
      <c r="PF119" s="38"/>
      <c r="PG119" s="38"/>
      <c r="PH119" s="38"/>
      <c r="PI119" s="38"/>
      <c r="PJ119" s="38"/>
      <c r="PK119" s="38"/>
      <c r="PL119" s="38"/>
      <c r="PM119" s="38"/>
      <c r="PN119" s="38"/>
      <c r="PO119" s="38"/>
      <c r="PP119" s="38"/>
      <c r="PQ119" s="38"/>
      <c r="PR119" s="38"/>
      <c r="PS119" s="38"/>
      <c r="PT119" s="38"/>
      <c r="PU119" s="38"/>
      <c r="PV119" s="38"/>
      <c r="PW119" s="38"/>
      <c r="PX119" s="38"/>
      <c r="PY119" s="38"/>
      <c r="PZ119" s="38"/>
      <c r="QA119" s="38"/>
      <c r="QB119" s="38"/>
      <c r="QC119" s="38"/>
      <c r="QD119" s="38"/>
      <c r="QE119" s="38"/>
      <c r="QF119" s="38"/>
      <c r="QG119" s="38"/>
      <c r="QH119" s="38"/>
      <c r="QI119" s="38"/>
      <c r="QJ119" s="38"/>
      <c r="QK119" s="38"/>
      <c r="QL119" s="38"/>
      <c r="QM119" s="38"/>
      <c r="QN119" s="38"/>
      <c r="QO119" s="38"/>
      <c r="QP119" s="38"/>
      <c r="QQ119" s="38"/>
      <c r="QR119" s="38"/>
      <c r="QS119" s="38"/>
      <c r="QT119" s="38"/>
      <c r="QU119" s="38"/>
      <c r="QV119" s="38"/>
      <c r="QW119" s="38"/>
      <c r="QX119" s="38"/>
      <c r="QY119" s="38"/>
      <c r="QZ119" s="38"/>
      <c r="RA119" s="38"/>
      <c r="RB119" s="38"/>
      <c r="RC119" s="38"/>
      <c r="RD119" s="38"/>
      <c r="RE119" s="38"/>
      <c r="RF119" s="38"/>
      <c r="RG119" s="38"/>
      <c r="RH119" s="38"/>
      <c r="RI119" s="38"/>
      <c r="RJ119" s="38"/>
      <c r="RK119" s="38"/>
      <c r="RL119" s="38"/>
      <c r="RM119" s="38"/>
      <c r="RN119" s="38"/>
      <c r="RO119" s="38"/>
      <c r="RP119" s="38"/>
      <c r="RQ119" s="38"/>
      <c r="RR119" s="38"/>
      <c r="RS119" s="38"/>
      <c r="RT119" s="38"/>
      <c r="RU119" s="38"/>
      <c r="RV119" s="38"/>
      <c r="RW119" s="38"/>
      <c r="RX119" s="38"/>
      <c r="RY119" s="38"/>
      <c r="RZ119" s="38"/>
      <c r="SA119" s="38"/>
      <c r="SB119" s="38"/>
      <c r="SC119" s="38"/>
      <c r="SD119" s="38"/>
      <c r="SE119" s="38"/>
      <c r="SF119" s="38"/>
      <c r="SG119" s="38"/>
      <c r="SH119" s="38"/>
      <c r="SI119" s="38"/>
      <c r="SJ119" s="38"/>
      <c r="SK119" s="38"/>
      <c r="SL119" s="38"/>
      <c r="SM119" s="38"/>
      <c r="SN119" s="38"/>
      <c r="SO119" s="38"/>
      <c r="SP119" s="38"/>
      <c r="SQ119" s="38"/>
      <c r="SR119" s="38"/>
      <c r="SS119" s="38"/>
      <c r="ST119" s="38"/>
      <c r="SU119" s="38"/>
      <c r="SV119" s="38"/>
      <c r="SW119" s="38"/>
      <c r="SX119" s="38"/>
      <c r="SY119" s="38"/>
      <c r="SZ119" s="38"/>
      <c r="TA119" s="38"/>
      <c r="TB119" s="38"/>
      <c r="TC119" s="38"/>
      <c r="TD119" s="38"/>
      <c r="TE119" s="38"/>
      <c r="TF119" s="38"/>
      <c r="TG119" s="38"/>
      <c r="TH119" s="38"/>
      <c r="TI119" s="38"/>
      <c r="TJ119" s="38"/>
      <c r="TK119" s="38"/>
      <c r="TL119" s="38"/>
      <c r="TM119" s="38"/>
      <c r="TN119" s="38"/>
      <c r="TO119" s="38"/>
      <c r="TP119" s="38"/>
      <c r="TQ119" s="38"/>
      <c r="TR119" s="38"/>
      <c r="TS119" s="38"/>
      <c r="TT119" s="38"/>
      <c r="TU119" s="38"/>
      <c r="TV119" s="38"/>
      <c r="TW119" s="38"/>
      <c r="TX119" s="38"/>
      <c r="TY119" s="38"/>
      <c r="TZ119" s="38"/>
      <c r="UA119" s="38"/>
      <c r="UB119" s="38"/>
      <c r="UC119" s="38"/>
      <c r="UD119" s="38"/>
      <c r="UE119" s="38"/>
      <c r="UF119" s="38"/>
      <c r="UG119" s="38"/>
      <c r="UH119" s="38"/>
      <c r="UI119" s="38"/>
      <c r="UJ119" s="38"/>
      <c r="UK119" s="38"/>
      <c r="UL119" s="38"/>
      <c r="UM119" s="38"/>
      <c r="UN119" s="38"/>
      <c r="UO119" s="38"/>
      <c r="UP119" s="38"/>
      <c r="UQ119" s="38"/>
      <c r="UR119" s="38"/>
      <c r="US119" s="38"/>
      <c r="UT119" s="38"/>
      <c r="UU119" s="38"/>
      <c r="UV119" s="38"/>
      <c r="UW119" s="38"/>
      <c r="UX119" s="38"/>
      <c r="UY119" s="38"/>
      <c r="UZ119" s="38"/>
      <c r="VA119" s="38"/>
      <c r="VB119" s="38"/>
      <c r="VC119" s="38"/>
      <c r="VD119" s="38"/>
      <c r="VE119" s="38"/>
      <c r="VF119" s="38"/>
      <c r="VG119" s="38"/>
      <c r="VH119" s="38"/>
      <c r="VI119" s="38"/>
      <c r="VJ119" s="38"/>
      <c r="VK119" s="38"/>
      <c r="VL119" s="38"/>
      <c r="VM119" s="38"/>
      <c r="VN119" s="38"/>
      <c r="VO119" s="38"/>
      <c r="VP119" s="38"/>
      <c r="VQ119" s="38"/>
      <c r="VR119" s="38"/>
      <c r="VS119" s="38"/>
      <c r="VT119" s="38"/>
      <c r="VU119" s="38"/>
      <c r="VV119" s="38"/>
      <c r="VW119" s="38"/>
      <c r="VX119" s="38"/>
      <c r="VY119" s="38"/>
      <c r="VZ119" s="38"/>
      <c r="WA119" s="38"/>
      <c r="WB119" s="38"/>
      <c r="WC119" s="38"/>
      <c r="WD119" s="38"/>
      <c r="WE119" s="38"/>
      <c r="WF119" s="38"/>
      <c r="WG119" s="38"/>
      <c r="WH119" s="38"/>
      <c r="WI119" s="38"/>
      <c r="WJ119" s="38"/>
      <c r="WK119" s="38"/>
      <c r="WL119" s="38"/>
      <c r="WM119" s="38"/>
      <c r="WN119" s="38"/>
      <c r="WO119" s="38"/>
      <c r="WP119" s="38"/>
      <c r="WQ119" s="38"/>
      <c r="WR119" s="38"/>
      <c r="WS119" s="38"/>
      <c r="WT119" s="38"/>
      <c r="WU119" s="38"/>
      <c r="WV119" s="38"/>
      <c r="WW119" s="38"/>
      <c r="WX119" s="38"/>
      <c r="WY119" s="38"/>
      <c r="WZ119" s="38"/>
      <c r="XA119" s="38"/>
      <c r="XB119" s="38"/>
      <c r="XC119" s="38"/>
      <c r="XD119" s="38"/>
      <c r="XE119" s="38"/>
      <c r="XF119" s="38"/>
      <c r="XG119" s="38"/>
      <c r="XH119" s="38"/>
      <c r="XI119" s="38"/>
      <c r="XJ119" s="38"/>
      <c r="XK119" s="38"/>
      <c r="XL119" s="38"/>
      <c r="XM119" s="38"/>
      <c r="XN119" s="38"/>
      <c r="XO119" s="38"/>
      <c r="XP119" s="38"/>
      <c r="XQ119" s="38"/>
      <c r="XR119" s="38"/>
      <c r="XS119" s="38"/>
      <c r="XT119" s="38"/>
      <c r="XU119" s="38"/>
      <c r="XV119" s="38"/>
      <c r="XW119" s="38"/>
      <c r="XX119" s="38"/>
      <c r="XY119" s="38"/>
      <c r="XZ119" s="38"/>
      <c r="YA119" s="38"/>
      <c r="YB119" s="38"/>
      <c r="YC119" s="38"/>
      <c r="YD119" s="38"/>
      <c r="YE119" s="38"/>
      <c r="YF119" s="38"/>
      <c r="YG119" s="38"/>
      <c r="YH119" s="38"/>
      <c r="YI119" s="38"/>
      <c r="YJ119" s="38"/>
      <c r="YK119" s="38"/>
      <c r="YL119" s="38"/>
      <c r="YM119" s="38"/>
      <c r="YN119" s="38"/>
      <c r="YO119" s="38"/>
      <c r="YP119" s="38"/>
      <c r="YQ119" s="38"/>
      <c r="YR119" s="38"/>
      <c r="YS119" s="38"/>
      <c r="YT119" s="38"/>
      <c r="YU119" s="38"/>
      <c r="YV119" s="38"/>
      <c r="YW119" s="38"/>
      <c r="YX119" s="38"/>
      <c r="YY119" s="38"/>
      <c r="YZ119" s="38"/>
      <c r="ZA119" s="38"/>
      <c r="ZB119" s="38"/>
      <c r="ZC119" s="38"/>
      <c r="ZD119" s="38"/>
      <c r="ZE119" s="38"/>
      <c r="ZF119" s="38"/>
      <c r="ZG119" s="38"/>
      <c r="ZH119" s="38"/>
      <c r="ZI119" s="38"/>
      <c r="ZJ119" s="38"/>
      <c r="ZK119" s="38"/>
      <c r="ZL119" s="38"/>
      <c r="ZM119" s="38"/>
      <c r="ZN119" s="38"/>
      <c r="ZO119" s="38"/>
      <c r="ZP119" s="38"/>
      <c r="ZQ119" s="38"/>
      <c r="ZR119" s="38"/>
      <c r="ZS119" s="38"/>
      <c r="ZT119" s="38"/>
      <c r="ZU119" s="38"/>
      <c r="ZV119" s="38"/>
      <c r="ZW119" s="38"/>
      <c r="ZX119" s="38"/>
      <c r="ZY119" s="38"/>
      <c r="ZZ119" s="38"/>
      <c r="AAA119" s="38"/>
      <c r="AAB119" s="38"/>
      <c r="AAC119" s="38"/>
      <c r="AAD119" s="38"/>
      <c r="AAE119" s="38"/>
      <c r="AAF119" s="38"/>
      <c r="AAG119" s="38"/>
      <c r="AAH119" s="38"/>
      <c r="AAI119" s="38"/>
      <c r="AAJ119" s="31">
        <f t="shared" si="9"/>
        <v>0</v>
      </c>
      <c r="AAK119" s="5"/>
    </row>
    <row r="120" spans="1:713" s="36" customFormat="1" x14ac:dyDescent="0.25">
      <c r="A120" s="43" t="s">
        <v>185</v>
      </c>
      <c r="B120" s="77">
        <f t="shared" si="8"/>
        <v>0</v>
      </c>
      <c r="C120" s="69">
        <v>12</v>
      </c>
      <c r="D120" s="71">
        <v>43451</v>
      </c>
      <c r="E120" s="79">
        <v>14.7</v>
      </c>
      <c r="F120" s="79">
        <f t="shared" si="13"/>
        <v>0</v>
      </c>
      <c r="G120" s="77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  <c r="AL120" s="38"/>
      <c r="AM120" s="38"/>
      <c r="AN120" s="38"/>
      <c r="AO120" s="38"/>
      <c r="AP120" s="38"/>
      <c r="AQ120" s="38"/>
      <c r="AR120" s="38"/>
      <c r="AS120" s="38"/>
      <c r="AT120" s="38"/>
      <c r="AU120" s="38"/>
      <c r="AV120" s="38"/>
      <c r="AW120" s="38"/>
      <c r="AX120" s="38"/>
      <c r="AY120" s="38"/>
      <c r="AZ120" s="38"/>
      <c r="BA120" s="38"/>
      <c r="BB120" s="38"/>
      <c r="BC120" s="38"/>
      <c r="BD120" s="38"/>
      <c r="BE120" s="38"/>
      <c r="BF120" s="38"/>
      <c r="BG120" s="38"/>
      <c r="BH120" s="38"/>
      <c r="BI120" s="38"/>
      <c r="BJ120" s="38"/>
      <c r="BK120" s="38"/>
      <c r="BL120" s="38"/>
      <c r="BM120" s="38"/>
      <c r="BN120" s="38"/>
      <c r="BO120" s="38"/>
      <c r="BP120" s="38"/>
      <c r="BQ120" s="38"/>
      <c r="BR120" s="38"/>
      <c r="BS120" s="38"/>
      <c r="BT120" s="38"/>
      <c r="BU120" s="38"/>
      <c r="BV120" s="38"/>
      <c r="BW120" s="38"/>
      <c r="BX120" s="38"/>
      <c r="BY120" s="38"/>
      <c r="BZ120" s="38"/>
      <c r="CA120" s="38"/>
      <c r="CB120" s="38"/>
      <c r="CC120" s="38"/>
      <c r="CD120" s="38"/>
      <c r="CE120" s="38"/>
      <c r="CF120" s="38"/>
      <c r="CG120" s="38"/>
      <c r="CH120" s="38"/>
      <c r="CI120" s="38"/>
      <c r="CJ120" s="38"/>
      <c r="CK120" s="38"/>
      <c r="CL120" s="38"/>
      <c r="CM120" s="38"/>
      <c r="CN120" s="38"/>
      <c r="CO120" s="38"/>
      <c r="CP120" s="38"/>
      <c r="CQ120" s="38"/>
      <c r="CR120" s="38"/>
      <c r="CS120" s="38"/>
      <c r="CT120" s="38"/>
      <c r="CU120" s="38"/>
      <c r="CV120" s="38"/>
      <c r="CW120" s="38"/>
      <c r="CX120" s="38"/>
      <c r="CY120" s="38"/>
      <c r="CZ120" s="38"/>
      <c r="DA120" s="38"/>
      <c r="DB120" s="38"/>
      <c r="DC120" s="38"/>
      <c r="DD120" s="38"/>
      <c r="DE120" s="38"/>
      <c r="DF120" s="38"/>
      <c r="DG120" s="38"/>
      <c r="DH120" s="38"/>
      <c r="DI120" s="38"/>
      <c r="DJ120" s="38"/>
      <c r="DK120" s="38"/>
      <c r="DL120" s="38"/>
      <c r="DM120" s="38"/>
      <c r="DN120" s="38"/>
      <c r="DO120" s="38"/>
      <c r="DP120" s="38"/>
      <c r="DQ120" s="38"/>
      <c r="DR120" s="38"/>
      <c r="DS120" s="38"/>
      <c r="DT120" s="38"/>
      <c r="DU120" s="38"/>
      <c r="DV120" s="38"/>
      <c r="DW120" s="38"/>
      <c r="DX120" s="38"/>
      <c r="DY120" s="38"/>
      <c r="DZ120" s="38"/>
      <c r="EA120" s="38"/>
      <c r="EB120" s="38"/>
      <c r="EC120" s="38"/>
      <c r="ED120" s="38"/>
      <c r="EE120" s="38"/>
      <c r="EF120" s="38"/>
      <c r="EG120" s="38"/>
      <c r="EH120" s="38"/>
      <c r="EI120" s="38"/>
      <c r="EJ120" s="38"/>
      <c r="EK120" s="38"/>
      <c r="EL120" s="38"/>
      <c r="EM120" s="38"/>
      <c r="EN120" s="38"/>
      <c r="EO120" s="38"/>
      <c r="EP120" s="38"/>
      <c r="EQ120" s="38"/>
      <c r="ER120" s="38"/>
      <c r="ES120" s="38"/>
      <c r="ET120" s="38"/>
      <c r="EU120" s="38"/>
      <c r="EV120" s="38"/>
      <c r="EW120" s="38"/>
      <c r="EX120" s="38"/>
      <c r="EY120" s="38"/>
      <c r="EZ120" s="38"/>
      <c r="FA120" s="38"/>
      <c r="FB120" s="38"/>
      <c r="FC120" s="38"/>
      <c r="FD120" s="38"/>
      <c r="FE120" s="38"/>
      <c r="FF120" s="38"/>
      <c r="FG120" s="38"/>
      <c r="FH120" s="38"/>
      <c r="FI120" s="38"/>
      <c r="FJ120" s="38"/>
      <c r="FK120" s="38"/>
      <c r="FL120" s="38"/>
      <c r="FM120" s="38"/>
      <c r="FN120" s="38"/>
      <c r="FO120" s="38"/>
      <c r="FP120" s="38"/>
      <c r="FQ120" s="38"/>
      <c r="FR120" s="38"/>
      <c r="FS120" s="38"/>
      <c r="FT120" s="38"/>
      <c r="FU120" s="38"/>
      <c r="FV120" s="38"/>
      <c r="FW120" s="38"/>
      <c r="FX120" s="38"/>
      <c r="FY120" s="38"/>
      <c r="FZ120" s="38"/>
      <c r="GA120" s="38"/>
      <c r="GB120" s="38"/>
      <c r="GC120" s="38"/>
      <c r="GD120" s="38"/>
      <c r="GE120" s="38"/>
      <c r="GF120" s="38"/>
      <c r="GG120" s="38"/>
      <c r="GH120" s="38"/>
      <c r="GI120" s="38"/>
      <c r="GJ120" s="38"/>
      <c r="GK120" s="38"/>
      <c r="GL120" s="38"/>
      <c r="GM120" s="38"/>
      <c r="GN120" s="38"/>
      <c r="GO120" s="38"/>
      <c r="GP120" s="38"/>
      <c r="GQ120" s="38"/>
      <c r="GR120" s="38"/>
      <c r="GS120" s="38"/>
      <c r="GT120" s="38"/>
      <c r="GU120" s="38"/>
      <c r="GV120" s="38"/>
      <c r="GW120" s="38"/>
      <c r="GX120" s="38"/>
      <c r="GY120" s="38"/>
      <c r="GZ120" s="38"/>
      <c r="HA120" s="38"/>
      <c r="HB120" s="38"/>
      <c r="HC120" s="38"/>
      <c r="HD120" s="38"/>
      <c r="HE120" s="38"/>
      <c r="HF120" s="38"/>
      <c r="HG120" s="38"/>
      <c r="HH120" s="38"/>
      <c r="HI120" s="38"/>
      <c r="HJ120" s="38"/>
      <c r="HK120" s="38"/>
      <c r="HL120" s="38"/>
      <c r="HM120" s="38"/>
      <c r="HN120" s="38"/>
      <c r="HO120" s="38"/>
      <c r="HP120" s="38"/>
      <c r="HQ120" s="38"/>
      <c r="HR120" s="38"/>
      <c r="HS120" s="38"/>
      <c r="HT120" s="38"/>
      <c r="HU120" s="38"/>
      <c r="HV120" s="38"/>
      <c r="HW120" s="38"/>
      <c r="HX120" s="38"/>
      <c r="HY120" s="38"/>
      <c r="HZ120" s="38"/>
      <c r="IA120" s="38"/>
      <c r="IB120" s="38"/>
      <c r="IC120" s="38"/>
      <c r="ID120" s="38"/>
      <c r="IE120" s="38"/>
      <c r="IF120" s="38"/>
      <c r="IG120" s="38"/>
      <c r="IH120" s="38"/>
      <c r="II120" s="38"/>
      <c r="IJ120" s="38"/>
      <c r="IK120" s="38"/>
      <c r="IL120" s="38"/>
      <c r="IM120" s="38"/>
      <c r="IN120" s="38"/>
      <c r="IO120" s="38"/>
      <c r="IP120" s="38"/>
      <c r="IQ120" s="38"/>
      <c r="IR120" s="38"/>
      <c r="IS120" s="38"/>
      <c r="IT120" s="38"/>
      <c r="IU120" s="38"/>
      <c r="IV120" s="38"/>
      <c r="IW120" s="38"/>
      <c r="IX120" s="38"/>
      <c r="IY120" s="38">
        <v>12</v>
      </c>
      <c r="IZ120" s="38"/>
      <c r="JA120" s="38"/>
      <c r="JB120" s="38"/>
      <c r="JC120" s="38"/>
      <c r="JD120" s="38"/>
      <c r="JE120" s="38">
        <v>12</v>
      </c>
      <c r="JF120" s="38"/>
      <c r="JG120" s="38"/>
      <c r="JH120" s="38"/>
      <c r="JI120" s="38"/>
      <c r="JJ120" s="38"/>
      <c r="JK120" s="38"/>
      <c r="JL120" s="38"/>
      <c r="JM120" s="38"/>
      <c r="JN120" s="38"/>
      <c r="JO120" s="38"/>
      <c r="JP120" s="38"/>
      <c r="JQ120" s="38"/>
      <c r="JR120" s="38"/>
      <c r="JS120" s="38"/>
      <c r="JT120" s="38"/>
      <c r="JU120" s="38"/>
      <c r="JV120" s="38"/>
      <c r="JW120" s="38"/>
      <c r="JX120" s="38"/>
      <c r="JY120" s="38"/>
      <c r="JZ120" s="38"/>
      <c r="KA120" s="38"/>
      <c r="KB120" s="38"/>
      <c r="KC120" s="38"/>
      <c r="KD120" s="38"/>
      <c r="KE120" s="38"/>
      <c r="KF120" s="38"/>
      <c r="KG120" s="38"/>
      <c r="KH120" s="38"/>
      <c r="KI120" s="38"/>
      <c r="KJ120" s="38"/>
      <c r="KK120" s="38"/>
      <c r="KL120" s="38"/>
      <c r="KM120" s="38">
        <v>24</v>
      </c>
      <c r="KN120" s="38"/>
      <c r="KO120" s="38"/>
      <c r="KP120" s="38"/>
      <c r="KQ120" s="38"/>
      <c r="KR120" s="38"/>
      <c r="KS120" s="38"/>
      <c r="KT120" s="38">
        <v>24</v>
      </c>
      <c r="KU120" s="38"/>
      <c r="KV120" s="38"/>
      <c r="KW120" s="38"/>
      <c r="KX120" s="38"/>
      <c r="KY120" s="38"/>
      <c r="KZ120" s="38"/>
      <c r="LA120" s="38"/>
      <c r="LB120" s="38"/>
      <c r="LC120" s="38"/>
      <c r="LD120" s="38"/>
      <c r="LE120" s="38"/>
      <c r="LF120" s="38"/>
      <c r="LG120" s="38"/>
      <c r="LH120" s="38"/>
      <c r="LI120" s="38"/>
      <c r="LJ120" s="38"/>
      <c r="LK120" s="38"/>
      <c r="LL120" s="38">
        <v>24</v>
      </c>
      <c r="LM120" s="38"/>
      <c r="LN120" s="38"/>
      <c r="LO120" s="38"/>
      <c r="LP120" s="38"/>
      <c r="LQ120" s="38"/>
      <c r="LR120" s="38"/>
      <c r="LS120" s="38">
        <v>24</v>
      </c>
      <c r="LT120" s="38"/>
      <c r="LU120" s="38"/>
      <c r="LV120" s="38"/>
      <c r="LW120" s="38"/>
      <c r="LX120" s="38"/>
      <c r="LY120" s="38"/>
      <c r="LZ120" s="38"/>
      <c r="MA120" s="38"/>
      <c r="MB120" s="38"/>
      <c r="MC120" s="38"/>
      <c r="MD120" s="38"/>
      <c r="ME120" s="38"/>
      <c r="MF120" s="38"/>
      <c r="MG120" s="38"/>
      <c r="MH120" s="38"/>
      <c r="MI120" s="38"/>
      <c r="MJ120" s="38"/>
      <c r="MK120" s="38"/>
      <c r="ML120" s="38"/>
      <c r="MM120" s="38"/>
      <c r="MN120" s="38"/>
      <c r="MO120" s="38"/>
      <c r="MP120" s="38"/>
      <c r="MQ120" s="38"/>
      <c r="MR120" s="38"/>
      <c r="MS120" s="38"/>
      <c r="MT120" s="38"/>
      <c r="MU120" s="38"/>
      <c r="MV120" s="38"/>
      <c r="MW120" s="38"/>
      <c r="MX120" s="38"/>
      <c r="MY120" s="38"/>
      <c r="MZ120" s="38"/>
      <c r="NA120" s="38"/>
      <c r="NB120" s="38"/>
      <c r="NC120" s="38"/>
      <c r="ND120" s="38"/>
      <c r="NE120" s="38"/>
      <c r="NF120" s="38"/>
      <c r="NG120" s="38"/>
      <c r="NH120" s="38"/>
      <c r="NI120" s="38"/>
      <c r="NJ120" s="38"/>
      <c r="NK120" s="38"/>
      <c r="NL120" s="38"/>
      <c r="NM120" s="38"/>
      <c r="NN120" s="38"/>
      <c r="NO120" s="38"/>
      <c r="NP120" s="38"/>
      <c r="NQ120" s="38"/>
      <c r="NR120" s="38"/>
      <c r="NS120" s="38"/>
      <c r="NT120" s="38"/>
      <c r="NU120" s="38"/>
      <c r="NV120" s="38"/>
      <c r="NW120" s="38"/>
      <c r="NX120" s="38"/>
      <c r="NY120" s="38"/>
      <c r="NZ120" s="38"/>
      <c r="OA120" s="38"/>
      <c r="OB120" s="38"/>
      <c r="OC120" s="38"/>
      <c r="OD120" s="38"/>
      <c r="OE120" s="38"/>
      <c r="OF120" s="38"/>
      <c r="OG120" s="38"/>
      <c r="OH120" s="38"/>
      <c r="OI120" s="38"/>
      <c r="OJ120" s="38"/>
      <c r="OK120" s="38"/>
      <c r="OL120" s="38"/>
      <c r="OM120" s="38"/>
      <c r="ON120" s="38"/>
      <c r="OO120" s="38"/>
      <c r="OP120" s="38"/>
      <c r="OQ120" s="38"/>
      <c r="OR120" s="38"/>
      <c r="OS120" s="38"/>
      <c r="OT120" s="38"/>
      <c r="OU120" s="38"/>
      <c r="OV120" s="38"/>
      <c r="OW120" s="38"/>
      <c r="OX120" s="38"/>
      <c r="OY120" s="38"/>
      <c r="OZ120" s="38"/>
      <c r="PA120" s="38"/>
      <c r="PB120" s="38"/>
      <c r="PC120" s="38"/>
      <c r="PD120" s="38"/>
      <c r="PE120" s="38"/>
      <c r="PF120" s="38"/>
      <c r="PG120" s="38"/>
      <c r="PH120" s="38"/>
      <c r="PI120" s="38"/>
      <c r="PJ120" s="38"/>
      <c r="PK120" s="38"/>
      <c r="PL120" s="38"/>
      <c r="PM120" s="38"/>
      <c r="PN120" s="38"/>
      <c r="PO120" s="38"/>
      <c r="PP120" s="38"/>
      <c r="PQ120" s="38"/>
      <c r="PR120" s="38"/>
      <c r="PS120" s="38"/>
      <c r="PT120" s="38"/>
      <c r="PU120" s="38"/>
      <c r="PV120" s="38"/>
      <c r="PW120" s="38"/>
      <c r="PX120" s="38"/>
      <c r="PY120" s="38"/>
      <c r="PZ120" s="38"/>
      <c r="QA120" s="38"/>
      <c r="QB120" s="38"/>
      <c r="QC120" s="38"/>
      <c r="QD120" s="38"/>
      <c r="QE120" s="38"/>
      <c r="QF120" s="38"/>
      <c r="QG120" s="38"/>
      <c r="QH120" s="38"/>
      <c r="QI120" s="38"/>
      <c r="QJ120" s="38"/>
      <c r="QK120" s="38"/>
      <c r="QL120" s="38"/>
      <c r="QM120" s="38"/>
      <c r="QN120" s="38"/>
      <c r="QO120" s="38"/>
      <c r="QP120" s="38"/>
      <c r="QQ120" s="38"/>
      <c r="QR120" s="38"/>
      <c r="QS120" s="38"/>
      <c r="QT120" s="38"/>
      <c r="QU120" s="38"/>
      <c r="QV120" s="38"/>
      <c r="QW120" s="38"/>
      <c r="QX120" s="38"/>
      <c r="QY120" s="38"/>
      <c r="QZ120" s="38"/>
      <c r="RA120" s="38"/>
      <c r="RB120" s="38"/>
      <c r="RC120" s="38"/>
      <c r="RD120" s="38"/>
      <c r="RE120" s="38"/>
      <c r="RF120" s="38"/>
      <c r="RG120" s="38"/>
      <c r="RH120" s="38"/>
      <c r="RI120" s="38"/>
      <c r="RJ120" s="38"/>
      <c r="RK120" s="38"/>
      <c r="RL120" s="38"/>
      <c r="RM120" s="38"/>
      <c r="RN120" s="38"/>
      <c r="RO120" s="38"/>
      <c r="RP120" s="38"/>
      <c r="RQ120" s="38"/>
      <c r="RR120" s="38"/>
      <c r="RS120" s="38"/>
      <c r="RT120" s="38"/>
      <c r="RU120" s="38"/>
      <c r="RV120" s="38"/>
      <c r="RW120" s="38"/>
      <c r="RX120" s="38"/>
      <c r="RY120" s="38"/>
      <c r="RZ120" s="38"/>
      <c r="SA120" s="38"/>
      <c r="SB120" s="38"/>
      <c r="SC120" s="38"/>
      <c r="SD120" s="38"/>
      <c r="SE120" s="38"/>
      <c r="SF120" s="38"/>
      <c r="SG120" s="38"/>
      <c r="SH120" s="38"/>
      <c r="SI120" s="38"/>
      <c r="SJ120" s="38"/>
      <c r="SK120" s="38"/>
      <c r="SL120" s="38"/>
      <c r="SM120" s="38"/>
      <c r="SN120" s="38"/>
      <c r="SO120" s="38"/>
      <c r="SP120" s="38"/>
      <c r="SQ120" s="38"/>
      <c r="SR120" s="38"/>
      <c r="SS120" s="38"/>
      <c r="ST120" s="38"/>
      <c r="SU120" s="38"/>
      <c r="SV120" s="38"/>
      <c r="SW120" s="38"/>
      <c r="SX120" s="38"/>
      <c r="SY120" s="38"/>
      <c r="SZ120" s="38"/>
      <c r="TA120" s="38"/>
      <c r="TB120" s="38"/>
      <c r="TC120" s="38"/>
      <c r="TD120" s="38"/>
      <c r="TE120" s="38"/>
      <c r="TF120" s="38"/>
      <c r="TG120" s="38"/>
      <c r="TH120" s="38"/>
      <c r="TI120" s="38"/>
      <c r="TJ120" s="38"/>
      <c r="TK120" s="38"/>
      <c r="TL120" s="38"/>
      <c r="TM120" s="38"/>
      <c r="TN120" s="38"/>
      <c r="TO120" s="38"/>
      <c r="TP120" s="38"/>
      <c r="TQ120" s="38"/>
      <c r="TR120" s="38"/>
      <c r="TS120" s="38"/>
      <c r="TT120" s="38"/>
      <c r="TU120" s="38"/>
      <c r="TV120" s="38"/>
      <c r="TW120" s="38"/>
      <c r="TX120" s="38"/>
      <c r="TY120" s="38"/>
      <c r="TZ120" s="38"/>
      <c r="UA120" s="38"/>
      <c r="UB120" s="38"/>
      <c r="UC120" s="38"/>
      <c r="UD120" s="38"/>
      <c r="UE120" s="38"/>
      <c r="UF120" s="38"/>
      <c r="UG120" s="38"/>
      <c r="UH120" s="38"/>
      <c r="UI120" s="38"/>
      <c r="UJ120" s="38"/>
      <c r="UK120" s="38"/>
      <c r="UL120" s="38"/>
      <c r="UM120" s="38"/>
      <c r="UN120" s="38"/>
      <c r="UO120" s="38"/>
      <c r="UP120" s="38"/>
      <c r="UQ120" s="38"/>
      <c r="UR120" s="38"/>
      <c r="US120" s="38"/>
      <c r="UT120" s="38"/>
      <c r="UU120" s="38"/>
      <c r="UV120" s="38"/>
      <c r="UW120" s="38"/>
      <c r="UX120" s="38"/>
      <c r="UY120" s="38"/>
      <c r="UZ120" s="38"/>
      <c r="VA120" s="38"/>
      <c r="VB120" s="38"/>
      <c r="VC120" s="38"/>
      <c r="VD120" s="38"/>
      <c r="VE120" s="38"/>
      <c r="VF120" s="38"/>
      <c r="VG120" s="38"/>
      <c r="VH120" s="38"/>
      <c r="VI120" s="38"/>
      <c r="VJ120" s="38"/>
      <c r="VK120" s="38"/>
      <c r="VL120" s="38"/>
      <c r="VM120" s="38"/>
      <c r="VN120" s="38"/>
      <c r="VO120" s="38"/>
      <c r="VP120" s="38"/>
      <c r="VQ120" s="38"/>
      <c r="VR120" s="38"/>
      <c r="VS120" s="38"/>
      <c r="VT120" s="38"/>
      <c r="VU120" s="38"/>
      <c r="VV120" s="38"/>
      <c r="VW120" s="38"/>
      <c r="VX120" s="38"/>
      <c r="VY120" s="38"/>
      <c r="VZ120" s="38"/>
      <c r="WA120" s="38"/>
      <c r="WB120" s="38"/>
      <c r="WC120" s="38"/>
      <c r="WD120" s="38"/>
      <c r="WE120" s="38"/>
      <c r="WF120" s="38"/>
      <c r="WG120" s="38"/>
      <c r="WH120" s="38"/>
      <c r="WI120" s="38"/>
      <c r="WJ120" s="38"/>
      <c r="WK120" s="38"/>
      <c r="WL120" s="38"/>
      <c r="WM120" s="38"/>
      <c r="WN120" s="38"/>
      <c r="WO120" s="38"/>
      <c r="WP120" s="38"/>
      <c r="WQ120" s="38"/>
      <c r="WR120" s="38"/>
      <c r="WS120" s="38"/>
      <c r="WT120" s="38"/>
      <c r="WU120" s="38"/>
      <c r="WV120" s="38"/>
      <c r="WW120" s="38"/>
      <c r="WX120" s="38"/>
      <c r="WY120" s="38"/>
      <c r="WZ120" s="38"/>
      <c r="XA120" s="38"/>
      <c r="XB120" s="38"/>
      <c r="XC120" s="38"/>
      <c r="XD120" s="38"/>
      <c r="XE120" s="38"/>
      <c r="XF120" s="38"/>
      <c r="XG120" s="38"/>
      <c r="XH120" s="38"/>
      <c r="XI120" s="38"/>
      <c r="XJ120" s="38"/>
      <c r="XK120" s="38"/>
      <c r="XL120" s="38"/>
      <c r="XM120" s="38"/>
      <c r="XN120" s="38"/>
      <c r="XO120" s="38"/>
      <c r="XP120" s="38"/>
      <c r="XQ120" s="38"/>
      <c r="XR120" s="38"/>
      <c r="XS120" s="38"/>
      <c r="XT120" s="38"/>
      <c r="XU120" s="38"/>
      <c r="XV120" s="38"/>
      <c r="XW120" s="38"/>
      <c r="XX120" s="38"/>
      <c r="XY120" s="38"/>
      <c r="XZ120" s="38"/>
      <c r="YA120" s="38"/>
      <c r="YB120" s="38"/>
      <c r="YC120" s="38"/>
      <c r="YD120" s="38"/>
      <c r="YE120" s="38"/>
      <c r="YF120" s="38"/>
      <c r="YG120" s="38"/>
      <c r="YH120" s="38"/>
      <c r="YI120" s="38"/>
      <c r="YJ120" s="38"/>
      <c r="YK120" s="38"/>
      <c r="YL120" s="38"/>
      <c r="YM120" s="38"/>
      <c r="YN120" s="38"/>
      <c r="YO120" s="38"/>
      <c r="YP120" s="38"/>
      <c r="YQ120" s="38"/>
      <c r="YR120" s="38"/>
      <c r="YS120" s="38"/>
      <c r="YT120" s="38"/>
      <c r="YU120" s="38"/>
      <c r="YV120" s="38">
        <v>36</v>
      </c>
      <c r="YW120" s="38"/>
      <c r="YX120" s="38"/>
      <c r="YY120" s="38"/>
      <c r="YZ120" s="38"/>
      <c r="ZA120" s="38"/>
      <c r="ZB120" s="38"/>
      <c r="ZC120" s="38"/>
      <c r="ZD120" s="38"/>
      <c r="ZE120" s="38"/>
      <c r="ZF120" s="38"/>
      <c r="ZG120" s="38"/>
      <c r="ZH120" s="38"/>
      <c r="ZI120" s="38"/>
      <c r="ZJ120" s="38"/>
      <c r="ZK120" s="38"/>
      <c r="ZL120" s="38"/>
      <c r="ZM120" s="38">
        <v>36</v>
      </c>
      <c r="ZN120" s="38"/>
      <c r="ZO120" s="38"/>
      <c r="ZP120" s="38"/>
      <c r="ZQ120" s="38"/>
      <c r="ZR120" s="38"/>
      <c r="ZS120" s="38"/>
      <c r="ZT120" s="38"/>
      <c r="ZU120" s="38"/>
      <c r="ZV120" s="38"/>
      <c r="ZW120" s="38"/>
      <c r="ZX120" s="38"/>
      <c r="ZY120" s="38"/>
      <c r="ZZ120" s="38"/>
      <c r="AAA120" s="38"/>
      <c r="AAB120" s="38"/>
      <c r="AAC120" s="38"/>
      <c r="AAD120" s="38"/>
      <c r="AAE120" s="38"/>
      <c r="AAF120" s="38"/>
      <c r="AAG120" s="38"/>
      <c r="AAH120" s="38"/>
      <c r="AAI120" s="38"/>
      <c r="AAJ120" s="31">
        <f t="shared" si="9"/>
        <v>0</v>
      </c>
      <c r="AAK120" s="5"/>
    </row>
    <row r="121" spans="1:713" s="36" customFormat="1" x14ac:dyDescent="0.25">
      <c r="A121" s="43" t="s">
        <v>185</v>
      </c>
      <c r="B121" s="77">
        <f t="shared" si="8"/>
        <v>6.0000000000000018</v>
      </c>
      <c r="C121" s="69">
        <v>1.2</v>
      </c>
      <c r="D121" s="71">
        <v>43461</v>
      </c>
      <c r="E121" s="79">
        <v>16.3</v>
      </c>
      <c r="F121" s="79">
        <f t="shared" si="13"/>
        <v>97.80000000000004</v>
      </c>
      <c r="G121" s="77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  <c r="AL121" s="38"/>
      <c r="AM121" s="38"/>
      <c r="AN121" s="38"/>
      <c r="AO121" s="38"/>
      <c r="AP121" s="38"/>
      <c r="AQ121" s="38"/>
      <c r="AR121" s="38"/>
      <c r="AS121" s="38"/>
      <c r="AT121" s="38"/>
      <c r="AU121" s="38"/>
      <c r="AV121" s="38"/>
      <c r="AW121" s="38"/>
      <c r="AX121" s="38"/>
      <c r="AY121" s="38"/>
      <c r="AZ121" s="38"/>
      <c r="BA121" s="38"/>
      <c r="BB121" s="38"/>
      <c r="BC121" s="38"/>
      <c r="BD121" s="38"/>
      <c r="BE121" s="38"/>
      <c r="BF121" s="38"/>
      <c r="BG121" s="38"/>
      <c r="BH121" s="38"/>
      <c r="BI121" s="38"/>
      <c r="BJ121" s="38"/>
      <c r="BK121" s="38"/>
      <c r="BL121" s="38"/>
      <c r="BM121" s="38"/>
      <c r="BN121" s="38"/>
      <c r="BO121" s="38"/>
      <c r="BP121" s="38"/>
      <c r="BQ121" s="38"/>
      <c r="BR121" s="38"/>
      <c r="BS121" s="38"/>
      <c r="BT121" s="38"/>
      <c r="BU121" s="38"/>
      <c r="BV121" s="38"/>
      <c r="BW121" s="38"/>
      <c r="BX121" s="38"/>
      <c r="BY121" s="38"/>
      <c r="BZ121" s="38"/>
      <c r="CA121" s="38"/>
      <c r="CB121" s="38"/>
      <c r="CC121" s="38"/>
      <c r="CD121" s="38"/>
      <c r="CE121" s="38"/>
      <c r="CF121" s="38"/>
      <c r="CG121" s="38"/>
      <c r="CH121" s="38"/>
      <c r="CI121" s="38"/>
      <c r="CJ121" s="38"/>
      <c r="CK121" s="38"/>
      <c r="CL121" s="38"/>
      <c r="CM121" s="38"/>
      <c r="CN121" s="38"/>
      <c r="CO121" s="38"/>
      <c r="CP121" s="38"/>
      <c r="CQ121" s="38"/>
      <c r="CR121" s="38"/>
      <c r="CS121" s="38"/>
      <c r="CT121" s="38"/>
      <c r="CU121" s="38"/>
      <c r="CV121" s="38"/>
      <c r="CW121" s="38"/>
      <c r="CX121" s="38"/>
      <c r="CY121" s="38"/>
      <c r="CZ121" s="38"/>
      <c r="DA121" s="38"/>
      <c r="DB121" s="38"/>
      <c r="DC121" s="38"/>
      <c r="DD121" s="38"/>
      <c r="DE121" s="38"/>
      <c r="DF121" s="38"/>
      <c r="DG121" s="38"/>
      <c r="DH121" s="38"/>
      <c r="DI121" s="38"/>
      <c r="DJ121" s="38"/>
      <c r="DK121" s="38"/>
      <c r="DL121" s="38"/>
      <c r="DM121" s="38"/>
      <c r="DN121" s="38"/>
      <c r="DO121" s="38"/>
      <c r="DP121" s="38"/>
      <c r="DQ121" s="38"/>
      <c r="DR121" s="38"/>
      <c r="DS121" s="38"/>
      <c r="DT121" s="38"/>
      <c r="DU121" s="38"/>
      <c r="DV121" s="38"/>
      <c r="DW121" s="38"/>
      <c r="DX121" s="38"/>
      <c r="DY121" s="38"/>
      <c r="DZ121" s="38"/>
      <c r="EA121" s="38"/>
      <c r="EB121" s="38"/>
      <c r="EC121" s="38"/>
      <c r="ED121" s="38"/>
      <c r="EE121" s="38"/>
      <c r="EF121" s="38"/>
      <c r="EG121" s="38"/>
      <c r="EH121" s="38"/>
      <c r="EI121" s="38"/>
      <c r="EJ121" s="38"/>
      <c r="EK121" s="38"/>
      <c r="EL121" s="38"/>
      <c r="EM121" s="38"/>
      <c r="EN121" s="38"/>
      <c r="EO121" s="38"/>
      <c r="EP121" s="38"/>
      <c r="EQ121" s="38"/>
      <c r="ER121" s="38"/>
      <c r="ES121" s="38"/>
      <c r="ET121" s="38"/>
      <c r="EU121" s="38"/>
      <c r="EV121" s="38"/>
      <c r="EW121" s="38"/>
      <c r="EX121" s="38"/>
      <c r="EY121" s="38"/>
      <c r="EZ121" s="38"/>
      <c r="FA121" s="38"/>
      <c r="FB121" s="38"/>
      <c r="FC121" s="38"/>
      <c r="FD121" s="38"/>
      <c r="FE121" s="38"/>
      <c r="FF121" s="38"/>
      <c r="FG121" s="38"/>
      <c r="FH121" s="38"/>
      <c r="FI121" s="38"/>
      <c r="FJ121" s="38"/>
      <c r="FK121" s="38"/>
      <c r="FL121" s="38"/>
      <c r="FM121" s="38"/>
      <c r="FN121" s="38"/>
      <c r="FO121" s="38"/>
      <c r="FP121" s="38"/>
      <c r="FQ121" s="38"/>
      <c r="FR121" s="38"/>
      <c r="FS121" s="38"/>
      <c r="FT121" s="38"/>
      <c r="FU121" s="38"/>
      <c r="FV121" s="38"/>
      <c r="FW121" s="38"/>
      <c r="FX121" s="38"/>
      <c r="FY121" s="38"/>
      <c r="FZ121" s="38"/>
      <c r="GA121" s="38"/>
      <c r="GB121" s="38"/>
      <c r="GC121" s="38"/>
      <c r="GD121" s="38"/>
      <c r="GE121" s="38"/>
      <c r="GF121" s="38"/>
      <c r="GG121" s="38"/>
      <c r="GH121" s="38"/>
      <c r="GI121" s="38"/>
      <c r="GJ121" s="38"/>
      <c r="GK121" s="38"/>
      <c r="GL121" s="38"/>
      <c r="GM121" s="38"/>
      <c r="GN121" s="38"/>
      <c r="GO121" s="38"/>
      <c r="GP121" s="38"/>
      <c r="GQ121" s="38"/>
      <c r="GR121" s="38"/>
      <c r="GS121" s="38"/>
      <c r="GT121" s="38"/>
      <c r="GU121" s="38"/>
      <c r="GV121" s="38"/>
      <c r="GW121" s="38"/>
      <c r="GX121" s="38"/>
      <c r="GY121" s="38"/>
      <c r="GZ121" s="38"/>
      <c r="HA121" s="38"/>
      <c r="HB121" s="38"/>
      <c r="HC121" s="38"/>
      <c r="HD121" s="38"/>
      <c r="HE121" s="38"/>
      <c r="HF121" s="38"/>
      <c r="HG121" s="38"/>
      <c r="HH121" s="38"/>
      <c r="HI121" s="38"/>
      <c r="HJ121" s="38"/>
      <c r="HK121" s="38"/>
      <c r="HL121" s="38"/>
      <c r="HM121" s="38"/>
      <c r="HN121" s="38"/>
      <c r="HO121" s="38"/>
      <c r="HP121" s="38"/>
      <c r="HQ121" s="38"/>
      <c r="HR121" s="38"/>
      <c r="HS121" s="38"/>
      <c r="HT121" s="38"/>
      <c r="HU121" s="38"/>
      <c r="HV121" s="38"/>
      <c r="HW121" s="38"/>
      <c r="HX121" s="38"/>
      <c r="HY121" s="38"/>
      <c r="HZ121" s="38"/>
      <c r="IA121" s="38"/>
      <c r="IB121" s="38"/>
      <c r="IC121" s="38"/>
      <c r="ID121" s="38"/>
      <c r="IE121" s="38"/>
      <c r="IF121" s="38"/>
      <c r="IG121" s="38"/>
      <c r="IH121" s="38"/>
      <c r="II121" s="38"/>
      <c r="IJ121" s="38"/>
      <c r="IK121" s="38"/>
      <c r="IL121" s="38"/>
      <c r="IM121" s="38"/>
      <c r="IN121" s="38"/>
      <c r="IO121" s="38"/>
      <c r="IP121" s="38"/>
      <c r="IQ121" s="38">
        <v>6</v>
      </c>
      <c r="IR121" s="38"/>
      <c r="IS121" s="38"/>
      <c r="IT121" s="38"/>
      <c r="IU121" s="38"/>
      <c r="IV121" s="38"/>
      <c r="IW121" s="38"/>
      <c r="IX121" s="38"/>
      <c r="IY121" s="38"/>
      <c r="IZ121" s="38"/>
      <c r="JA121" s="38"/>
      <c r="JB121" s="38"/>
      <c r="JC121" s="38"/>
      <c r="JD121" s="38"/>
      <c r="JE121" s="38"/>
      <c r="JF121" s="38"/>
      <c r="JG121" s="38"/>
      <c r="JH121" s="38"/>
      <c r="JI121" s="38"/>
      <c r="JJ121" s="38">
        <v>6</v>
      </c>
      <c r="JK121" s="38"/>
      <c r="JL121" s="38"/>
      <c r="JM121" s="38"/>
      <c r="JN121" s="38"/>
      <c r="JO121" s="38"/>
      <c r="JP121" s="38"/>
      <c r="JQ121" s="38"/>
      <c r="JR121" s="38"/>
      <c r="JS121" s="38"/>
      <c r="JT121" s="38"/>
      <c r="JU121" s="38"/>
      <c r="JV121" s="38"/>
      <c r="JW121" s="38"/>
      <c r="JX121" s="38"/>
      <c r="JY121" s="38"/>
      <c r="JZ121" s="38"/>
      <c r="KA121" s="38"/>
      <c r="KB121" s="38"/>
      <c r="KC121" s="38"/>
      <c r="KD121" s="38"/>
      <c r="KE121" s="38"/>
      <c r="KF121" s="38"/>
      <c r="KG121" s="38"/>
      <c r="KH121" s="38"/>
      <c r="KI121" s="38"/>
      <c r="KJ121" s="38"/>
      <c r="KK121" s="38"/>
      <c r="KL121" s="38"/>
      <c r="KM121" s="38"/>
      <c r="KN121" s="38"/>
      <c r="KO121" s="38"/>
      <c r="KP121" s="38"/>
      <c r="KQ121" s="38"/>
      <c r="KR121" s="38"/>
      <c r="KS121" s="38"/>
      <c r="KT121" s="38"/>
      <c r="KU121" s="38"/>
      <c r="KV121" s="38"/>
      <c r="KW121" s="38"/>
      <c r="KX121" s="38"/>
      <c r="KY121" s="38"/>
      <c r="KZ121" s="38"/>
      <c r="LA121" s="38"/>
      <c r="LB121" s="38"/>
      <c r="LC121" s="38"/>
      <c r="LD121" s="38"/>
      <c r="LE121" s="38"/>
      <c r="LF121" s="38"/>
      <c r="LG121" s="38"/>
      <c r="LH121" s="38"/>
      <c r="LI121" s="38"/>
      <c r="LJ121" s="38"/>
      <c r="LK121" s="38"/>
      <c r="LL121" s="38"/>
      <c r="LM121" s="38"/>
      <c r="LN121" s="38"/>
      <c r="LO121" s="38"/>
      <c r="LP121" s="38"/>
      <c r="LQ121" s="38"/>
      <c r="LR121" s="38"/>
      <c r="LS121" s="38"/>
      <c r="LT121" s="38"/>
      <c r="LU121" s="38"/>
      <c r="LV121" s="38"/>
      <c r="LW121" s="38"/>
      <c r="LX121" s="38"/>
      <c r="LY121" s="38"/>
      <c r="LZ121" s="38"/>
      <c r="MA121" s="38"/>
      <c r="MB121" s="38"/>
      <c r="MC121" s="38"/>
      <c r="MD121" s="38"/>
      <c r="ME121" s="38"/>
      <c r="MF121" s="38"/>
      <c r="MG121" s="38"/>
      <c r="MH121" s="38"/>
      <c r="MI121" s="38"/>
      <c r="MJ121" s="38"/>
      <c r="MK121" s="38"/>
      <c r="ML121" s="38"/>
      <c r="MM121" s="38"/>
      <c r="MN121" s="38"/>
      <c r="MO121" s="38"/>
      <c r="MP121" s="38"/>
      <c r="MQ121" s="38"/>
      <c r="MR121" s="38"/>
      <c r="MS121" s="38"/>
      <c r="MT121" s="38"/>
      <c r="MU121" s="38"/>
      <c r="MV121" s="38"/>
      <c r="MW121" s="38"/>
      <c r="MX121" s="38"/>
      <c r="MY121" s="38"/>
      <c r="MZ121" s="38"/>
      <c r="NA121" s="38"/>
      <c r="NB121" s="38"/>
      <c r="NC121" s="38"/>
      <c r="ND121" s="38"/>
      <c r="NE121" s="38"/>
      <c r="NF121" s="38"/>
      <c r="NG121" s="38"/>
      <c r="NH121" s="38"/>
      <c r="NI121" s="38"/>
      <c r="NJ121" s="38"/>
      <c r="NK121" s="38"/>
      <c r="NL121" s="38"/>
      <c r="NM121" s="38"/>
      <c r="NN121" s="38"/>
      <c r="NO121" s="38"/>
      <c r="NP121" s="38"/>
      <c r="NQ121" s="38"/>
      <c r="NR121" s="38"/>
      <c r="NS121" s="38"/>
      <c r="NT121" s="38"/>
      <c r="NU121" s="38"/>
      <c r="NV121" s="38"/>
      <c r="NW121" s="38"/>
      <c r="NX121" s="38"/>
      <c r="NY121" s="38"/>
      <c r="NZ121" s="38"/>
      <c r="OA121" s="38"/>
      <c r="OB121" s="38"/>
      <c r="OC121" s="38"/>
      <c r="OD121" s="38"/>
      <c r="OE121" s="38"/>
      <c r="OF121" s="38"/>
      <c r="OG121" s="38"/>
      <c r="OH121" s="38"/>
      <c r="OI121" s="38"/>
      <c r="OJ121" s="38"/>
      <c r="OK121" s="38"/>
      <c r="OL121" s="38"/>
      <c r="OM121" s="38"/>
      <c r="ON121" s="38"/>
      <c r="OO121" s="38"/>
      <c r="OP121" s="38"/>
      <c r="OQ121" s="38"/>
      <c r="OR121" s="38"/>
      <c r="OS121" s="38"/>
      <c r="OT121" s="38"/>
      <c r="OU121" s="38"/>
      <c r="OV121" s="38"/>
      <c r="OW121" s="38"/>
      <c r="OX121" s="38"/>
      <c r="OY121" s="38"/>
      <c r="OZ121" s="38"/>
      <c r="PA121" s="38"/>
      <c r="PB121" s="38"/>
      <c r="PC121" s="38"/>
      <c r="PD121" s="38"/>
      <c r="PE121" s="38"/>
      <c r="PF121" s="38"/>
      <c r="PG121" s="38"/>
      <c r="PH121" s="38"/>
      <c r="PI121" s="38"/>
      <c r="PJ121" s="38"/>
      <c r="PK121" s="38"/>
      <c r="PL121" s="38"/>
      <c r="PM121" s="38"/>
      <c r="PN121" s="38"/>
      <c r="PO121" s="38"/>
      <c r="PP121" s="38"/>
      <c r="PQ121" s="38"/>
      <c r="PR121" s="38"/>
      <c r="PS121" s="38"/>
      <c r="PT121" s="38"/>
      <c r="PU121" s="38"/>
      <c r="PV121" s="38"/>
      <c r="PW121" s="38"/>
      <c r="PX121" s="38"/>
      <c r="PY121" s="38"/>
      <c r="PZ121" s="38"/>
      <c r="QA121" s="38"/>
      <c r="QB121" s="38"/>
      <c r="QC121" s="38"/>
      <c r="QD121" s="38"/>
      <c r="QE121" s="38"/>
      <c r="QF121" s="38"/>
      <c r="QG121" s="38"/>
      <c r="QH121" s="38"/>
      <c r="QI121" s="38"/>
      <c r="QJ121" s="38"/>
      <c r="QK121" s="38"/>
      <c r="QL121" s="38"/>
      <c r="QM121" s="38"/>
      <c r="QN121" s="38"/>
      <c r="QO121" s="38"/>
      <c r="QP121" s="38"/>
      <c r="QQ121" s="38"/>
      <c r="QR121" s="38"/>
      <c r="QS121" s="38"/>
      <c r="QT121" s="38"/>
      <c r="QU121" s="38"/>
      <c r="QV121" s="38"/>
      <c r="QW121" s="38"/>
      <c r="QX121" s="38"/>
      <c r="QY121" s="38"/>
      <c r="QZ121" s="38"/>
      <c r="RA121" s="38"/>
      <c r="RB121" s="38"/>
      <c r="RC121" s="38"/>
      <c r="RD121" s="38"/>
      <c r="RE121" s="38"/>
      <c r="RF121" s="38"/>
      <c r="RG121" s="38"/>
      <c r="RH121" s="38"/>
      <c r="RI121" s="38"/>
      <c r="RJ121" s="38"/>
      <c r="RK121" s="38"/>
      <c r="RL121" s="38"/>
      <c r="RM121" s="38"/>
      <c r="RN121" s="38"/>
      <c r="RO121" s="38"/>
      <c r="RP121" s="38"/>
      <c r="RQ121" s="38"/>
      <c r="RR121" s="38"/>
      <c r="RS121" s="38"/>
      <c r="RT121" s="38"/>
      <c r="RU121" s="38"/>
      <c r="RV121" s="38"/>
      <c r="RW121" s="38"/>
      <c r="RX121" s="38"/>
      <c r="RY121" s="38"/>
      <c r="RZ121" s="38"/>
      <c r="SA121" s="38"/>
      <c r="SB121" s="38"/>
      <c r="SC121" s="38"/>
      <c r="SD121" s="38"/>
      <c r="SE121" s="38"/>
      <c r="SF121" s="38"/>
      <c r="SG121" s="38"/>
      <c r="SH121" s="38"/>
      <c r="SI121" s="38">
        <v>3.6</v>
      </c>
      <c r="SJ121" s="38"/>
      <c r="SK121" s="38"/>
      <c r="SL121" s="38"/>
      <c r="SM121" s="38">
        <v>3.6</v>
      </c>
      <c r="SN121" s="38"/>
      <c r="SO121" s="38"/>
      <c r="SP121" s="38"/>
      <c r="SQ121" s="38"/>
      <c r="SR121" s="38"/>
      <c r="SS121" s="38"/>
      <c r="ST121" s="38"/>
      <c r="SU121" s="38"/>
      <c r="SV121" s="38"/>
      <c r="SW121" s="38"/>
      <c r="SX121" s="38"/>
      <c r="SY121" s="38"/>
      <c r="SZ121" s="38"/>
      <c r="TA121" s="38"/>
      <c r="TB121" s="38"/>
      <c r="TC121" s="38"/>
      <c r="TD121" s="38"/>
      <c r="TE121" s="38"/>
      <c r="TF121" s="38"/>
      <c r="TG121" s="38"/>
      <c r="TH121" s="38"/>
      <c r="TI121" s="38"/>
      <c r="TJ121" s="38"/>
      <c r="TK121" s="38"/>
      <c r="TL121" s="38"/>
      <c r="TM121" s="38"/>
      <c r="TN121" s="38"/>
      <c r="TO121" s="38"/>
      <c r="TP121" s="38"/>
      <c r="TQ121" s="38"/>
      <c r="TR121" s="38"/>
      <c r="TS121" s="38"/>
      <c r="TT121" s="38"/>
      <c r="TU121" s="38"/>
      <c r="TV121" s="38"/>
      <c r="TW121" s="38"/>
      <c r="TX121" s="38"/>
      <c r="TY121" s="38"/>
      <c r="TZ121" s="38"/>
      <c r="UA121" s="38"/>
      <c r="UB121" s="38"/>
      <c r="UC121" s="38"/>
      <c r="UD121" s="38"/>
      <c r="UE121" s="38"/>
      <c r="UF121" s="38"/>
      <c r="UG121" s="38"/>
      <c r="UH121" s="38"/>
      <c r="UI121" s="38"/>
      <c r="UJ121" s="38"/>
      <c r="UK121" s="38"/>
      <c r="UL121" s="38"/>
      <c r="UM121" s="38"/>
      <c r="UN121" s="38"/>
      <c r="UO121" s="38"/>
      <c r="UP121" s="38"/>
      <c r="UQ121" s="38"/>
      <c r="UR121" s="38"/>
      <c r="US121" s="38"/>
      <c r="UT121" s="38"/>
      <c r="UU121" s="38"/>
      <c r="UV121" s="38"/>
      <c r="UW121" s="38"/>
      <c r="UX121" s="38"/>
      <c r="UY121" s="38"/>
      <c r="UZ121" s="38"/>
      <c r="VA121" s="38"/>
      <c r="VB121" s="38"/>
      <c r="VC121" s="38"/>
      <c r="VD121" s="38"/>
      <c r="VE121" s="38"/>
      <c r="VF121" s="38"/>
      <c r="VG121" s="38"/>
      <c r="VH121" s="38"/>
      <c r="VI121" s="38"/>
      <c r="VJ121" s="38"/>
      <c r="VK121" s="38"/>
      <c r="VL121" s="38"/>
      <c r="VM121" s="38"/>
      <c r="VN121" s="38"/>
      <c r="VO121" s="38"/>
      <c r="VP121" s="38"/>
      <c r="VQ121" s="38">
        <v>6</v>
      </c>
      <c r="VR121" s="38"/>
      <c r="VS121" s="38"/>
      <c r="VT121" s="38"/>
      <c r="VU121" s="38"/>
      <c r="VV121" s="38"/>
      <c r="VW121" s="38"/>
      <c r="VX121" s="38"/>
      <c r="VY121" s="38">
        <v>6</v>
      </c>
      <c r="VZ121" s="38"/>
      <c r="WA121" s="38"/>
      <c r="WB121" s="38"/>
      <c r="WC121" s="38"/>
      <c r="WD121" s="38"/>
      <c r="WE121" s="38"/>
      <c r="WF121" s="38"/>
      <c r="WG121" s="38"/>
      <c r="WH121" s="38"/>
      <c r="WI121" s="38"/>
      <c r="WJ121" s="38"/>
      <c r="WK121" s="38"/>
      <c r="WL121" s="38"/>
      <c r="WM121" s="38"/>
      <c r="WN121" s="38"/>
      <c r="WO121" s="38"/>
      <c r="WP121" s="38"/>
      <c r="WQ121" s="38"/>
      <c r="WR121" s="38"/>
      <c r="WS121" s="38"/>
      <c r="WT121" s="38"/>
      <c r="WU121" s="38"/>
      <c r="WV121" s="38"/>
      <c r="WW121" s="38"/>
      <c r="WX121" s="38"/>
      <c r="WY121" s="38"/>
      <c r="WZ121" s="38"/>
      <c r="XA121" s="38"/>
      <c r="XB121" s="38"/>
      <c r="XC121" s="38"/>
      <c r="XD121" s="38"/>
      <c r="XE121" s="38"/>
      <c r="XF121" s="38"/>
      <c r="XG121" s="38"/>
      <c r="XH121" s="38"/>
      <c r="XI121" s="38"/>
      <c r="XJ121" s="38"/>
      <c r="XK121" s="38"/>
      <c r="XL121" s="38"/>
      <c r="XM121" s="38"/>
      <c r="XN121" s="38"/>
      <c r="XO121" s="38"/>
      <c r="XP121" s="38"/>
      <c r="XQ121" s="38"/>
      <c r="XR121" s="38"/>
      <c r="XS121" s="38"/>
      <c r="XT121" s="38"/>
      <c r="XU121" s="38"/>
      <c r="XV121" s="38"/>
      <c r="XW121" s="38"/>
      <c r="XX121" s="38"/>
      <c r="XY121" s="38"/>
      <c r="XZ121" s="38"/>
      <c r="YA121" s="38"/>
      <c r="YB121" s="38"/>
      <c r="YC121" s="38"/>
      <c r="YD121" s="38"/>
      <c r="YE121" s="38"/>
      <c r="YF121" s="38"/>
      <c r="YG121" s="38"/>
      <c r="YH121" s="38"/>
      <c r="YI121" s="38"/>
      <c r="YJ121" s="38"/>
      <c r="YK121" s="38"/>
      <c r="YL121" s="38"/>
      <c r="YM121" s="38"/>
      <c r="YN121" s="38"/>
      <c r="YO121" s="38"/>
      <c r="YP121" s="38"/>
      <c r="YQ121" s="38"/>
      <c r="YR121" s="38"/>
      <c r="YS121" s="38"/>
      <c r="YT121" s="38"/>
      <c r="YU121" s="38"/>
      <c r="YV121" s="38"/>
      <c r="YW121" s="38"/>
      <c r="YX121" s="38"/>
      <c r="YY121" s="38"/>
      <c r="YZ121" s="38"/>
      <c r="ZA121" s="38"/>
      <c r="ZB121" s="38"/>
      <c r="ZC121" s="38"/>
      <c r="ZD121" s="38"/>
      <c r="ZE121" s="38"/>
      <c r="ZF121" s="38"/>
      <c r="ZG121" s="38"/>
      <c r="ZH121" s="38"/>
      <c r="ZI121" s="38"/>
      <c r="ZJ121" s="38"/>
      <c r="ZK121" s="38"/>
      <c r="ZL121" s="38"/>
      <c r="ZM121" s="38"/>
      <c r="ZN121" s="38"/>
      <c r="ZO121" s="38"/>
      <c r="ZP121" s="38"/>
      <c r="ZQ121" s="38">
        <v>6</v>
      </c>
      <c r="ZR121" s="38"/>
      <c r="ZS121" s="38"/>
      <c r="ZT121" s="38"/>
      <c r="ZU121" s="38"/>
      <c r="ZV121" s="38"/>
      <c r="ZW121" s="38">
        <v>6</v>
      </c>
      <c r="ZX121" s="38"/>
      <c r="ZY121" s="38"/>
      <c r="ZZ121" s="38"/>
      <c r="AAA121" s="38"/>
      <c r="AAB121" s="38"/>
      <c r="AAC121" s="38"/>
      <c r="AAD121" s="38"/>
      <c r="AAE121" s="38"/>
      <c r="AAF121" s="38"/>
      <c r="AAG121" s="38"/>
      <c r="AAH121" s="38"/>
      <c r="AAI121" s="38"/>
      <c r="AAJ121" s="31">
        <f t="shared" si="9"/>
        <v>0</v>
      </c>
      <c r="AAK121" s="5"/>
    </row>
    <row r="122" spans="1:713" s="36" customFormat="1" x14ac:dyDescent="0.25">
      <c r="A122" s="43" t="s">
        <v>259</v>
      </c>
      <c r="B122" s="77">
        <f t="shared" si="8"/>
        <v>0</v>
      </c>
      <c r="C122" s="69">
        <v>1</v>
      </c>
      <c r="D122" s="71">
        <v>43087</v>
      </c>
      <c r="E122" s="79">
        <v>2.52</v>
      </c>
      <c r="F122" s="79">
        <f t="shared" si="13"/>
        <v>0</v>
      </c>
      <c r="G122" s="77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  <c r="AL122" s="38"/>
      <c r="AM122" s="38"/>
      <c r="AN122" s="38"/>
      <c r="AO122" s="38"/>
      <c r="AP122" s="38"/>
      <c r="AQ122" s="38"/>
      <c r="AR122" s="38"/>
      <c r="AS122" s="38"/>
      <c r="AT122" s="38"/>
      <c r="AU122" s="38"/>
      <c r="AV122" s="38"/>
      <c r="AW122" s="38"/>
      <c r="AX122" s="38"/>
      <c r="AY122" s="38"/>
      <c r="AZ122" s="38"/>
      <c r="BA122" s="38"/>
      <c r="BB122" s="38"/>
      <c r="BC122" s="38"/>
      <c r="BD122" s="38"/>
      <c r="BE122" s="38"/>
      <c r="BF122" s="38"/>
      <c r="BG122" s="38"/>
      <c r="BH122" s="38"/>
      <c r="BI122" s="38"/>
      <c r="BJ122" s="38"/>
      <c r="BK122" s="38"/>
      <c r="BL122" s="38"/>
      <c r="BM122" s="38"/>
      <c r="BN122" s="38"/>
      <c r="BO122" s="38"/>
      <c r="BP122" s="38"/>
      <c r="BQ122" s="38"/>
      <c r="BR122" s="38"/>
      <c r="BS122" s="38"/>
      <c r="BT122" s="38"/>
      <c r="BU122" s="38"/>
      <c r="BV122" s="38"/>
      <c r="BW122" s="38"/>
      <c r="BX122" s="38"/>
      <c r="BY122" s="38"/>
      <c r="BZ122" s="38"/>
      <c r="CA122" s="38"/>
      <c r="CB122" s="38"/>
      <c r="CC122" s="38"/>
      <c r="CD122" s="38"/>
      <c r="CE122" s="38"/>
      <c r="CF122" s="38"/>
      <c r="CG122" s="38"/>
      <c r="CH122" s="38"/>
      <c r="CI122" s="38"/>
      <c r="CJ122" s="38"/>
      <c r="CK122" s="38"/>
      <c r="CL122" s="38"/>
      <c r="CM122" s="38"/>
      <c r="CN122" s="38"/>
      <c r="CO122" s="38"/>
      <c r="CP122" s="38"/>
      <c r="CQ122" s="38"/>
      <c r="CR122" s="38"/>
      <c r="CS122" s="38"/>
      <c r="CT122" s="38"/>
      <c r="CU122" s="38"/>
      <c r="CV122" s="38"/>
      <c r="CW122" s="38"/>
      <c r="CX122" s="38"/>
      <c r="CY122" s="38"/>
      <c r="CZ122" s="38"/>
      <c r="DA122" s="38"/>
      <c r="DB122" s="38"/>
      <c r="DC122" s="38"/>
      <c r="DD122" s="38"/>
      <c r="DE122" s="38"/>
      <c r="DF122" s="38"/>
      <c r="DG122" s="38"/>
      <c r="DH122" s="38"/>
      <c r="DI122" s="38"/>
      <c r="DJ122" s="38"/>
      <c r="DK122" s="38"/>
      <c r="DL122" s="38"/>
      <c r="DM122" s="38"/>
      <c r="DN122" s="38"/>
      <c r="DO122" s="38"/>
      <c r="DP122" s="38"/>
      <c r="DQ122" s="38"/>
      <c r="DR122" s="38"/>
      <c r="DS122" s="38"/>
      <c r="DT122" s="38"/>
      <c r="DU122" s="38"/>
      <c r="DV122" s="38"/>
      <c r="DW122" s="38"/>
      <c r="DX122" s="38"/>
      <c r="DY122" s="38"/>
      <c r="DZ122" s="38"/>
      <c r="EA122" s="38"/>
      <c r="EB122" s="38"/>
      <c r="EC122" s="38"/>
      <c r="ED122" s="38"/>
      <c r="EE122" s="38"/>
      <c r="EF122" s="38"/>
      <c r="EG122" s="38"/>
      <c r="EH122" s="38"/>
      <c r="EI122" s="38"/>
      <c r="EJ122" s="38"/>
      <c r="EK122" s="38"/>
      <c r="EL122" s="38"/>
      <c r="EM122" s="38"/>
      <c r="EN122" s="38"/>
      <c r="EO122" s="38"/>
      <c r="EP122" s="38"/>
      <c r="EQ122" s="38"/>
      <c r="ER122" s="38"/>
      <c r="ES122" s="38"/>
      <c r="ET122" s="38"/>
      <c r="EU122" s="38"/>
      <c r="EV122" s="38"/>
      <c r="EW122" s="38"/>
      <c r="EX122" s="38"/>
      <c r="EY122" s="38"/>
      <c r="EZ122" s="38"/>
      <c r="FA122" s="38"/>
      <c r="FB122" s="38"/>
      <c r="FC122" s="38"/>
      <c r="FD122" s="38"/>
      <c r="FE122" s="38"/>
      <c r="FF122" s="38"/>
      <c r="FG122" s="38"/>
      <c r="FH122" s="38"/>
      <c r="FI122" s="38"/>
      <c r="FJ122" s="38"/>
      <c r="FK122" s="38"/>
      <c r="FL122" s="38"/>
      <c r="FM122" s="38"/>
      <c r="FN122" s="38"/>
      <c r="FO122" s="38"/>
      <c r="FP122" s="38"/>
      <c r="FQ122" s="38"/>
      <c r="FR122" s="38"/>
      <c r="FS122" s="38"/>
      <c r="FT122" s="38"/>
      <c r="FU122" s="38"/>
      <c r="FV122" s="38"/>
      <c r="FW122" s="38"/>
      <c r="FX122" s="38"/>
      <c r="FY122" s="38"/>
      <c r="FZ122" s="38"/>
      <c r="GA122" s="38"/>
      <c r="GB122" s="38"/>
      <c r="GC122" s="38"/>
      <c r="GD122" s="38"/>
      <c r="GE122" s="38"/>
      <c r="GF122" s="38"/>
      <c r="GG122" s="38"/>
      <c r="GH122" s="38"/>
      <c r="GI122" s="38"/>
      <c r="GJ122" s="38"/>
      <c r="GK122" s="38"/>
      <c r="GL122" s="38"/>
      <c r="GM122" s="38"/>
      <c r="GN122" s="38"/>
      <c r="GO122" s="38"/>
      <c r="GP122" s="38"/>
      <c r="GQ122" s="38"/>
      <c r="GR122" s="38"/>
      <c r="GS122" s="38"/>
      <c r="GT122" s="38"/>
      <c r="GU122" s="38"/>
      <c r="GV122" s="38"/>
      <c r="GW122" s="38"/>
      <c r="GX122" s="38"/>
      <c r="GY122" s="38"/>
      <c r="GZ122" s="38"/>
      <c r="HA122" s="38"/>
      <c r="HB122" s="38"/>
      <c r="HC122" s="38"/>
      <c r="HD122" s="38"/>
      <c r="HE122" s="38"/>
      <c r="HF122" s="38"/>
      <c r="HG122" s="38"/>
      <c r="HH122" s="38"/>
      <c r="HI122" s="38"/>
      <c r="HJ122" s="38"/>
      <c r="HK122" s="38"/>
      <c r="HL122" s="38"/>
      <c r="HM122" s="38"/>
      <c r="HN122" s="38"/>
      <c r="HO122" s="38"/>
      <c r="HP122" s="38"/>
      <c r="HQ122" s="38"/>
      <c r="HR122" s="38"/>
      <c r="HS122" s="38"/>
      <c r="HT122" s="38"/>
      <c r="HU122" s="38"/>
      <c r="HV122" s="38"/>
      <c r="HW122" s="38"/>
      <c r="HX122" s="38"/>
      <c r="HY122" s="38"/>
      <c r="HZ122" s="38"/>
      <c r="IA122" s="38"/>
      <c r="IB122" s="38"/>
      <c r="IC122" s="38"/>
      <c r="ID122" s="38"/>
      <c r="IE122" s="38"/>
      <c r="IF122" s="38"/>
      <c r="IG122" s="38"/>
      <c r="IH122" s="38"/>
      <c r="II122" s="38"/>
      <c r="IJ122" s="38"/>
      <c r="IK122" s="38"/>
      <c r="IL122" s="38"/>
      <c r="IM122" s="38"/>
      <c r="IN122" s="38"/>
      <c r="IO122" s="38"/>
      <c r="IP122" s="38"/>
      <c r="IQ122" s="38"/>
      <c r="IR122" s="38"/>
      <c r="IS122" s="38"/>
      <c r="IT122" s="38"/>
      <c r="IU122" s="38"/>
      <c r="IV122" s="38"/>
      <c r="IW122" s="38"/>
      <c r="IX122" s="38"/>
      <c r="IY122" s="38"/>
      <c r="IZ122" s="38"/>
      <c r="JA122" s="38"/>
      <c r="JB122" s="38"/>
      <c r="JC122" s="38"/>
      <c r="JD122" s="38"/>
      <c r="JE122" s="38"/>
      <c r="JF122" s="38"/>
      <c r="JG122" s="38"/>
      <c r="JH122" s="38"/>
      <c r="JI122" s="38"/>
      <c r="JJ122" s="38"/>
      <c r="JK122" s="38"/>
      <c r="JL122" s="38"/>
      <c r="JM122" s="38"/>
      <c r="JN122" s="38"/>
      <c r="JO122" s="38"/>
      <c r="JP122" s="38"/>
      <c r="JQ122" s="38"/>
      <c r="JR122" s="38"/>
      <c r="JS122" s="38"/>
      <c r="JT122" s="38"/>
      <c r="JU122" s="38"/>
      <c r="JV122" s="38"/>
      <c r="JW122" s="38"/>
      <c r="JX122" s="38"/>
      <c r="JY122" s="38"/>
      <c r="JZ122" s="38"/>
      <c r="KA122" s="38"/>
      <c r="KB122" s="38"/>
      <c r="KC122" s="38"/>
      <c r="KD122" s="38"/>
      <c r="KE122" s="38"/>
      <c r="KF122" s="38"/>
      <c r="KG122" s="38"/>
      <c r="KH122" s="38"/>
      <c r="KI122" s="38"/>
      <c r="KJ122" s="38"/>
      <c r="KK122" s="38"/>
      <c r="KL122" s="38"/>
      <c r="KM122" s="38"/>
      <c r="KN122" s="38"/>
      <c r="KO122" s="38"/>
      <c r="KP122" s="38"/>
      <c r="KQ122" s="38"/>
      <c r="KR122" s="38"/>
      <c r="KS122" s="38"/>
      <c r="KT122" s="38"/>
      <c r="KU122" s="38"/>
      <c r="KV122" s="38"/>
      <c r="KW122" s="38"/>
      <c r="KX122" s="38"/>
      <c r="KY122" s="38"/>
      <c r="KZ122" s="38"/>
      <c r="LA122" s="38"/>
      <c r="LB122" s="38"/>
      <c r="LC122" s="38"/>
      <c r="LD122" s="38"/>
      <c r="LE122" s="38"/>
      <c r="LF122" s="38"/>
      <c r="LG122" s="38"/>
      <c r="LH122" s="38"/>
      <c r="LI122" s="38"/>
      <c r="LJ122" s="38"/>
      <c r="LK122" s="38"/>
      <c r="LL122" s="38"/>
      <c r="LM122" s="38"/>
      <c r="LN122" s="38"/>
      <c r="LO122" s="38"/>
      <c r="LP122" s="38"/>
      <c r="LQ122" s="38"/>
      <c r="LR122" s="38"/>
      <c r="LS122" s="38"/>
      <c r="LT122" s="38"/>
      <c r="LU122" s="38"/>
      <c r="LV122" s="38"/>
      <c r="LW122" s="38"/>
      <c r="LX122" s="38"/>
      <c r="LY122" s="38"/>
      <c r="LZ122" s="38"/>
      <c r="MA122" s="38"/>
      <c r="MB122" s="38"/>
      <c r="MC122" s="38"/>
      <c r="MD122" s="38"/>
      <c r="ME122" s="38"/>
      <c r="MF122" s="38"/>
      <c r="MG122" s="38"/>
      <c r="MH122" s="38"/>
      <c r="MI122" s="38"/>
      <c r="MJ122" s="38"/>
      <c r="MK122" s="38"/>
      <c r="ML122" s="38"/>
      <c r="MM122" s="38"/>
      <c r="MN122" s="38"/>
      <c r="MO122" s="38"/>
      <c r="MP122" s="38"/>
      <c r="MQ122" s="38"/>
      <c r="MR122" s="38"/>
      <c r="MS122" s="38"/>
      <c r="MT122" s="38"/>
      <c r="MU122" s="38"/>
      <c r="MV122" s="38"/>
      <c r="MW122" s="38"/>
      <c r="MX122" s="38"/>
      <c r="MY122" s="38"/>
      <c r="MZ122" s="38"/>
      <c r="NA122" s="38"/>
      <c r="NB122" s="38"/>
      <c r="NC122" s="38"/>
      <c r="ND122" s="38"/>
      <c r="NE122" s="38"/>
      <c r="NF122" s="38"/>
      <c r="NG122" s="38"/>
      <c r="NH122" s="38"/>
      <c r="NI122" s="38"/>
      <c r="NJ122" s="38"/>
      <c r="NK122" s="38"/>
      <c r="NL122" s="38"/>
      <c r="NM122" s="38"/>
      <c r="NN122" s="38"/>
      <c r="NO122" s="38"/>
      <c r="NP122" s="38"/>
      <c r="NQ122" s="38"/>
      <c r="NR122" s="38"/>
      <c r="NS122" s="38"/>
      <c r="NT122" s="38"/>
      <c r="NU122" s="38"/>
      <c r="NV122" s="38"/>
      <c r="NW122" s="38"/>
      <c r="NX122" s="38"/>
      <c r="NY122" s="38"/>
      <c r="NZ122" s="38"/>
      <c r="OA122" s="38"/>
      <c r="OB122" s="38"/>
      <c r="OC122" s="38"/>
      <c r="OD122" s="38"/>
      <c r="OE122" s="38"/>
      <c r="OF122" s="38"/>
      <c r="OG122" s="38"/>
      <c r="OH122" s="38"/>
      <c r="OI122" s="38"/>
      <c r="OJ122" s="38"/>
      <c r="OK122" s="38"/>
      <c r="OL122" s="38"/>
      <c r="OM122" s="38"/>
      <c r="ON122" s="38"/>
      <c r="OO122" s="38"/>
      <c r="OP122" s="38"/>
      <c r="OQ122" s="38"/>
      <c r="OR122" s="38"/>
      <c r="OS122" s="38"/>
      <c r="OT122" s="38"/>
      <c r="OU122" s="38"/>
      <c r="OV122" s="38"/>
      <c r="OW122" s="38"/>
      <c r="OX122" s="38"/>
      <c r="OY122" s="38"/>
      <c r="OZ122" s="38"/>
      <c r="PA122" s="38"/>
      <c r="PB122" s="38"/>
      <c r="PC122" s="38"/>
      <c r="PD122" s="38"/>
      <c r="PE122" s="38"/>
      <c r="PF122" s="38"/>
      <c r="PG122" s="38"/>
      <c r="PH122" s="38"/>
      <c r="PI122" s="38"/>
      <c r="PJ122" s="38"/>
      <c r="PK122" s="38"/>
      <c r="PL122" s="38"/>
      <c r="PM122" s="38"/>
      <c r="PN122" s="38"/>
      <c r="PO122" s="38"/>
      <c r="PP122" s="38"/>
      <c r="PQ122" s="38"/>
      <c r="PR122" s="38"/>
      <c r="PS122" s="38"/>
      <c r="PT122" s="38"/>
      <c r="PU122" s="38"/>
      <c r="PV122" s="38"/>
      <c r="PW122" s="38"/>
      <c r="PX122" s="38"/>
      <c r="PY122" s="38"/>
      <c r="PZ122" s="38"/>
      <c r="QA122" s="38"/>
      <c r="QB122" s="38"/>
      <c r="QC122" s="38"/>
      <c r="QD122" s="38"/>
      <c r="QE122" s="38"/>
      <c r="QF122" s="38"/>
      <c r="QG122" s="38"/>
      <c r="QH122" s="38"/>
      <c r="QI122" s="38"/>
      <c r="QJ122" s="38"/>
      <c r="QK122" s="38"/>
      <c r="QL122" s="38"/>
      <c r="QM122" s="38"/>
      <c r="QN122" s="38"/>
      <c r="QO122" s="38"/>
      <c r="QP122" s="38"/>
      <c r="QQ122" s="38"/>
      <c r="QR122" s="38"/>
      <c r="QS122" s="38"/>
      <c r="QT122" s="38"/>
      <c r="QU122" s="38"/>
      <c r="QV122" s="38"/>
      <c r="QW122" s="38"/>
      <c r="QX122" s="38"/>
      <c r="QY122" s="38"/>
      <c r="QZ122" s="38"/>
      <c r="RA122" s="38"/>
      <c r="RB122" s="38"/>
      <c r="RC122" s="38"/>
      <c r="RD122" s="38"/>
      <c r="RE122" s="38"/>
      <c r="RF122" s="38"/>
      <c r="RG122" s="38"/>
      <c r="RH122" s="38"/>
      <c r="RI122" s="38"/>
      <c r="RJ122" s="38"/>
      <c r="RK122" s="38"/>
      <c r="RL122" s="38"/>
      <c r="RM122" s="38"/>
      <c r="RN122" s="38"/>
      <c r="RO122" s="38"/>
      <c r="RP122" s="38"/>
      <c r="RQ122" s="38"/>
      <c r="RR122" s="38"/>
      <c r="RS122" s="38"/>
      <c r="RT122" s="38"/>
      <c r="RU122" s="38"/>
      <c r="RV122" s="38"/>
      <c r="RW122" s="38"/>
      <c r="RX122" s="38"/>
      <c r="RY122" s="38"/>
      <c r="RZ122" s="38"/>
      <c r="SA122" s="38"/>
      <c r="SB122" s="38"/>
      <c r="SC122" s="38"/>
      <c r="SD122" s="38"/>
      <c r="SE122" s="38"/>
      <c r="SF122" s="38"/>
      <c r="SG122" s="38"/>
      <c r="SH122" s="38"/>
      <c r="SI122" s="38"/>
      <c r="SJ122" s="38"/>
      <c r="SK122" s="38"/>
      <c r="SL122" s="38"/>
      <c r="SM122" s="38"/>
      <c r="SN122" s="38"/>
      <c r="SO122" s="38"/>
      <c r="SP122" s="38"/>
      <c r="SQ122" s="38"/>
      <c r="SR122" s="38"/>
      <c r="SS122" s="38"/>
      <c r="ST122" s="38"/>
      <c r="SU122" s="38"/>
      <c r="SV122" s="38"/>
      <c r="SW122" s="38"/>
      <c r="SX122" s="38"/>
      <c r="SY122" s="38"/>
      <c r="SZ122" s="38"/>
      <c r="TA122" s="38"/>
      <c r="TB122" s="38"/>
      <c r="TC122" s="38"/>
      <c r="TD122" s="38"/>
      <c r="TE122" s="38"/>
      <c r="TF122" s="38"/>
      <c r="TG122" s="38"/>
      <c r="TH122" s="38"/>
      <c r="TI122" s="38"/>
      <c r="TJ122" s="38"/>
      <c r="TK122" s="38"/>
      <c r="TL122" s="38"/>
      <c r="TM122" s="38"/>
      <c r="TN122" s="38"/>
      <c r="TO122" s="38"/>
      <c r="TP122" s="38"/>
      <c r="TQ122" s="38"/>
      <c r="TR122" s="38"/>
      <c r="TS122" s="38"/>
      <c r="TT122" s="38"/>
      <c r="TU122" s="38"/>
      <c r="TV122" s="38"/>
      <c r="TW122" s="38"/>
      <c r="TX122" s="38"/>
      <c r="TY122" s="38"/>
      <c r="TZ122" s="38"/>
      <c r="UA122" s="38"/>
      <c r="UB122" s="38"/>
      <c r="UC122" s="38"/>
      <c r="UD122" s="38"/>
      <c r="UE122" s="38"/>
      <c r="UF122" s="38"/>
      <c r="UG122" s="38"/>
      <c r="UH122" s="38"/>
      <c r="UI122" s="38"/>
      <c r="UJ122" s="38"/>
      <c r="UK122" s="38"/>
      <c r="UL122" s="38"/>
      <c r="UM122" s="38"/>
      <c r="UN122" s="38"/>
      <c r="UO122" s="38"/>
      <c r="UP122" s="38"/>
      <c r="UQ122" s="38"/>
      <c r="UR122" s="38"/>
      <c r="US122" s="38"/>
      <c r="UT122" s="38"/>
      <c r="UU122" s="38"/>
      <c r="UV122" s="38"/>
      <c r="UW122" s="38"/>
      <c r="UX122" s="38"/>
      <c r="UY122" s="38"/>
      <c r="UZ122" s="38"/>
      <c r="VA122" s="38"/>
      <c r="VB122" s="38"/>
      <c r="VC122" s="38"/>
      <c r="VD122" s="38"/>
      <c r="VE122" s="38"/>
      <c r="VF122" s="38"/>
      <c r="VG122" s="38"/>
      <c r="VH122" s="38"/>
      <c r="VI122" s="38"/>
      <c r="VJ122" s="38"/>
      <c r="VK122" s="38"/>
      <c r="VL122" s="38"/>
      <c r="VM122" s="38"/>
      <c r="VN122" s="38"/>
      <c r="VO122" s="38"/>
      <c r="VP122" s="38"/>
      <c r="VQ122" s="38"/>
      <c r="VR122" s="38"/>
      <c r="VS122" s="38"/>
      <c r="VT122" s="38"/>
      <c r="VU122" s="38"/>
      <c r="VV122" s="38"/>
      <c r="VW122" s="38"/>
      <c r="VX122" s="38"/>
      <c r="VY122" s="38"/>
      <c r="VZ122" s="38"/>
      <c r="WA122" s="38"/>
      <c r="WB122" s="38"/>
      <c r="WC122" s="38"/>
      <c r="WD122" s="38"/>
      <c r="WE122" s="38"/>
      <c r="WF122" s="38"/>
      <c r="WG122" s="38"/>
      <c r="WH122" s="38"/>
      <c r="WI122" s="38"/>
      <c r="WJ122" s="38"/>
      <c r="WK122" s="38"/>
      <c r="WL122" s="38"/>
      <c r="WM122" s="38"/>
      <c r="WN122" s="38"/>
      <c r="WO122" s="38"/>
      <c r="WP122" s="38"/>
      <c r="WQ122" s="38"/>
      <c r="WR122" s="38"/>
      <c r="WS122" s="38"/>
      <c r="WT122" s="38"/>
      <c r="WU122" s="38"/>
      <c r="WV122" s="38"/>
      <c r="WW122" s="38"/>
      <c r="WX122" s="38"/>
      <c r="WY122" s="38"/>
      <c r="WZ122" s="38"/>
      <c r="XA122" s="38"/>
      <c r="XB122" s="38"/>
      <c r="XC122" s="38"/>
      <c r="XD122" s="38"/>
      <c r="XE122" s="38"/>
      <c r="XF122" s="38"/>
      <c r="XG122" s="38"/>
      <c r="XH122" s="38"/>
      <c r="XI122" s="38"/>
      <c r="XJ122" s="38"/>
      <c r="XK122" s="38"/>
      <c r="XL122" s="38"/>
      <c r="XM122" s="38"/>
      <c r="XN122" s="38"/>
      <c r="XO122" s="38"/>
      <c r="XP122" s="38"/>
      <c r="XQ122" s="38"/>
      <c r="XR122" s="38"/>
      <c r="XS122" s="38"/>
      <c r="XT122" s="38"/>
      <c r="XU122" s="38"/>
      <c r="XV122" s="38"/>
      <c r="XW122" s="38"/>
      <c r="XX122" s="38"/>
      <c r="XY122" s="38"/>
      <c r="XZ122" s="38"/>
      <c r="YA122" s="38"/>
      <c r="YB122" s="38"/>
      <c r="YC122" s="38"/>
      <c r="YD122" s="38"/>
      <c r="YE122" s="38"/>
      <c r="YF122" s="38"/>
      <c r="YG122" s="38"/>
      <c r="YH122" s="38"/>
      <c r="YI122" s="38"/>
      <c r="YJ122" s="38"/>
      <c r="YK122" s="38"/>
      <c r="YL122" s="38"/>
      <c r="YM122" s="38"/>
      <c r="YN122" s="38"/>
      <c r="YO122" s="38"/>
      <c r="YP122" s="38"/>
      <c r="YQ122" s="38"/>
      <c r="YR122" s="38"/>
      <c r="YS122" s="38"/>
      <c r="YT122" s="38"/>
      <c r="YU122" s="38"/>
      <c r="YV122" s="38"/>
      <c r="YW122" s="38"/>
      <c r="YX122" s="38"/>
      <c r="YY122" s="38"/>
      <c r="YZ122" s="38"/>
      <c r="ZA122" s="38"/>
      <c r="ZB122" s="38"/>
      <c r="ZC122" s="38"/>
      <c r="ZD122" s="38"/>
      <c r="ZE122" s="38"/>
      <c r="ZF122" s="38"/>
      <c r="ZG122" s="38"/>
      <c r="ZH122" s="38"/>
      <c r="ZI122" s="38"/>
      <c r="ZJ122" s="38"/>
      <c r="ZK122" s="38"/>
      <c r="ZL122" s="38"/>
      <c r="ZM122" s="38"/>
      <c r="ZN122" s="38"/>
      <c r="ZO122" s="38"/>
      <c r="ZP122" s="38"/>
      <c r="ZQ122" s="38"/>
      <c r="ZR122" s="38"/>
      <c r="ZS122" s="38"/>
      <c r="ZT122" s="38"/>
      <c r="ZU122" s="38"/>
      <c r="ZV122" s="38"/>
      <c r="ZW122" s="38"/>
      <c r="ZX122" s="38"/>
      <c r="ZY122" s="38"/>
      <c r="ZZ122" s="38"/>
      <c r="AAA122" s="38"/>
      <c r="AAB122" s="38"/>
      <c r="AAC122" s="38"/>
      <c r="AAD122" s="38"/>
      <c r="AAE122" s="38"/>
      <c r="AAF122" s="38"/>
      <c r="AAG122" s="38"/>
      <c r="AAH122" s="38"/>
      <c r="AAI122" s="38"/>
      <c r="AAJ122" s="31">
        <f t="shared" si="9"/>
        <v>0</v>
      </c>
      <c r="AAK122" s="5"/>
    </row>
    <row r="123" spans="1:713" s="36" customFormat="1" x14ac:dyDescent="0.25">
      <c r="A123" s="43" t="s">
        <v>259</v>
      </c>
      <c r="B123" s="77">
        <f t="shared" si="8"/>
        <v>0</v>
      </c>
      <c r="C123" s="69">
        <v>10</v>
      </c>
      <c r="D123" s="71">
        <v>43227</v>
      </c>
      <c r="E123" s="79">
        <v>15.02</v>
      </c>
      <c r="F123" s="79">
        <f>E123*B123</f>
        <v>0</v>
      </c>
      <c r="G123" s="77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38"/>
      <c r="AY123" s="38"/>
      <c r="AZ123" s="38"/>
      <c r="BA123" s="38"/>
      <c r="BB123" s="38"/>
      <c r="BC123" s="38"/>
      <c r="BD123" s="38"/>
      <c r="BE123" s="38"/>
      <c r="BF123" s="38"/>
      <c r="BG123" s="38"/>
      <c r="BH123" s="38"/>
      <c r="BI123" s="38"/>
      <c r="BJ123" s="38"/>
      <c r="BK123" s="38"/>
      <c r="BL123" s="38"/>
      <c r="BM123" s="38"/>
      <c r="BN123" s="38"/>
      <c r="BO123" s="38"/>
      <c r="BP123" s="38"/>
      <c r="BQ123" s="38"/>
      <c r="BR123" s="38"/>
      <c r="BS123" s="38"/>
      <c r="BT123" s="38"/>
      <c r="BU123" s="38"/>
      <c r="BV123" s="38"/>
      <c r="BW123" s="38"/>
      <c r="BX123" s="38"/>
      <c r="BY123" s="38"/>
      <c r="BZ123" s="38"/>
      <c r="CA123" s="38"/>
      <c r="CB123" s="38"/>
      <c r="CC123" s="38"/>
      <c r="CD123" s="38"/>
      <c r="CE123" s="38"/>
      <c r="CF123" s="38"/>
      <c r="CG123" s="38"/>
      <c r="CH123" s="38"/>
      <c r="CI123" s="38"/>
      <c r="CJ123" s="38"/>
      <c r="CK123" s="38"/>
      <c r="CL123" s="38"/>
      <c r="CM123" s="38"/>
      <c r="CN123" s="38"/>
      <c r="CO123" s="38"/>
      <c r="CP123" s="38"/>
      <c r="CQ123" s="38"/>
      <c r="CR123" s="38"/>
      <c r="CS123" s="38"/>
      <c r="CT123" s="38"/>
      <c r="CU123" s="38"/>
      <c r="CV123" s="38"/>
      <c r="CW123" s="38"/>
      <c r="CX123" s="38"/>
      <c r="CY123" s="38"/>
      <c r="CZ123" s="38"/>
      <c r="DA123" s="38"/>
      <c r="DB123" s="38"/>
      <c r="DC123" s="38"/>
      <c r="DD123" s="38"/>
      <c r="DE123" s="38"/>
      <c r="DF123" s="38"/>
      <c r="DG123" s="38"/>
      <c r="DH123" s="38"/>
      <c r="DI123" s="38"/>
      <c r="DJ123" s="38"/>
      <c r="DK123" s="38"/>
      <c r="DL123" s="38"/>
      <c r="DM123" s="38"/>
      <c r="DN123" s="38"/>
      <c r="DO123" s="38"/>
      <c r="DP123" s="38"/>
      <c r="DQ123" s="38"/>
      <c r="DR123" s="38"/>
      <c r="DS123" s="38"/>
      <c r="DT123" s="38"/>
      <c r="DU123" s="38"/>
      <c r="DV123" s="38"/>
      <c r="DW123" s="38"/>
      <c r="DX123" s="38"/>
      <c r="DY123" s="38"/>
      <c r="DZ123" s="38"/>
      <c r="EA123" s="38"/>
      <c r="EB123" s="38"/>
      <c r="EC123" s="38"/>
      <c r="ED123" s="38"/>
      <c r="EE123" s="38"/>
      <c r="EF123" s="38"/>
      <c r="EG123" s="38"/>
      <c r="EH123" s="38"/>
      <c r="EI123" s="38"/>
      <c r="EJ123" s="38"/>
      <c r="EK123" s="38"/>
      <c r="EL123" s="38"/>
      <c r="EM123" s="38"/>
      <c r="EN123" s="38"/>
      <c r="EO123" s="38"/>
      <c r="EP123" s="38"/>
      <c r="EQ123" s="38"/>
      <c r="ER123" s="38"/>
      <c r="ES123" s="38"/>
      <c r="ET123" s="38"/>
      <c r="EU123" s="38"/>
      <c r="EV123" s="38"/>
      <c r="EW123" s="38"/>
      <c r="EX123" s="38"/>
      <c r="EY123" s="38"/>
      <c r="EZ123" s="38"/>
      <c r="FA123" s="38"/>
      <c r="FB123" s="38"/>
      <c r="FC123" s="38"/>
      <c r="FD123" s="38"/>
      <c r="FE123" s="38"/>
      <c r="FF123" s="38"/>
      <c r="FG123" s="38"/>
      <c r="FH123" s="38"/>
      <c r="FI123" s="38"/>
      <c r="FJ123" s="38"/>
      <c r="FK123" s="38"/>
      <c r="FL123" s="38"/>
      <c r="FM123" s="38"/>
      <c r="FN123" s="38"/>
      <c r="FO123" s="38"/>
      <c r="FP123" s="38"/>
      <c r="FQ123" s="38"/>
      <c r="FR123" s="38"/>
      <c r="FS123" s="38"/>
      <c r="FT123" s="38"/>
      <c r="FU123" s="38"/>
      <c r="FV123" s="38"/>
      <c r="FW123" s="38"/>
      <c r="FX123" s="38"/>
      <c r="FY123" s="38"/>
      <c r="FZ123" s="38"/>
      <c r="GA123" s="38"/>
      <c r="GB123" s="38"/>
      <c r="GC123" s="38"/>
      <c r="GD123" s="38"/>
      <c r="GE123" s="38"/>
      <c r="GF123" s="38"/>
      <c r="GG123" s="38"/>
      <c r="GH123" s="38"/>
      <c r="GI123" s="38"/>
      <c r="GJ123" s="38"/>
      <c r="GK123" s="38"/>
      <c r="GL123" s="38"/>
      <c r="GM123" s="38"/>
      <c r="GN123" s="38"/>
      <c r="GO123" s="38"/>
      <c r="GP123" s="38"/>
      <c r="GQ123" s="38"/>
      <c r="GR123" s="38"/>
      <c r="GS123" s="38"/>
      <c r="GT123" s="38"/>
      <c r="GU123" s="38"/>
      <c r="GV123" s="38"/>
      <c r="GW123" s="38"/>
      <c r="GX123" s="38"/>
      <c r="GY123" s="38"/>
      <c r="GZ123" s="38"/>
      <c r="HA123" s="38"/>
      <c r="HB123" s="38"/>
      <c r="HC123" s="38"/>
      <c r="HD123" s="38"/>
      <c r="HE123" s="38"/>
      <c r="HF123" s="38"/>
      <c r="HG123" s="38"/>
      <c r="HH123" s="38"/>
      <c r="HI123" s="38"/>
      <c r="HJ123" s="38"/>
      <c r="HK123" s="38"/>
      <c r="HL123" s="38"/>
      <c r="HM123" s="38"/>
      <c r="HN123" s="38"/>
      <c r="HO123" s="38"/>
      <c r="HP123" s="38"/>
      <c r="HQ123" s="38"/>
      <c r="HR123" s="38"/>
      <c r="HS123" s="38"/>
      <c r="HT123" s="38"/>
      <c r="HU123" s="38"/>
      <c r="HV123" s="38"/>
      <c r="HW123" s="38"/>
      <c r="HX123" s="38"/>
      <c r="HY123" s="38">
        <v>10</v>
      </c>
      <c r="HZ123" s="38"/>
      <c r="IA123" s="38"/>
      <c r="IB123" s="38"/>
      <c r="IC123" s="38"/>
      <c r="ID123" s="38"/>
      <c r="IE123" s="38"/>
      <c r="IF123" s="38"/>
      <c r="IG123" s="38"/>
      <c r="IH123" s="38"/>
      <c r="II123" s="38"/>
      <c r="IJ123" s="38"/>
      <c r="IK123" s="38"/>
      <c r="IL123" s="38"/>
      <c r="IM123" s="38"/>
      <c r="IN123" s="38"/>
      <c r="IO123" s="38">
        <v>10</v>
      </c>
      <c r="IP123" s="38"/>
      <c r="IQ123" s="38"/>
      <c r="IR123" s="38"/>
      <c r="IS123" s="38"/>
      <c r="IT123" s="38"/>
      <c r="IU123" s="38"/>
      <c r="IV123" s="38"/>
      <c r="IW123" s="38"/>
      <c r="IX123" s="38"/>
      <c r="IY123" s="38"/>
      <c r="IZ123" s="38"/>
      <c r="JA123" s="38"/>
      <c r="JB123" s="38"/>
      <c r="JC123" s="38"/>
      <c r="JD123" s="38"/>
      <c r="JE123" s="38"/>
      <c r="JF123" s="38"/>
      <c r="JG123" s="38"/>
      <c r="JH123" s="38"/>
      <c r="JI123" s="38"/>
      <c r="JJ123" s="38"/>
      <c r="JK123" s="38"/>
      <c r="JL123" s="38"/>
      <c r="JM123" s="38"/>
      <c r="JN123" s="38"/>
      <c r="JO123" s="38"/>
      <c r="JP123" s="38"/>
      <c r="JQ123" s="38"/>
      <c r="JR123" s="38"/>
      <c r="JS123" s="38"/>
      <c r="JT123" s="38"/>
      <c r="JU123" s="38"/>
      <c r="JV123" s="38"/>
      <c r="JW123" s="38"/>
      <c r="JX123" s="38"/>
      <c r="JY123" s="38"/>
      <c r="JZ123" s="38"/>
      <c r="KA123" s="38"/>
      <c r="KB123" s="38"/>
      <c r="KC123" s="38"/>
      <c r="KD123" s="38"/>
      <c r="KE123" s="38"/>
      <c r="KF123" s="38"/>
      <c r="KG123" s="38"/>
      <c r="KH123" s="38"/>
      <c r="KI123" s="38"/>
      <c r="KJ123" s="38"/>
      <c r="KK123" s="38"/>
      <c r="KL123" s="38"/>
      <c r="KM123" s="38"/>
      <c r="KN123" s="38"/>
      <c r="KO123" s="38"/>
      <c r="KP123" s="38"/>
      <c r="KQ123" s="38"/>
      <c r="KR123" s="38"/>
      <c r="KS123" s="38"/>
      <c r="KT123" s="38"/>
      <c r="KU123" s="38"/>
      <c r="KV123" s="38"/>
      <c r="KW123" s="38"/>
      <c r="KX123" s="38"/>
      <c r="KY123" s="38"/>
      <c r="KZ123" s="38"/>
      <c r="LA123" s="38"/>
      <c r="LB123" s="38"/>
      <c r="LC123" s="38"/>
      <c r="LD123" s="38"/>
      <c r="LE123" s="38"/>
      <c r="LF123" s="38"/>
      <c r="LG123" s="38"/>
      <c r="LH123" s="38"/>
      <c r="LI123" s="38"/>
      <c r="LJ123" s="38"/>
      <c r="LK123" s="38"/>
      <c r="LL123" s="38"/>
      <c r="LM123" s="38"/>
      <c r="LN123" s="38"/>
      <c r="LO123" s="38"/>
      <c r="LP123" s="38"/>
      <c r="LQ123" s="38"/>
      <c r="LR123" s="38"/>
      <c r="LS123" s="38"/>
      <c r="LT123" s="38"/>
      <c r="LU123" s="38"/>
      <c r="LV123" s="38"/>
      <c r="LW123" s="38"/>
      <c r="LX123" s="38"/>
      <c r="LY123" s="38"/>
      <c r="LZ123" s="38"/>
      <c r="MA123" s="38"/>
      <c r="MB123" s="38"/>
      <c r="MC123" s="38"/>
      <c r="MD123" s="38"/>
      <c r="ME123" s="38"/>
      <c r="MF123" s="38"/>
      <c r="MG123" s="38"/>
      <c r="MH123" s="38"/>
      <c r="MI123" s="38"/>
      <c r="MJ123" s="38"/>
      <c r="MK123" s="38"/>
      <c r="ML123" s="38"/>
      <c r="MM123" s="38"/>
      <c r="MN123" s="38"/>
      <c r="MO123" s="38"/>
      <c r="MP123" s="38"/>
      <c r="MQ123" s="38"/>
      <c r="MR123" s="38"/>
      <c r="MS123" s="38"/>
      <c r="MT123" s="38"/>
      <c r="MU123" s="38"/>
      <c r="MV123" s="38"/>
      <c r="MW123" s="38"/>
      <c r="MX123" s="38"/>
      <c r="MY123" s="38"/>
      <c r="MZ123" s="38"/>
      <c r="NA123" s="38"/>
      <c r="NB123" s="38"/>
      <c r="NC123" s="38"/>
      <c r="ND123" s="38"/>
      <c r="NE123" s="38"/>
      <c r="NF123" s="38"/>
      <c r="NG123" s="38"/>
      <c r="NH123" s="38"/>
      <c r="NI123" s="38"/>
      <c r="NJ123" s="38"/>
      <c r="NK123" s="38"/>
      <c r="NL123" s="38"/>
      <c r="NM123" s="38"/>
      <c r="NN123" s="38"/>
      <c r="NO123" s="38"/>
      <c r="NP123" s="38"/>
      <c r="NQ123" s="38"/>
      <c r="NR123" s="38"/>
      <c r="NS123" s="38"/>
      <c r="NT123" s="38"/>
      <c r="NU123" s="38"/>
      <c r="NV123" s="38"/>
      <c r="NW123" s="38"/>
      <c r="NX123" s="38"/>
      <c r="NY123" s="38"/>
      <c r="NZ123" s="38"/>
      <c r="OA123" s="38"/>
      <c r="OB123" s="38"/>
      <c r="OC123" s="38"/>
      <c r="OD123" s="38"/>
      <c r="OE123" s="38"/>
      <c r="OF123" s="38"/>
      <c r="OG123" s="38"/>
      <c r="OH123" s="38"/>
      <c r="OI123" s="38"/>
      <c r="OJ123" s="38"/>
      <c r="OK123" s="38"/>
      <c r="OL123" s="38"/>
      <c r="OM123" s="38"/>
      <c r="ON123" s="38"/>
      <c r="OO123" s="38"/>
      <c r="OP123" s="38"/>
      <c r="OQ123" s="38"/>
      <c r="OR123" s="38"/>
      <c r="OS123" s="38"/>
      <c r="OT123" s="38"/>
      <c r="OU123" s="38"/>
      <c r="OV123" s="38"/>
      <c r="OW123" s="38"/>
      <c r="OX123" s="38"/>
      <c r="OY123" s="38"/>
      <c r="OZ123" s="38"/>
      <c r="PA123" s="38"/>
      <c r="PB123" s="38"/>
      <c r="PC123" s="38"/>
      <c r="PD123" s="38"/>
      <c r="PE123" s="38"/>
      <c r="PF123" s="38"/>
      <c r="PG123" s="38"/>
      <c r="PH123" s="38"/>
      <c r="PI123" s="38"/>
      <c r="PJ123" s="38"/>
      <c r="PK123" s="38"/>
      <c r="PL123" s="38"/>
      <c r="PM123" s="38"/>
      <c r="PN123" s="38"/>
      <c r="PO123" s="38"/>
      <c r="PP123" s="38"/>
      <c r="PQ123" s="38"/>
      <c r="PR123" s="38"/>
      <c r="PS123" s="38"/>
      <c r="PT123" s="38"/>
      <c r="PU123" s="38"/>
      <c r="PV123" s="38"/>
      <c r="PW123" s="38"/>
      <c r="PX123" s="38"/>
      <c r="PY123" s="38"/>
      <c r="PZ123" s="38"/>
      <c r="QA123" s="38"/>
      <c r="QB123" s="38"/>
      <c r="QC123" s="38"/>
      <c r="QD123" s="38"/>
      <c r="QE123" s="38"/>
      <c r="QF123" s="38"/>
      <c r="QG123" s="38"/>
      <c r="QH123" s="38"/>
      <c r="QI123" s="38"/>
      <c r="QJ123" s="38"/>
      <c r="QK123" s="38"/>
      <c r="QL123" s="38"/>
      <c r="QM123" s="38"/>
      <c r="QN123" s="38"/>
      <c r="QO123" s="38"/>
      <c r="QP123" s="38"/>
      <c r="QQ123" s="38"/>
      <c r="QR123" s="38"/>
      <c r="QS123" s="38"/>
      <c r="QT123" s="38"/>
      <c r="QU123" s="38"/>
      <c r="QV123" s="38"/>
      <c r="QW123" s="38"/>
      <c r="QX123" s="38"/>
      <c r="QY123" s="38"/>
      <c r="QZ123" s="38"/>
      <c r="RA123" s="38"/>
      <c r="RB123" s="38"/>
      <c r="RC123" s="38"/>
      <c r="RD123" s="38"/>
      <c r="RE123" s="38"/>
      <c r="RF123" s="38"/>
      <c r="RG123" s="38"/>
      <c r="RH123" s="38"/>
      <c r="RI123" s="38"/>
      <c r="RJ123" s="38"/>
      <c r="RK123" s="38"/>
      <c r="RL123" s="38"/>
      <c r="RM123" s="38"/>
      <c r="RN123" s="38"/>
      <c r="RO123" s="38"/>
      <c r="RP123" s="38"/>
      <c r="RQ123" s="38"/>
      <c r="RR123" s="38"/>
      <c r="RS123" s="38"/>
      <c r="RT123" s="38"/>
      <c r="RU123" s="38"/>
      <c r="RV123" s="38"/>
      <c r="RW123" s="38"/>
      <c r="RX123" s="38"/>
      <c r="RY123" s="38"/>
      <c r="RZ123" s="38"/>
      <c r="SA123" s="38"/>
      <c r="SB123" s="38"/>
      <c r="SC123" s="38"/>
      <c r="SD123" s="38"/>
      <c r="SE123" s="38"/>
      <c r="SF123" s="38"/>
      <c r="SG123" s="38"/>
      <c r="SH123" s="38"/>
      <c r="SI123" s="38"/>
      <c r="SJ123" s="38"/>
      <c r="SK123" s="38"/>
      <c r="SL123" s="38"/>
      <c r="SM123" s="38"/>
      <c r="SN123" s="38"/>
      <c r="SO123" s="38"/>
      <c r="SP123" s="38"/>
      <c r="SQ123" s="38"/>
      <c r="SR123" s="38"/>
      <c r="SS123" s="38"/>
      <c r="ST123" s="38"/>
      <c r="SU123" s="38"/>
      <c r="SV123" s="38"/>
      <c r="SW123" s="38"/>
      <c r="SX123" s="38"/>
      <c r="SY123" s="38"/>
      <c r="SZ123" s="38"/>
      <c r="TA123" s="38"/>
      <c r="TB123" s="38"/>
      <c r="TC123" s="38"/>
      <c r="TD123" s="38"/>
      <c r="TE123" s="38"/>
      <c r="TF123" s="38"/>
      <c r="TG123" s="38"/>
      <c r="TH123" s="38"/>
      <c r="TI123" s="38"/>
      <c r="TJ123" s="38"/>
      <c r="TK123" s="38"/>
      <c r="TL123" s="38"/>
      <c r="TM123" s="38"/>
      <c r="TN123" s="38"/>
      <c r="TO123" s="38"/>
      <c r="TP123" s="38"/>
      <c r="TQ123" s="38"/>
      <c r="TR123" s="38"/>
      <c r="TS123" s="38"/>
      <c r="TT123" s="38"/>
      <c r="TU123" s="38"/>
      <c r="TV123" s="38"/>
      <c r="TW123" s="38"/>
      <c r="TX123" s="38"/>
      <c r="TY123" s="38"/>
      <c r="TZ123" s="38"/>
      <c r="UA123" s="38"/>
      <c r="UB123" s="38"/>
      <c r="UC123" s="38"/>
      <c r="UD123" s="38"/>
      <c r="UE123" s="38"/>
      <c r="UF123" s="38"/>
      <c r="UG123" s="38"/>
      <c r="UH123" s="38"/>
      <c r="UI123" s="38"/>
      <c r="UJ123" s="38"/>
      <c r="UK123" s="38"/>
      <c r="UL123" s="38"/>
      <c r="UM123" s="38"/>
      <c r="UN123" s="38"/>
      <c r="UO123" s="38"/>
      <c r="UP123" s="38"/>
      <c r="UQ123" s="38"/>
      <c r="UR123" s="38"/>
      <c r="US123" s="38"/>
      <c r="UT123" s="38"/>
      <c r="UU123" s="38"/>
      <c r="UV123" s="38"/>
      <c r="UW123" s="38"/>
      <c r="UX123" s="38"/>
      <c r="UY123" s="38"/>
      <c r="UZ123" s="38"/>
      <c r="VA123" s="38"/>
      <c r="VB123" s="38"/>
      <c r="VC123" s="38"/>
      <c r="VD123" s="38"/>
      <c r="VE123" s="38"/>
      <c r="VF123" s="38"/>
      <c r="VG123" s="38"/>
      <c r="VH123" s="38"/>
      <c r="VI123" s="38"/>
      <c r="VJ123" s="38"/>
      <c r="VK123" s="38"/>
      <c r="VL123" s="38"/>
      <c r="VM123" s="38"/>
      <c r="VN123" s="38"/>
      <c r="VO123" s="38"/>
      <c r="VP123" s="38"/>
      <c r="VQ123" s="38"/>
      <c r="VR123" s="38"/>
      <c r="VS123" s="38"/>
      <c r="VT123" s="38"/>
      <c r="VU123" s="38"/>
      <c r="VV123" s="38"/>
      <c r="VW123" s="38"/>
      <c r="VX123" s="38"/>
      <c r="VY123" s="38"/>
      <c r="VZ123" s="38"/>
      <c r="WA123" s="38"/>
      <c r="WB123" s="38"/>
      <c r="WC123" s="38"/>
      <c r="WD123" s="38"/>
      <c r="WE123" s="38"/>
      <c r="WF123" s="38"/>
      <c r="WG123" s="38"/>
      <c r="WH123" s="38"/>
      <c r="WI123" s="38"/>
      <c r="WJ123" s="38"/>
      <c r="WK123" s="38"/>
      <c r="WL123" s="38"/>
      <c r="WM123" s="38"/>
      <c r="WN123" s="38"/>
      <c r="WO123" s="38"/>
      <c r="WP123" s="38"/>
      <c r="WQ123" s="38"/>
      <c r="WR123" s="38"/>
      <c r="WS123" s="38"/>
      <c r="WT123" s="38"/>
      <c r="WU123" s="38"/>
      <c r="WV123" s="38"/>
      <c r="WW123" s="38"/>
      <c r="WX123" s="38"/>
      <c r="WY123" s="38"/>
      <c r="WZ123" s="38"/>
      <c r="XA123" s="38"/>
      <c r="XB123" s="38"/>
      <c r="XC123" s="38"/>
      <c r="XD123" s="38"/>
      <c r="XE123" s="38"/>
      <c r="XF123" s="38"/>
      <c r="XG123" s="38"/>
      <c r="XH123" s="38"/>
      <c r="XI123" s="38"/>
      <c r="XJ123" s="38"/>
      <c r="XK123" s="38"/>
      <c r="XL123" s="38"/>
      <c r="XM123" s="38"/>
      <c r="XN123" s="38"/>
      <c r="XO123" s="38"/>
      <c r="XP123" s="38"/>
      <c r="XQ123" s="38"/>
      <c r="XR123" s="38"/>
      <c r="XS123" s="38"/>
      <c r="XT123" s="38"/>
      <c r="XU123" s="38"/>
      <c r="XV123" s="38"/>
      <c r="XW123" s="38"/>
      <c r="XX123" s="38"/>
      <c r="XY123" s="38"/>
      <c r="XZ123" s="38"/>
      <c r="YA123" s="38"/>
      <c r="YB123" s="38"/>
      <c r="YC123" s="38"/>
      <c r="YD123" s="38"/>
      <c r="YE123" s="38"/>
      <c r="YF123" s="38"/>
      <c r="YG123" s="38"/>
      <c r="YH123" s="38"/>
      <c r="YI123" s="38"/>
      <c r="YJ123" s="38"/>
      <c r="YK123" s="38"/>
      <c r="YL123" s="38"/>
      <c r="YM123" s="38"/>
      <c r="YN123" s="38"/>
      <c r="YO123" s="38"/>
      <c r="YP123" s="38"/>
      <c r="YQ123" s="38"/>
      <c r="YR123" s="38"/>
      <c r="YS123" s="38"/>
      <c r="YT123" s="38"/>
      <c r="YU123" s="38"/>
      <c r="YV123" s="38"/>
      <c r="YW123" s="38"/>
      <c r="YX123" s="38"/>
      <c r="YY123" s="38"/>
      <c r="YZ123" s="38"/>
      <c r="ZA123" s="38"/>
      <c r="ZB123" s="38"/>
      <c r="ZC123" s="38"/>
      <c r="ZD123" s="38"/>
      <c r="ZE123" s="38"/>
      <c r="ZF123" s="38"/>
      <c r="ZG123" s="38"/>
      <c r="ZH123" s="38"/>
      <c r="ZI123" s="38"/>
      <c r="ZJ123" s="38"/>
      <c r="ZK123" s="38"/>
      <c r="ZL123" s="38"/>
      <c r="ZM123" s="38"/>
      <c r="ZN123" s="38"/>
      <c r="ZO123" s="38"/>
      <c r="ZP123" s="38"/>
      <c r="ZQ123" s="38"/>
      <c r="ZR123" s="38"/>
      <c r="ZS123" s="38"/>
      <c r="ZT123" s="38"/>
      <c r="ZU123" s="38"/>
      <c r="ZV123" s="38"/>
      <c r="ZW123" s="38"/>
      <c r="ZX123" s="38"/>
      <c r="ZY123" s="38"/>
      <c r="ZZ123" s="38"/>
      <c r="AAA123" s="38"/>
      <c r="AAB123" s="38"/>
      <c r="AAC123" s="38"/>
      <c r="AAD123" s="38"/>
      <c r="AAE123" s="38"/>
      <c r="AAF123" s="38"/>
      <c r="AAG123" s="38"/>
      <c r="AAH123" s="38"/>
      <c r="AAI123" s="38"/>
      <c r="AAJ123" s="31">
        <f t="shared" si="9"/>
        <v>0</v>
      </c>
      <c r="AAK123" s="5"/>
    </row>
    <row r="124" spans="1:713" s="36" customFormat="1" x14ac:dyDescent="0.25">
      <c r="A124" s="43" t="s">
        <v>200</v>
      </c>
      <c r="B124" s="77">
        <f t="shared" si="8"/>
        <v>0</v>
      </c>
      <c r="C124" s="69">
        <v>0.8</v>
      </c>
      <c r="D124" s="71">
        <v>42773</v>
      </c>
      <c r="E124" s="79">
        <v>49.07</v>
      </c>
      <c r="F124" s="79">
        <f t="shared" si="13"/>
        <v>0</v>
      </c>
      <c r="G124" s="77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  <c r="AL124" s="38"/>
      <c r="AM124" s="38"/>
      <c r="AN124" s="38"/>
      <c r="AO124" s="38"/>
      <c r="AP124" s="38"/>
      <c r="AQ124" s="38"/>
      <c r="AR124" s="38"/>
      <c r="AS124" s="38"/>
      <c r="AT124" s="38"/>
      <c r="AU124" s="38"/>
      <c r="AV124" s="38"/>
      <c r="AW124" s="38"/>
      <c r="AX124" s="38"/>
      <c r="AY124" s="38"/>
      <c r="AZ124" s="38"/>
      <c r="BA124" s="38"/>
      <c r="BB124" s="38"/>
      <c r="BC124" s="38"/>
      <c r="BD124" s="38"/>
      <c r="BE124" s="38"/>
      <c r="BF124" s="38"/>
      <c r="BG124" s="38"/>
      <c r="BH124" s="38"/>
      <c r="BI124" s="38"/>
      <c r="BJ124" s="38"/>
      <c r="BK124" s="38"/>
      <c r="BL124" s="38"/>
      <c r="BM124" s="38"/>
      <c r="BN124" s="38"/>
      <c r="BO124" s="38"/>
      <c r="BP124" s="38"/>
      <c r="BQ124" s="38"/>
      <c r="BR124" s="38"/>
      <c r="BS124" s="38"/>
      <c r="BT124" s="38"/>
      <c r="BU124" s="38"/>
      <c r="BV124" s="38"/>
      <c r="BW124" s="38"/>
      <c r="BX124" s="38"/>
      <c r="BY124" s="38"/>
      <c r="BZ124" s="38"/>
      <c r="CA124" s="38"/>
      <c r="CB124" s="38"/>
      <c r="CC124" s="38"/>
      <c r="CD124" s="38"/>
      <c r="CE124" s="38"/>
      <c r="CF124" s="38"/>
      <c r="CG124" s="38"/>
      <c r="CH124" s="38"/>
      <c r="CI124" s="38"/>
      <c r="CJ124" s="38"/>
      <c r="CK124" s="38"/>
      <c r="CL124" s="38"/>
      <c r="CM124" s="38"/>
      <c r="CN124" s="38"/>
      <c r="CO124" s="38"/>
      <c r="CP124" s="38"/>
      <c r="CQ124" s="38"/>
      <c r="CR124" s="38"/>
      <c r="CS124" s="38"/>
      <c r="CT124" s="38"/>
      <c r="CU124" s="38"/>
      <c r="CV124" s="38"/>
      <c r="CW124" s="38"/>
      <c r="CX124" s="38"/>
      <c r="CY124" s="38"/>
      <c r="CZ124" s="38"/>
      <c r="DA124" s="38"/>
      <c r="DB124" s="38"/>
      <c r="DC124" s="38"/>
      <c r="DD124" s="38"/>
      <c r="DE124" s="38"/>
      <c r="DF124" s="38"/>
      <c r="DG124" s="38"/>
      <c r="DH124" s="38"/>
      <c r="DI124" s="38"/>
      <c r="DJ124" s="38"/>
      <c r="DK124" s="38"/>
      <c r="DL124" s="38"/>
      <c r="DM124" s="38"/>
      <c r="DN124" s="38"/>
      <c r="DO124" s="38"/>
      <c r="DP124" s="38"/>
      <c r="DQ124" s="38"/>
      <c r="DR124" s="38"/>
      <c r="DS124" s="38"/>
      <c r="DT124" s="38"/>
      <c r="DU124" s="38"/>
      <c r="DV124" s="38"/>
      <c r="DW124" s="38"/>
      <c r="DX124" s="38"/>
      <c r="DY124" s="38"/>
      <c r="DZ124" s="38"/>
      <c r="EA124" s="38"/>
      <c r="EB124" s="38"/>
      <c r="EC124" s="38"/>
      <c r="ED124" s="38"/>
      <c r="EE124" s="38"/>
      <c r="EF124" s="38"/>
      <c r="EG124" s="38"/>
      <c r="EH124" s="38"/>
      <c r="EI124" s="38"/>
      <c r="EJ124" s="38"/>
      <c r="EK124" s="38"/>
      <c r="EL124" s="38"/>
      <c r="EM124" s="38"/>
      <c r="EN124" s="38"/>
      <c r="EO124" s="38"/>
      <c r="EP124" s="38"/>
      <c r="EQ124" s="38"/>
      <c r="ER124" s="38"/>
      <c r="ES124" s="38"/>
      <c r="ET124" s="38"/>
      <c r="EU124" s="38"/>
      <c r="EV124" s="38"/>
      <c r="EW124" s="38"/>
      <c r="EX124" s="38"/>
      <c r="EY124" s="38"/>
      <c r="EZ124" s="38"/>
      <c r="FA124" s="38"/>
      <c r="FB124" s="38"/>
      <c r="FC124" s="38"/>
      <c r="FD124" s="38"/>
      <c r="FE124" s="38"/>
      <c r="FF124" s="38"/>
      <c r="FG124" s="38"/>
      <c r="FH124" s="38"/>
      <c r="FI124" s="38"/>
      <c r="FJ124" s="38"/>
      <c r="FK124" s="38"/>
      <c r="FL124" s="38"/>
      <c r="FM124" s="38"/>
      <c r="FN124" s="38"/>
      <c r="FO124" s="38"/>
      <c r="FP124" s="38"/>
      <c r="FQ124" s="38"/>
      <c r="FR124" s="38"/>
      <c r="FS124" s="38"/>
      <c r="FT124" s="38"/>
      <c r="FU124" s="38"/>
      <c r="FV124" s="38"/>
      <c r="FW124" s="38"/>
      <c r="FX124" s="38"/>
      <c r="FY124" s="38"/>
      <c r="FZ124" s="38"/>
      <c r="GA124" s="38"/>
      <c r="GB124" s="38"/>
      <c r="GC124" s="38"/>
      <c r="GD124" s="38"/>
      <c r="GE124" s="38"/>
      <c r="GF124" s="38"/>
      <c r="GG124" s="38"/>
      <c r="GH124" s="38"/>
      <c r="GI124" s="38"/>
      <c r="GJ124" s="38"/>
      <c r="GK124" s="38"/>
      <c r="GL124" s="38"/>
      <c r="GM124" s="38"/>
      <c r="GN124" s="38"/>
      <c r="GO124" s="38"/>
      <c r="GP124" s="38"/>
      <c r="GQ124" s="38"/>
      <c r="GR124" s="38"/>
      <c r="GS124" s="38"/>
      <c r="GT124" s="38"/>
      <c r="GU124" s="38"/>
      <c r="GV124" s="38"/>
      <c r="GW124" s="38"/>
      <c r="GX124" s="38"/>
      <c r="GY124" s="38"/>
      <c r="GZ124" s="38"/>
      <c r="HA124" s="38"/>
      <c r="HB124" s="38"/>
      <c r="HC124" s="38"/>
      <c r="HD124" s="38"/>
      <c r="HE124" s="38"/>
      <c r="HF124" s="38"/>
      <c r="HG124" s="38"/>
      <c r="HH124" s="38"/>
      <c r="HI124" s="38"/>
      <c r="HJ124" s="38"/>
      <c r="HK124" s="38"/>
      <c r="HL124" s="38"/>
      <c r="HM124" s="38"/>
      <c r="HN124" s="38"/>
      <c r="HO124" s="38"/>
      <c r="HP124" s="38"/>
      <c r="HQ124" s="38"/>
      <c r="HR124" s="38"/>
      <c r="HS124" s="38"/>
      <c r="HT124" s="38"/>
      <c r="HU124" s="38"/>
      <c r="HV124" s="38"/>
      <c r="HW124" s="38"/>
      <c r="HX124" s="38"/>
      <c r="HY124" s="38"/>
      <c r="HZ124" s="38"/>
      <c r="IA124" s="38"/>
      <c r="IB124" s="38"/>
      <c r="IC124" s="38"/>
      <c r="ID124" s="38"/>
      <c r="IE124" s="38"/>
      <c r="IF124" s="38"/>
      <c r="IG124" s="38"/>
      <c r="IH124" s="38"/>
      <c r="II124" s="38"/>
      <c r="IJ124" s="38"/>
      <c r="IK124" s="38"/>
      <c r="IL124" s="38"/>
      <c r="IM124" s="38"/>
      <c r="IN124" s="38"/>
      <c r="IO124" s="38"/>
      <c r="IP124" s="38"/>
      <c r="IQ124" s="38"/>
      <c r="IR124" s="38"/>
      <c r="IS124" s="38"/>
      <c r="IT124" s="38"/>
      <c r="IU124" s="38"/>
      <c r="IV124" s="38"/>
      <c r="IW124" s="38"/>
      <c r="IX124" s="38"/>
      <c r="IY124" s="38"/>
      <c r="IZ124" s="38"/>
      <c r="JA124" s="38"/>
      <c r="JB124" s="38"/>
      <c r="JC124" s="38"/>
      <c r="JD124" s="38"/>
      <c r="JE124" s="38"/>
      <c r="JF124" s="38"/>
      <c r="JG124" s="38"/>
      <c r="JH124" s="38"/>
      <c r="JI124" s="38"/>
      <c r="JJ124" s="38"/>
      <c r="JK124" s="38"/>
      <c r="JL124" s="38"/>
      <c r="JM124" s="38"/>
      <c r="JN124" s="38"/>
      <c r="JO124" s="38"/>
      <c r="JP124" s="38"/>
      <c r="JQ124" s="38"/>
      <c r="JR124" s="38"/>
      <c r="JS124" s="38"/>
      <c r="JT124" s="38"/>
      <c r="JU124" s="38"/>
      <c r="JV124" s="38"/>
      <c r="JW124" s="38"/>
      <c r="JX124" s="38"/>
      <c r="JY124" s="38"/>
      <c r="JZ124" s="38"/>
      <c r="KA124" s="38"/>
      <c r="KB124" s="38"/>
      <c r="KC124" s="38"/>
      <c r="KD124" s="38"/>
      <c r="KE124" s="38"/>
      <c r="KF124" s="38"/>
      <c r="KG124" s="38"/>
      <c r="KH124" s="38"/>
      <c r="KI124" s="38"/>
      <c r="KJ124" s="38"/>
      <c r="KK124" s="38"/>
      <c r="KL124" s="38"/>
      <c r="KM124" s="38"/>
      <c r="KN124" s="38"/>
      <c r="KO124" s="38"/>
      <c r="KP124" s="38"/>
      <c r="KQ124" s="38"/>
      <c r="KR124" s="38"/>
      <c r="KS124" s="38"/>
      <c r="KT124" s="38"/>
      <c r="KU124" s="38"/>
      <c r="KV124" s="38"/>
      <c r="KW124" s="38"/>
      <c r="KX124" s="38"/>
      <c r="KY124" s="38"/>
      <c r="KZ124" s="38"/>
      <c r="LA124" s="38"/>
      <c r="LB124" s="38"/>
      <c r="LC124" s="38"/>
      <c r="LD124" s="38"/>
      <c r="LE124" s="38"/>
      <c r="LF124" s="38"/>
      <c r="LG124" s="38"/>
      <c r="LH124" s="38"/>
      <c r="LI124" s="38"/>
      <c r="LJ124" s="38"/>
      <c r="LK124" s="38"/>
      <c r="LL124" s="38"/>
      <c r="LM124" s="38"/>
      <c r="LN124" s="38"/>
      <c r="LO124" s="38"/>
      <c r="LP124" s="38"/>
      <c r="LQ124" s="38"/>
      <c r="LR124" s="38"/>
      <c r="LS124" s="38"/>
      <c r="LT124" s="38"/>
      <c r="LU124" s="38"/>
      <c r="LV124" s="38"/>
      <c r="LW124" s="38"/>
      <c r="LX124" s="38"/>
      <c r="LY124" s="38"/>
      <c r="LZ124" s="38"/>
      <c r="MA124" s="38"/>
      <c r="MB124" s="38"/>
      <c r="MC124" s="38"/>
      <c r="MD124" s="38"/>
      <c r="ME124" s="38"/>
      <c r="MF124" s="38"/>
      <c r="MG124" s="38"/>
      <c r="MH124" s="38"/>
      <c r="MI124" s="38"/>
      <c r="MJ124" s="38"/>
      <c r="MK124" s="38"/>
      <c r="ML124" s="38"/>
      <c r="MM124" s="38"/>
      <c r="MN124" s="38"/>
      <c r="MO124" s="38"/>
      <c r="MP124" s="38"/>
      <c r="MQ124" s="38"/>
      <c r="MR124" s="38"/>
      <c r="MS124" s="38"/>
      <c r="MT124" s="38"/>
      <c r="MU124" s="38"/>
      <c r="MV124" s="38"/>
      <c r="MW124" s="38"/>
      <c r="MX124" s="38"/>
      <c r="MY124" s="38"/>
      <c r="MZ124" s="38"/>
      <c r="NA124" s="38"/>
      <c r="NB124" s="38"/>
      <c r="NC124" s="38"/>
      <c r="ND124" s="38"/>
      <c r="NE124" s="38"/>
      <c r="NF124" s="38"/>
      <c r="NG124" s="38"/>
      <c r="NH124" s="38"/>
      <c r="NI124" s="38"/>
      <c r="NJ124" s="38"/>
      <c r="NK124" s="38"/>
      <c r="NL124" s="38"/>
      <c r="NM124" s="38"/>
      <c r="NN124" s="38"/>
      <c r="NO124" s="38"/>
      <c r="NP124" s="38"/>
      <c r="NQ124" s="38"/>
      <c r="NR124" s="38"/>
      <c r="NS124" s="38"/>
      <c r="NT124" s="38"/>
      <c r="NU124" s="38"/>
      <c r="NV124" s="38"/>
      <c r="NW124" s="38"/>
      <c r="NX124" s="38"/>
      <c r="NY124" s="38"/>
      <c r="NZ124" s="38"/>
      <c r="OA124" s="38"/>
      <c r="OB124" s="38"/>
      <c r="OC124" s="38"/>
      <c r="OD124" s="38"/>
      <c r="OE124" s="38"/>
      <c r="OF124" s="38"/>
      <c r="OG124" s="38"/>
      <c r="OH124" s="38"/>
      <c r="OI124" s="38"/>
      <c r="OJ124" s="38"/>
      <c r="OK124" s="38"/>
      <c r="OL124" s="38"/>
      <c r="OM124" s="38"/>
      <c r="ON124" s="38"/>
      <c r="OO124" s="38"/>
      <c r="OP124" s="38"/>
      <c r="OQ124" s="38"/>
      <c r="OR124" s="38"/>
      <c r="OS124" s="38"/>
      <c r="OT124" s="38"/>
      <c r="OU124" s="38"/>
      <c r="OV124" s="38"/>
      <c r="OW124" s="38"/>
      <c r="OX124" s="38"/>
      <c r="OY124" s="38"/>
      <c r="OZ124" s="38"/>
      <c r="PA124" s="38"/>
      <c r="PB124" s="38"/>
      <c r="PC124" s="38"/>
      <c r="PD124" s="38"/>
      <c r="PE124" s="38"/>
      <c r="PF124" s="38"/>
      <c r="PG124" s="38"/>
      <c r="PH124" s="38"/>
      <c r="PI124" s="38"/>
      <c r="PJ124" s="38"/>
      <c r="PK124" s="38"/>
      <c r="PL124" s="38"/>
      <c r="PM124" s="38"/>
      <c r="PN124" s="38"/>
      <c r="PO124" s="38"/>
      <c r="PP124" s="38"/>
      <c r="PQ124" s="38"/>
      <c r="PR124" s="38"/>
      <c r="PS124" s="38"/>
      <c r="PT124" s="38"/>
      <c r="PU124" s="38"/>
      <c r="PV124" s="38"/>
      <c r="PW124" s="38"/>
      <c r="PX124" s="38"/>
      <c r="PY124" s="38"/>
      <c r="PZ124" s="38"/>
      <c r="QA124" s="38"/>
      <c r="QB124" s="38"/>
      <c r="QC124" s="38"/>
      <c r="QD124" s="38"/>
      <c r="QE124" s="38"/>
      <c r="QF124" s="38"/>
      <c r="QG124" s="38"/>
      <c r="QH124" s="38"/>
      <c r="QI124" s="38"/>
      <c r="QJ124" s="38"/>
      <c r="QK124" s="38"/>
      <c r="QL124" s="38"/>
      <c r="QM124" s="38"/>
      <c r="QN124" s="38"/>
      <c r="QO124" s="38"/>
      <c r="QP124" s="38"/>
      <c r="QQ124" s="38"/>
      <c r="QR124" s="38"/>
      <c r="QS124" s="38"/>
      <c r="QT124" s="38"/>
      <c r="QU124" s="38"/>
      <c r="QV124" s="38"/>
      <c r="QW124" s="38"/>
      <c r="QX124" s="38"/>
      <c r="QY124" s="38"/>
      <c r="QZ124" s="38"/>
      <c r="RA124" s="38"/>
      <c r="RB124" s="38"/>
      <c r="RC124" s="38"/>
      <c r="RD124" s="38"/>
      <c r="RE124" s="38"/>
      <c r="RF124" s="38"/>
      <c r="RG124" s="38"/>
      <c r="RH124" s="38"/>
      <c r="RI124" s="38"/>
      <c r="RJ124" s="38"/>
      <c r="RK124" s="38"/>
      <c r="RL124" s="38"/>
      <c r="RM124" s="38"/>
      <c r="RN124" s="38"/>
      <c r="RO124" s="38"/>
      <c r="RP124" s="38"/>
      <c r="RQ124" s="38"/>
      <c r="RR124" s="38"/>
      <c r="RS124" s="38"/>
      <c r="RT124" s="38"/>
      <c r="RU124" s="38"/>
      <c r="RV124" s="38"/>
      <c r="RW124" s="38"/>
      <c r="RX124" s="38"/>
      <c r="RY124" s="38"/>
      <c r="RZ124" s="38"/>
      <c r="SA124" s="38"/>
      <c r="SB124" s="38"/>
      <c r="SC124" s="38"/>
      <c r="SD124" s="38"/>
      <c r="SE124" s="38"/>
      <c r="SF124" s="38"/>
      <c r="SG124" s="38"/>
      <c r="SH124" s="38"/>
      <c r="SI124" s="38"/>
      <c r="SJ124" s="38"/>
      <c r="SK124" s="38"/>
      <c r="SL124" s="38"/>
      <c r="SM124" s="38"/>
      <c r="SN124" s="38"/>
      <c r="SO124" s="38"/>
      <c r="SP124" s="38"/>
      <c r="SQ124" s="38"/>
      <c r="SR124" s="38"/>
      <c r="SS124" s="38"/>
      <c r="ST124" s="38"/>
      <c r="SU124" s="38"/>
      <c r="SV124" s="38"/>
      <c r="SW124" s="38"/>
      <c r="SX124" s="38"/>
      <c r="SY124" s="38"/>
      <c r="SZ124" s="38"/>
      <c r="TA124" s="38"/>
      <c r="TB124" s="38"/>
      <c r="TC124" s="38"/>
      <c r="TD124" s="38"/>
      <c r="TE124" s="38"/>
      <c r="TF124" s="38"/>
      <c r="TG124" s="38"/>
      <c r="TH124" s="38"/>
      <c r="TI124" s="38"/>
      <c r="TJ124" s="38"/>
      <c r="TK124" s="38"/>
      <c r="TL124" s="38"/>
      <c r="TM124" s="38"/>
      <c r="TN124" s="38"/>
      <c r="TO124" s="38"/>
      <c r="TP124" s="38"/>
      <c r="TQ124" s="38"/>
      <c r="TR124" s="38"/>
      <c r="TS124" s="38"/>
      <c r="TT124" s="38"/>
      <c r="TU124" s="38"/>
      <c r="TV124" s="38"/>
      <c r="TW124" s="38"/>
      <c r="TX124" s="38"/>
      <c r="TY124" s="38"/>
      <c r="TZ124" s="38"/>
      <c r="UA124" s="38"/>
      <c r="UB124" s="38"/>
      <c r="UC124" s="38"/>
      <c r="UD124" s="38"/>
      <c r="UE124" s="38"/>
      <c r="UF124" s="38"/>
      <c r="UG124" s="38"/>
      <c r="UH124" s="38"/>
      <c r="UI124" s="38"/>
      <c r="UJ124" s="38"/>
      <c r="UK124" s="38"/>
      <c r="UL124" s="38"/>
      <c r="UM124" s="38"/>
      <c r="UN124" s="38"/>
      <c r="UO124" s="38"/>
      <c r="UP124" s="38"/>
      <c r="UQ124" s="38"/>
      <c r="UR124" s="38"/>
      <c r="US124" s="38"/>
      <c r="UT124" s="38"/>
      <c r="UU124" s="38"/>
      <c r="UV124" s="38"/>
      <c r="UW124" s="38"/>
      <c r="UX124" s="38"/>
      <c r="UY124" s="38"/>
      <c r="UZ124" s="38"/>
      <c r="VA124" s="38"/>
      <c r="VB124" s="38"/>
      <c r="VC124" s="38"/>
      <c r="VD124" s="38"/>
      <c r="VE124" s="38"/>
      <c r="VF124" s="38"/>
      <c r="VG124" s="38"/>
      <c r="VH124" s="38"/>
      <c r="VI124" s="38"/>
      <c r="VJ124" s="38"/>
      <c r="VK124" s="38"/>
      <c r="VL124" s="38"/>
      <c r="VM124" s="38"/>
      <c r="VN124" s="38"/>
      <c r="VO124" s="38"/>
      <c r="VP124" s="38"/>
      <c r="VQ124" s="38"/>
      <c r="VR124" s="38"/>
      <c r="VS124" s="38"/>
      <c r="VT124" s="38"/>
      <c r="VU124" s="38"/>
      <c r="VV124" s="38"/>
      <c r="VW124" s="38"/>
      <c r="VX124" s="38"/>
      <c r="VY124" s="38"/>
      <c r="VZ124" s="38"/>
      <c r="WA124" s="38"/>
      <c r="WB124" s="38"/>
      <c r="WC124" s="38"/>
      <c r="WD124" s="38"/>
      <c r="WE124" s="38"/>
      <c r="WF124" s="38"/>
      <c r="WG124" s="38"/>
      <c r="WH124" s="38"/>
      <c r="WI124" s="38"/>
      <c r="WJ124" s="38"/>
      <c r="WK124" s="38"/>
      <c r="WL124" s="38"/>
      <c r="WM124" s="38"/>
      <c r="WN124" s="38"/>
      <c r="WO124" s="38"/>
      <c r="WP124" s="38"/>
      <c r="WQ124" s="38"/>
      <c r="WR124" s="38"/>
      <c r="WS124" s="38"/>
      <c r="WT124" s="38"/>
      <c r="WU124" s="38"/>
      <c r="WV124" s="38"/>
      <c r="WW124" s="38"/>
      <c r="WX124" s="38"/>
      <c r="WY124" s="38"/>
      <c r="WZ124" s="38"/>
      <c r="XA124" s="38"/>
      <c r="XB124" s="38"/>
      <c r="XC124" s="38"/>
      <c r="XD124" s="38"/>
      <c r="XE124" s="38"/>
      <c r="XF124" s="38"/>
      <c r="XG124" s="38"/>
      <c r="XH124" s="38"/>
      <c r="XI124" s="38"/>
      <c r="XJ124" s="38"/>
      <c r="XK124" s="38"/>
      <c r="XL124" s="38"/>
      <c r="XM124" s="38"/>
      <c r="XN124" s="38"/>
      <c r="XO124" s="38"/>
      <c r="XP124" s="38"/>
      <c r="XQ124" s="38"/>
      <c r="XR124" s="38"/>
      <c r="XS124" s="38"/>
      <c r="XT124" s="38"/>
      <c r="XU124" s="38"/>
      <c r="XV124" s="38"/>
      <c r="XW124" s="38"/>
      <c r="XX124" s="38"/>
      <c r="XY124" s="38"/>
      <c r="XZ124" s="38"/>
      <c r="YA124" s="38"/>
      <c r="YB124" s="38"/>
      <c r="YC124" s="38"/>
      <c r="YD124" s="38"/>
      <c r="YE124" s="38"/>
      <c r="YF124" s="38"/>
      <c r="YG124" s="38"/>
      <c r="YH124" s="38"/>
      <c r="YI124" s="38"/>
      <c r="YJ124" s="38"/>
      <c r="YK124" s="38"/>
      <c r="YL124" s="38"/>
      <c r="YM124" s="38"/>
      <c r="YN124" s="38"/>
      <c r="YO124" s="38"/>
      <c r="YP124" s="38"/>
      <c r="YQ124" s="38"/>
      <c r="YR124" s="38"/>
      <c r="YS124" s="38"/>
      <c r="YT124" s="38"/>
      <c r="YU124" s="38"/>
      <c r="YV124" s="38"/>
      <c r="YW124" s="38"/>
      <c r="YX124" s="38"/>
      <c r="YY124" s="38"/>
      <c r="YZ124" s="38"/>
      <c r="ZA124" s="38"/>
      <c r="ZB124" s="38"/>
      <c r="ZC124" s="38"/>
      <c r="ZD124" s="38"/>
      <c r="ZE124" s="38"/>
      <c r="ZF124" s="38"/>
      <c r="ZG124" s="38"/>
      <c r="ZH124" s="38"/>
      <c r="ZI124" s="38"/>
      <c r="ZJ124" s="38"/>
      <c r="ZK124" s="38"/>
      <c r="ZL124" s="38"/>
      <c r="ZM124" s="38"/>
      <c r="ZN124" s="38"/>
      <c r="ZO124" s="38"/>
      <c r="ZP124" s="38"/>
      <c r="ZQ124" s="38"/>
      <c r="ZR124" s="38"/>
      <c r="ZS124" s="38"/>
      <c r="ZT124" s="38"/>
      <c r="ZU124" s="38"/>
      <c r="ZV124" s="38"/>
      <c r="ZW124" s="38"/>
      <c r="ZX124" s="38"/>
      <c r="ZY124" s="38"/>
      <c r="ZZ124" s="38"/>
      <c r="AAA124" s="38"/>
      <c r="AAB124" s="38"/>
      <c r="AAC124" s="38"/>
      <c r="AAD124" s="38"/>
      <c r="AAE124" s="38"/>
      <c r="AAF124" s="38"/>
      <c r="AAG124" s="38"/>
      <c r="AAH124" s="38"/>
      <c r="AAI124" s="38"/>
      <c r="AAJ124" s="31">
        <f t="shared" si="9"/>
        <v>0</v>
      </c>
      <c r="AAK124" s="5"/>
    </row>
    <row r="125" spans="1:713" s="36" customFormat="1" x14ac:dyDescent="0.25">
      <c r="A125" s="43" t="s">
        <v>641</v>
      </c>
      <c r="B125" s="77">
        <f t="shared" si="8"/>
        <v>0</v>
      </c>
      <c r="C125" s="69">
        <v>0.9</v>
      </c>
      <c r="D125" s="71">
        <v>76274</v>
      </c>
      <c r="E125" s="79">
        <v>24.78</v>
      </c>
      <c r="F125" s="79">
        <f t="shared" si="13"/>
        <v>0</v>
      </c>
      <c r="G125" s="77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  <c r="AL125" s="38"/>
      <c r="AM125" s="38"/>
      <c r="AN125" s="38"/>
      <c r="AO125" s="38"/>
      <c r="AP125" s="38"/>
      <c r="AQ125" s="38"/>
      <c r="AR125" s="38"/>
      <c r="AS125" s="38"/>
      <c r="AT125" s="38"/>
      <c r="AU125" s="38"/>
      <c r="AV125" s="38"/>
      <c r="AW125" s="38"/>
      <c r="AX125" s="38"/>
      <c r="AY125" s="38"/>
      <c r="AZ125" s="38"/>
      <c r="BA125" s="38"/>
      <c r="BB125" s="38"/>
      <c r="BC125" s="38"/>
      <c r="BD125" s="38"/>
      <c r="BE125" s="38"/>
      <c r="BF125" s="38"/>
      <c r="BG125" s="38"/>
      <c r="BH125" s="38"/>
      <c r="BI125" s="38"/>
      <c r="BJ125" s="38"/>
      <c r="BK125" s="38"/>
      <c r="BL125" s="38"/>
      <c r="BM125" s="38"/>
      <c r="BN125" s="38"/>
      <c r="BO125" s="38"/>
      <c r="BP125" s="38"/>
      <c r="BQ125" s="38"/>
      <c r="BR125" s="38"/>
      <c r="BS125" s="38"/>
      <c r="BT125" s="38"/>
      <c r="BU125" s="38"/>
      <c r="BV125" s="38"/>
      <c r="BW125" s="38"/>
      <c r="BX125" s="38"/>
      <c r="BY125" s="38"/>
      <c r="BZ125" s="38"/>
      <c r="CA125" s="38"/>
      <c r="CB125" s="38"/>
      <c r="CC125" s="38"/>
      <c r="CD125" s="38"/>
      <c r="CE125" s="38"/>
      <c r="CF125" s="38"/>
      <c r="CG125" s="38"/>
      <c r="CH125" s="38"/>
      <c r="CI125" s="38"/>
      <c r="CJ125" s="38"/>
      <c r="CK125" s="38"/>
      <c r="CL125" s="38"/>
      <c r="CM125" s="38"/>
      <c r="CN125" s="38"/>
      <c r="CO125" s="38"/>
      <c r="CP125" s="38"/>
      <c r="CQ125" s="38"/>
      <c r="CR125" s="38"/>
      <c r="CS125" s="38"/>
      <c r="CT125" s="38"/>
      <c r="CU125" s="38"/>
      <c r="CV125" s="38"/>
      <c r="CW125" s="38"/>
      <c r="CX125" s="38"/>
      <c r="CY125" s="38"/>
      <c r="CZ125" s="38"/>
      <c r="DA125" s="38"/>
      <c r="DB125" s="38"/>
      <c r="DC125" s="38"/>
      <c r="DD125" s="38"/>
      <c r="DE125" s="38"/>
      <c r="DF125" s="38"/>
      <c r="DG125" s="38"/>
      <c r="DH125" s="38"/>
      <c r="DI125" s="38"/>
      <c r="DJ125" s="38"/>
      <c r="DK125" s="38"/>
      <c r="DL125" s="38"/>
      <c r="DM125" s="38"/>
      <c r="DN125" s="38"/>
      <c r="DO125" s="38"/>
      <c r="DP125" s="38"/>
      <c r="DQ125" s="38"/>
      <c r="DR125" s="38"/>
      <c r="DS125" s="38"/>
      <c r="DT125" s="38"/>
      <c r="DU125" s="38"/>
      <c r="DV125" s="38"/>
      <c r="DW125" s="38"/>
      <c r="DX125" s="38"/>
      <c r="DY125" s="38"/>
      <c r="DZ125" s="38"/>
      <c r="EA125" s="38"/>
      <c r="EB125" s="38"/>
      <c r="EC125" s="38"/>
      <c r="ED125" s="38"/>
      <c r="EE125" s="38"/>
      <c r="EF125" s="38"/>
      <c r="EG125" s="38"/>
      <c r="EH125" s="38"/>
      <c r="EI125" s="38"/>
      <c r="EJ125" s="38"/>
      <c r="EK125" s="38"/>
      <c r="EL125" s="38"/>
      <c r="EM125" s="38"/>
      <c r="EN125" s="38"/>
      <c r="EO125" s="38"/>
      <c r="EP125" s="38"/>
      <c r="EQ125" s="38"/>
      <c r="ER125" s="38"/>
      <c r="ES125" s="38"/>
      <c r="ET125" s="38"/>
      <c r="EU125" s="38"/>
      <c r="EV125" s="38"/>
      <c r="EW125" s="38"/>
      <c r="EX125" s="38"/>
      <c r="EY125" s="38"/>
      <c r="EZ125" s="38"/>
      <c r="FA125" s="38"/>
      <c r="FB125" s="38"/>
      <c r="FC125" s="38"/>
      <c r="FD125" s="38"/>
      <c r="FE125" s="38"/>
      <c r="FF125" s="38"/>
      <c r="FG125" s="38"/>
      <c r="FH125" s="38"/>
      <c r="FI125" s="38"/>
      <c r="FJ125" s="38"/>
      <c r="FK125" s="38"/>
      <c r="FL125" s="38"/>
      <c r="FM125" s="38"/>
      <c r="FN125" s="38"/>
      <c r="FO125" s="38"/>
      <c r="FP125" s="38"/>
      <c r="FQ125" s="38"/>
      <c r="FR125" s="38"/>
      <c r="FS125" s="38"/>
      <c r="FT125" s="38"/>
      <c r="FU125" s="38"/>
      <c r="FV125" s="38"/>
      <c r="FW125" s="38"/>
      <c r="FX125" s="38"/>
      <c r="FY125" s="38"/>
      <c r="FZ125" s="38"/>
      <c r="GA125" s="38"/>
      <c r="GB125" s="38"/>
      <c r="GC125" s="38"/>
      <c r="GD125" s="38"/>
      <c r="GE125" s="38"/>
      <c r="GF125" s="38"/>
      <c r="GG125" s="38"/>
      <c r="GH125" s="38"/>
      <c r="GI125" s="38"/>
      <c r="GJ125" s="38"/>
      <c r="GK125" s="38"/>
      <c r="GL125" s="38"/>
      <c r="GM125" s="38"/>
      <c r="GN125" s="38"/>
      <c r="GO125" s="38"/>
      <c r="GP125" s="38"/>
      <c r="GQ125" s="38"/>
      <c r="GR125" s="38"/>
      <c r="GS125" s="38"/>
      <c r="GT125" s="38"/>
      <c r="GU125" s="38"/>
      <c r="GV125" s="38"/>
      <c r="GW125" s="38"/>
      <c r="GX125" s="38"/>
      <c r="GY125" s="38"/>
      <c r="GZ125" s="38"/>
      <c r="HA125" s="38"/>
      <c r="HB125" s="38"/>
      <c r="HC125" s="38"/>
      <c r="HD125" s="38"/>
      <c r="HE125" s="38"/>
      <c r="HF125" s="38"/>
      <c r="HG125" s="38"/>
      <c r="HH125" s="38"/>
      <c r="HI125" s="38"/>
      <c r="HJ125" s="38"/>
      <c r="HK125" s="38"/>
      <c r="HL125" s="38"/>
      <c r="HM125" s="38"/>
      <c r="HN125" s="38"/>
      <c r="HO125" s="38"/>
      <c r="HP125" s="38"/>
      <c r="HQ125" s="38"/>
      <c r="HR125" s="38"/>
      <c r="HS125" s="38"/>
      <c r="HT125" s="38"/>
      <c r="HU125" s="38"/>
      <c r="HV125" s="38"/>
      <c r="HW125" s="38"/>
      <c r="HX125" s="38"/>
      <c r="HY125" s="38"/>
      <c r="HZ125" s="38"/>
      <c r="IA125" s="38"/>
      <c r="IB125" s="38"/>
      <c r="IC125" s="38"/>
      <c r="ID125" s="38"/>
      <c r="IE125" s="38"/>
      <c r="IF125" s="38"/>
      <c r="IG125" s="38"/>
      <c r="IH125" s="38"/>
      <c r="II125" s="38"/>
      <c r="IJ125" s="38"/>
      <c r="IK125" s="38"/>
      <c r="IL125" s="38"/>
      <c r="IM125" s="38"/>
      <c r="IN125" s="38"/>
      <c r="IO125" s="38"/>
      <c r="IP125" s="38"/>
      <c r="IQ125" s="38"/>
      <c r="IR125" s="38"/>
      <c r="IS125" s="38"/>
      <c r="IT125" s="38"/>
      <c r="IU125" s="38"/>
      <c r="IV125" s="38"/>
      <c r="IW125" s="38"/>
      <c r="IX125" s="38"/>
      <c r="IY125" s="38"/>
      <c r="IZ125" s="38"/>
      <c r="JA125" s="38"/>
      <c r="JB125" s="38"/>
      <c r="JC125" s="38"/>
      <c r="JD125" s="38"/>
      <c r="JE125" s="38"/>
      <c r="JF125" s="38"/>
      <c r="JG125" s="38"/>
      <c r="JH125" s="38"/>
      <c r="JI125" s="38"/>
      <c r="JJ125" s="38"/>
      <c r="JK125" s="38"/>
      <c r="JL125" s="38"/>
      <c r="JM125" s="38"/>
      <c r="JN125" s="38"/>
      <c r="JO125" s="38"/>
      <c r="JP125" s="38"/>
      <c r="JQ125" s="38"/>
      <c r="JR125" s="38"/>
      <c r="JS125" s="38"/>
      <c r="JT125" s="38"/>
      <c r="JU125" s="38"/>
      <c r="JV125" s="38"/>
      <c r="JW125" s="38"/>
      <c r="JX125" s="38"/>
      <c r="JY125" s="38"/>
      <c r="JZ125" s="38"/>
      <c r="KA125" s="38"/>
      <c r="KB125" s="38"/>
      <c r="KC125" s="38"/>
      <c r="KD125" s="38"/>
      <c r="KE125" s="38"/>
      <c r="KF125" s="38"/>
      <c r="KG125" s="38"/>
      <c r="KH125" s="38"/>
      <c r="KI125" s="38"/>
      <c r="KJ125" s="38"/>
      <c r="KK125" s="38"/>
      <c r="KL125" s="38"/>
      <c r="KM125" s="38"/>
      <c r="KN125" s="38"/>
      <c r="KO125" s="38"/>
      <c r="KP125" s="38"/>
      <c r="KQ125" s="38"/>
      <c r="KR125" s="38"/>
      <c r="KS125" s="38"/>
      <c r="KT125" s="38"/>
      <c r="KU125" s="38"/>
      <c r="KV125" s="38"/>
      <c r="KW125" s="38"/>
      <c r="KX125" s="38"/>
      <c r="KY125" s="38"/>
      <c r="KZ125" s="38"/>
      <c r="LA125" s="38"/>
      <c r="LB125" s="38"/>
      <c r="LC125" s="38"/>
      <c r="LD125" s="38"/>
      <c r="LE125" s="38"/>
      <c r="LF125" s="38"/>
      <c r="LG125" s="38"/>
      <c r="LH125" s="38"/>
      <c r="LI125" s="38"/>
      <c r="LJ125" s="38"/>
      <c r="LK125" s="38"/>
      <c r="LL125" s="38"/>
      <c r="LM125" s="38"/>
      <c r="LN125" s="38"/>
      <c r="LO125" s="38"/>
      <c r="LP125" s="38"/>
      <c r="LQ125" s="38"/>
      <c r="LR125" s="38"/>
      <c r="LS125" s="38"/>
      <c r="LT125" s="38"/>
      <c r="LU125" s="38"/>
      <c r="LV125" s="38"/>
      <c r="LW125" s="38"/>
      <c r="LX125" s="38"/>
      <c r="LY125" s="38"/>
      <c r="LZ125" s="38"/>
      <c r="MA125" s="38"/>
      <c r="MB125" s="38"/>
      <c r="MC125" s="38"/>
      <c r="MD125" s="38"/>
      <c r="ME125" s="38"/>
      <c r="MF125" s="38"/>
      <c r="MG125" s="38"/>
      <c r="MH125" s="38"/>
      <c r="MI125" s="38"/>
      <c r="MJ125" s="38"/>
      <c r="MK125" s="38"/>
      <c r="ML125" s="38"/>
      <c r="MM125" s="38"/>
      <c r="MN125" s="38"/>
      <c r="MO125" s="38"/>
      <c r="MP125" s="38"/>
      <c r="MQ125" s="38"/>
      <c r="MR125" s="38"/>
      <c r="MS125" s="38"/>
      <c r="MT125" s="38"/>
      <c r="MU125" s="38"/>
      <c r="MV125" s="38"/>
      <c r="MW125" s="38"/>
      <c r="MX125" s="38"/>
      <c r="MY125" s="38"/>
      <c r="MZ125" s="38"/>
      <c r="NA125" s="38"/>
      <c r="NB125" s="38"/>
      <c r="NC125" s="38"/>
      <c r="ND125" s="38"/>
      <c r="NE125" s="38"/>
      <c r="NF125" s="38"/>
      <c r="NG125" s="38"/>
      <c r="NH125" s="38"/>
      <c r="NI125" s="38"/>
      <c r="NJ125" s="38"/>
      <c r="NK125" s="38"/>
      <c r="NL125" s="38"/>
      <c r="NM125" s="38"/>
      <c r="NN125" s="38"/>
      <c r="NO125" s="38"/>
      <c r="NP125" s="38"/>
      <c r="NQ125" s="38"/>
      <c r="NR125" s="38"/>
      <c r="NS125" s="38"/>
      <c r="NT125" s="38"/>
      <c r="NU125" s="38"/>
      <c r="NV125" s="38"/>
      <c r="NW125" s="38"/>
      <c r="NX125" s="38"/>
      <c r="NY125" s="38"/>
      <c r="NZ125" s="38"/>
      <c r="OA125" s="38"/>
      <c r="OB125" s="38"/>
      <c r="OC125" s="38"/>
      <c r="OD125" s="38"/>
      <c r="OE125" s="38"/>
      <c r="OF125" s="38"/>
      <c r="OG125" s="38"/>
      <c r="OH125" s="38"/>
      <c r="OI125" s="38"/>
      <c r="OJ125" s="38"/>
      <c r="OK125" s="38"/>
      <c r="OL125" s="38"/>
      <c r="OM125" s="38"/>
      <c r="ON125" s="38"/>
      <c r="OO125" s="38"/>
      <c r="OP125" s="38"/>
      <c r="OQ125" s="38"/>
      <c r="OR125" s="38"/>
      <c r="OS125" s="38"/>
      <c r="OT125" s="38"/>
      <c r="OU125" s="38"/>
      <c r="OV125" s="38"/>
      <c r="OW125" s="38"/>
      <c r="OX125" s="38"/>
      <c r="OY125" s="38"/>
      <c r="OZ125" s="38"/>
      <c r="PA125" s="38"/>
      <c r="PB125" s="38"/>
      <c r="PC125" s="38"/>
      <c r="PD125" s="38"/>
      <c r="PE125" s="38"/>
      <c r="PF125" s="38"/>
      <c r="PG125" s="38"/>
      <c r="PH125" s="38"/>
      <c r="PI125" s="38"/>
      <c r="PJ125" s="38"/>
      <c r="PK125" s="38"/>
      <c r="PL125" s="38"/>
      <c r="PM125" s="38"/>
      <c r="PN125" s="38"/>
      <c r="PO125" s="38"/>
      <c r="PP125" s="38"/>
      <c r="PQ125" s="38"/>
      <c r="PR125" s="38"/>
      <c r="PS125" s="38"/>
      <c r="PT125" s="38"/>
      <c r="PU125" s="38"/>
      <c r="PV125" s="38"/>
      <c r="PW125" s="38"/>
      <c r="PX125" s="38"/>
      <c r="PY125" s="38"/>
      <c r="PZ125" s="38"/>
      <c r="QA125" s="38"/>
      <c r="QB125" s="38"/>
      <c r="QC125" s="38"/>
      <c r="QD125" s="38"/>
      <c r="QE125" s="38"/>
      <c r="QF125" s="38"/>
      <c r="QG125" s="38"/>
      <c r="QH125" s="38"/>
      <c r="QI125" s="38"/>
      <c r="QJ125" s="38"/>
      <c r="QK125" s="38"/>
      <c r="QL125" s="38"/>
      <c r="QM125" s="38"/>
      <c r="QN125" s="38"/>
      <c r="QO125" s="38"/>
      <c r="QP125" s="38"/>
      <c r="QQ125" s="38"/>
      <c r="QR125" s="38"/>
      <c r="QS125" s="38"/>
      <c r="QT125" s="38"/>
      <c r="QU125" s="38"/>
      <c r="QV125" s="38"/>
      <c r="QW125" s="38"/>
      <c r="QX125" s="38"/>
      <c r="QY125" s="38"/>
      <c r="QZ125" s="38"/>
      <c r="RA125" s="38"/>
      <c r="RB125" s="38"/>
      <c r="RC125" s="38"/>
      <c r="RD125" s="38"/>
      <c r="RE125" s="38"/>
      <c r="RF125" s="38"/>
      <c r="RG125" s="38"/>
      <c r="RH125" s="38"/>
      <c r="RI125" s="38"/>
      <c r="RJ125" s="38"/>
      <c r="RK125" s="38"/>
      <c r="RL125" s="38"/>
      <c r="RM125" s="38"/>
      <c r="RN125" s="38"/>
      <c r="RO125" s="38"/>
      <c r="RP125" s="38"/>
      <c r="RQ125" s="38"/>
      <c r="RR125" s="38"/>
      <c r="RS125" s="38"/>
      <c r="RT125" s="38"/>
      <c r="RU125" s="38"/>
      <c r="RV125" s="38"/>
      <c r="RW125" s="38"/>
      <c r="RX125" s="38"/>
      <c r="RY125" s="38"/>
      <c r="RZ125" s="38"/>
      <c r="SA125" s="38"/>
      <c r="SB125" s="38"/>
      <c r="SC125" s="38"/>
      <c r="SD125" s="38"/>
      <c r="SE125" s="38"/>
      <c r="SF125" s="38"/>
      <c r="SG125" s="38"/>
      <c r="SH125" s="38"/>
      <c r="SI125" s="38"/>
      <c r="SJ125" s="38"/>
      <c r="SK125" s="38"/>
      <c r="SL125" s="38"/>
      <c r="SM125" s="38"/>
      <c r="SN125" s="38"/>
      <c r="SO125" s="38"/>
      <c r="SP125" s="38"/>
      <c r="SQ125" s="38"/>
      <c r="SR125" s="38"/>
      <c r="SS125" s="38"/>
      <c r="ST125" s="38"/>
      <c r="SU125" s="38"/>
      <c r="SV125" s="38"/>
      <c r="SW125" s="38"/>
      <c r="SX125" s="38"/>
      <c r="SY125" s="38"/>
      <c r="SZ125" s="38"/>
      <c r="TA125" s="38"/>
      <c r="TB125" s="38"/>
      <c r="TC125" s="38"/>
      <c r="TD125" s="38"/>
      <c r="TE125" s="38"/>
      <c r="TF125" s="38"/>
      <c r="TG125" s="38"/>
      <c r="TH125" s="38"/>
      <c r="TI125" s="38"/>
      <c r="TJ125" s="38"/>
      <c r="TK125" s="38"/>
      <c r="TL125" s="38"/>
      <c r="TM125" s="38"/>
      <c r="TN125" s="38"/>
      <c r="TO125" s="38"/>
      <c r="TP125" s="38"/>
      <c r="TQ125" s="38"/>
      <c r="TR125" s="38"/>
      <c r="TS125" s="38"/>
      <c r="TT125" s="38"/>
      <c r="TU125" s="38"/>
      <c r="TV125" s="38"/>
      <c r="TW125" s="38"/>
      <c r="TX125" s="38"/>
      <c r="TY125" s="38"/>
      <c r="TZ125" s="38"/>
      <c r="UA125" s="38"/>
      <c r="UB125" s="38"/>
      <c r="UC125" s="38"/>
      <c r="UD125" s="38"/>
      <c r="UE125" s="38"/>
      <c r="UF125" s="38"/>
      <c r="UG125" s="38"/>
      <c r="UH125" s="38"/>
      <c r="UI125" s="38"/>
      <c r="UJ125" s="38"/>
      <c r="UK125" s="38"/>
      <c r="UL125" s="38"/>
      <c r="UM125" s="38"/>
      <c r="UN125" s="38"/>
      <c r="UO125" s="38"/>
      <c r="UP125" s="38"/>
      <c r="UQ125" s="38"/>
      <c r="UR125" s="38"/>
      <c r="US125" s="38"/>
      <c r="UT125" s="38"/>
      <c r="UU125" s="38"/>
      <c r="UV125" s="38"/>
      <c r="UW125" s="38"/>
      <c r="UX125" s="38"/>
      <c r="UY125" s="38">
        <v>0.9</v>
      </c>
      <c r="UZ125" s="38"/>
      <c r="VA125" s="38">
        <v>0.9</v>
      </c>
      <c r="VB125" s="38"/>
      <c r="VC125" s="38"/>
      <c r="VD125" s="38"/>
      <c r="VE125" s="38"/>
      <c r="VF125" s="38"/>
      <c r="VG125" s="38"/>
      <c r="VH125" s="38"/>
      <c r="VI125" s="38"/>
      <c r="VJ125" s="38"/>
      <c r="VK125" s="38"/>
      <c r="VL125" s="38"/>
      <c r="VM125" s="38"/>
      <c r="VN125" s="38"/>
      <c r="VO125" s="38"/>
      <c r="VP125" s="38"/>
      <c r="VQ125" s="38"/>
      <c r="VR125" s="38"/>
      <c r="VS125" s="38"/>
      <c r="VT125" s="38"/>
      <c r="VU125" s="38"/>
      <c r="VV125" s="38"/>
      <c r="VW125" s="38"/>
      <c r="VX125" s="38"/>
      <c r="VY125" s="38"/>
      <c r="VZ125" s="38"/>
      <c r="WA125" s="38"/>
      <c r="WB125" s="38"/>
      <c r="WC125" s="38"/>
      <c r="WD125" s="38"/>
      <c r="WE125" s="38"/>
      <c r="WF125" s="38"/>
      <c r="WG125" s="38"/>
      <c r="WH125" s="38"/>
      <c r="WI125" s="38"/>
      <c r="WJ125" s="38"/>
      <c r="WK125" s="38"/>
      <c r="WL125" s="38"/>
      <c r="WM125" s="38"/>
      <c r="WN125" s="38"/>
      <c r="WO125" s="38"/>
      <c r="WP125" s="38"/>
      <c r="WQ125" s="38"/>
      <c r="WR125" s="38"/>
      <c r="WS125" s="38"/>
      <c r="WT125" s="38"/>
      <c r="WU125" s="38"/>
      <c r="WV125" s="38"/>
      <c r="WW125" s="38"/>
      <c r="WX125" s="38"/>
      <c r="WY125" s="38"/>
      <c r="WZ125" s="38"/>
      <c r="XA125" s="38"/>
      <c r="XB125" s="38"/>
      <c r="XC125" s="38"/>
      <c r="XD125" s="38"/>
      <c r="XE125" s="38"/>
      <c r="XF125" s="38"/>
      <c r="XG125" s="38"/>
      <c r="XH125" s="38"/>
      <c r="XI125" s="38"/>
      <c r="XJ125" s="38"/>
      <c r="XK125" s="38"/>
      <c r="XL125" s="38"/>
      <c r="XM125" s="38"/>
      <c r="XN125" s="38"/>
      <c r="XO125" s="38"/>
      <c r="XP125" s="38"/>
      <c r="XQ125" s="38"/>
      <c r="XR125" s="38"/>
      <c r="XS125" s="38"/>
      <c r="XT125" s="38"/>
      <c r="XU125" s="38"/>
      <c r="XV125" s="38"/>
      <c r="XW125" s="38"/>
      <c r="XX125" s="38"/>
      <c r="XY125" s="38"/>
      <c r="XZ125" s="38"/>
      <c r="YA125" s="38"/>
      <c r="YB125" s="38"/>
      <c r="YC125" s="38"/>
      <c r="YD125" s="38"/>
      <c r="YE125" s="38"/>
      <c r="YF125" s="38"/>
      <c r="YG125" s="38"/>
      <c r="YH125" s="38"/>
      <c r="YI125" s="38"/>
      <c r="YJ125" s="38"/>
      <c r="YK125" s="38"/>
      <c r="YL125" s="38"/>
      <c r="YM125" s="38"/>
      <c r="YN125" s="38"/>
      <c r="YO125" s="38"/>
      <c r="YP125" s="38"/>
      <c r="YQ125" s="38"/>
      <c r="YR125" s="38"/>
      <c r="YS125" s="38"/>
      <c r="YT125" s="38"/>
      <c r="YU125" s="38"/>
      <c r="YV125" s="38"/>
      <c r="YW125" s="38"/>
      <c r="YX125" s="38"/>
      <c r="YY125" s="38"/>
      <c r="YZ125" s="38"/>
      <c r="ZA125" s="38"/>
      <c r="ZB125" s="38"/>
      <c r="ZC125" s="38"/>
      <c r="ZD125" s="38"/>
      <c r="ZE125" s="38"/>
      <c r="ZF125" s="38"/>
      <c r="ZG125" s="38"/>
      <c r="ZH125" s="38"/>
      <c r="ZI125" s="38"/>
      <c r="ZJ125" s="38"/>
      <c r="ZK125" s="38"/>
      <c r="ZL125" s="38"/>
      <c r="ZM125" s="38"/>
      <c r="ZN125" s="38"/>
      <c r="ZO125" s="38"/>
      <c r="ZP125" s="38"/>
      <c r="ZQ125" s="38"/>
      <c r="ZR125" s="38"/>
      <c r="ZS125" s="38"/>
      <c r="ZT125" s="38"/>
      <c r="ZU125" s="38"/>
      <c r="ZV125" s="38"/>
      <c r="ZW125" s="38"/>
      <c r="ZX125" s="38"/>
      <c r="ZY125" s="38"/>
      <c r="ZZ125" s="38"/>
      <c r="AAA125" s="38"/>
      <c r="AAB125" s="38"/>
      <c r="AAC125" s="38"/>
      <c r="AAD125" s="38"/>
      <c r="AAE125" s="38"/>
      <c r="AAF125" s="38"/>
      <c r="AAG125" s="38"/>
      <c r="AAH125" s="38"/>
      <c r="AAI125" s="38"/>
      <c r="AAJ125" s="31">
        <f t="shared" si="9"/>
        <v>0</v>
      </c>
      <c r="AAK125" s="5"/>
    </row>
    <row r="126" spans="1:713" s="36" customFormat="1" x14ac:dyDescent="0.25">
      <c r="A126" s="43" t="s">
        <v>36</v>
      </c>
      <c r="B126" s="77">
        <f t="shared" si="8"/>
        <v>0</v>
      </c>
      <c r="C126" s="69">
        <v>11</v>
      </c>
      <c r="D126" s="71">
        <v>43451</v>
      </c>
      <c r="E126" s="79">
        <v>11.87</v>
      </c>
      <c r="F126" s="79">
        <f t="shared" si="13"/>
        <v>0</v>
      </c>
      <c r="G126" s="77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  <c r="AL126" s="38"/>
      <c r="AM126" s="38"/>
      <c r="AN126" s="38"/>
      <c r="AO126" s="38"/>
      <c r="AP126" s="38"/>
      <c r="AQ126" s="38"/>
      <c r="AR126" s="38"/>
      <c r="AS126" s="38"/>
      <c r="AT126" s="38"/>
      <c r="AU126" s="38"/>
      <c r="AV126" s="38"/>
      <c r="AW126" s="38"/>
      <c r="AX126" s="38"/>
      <c r="AY126" s="38"/>
      <c r="AZ126" s="38"/>
      <c r="BA126" s="38"/>
      <c r="BB126" s="38"/>
      <c r="BC126" s="38"/>
      <c r="BD126" s="38"/>
      <c r="BE126" s="38"/>
      <c r="BF126" s="38"/>
      <c r="BG126" s="38"/>
      <c r="BH126" s="38"/>
      <c r="BI126" s="38"/>
      <c r="BJ126" s="38"/>
      <c r="BK126" s="38"/>
      <c r="BL126" s="38"/>
      <c r="BM126" s="38"/>
      <c r="BN126" s="38"/>
      <c r="BO126" s="38"/>
      <c r="BP126" s="38"/>
      <c r="BQ126" s="38"/>
      <c r="BR126" s="38"/>
      <c r="BS126" s="38"/>
      <c r="BT126" s="38"/>
      <c r="BU126" s="38"/>
      <c r="BV126" s="38"/>
      <c r="BW126" s="38"/>
      <c r="BX126" s="38"/>
      <c r="BY126" s="38">
        <v>451</v>
      </c>
      <c r="BZ126" s="38"/>
      <c r="CA126" s="38"/>
      <c r="CB126" s="38"/>
      <c r="CC126" s="38"/>
      <c r="CD126" s="38"/>
      <c r="CE126" s="38"/>
      <c r="CF126" s="38"/>
      <c r="CG126" s="38"/>
      <c r="CH126" s="38"/>
      <c r="CI126" s="38"/>
      <c r="CJ126" s="38">
        <v>451</v>
      </c>
      <c r="CK126" s="38"/>
      <c r="CL126" s="38"/>
      <c r="CM126" s="38"/>
      <c r="CN126" s="38"/>
      <c r="CO126" s="38"/>
      <c r="CP126" s="38"/>
      <c r="CQ126" s="38"/>
      <c r="CR126" s="38"/>
      <c r="CS126" s="38"/>
      <c r="CT126" s="38"/>
      <c r="CU126" s="38"/>
      <c r="CV126" s="38"/>
      <c r="CW126" s="38"/>
      <c r="CX126" s="38"/>
      <c r="CY126" s="38"/>
      <c r="CZ126" s="38"/>
      <c r="DA126" s="38"/>
      <c r="DB126" s="38"/>
      <c r="DC126" s="38"/>
      <c r="DD126" s="38"/>
      <c r="DE126" s="38"/>
      <c r="DF126" s="38"/>
      <c r="DG126" s="38"/>
      <c r="DH126" s="38"/>
      <c r="DI126" s="38"/>
      <c r="DJ126" s="38"/>
      <c r="DK126" s="38"/>
      <c r="DL126" s="38"/>
      <c r="DM126" s="38"/>
      <c r="DN126" s="38"/>
      <c r="DO126" s="38"/>
      <c r="DP126" s="38"/>
      <c r="DQ126" s="38"/>
      <c r="DR126" s="38"/>
      <c r="DS126" s="38"/>
      <c r="DT126" s="38"/>
      <c r="DU126" s="38"/>
      <c r="DV126" s="38"/>
      <c r="DW126" s="38"/>
      <c r="DX126" s="38"/>
      <c r="DY126" s="38"/>
      <c r="DZ126" s="38"/>
      <c r="EA126" s="38"/>
      <c r="EB126" s="38"/>
      <c r="EC126" s="38"/>
      <c r="ED126" s="38"/>
      <c r="EE126" s="38"/>
      <c r="EF126" s="38"/>
      <c r="EG126" s="38"/>
      <c r="EH126" s="38"/>
      <c r="EI126" s="38"/>
      <c r="EJ126" s="38"/>
      <c r="EK126" s="38"/>
      <c r="EL126" s="38"/>
      <c r="EM126" s="38"/>
      <c r="EN126" s="38"/>
      <c r="EO126" s="38"/>
      <c r="EP126" s="38"/>
      <c r="EQ126" s="38"/>
      <c r="ER126" s="38"/>
      <c r="ES126" s="38"/>
      <c r="ET126" s="38"/>
      <c r="EU126" s="38"/>
      <c r="EV126" s="38"/>
      <c r="EW126" s="38"/>
      <c r="EX126" s="38"/>
      <c r="EY126" s="38"/>
      <c r="EZ126" s="38"/>
      <c r="FA126" s="38"/>
      <c r="FB126" s="38"/>
      <c r="FC126" s="38"/>
      <c r="FD126" s="38"/>
      <c r="FE126" s="38"/>
      <c r="FF126" s="38"/>
      <c r="FG126" s="38"/>
      <c r="FH126" s="38"/>
      <c r="FI126" s="38"/>
      <c r="FJ126" s="38"/>
      <c r="FK126" s="38"/>
      <c r="FL126" s="38"/>
      <c r="FM126" s="38"/>
      <c r="FN126" s="38"/>
      <c r="FO126" s="38"/>
      <c r="FP126" s="38"/>
      <c r="FQ126" s="38"/>
      <c r="FR126" s="38"/>
      <c r="FS126" s="38"/>
      <c r="FT126" s="38"/>
      <c r="FU126" s="38"/>
      <c r="FV126" s="38"/>
      <c r="FW126" s="38"/>
      <c r="FX126" s="38"/>
      <c r="FY126" s="38"/>
      <c r="FZ126" s="38"/>
      <c r="GA126" s="38"/>
      <c r="GB126" s="38"/>
      <c r="GC126" s="38"/>
      <c r="GD126" s="38"/>
      <c r="GE126" s="38"/>
      <c r="GF126" s="38"/>
      <c r="GG126" s="38"/>
      <c r="GH126" s="38"/>
      <c r="GI126" s="38">
        <v>363</v>
      </c>
      <c r="GJ126" s="38"/>
      <c r="GK126" s="38"/>
      <c r="GL126" s="38"/>
      <c r="GM126" s="38">
        <v>363</v>
      </c>
      <c r="GN126" s="38"/>
      <c r="GO126" s="38"/>
      <c r="GP126" s="38"/>
      <c r="GQ126" s="38"/>
      <c r="GR126" s="38"/>
      <c r="GS126" s="38"/>
      <c r="GT126" s="38"/>
      <c r="GU126" s="38"/>
      <c r="GV126" s="38"/>
      <c r="GW126" s="38"/>
      <c r="GX126" s="38"/>
      <c r="GY126" s="38"/>
      <c r="GZ126" s="38"/>
      <c r="HA126" s="38"/>
      <c r="HB126" s="38"/>
      <c r="HC126" s="38"/>
      <c r="HD126" s="38"/>
      <c r="HE126" s="38"/>
      <c r="HF126" s="38"/>
      <c r="HG126" s="38"/>
      <c r="HH126" s="38"/>
      <c r="HI126" s="38"/>
      <c r="HJ126" s="38"/>
      <c r="HK126" s="38"/>
      <c r="HL126" s="38"/>
      <c r="HM126" s="38"/>
      <c r="HN126" s="38"/>
      <c r="HO126" s="38"/>
      <c r="HP126" s="38"/>
      <c r="HQ126" s="38"/>
      <c r="HR126" s="38"/>
      <c r="HS126" s="38"/>
      <c r="HT126" s="38"/>
      <c r="HU126" s="38"/>
      <c r="HV126" s="38"/>
      <c r="HW126" s="38"/>
      <c r="HX126" s="38"/>
      <c r="HY126" s="38"/>
      <c r="HZ126" s="38"/>
      <c r="IA126" s="38"/>
      <c r="IB126" s="38"/>
      <c r="IC126" s="38"/>
      <c r="ID126" s="38"/>
      <c r="IE126" s="38"/>
      <c r="IF126" s="38"/>
      <c r="IG126" s="38"/>
      <c r="IH126" s="38"/>
      <c r="II126" s="38"/>
      <c r="IJ126" s="38"/>
      <c r="IK126" s="38"/>
      <c r="IL126" s="38"/>
      <c r="IM126" s="38"/>
      <c r="IN126" s="38"/>
      <c r="IO126" s="38"/>
      <c r="IP126" s="38"/>
      <c r="IQ126" s="38"/>
      <c r="IR126" s="38"/>
      <c r="IS126" s="38"/>
      <c r="IT126" s="38"/>
      <c r="IU126" s="38"/>
      <c r="IV126" s="38"/>
      <c r="IW126" s="38"/>
      <c r="IX126" s="38"/>
      <c r="IY126" s="38"/>
      <c r="IZ126" s="38"/>
      <c r="JA126" s="38"/>
      <c r="JB126" s="38"/>
      <c r="JC126" s="38"/>
      <c r="JD126" s="38"/>
      <c r="JE126" s="38"/>
      <c r="JF126" s="38"/>
      <c r="JG126" s="38"/>
      <c r="JH126" s="38"/>
      <c r="JI126" s="38"/>
      <c r="JJ126" s="38"/>
      <c r="JK126" s="38"/>
      <c r="JL126" s="38"/>
      <c r="JM126" s="38"/>
      <c r="JN126" s="38"/>
      <c r="JO126" s="38"/>
      <c r="JP126" s="38"/>
      <c r="JQ126" s="38"/>
      <c r="JR126" s="38"/>
      <c r="JS126" s="38"/>
      <c r="JT126" s="38"/>
      <c r="JU126" s="38"/>
      <c r="JV126" s="38"/>
      <c r="JW126" s="38"/>
      <c r="JX126" s="38"/>
      <c r="JY126" s="38"/>
      <c r="JZ126" s="38"/>
      <c r="KA126" s="38"/>
      <c r="KB126" s="38"/>
      <c r="KC126" s="38"/>
      <c r="KD126" s="38"/>
      <c r="KE126" s="38"/>
      <c r="KF126" s="38"/>
      <c r="KG126" s="38"/>
      <c r="KH126" s="38"/>
      <c r="KI126" s="38"/>
      <c r="KJ126" s="38"/>
      <c r="KK126" s="38"/>
      <c r="KL126" s="38"/>
      <c r="KM126" s="38"/>
      <c r="KN126" s="38"/>
      <c r="KO126" s="38"/>
      <c r="KP126" s="38"/>
      <c r="KQ126" s="38"/>
      <c r="KR126" s="38"/>
      <c r="KS126" s="38"/>
      <c r="KT126" s="38"/>
      <c r="KU126" s="38"/>
      <c r="KV126" s="38"/>
      <c r="KW126" s="38"/>
      <c r="KX126" s="38"/>
      <c r="KY126" s="38"/>
      <c r="KZ126" s="38"/>
      <c r="LA126" s="38"/>
      <c r="LB126" s="38"/>
      <c r="LC126" s="38"/>
      <c r="LD126" s="38"/>
      <c r="LE126" s="38"/>
      <c r="LF126" s="38"/>
      <c r="LG126" s="38"/>
      <c r="LH126" s="38"/>
      <c r="LI126" s="38"/>
      <c r="LJ126" s="38"/>
      <c r="LK126" s="38"/>
      <c r="LL126" s="38">
        <v>495</v>
      </c>
      <c r="LM126" s="38">
        <v>495</v>
      </c>
      <c r="LN126" s="38"/>
      <c r="LO126" s="38"/>
      <c r="LP126" s="38"/>
      <c r="LQ126" s="38"/>
      <c r="LR126" s="38"/>
      <c r="LS126" s="38"/>
      <c r="LT126" s="38"/>
      <c r="LU126" s="38"/>
      <c r="LV126" s="38"/>
      <c r="LW126" s="38"/>
      <c r="LX126" s="38"/>
      <c r="LY126" s="38"/>
      <c r="LZ126" s="38"/>
      <c r="MA126" s="38"/>
      <c r="MB126" s="38"/>
      <c r="MC126" s="38"/>
      <c r="MD126" s="38"/>
      <c r="ME126" s="38"/>
      <c r="MF126" s="38"/>
      <c r="MG126" s="38"/>
      <c r="MH126" s="38"/>
      <c r="MI126" s="38"/>
      <c r="MJ126" s="38"/>
      <c r="MK126" s="38"/>
      <c r="ML126" s="38"/>
      <c r="MM126" s="38"/>
      <c r="MN126" s="38"/>
      <c r="MO126" s="38"/>
      <c r="MP126" s="38"/>
      <c r="MQ126" s="38"/>
      <c r="MR126" s="38"/>
      <c r="MS126" s="38"/>
      <c r="MT126" s="38"/>
      <c r="MU126" s="38"/>
      <c r="MV126" s="38"/>
      <c r="MW126" s="38"/>
      <c r="MX126" s="38"/>
      <c r="MY126" s="38"/>
      <c r="MZ126" s="38"/>
      <c r="NA126" s="38"/>
      <c r="NB126" s="38"/>
      <c r="NC126" s="38"/>
      <c r="ND126" s="38"/>
      <c r="NE126" s="38"/>
      <c r="NF126" s="38"/>
      <c r="NG126" s="38"/>
      <c r="NH126" s="38"/>
      <c r="NI126" s="38"/>
      <c r="NJ126" s="38"/>
      <c r="NK126" s="38"/>
      <c r="NL126" s="38"/>
      <c r="NM126" s="38"/>
      <c r="NN126" s="38"/>
      <c r="NO126" s="38"/>
      <c r="NP126" s="38"/>
      <c r="NQ126" s="38">
        <v>407</v>
      </c>
      <c r="NR126" s="38">
        <v>407</v>
      </c>
      <c r="NS126" s="38"/>
      <c r="NT126" s="38"/>
      <c r="NU126" s="38"/>
      <c r="NV126" s="38"/>
      <c r="NW126" s="38"/>
      <c r="NX126" s="38"/>
      <c r="NY126" s="38"/>
      <c r="NZ126" s="38"/>
      <c r="OA126" s="38"/>
      <c r="OB126" s="38"/>
      <c r="OC126" s="38"/>
      <c r="OD126" s="38"/>
      <c r="OE126" s="38"/>
      <c r="OF126" s="38"/>
      <c r="OG126" s="38"/>
      <c r="OH126" s="38"/>
      <c r="OI126" s="38"/>
      <c r="OJ126" s="38"/>
      <c r="OK126" s="38"/>
      <c r="OL126" s="38"/>
      <c r="OM126" s="38"/>
      <c r="ON126" s="38"/>
      <c r="OO126" s="38"/>
      <c r="OP126" s="38"/>
      <c r="OQ126" s="38"/>
      <c r="OR126" s="38"/>
      <c r="OS126" s="38"/>
      <c r="OT126" s="38"/>
      <c r="OU126" s="38"/>
      <c r="OV126" s="38"/>
      <c r="OW126" s="38"/>
      <c r="OX126" s="38"/>
      <c r="OY126" s="38"/>
      <c r="OZ126" s="38"/>
      <c r="PA126" s="38"/>
      <c r="PB126" s="38"/>
      <c r="PC126" s="38"/>
      <c r="PD126" s="38"/>
      <c r="PE126" s="38"/>
      <c r="PF126" s="38"/>
      <c r="PG126" s="38"/>
      <c r="PH126" s="38"/>
      <c r="PI126" s="38"/>
      <c r="PJ126" s="38"/>
      <c r="PK126" s="38"/>
      <c r="PL126" s="38"/>
      <c r="PM126" s="38"/>
      <c r="PN126" s="38"/>
      <c r="PO126" s="38"/>
      <c r="PP126" s="38"/>
      <c r="PQ126" s="38"/>
      <c r="PR126" s="38"/>
      <c r="PS126" s="38"/>
      <c r="PT126" s="38"/>
      <c r="PU126" s="38"/>
      <c r="PV126" s="38"/>
      <c r="PW126" s="38"/>
      <c r="PX126" s="38"/>
      <c r="PY126" s="38"/>
      <c r="PZ126" s="38"/>
      <c r="QA126" s="38"/>
      <c r="QB126" s="38"/>
      <c r="QC126" s="38"/>
      <c r="QD126" s="38"/>
      <c r="QE126" s="38"/>
      <c r="QF126" s="38"/>
      <c r="QG126" s="38"/>
      <c r="QH126" s="38"/>
      <c r="QI126" s="38"/>
      <c r="QJ126" s="38"/>
      <c r="QK126" s="38"/>
      <c r="QL126" s="38"/>
      <c r="QM126" s="38"/>
      <c r="QN126" s="38"/>
      <c r="QO126" s="38"/>
      <c r="QP126" s="38"/>
      <c r="QQ126" s="38"/>
      <c r="QR126" s="38"/>
      <c r="QS126" s="38"/>
      <c r="QT126" s="38"/>
      <c r="QU126" s="38"/>
      <c r="QV126" s="38"/>
      <c r="QW126" s="38"/>
      <c r="QX126" s="38"/>
      <c r="QY126" s="38"/>
      <c r="QZ126" s="38"/>
      <c r="RA126" s="38"/>
      <c r="RB126" s="38"/>
      <c r="RC126" s="38"/>
      <c r="RD126" s="38"/>
      <c r="RE126" s="38"/>
      <c r="RF126" s="38"/>
      <c r="RG126" s="38"/>
      <c r="RH126" s="38"/>
      <c r="RI126" s="38"/>
      <c r="RJ126" s="38"/>
      <c r="RK126" s="38"/>
      <c r="RL126" s="38"/>
      <c r="RM126" s="38"/>
      <c r="RN126" s="38"/>
      <c r="RO126" s="38"/>
      <c r="RP126" s="38"/>
      <c r="RQ126" s="38"/>
      <c r="RR126" s="38"/>
      <c r="RS126" s="38"/>
      <c r="RT126" s="38"/>
      <c r="RU126" s="38"/>
      <c r="RV126" s="38"/>
      <c r="RW126" s="38"/>
      <c r="RX126" s="38"/>
      <c r="RY126" s="38"/>
      <c r="RZ126" s="38"/>
      <c r="SA126" s="38"/>
      <c r="SB126" s="38"/>
      <c r="SC126" s="38"/>
      <c r="SD126" s="38"/>
      <c r="SE126" s="38"/>
      <c r="SF126" s="38"/>
      <c r="SG126" s="38"/>
      <c r="SH126" s="38"/>
      <c r="SI126" s="38"/>
      <c r="SJ126" s="38"/>
      <c r="SK126" s="38"/>
      <c r="SL126" s="38"/>
      <c r="SM126" s="38"/>
      <c r="SN126" s="38"/>
      <c r="SO126" s="38"/>
      <c r="SP126" s="38"/>
      <c r="SQ126" s="38"/>
      <c r="SR126" s="38"/>
      <c r="SS126" s="38"/>
      <c r="ST126" s="38"/>
      <c r="SU126" s="38"/>
      <c r="SV126" s="38"/>
      <c r="SW126" s="38"/>
      <c r="SX126" s="38"/>
      <c r="SY126" s="38"/>
      <c r="SZ126" s="38"/>
      <c r="TA126" s="38"/>
      <c r="TB126" s="38"/>
      <c r="TC126" s="38"/>
      <c r="TD126" s="38"/>
      <c r="TE126" s="38"/>
      <c r="TF126" s="38"/>
      <c r="TG126" s="38"/>
      <c r="TH126" s="38"/>
      <c r="TI126" s="38"/>
      <c r="TJ126" s="38"/>
      <c r="TK126" s="38"/>
      <c r="TL126" s="38"/>
      <c r="TM126" s="38"/>
      <c r="TN126" s="38"/>
      <c r="TO126" s="38"/>
      <c r="TP126" s="38"/>
      <c r="TQ126" s="38"/>
      <c r="TR126" s="38"/>
      <c r="TS126" s="38"/>
      <c r="TT126" s="38"/>
      <c r="TU126" s="38"/>
      <c r="TV126" s="38"/>
      <c r="TW126" s="38"/>
      <c r="TX126" s="38"/>
      <c r="TY126" s="38"/>
      <c r="TZ126" s="38"/>
      <c r="UA126" s="38"/>
      <c r="UB126" s="38"/>
      <c r="UC126" s="38"/>
      <c r="UD126" s="38"/>
      <c r="UE126" s="38"/>
      <c r="UF126" s="38"/>
      <c r="UG126" s="38"/>
      <c r="UH126" s="38"/>
      <c r="UI126" s="38"/>
      <c r="UJ126" s="38"/>
      <c r="UK126" s="38"/>
      <c r="UL126" s="38"/>
      <c r="UM126" s="38"/>
      <c r="UN126" s="38"/>
      <c r="UO126" s="38"/>
      <c r="UP126" s="38"/>
      <c r="UQ126" s="38"/>
      <c r="UR126" s="38"/>
      <c r="US126" s="38"/>
      <c r="UT126" s="38"/>
      <c r="UU126" s="38"/>
      <c r="UV126" s="38"/>
      <c r="UW126" s="38"/>
      <c r="UX126" s="38"/>
      <c r="UY126" s="38"/>
      <c r="UZ126" s="38"/>
      <c r="VA126" s="38"/>
      <c r="VB126" s="38"/>
      <c r="VC126" s="38"/>
      <c r="VD126" s="38"/>
      <c r="VE126" s="38"/>
      <c r="VF126" s="38"/>
      <c r="VG126" s="38"/>
      <c r="VH126" s="38"/>
      <c r="VI126" s="38"/>
      <c r="VJ126" s="38"/>
      <c r="VK126" s="38"/>
      <c r="VL126" s="38"/>
      <c r="VM126" s="38"/>
      <c r="VN126" s="38"/>
      <c r="VO126" s="38"/>
      <c r="VP126" s="38"/>
      <c r="VQ126" s="38"/>
      <c r="VR126" s="38"/>
      <c r="VS126" s="38"/>
      <c r="VT126" s="38"/>
      <c r="VU126" s="38"/>
      <c r="VV126" s="38"/>
      <c r="VW126" s="38"/>
      <c r="VX126" s="38"/>
      <c r="VY126" s="38"/>
      <c r="VZ126" s="38"/>
      <c r="WA126" s="38"/>
      <c r="WB126" s="38"/>
      <c r="WC126" s="38"/>
      <c r="WD126" s="38"/>
      <c r="WE126" s="38"/>
      <c r="WF126" s="38"/>
      <c r="WG126" s="38"/>
      <c r="WH126" s="38"/>
      <c r="WI126" s="38"/>
      <c r="WJ126" s="38"/>
      <c r="WK126" s="38"/>
      <c r="WL126" s="38"/>
      <c r="WM126" s="38"/>
      <c r="WN126" s="38"/>
      <c r="WO126" s="38"/>
      <c r="WP126" s="38"/>
      <c r="WQ126" s="38"/>
      <c r="WR126" s="38"/>
      <c r="WS126" s="38"/>
      <c r="WT126" s="38"/>
      <c r="WU126" s="38"/>
      <c r="WV126" s="38"/>
      <c r="WW126" s="38"/>
      <c r="WX126" s="38"/>
      <c r="WY126" s="38"/>
      <c r="WZ126" s="38"/>
      <c r="XA126" s="38"/>
      <c r="XB126" s="38"/>
      <c r="XC126" s="38"/>
      <c r="XD126" s="38"/>
      <c r="XE126" s="38"/>
      <c r="XF126" s="38"/>
      <c r="XG126" s="38"/>
      <c r="XH126" s="38"/>
      <c r="XI126" s="38"/>
      <c r="XJ126" s="38"/>
      <c r="XK126" s="38"/>
      <c r="XL126" s="38"/>
      <c r="XM126" s="38"/>
      <c r="XN126" s="38"/>
      <c r="XO126" s="38"/>
      <c r="XP126" s="38"/>
      <c r="XQ126" s="38"/>
      <c r="XR126" s="38"/>
      <c r="XS126" s="38"/>
      <c r="XT126" s="38"/>
      <c r="XU126" s="38"/>
      <c r="XV126" s="38"/>
      <c r="XW126" s="38"/>
      <c r="XX126" s="38"/>
      <c r="XY126" s="38"/>
      <c r="XZ126" s="38"/>
      <c r="YA126" s="38"/>
      <c r="YB126" s="38"/>
      <c r="YC126" s="38"/>
      <c r="YD126" s="38"/>
      <c r="YE126" s="38"/>
      <c r="YF126" s="38"/>
      <c r="YG126" s="38"/>
      <c r="YH126" s="38"/>
      <c r="YI126" s="38"/>
      <c r="YJ126" s="38"/>
      <c r="YK126" s="38"/>
      <c r="YL126" s="38"/>
      <c r="YM126" s="38"/>
      <c r="YN126" s="38"/>
      <c r="YO126" s="38"/>
      <c r="YP126" s="38"/>
      <c r="YQ126" s="38"/>
      <c r="YR126" s="38"/>
      <c r="YS126" s="38"/>
      <c r="YT126" s="38"/>
      <c r="YU126" s="38"/>
      <c r="YV126" s="38">
        <v>352</v>
      </c>
      <c r="YW126" s="38"/>
      <c r="YX126" s="38"/>
      <c r="YY126" s="38">
        <v>352</v>
      </c>
      <c r="YZ126" s="38"/>
      <c r="ZA126" s="38"/>
      <c r="ZB126" s="38"/>
      <c r="ZC126" s="38"/>
      <c r="ZD126" s="38"/>
      <c r="ZE126" s="38"/>
      <c r="ZF126" s="38"/>
      <c r="ZG126" s="38"/>
      <c r="ZH126" s="38"/>
      <c r="ZI126" s="38"/>
      <c r="ZJ126" s="38"/>
      <c r="ZK126" s="38"/>
      <c r="ZL126" s="38"/>
      <c r="ZM126" s="38"/>
      <c r="ZN126" s="38"/>
      <c r="ZO126" s="38"/>
      <c r="ZP126" s="38"/>
      <c r="ZQ126" s="38"/>
      <c r="ZR126" s="38"/>
      <c r="ZS126" s="38"/>
      <c r="ZT126" s="38"/>
      <c r="ZU126" s="38"/>
      <c r="ZV126" s="38"/>
      <c r="ZW126" s="38"/>
      <c r="ZX126" s="38"/>
      <c r="ZY126" s="38"/>
      <c r="ZZ126" s="38"/>
      <c r="AAA126" s="38"/>
      <c r="AAB126" s="38"/>
      <c r="AAC126" s="38"/>
      <c r="AAD126" s="38"/>
      <c r="AAE126" s="38"/>
      <c r="AAF126" s="38"/>
      <c r="AAG126" s="38"/>
      <c r="AAH126" s="38"/>
      <c r="AAI126" s="38"/>
      <c r="AAJ126" s="31">
        <f t="shared" si="9"/>
        <v>0</v>
      </c>
      <c r="AAK126" s="5"/>
    </row>
    <row r="127" spans="1:713" s="36" customFormat="1" x14ac:dyDescent="0.25">
      <c r="A127" s="62" t="s">
        <v>230</v>
      </c>
      <c r="B127" s="77">
        <f t="shared" si="8"/>
        <v>0</v>
      </c>
      <c r="C127" s="69">
        <v>1</v>
      </c>
      <c r="D127" s="71">
        <v>43360</v>
      </c>
      <c r="E127" s="79">
        <v>35.770000000000003</v>
      </c>
      <c r="F127" s="79">
        <f t="shared" si="13"/>
        <v>0</v>
      </c>
      <c r="G127" s="77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  <c r="AL127" s="38"/>
      <c r="AM127" s="38"/>
      <c r="AN127" s="38"/>
      <c r="AO127" s="38"/>
      <c r="AP127" s="38"/>
      <c r="AQ127" s="38"/>
      <c r="AR127" s="38"/>
      <c r="AS127" s="38"/>
      <c r="AT127" s="38"/>
      <c r="AU127" s="38"/>
      <c r="AV127" s="38"/>
      <c r="AW127" s="38"/>
      <c r="AX127" s="38"/>
      <c r="AY127" s="38"/>
      <c r="AZ127" s="38"/>
      <c r="BA127" s="38"/>
      <c r="BB127" s="38"/>
      <c r="BC127" s="38"/>
      <c r="BD127" s="38"/>
      <c r="BE127" s="38"/>
      <c r="BF127" s="38"/>
      <c r="BG127" s="38"/>
      <c r="BH127" s="38"/>
      <c r="BI127" s="38"/>
      <c r="BJ127" s="38"/>
      <c r="BK127" s="38"/>
      <c r="BL127" s="38"/>
      <c r="BM127" s="38"/>
      <c r="BN127" s="38"/>
      <c r="BO127" s="38"/>
      <c r="BP127" s="38"/>
      <c r="BQ127" s="38"/>
      <c r="BR127" s="38"/>
      <c r="BS127" s="38"/>
      <c r="BT127" s="38"/>
      <c r="BU127" s="38"/>
      <c r="BV127" s="38"/>
      <c r="BW127" s="38"/>
      <c r="BX127" s="38"/>
      <c r="BY127" s="38"/>
      <c r="BZ127" s="38"/>
      <c r="CA127" s="38"/>
      <c r="CB127" s="38"/>
      <c r="CC127" s="38"/>
      <c r="CD127" s="38"/>
      <c r="CE127" s="38"/>
      <c r="CF127" s="38"/>
      <c r="CG127" s="38"/>
      <c r="CH127" s="38"/>
      <c r="CI127" s="38"/>
      <c r="CJ127" s="38"/>
      <c r="CK127" s="38"/>
      <c r="CL127" s="38"/>
      <c r="CM127" s="38"/>
      <c r="CN127" s="38"/>
      <c r="CO127" s="38"/>
      <c r="CP127" s="38"/>
      <c r="CQ127" s="38"/>
      <c r="CR127" s="38"/>
      <c r="CS127" s="38"/>
      <c r="CT127" s="38"/>
      <c r="CU127" s="38"/>
      <c r="CV127" s="38"/>
      <c r="CW127" s="38"/>
      <c r="CX127" s="38"/>
      <c r="CY127" s="38"/>
      <c r="CZ127" s="38"/>
      <c r="DA127" s="38"/>
      <c r="DB127" s="38"/>
      <c r="DC127" s="38"/>
      <c r="DD127" s="38"/>
      <c r="DE127" s="38"/>
      <c r="DF127" s="38"/>
      <c r="DG127" s="38"/>
      <c r="DH127" s="38"/>
      <c r="DI127" s="38"/>
      <c r="DJ127" s="38"/>
      <c r="DK127" s="38"/>
      <c r="DL127" s="38"/>
      <c r="DM127" s="38"/>
      <c r="DN127" s="38"/>
      <c r="DO127" s="38"/>
      <c r="DP127" s="38"/>
      <c r="DQ127" s="38"/>
      <c r="DR127" s="38"/>
      <c r="DS127" s="38"/>
      <c r="DT127" s="38"/>
      <c r="DU127" s="38"/>
      <c r="DV127" s="38"/>
      <c r="DW127" s="38"/>
      <c r="DX127" s="38"/>
      <c r="DY127" s="38"/>
      <c r="DZ127" s="38"/>
      <c r="EA127" s="38"/>
      <c r="EB127" s="38"/>
      <c r="EC127" s="38"/>
      <c r="ED127" s="38"/>
      <c r="EE127" s="38"/>
      <c r="EF127" s="38"/>
      <c r="EG127" s="38"/>
      <c r="EH127" s="38"/>
      <c r="EI127" s="38"/>
      <c r="EJ127" s="38"/>
      <c r="EK127" s="38"/>
      <c r="EL127" s="38"/>
      <c r="EM127" s="38"/>
      <c r="EN127" s="38"/>
      <c r="EO127" s="38"/>
      <c r="EP127" s="38"/>
      <c r="EQ127" s="38"/>
      <c r="ER127" s="38"/>
      <c r="ES127" s="38"/>
      <c r="ET127" s="38"/>
      <c r="EU127" s="38"/>
      <c r="EV127" s="38"/>
      <c r="EW127" s="38"/>
      <c r="EX127" s="38"/>
      <c r="EY127" s="38"/>
      <c r="EZ127" s="38"/>
      <c r="FA127" s="38"/>
      <c r="FB127" s="38"/>
      <c r="FC127" s="38"/>
      <c r="FD127" s="38"/>
      <c r="FE127" s="38"/>
      <c r="FF127" s="38"/>
      <c r="FG127" s="38"/>
      <c r="FH127" s="38"/>
      <c r="FI127" s="38"/>
      <c r="FJ127" s="38"/>
      <c r="FK127" s="38"/>
      <c r="FL127" s="38"/>
      <c r="FM127" s="38"/>
      <c r="FN127" s="38"/>
      <c r="FO127" s="38"/>
      <c r="FP127" s="38"/>
      <c r="FQ127" s="38"/>
      <c r="FR127" s="38"/>
      <c r="FS127" s="38"/>
      <c r="FT127" s="38"/>
      <c r="FU127" s="38"/>
      <c r="FV127" s="38"/>
      <c r="FW127" s="38"/>
      <c r="FX127" s="38"/>
      <c r="FY127" s="38"/>
      <c r="FZ127" s="38"/>
      <c r="GA127" s="38"/>
      <c r="GB127" s="38"/>
      <c r="GC127" s="38"/>
      <c r="GD127" s="38"/>
      <c r="GE127" s="38"/>
      <c r="GF127" s="38"/>
      <c r="GG127" s="38"/>
      <c r="GH127" s="38"/>
      <c r="GI127" s="38"/>
      <c r="GJ127" s="38"/>
      <c r="GK127" s="38"/>
      <c r="GL127" s="38"/>
      <c r="GM127" s="38"/>
      <c r="GN127" s="38"/>
      <c r="GO127" s="38"/>
      <c r="GP127" s="38"/>
      <c r="GQ127" s="38"/>
      <c r="GR127" s="38"/>
      <c r="GS127" s="38"/>
      <c r="GT127" s="38"/>
      <c r="GU127" s="38"/>
      <c r="GV127" s="38"/>
      <c r="GW127" s="38"/>
      <c r="GX127" s="38"/>
      <c r="GY127" s="38"/>
      <c r="GZ127" s="38"/>
      <c r="HA127" s="38"/>
      <c r="HB127" s="38"/>
      <c r="HC127" s="38"/>
      <c r="HD127" s="38"/>
      <c r="HE127" s="38"/>
      <c r="HF127" s="38"/>
      <c r="HG127" s="38"/>
      <c r="HH127" s="38"/>
      <c r="HI127" s="38"/>
      <c r="HJ127" s="38"/>
      <c r="HK127" s="38"/>
      <c r="HL127" s="38"/>
      <c r="HM127" s="38"/>
      <c r="HN127" s="38"/>
      <c r="HO127" s="38"/>
      <c r="HP127" s="38"/>
      <c r="HQ127" s="38"/>
      <c r="HR127" s="38"/>
      <c r="HS127" s="38"/>
      <c r="HT127" s="38"/>
      <c r="HU127" s="38"/>
      <c r="HV127" s="38"/>
      <c r="HW127" s="38"/>
      <c r="HX127" s="38"/>
      <c r="HY127" s="38"/>
      <c r="HZ127" s="38"/>
      <c r="IA127" s="38"/>
      <c r="IB127" s="38"/>
      <c r="IC127" s="38"/>
      <c r="ID127" s="38"/>
      <c r="IE127" s="38"/>
      <c r="IF127" s="38"/>
      <c r="IG127" s="38"/>
      <c r="IH127" s="38"/>
      <c r="II127" s="38"/>
      <c r="IJ127" s="38"/>
      <c r="IK127" s="38"/>
      <c r="IL127" s="38"/>
      <c r="IM127" s="38"/>
      <c r="IN127" s="38"/>
      <c r="IO127" s="38"/>
      <c r="IP127" s="38"/>
      <c r="IQ127" s="38"/>
      <c r="IR127" s="38"/>
      <c r="IS127" s="38"/>
      <c r="IT127" s="38"/>
      <c r="IU127" s="38"/>
      <c r="IV127" s="38"/>
      <c r="IW127" s="38"/>
      <c r="IX127" s="38"/>
      <c r="IY127" s="38"/>
      <c r="IZ127" s="38"/>
      <c r="JA127" s="38"/>
      <c r="JB127" s="38"/>
      <c r="JC127" s="38"/>
      <c r="JD127" s="38"/>
      <c r="JE127" s="38"/>
      <c r="JF127" s="38"/>
      <c r="JG127" s="38"/>
      <c r="JH127" s="38"/>
      <c r="JI127" s="38"/>
      <c r="JJ127" s="38"/>
      <c r="JK127" s="38"/>
      <c r="JL127" s="38"/>
      <c r="JM127" s="38"/>
      <c r="JN127" s="38"/>
      <c r="JO127" s="38"/>
      <c r="JP127" s="38"/>
      <c r="JQ127" s="38"/>
      <c r="JR127" s="38"/>
      <c r="JS127" s="38"/>
      <c r="JT127" s="38"/>
      <c r="JU127" s="38"/>
      <c r="JV127" s="38"/>
      <c r="JW127" s="38"/>
      <c r="JX127" s="38"/>
      <c r="JY127" s="38"/>
      <c r="JZ127" s="38"/>
      <c r="KA127" s="38"/>
      <c r="KB127" s="38"/>
      <c r="KC127" s="38"/>
      <c r="KD127" s="38"/>
      <c r="KE127" s="38"/>
      <c r="KF127" s="38"/>
      <c r="KG127" s="38"/>
      <c r="KH127" s="38"/>
      <c r="KI127" s="38"/>
      <c r="KJ127" s="38"/>
      <c r="KK127" s="38"/>
      <c r="KL127" s="38"/>
      <c r="KM127" s="38"/>
      <c r="KN127" s="38"/>
      <c r="KO127" s="38"/>
      <c r="KP127" s="38"/>
      <c r="KQ127" s="38"/>
      <c r="KR127" s="38"/>
      <c r="KS127" s="38"/>
      <c r="KT127" s="38"/>
      <c r="KU127" s="38"/>
      <c r="KV127" s="38"/>
      <c r="KW127" s="38"/>
      <c r="KX127" s="38"/>
      <c r="KY127" s="38"/>
      <c r="KZ127" s="38"/>
      <c r="LA127" s="38"/>
      <c r="LB127" s="38"/>
      <c r="LC127" s="38"/>
      <c r="LD127" s="38"/>
      <c r="LE127" s="38"/>
      <c r="LF127" s="38"/>
      <c r="LG127" s="38"/>
      <c r="LH127" s="38"/>
      <c r="LI127" s="38"/>
      <c r="LJ127" s="38"/>
      <c r="LK127" s="38"/>
      <c r="LL127" s="38"/>
      <c r="LM127" s="38"/>
      <c r="LN127" s="38"/>
      <c r="LO127" s="38"/>
      <c r="LP127" s="38"/>
      <c r="LQ127" s="38"/>
      <c r="LR127" s="38"/>
      <c r="LS127" s="38"/>
      <c r="LT127" s="38"/>
      <c r="LU127" s="38"/>
      <c r="LV127" s="38"/>
      <c r="LW127" s="38"/>
      <c r="LX127" s="38"/>
      <c r="LY127" s="38"/>
      <c r="LZ127" s="38"/>
      <c r="MA127" s="38"/>
      <c r="MB127" s="38"/>
      <c r="MC127" s="38"/>
      <c r="MD127" s="38"/>
      <c r="ME127" s="38"/>
      <c r="MF127" s="38"/>
      <c r="MG127" s="38"/>
      <c r="MH127" s="38"/>
      <c r="MI127" s="38"/>
      <c r="MJ127" s="38"/>
      <c r="MK127" s="38"/>
      <c r="ML127" s="38"/>
      <c r="MM127" s="38"/>
      <c r="MN127" s="38"/>
      <c r="MO127" s="38"/>
      <c r="MP127" s="38"/>
      <c r="MQ127" s="38"/>
      <c r="MR127" s="38"/>
      <c r="MS127" s="38"/>
      <c r="MT127" s="38"/>
      <c r="MU127" s="38"/>
      <c r="MV127" s="38"/>
      <c r="MW127" s="38"/>
      <c r="MX127" s="38"/>
      <c r="MY127" s="38"/>
      <c r="MZ127" s="38"/>
      <c r="NA127" s="38"/>
      <c r="NB127" s="38"/>
      <c r="NC127" s="38"/>
      <c r="ND127" s="38"/>
      <c r="NE127" s="38"/>
      <c r="NF127" s="38"/>
      <c r="NG127" s="38"/>
      <c r="NH127" s="38"/>
      <c r="NI127" s="38"/>
      <c r="NJ127" s="38"/>
      <c r="NK127" s="38"/>
      <c r="NL127" s="38"/>
      <c r="NM127" s="38"/>
      <c r="NN127" s="38"/>
      <c r="NO127" s="38"/>
      <c r="NP127" s="38"/>
      <c r="NQ127" s="38"/>
      <c r="NR127" s="38"/>
      <c r="NS127" s="38"/>
      <c r="NT127" s="38"/>
      <c r="NU127" s="38"/>
      <c r="NV127" s="38"/>
      <c r="NW127" s="38"/>
      <c r="NX127" s="38"/>
      <c r="NY127" s="38"/>
      <c r="NZ127" s="38"/>
      <c r="OA127" s="38"/>
      <c r="OB127" s="38"/>
      <c r="OC127" s="38"/>
      <c r="OD127" s="38"/>
      <c r="OE127" s="38"/>
      <c r="OF127" s="38"/>
      <c r="OG127" s="38"/>
      <c r="OH127" s="38"/>
      <c r="OI127" s="38"/>
      <c r="OJ127" s="38"/>
      <c r="OK127" s="38"/>
      <c r="OL127" s="38"/>
      <c r="OM127" s="38"/>
      <c r="ON127" s="38"/>
      <c r="OO127" s="38"/>
      <c r="OP127" s="38"/>
      <c r="OQ127" s="38"/>
      <c r="OR127" s="38"/>
      <c r="OS127" s="38"/>
      <c r="OT127" s="38"/>
      <c r="OU127" s="38"/>
      <c r="OV127" s="38"/>
      <c r="OW127" s="38"/>
      <c r="OX127" s="38"/>
      <c r="OY127" s="38"/>
      <c r="OZ127" s="38"/>
      <c r="PA127" s="38"/>
      <c r="PB127" s="38"/>
      <c r="PC127" s="38"/>
      <c r="PD127" s="38"/>
      <c r="PE127" s="38"/>
      <c r="PF127" s="38"/>
      <c r="PG127" s="38"/>
      <c r="PH127" s="38"/>
      <c r="PI127" s="38"/>
      <c r="PJ127" s="38"/>
      <c r="PK127" s="38"/>
      <c r="PL127" s="38"/>
      <c r="PM127" s="38"/>
      <c r="PN127" s="38"/>
      <c r="PO127" s="38"/>
      <c r="PP127" s="38"/>
      <c r="PQ127" s="38"/>
      <c r="PR127" s="38"/>
      <c r="PS127" s="38"/>
      <c r="PT127" s="38"/>
      <c r="PU127" s="38"/>
      <c r="PV127" s="38"/>
      <c r="PW127" s="38"/>
      <c r="PX127" s="38"/>
      <c r="PY127" s="38"/>
      <c r="PZ127" s="38"/>
      <c r="QA127" s="38"/>
      <c r="QB127" s="38"/>
      <c r="QC127" s="38"/>
      <c r="QD127" s="38"/>
      <c r="QE127" s="38"/>
      <c r="QF127" s="38"/>
      <c r="QG127" s="38"/>
      <c r="QH127" s="38"/>
      <c r="QI127" s="38"/>
      <c r="QJ127" s="38"/>
      <c r="QK127" s="38"/>
      <c r="QL127" s="38"/>
      <c r="QM127" s="38"/>
      <c r="QN127" s="38"/>
      <c r="QO127" s="38"/>
      <c r="QP127" s="38"/>
      <c r="QQ127" s="38"/>
      <c r="QR127" s="38"/>
      <c r="QS127" s="38"/>
      <c r="QT127" s="38"/>
      <c r="QU127" s="38"/>
      <c r="QV127" s="38"/>
      <c r="QW127" s="38"/>
      <c r="QX127" s="38"/>
      <c r="QY127" s="38"/>
      <c r="QZ127" s="38"/>
      <c r="RA127" s="38"/>
      <c r="RB127" s="38"/>
      <c r="RC127" s="38"/>
      <c r="RD127" s="38"/>
      <c r="RE127" s="38"/>
      <c r="RF127" s="38"/>
      <c r="RG127" s="38"/>
      <c r="RH127" s="38"/>
      <c r="RI127" s="38"/>
      <c r="RJ127" s="38"/>
      <c r="RK127" s="38"/>
      <c r="RL127" s="38"/>
      <c r="RM127" s="38"/>
      <c r="RN127" s="38"/>
      <c r="RO127" s="38"/>
      <c r="RP127" s="38"/>
      <c r="RQ127" s="38"/>
      <c r="RR127" s="38"/>
      <c r="RS127" s="38"/>
      <c r="RT127" s="38"/>
      <c r="RU127" s="38"/>
      <c r="RV127" s="38"/>
      <c r="RW127" s="38"/>
      <c r="RX127" s="38"/>
      <c r="RY127" s="38"/>
      <c r="RZ127" s="38"/>
      <c r="SA127" s="38"/>
      <c r="SB127" s="38"/>
      <c r="SC127" s="38"/>
      <c r="SD127" s="38"/>
      <c r="SE127" s="38"/>
      <c r="SF127" s="38"/>
      <c r="SG127" s="38"/>
      <c r="SH127" s="38"/>
      <c r="SI127" s="38">
        <v>3</v>
      </c>
      <c r="SJ127" s="38"/>
      <c r="SK127" s="38"/>
      <c r="SL127" s="38"/>
      <c r="SM127" s="38"/>
      <c r="SN127" s="38"/>
      <c r="SO127" s="38"/>
      <c r="SP127" s="38"/>
      <c r="SQ127" s="38"/>
      <c r="SR127" s="38"/>
      <c r="SS127" s="38">
        <v>3</v>
      </c>
      <c r="ST127" s="38"/>
      <c r="SU127" s="38"/>
      <c r="SV127" s="38"/>
      <c r="SW127" s="38"/>
      <c r="SX127" s="38"/>
      <c r="SY127" s="38"/>
      <c r="SZ127" s="38"/>
      <c r="TA127" s="38"/>
      <c r="TB127" s="38"/>
      <c r="TC127" s="38"/>
      <c r="TD127" s="38"/>
      <c r="TE127" s="38"/>
      <c r="TF127" s="38"/>
      <c r="TG127" s="38"/>
      <c r="TH127" s="38"/>
      <c r="TI127" s="38"/>
      <c r="TJ127" s="38"/>
      <c r="TK127" s="38"/>
      <c r="TL127" s="38"/>
      <c r="TM127" s="38"/>
      <c r="TN127" s="38"/>
      <c r="TO127" s="38"/>
      <c r="TP127" s="38"/>
      <c r="TQ127" s="38"/>
      <c r="TR127" s="38"/>
      <c r="TS127" s="38"/>
      <c r="TT127" s="38"/>
      <c r="TU127" s="38"/>
      <c r="TV127" s="38"/>
      <c r="TW127" s="38"/>
      <c r="TX127" s="38"/>
      <c r="TY127" s="38"/>
      <c r="TZ127" s="38"/>
      <c r="UA127" s="38"/>
      <c r="UB127" s="38"/>
      <c r="UC127" s="38"/>
      <c r="UD127" s="38"/>
      <c r="UE127" s="38"/>
      <c r="UF127" s="38"/>
      <c r="UG127" s="38"/>
      <c r="UH127" s="38"/>
      <c r="UI127" s="38"/>
      <c r="UJ127" s="38"/>
      <c r="UK127" s="38"/>
      <c r="UL127" s="38"/>
      <c r="UM127" s="38"/>
      <c r="UN127" s="38"/>
      <c r="UO127" s="38"/>
      <c r="UP127" s="38"/>
      <c r="UQ127" s="38"/>
      <c r="UR127" s="38"/>
      <c r="US127" s="38"/>
      <c r="UT127" s="38"/>
      <c r="UU127" s="38"/>
      <c r="UV127" s="38"/>
      <c r="UW127" s="38"/>
      <c r="UX127" s="38"/>
      <c r="UY127" s="38"/>
      <c r="UZ127" s="38"/>
      <c r="VA127" s="38"/>
      <c r="VB127" s="38"/>
      <c r="VC127" s="38"/>
      <c r="VD127" s="38"/>
      <c r="VE127" s="38"/>
      <c r="VF127" s="38"/>
      <c r="VG127" s="38"/>
      <c r="VH127" s="38"/>
      <c r="VI127" s="38"/>
      <c r="VJ127" s="38"/>
      <c r="VK127" s="38"/>
      <c r="VL127" s="38"/>
      <c r="VM127" s="38"/>
      <c r="VN127" s="38"/>
      <c r="VO127" s="38"/>
      <c r="VP127" s="38"/>
      <c r="VQ127" s="38"/>
      <c r="VR127" s="38"/>
      <c r="VS127" s="38"/>
      <c r="VT127" s="38"/>
      <c r="VU127" s="38"/>
      <c r="VV127" s="38"/>
      <c r="VW127" s="38"/>
      <c r="VX127" s="38"/>
      <c r="VY127" s="38"/>
      <c r="VZ127" s="38"/>
      <c r="WA127" s="38"/>
      <c r="WB127" s="38"/>
      <c r="WC127" s="38"/>
      <c r="WD127" s="38"/>
      <c r="WE127" s="38"/>
      <c r="WF127" s="38"/>
      <c r="WG127" s="38"/>
      <c r="WH127" s="38"/>
      <c r="WI127" s="38"/>
      <c r="WJ127" s="38"/>
      <c r="WK127" s="38"/>
      <c r="WL127" s="38"/>
      <c r="WM127" s="38"/>
      <c r="WN127" s="38"/>
      <c r="WO127" s="38"/>
      <c r="WP127" s="38"/>
      <c r="WQ127" s="38"/>
      <c r="WR127" s="38"/>
      <c r="WS127" s="38"/>
      <c r="WT127" s="38"/>
      <c r="WU127" s="38"/>
      <c r="WV127" s="38"/>
      <c r="WW127" s="38"/>
      <c r="WX127" s="38"/>
      <c r="WY127" s="38"/>
      <c r="WZ127" s="38"/>
      <c r="XA127" s="38"/>
      <c r="XB127" s="38"/>
      <c r="XC127" s="38"/>
      <c r="XD127" s="38"/>
      <c r="XE127" s="38"/>
      <c r="XF127" s="38"/>
      <c r="XG127" s="38"/>
      <c r="XH127" s="38"/>
      <c r="XI127" s="38"/>
      <c r="XJ127" s="38"/>
      <c r="XK127" s="38"/>
      <c r="XL127" s="38"/>
      <c r="XM127" s="38"/>
      <c r="XN127" s="38"/>
      <c r="XO127" s="38"/>
      <c r="XP127" s="38"/>
      <c r="XQ127" s="38"/>
      <c r="XR127" s="38"/>
      <c r="XS127" s="38"/>
      <c r="XT127" s="38"/>
      <c r="XU127" s="38"/>
      <c r="XV127" s="38"/>
      <c r="XW127" s="38"/>
      <c r="XX127" s="38"/>
      <c r="XY127" s="38"/>
      <c r="XZ127" s="38"/>
      <c r="YA127" s="38"/>
      <c r="YB127" s="38"/>
      <c r="YC127" s="38"/>
      <c r="YD127" s="38"/>
      <c r="YE127" s="38"/>
      <c r="YF127" s="38"/>
      <c r="YG127" s="38"/>
      <c r="YH127" s="38"/>
      <c r="YI127" s="38"/>
      <c r="YJ127" s="38"/>
      <c r="YK127" s="38"/>
      <c r="YL127" s="38"/>
      <c r="YM127" s="38"/>
      <c r="YN127" s="38"/>
      <c r="YO127" s="38"/>
      <c r="YP127" s="38"/>
      <c r="YQ127" s="38"/>
      <c r="YR127" s="38"/>
      <c r="YS127" s="38"/>
      <c r="YT127" s="38"/>
      <c r="YU127" s="38"/>
      <c r="YV127" s="38"/>
      <c r="YW127" s="38"/>
      <c r="YX127" s="38"/>
      <c r="YY127" s="38"/>
      <c r="YZ127" s="38"/>
      <c r="ZA127" s="38"/>
      <c r="ZB127" s="38"/>
      <c r="ZC127" s="38"/>
      <c r="ZD127" s="38"/>
      <c r="ZE127" s="38"/>
      <c r="ZF127" s="38"/>
      <c r="ZG127" s="38"/>
      <c r="ZH127" s="38"/>
      <c r="ZI127" s="38"/>
      <c r="ZJ127" s="38"/>
      <c r="ZK127" s="38"/>
      <c r="ZL127" s="38"/>
      <c r="ZM127" s="38"/>
      <c r="ZN127" s="38"/>
      <c r="ZO127" s="38"/>
      <c r="ZP127" s="38"/>
      <c r="ZQ127" s="38"/>
      <c r="ZR127" s="38"/>
      <c r="ZS127" s="38"/>
      <c r="ZT127" s="38"/>
      <c r="ZU127" s="38"/>
      <c r="ZV127" s="38"/>
      <c r="ZW127" s="38"/>
      <c r="ZX127" s="38"/>
      <c r="ZY127" s="38"/>
      <c r="ZZ127" s="38"/>
      <c r="AAA127" s="38"/>
      <c r="AAB127" s="38"/>
      <c r="AAC127" s="38"/>
      <c r="AAD127" s="38"/>
      <c r="AAE127" s="38"/>
      <c r="AAF127" s="38"/>
      <c r="AAG127" s="38"/>
      <c r="AAH127" s="38"/>
      <c r="AAI127" s="38"/>
      <c r="AAJ127" s="31">
        <f t="shared" si="9"/>
        <v>0</v>
      </c>
      <c r="AAK127" s="5"/>
    </row>
    <row r="128" spans="1:713" s="36" customFormat="1" x14ac:dyDescent="0.25">
      <c r="A128" s="62" t="s">
        <v>256</v>
      </c>
      <c r="B128" s="77">
        <f t="shared" si="8"/>
        <v>0</v>
      </c>
      <c r="C128" s="69">
        <v>1</v>
      </c>
      <c r="D128" s="71">
        <v>43087</v>
      </c>
      <c r="E128" s="79">
        <v>38.549999999999997</v>
      </c>
      <c r="F128" s="79">
        <f t="shared" si="13"/>
        <v>0</v>
      </c>
      <c r="G128" s="77">
        <v>3</v>
      </c>
      <c r="H128" s="38"/>
      <c r="I128" s="38"/>
      <c r="J128" s="38"/>
      <c r="K128" s="38"/>
      <c r="L128" s="38">
        <v>3</v>
      </c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  <c r="AL128" s="38"/>
      <c r="AM128" s="38"/>
      <c r="AN128" s="38"/>
      <c r="AO128" s="38"/>
      <c r="AP128" s="38"/>
      <c r="AQ128" s="38"/>
      <c r="AR128" s="38"/>
      <c r="AS128" s="38"/>
      <c r="AT128" s="38"/>
      <c r="AU128" s="38"/>
      <c r="AV128" s="38"/>
      <c r="AW128" s="38"/>
      <c r="AX128" s="38"/>
      <c r="AY128" s="38"/>
      <c r="AZ128" s="38"/>
      <c r="BA128" s="38"/>
      <c r="BB128" s="38"/>
      <c r="BC128" s="38"/>
      <c r="BD128" s="38"/>
      <c r="BE128" s="38"/>
      <c r="BF128" s="38"/>
      <c r="BG128" s="38"/>
      <c r="BH128" s="38"/>
      <c r="BI128" s="38"/>
      <c r="BJ128" s="38"/>
      <c r="BK128" s="38"/>
      <c r="BL128" s="38"/>
      <c r="BM128" s="38"/>
      <c r="BN128" s="38"/>
      <c r="BO128" s="38"/>
      <c r="BP128" s="38"/>
      <c r="BQ128" s="38"/>
      <c r="BR128" s="38"/>
      <c r="BS128" s="38"/>
      <c r="BT128" s="38"/>
      <c r="BU128" s="38"/>
      <c r="BV128" s="38"/>
      <c r="BW128" s="38"/>
      <c r="BX128" s="38"/>
      <c r="BY128" s="38"/>
      <c r="BZ128" s="38"/>
      <c r="CA128" s="38"/>
      <c r="CB128" s="38"/>
      <c r="CC128" s="38"/>
      <c r="CD128" s="38"/>
      <c r="CE128" s="38"/>
      <c r="CF128" s="38"/>
      <c r="CG128" s="38"/>
      <c r="CH128" s="38"/>
      <c r="CI128" s="38"/>
      <c r="CJ128" s="38"/>
      <c r="CK128" s="38"/>
      <c r="CL128" s="38"/>
      <c r="CM128" s="38"/>
      <c r="CN128" s="38"/>
      <c r="CO128" s="38"/>
      <c r="CP128" s="38"/>
      <c r="CQ128" s="38"/>
      <c r="CR128" s="38"/>
      <c r="CS128" s="38"/>
      <c r="CT128" s="38"/>
      <c r="CU128" s="38"/>
      <c r="CV128" s="38"/>
      <c r="CW128" s="38"/>
      <c r="CX128" s="38"/>
      <c r="CY128" s="38"/>
      <c r="CZ128" s="38"/>
      <c r="DA128" s="38"/>
      <c r="DB128" s="38"/>
      <c r="DC128" s="38"/>
      <c r="DD128" s="38"/>
      <c r="DE128" s="38"/>
      <c r="DF128" s="38"/>
      <c r="DG128" s="38"/>
      <c r="DH128" s="38"/>
      <c r="DI128" s="38"/>
      <c r="DJ128" s="38"/>
      <c r="DK128" s="38"/>
      <c r="DL128" s="38"/>
      <c r="DM128" s="38"/>
      <c r="DN128" s="38"/>
      <c r="DO128" s="38"/>
      <c r="DP128" s="38"/>
      <c r="DQ128" s="38"/>
      <c r="DR128" s="38"/>
      <c r="DS128" s="38"/>
      <c r="DT128" s="38"/>
      <c r="DU128" s="38"/>
      <c r="DV128" s="38"/>
      <c r="DW128" s="38"/>
      <c r="DX128" s="38"/>
      <c r="DY128" s="38"/>
      <c r="DZ128" s="38"/>
      <c r="EA128" s="38"/>
      <c r="EB128" s="38"/>
      <c r="EC128" s="38"/>
      <c r="ED128" s="38"/>
      <c r="EE128" s="38"/>
      <c r="EF128" s="38"/>
      <c r="EG128" s="38"/>
      <c r="EH128" s="38"/>
      <c r="EI128" s="38"/>
      <c r="EJ128" s="38"/>
      <c r="EK128" s="38"/>
      <c r="EL128" s="38"/>
      <c r="EM128" s="38"/>
      <c r="EN128" s="38"/>
      <c r="EO128" s="38"/>
      <c r="EP128" s="38"/>
      <c r="EQ128" s="38"/>
      <c r="ER128" s="38"/>
      <c r="ES128" s="38"/>
      <c r="ET128" s="38"/>
      <c r="EU128" s="38"/>
      <c r="EV128" s="38"/>
      <c r="EW128" s="38"/>
      <c r="EX128" s="38"/>
      <c r="EY128" s="38"/>
      <c r="EZ128" s="38"/>
      <c r="FA128" s="38"/>
      <c r="FB128" s="38"/>
      <c r="FC128" s="38"/>
      <c r="FD128" s="38"/>
      <c r="FE128" s="38"/>
      <c r="FF128" s="38"/>
      <c r="FG128" s="38"/>
      <c r="FH128" s="38"/>
      <c r="FI128" s="38"/>
      <c r="FJ128" s="38"/>
      <c r="FK128" s="38"/>
      <c r="FL128" s="38"/>
      <c r="FM128" s="38"/>
      <c r="FN128" s="38"/>
      <c r="FO128" s="38"/>
      <c r="FP128" s="38"/>
      <c r="FQ128" s="38"/>
      <c r="FR128" s="38"/>
      <c r="FS128" s="38"/>
      <c r="FT128" s="38"/>
      <c r="FU128" s="38"/>
      <c r="FV128" s="38"/>
      <c r="FW128" s="38"/>
      <c r="FX128" s="38"/>
      <c r="FY128" s="38"/>
      <c r="FZ128" s="38"/>
      <c r="GA128" s="38"/>
      <c r="GB128" s="38"/>
      <c r="GC128" s="38"/>
      <c r="GD128" s="38"/>
      <c r="GE128" s="38"/>
      <c r="GF128" s="38"/>
      <c r="GG128" s="38"/>
      <c r="GH128" s="38"/>
      <c r="GI128" s="38"/>
      <c r="GJ128" s="38"/>
      <c r="GK128" s="38"/>
      <c r="GL128" s="38"/>
      <c r="GM128" s="38"/>
      <c r="GN128" s="38"/>
      <c r="GO128" s="38"/>
      <c r="GP128" s="38"/>
      <c r="GQ128" s="38"/>
      <c r="GR128" s="38"/>
      <c r="GS128" s="38"/>
      <c r="GT128" s="38"/>
      <c r="GU128" s="38"/>
      <c r="GV128" s="38"/>
      <c r="GW128" s="38"/>
      <c r="GX128" s="38"/>
      <c r="GY128" s="38"/>
      <c r="GZ128" s="38"/>
      <c r="HA128" s="38"/>
      <c r="HB128" s="38"/>
      <c r="HC128" s="38"/>
      <c r="HD128" s="38"/>
      <c r="HE128" s="38"/>
      <c r="HF128" s="38"/>
      <c r="HG128" s="38"/>
      <c r="HH128" s="38"/>
      <c r="HI128" s="38"/>
      <c r="HJ128" s="38"/>
      <c r="HK128" s="38"/>
      <c r="HL128" s="38"/>
      <c r="HM128" s="38"/>
      <c r="HN128" s="38"/>
      <c r="HO128" s="38"/>
      <c r="HP128" s="38"/>
      <c r="HQ128" s="38"/>
      <c r="HR128" s="38"/>
      <c r="HS128" s="38"/>
      <c r="HT128" s="38"/>
      <c r="HU128" s="38"/>
      <c r="HV128" s="38"/>
      <c r="HW128" s="38"/>
      <c r="HX128" s="38"/>
      <c r="HY128" s="38"/>
      <c r="HZ128" s="38"/>
      <c r="IA128" s="38"/>
      <c r="IB128" s="38"/>
      <c r="IC128" s="38"/>
      <c r="ID128" s="38"/>
      <c r="IE128" s="38"/>
      <c r="IF128" s="38"/>
      <c r="IG128" s="38"/>
      <c r="IH128" s="38"/>
      <c r="II128" s="38"/>
      <c r="IJ128" s="38"/>
      <c r="IK128" s="38"/>
      <c r="IL128" s="38"/>
      <c r="IM128" s="38"/>
      <c r="IN128" s="38"/>
      <c r="IO128" s="38"/>
      <c r="IP128" s="38"/>
      <c r="IQ128" s="38"/>
      <c r="IR128" s="38"/>
      <c r="IS128" s="38"/>
      <c r="IT128" s="38"/>
      <c r="IU128" s="38"/>
      <c r="IV128" s="38"/>
      <c r="IW128" s="38"/>
      <c r="IX128" s="38"/>
      <c r="IY128" s="38"/>
      <c r="IZ128" s="38"/>
      <c r="JA128" s="38"/>
      <c r="JB128" s="38"/>
      <c r="JC128" s="38"/>
      <c r="JD128" s="38"/>
      <c r="JE128" s="38"/>
      <c r="JF128" s="38"/>
      <c r="JG128" s="38"/>
      <c r="JH128" s="38"/>
      <c r="JI128" s="38"/>
      <c r="JJ128" s="38"/>
      <c r="JK128" s="38"/>
      <c r="JL128" s="38"/>
      <c r="JM128" s="38"/>
      <c r="JN128" s="38"/>
      <c r="JO128" s="38"/>
      <c r="JP128" s="38"/>
      <c r="JQ128" s="38"/>
      <c r="JR128" s="38"/>
      <c r="JS128" s="38"/>
      <c r="JT128" s="38"/>
      <c r="JU128" s="38"/>
      <c r="JV128" s="38"/>
      <c r="JW128" s="38"/>
      <c r="JX128" s="38"/>
      <c r="JY128" s="38"/>
      <c r="JZ128" s="38"/>
      <c r="KA128" s="38"/>
      <c r="KB128" s="38"/>
      <c r="KC128" s="38"/>
      <c r="KD128" s="38"/>
      <c r="KE128" s="38"/>
      <c r="KF128" s="38"/>
      <c r="KG128" s="38"/>
      <c r="KH128" s="38"/>
      <c r="KI128" s="38"/>
      <c r="KJ128" s="38"/>
      <c r="KK128" s="38"/>
      <c r="KL128" s="38"/>
      <c r="KM128" s="38"/>
      <c r="KN128" s="38"/>
      <c r="KO128" s="38"/>
      <c r="KP128" s="38"/>
      <c r="KQ128" s="38"/>
      <c r="KR128" s="38"/>
      <c r="KS128" s="38"/>
      <c r="KT128" s="38"/>
      <c r="KU128" s="38"/>
      <c r="KV128" s="38"/>
      <c r="KW128" s="38"/>
      <c r="KX128" s="38"/>
      <c r="KY128" s="38"/>
      <c r="KZ128" s="38"/>
      <c r="LA128" s="38"/>
      <c r="LB128" s="38"/>
      <c r="LC128" s="38"/>
      <c r="LD128" s="38"/>
      <c r="LE128" s="38"/>
      <c r="LF128" s="38"/>
      <c r="LG128" s="38"/>
      <c r="LH128" s="38"/>
      <c r="LI128" s="38"/>
      <c r="LJ128" s="38"/>
      <c r="LK128" s="38"/>
      <c r="LL128" s="38"/>
      <c r="LM128" s="38"/>
      <c r="LN128" s="38"/>
      <c r="LO128" s="38"/>
      <c r="LP128" s="38"/>
      <c r="LQ128" s="38"/>
      <c r="LR128" s="38"/>
      <c r="LS128" s="38"/>
      <c r="LT128" s="38"/>
      <c r="LU128" s="38"/>
      <c r="LV128" s="38"/>
      <c r="LW128" s="38"/>
      <c r="LX128" s="38"/>
      <c r="LY128" s="38"/>
      <c r="LZ128" s="38"/>
      <c r="MA128" s="38"/>
      <c r="MB128" s="38"/>
      <c r="MC128" s="38"/>
      <c r="MD128" s="38"/>
      <c r="ME128" s="38"/>
      <c r="MF128" s="38"/>
      <c r="MG128" s="38"/>
      <c r="MH128" s="38"/>
      <c r="MI128" s="38"/>
      <c r="MJ128" s="38"/>
      <c r="MK128" s="38"/>
      <c r="ML128" s="38"/>
      <c r="MM128" s="38"/>
      <c r="MN128" s="38"/>
      <c r="MO128" s="38"/>
      <c r="MP128" s="38"/>
      <c r="MQ128" s="38"/>
      <c r="MR128" s="38"/>
      <c r="MS128" s="38"/>
      <c r="MT128" s="38"/>
      <c r="MU128" s="38"/>
      <c r="MV128" s="38"/>
      <c r="MW128" s="38"/>
      <c r="MX128" s="38"/>
      <c r="MY128" s="38"/>
      <c r="MZ128" s="38"/>
      <c r="NA128" s="38"/>
      <c r="NB128" s="38"/>
      <c r="NC128" s="38"/>
      <c r="ND128" s="38"/>
      <c r="NE128" s="38"/>
      <c r="NF128" s="38"/>
      <c r="NG128" s="38"/>
      <c r="NH128" s="38"/>
      <c r="NI128" s="38"/>
      <c r="NJ128" s="38"/>
      <c r="NK128" s="38"/>
      <c r="NL128" s="38"/>
      <c r="NM128" s="38"/>
      <c r="NN128" s="38"/>
      <c r="NO128" s="38"/>
      <c r="NP128" s="38"/>
      <c r="NQ128" s="38"/>
      <c r="NR128" s="38"/>
      <c r="NS128" s="38"/>
      <c r="NT128" s="38"/>
      <c r="NU128" s="38"/>
      <c r="NV128" s="38"/>
      <c r="NW128" s="38"/>
      <c r="NX128" s="38"/>
      <c r="NY128" s="38"/>
      <c r="NZ128" s="38"/>
      <c r="OA128" s="38"/>
      <c r="OB128" s="38"/>
      <c r="OC128" s="38"/>
      <c r="OD128" s="38"/>
      <c r="OE128" s="38"/>
      <c r="OF128" s="38"/>
      <c r="OG128" s="38"/>
      <c r="OH128" s="38"/>
      <c r="OI128" s="38"/>
      <c r="OJ128" s="38"/>
      <c r="OK128" s="38"/>
      <c r="OL128" s="38"/>
      <c r="OM128" s="38"/>
      <c r="ON128" s="38"/>
      <c r="OO128" s="38"/>
      <c r="OP128" s="38"/>
      <c r="OQ128" s="38"/>
      <c r="OR128" s="38"/>
      <c r="OS128" s="38"/>
      <c r="OT128" s="38"/>
      <c r="OU128" s="38"/>
      <c r="OV128" s="38"/>
      <c r="OW128" s="38"/>
      <c r="OX128" s="38"/>
      <c r="OY128" s="38"/>
      <c r="OZ128" s="38"/>
      <c r="PA128" s="38"/>
      <c r="PB128" s="38"/>
      <c r="PC128" s="38"/>
      <c r="PD128" s="38"/>
      <c r="PE128" s="38"/>
      <c r="PF128" s="38"/>
      <c r="PG128" s="38"/>
      <c r="PH128" s="38"/>
      <c r="PI128" s="38"/>
      <c r="PJ128" s="38"/>
      <c r="PK128" s="38"/>
      <c r="PL128" s="38"/>
      <c r="PM128" s="38"/>
      <c r="PN128" s="38"/>
      <c r="PO128" s="38"/>
      <c r="PP128" s="38"/>
      <c r="PQ128" s="38"/>
      <c r="PR128" s="38"/>
      <c r="PS128" s="38"/>
      <c r="PT128" s="38"/>
      <c r="PU128" s="38"/>
      <c r="PV128" s="38"/>
      <c r="PW128" s="38"/>
      <c r="PX128" s="38"/>
      <c r="PY128" s="38"/>
      <c r="PZ128" s="38"/>
      <c r="QA128" s="38"/>
      <c r="QB128" s="38"/>
      <c r="QC128" s="38"/>
      <c r="QD128" s="38"/>
      <c r="QE128" s="38"/>
      <c r="QF128" s="38"/>
      <c r="QG128" s="38"/>
      <c r="QH128" s="38"/>
      <c r="QI128" s="38"/>
      <c r="QJ128" s="38"/>
      <c r="QK128" s="38"/>
      <c r="QL128" s="38"/>
      <c r="QM128" s="38"/>
      <c r="QN128" s="38"/>
      <c r="QO128" s="38"/>
      <c r="QP128" s="38"/>
      <c r="QQ128" s="38"/>
      <c r="QR128" s="38"/>
      <c r="QS128" s="38"/>
      <c r="QT128" s="38"/>
      <c r="QU128" s="38"/>
      <c r="QV128" s="38"/>
      <c r="QW128" s="38"/>
      <c r="QX128" s="38"/>
      <c r="QY128" s="38"/>
      <c r="QZ128" s="38"/>
      <c r="RA128" s="38"/>
      <c r="RB128" s="38"/>
      <c r="RC128" s="38"/>
      <c r="RD128" s="38"/>
      <c r="RE128" s="38"/>
      <c r="RF128" s="38"/>
      <c r="RG128" s="38"/>
      <c r="RH128" s="38"/>
      <c r="RI128" s="38"/>
      <c r="RJ128" s="38"/>
      <c r="RK128" s="38"/>
      <c r="RL128" s="38"/>
      <c r="RM128" s="38"/>
      <c r="RN128" s="38"/>
      <c r="RO128" s="38"/>
      <c r="RP128" s="38"/>
      <c r="RQ128" s="38"/>
      <c r="RR128" s="38"/>
      <c r="RS128" s="38"/>
      <c r="RT128" s="38"/>
      <c r="RU128" s="38"/>
      <c r="RV128" s="38"/>
      <c r="RW128" s="38"/>
      <c r="RX128" s="38"/>
      <c r="RY128" s="38"/>
      <c r="RZ128" s="38"/>
      <c r="SA128" s="38"/>
      <c r="SB128" s="38"/>
      <c r="SC128" s="38"/>
      <c r="SD128" s="38"/>
      <c r="SE128" s="38"/>
      <c r="SF128" s="38"/>
      <c r="SG128" s="38"/>
      <c r="SH128" s="38"/>
      <c r="SI128" s="38"/>
      <c r="SJ128" s="38"/>
      <c r="SK128" s="38"/>
      <c r="SL128" s="38"/>
      <c r="SM128" s="38"/>
      <c r="SN128" s="38"/>
      <c r="SO128" s="38"/>
      <c r="SP128" s="38"/>
      <c r="SQ128" s="38"/>
      <c r="SR128" s="38"/>
      <c r="SS128" s="38"/>
      <c r="ST128" s="38"/>
      <c r="SU128" s="38"/>
      <c r="SV128" s="38"/>
      <c r="SW128" s="38"/>
      <c r="SX128" s="38"/>
      <c r="SY128" s="38"/>
      <c r="SZ128" s="38"/>
      <c r="TA128" s="38"/>
      <c r="TB128" s="38"/>
      <c r="TC128" s="38"/>
      <c r="TD128" s="38"/>
      <c r="TE128" s="38"/>
      <c r="TF128" s="38"/>
      <c r="TG128" s="38"/>
      <c r="TH128" s="38"/>
      <c r="TI128" s="38"/>
      <c r="TJ128" s="38"/>
      <c r="TK128" s="38"/>
      <c r="TL128" s="38"/>
      <c r="TM128" s="38"/>
      <c r="TN128" s="38"/>
      <c r="TO128" s="38"/>
      <c r="TP128" s="38"/>
      <c r="TQ128" s="38"/>
      <c r="TR128" s="38"/>
      <c r="TS128" s="38"/>
      <c r="TT128" s="38"/>
      <c r="TU128" s="38"/>
      <c r="TV128" s="38"/>
      <c r="TW128" s="38"/>
      <c r="TX128" s="38"/>
      <c r="TY128" s="38"/>
      <c r="TZ128" s="38"/>
      <c r="UA128" s="38"/>
      <c r="UB128" s="38"/>
      <c r="UC128" s="38"/>
      <c r="UD128" s="38"/>
      <c r="UE128" s="38"/>
      <c r="UF128" s="38"/>
      <c r="UG128" s="38"/>
      <c r="UH128" s="38"/>
      <c r="UI128" s="38"/>
      <c r="UJ128" s="38"/>
      <c r="UK128" s="38"/>
      <c r="UL128" s="38"/>
      <c r="UM128" s="38"/>
      <c r="UN128" s="38"/>
      <c r="UO128" s="38"/>
      <c r="UP128" s="38"/>
      <c r="UQ128" s="38"/>
      <c r="UR128" s="38"/>
      <c r="US128" s="38"/>
      <c r="UT128" s="38"/>
      <c r="UU128" s="38"/>
      <c r="UV128" s="38"/>
      <c r="UW128" s="38"/>
      <c r="UX128" s="38"/>
      <c r="UY128" s="38"/>
      <c r="UZ128" s="38"/>
      <c r="VA128" s="38"/>
      <c r="VB128" s="38"/>
      <c r="VC128" s="38"/>
      <c r="VD128" s="38"/>
      <c r="VE128" s="38"/>
      <c r="VF128" s="38"/>
      <c r="VG128" s="38"/>
      <c r="VH128" s="38"/>
      <c r="VI128" s="38"/>
      <c r="VJ128" s="38"/>
      <c r="VK128" s="38"/>
      <c r="VL128" s="38"/>
      <c r="VM128" s="38"/>
      <c r="VN128" s="38"/>
      <c r="VO128" s="38"/>
      <c r="VP128" s="38"/>
      <c r="VQ128" s="38"/>
      <c r="VR128" s="38"/>
      <c r="VS128" s="38"/>
      <c r="VT128" s="38"/>
      <c r="VU128" s="38"/>
      <c r="VV128" s="38"/>
      <c r="VW128" s="38"/>
      <c r="VX128" s="38"/>
      <c r="VY128" s="38"/>
      <c r="VZ128" s="38"/>
      <c r="WA128" s="38"/>
      <c r="WB128" s="38"/>
      <c r="WC128" s="38"/>
      <c r="WD128" s="38"/>
      <c r="WE128" s="38"/>
      <c r="WF128" s="38"/>
      <c r="WG128" s="38"/>
      <c r="WH128" s="38"/>
      <c r="WI128" s="38"/>
      <c r="WJ128" s="38"/>
      <c r="WK128" s="38"/>
      <c r="WL128" s="38"/>
      <c r="WM128" s="38"/>
      <c r="WN128" s="38"/>
      <c r="WO128" s="38"/>
      <c r="WP128" s="38"/>
      <c r="WQ128" s="38"/>
      <c r="WR128" s="38"/>
      <c r="WS128" s="38"/>
      <c r="WT128" s="38"/>
      <c r="WU128" s="38"/>
      <c r="WV128" s="38"/>
      <c r="WW128" s="38"/>
      <c r="WX128" s="38"/>
      <c r="WY128" s="38"/>
      <c r="WZ128" s="38"/>
      <c r="XA128" s="38"/>
      <c r="XB128" s="38"/>
      <c r="XC128" s="38"/>
      <c r="XD128" s="38"/>
      <c r="XE128" s="38"/>
      <c r="XF128" s="38"/>
      <c r="XG128" s="38"/>
      <c r="XH128" s="38"/>
      <c r="XI128" s="38"/>
      <c r="XJ128" s="38"/>
      <c r="XK128" s="38"/>
      <c r="XL128" s="38"/>
      <c r="XM128" s="38"/>
      <c r="XN128" s="38"/>
      <c r="XO128" s="38"/>
      <c r="XP128" s="38"/>
      <c r="XQ128" s="38"/>
      <c r="XR128" s="38"/>
      <c r="XS128" s="38"/>
      <c r="XT128" s="38"/>
      <c r="XU128" s="38"/>
      <c r="XV128" s="38"/>
      <c r="XW128" s="38"/>
      <c r="XX128" s="38"/>
      <c r="XY128" s="38"/>
      <c r="XZ128" s="38"/>
      <c r="YA128" s="38"/>
      <c r="YB128" s="38"/>
      <c r="YC128" s="38"/>
      <c r="YD128" s="38"/>
      <c r="YE128" s="38"/>
      <c r="YF128" s="38"/>
      <c r="YG128" s="38"/>
      <c r="YH128" s="38"/>
      <c r="YI128" s="38"/>
      <c r="YJ128" s="38"/>
      <c r="YK128" s="38"/>
      <c r="YL128" s="38"/>
      <c r="YM128" s="38"/>
      <c r="YN128" s="38"/>
      <c r="YO128" s="38"/>
      <c r="YP128" s="38"/>
      <c r="YQ128" s="38"/>
      <c r="YR128" s="38"/>
      <c r="YS128" s="38"/>
      <c r="YT128" s="38"/>
      <c r="YU128" s="38"/>
      <c r="YV128" s="38"/>
      <c r="YW128" s="38"/>
      <c r="YX128" s="38"/>
      <c r="YY128" s="38"/>
      <c r="YZ128" s="38"/>
      <c r="ZA128" s="38"/>
      <c r="ZB128" s="38"/>
      <c r="ZC128" s="38"/>
      <c r="ZD128" s="38"/>
      <c r="ZE128" s="38"/>
      <c r="ZF128" s="38"/>
      <c r="ZG128" s="38"/>
      <c r="ZH128" s="38"/>
      <c r="ZI128" s="38"/>
      <c r="ZJ128" s="38"/>
      <c r="ZK128" s="38"/>
      <c r="ZL128" s="38"/>
      <c r="ZM128" s="38"/>
      <c r="ZN128" s="38"/>
      <c r="ZO128" s="38"/>
      <c r="ZP128" s="38"/>
      <c r="ZQ128" s="38"/>
      <c r="ZR128" s="38"/>
      <c r="ZS128" s="38"/>
      <c r="ZT128" s="38"/>
      <c r="ZU128" s="38"/>
      <c r="ZV128" s="38"/>
      <c r="ZW128" s="38"/>
      <c r="ZX128" s="38"/>
      <c r="ZY128" s="38"/>
      <c r="ZZ128" s="38"/>
      <c r="AAA128" s="38"/>
      <c r="AAB128" s="38"/>
      <c r="AAC128" s="38"/>
      <c r="AAD128" s="38"/>
      <c r="AAE128" s="38"/>
      <c r="AAF128" s="38"/>
      <c r="AAG128" s="38"/>
      <c r="AAH128" s="38"/>
      <c r="AAI128" s="38"/>
      <c r="AAJ128" s="31">
        <f t="shared" si="9"/>
        <v>0</v>
      </c>
      <c r="AAK128" s="5"/>
    </row>
    <row r="129" spans="1:713" s="36" customFormat="1" x14ac:dyDescent="0.25">
      <c r="A129" s="62" t="s">
        <v>256</v>
      </c>
      <c r="B129" s="77">
        <f t="shared" si="8"/>
        <v>0</v>
      </c>
      <c r="C129" s="69">
        <v>1</v>
      </c>
      <c r="D129" s="71">
        <v>43095</v>
      </c>
      <c r="E129" s="79">
        <v>38.21</v>
      </c>
      <c r="F129" s="79">
        <f t="shared" si="13"/>
        <v>0</v>
      </c>
      <c r="G129" s="77">
        <v>1</v>
      </c>
      <c r="H129" s="38"/>
      <c r="I129" s="38"/>
      <c r="J129" s="38"/>
      <c r="K129" s="38"/>
      <c r="L129" s="38">
        <v>1</v>
      </c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  <c r="AL129" s="38"/>
      <c r="AM129" s="38"/>
      <c r="AN129" s="38"/>
      <c r="AO129" s="38"/>
      <c r="AP129" s="38"/>
      <c r="AQ129" s="38"/>
      <c r="AR129" s="38"/>
      <c r="AS129" s="38"/>
      <c r="AT129" s="38"/>
      <c r="AU129" s="38"/>
      <c r="AV129" s="38"/>
      <c r="AW129" s="38"/>
      <c r="AX129" s="38"/>
      <c r="AY129" s="38"/>
      <c r="AZ129" s="38"/>
      <c r="BA129" s="38"/>
      <c r="BB129" s="38"/>
      <c r="BC129" s="38"/>
      <c r="BD129" s="38"/>
      <c r="BE129" s="38"/>
      <c r="BF129" s="38"/>
      <c r="BG129" s="38"/>
      <c r="BH129" s="38"/>
      <c r="BI129" s="38"/>
      <c r="BJ129" s="38"/>
      <c r="BK129" s="38"/>
      <c r="BL129" s="38"/>
      <c r="BM129" s="38"/>
      <c r="BN129" s="38"/>
      <c r="BO129" s="38"/>
      <c r="BP129" s="38"/>
      <c r="BQ129" s="38"/>
      <c r="BR129" s="38"/>
      <c r="BS129" s="38"/>
      <c r="BT129" s="38"/>
      <c r="BU129" s="38"/>
      <c r="BV129" s="38"/>
      <c r="BW129" s="38"/>
      <c r="BX129" s="38"/>
      <c r="BY129" s="38"/>
      <c r="BZ129" s="38"/>
      <c r="CA129" s="38"/>
      <c r="CB129" s="38"/>
      <c r="CC129" s="38"/>
      <c r="CD129" s="38"/>
      <c r="CE129" s="38"/>
      <c r="CF129" s="38"/>
      <c r="CG129" s="38"/>
      <c r="CH129" s="38"/>
      <c r="CI129" s="38"/>
      <c r="CJ129" s="38"/>
      <c r="CK129" s="38"/>
      <c r="CL129" s="38"/>
      <c r="CM129" s="38"/>
      <c r="CN129" s="38"/>
      <c r="CO129" s="38"/>
      <c r="CP129" s="38"/>
      <c r="CQ129" s="38"/>
      <c r="CR129" s="38"/>
      <c r="CS129" s="38"/>
      <c r="CT129" s="38"/>
      <c r="CU129" s="38"/>
      <c r="CV129" s="38"/>
      <c r="CW129" s="38"/>
      <c r="CX129" s="38"/>
      <c r="CY129" s="38"/>
      <c r="CZ129" s="38"/>
      <c r="DA129" s="38"/>
      <c r="DB129" s="38"/>
      <c r="DC129" s="38"/>
      <c r="DD129" s="38"/>
      <c r="DE129" s="38"/>
      <c r="DF129" s="38"/>
      <c r="DG129" s="38"/>
      <c r="DH129" s="38"/>
      <c r="DI129" s="38"/>
      <c r="DJ129" s="38"/>
      <c r="DK129" s="38"/>
      <c r="DL129" s="38"/>
      <c r="DM129" s="38"/>
      <c r="DN129" s="38"/>
      <c r="DO129" s="38"/>
      <c r="DP129" s="38"/>
      <c r="DQ129" s="38"/>
      <c r="DR129" s="38"/>
      <c r="DS129" s="38"/>
      <c r="DT129" s="38"/>
      <c r="DU129" s="38"/>
      <c r="DV129" s="38"/>
      <c r="DW129" s="38"/>
      <c r="DX129" s="38"/>
      <c r="DY129" s="38"/>
      <c r="DZ129" s="38"/>
      <c r="EA129" s="38"/>
      <c r="EB129" s="38"/>
      <c r="EC129" s="38"/>
      <c r="ED129" s="38"/>
      <c r="EE129" s="38"/>
      <c r="EF129" s="38"/>
      <c r="EG129" s="38"/>
      <c r="EH129" s="38"/>
      <c r="EI129" s="38"/>
      <c r="EJ129" s="38"/>
      <c r="EK129" s="38"/>
      <c r="EL129" s="38"/>
      <c r="EM129" s="38"/>
      <c r="EN129" s="38"/>
      <c r="EO129" s="38"/>
      <c r="EP129" s="38"/>
      <c r="EQ129" s="38"/>
      <c r="ER129" s="38"/>
      <c r="ES129" s="38"/>
      <c r="ET129" s="38"/>
      <c r="EU129" s="38"/>
      <c r="EV129" s="38"/>
      <c r="EW129" s="38"/>
      <c r="EX129" s="38"/>
      <c r="EY129" s="38"/>
      <c r="EZ129" s="38"/>
      <c r="FA129" s="38"/>
      <c r="FB129" s="38"/>
      <c r="FC129" s="38"/>
      <c r="FD129" s="38"/>
      <c r="FE129" s="38"/>
      <c r="FF129" s="38"/>
      <c r="FG129" s="38"/>
      <c r="FH129" s="38"/>
      <c r="FI129" s="38"/>
      <c r="FJ129" s="38"/>
      <c r="FK129" s="38"/>
      <c r="FL129" s="38"/>
      <c r="FM129" s="38"/>
      <c r="FN129" s="38"/>
      <c r="FO129" s="38"/>
      <c r="FP129" s="38"/>
      <c r="FQ129" s="38"/>
      <c r="FR129" s="38"/>
      <c r="FS129" s="38"/>
      <c r="FT129" s="38"/>
      <c r="FU129" s="38"/>
      <c r="FV129" s="38"/>
      <c r="FW129" s="38"/>
      <c r="FX129" s="38"/>
      <c r="FY129" s="38"/>
      <c r="FZ129" s="38"/>
      <c r="GA129" s="38"/>
      <c r="GB129" s="38"/>
      <c r="GC129" s="38"/>
      <c r="GD129" s="38"/>
      <c r="GE129" s="38"/>
      <c r="GF129" s="38"/>
      <c r="GG129" s="38"/>
      <c r="GH129" s="38"/>
      <c r="GI129" s="38"/>
      <c r="GJ129" s="38"/>
      <c r="GK129" s="38"/>
      <c r="GL129" s="38"/>
      <c r="GM129" s="38"/>
      <c r="GN129" s="38"/>
      <c r="GO129" s="38"/>
      <c r="GP129" s="38"/>
      <c r="GQ129" s="38"/>
      <c r="GR129" s="38"/>
      <c r="GS129" s="38"/>
      <c r="GT129" s="38"/>
      <c r="GU129" s="38"/>
      <c r="GV129" s="38"/>
      <c r="GW129" s="38"/>
      <c r="GX129" s="38"/>
      <c r="GY129" s="38"/>
      <c r="GZ129" s="38"/>
      <c r="HA129" s="38"/>
      <c r="HB129" s="38"/>
      <c r="HC129" s="38"/>
      <c r="HD129" s="38"/>
      <c r="HE129" s="38"/>
      <c r="HF129" s="38"/>
      <c r="HG129" s="38"/>
      <c r="HH129" s="38"/>
      <c r="HI129" s="38"/>
      <c r="HJ129" s="38"/>
      <c r="HK129" s="38"/>
      <c r="HL129" s="38"/>
      <c r="HM129" s="38"/>
      <c r="HN129" s="38"/>
      <c r="HO129" s="38"/>
      <c r="HP129" s="38"/>
      <c r="HQ129" s="38"/>
      <c r="HR129" s="38"/>
      <c r="HS129" s="38"/>
      <c r="HT129" s="38"/>
      <c r="HU129" s="38"/>
      <c r="HV129" s="38"/>
      <c r="HW129" s="38"/>
      <c r="HX129" s="38"/>
      <c r="HY129" s="38"/>
      <c r="HZ129" s="38"/>
      <c r="IA129" s="38"/>
      <c r="IB129" s="38"/>
      <c r="IC129" s="38"/>
      <c r="ID129" s="38"/>
      <c r="IE129" s="38"/>
      <c r="IF129" s="38"/>
      <c r="IG129" s="38"/>
      <c r="IH129" s="38"/>
      <c r="II129" s="38"/>
      <c r="IJ129" s="38"/>
      <c r="IK129" s="38"/>
      <c r="IL129" s="38"/>
      <c r="IM129" s="38"/>
      <c r="IN129" s="38"/>
      <c r="IO129" s="38"/>
      <c r="IP129" s="38"/>
      <c r="IQ129" s="38"/>
      <c r="IR129" s="38"/>
      <c r="IS129" s="38"/>
      <c r="IT129" s="38"/>
      <c r="IU129" s="38"/>
      <c r="IV129" s="38"/>
      <c r="IW129" s="38"/>
      <c r="IX129" s="38"/>
      <c r="IY129" s="38"/>
      <c r="IZ129" s="38"/>
      <c r="JA129" s="38"/>
      <c r="JB129" s="38"/>
      <c r="JC129" s="38"/>
      <c r="JD129" s="38"/>
      <c r="JE129" s="38"/>
      <c r="JF129" s="38"/>
      <c r="JG129" s="38"/>
      <c r="JH129" s="38"/>
      <c r="JI129" s="38"/>
      <c r="JJ129" s="38"/>
      <c r="JK129" s="38"/>
      <c r="JL129" s="38"/>
      <c r="JM129" s="38"/>
      <c r="JN129" s="38"/>
      <c r="JO129" s="38"/>
      <c r="JP129" s="38"/>
      <c r="JQ129" s="38"/>
      <c r="JR129" s="38"/>
      <c r="JS129" s="38"/>
      <c r="JT129" s="38"/>
      <c r="JU129" s="38"/>
      <c r="JV129" s="38"/>
      <c r="JW129" s="38"/>
      <c r="JX129" s="38"/>
      <c r="JY129" s="38"/>
      <c r="JZ129" s="38"/>
      <c r="KA129" s="38"/>
      <c r="KB129" s="38"/>
      <c r="KC129" s="38"/>
      <c r="KD129" s="38"/>
      <c r="KE129" s="38"/>
      <c r="KF129" s="38"/>
      <c r="KG129" s="38"/>
      <c r="KH129" s="38"/>
      <c r="KI129" s="38"/>
      <c r="KJ129" s="38"/>
      <c r="KK129" s="38"/>
      <c r="KL129" s="38"/>
      <c r="KM129" s="38"/>
      <c r="KN129" s="38"/>
      <c r="KO129" s="38"/>
      <c r="KP129" s="38"/>
      <c r="KQ129" s="38"/>
      <c r="KR129" s="38"/>
      <c r="KS129" s="38"/>
      <c r="KT129" s="38"/>
      <c r="KU129" s="38"/>
      <c r="KV129" s="38"/>
      <c r="KW129" s="38"/>
      <c r="KX129" s="38"/>
      <c r="KY129" s="38"/>
      <c r="KZ129" s="38"/>
      <c r="LA129" s="38"/>
      <c r="LB129" s="38"/>
      <c r="LC129" s="38"/>
      <c r="LD129" s="38"/>
      <c r="LE129" s="38"/>
      <c r="LF129" s="38"/>
      <c r="LG129" s="38"/>
      <c r="LH129" s="38"/>
      <c r="LI129" s="38"/>
      <c r="LJ129" s="38"/>
      <c r="LK129" s="38"/>
      <c r="LL129" s="38"/>
      <c r="LM129" s="38"/>
      <c r="LN129" s="38"/>
      <c r="LO129" s="38"/>
      <c r="LP129" s="38"/>
      <c r="LQ129" s="38"/>
      <c r="LR129" s="38"/>
      <c r="LS129" s="38"/>
      <c r="LT129" s="38"/>
      <c r="LU129" s="38"/>
      <c r="LV129" s="38"/>
      <c r="LW129" s="38"/>
      <c r="LX129" s="38"/>
      <c r="LY129" s="38"/>
      <c r="LZ129" s="38"/>
      <c r="MA129" s="38"/>
      <c r="MB129" s="38"/>
      <c r="MC129" s="38"/>
      <c r="MD129" s="38"/>
      <c r="ME129" s="38"/>
      <c r="MF129" s="38"/>
      <c r="MG129" s="38"/>
      <c r="MH129" s="38"/>
      <c r="MI129" s="38"/>
      <c r="MJ129" s="38"/>
      <c r="MK129" s="38"/>
      <c r="ML129" s="38"/>
      <c r="MM129" s="38"/>
      <c r="MN129" s="38"/>
      <c r="MO129" s="38"/>
      <c r="MP129" s="38"/>
      <c r="MQ129" s="38"/>
      <c r="MR129" s="38"/>
      <c r="MS129" s="38"/>
      <c r="MT129" s="38"/>
      <c r="MU129" s="38"/>
      <c r="MV129" s="38"/>
      <c r="MW129" s="38"/>
      <c r="MX129" s="38"/>
      <c r="MY129" s="38"/>
      <c r="MZ129" s="38"/>
      <c r="NA129" s="38"/>
      <c r="NB129" s="38"/>
      <c r="NC129" s="38"/>
      <c r="ND129" s="38"/>
      <c r="NE129" s="38"/>
      <c r="NF129" s="38"/>
      <c r="NG129" s="38"/>
      <c r="NH129" s="38"/>
      <c r="NI129" s="38"/>
      <c r="NJ129" s="38"/>
      <c r="NK129" s="38"/>
      <c r="NL129" s="38"/>
      <c r="NM129" s="38"/>
      <c r="NN129" s="38"/>
      <c r="NO129" s="38"/>
      <c r="NP129" s="38"/>
      <c r="NQ129" s="38"/>
      <c r="NR129" s="38"/>
      <c r="NS129" s="38"/>
      <c r="NT129" s="38"/>
      <c r="NU129" s="38"/>
      <c r="NV129" s="38"/>
      <c r="NW129" s="38"/>
      <c r="NX129" s="38"/>
      <c r="NY129" s="38"/>
      <c r="NZ129" s="38"/>
      <c r="OA129" s="38"/>
      <c r="OB129" s="38"/>
      <c r="OC129" s="38"/>
      <c r="OD129" s="38"/>
      <c r="OE129" s="38"/>
      <c r="OF129" s="38"/>
      <c r="OG129" s="38"/>
      <c r="OH129" s="38"/>
      <c r="OI129" s="38"/>
      <c r="OJ129" s="38"/>
      <c r="OK129" s="38"/>
      <c r="OL129" s="38"/>
      <c r="OM129" s="38"/>
      <c r="ON129" s="38"/>
      <c r="OO129" s="38"/>
      <c r="OP129" s="38"/>
      <c r="OQ129" s="38"/>
      <c r="OR129" s="38"/>
      <c r="OS129" s="38"/>
      <c r="OT129" s="38"/>
      <c r="OU129" s="38"/>
      <c r="OV129" s="38"/>
      <c r="OW129" s="38"/>
      <c r="OX129" s="38"/>
      <c r="OY129" s="38"/>
      <c r="OZ129" s="38"/>
      <c r="PA129" s="38"/>
      <c r="PB129" s="38"/>
      <c r="PC129" s="38"/>
      <c r="PD129" s="38"/>
      <c r="PE129" s="38"/>
      <c r="PF129" s="38"/>
      <c r="PG129" s="38"/>
      <c r="PH129" s="38"/>
      <c r="PI129" s="38"/>
      <c r="PJ129" s="38"/>
      <c r="PK129" s="38"/>
      <c r="PL129" s="38"/>
      <c r="PM129" s="38"/>
      <c r="PN129" s="38"/>
      <c r="PO129" s="38"/>
      <c r="PP129" s="38"/>
      <c r="PQ129" s="38"/>
      <c r="PR129" s="38"/>
      <c r="PS129" s="38"/>
      <c r="PT129" s="38"/>
      <c r="PU129" s="38"/>
      <c r="PV129" s="38"/>
      <c r="PW129" s="38"/>
      <c r="PX129" s="38"/>
      <c r="PY129" s="38"/>
      <c r="PZ129" s="38"/>
      <c r="QA129" s="38"/>
      <c r="QB129" s="38"/>
      <c r="QC129" s="38"/>
      <c r="QD129" s="38"/>
      <c r="QE129" s="38"/>
      <c r="QF129" s="38"/>
      <c r="QG129" s="38"/>
      <c r="QH129" s="38"/>
      <c r="QI129" s="38"/>
      <c r="QJ129" s="38"/>
      <c r="QK129" s="38"/>
      <c r="QL129" s="38"/>
      <c r="QM129" s="38"/>
      <c r="QN129" s="38"/>
      <c r="QO129" s="38"/>
      <c r="QP129" s="38"/>
      <c r="QQ129" s="38"/>
      <c r="QR129" s="38"/>
      <c r="QS129" s="38"/>
      <c r="QT129" s="38"/>
      <c r="QU129" s="38"/>
      <c r="QV129" s="38"/>
      <c r="QW129" s="38"/>
      <c r="QX129" s="38"/>
      <c r="QY129" s="38"/>
      <c r="QZ129" s="38"/>
      <c r="RA129" s="38"/>
      <c r="RB129" s="38"/>
      <c r="RC129" s="38"/>
      <c r="RD129" s="38"/>
      <c r="RE129" s="38"/>
      <c r="RF129" s="38"/>
      <c r="RG129" s="38"/>
      <c r="RH129" s="38"/>
      <c r="RI129" s="38"/>
      <c r="RJ129" s="38"/>
      <c r="RK129" s="38"/>
      <c r="RL129" s="38"/>
      <c r="RM129" s="38"/>
      <c r="RN129" s="38"/>
      <c r="RO129" s="38"/>
      <c r="RP129" s="38"/>
      <c r="RQ129" s="38"/>
      <c r="RR129" s="38"/>
      <c r="RS129" s="38"/>
      <c r="RT129" s="38"/>
      <c r="RU129" s="38"/>
      <c r="RV129" s="38"/>
      <c r="RW129" s="38"/>
      <c r="RX129" s="38"/>
      <c r="RY129" s="38"/>
      <c r="RZ129" s="38"/>
      <c r="SA129" s="38"/>
      <c r="SB129" s="38"/>
      <c r="SC129" s="38"/>
      <c r="SD129" s="38"/>
      <c r="SE129" s="38"/>
      <c r="SF129" s="38"/>
      <c r="SG129" s="38"/>
      <c r="SH129" s="38"/>
      <c r="SI129" s="38"/>
      <c r="SJ129" s="38"/>
      <c r="SK129" s="38"/>
      <c r="SL129" s="38"/>
      <c r="SM129" s="38"/>
      <c r="SN129" s="38"/>
      <c r="SO129" s="38"/>
      <c r="SP129" s="38"/>
      <c r="SQ129" s="38"/>
      <c r="SR129" s="38"/>
      <c r="SS129" s="38"/>
      <c r="ST129" s="38"/>
      <c r="SU129" s="38"/>
      <c r="SV129" s="38"/>
      <c r="SW129" s="38"/>
      <c r="SX129" s="38"/>
      <c r="SY129" s="38"/>
      <c r="SZ129" s="38"/>
      <c r="TA129" s="38"/>
      <c r="TB129" s="38"/>
      <c r="TC129" s="38"/>
      <c r="TD129" s="38"/>
      <c r="TE129" s="38"/>
      <c r="TF129" s="38"/>
      <c r="TG129" s="38"/>
      <c r="TH129" s="38"/>
      <c r="TI129" s="38"/>
      <c r="TJ129" s="38"/>
      <c r="TK129" s="38"/>
      <c r="TL129" s="38"/>
      <c r="TM129" s="38"/>
      <c r="TN129" s="38"/>
      <c r="TO129" s="38"/>
      <c r="TP129" s="38"/>
      <c r="TQ129" s="38"/>
      <c r="TR129" s="38"/>
      <c r="TS129" s="38"/>
      <c r="TT129" s="38"/>
      <c r="TU129" s="38"/>
      <c r="TV129" s="38"/>
      <c r="TW129" s="38"/>
      <c r="TX129" s="38"/>
      <c r="TY129" s="38"/>
      <c r="TZ129" s="38"/>
      <c r="UA129" s="38"/>
      <c r="UB129" s="38"/>
      <c r="UC129" s="38"/>
      <c r="UD129" s="38"/>
      <c r="UE129" s="38"/>
      <c r="UF129" s="38"/>
      <c r="UG129" s="38"/>
      <c r="UH129" s="38"/>
      <c r="UI129" s="38"/>
      <c r="UJ129" s="38"/>
      <c r="UK129" s="38"/>
      <c r="UL129" s="38"/>
      <c r="UM129" s="38"/>
      <c r="UN129" s="38"/>
      <c r="UO129" s="38"/>
      <c r="UP129" s="38"/>
      <c r="UQ129" s="38"/>
      <c r="UR129" s="38"/>
      <c r="US129" s="38"/>
      <c r="UT129" s="38"/>
      <c r="UU129" s="38"/>
      <c r="UV129" s="38"/>
      <c r="UW129" s="38"/>
      <c r="UX129" s="38"/>
      <c r="UY129" s="38"/>
      <c r="UZ129" s="38"/>
      <c r="VA129" s="38"/>
      <c r="VB129" s="38"/>
      <c r="VC129" s="38"/>
      <c r="VD129" s="38"/>
      <c r="VE129" s="38"/>
      <c r="VF129" s="38"/>
      <c r="VG129" s="38"/>
      <c r="VH129" s="38"/>
      <c r="VI129" s="38"/>
      <c r="VJ129" s="38"/>
      <c r="VK129" s="38"/>
      <c r="VL129" s="38"/>
      <c r="VM129" s="38"/>
      <c r="VN129" s="38"/>
      <c r="VO129" s="38"/>
      <c r="VP129" s="38"/>
      <c r="VQ129" s="38"/>
      <c r="VR129" s="38"/>
      <c r="VS129" s="38"/>
      <c r="VT129" s="38"/>
      <c r="VU129" s="38"/>
      <c r="VV129" s="38"/>
      <c r="VW129" s="38"/>
      <c r="VX129" s="38"/>
      <c r="VY129" s="38"/>
      <c r="VZ129" s="38"/>
      <c r="WA129" s="38"/>
      <c r="WB129" s="38"/>
      <c r="WC129" s="38"/>
      <c r="WD129" s="38"/>
      <c r="WE129" s="38"/>
      <c r="WF129" s="38"/>
      <c r="WG129" s="38"/>
      <c r="WH129" s="38"/>
      <c r="WI129" s="38"/>
      <c r="WJ129" s="38"/>
      <c r="WK129" s="38"/>
      <c r="WL129" s="38"/>
      <c r="WM129" s="38"/>
      <c r="WN129" s="38"/>
      <c r="WO129" s="38"/>
      <c r="WP129" s="38"/>
      <c r="WQ129" s="38"/>
      <c r="WR129" s="38"/>
      <c r="WS129" s="38"/>
      <c r="WT129" s="38"/>
      <c r="WU129" s="38"/>
      <c r="WV129" s="38"/>
      <c r="WW129" s="38"/>
      <c r="WX129" s="38"/>
      <c r="WY129" s="38"/>
      <c r="WZ129" s="38"/>
      <c r="XA129" s="38"/>
      <c r="XB129" s="38"/>
      <c r="XC129" s="38"/>
      <c r="XD129" s="38"/>
      <c r="XE129" s="38"/>
      <c r="XF129" s="38"/>
      <c r="XG129" s="38"/>
      <c r="XH129" s="38"/>
      <c r="XI129" s="38"/>
      <c r="XJ129" s="38"/>
      <c r="XK129" s="38"/>
      <c r="XL129" s="38"/>
      <c r="XM129" s="38"/>
      <c r="XN129" s="38"/>
      <c r="XO129" s="38"/>
      <c r="XP129" s="38"/>
      <c r="XQ129" s="38"/>
      <c r="XR129" s="38"/>
      <c r="XS129" s="38"/>
      <c r="XT129" s="38"/>
      <c r="XU129" s="38"/>
      <c r="XV129" s="38"/>
      <c r="XW129" s="38"/>
      <c r="XX129" s="38"/>
      <c r="XY129" s="38"/>
      <c r="XZ129" s="38"/>
      <c r="YA129" s="38"/>
      <c r="YB129" s="38"/>
      <c r="YC129" s="38"/>
      <c r="YD129" s="38"/>
      <c r="YE129" s="38"/>
      <c r="YF129" s="38"/>
      <c r="YG129" s="38"/>
      <c r="YH129" s="38"/>
      <c r="YI129" s="38"/>
      <c r="YJ129" s="38"/>
      <c r="YK129" s="38"/>
      <c r="YL129" s="38"/>
      <c r="YM129" s="38"/>
      <c r="YN129" s="38"/>
      <c r="YO129" s="38"/>
      <c r="YP129" s="38"/>
      <c r="YQ129" s="38"/>
      <c r="YR129" s="38"/>
      <c r="YS129" s="38"/>
      <c r="YT129" s="38"/>
      <c r="YU129" s="38"/>
      <c r="YV129" s="38"/>
      <c r="YW129" s="38"/>
      <c r="YX129" s="38"/>
      <c r="YY129" s="38"/>
      <c r="YZ129" s="38"/>
      <c r="ZA129" s="38"/>
      <c r="ZB129" s="38"/>
      <c r="ZC129" s="38"/>
      <c r="ZD129" s="38"/>
      <c r="ZE129" s="38"/>
      <c r="ZF129" s="38"/>
      <c r="ZG129" s="38"/>
      <c r="ZH129" s="38"/>
      <c r="ZI129" s="38"/>
      <c r="ZJ129" s="38"/>
      <c r="ZK129" s="38"/>
      <c r="ZL129" s="38"/>
      <c r="ZM129" s="38"/>
      <c r="ZN129" s="38"/>
      <c r="ZO129" s="38"/>
      <c r="ZP129" s="38"/>
      <c r="ZQ129" s="38"/>
      <c r="ZR129" s="38"/>
      <c r="ZS129" s="38"/>
      <c r="ZT129" s="38"/>
      <c r="ZU129" s="38"/>
      <c r="ZV129" s="38"/>
      <c r="ZW129" s="38"/>
      <c r="ZX129" s="38"/>
      <c r="ZY129" s="38"/>
      <c r="ZZ129" s="38"/>
      <c r="AAA129" s="38"/>
      <c r="AAB129" s="38"/>
      <c r="AAC129" s="38"/>
      <c r="AAD129" s="38"/>
      <c r="AAE129" s="38"/>
      <c r="AAF129" s="38"/>
      <c r="AAG129" s="38"/>
      <c r="AAH129" s="38"/>
      <c r="AAI129" s="38"/>
      <c r="AAJ129" s="31">
        <f t="shared" si="9"/>
        <v>0</v>
      </c>
      <c r="AAK129" s="5"/>
    </row>
    <row r="130" spans="1:713" s="36" customFormat="1" x14ac:dyDescent="0.25">
      <c r="A130" s="62" t="s">
        <v>33</v>
      </c>
      <c r="B130" s="77">
        <f t="shared" si="8"/>
        <v>0</v>
      </c>
      <c r="C130" s="69">
        <v>1</v>
      </c>
      <c r="D130" s="71">
        <v>43255</v>
      </c>
      <c r="E130" s="79">
        <v>22.46</v>
      </c>
      <c r="F130" s="79">
        <f t="shared" si="13"/>
        <v>0</v>
      </c>
      <c r="G130" s="77">
        <v>170</v>
      </c>
      <c r="H130" s="38"/>
      <c r="I130" s="38"/>
      <c r="J130" s="38"/>
      <c r="K130" s="38"/>
      <c r="L130" s="38"/>
      <c r="M130" s="38"/>
      <c r="N130" s="38">
        <v>70</v>
      </c>
      <c r="O130" s="38">
        <v>30</v>
      </c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  <c r="AL130" s="38"/>
      <c r="AM130" s="38"/>
      <c r="AN130" s="38"/>
      <c r="AO130" s="38"/>
      <c r="AP130" s="38"/>
      <c r="AQ130" s="38"/>
      <c r="AR130" s="38"/>
      <c r="AS130" s="38"/>
      <c r="AT130" s="38"/>
      <c r="AU130" s="38"/>
      <c r="AV130" s="38"/>
      <c r="AW130" s="38"/>
      <c r="AX130" s="38"/>
      <c r="AY130" s="38"/>
      <c r="AZ130" s="38"/>
      <c r="BA130" s="38"/>
      <c r="BB130" s="38"/>
      <c r="BC130" s="38"/>
      <c r="BD130" s="38"/>
      <c r="BE130" s="38"/>
      <c r="BF130" s="38"/>
      <c r="BG130" s="38"/>
      <c r="BH130" s="38"/>
      <c r="BI130" s="38"/>
      <c r="BJ130" s="38"/>
      <c r="BK130" s="38"/>
      <c r="BL130" s="38"/>
      <c r="BM130" s="38"/>
      <c r="BN130" s="38"/>
      <c r="BO130" s="38"/>
      <c r="BP130" s="38"/>
      <c r="BQ130" s="38"/>
      <c r="BR130" s="38"/>
      <c r="BS130" s="38"/>
      <c r="BT130" s="38"/>
      <c r="BU130" s="38"/>
      <c r="BV130" s="38"/>
      <c r="BW130" s="38"/>
      <c r="BX130" s="38"/>
      <c r="BY130" s="38"/>
      <c r="BZ130" s="38"/>
      <c r="CA130" s="38"/>
      <c r="CB130" s="38"/>
      <c r="CC130" s="38"/>
      <c r="CD130" s="38"/>
      <c r="CE130" s="38"/>
      <c r="CF130" s="38"/>
      <c r="CG130" s="38"/>
      <c r="CH130" s="38"/>
      <c r="CI130" s="38"/>
      <c r="CJ130" s="38">
        <v>20</v>
      </c>
      <c r="CK130" s="38"/>
      <c r="CL130" s="38"/>
      <c r="CM130" s="38"/>
      <c r="CN130" s="38">
        <v>50</v>
      </c>
      <c r="CO130" s="38"/>
      <c r="CP130" s="38"/>
      <c r="CQ130" s="38"/>
      <c r="CR130" s="38"/>
      <c r="CS130" s="38"/>
      <c r="CT130" s="38"/>
      <c r="CU130" s="38"/>
      <c r="CV130" s="38"/>
      <c r="CW130" s="38"/>
      <c r="CX130" s="38"/>
      <c r="CY130" s="38"/>
      <c r="CZ130" s="38"/>
      <c r="DA130" s="38"/>
      <c r="DB130" s="38"/>
      <c r="DC130" s="38"/>
      <c r="DD130" s="38"/>
      <c r="DE130" s="38"/>
      <c r="DF130" s="38"/>
      <c r="DG130" s="38"/>
      <c r="DH130" s="38"/>
      <c r="DI130" s="38"/>
      <c r="DJ130" s="38"/>
      <c r="DK130" s="38"/>
      <c r="DL130" s="38"/>
      <c r="DM130" s="38"/>
      <c r="DN130" s="38"/>
      <c r="DO130" s="38"/>
      <c r="DP130" s="38"/>
      <c r="DQ130" s="38"/>
      <c r="DR130" s="38"/>
      <c r="DS130" s="38"/>
      <c r="DT130" s="38"/>
      <c r="DU130" s="38"/>
      <c r="DV130" s="38"/>
      <c r="DW130" s="38"/>
      <c r="DX130" s="38"/>
      <c r="DY130" s="38"/>
      <c r="DZ130" s="38"/>
      <c r="EA130" s="38"/>
      <c r="EB130" s="38"/>
      <c r="EC130" s="38"/>
      <c r="ED130" s="38"/>
      <c r="EE130" s="38"/>
      <c r="EF130" s="38"/>
      <c r="EG130" s="38"/>
      <c r="EH130" s="38"/>
      <c r="EI130" s="38"/>
      <c r="EJ130" s="38"/>
      <c r="EK130" s="38"/>
      <c r="EL130" s="38"/>
      <c r="EM130" s="38"/>
      <c r="EN130" s="38"/>
      <c r="EO130" s="38"/>
      <c r="EP130" s="38"/>
      <c r="EQ130" s="38"/>
      <c r="ER130" s="38"/>
      <c r="ES130" s="38"/>
      <c r="ET130" s="38"/>
      <c r="EU130" s="38"/>
      <c r="EV130" s="38"/>
      <c r="EW130" s="38"/>
      <c r="EX130" s="38"/>
      <c r="EY130" s="38"/>
      <c r="EZ130" s="38"/>
      <c r="FA130" s="38"/>
      <c r="FB130" s="38"/>
      <c r="FC130" s="38"/>
      <c r="FD130" s="38"/>
      <c r="FE130" s="38"/>
      <c r="FF130" s="38"/>
      <c r="FG130" s="38"/>
      <c r="FH130" s="38"/>
      <c r="FI130" s="38"/>
      <c r="FJ130" s="38"/>
      <c r="FK130" s="38"/>
      <c r="FL130" s="38"/>
      <c r="FM130" s="38"/>
      <c r="FN130" s="38"/>
      <c r="FO130" s="38"/>
      <c r="FP130" s="38"/>
      <c r="FQ130" s="38"/>
      <c r="FR130" s="38"/>
      <c r="FS130" s="38"/>
      <c r="FT130" s="38"/>
      <c r="FU130" s="38"/>
      <c r="FV130" s="38"/>
      <c r="FW130" s="38"/>
      <c r="FX130" s="38"/>
      <c r="FY130" s="38"/>
      <c r="FZ130" s="38"/>
      <c r="GA130" s="38"/>
      <c r="GB130" s="38"/>
      <c r="GC130" s="38"/>
      <c r="GD130" s="38"/>
      <c r="GE130" s="38"/>
      <c r="GF130" s="38"/>
      <c r="GG130" s="38"/>
      <c r="GH130" s="38"/>
      <c r="GI130" s="38"/>
      <c r="GJ130" s="38"/>
      <c r="GK130" s="38"/>
      <c r="GL130" s="38"/>
      <c r="GM130" s="38"/>
      <c r="GN130" s="38"/>
      <c r="GO130" s="38"/>
      <c r="GP130" s="38"/>
      <c r="GQ130" s="38"/>
      <c r="GR130" s="38"/>
      <c r="GS130" s="38"/>
      <c r="GT130" s="38"/>
      <c r="GU130" s="38"/>
      <c r="GV130" s="38"/>
      <c r="GW130" s="38"/>
      <c r="GX130" s="38"/>
      <c r="GY130" s="38"/>
      <c r="GZ130" s="38"/>
      <c r="HA130" s="38"/>
      <c r="HB130" s="38"/>
      <c r="HC130" s="38"/>
      <c r="HD130" s="38"/>
      <c r="HE130" s="38"/>
      <c r="HF130" s="38"/>
      <c r="HG130" s="38"/>
      <c r="HH130" s="38"/>
      <c r="HI130" s="38"/>
      <c r="HJ130" s="38"/>
      <c r="HK130" s="38"/>
      <c r="HL130" s="38"/>
      <c r="HM130" s="38"/>
      <c r="HN130" s="38"/>
      <c r="HO130" s="38"/>
      <c r="HP130" s="38"/>
      <c r="HQ130" s="38"/>
      <c r="HR130" s="38"/>
      <c r="HS130" s="38"/>
      <c r="HT130" s="38"/>
      <c r="HU130" s="38"/>
      <c r="HV130" s="38"/>
      <c r="HW130" s="38"/>
      <c r="HX130" s="38"/>
      <c r="HY130" s="38">
        <v>3</v>
      </c>
      <c r="HZ130" s="38"/>
      <c r="IA130" s="38"/>
      <c r="IB130" s="38"/>
      <c r="IC130" s="38"/>
      <c r="ID130" s="38"/>
      <c r="IE130" s="38"/>
      <c r="IF130" s="38"/>
      <c r="IG130" s="38">
        <v>3</v>
      </c>
      <c r="IH130" s="38"/>
      <c r="II130" s="38"/>
      <c r="IJ130" s="38"/>
      <c r="IK130" s="38"/>
      <c r="IL130" s="38"/>
      <c r="IM130" s="38"/>
      <c r="IN130" s="38"/>
      <c r="IO130" s="38"/>
      <c r="IP130" s="38"/>
      <c r="IQ130" s="38"/>
      <c r="IR130" s="38"/>
      <c r="IS130" s="38"/>
      <c r="IT130" s="38"/>
      <c r="IU130" s="38"/>
      <c r="IV130" s="38"/>
      <c r="IW130" s="38"/>
      <c r="IX130" s="38"/>
      <c r="IY130" s="38"/>
      <c r="IZ130" s="38"/>
      <c r="JA130" s="38"/>
      <c r="JB130" s="38"/>
      <c r="JC130" s="38"/>
      <c r="JD130" s="38"/>
      <c r="JE130" s="38"/>
      <c r="JF130" s="38"/>
      <c r="JG130" s="38"/>
      <c r="JH130" s="38"/>
      <c r="JI130" s="38"/>
      <c r="JJ130" s="38"/>
      <c r="JK130" s="38"/>
      <c r="JL130" s="38"/>
      <c r="JM130" s="38"/>
      <c r="JN130" s="38"/>
      <c r="JO130" s="38"/>
      <c r="JP130" s="38"/>
      <c r="JQ130" s="38"/>
      <c r="JR130" s="38"/>
      <c r="JS130" s="38"/>
      <c r="JT130" s="38"/>
      <c r="JU130" s="38"/>
      <c r="JV130" s="38"/>
      <c r="JW130" s="38"/>
      <c r="JX130" s="38"/>
      <c r="JY130" s="38"/>
      <c r="JZ130" s="38"/>
      <c r="KA130" s="38"/>
      <c r="KB130" s="38"/>
      <c r="KC130" s="38"/>
      <c r="KD130" s="38"/>
      <c r="KE130" s="38"/>
      <c r="KF130" s="38"/>
      <c r="KG130" s="38"/>
      <c r="KH130" s="38"/>
      <c r="KI130" s="38"/>
      <c r="KJ130" s="38"/>
      <c r="KK130" s="38"/>
      <c r="KL130" s="38"/>
      <c r="KM130" s="38">
        <v>2</v>
      </c>
      <c r="KN130" s="38"/>
      <c r="KO130" s="38"/>
      <c r="KP130" s="38"/>
      <c r="KQ130" s="38"/>
      <c r="KR130" s="38">
        <v>2</v>
      </c>
      <c r="KS130" s="38"/>
      <c r="KT130" s="38"/>
      <c r="KU130" s="38"/>
      <c r="KV130" s="38"/>
      <c r="KW130" s="38"/>
      <c r="KX130" s="38"/>
      <c r="KY130" s="38"/>
      <c r="KZ130" s="38"/>
      <c r="LA130" s="38"/>
      <c r="LB130" s="38"/>
      <c r="LC130" s="38"/>
      <c r="LD130" s="38"/>
      <c r="LE130" s="38"/>
      <c r="LF130" s="38"/>
      <c r="LG130" s="38"/>
      <c r="LH130" s="38"/>
      <c r="LI130" s="38"/>
      <c r="LJ130" s="38"/>
      <c r="LK130" s="38"/>
      <c r="LL130" s="38"/>
      <c r="LM130" s="38"/>
      <c r="LN130" s="38"/>
      <c r="LO130" s="38"/>
      <c r="LP130" s="38"/>
      <c r="LQ130" s="38"/>
      <c r="LR130" s="38"/>
      <c r="LS130" s="38"/>
      <c r="LT130" s="38"/>
      <c r="LU130" s="38"/>
      <c r="LV130" s="38"/>
      <c r="LW130" s="38"/>
      <c r="LX130" s="38"/>
      <c r="LY130" s="38"/>
      <c r="LZ130" s="38"/>
      <c r="MA130" s="38"/>
      <c r="MB130" s="38"/>
      <c r="MC130" s="38"/>
      <c r="MD130" s="38"/>
      <c r="ME130" s="38"/>
      <c r="MF130" s="38"/>
      <c r="MG130" s="38"/>
      <c r="MH130" s="38"/>
      <c r="MI130" s="38"/>
      <c r="MJ130" s="38"/>
      <c r="MK130" s="38"/>
      <c r="ML130" s="38"/>
      <c r="MM130" s="38"/>
      <c r="MN130" s="38"/>
      <c r="MO130" s="38"/>
      <c r="MP130" s="38"/>
      <c r="MQ130" s="38"/>
      <c r="MR130" s="38"/>
      <c r="MS130" s="38"/>
      <c r="MT130" s="38"/>
      <c r="MU130" s="38"/>
      <c r="MV130" s="38"/>
      <c r="MW130" s="38"/>
      <c r="MX130" s="38"/>
      <c r="MY130" s="38"/>
      <c r="MZ130" s="38"/>
      <c r="NA130" s="38"/>
      <c r="NB130" s="38"/>
      <c r="NC130" s="38"/>
      <c r="ND130" s="38"/>
      <c r="NE130" s="38"/>
      <c r="NF130" s="38"/>
      <c r="NG130" s="38"/>
      <c r="NH130" s="38"/>
      <c r="NI130" s="38"/>
      <c r="NJ130" s="38"/>
      <c r="NK130" s="38"/>
      <c r="NL130" s="38"/>
      <c r="NM130" s="38"/>
      <c r="NN130" s="38"/>
      <c r="NO130" s="38"/>
      <c r="NP130" s="38"/>
      <c r="NQ130" s="38"/>
      <c r="NR130" s="38"/>
      <c r="NS130" s="38"/>
      <c r="NT130" s="38"/>
      <c r="NU130" s="38"/>
      <c r="NV130" s="38"/>
      <c r="NW130" s="38"/>
      <c r="NX130" s="38"/>
      <c r="NY130" s="38"/>
      <c r="NZ130" s="38"/>
      <c r="OA130" s="38"/>
      <c r="OB130" s="38"/>
      <c r="OC130" s="38"/>
      <c r="OD130" s="38"/>
      <c r="OE130" s="38"/>
      <c r="OF130" s="38"/>
      <c r="OG130" s="38"/>
      <c r="OH130" s="38"/>
      <c r="OI130" s="38"/>
      <c r="OJ130" s="38"/>
      <c r="OK130" s="38"/>
      <c r="OL130" s="38"/>
      <c r="OM130" s="38"/>
      <c r="ON130" s="38"/>
      <c r="OO130" s="38"/>
      <c r="OP130" s="38"/>
      <c r="OQ130" s="38"/>
      <c r="OR130" s="38"/>
      <c r="OS130" s="38"/>
      <c r="OT130" s="38"/>
      <c r="OU130" s="38"/>
      <c r="OV130" s="38"/>
      <c r="OW130" s="38"/>
      <c r="OX130" s="38"/>
      <c r="OY130" s="38"/>
      <c r="OZ130" s="38"/>
      <c r="PA130" s="38"/>
      <c r="PB130" s="38"/>
      <c r="PC130" s="38"/>
      <c r="PD130" s="38"/>
      <c r="PE130" s="38"/>
      <c r="PF130" s="38"/>
      <c r="PG130" s="38"/>
      <c r="PH130" s="38"/>
      <c r="PI130" s="38"/>
      <c r="PJ130" s="38"/>
      <c r="PK130" s="38"/>
      <c r="PL130" s="38"/>
      <c r="PM130" s="38"/>
      <c r="PN130" s="38"/>
      <c r="PO130" s="38"/>
      <c r="PP130" s="38"/>
      <c r="PQ130" s="38"/>
      <c r="PR130" s="38"/>
      <c r="PS130" s="38"/>
      <c r="PT130" s="38"/>
      <c r="PU130" s="38"/>
      <c r="PV130" s="38"/>
      <c r="PW130" s="38"/>
      <c r="PX130" s="38"/>
      <c r="PY130" s="38"/>
      <c r="PZ130" s="38"/>
      <c r="QA130" s="38"/>
      <c r="QB130" s="38"/>
      <c r="QC130" s="38"/>
      <c r="QD130" s="38"/>
      <c r="QE130" s="38"/>
      <c r="QF130" s="38"/>
      <c r="QG130" s="38"/>
      <c r="QH130" s="38"/>
      <c r="QI130" s="38"/>
      <c r="QJ130" s="38"/>
      <c r="QK130" s="38"/>
      <c r="QL130" s="38"/>
      <c r="QM130" s="38"/>
      <c r="QN130" s="38"/>
      <c r="QO130" s="38"/>
      <c r="QP130" s="38"/>
      <c r="QQ130" s="38"/>
      <c r="QR130" s="38"/>
      <c r="QS130" s="38"/>
      <c r="QT130" s="38"/>
      <c r="QU130" s="38"/>
      <c r="QV130" s="38"/>
      <c r="QW130" s="38"/>
      <c r="QX130" s="38"/>
      <c r="QY130" s="38"/>
      <c r="QZ130" s="38"/>
      <c r="RA130" s="38"/>
      <c r="RB130" s="38"/>
      <c r="RC130" s="38"/>
      <c r="RD130" s="38"/>
      <c r="RE130" s="38"/>
      <c r="RF130" s="38"/>
      <c r="RG130" s="38"/>
      <c r="RH130" s="38"/>
      <c r="RI130" s="38"/>
      <c r="RJ130" s="38"/>
      <c r="RK130" s="38"/>
      <c r="RL130" s="38"/>
      <c r="RM130" s="38"/>
      <c r="RN130" s="38"/>
      <c r="RO130" s="38"/>
      <c r="RP130" s="38"/>
      <c r="RQ130" s="38"/>
      <c r="RR130" s="38"/>
      <c r="RS130" s="38"/>
      <c r="RT130" s="38"/>
      <c r="RU130" s="38"/>
      <c r="RV130" s="38"/>
      <c r="RW130" s="38"/>
      <c r="RX130" s="38"/>
      <c r="RY130" s="38"/>
      <c r="RZ130" s="38"/>
      <c r="SA130" s="38"/>
      <c r="SB130" s="38"/>
      <c r="SC130" s="38"/>
      <c r="SD130" s="38"/>
      <c r="SE130" s="38"/>
      <c r="SF130" s="38"/>
      <c r="SG130" s="38"/>
      <c r="SH130" s="38"/>
      <c r="SI130" s="38"/>
      <c r="SJ130" s="38"/>
      <c r="SK130" s="38"/>
      <c r="SL130" s="38"/>
      <c r="SM130" s="38"/>
      <c r="SN130" s="38"/>
      <c r="SO130" s="38"/>
      <c r="SP130" s="38"/>
      <c r="SQ130" s="38"/>
      <c r="SR130" s="38"/>
      <c r="SS130" s="38"/>
      <c r="ST130" s="38"/>
      <c r="SU130" s="38"/>
      <c r="SV130" s="38"/>
      <c r="SW130" s="38"/>
      <c r="SX130" s="38"/>
      <c r="SY130" s="38"/>
      <c r="SZ130" s="38"/>
      <c r="TA130" s="38"/>
      <c r="TB130" s="38"/>
      <c r="TC130" s="38"/>
      <c r="TD130" s="38"/>
      <c r="TE130" s="38"/>
      <c r="TF130" s="38"/>
      <c r="TG130" s="38"/>
      <c r="TH130" s="38"/>
      <c r="TI130" s="38"/>
      <c r="TJ130" s="38"/>
      <c r="TK130" s="38"/>
      <c r="TL130" s="38"/>
      <c r="TM130" s="38"/>
      <c r="TN130" s="38"/>
      <c r="TO130" s="38"/>
      <c r="TP130" s="38"/>
      <c r="TQ130" s="38"/>
      <c r="TR130" s="38"/>
      <c r="TS130" s="38"/>
      <c r="TT130" s="38"/>
      <c r="TU130" s="38"/>
      <c r="TV130" s="38"/>
      <c r="TW130" s="38"/>
      <c r="TX130" s="38"/>
      <c r="TY130" s="38"/>
      <c r="TZ130" s="38"/>
      <c r="UA130" s="38"/>
      <c r="UB130" s="38"/>
      <c r="UC130" s="38"/>
      <c r="UD130" s="38"/>
      <c r="UE130" s="38"/>
      <c r="UF130" s="38"/>
      <c r="UG130" s="38"/>
      <c r="UH130" s="38"/>
      <c r="UI130" s="38"/>
      <c r="UJ130" s="38"/>
      <c r="UK130" s="38"/>
      <c r="UL130" s="38"/>
      <c r="UM130" s="38"/>
      <c r="UN130" s="38"/>
      <c r="UO130" s="38"/>
      <c r="UP130" s="38"/>
      <c r="UQ130" s="38"/>
      <c r="UR130" s="38"/>
      <c r="US130" s="38"/>
      <c r="UT130" s="38"/>
      <c r="UU130" s="38"/>
      <c r="UV130" s="38"/>
      <c r="UW130" s="38"/>
      <c r="UX130" s="38"/>
      <c r="UY130" s="38"/>
      <c r="UZ130" s="38"/>
      <c r="VA130" s="38"/>
      <c r="VB130" s="38"/>
      <c r="VC130" s="38"/>
      <c r="VD130" s="38"/>
      <c r="VE130" s="38"/>
      <c r="VF130" s="38"/>
      <c r="VG130" s="38"/>
      <c r="VH130" s="38"/>
      <c r="VI130" s="38"/>
      <c r="VJ130" s="38"/>
      <c r="VK130" s="38"/>
      <c r="VL130" s="38"/>
      <c r="VM130" s="38"/>
      <c r="VN130" s="38"/>
      <c r="VO130" s="38"/>
      <c r="VP130" s="38"/>
      <c r="VQ130" s="38"/>
      <c r="VR130" s="38"/>
      <c r="VS130" s="38"/>
      <c r="VT130" s="38"/>
      <c r="VU130" s="38"/>
      <c r="VV130" s="38"/>
      <c r="VW130" s="38"/>
      <c r="VX130" s="38"/>
      <c r="VY130" s="38"/>
      <c r="VZ130" s="38"/>
      <c r="WA130" s="38"/>
      <c r="WB130" s="38"/>
      <c r="WC130" s="38"/>
      <c r="WD130" s="38"/>
      <c r="WE130" s="38"/>
      <c r="WF130" s="38"/>
      <c r="WG130" s="38"/>
      <c r="WH130" s="38"/>
      <c r="WI130" s="38"/>
      <c r="WJ130" s="38"/>
      <c r="WK130" s="38"/>
      <c r="WL130" s="38"/>
      <c r="WM130" s="38"/>
      <c r="WN130" s="38"/>
      <c r="WO130" s="38"/>
      <c r="WP130" s="38"/>
      <c r="WQ130" s="38"/>
      <c r="WR130" s="38"/>
      <c r="WS130" s="38"/>
      <c r="WT130" s="38"/>
      <c r="WU130" s="38"/>
      <c r="WV130" s="38"/>
      <c r="WW130" s="38"/>
      <c r="WX130" s="38"/>
      <c r="WY130" s="38"/>
      <c r="WZ130" s="38"/>
      <c r="XA130" s="38"/>
      <c r="XB130" s="38"/>
      <c r="XC130" s="38"/>
      <c r="XD130" s="38"/>
      <c r="XE130" s="38"/>
      <c r="XF130" s="38"/>
      <c r="XG130" s="38"/>
      <c r="XH130" s="38"/>
      <c r="XI130" s="38"/>
      <c r="XJ130" s="38"/>
      <c r="XK130" s="38"/>
      <c r="XL130" s="38"/>
      <c r="XM130" s="38"/>
      <c r="XN130" s="38"/>
      <c r="XO130" s="38"/>
      <c r="XP130" s="38"/>
      <c r="XQ130" s="38"/>
      <c r="XR130" s="38"/>
      <c r="XS130" s="38"/>
      <c r="XT130" s="38"/>
      <c r="XU130" s="38"/>
      <c r="XV130" s="38"/>
      <c r="XW130" s="38"/>
      <c r="XX130" s="38"/>
      <c r="XY130" s="38"/>
      <c r="XZ130" s="38"/>
      <c r="YA130" s="38"/>
      <c r="YB130" s="38"/>
      <c r="YC130" s="38"/>
      <c r="YD130" s="38"/>
      <c r="YE130" s="38"/>
      <c r="YF130" s="38"/>
      <c r="YG130" s="38"/>
      <c r="YH130" s="38"/>
      <c r="YI130" s="38"/>
      <c r="YJ130" s="38"/>
      <c r="YK130" s="38"/>
      <c r="YL130" s="38"/>
      <c r="YM130" s="38"/>
      <c r="YN130" s="38"/>
      <c r="YO130" s="38"/>
      <c r="YP130" s="38"/>
      <c r="YQ130" s="38"/>
      <c r="YR130" s="38"/>
      <c r="YS130" s="38"/>
      <c r="YT130" s="38"/>
      <c r="YU130" s="38"/>
      <c r="YV130" s="38"/>
      <c r="YW130" s="38"/>
      <c r="YX130" s="38"/>
      <c r="YY130" s="38"/>
      <c r="YZ130" s="38"/>
      <c r="ZA130" s="38"/>
      <c r="ZB130" s="38"/>
      <c r="ZC130" s="38"/>
      <c r="ZD130" s="38"/>
      <c r="ZE130" s="38"/>
      <c r="ZF130" s="38"/>
      <c r="ZG130" s="38"/>
      <c r="ZH130" s="38"/>
      <c r="ZI130" s="38"/>
      <c r="ZJ130" s="38"/>
      <c r="ZK130" s="38"/>
      <c r="ZL130" s="38"/>
      <c r="ZM130" s="38"/>
      <c r="ZN130" s="38"/>
      <c r="ZO130" s="38"/>
      <c r="ZP130" s="38"/>
      <c r="ZQ130" s="38"/>
      <c r="ZR130" s="38"/>
      <c r="ZS130" s="38"/>
      <c r="ZT130" s="38"/>
      <c r="ZU130" s="38"/>
      <c r="ZV130" s="38"/>
      <c r="ZW130" s="38"/>
      <c r="ZX130" s="38"/>
      <c r="ZY130" s="38"/>
      <c r="ZZ130" s="38"/>
      <c r="AAA130" s="38"/>
      <c r="AAB130" s="38"/>
      <c r="AAC130" s="38"/>
      <c r="AAD130" s="38"/>
      <c r="AAE130" s="38"/>
      <c r="AAF130" s="38"/>
      <c r="AAG130" s="38"/>
      <c r="AAH130" s="38"/>
      <c r="AAI130" s="38"/>
      <c r="AAJ130" s="31">
        <f t="shared" si="9"/>
        <v>0</v>
      </c>
      <c r="AAK130" s="5"/>
    </row>
    <row r="131" spans="1:713" s="36" customFormat="1" x14ac:dyDescent="0.25">
      <c r="A131" s="62" t="s">
        <v>33</v>
      </c>
      <c r="B131" s="77">
        <f t="shared" si="8"/>
        <v>0</v>
      </c>
      <c r="C131" s="69">
        <v>10</v>
      </c>
      <c r="D131" s="71">
        <v>43444</v>
      </c>
      <c r="E131" s="79">
        <v>17.8</v>
      </c>
      <c r="F131" s="79">
        <f t="shared" si="13"/>
        <v>0</v>
      </c>
      <c r="G131" s="77">
        <v>20</v>
      </c>
      <c r="H131" s="38"/>
      <c r="I131" s="38">
        <v>20</v>
      </c>
      <c r="J131" s="38"/>
      <c r="K131" s="38"/>
      <c r="L131" s="38"/>
      <c r="M131" s="38">
        <v>10</v>
      </c>
      <c r="N131" s="38"/>
      <c r="O131" s="38">
        <v>20</v>
      </c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>
        <v>20</v>
      </c>
      <c r="AC131" s="38"/>
      <c r="AD131" s="38"/>
      <c r="AE131" s="38"/>
      <c r="AF131" s="38"/>
      <c r="AG131" s="38"/>
      <c r="AH131" s="38"/>
      <c r="AI131" s="38"/>
      <c r="AJ131" s="38"/>
      <c r="AK131" s="38"/>
      <c r="AL131" s="38"/>
      <c r="AM131" s="38"/>
      <c r="AN131" s="38"/>
      <c r="AO131" s="38"/>
      <c r="AP131" s="38"/>
      <c r="AQ131" s="38"/>
      <c r="AR131" s="38"/>
      <c r="AS131" s="38"/>
      <c r="AT131" s="38"/>
      <c r="AU131" s="38"/>
      <c r="AV131" s="38"/>
      <c r="AW131" s="38"/>
      <c r="AX131" s="38"/>
      <c r="AY131" s="38"/>
      <c r="AZ131" s="38"/>
      <c r="BA131" s="38"/>
      <c r="BB131" s="38"/>
      <c r="BC131" s="38"/>
      <c r="BD131" s="38"/>
      <c r="BE131" s="38"/>
      <c r="BF131" s="38"/>
      <c r="BG131" s="38"/>
      <c r="BH131" s="38"/>
      <c r="BI131" s="38"/>
      <c r="BJ131" s="38"/>
      <c r="BK131" s="38"/>
      <c r="BL131" s="38"/>
      <c r="BM131" s="38"/>
      <c r="BN131" s="38"/>
      <c r="BO131" s="38"/>
      <c r="BP131" s="38"/>
      <c r="BQ131" s="38"/>
      <c r="BR131" s="38"/>
      <c r="BS131" s="38"/>
      <c r="BT131" s="38"/>
      <c r="BU131" s="38"/>
      <c r="BV131" s="38"/>
      <c r="BW131" s="38"/>
      <c r="BX131" s="38">
        <v>30</v>
      </c>
      <c r="BY131" s="38">
        <v>200</v>
      </c>
      <c r="BZ131" s="38"/>
      <c r="CA131" s="38"/>
      <c r="CB131" s="38"/>
      <c r="CC131" s="38"/>
      <c r="CD131" s="38"/>
      <c r="CE131" s="38"/>
      <c r="CF131" s="38"/>
      <c r="CG131" s="38"/>
      <c r="CH131" s="38"/>
      <c r="CI131" s="38"/>
      <c r="CJ131" s="38"/>
      <c r="CK131" s="38"/>
      <c r="CL131" s="38"/>
      <c r="CM131" s="38"/>
      <c r="CN131" s="38">
        <v>70</v>
      </c>
      <c r="CO131" s="38"/>
      <c r="CP131" s="38">
        <v>40</v>
      </c>
      <c r="CQ131" s="38"/>
      <c r="CR131" s="38"/>
      <c r="CS131" s="38"/>
      <c r="CT131" s="38"/>
      <c r="CU131" s="38"/>
      <c r="CV131" s="38"/>
      <c r="CW131" s="38"/>
      <c r="CX131" s="38">
        <v>10</v>
      </c>
      <c r="CY131" s="38"/>
      <c r="CZ131" s="38"/>
      <c r="DA131" s="38"/>
      <c r="DB131" s="38"/>
      <c r="DC131" s="38"/>
      <c r="DD131" s="38"/>
      <c r="DE131" s="38"/>
      <c r="DF131" s="38"/>
      <c r="DG131" s="38"/>
      <c r="DH131" s="38"/>
      <c r="DI131" s="38"/>
      <c r="DJ131" s="38"/>
      <c r="DK131" s="38"/>
      <c r="DL131" s="38"/>
      <c r="DM131" s="38"/>
      <c r="DN131" s="38"/>
      <c r="DO131" s="38"/>
      <c r="DP131" s="38"/>
      <c r="DQ131" s="38">
        <v>40</v>
      </c>
      <c r="DR131" s="38"/>
      <c r="DS131" s="38"/>
      <c r="DT131" s="38"/>
      <c r="DU131" s="38"/>
      <c r="DV131" s="38"/>
      <c r="DW131" s="38"/>
      <c r="DX131" s="38"/>
      <c r="DY131" s="38"/>
      <c r="DZ131" s="38"/>
      <c r="EA131" s="38"/>
      <c r="EB131" s="38"/>
      <c r="EC131" s="38"/>
      <c r="ED131" s="38"/>
      <c r="EE131" s="38"/>
      <c r="EF131" s="38"/>
      <c r="EG131" s="38"/>
      <c r="EH131" s="38"/>
      <c r="EI131" s="38"/>
      <c r="EJ131" s="38"/>
      <c r="EK131" s="38"/>
      <c r="EL131" s="38"/>
      <c r="EM131" s="38"/>
      <c r="EN131" s="38"/>
      <c r="EO131" s="38"/>
      <c r="EP131" s="38"/>
      <c r="EQ131" s="38"/>
      <c r="ER131" s="38"/>
      <c r="ES131" s="38"/>
      <c r="ET131" s="38"/>
      <c r="EU131" s="38"/>
      <c r="EV131" s="38"/>
      <c r="EW131" s="38"/>
      <c r="EX131" s="38"/>
      <c r="EY131" s="38"/>
      <c r="EZ131" s="38"/>
      <c r="FA131" s="38"/>
      <c r="FB131" s="38"/>
      <c r="FC131" s="38"/>
      <c r="FD131" s="38"/>
      <c r="FE131" s="38"/>
      <c r="FF131" s="38"/>
      <c r="FG131" s="38"/>
      <c r="FH131" s="38"/>
      <c r="FI131" s="38"/>
      <c r="FJ131" s="38"/>
      <c r="FK131" s="38"/>
      <c r="FL131" s="38"/>
      <c r="FM131" s="38"/>
      <c r="FN131" s="38"/>
      <c r="FO131" s="38"/>
      <c r="FP131" s="38"/>
      <c r="FQ131" s="38"/>
      <c r="FR131" s="38"/>
      <c r="FS131" s="38"/>
      <c r="FT131" s="38"/>
      <c r="FU131" s="38"/>
      <c r="FV131" s="38"/>
      <c r="FW131" s="38"/>
      <c r="FX131" s="38"/>
      <c r="FY131" s="38"/>
      <c r="FZ131" s="38"/>
      <c r="GA131" s="38"/>
      <c r="GB131" s="38"/>
      <c r="GC131" s="38"/>
      <c r="GD131" s="38"/>
      <c r="GE131" s="38"/>
      <c r="GF131" s="38"/>
      <c r="GG131" s="38"/>
      <c r="GH131" s="38"/>
      <c r="GI131" s="38">
        <v>560</v>
      </c>
      <c r="GJ131" s="38"/>
      <c r="GK131" s="38">
        <v>120</v>
      </c>
      <c r="GL131" s="38">
        <v>60</v>
      </c>
      <c r="GM131" s="38">
        <v>80</v>
      </c>
      <c r="GN131" s="38"/>
      <c r="GO131" s="38">
        <v>20</v>
      </c>
      <c r="GP131" s="38"/>
      <c r="GQ131" s="38"/>
      <c r="GR131" s="38"/>
      <c r="GS131" s="38"/>
      <c r="GT131" s="38"/>
      <c r="GU131" s="38"/>
      <c r="GV131" s="38"/>
      <c r="GW131" s="38"/>
      <c r="GX131" s="38"/>
      <c r="GY131" s="38"/>
      <c r="GZ131" s="38"/>
      <c r="HA131" s="38"/>
      <c r="HB131" s="38"/>
      <c r="HC131" s="38"/>
      <c r="HD131" s="38"/>
      <c r="HE131" s="38"/>
      <c r="HF131" s="38"/>
      <c r="HG131" s="38"/>
      <c r="HH131" s="38"/>
      <c r="HI131" s="38"/>
      <c r="HJ131" s="38"/>
      <c r="HK131" s="38"/>
      <c r="HL131" s="38"/>
      <c r="HM131" s="38"/>
      <c r="HN131" s="38"/>
      <c r="HO131" s="38"/>
      <c r="HP131" s="38">
        <v>20</v>
      </c>
      <c r="HQ131" s="38"/>
      <c r="HR131" s="38"/>
      <c r="HS131" s="38"/>
      <c r="HT131" s="38"/>
      <c r="HU131" s="38"/>
      <c r="HV131" s="38"/>
      <c r="HW131" s="38">
        <v>170</v>
      </c>
      <c r="HX131" s="38"/>
      <c r="HY131" s="38"/>
      <c r="HZ131" s="38"/>
      <c r="IA131" s="38"/>
      <c r="IB131" s="38"/>
      <c r="IC131" s="38"/>
      <c r="ID131" s="38"/>
      <c r="IE131" s="38"/>
      <c r="IF131" s="38"/>
      <c r="IG131" s="38"/>
      <c r="IH131" s="38"/>
      <c r="II131" s="38"/>
      <c r="IJ131" s="38"/>
      <c r="IK131" s="38"/>
      <c r="IL131" s="38"/>
      <c r="IM131" s="38"/>
      <c r="IN131" s="38"/>
      <c r="IO131" s="38"/>
      <c r="IP131" s="38"/>
      <c r="IQ131" s="38"/>
      <c r="IR131" s="38"/>
      <c r="IS131" s="38"/>
      <c r="IT131" s="38"/>
      <c r="IU131" s="38"/>
      <c r="IV131" s="38"/>
      <c r="IW131" s="38"/>
      <c r="IX131" s="38"/>
      <c r="IY131" s="38"/>
      <c r="IZ131" s="38"/>
      <c r="JA131" s="38"/>
      <c r="JB131" s="38"/>
      <c r="JC131" s="38"/>
      <c r="JD131" s="38"/>
      <c r="JE131" s="38"/>
      <c r="JF131" s="38"/>
      <c r="JG131" s="38"/>
      <c r="JH131" s="38"/>
      <c r="JI131" s="38"/>
      <c r="JJ131" s="38"/>
      <c r="JK131" s="38">
        <v>90</v>
      </c>
      <c r="JL131" s="38"/>
      <c r="JM131" s="38"/>
      <c r="JN131" s="38"/>
      <c r="JO131" s="38"/>
      <c r="JP131" s="38"/>
      <c r="JQ131" s="38"/>
      <c r="JR131" s="38">
        <v>200</v>
      </c>
      <c r="JS131" s="38"/>
      <c r="JT131" s="38"/>
      <c r="JU131" s="38"/>
      <c r="JV131" s="38"/>
      <c r="JW131" s="38"/>
      <c r="JX131" s="38"/>
      <c r="JY131" s="38"/>
      <c r="JZ131" s="38">
        <v>40</v>
      </c>
      <c r="KA131" s="38"/>
      <c r="KB131" s="38"/>
      <c r="KC131" s="38"/>
      <c r="KD131" s="38"/>
      <c r="KE131" s="38"/>
      <c r="KF131" s="38"/>
      <c r="KG131" s="38"/>
      <c r="KH131" s="38"/>
      <c r="KI131" s="38"/>
      <c r="KJ131" s="38"/>
      <c r="KK131" s="38"/>
      <c r="KL131" s="38"/>
      <c r="KM131" s="38"/>
      <c r="KN131" s="38"/>
      <c r="KO131" s="38"/>
      <c r="KP131" s="38"/>
      <c r="KQ131" s="38"/>
      <c r="KR131" s="38"/>
      <c r="KS131" s="38"/>
      <c r="KT131" s="38"/>
      <c r="KU131" s="38"/>
      <c r="KV131" s="38"/>
      <c r="KW131" s="38"/>
      <c r="KX131" s="38"/>
      <c r="KY131" s="38"/>
      <c r="KZ131" s="38"/>
      <c r="LA131" s="38"/>
      <c r="LB131" s="38">
        <v>100</v>
      </c>
      <c r="LC131" s="38"/>
      <c r="LD131" s="38"/>
      <c r="LE131" s="38"/>
      <c r="LF131" s="38"/>
      <c r="LG131" s="38"/>
      <c r="LH131" s="38"/>
      <c r="LI131" s="38"/>
      <c r="LJ131" s="38"/>
      <c r="LK131" s="38"/>
      <c r="LL131" s="38"/>
      <c r="LM131" s="38"/>
      <c r="LN131" s="38"/>
      <c r="LO131" s="38"/>
      <c r="LP131" s="38"/>
      <c r="LQ131" s="38"/>
      <c r="LR131" s="38"/>
      <c r="LS131" s="38"/>
      <c r="LT131" s="38"/>
      <c r="LU131" s="38"/>
      <c r="LV131" s="38"/>
      <c r="LW131" s="38"/>
      <c r="LX131" s="38"/>
      <c r="LY131" s="38"/>
      <c r="LZ131" s="38">
        <v>10</v>
      </c>
      <c r="MA131" s="38"/>
      <c r="MB131" s="38"/>
      <c r="MC131" s="38"/>
      <c r="MD131" s="38"/>
      <c r="ME131" s="38"/>
      <c r="MF131" s="38"/>
      <c r="MG131" s="38"/>
      <c r="MH131" s="38"/>
      <c r="MI131" s="38"/>
      <c r="MJ131" s="38">
        <v>50</v>
      </c>
      <c r="MK131" s="38"/>
      <c r="ML131" s="38"/>
      <c r="MM131" s="38"/>
      <c r="MN131" s="38"/>
      <c r="MO131" s="38"/>
      <c r="MP131" s="38"/>
      <c r="MQ131" s="38"/>
      <c r="MR131" s="38"/>
      <c r="MS131" s="38">
        <v>20</v>
      </c>
      <c r="MT131" s="38"/>
      <c r="MU131" s="38"/>
      <c r="MV131" s="38"/>
      <c r="MW131" s="38"/>
      <c r="MX131" s="38"/>
      <c r="MY131" s="38"/>
      <c r="MZ131" s="38"/>
      <c r="NA131" s="38"/>
      <c r="NB131" s="38"/>
      <c r="NC131" s="38">
        <v>100</v>
      </c>
      <c r="ND131" s="38"/>
      <c r="NE131" s="38"/>
      <c r="NF131" s="38"/>
      <c r="NG131" s="38"/>
      <c r="NH131" s="38"/>
      <c r="NI131" s="38"/>
      <c r="NJ131" s="38"/>
      <c r="NK131" s="38"/>
      <c r="NL131" s="38"/>
      <c r="NM131" s="38"/>
      <c r="NN131" s="38"/>
      <c r="NO131" s="38"/>
      <c r="NP131" s="38"/>
      <c r="NQ131" s="38"/>
      <c r="NR131" s="38">
        <v>80</v>
      </c>
      <c r="NS131" s="38"/>
      <c r="NT131" s="38"/>
      <c r="NU131" s="38"/>
      <c r="NV131" s="38"/>
      <c r="NW131" s="38"/>
      <c r="NX131" s="38"/>
      <c r="NY131" s="38"/>
      <c r="NZ131" s="38"/>
      <c r="OA131" s="38"/>
      <c r="OB131" s="38"/>
      <c r="OC131" s="38"/>
      <c r="OD131" s="38"/>
      <c r="OE131" s="38"/>
      <c r="OF131" s="38"/>
      <c r="OG131" s="38"/>
      <c r="OH131" s="38"/>
      <c r="OI131" s="38"/>
      <c r="OJ131" s="38"/>
      <c r="OK131" s="38"/>
      <c r="OL131" s="38">
        <v>300</v>
      </c>
      <c r="OM131" s="38"/>
      <c r="ON131" s="38"/>
      <c r="OO131" s="38"/>
      <c r="OP131" s="38"/>
      <c r="OQ131" s="38"/>
      <c r="OR131" s="38"/>
      <c r="OS131" s="38"/>
      <c r="OT131" s="38"/>
      <c r="OU131" s="38"/>
      <c r="OV131" s="38"/>
      <c r="OW131" s="38"/>
      <c r="OX131" s="38"/>
      <c r="OY131" s="38"/>
      <c r="OZ131" s="38"/>
      <c r="PA131" s="38"/>
      <c r="PB131" s="38"/>
      <c r="PC131" s="38"/>
      <c r="PD131" s="38"/>
      <c r="PE131" s="38"/>
      <c r="PF131" s="38"/>
      <c r="PG131" s="38"/>
      <c r="PH131" s="38"/>
      <c r="PI131" s="38"/>
      <c r="PJ131" s="38"/>
      <c r="PK131" s="38"/>
      <c r="PL131" s="38"/>
      <c r="PM131" s="38"/>
      <c r="PN131" s="38">
        <v>120</v>
      </c>
      <c r="PO131" s="38"/>
      <c r="PP131" s="38"/>
      <c r="PQ131" s="38"/>
      <c r="PR131" s="38"/>
      <c r="PS131" s="38"/>
      <c r="PT131" s="38"/>
      <c r="PU131" s="38"/>
      <c r="PV131" s="38"/>
      <c r="PW131" s="38"/>
      <c r="PX131" s="38"/>
      <c r="PY131" s="38"/>
      <c r="PZ131" s="38"/>
      <c r="QA131" s="38"/>
      <c r="QB131" s="38"/>
      <c r="QC131" s="38"/>
      <c r="QD131" s="38"/>
      <c r="QE131" s="38"/>
      <c r="QF131" s="38"/>
      <c r="QG131" s="38"/>
      <c r="QH131" s="38"/>
      <c r="QI131" s="38"/>
      <c r="QJ131" s="38"/>
      <c r="QK131" s="38"/>
      <c r="QL131" s="38"/>
      <c r="QM131" s="38"/>
      <c r="QN131" s="38"/>
      <c r="QO131" s="38"/>
      <c r="QP131" s="38"/>
      <c r="QQ131" s="38"/>
      <c r="QR131" s="38"/>
      <c r="QS131" s="38"/>
      <c r="QT131" s="38">
        <v>100</v>
      </c>
      <c r="QU131" s="38"/>
      <c r="QV131" s="38"/>
      <c r="QW131" s="38"/>
      <c r="QX131" s="38"/>
      <c r="QY131" s="38"/>
      <c r="QZ131" s="38"/>
      <c r="RA131" s="38"/>
      <c r="RB131" s="38"/>
      <c r="RC131" s="38"/>
      <c r="RD131" s="38"/>
      <c r="RE131" s="38"/>
      <c r="RF131" s="38"/>
      <c r="RG131" s="38"/>
      <c r="RH131" s="38"/>
      <c r="RI131" s="38"/>
      <c r="RJ131" s="38"/>
      <c r="RK131" s="38">
        <v>80</v>
      </c>
      <c r="RL131" s="38"/>
      <c r="RM131" s="38"/>
      <c r="RN131" s="38"/>
      <c r="RO131" s="38"/>
      <c r="RP131" s="38"/>
      <c r="RQ131" s="38"/>
      <c r="RR131" s="38"/>
      <c r="RS131" s="38"/>
      <c r="RT131" s="38"/>
      <c r="RU131" s="38"/>
      <c r="RV131" s="38"/>
      <c r="RW131" s="38"/>
      <c r="RX131" s="38"/>
      <c r="RY131" s="38"/>
      <c r="RZ131" s="38"/>
      <c r="SA131" s="38"/>
      <c r="SB131" s="38"/>
      <c r="SC131" s="38"/>
      <c r="SD131" s="38"/>
      <c r="SE131" s="38"/>
      <c r="SF131" s="38"/>
      <c r="SG131" s="38"/>
      <c r="SH131" s="38"/>
      <c r="SI131" s="38"/>
      <c r="SJ131" s="38"/>
      <c r="SK131" s="38"/>
      <c r="SL131" s="38"/>
      <c r="SM131" s="38"/>
      <c r="SN131" s="38"/>
      <c r="SO131" s="38"/>
      <c r="SP131" s="38"/>
      <c r="SQ131" s="38"/>
      <c r="SR131" s="38"/>
      <c r="SS131" s="38"/>
      <c r="ST131" s="38"/>
      <c r="SU131" s="38"/>
      <c r="SV131" s="38"/>
      <c r="SW131" s="38"/>
      <c r="SX131" s="38"/>
      <c r="SY131" s="38"/>
      <c r="SZ131" s="38"/>
      <c r="TA131" s="38"/>
      <c r="TB131" s="38"/>
      <c r="TC131" s="38"/>
      <c r="TD131" s="38"/>
      <c r="TE131" s="38"/>
      <c r="TF131" s="38"/>
      <c r="TG131" s="38"/>
      <c r="TH131" s="38"/>
      <c r="TI131" s="38"/>
      <c r="TJ131" s="38"/>
      <c r="TK131" s="38"/>
      <c r="TL131" s="38"/>
      <c r="TM131" s="38"/>
      <c r="TN131" s="38"/>
      <c r="TO131" s="38"/>
      <c r="TP131" s="38"/>
      <c r="TQ131" s="38"/>
      <c r="TR131" s="38"/>
      <c r="TS131" s="38"/>
      <c r="TT131" s="38"/>
      <c r="TU131" s="38"/>
      <c r="TV131" s="38"/>
      <c r="TW131" s="38"/>
      <c r="TX131" s="38"/>
      <c r="TY131" s="38"/>
      <c r="TZ131" s="38"/>
      <c r="UA131" s="38"/>
      <c r="UB131" s="38"/>
      <c r="UC131" s="38"/>
      <c r="UD131" s="38"/>
      <c r="UE131" s="38"/>
      <c r="UF131" s="38"/>
      <c r="UG131" s="38"/>
      <c r="UH131" s="38"/>
      <c r="UI131" s="38"/>
      <c r="UJ131" s="38"/>
      <c r="UK131" s="38"/>
      <c r="UL131" s="38"/>
      <c r="UM131" s="38"/>
      <c r="UN131" s="38"/>
      <c r="UO131" s="38"/>
      <c r="UP131" s="38"/>
      <c r="UQ131" s="38"/>
      <c r="UR131" s="38"/>
      <c r="US131" s="38"/>
      <c r="UT131" s="38"/>
      <c r="UU131" s="38"/>
      <c r="UV131" s="38"/>
      <c r="UW131" s="38"/>
      <c r="UX131" s="38"/>
      <c r="UY131" s="38"/>
      <c r="UZ131" s="38"/>
      <c r="VA131" s="38"/>
      <c r="VB131" s="38"/>
      <c r="VC131" s="38"/>
      <c r="VD131" s="38"/>
      <c r="VE131" s="38"/>
      <c r="VF131" s="38"/>
      <c r="VG131" s="38"/>
      <c r="VH131" s="38"/>
      <c r="VI131" s="38"/>
      <c r="VJ131" s="38"/>
      <c r="VK131" s="38"/>
      <c r="VL131" s="38"/>
      <c r="VM131" s="38"/>
      <c r="VN131" s="38"/>
      <c r="VO131" s="38"/>
      <c r="VP131" s="38"/>
      <c r="VQ131" s="38"/>
      <c r="VR131" s="38"/>
      <c r="VS131" s="38"/>
      <c r="VT131" s="38"/>
      <c r="VU131" s="38"/>
      <c r="VV131" s="38"/>
      <c r="VW131" s="38"/>
      <c r="VX131" s="38"/>
      <c r="VY131" s="38"/>
      <c r="VZ131" s="38"/>
      <c r="WA131" s="38"/>
      <c r="WB131" s="38"/>
      <c r="WC131" s="38"/>
      <c r="WD131" s="38"/>
      <c r="WE131" s="38"/>
      <c r="WF131" s="38"/>
      <c r="WG131" s="38"/>
      <c r="WH131" s="38"/>
      <c r="WI131" s="38"/>
      <c r="WJ131" s="38"/>
      <c r="WK131" s="38"/>
      <c r="WL131" s="38"/>
      <c r="WM131" s="38"/>
      <c r="WN131" s="38"/>
      <c r="WO131" s="38"/>
      <c r="WP131" s="38"/>
      <c r="WQ131" s="38">
        <v>20</v>
      </c>
      <c r="WR131" s="38"/>
      <c r="WS131" s="38"/>
      <c r="WT131" s="38"/>
      <c r="WU131" s="38"/>
      <c r="WV131" s="38"/>
      <c r="WW131" s="38"/>
      <c r="WX131" s="38"/>
      <c r="WY131" s="38"/>
      <c r="WZ131" s="38"/>
      <c r="XA131" s="38"/>
      <c r="XB131" s="38"/>
      <c r="XC131" s="38"/>
      <c r="XD131" s="38"/>
      <c r="XE131" s="38"/>
      <c r="XF131" s="38"/>
      <c r="XG131" s="38">
        <v>20</v>
      </c>
      <c r="XH131" s="38"/>
      <c r="XI131" s="38"/>
      <c r="XJ131" s="38"/>
      <c r="XK131" s="38"/>
      <c r="XL131" s="38"/>
      <c r="XM131" s="38"/>
      <c r="XN131" s="38"/>
      <c r="XO131" s="38"/>
      <c r="XP131" s="38"/>
      <c r="XQ131" s="38"/>
      <c r="XR131" s="38"/>
      <c r="XS131" s="38"/>
      <c r="XT131" s="38"/>
      <c r="XU131" s="38"/>
      <c r="XV131" s="38"/>
      <c r="XW131" s="38"/>
      <c r="XX131" s="38"/>
      <c r="XY131" s="38"/>
      <c r="XZ131" s="38"/>
      <c r="YA131" s="38"/>
      <c r="YB131" s="38"/>
      <c r="YC131" s="38">
        <v>200</v>
      </c>
      <c r="YD131" s="38"/>
      <c r="YE131" s="38"/>
      <c r="YF131" s="38"/>
      <c r="YG131" s="38"/>
      <c r="YH131" s="38"/>
      <c r="YI131" s="38"/>
      <c r="YJ131" s="38"/>
      <c r="YK131" s="38"/>
      <c r="YL131" s="38"/>
      <c r="YM131" s="38"/>
      <c r="YN131" s="38"/>
      <c r="YO131" s="38"/>
      <c r="YP131" s="38"/>
      <c r="YQ131" s="38"/>
      <c r="YR131" s="38"/>
      <c r="YS131" s="38"/>
      <c r="YT131" s="38"/>
      <c r="YU131" s="38">
        <v>160</v>
      </c>
      <c r="YV131" s="38"/>
      <c r="YW131" s="38"/>
      <c r="YX131" s="38"/>
      <c r="YY131" s="38"/>
      <c r="YZ131" s="38"/>
      <c r="ZA131" s="38"/>
      <c r="ZB131" s="38"/>
      <c r="ZC131" s="38"/>
      <c r="ZD131" s="38"/>
      <c r="ZE131" s="38"/>
      <c r="ZF131" s="38"/>
      <c r="ZG131" s="38"/>
      <c r="ZH131" s="38"/>
      <c r="ZI131" s="38"/>
      <c r="ZJ131" s="38"/>
      <c r="ZK131" s="38"/>
      <c r="ZL131" s="38"/>
      <c r="ZM131" s="38"/>
      <c r="ZN131" s="38"/>
      <c r="ZO131" s="38"/>
      <c r="ZP131" s="38"/>
      <c r="ZQ131" s="38"/>
      <c r="ZR131" s="38"/>
      <c r="ZS131" s="38"/>
      <c r="ZT131" s="38"/>
      <c r="ZU131" s="38"/>
      <c r="ZV131" s="38"/>
      <c r="ZW131" s="38"/>
      <c r="ZX131" s="38">
        <v>40</v>
      </c>
      <c r="ZY131" s="38"/>
      <c r="ZZ131" s="38"/>
      <c r="AAA131" s="38"/>
      <c r="AAB131" s="38"/>
      <c r="AAC131" s="38"/>
      <c r="AAD131" s="38"/>
      <c r="AAE131" s="38"/>
      <c r="AAF131" s="38"/>
      <c r="AAG131" s="38"/>
      <c r="AAH131" s="38"/>
      <c r="AAI131" s="38"/>
      <c r="AAJ131" s="31">
        <f t="shared" si="9"/>
        <v>0</v>
      </c>
      <c r="AAK131" s="5"/>
    </row>
    <row r="132" spans="1:713" s="36" customFormat="1" x14ac:dyDescent="0.25">
      <c r="A132" s="62" t="s">
        <v>33</v>
      </c>
      <c r="B132" s="77">
        <f t="shared" ref="B132:B195" si="14">SUMIF(G$3:AAI$3,"прих",G132:AAI132)-SUMIF(G$3:AAI$3,"отгр",G132:AAI132)</f>
        <v>60</v>
      </c>
      <c r="C132" s="69">
        <v>10</v>
      </c>
      <c r="D132" s="71">
        <v>43381</v>
      </c>
      <c r="E132" s="79">
        <v>19.16</v>
      </c>
      <c r="F132" s="79">
        <f t="shared" si="13"/>
        <v>1149.5999999999999</v>
      </c>
      <c r="G132" s="77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  <c r="AL132" s="38"/>
      <c r="AM132" s="38"/>
      <c r="AN132" s="38"/>
      <c r="AO132" s="38"/>
      <c r="AP132" s="38"/>
      <c r="AQ132" s="38"/>
      <c r="AR132" s="38"/>
      <c r="AS132" s="38"/>
      <c r="AT132" s="38"/>
      <c r="AU132" s="38"/>
      <c r="AV132" s="38"/>
      <c r="AW132" s="38"/>
      <c r="AX132" s="38"/>
      <c r="AY132" s="38"/>
      <c r="AZ132" s="38"/>
      <c r="BA132" s="38"/>
      <c r="BB132" s="38">
        <v>100</v>
      </c>
      <c r="BC132" s="38"/>
      <c r="BD132" s="38"/>
      <c r="BE132" s="38"/>
      <c r="BF132" s="38"/>
      <c r="BG132" s="38"/>
      <c r="BH132" s="38"/>
      <c r="BI132" s="38"/>
      <c r="BJ132" s="38"/>
      <c r="BK132" s="38"/>
      <c r="BL132" s="38"/>
      <c r="BM132" s="38"/>
      <c r="BN132" s="38"/>
      <c r="BO132" s="38"/>
      <c r="BP132" s="38"/>
      <c r="BQ132" s="38"/>
      <c r="BR132" s="38"/>
      <c r="BS132" s="38"/>
      <c r="BT132" s="38">
        <v>100</v>
      </c>
      <c r="BU132" s="38"/>
      <c r="BV132" s="38"/>
      <c r="BW132" s="38"/>
      <c r="BX132" s="38"/>
      <c r="BY132" s="38"/>
      <c r="BZ132" s="38"/>
      <c r="CA132" s="38"/>
      <c r="CB132" s="38"/>
      <c r="CC132" s="38"/>
      <c r="CD132" s="38"/>
      <c r="CE132" s="38"/>
      <c r="CF132" s="38"/>
      <c r="CG132" s="38"/>
      <c r="CH132" s="38"/>
      <c r="CI132" s="38"/>
      <c r="CJ132" s="38"/>
      <c r="CK132" s="38"/>
      <c r="CL132" s="38"/>
      <c r="CM132" s="38"/>
      <c r="CN132" s="38"/>
      <c r="CO132" s="38"/>
      <c r="CP132" s="38"/>
      <c r="CQ132" s="38"/>
      <c r="CR132" s="38"/>
      <c r="CS132" s="38"/>
      <c r="CT132" s="38"/>
      <c r="CU132" s="38"/>
      <c r="CV132" s="38"/>
      <c r="CW132" s="38"/>
      <c r="CX132" s="38"/>
      <c r="CY132" s="38"/>
      <c r="CZ132" s="38"/>
      <c r="DA132" s="38"/>
      <c r="DB132" s="38"/>
      <c r="DC132" s="38"/>
      <c r="DD132" s="38"/>
      <c r="DE132" s="38"/>
      <c r="DF132" s="38"/>
      <c r="DG132" s="38"/>
      <c r="DH132" s="38"/>
      <c r="DI132" s="38"/>
      <c r="DJ132" s="38"/>
      <c r="DK132" s="38"/>
      <c r="DL132" s="38"/>
      <c r="DM132" s="38">
        <v>100</v>
      </c>
      <c r="DN132" s="38"/>
      <c r="DO132" s="38"/>
      <c r="DP132" s="38"/>
      <c r="DQ132" s="38"/>
      <c r="DR132" s="38"/>
      <c r="DS132" s="38"/>
      <c r="DT132" s="38"/>
      <c r="DU132" s="38">
        <v>250</v>
      </c>
      <c r="DV132" s="38"/>
      <c r="DW132" s="38"/>
      <c r="DX132" s="38"/>
      <c r="DY132" s="38">
        <v>150</v>
      </c>
      <c r="DZ132" s="38"/>
      <c r="EA132" s="38"/>
      <c r="EB132" s="38"/>
      <c r="EC132" s="38"/>
      <c r="ED132" s="38"/>
      <c r="EE132" s="38"/>
      <c r="EF132" s="38"/>
      <c r="EG132" s="38"/>
      <c r="EH132" s="38"/>
      <c r="EI132" s="38"/>
      <c r="EJ132" s="38"/>
      <c r="EK132" s="38"/>
      <c r="EL132" s="38"/>
      <c r="EM132" s="38"/>
      <c r="EN132" s="38"/>
      <c r="EO132" s="38"/>
      <c r="EP132" s="38"/>
      <c r="EQ132" s="38"/>
      <c r="ER132" s="38"/>
      <c r="ES132" s="38"/>
      <c r="ET132" s="38"/>
      <c r="EU132" s="38"/>
      <c r="EV132" s="38"/>
      <c r="EW132" s="38"/>
      <c r="EX132" s="38"/>
      <c r="EY132" s="38"/>
      <c r="EZ132" s="38"/>
      <c r="FA132" s="38"/>
      <c r="FB132" s="38">
        <v>90</v>
      </c>
      <c r="FC132" s="38"/>
      <c r="FD132" s="38"/>
      <c r="FE132" s="38"/>
      <c r="FF132" s="38"/>
      <c r="FG132" s="38"/>
      <c r="FH132" s="38"/>
      <c r="FI132" s="38"/>
      <c r="FJ132" s="38"/>
      <c r="FK132" s="38">
        <v>10</v>
      </c>
      <c r="FL132" s="38"/>
      <c r="FM132" s="38"/>
      <c r="FN132" s="38"/>
      <c r="FO132" s="38"/>
      <c r="FP132" s="38"/>
      <c r="FQ132" s="38"/>
      <c r="FR132" s="38"/>
      <c r="FS132" s="38"/>
      <c r="FT132" s="38"/>
      <c r="FU132" s="38"/>
      <c r="FV132" s="38"/>
      <c r="FW132" s="38"/>
      <c r="FX132" s="38"/>
      <c r="FY132" s="38"/>
      <c r="FZ132" s="38"/>
      <c r="GA132" s="38"/>
      <c r="GB132" s="38"/>
      <c r="GC132" s="38"/>
      <c r="GD132" s="38"/>
      <c r="GE132" s="38"/>
      <c r="GF132" s="38"/>
      <c r="GG132" s="38"/>
      <c r="GH132" s="38"/>
      <c r="GI132" s="38"/>
      <c r="GJ132" s="38"/>
      <c r="GK132" s="38"/>
      <c r="GL132" s="38"/>
      <c r="GM132" s="38"/>
      <c r="GN132" s="38"/>
      <c r="GO132" s="38"/>
      <c r="GP132" s="38"/>
      <c r="GQ132" s="38"/>
      <c r="GR132" s="38"/>
      <c r="GS132" s="38"/>
      <c r="GT132" s="38"/>
      <c r="GU132" s="38"/>
      <c r="GV132" s="38"/>
      <c r="GW132" s="38"/>
      <c r="GX132" s="38"/>
      <c r="GY132" s="38"/>
      <c r="GZ132" s="38"/>
      <c r="HA132" s="38"/>
      <c r="HB132" s="38"/>
      <c r="HC132" s="38"/>
      <c r="HD132" s="38"/>
      <c r="HE132" s="38"/>
      <c r="HF132" s="38"/>
      <c r="HG132" s="38"/>
      <c r="HH132" s="38"/>
      <c r="HI132" s="38"/>
      <c r="HJ132" s="38"/>
      <c r="HK132" s="38"/>
      <c r="HL132" s="38"/>
      <c r="HM132" s="38"/>
      <c r="HN132" s="38"/>
      <c r="HO132" s="38"/>
      <c r="HP132" s="38"/>
      <c r="HQ132" s="38"/>
      <c r="HR132" s="38"/>
      <c r="HS132" s="38"/>
      <c r="HT132" s="38"/>
      <c r="HU132" s="38"/>
      <c r="HV132" s="38"/>
      <c r="HW132" s="38"/>
      <c r="HX132" s="38"/>
      <c r="HY132" s="38">
        <v>100</v>
      </c>
      <c r="HZ132" s="38"/>
      <c r="IA132" s="38"/>
      <c r="IB132" s="38"/>
      <c r="IC132" s="38"/>
      <c r="ID132" s="38"/>
      <c r="IE132" s="38"/>
      <c r="IF132" s="38"/>
      <c r="IG132" s="38"/>
      <c r="IH132" s="38"/>
      <c r="II132" s="38"/>
      <c r="IJ132" s="38"/>
      <c r="IK132" s="38"/>
      <c r="IL132" s="38"/>
      <c r="IM132" s="38">
        <v>100</v>
      </c>
      <c r="IN132" s="38"/>
      <c r="IO132" s="38"/>
      <c r="IP132" s="38"/>
      <c r="IQ132" s="38"/>
      <c r="IR132" s="38"/>
      <c r="IS132" s="38">
        <v>30</v>
      </c>
      <c r="IT132" s="38"/>
      <c r="IU132" s="38"/>
      <c r="IV132" s="38"/>
      <c r="IW132" s="38"/>
      <c r="IX132" s="38"/>
      <c r="IY132" s="38">
        <v>200</v>
      </c>
      <c r="IZ132" s="38"/>
      <c r="JA132" s="38"/>
      <c r="JB132" s="38"/>
      <c r="JC132" s="38"/>
      <c r="JD132" s="38"/>
      <c r="JE132" s="38"/>
      <c r="JF132" s="38"/>
      <c r="JG132" s="38"/>
      <c r="JH132" s="38"/>
      <c r="JI132" s="38"/>
      <c r="JJ132" s="38"/>
      <c r="JK132" s="38">
        <v>30</v>
      </c>
      <c r="JL132" s="38"/>
      <c r="JM132" s="38"/>
      <c r="JN132" s="38"/>
      <c r="JO132" s="38"/>
      <c r="JP132" s="38"/>
      <c r="JQ132" s="38"/>
      <c r="JR132" s="38"/>
      <c r="JS132" s="38"/>
      <c r="JT132" s="38"/>
      <c r="JU132" s="38"/>
      <c r="JV132" s="38"/>
      <c r="JW132" s="38"/>
      <c r="JX132" s="38"/>
      <c r="JY132" s="38"/>
      <c r="JZ132" s="38">
        <v>10</v>
      </c>
      <c r="KA132" s="38"/>
      <c r="KB132" s="38"/>
      <c r="KC132" s="38"/>
      <c r="KD132" s="38"/>
      <c r="KE132" s="38"/>
      <c r="KF132" s="38"/>
      <c r="KG132" s="38"/>
      <c r="KH132" s="38"/>
      <c r="KI132" s="38"/>
      <c r="KJ132" s="38"/>
      <c r="KK132" s="38"/>
      <c r="KL132" s="38"/>
      <c r="KM132" s="38"/>
      <c r="KN132" s="38">
        <v>20</v>
      </c>
      <c r="KO132" s="38"/>
      <c r="KP132" s="38"/>
      <c r="KQ132" s="38"/>
      <c r="KR132" s="38"/>
      <c r="KS132" s="38"/>
      <c r="KT132" s="38"/>
      <c r="KU132" s="38"/>
      <c r="KV132" s="38"/>
      <c r="KW132" s="38"/>
      <c r="KX132" s="38"/>
      <c r="KY132" s="38"/>
      <c r="KZ132" s="38"/>
      <c r="LA132" s="38"/>
      <c r="LB132" s="38"/>
      <c r="LC132" s="38"/>
      <c r="LD132" s="38"/>
      <c r="LE132" s="38"/>
      <c r="LF132" s="38"/>
      <c r="LG132" s="38"/>
      <c r="LH132" s="38"/>
      <c r="LI132" s="38"/>
      <c r="LJ132" s="38">
        <v>10</v>
      </c>
      <c r="LK132" s="38"/>
      <c r="LL132" s="38"/>
      <c r="LM132" s="38"/>
      <c r="LN132" s="38"/>
      <c r="LO132" s="38"/>
      <c r="LP132" s="38"/>
      <c r="LQ132" s="38"/>
      <c r="LR132" s="38"/>
      <c r="LS132" s="38"/>
      <c r="LT132" s="38"/>
      <c r="LU132" s="38"/>
      <c r="LV132" s="38"/>
      <c r="LW132" s="38"/>
      <c r="LX132" s="38"/>
      <c r="LY132" s="38"/>
      <c r="LZ132" s="38">
        <v>60</v>
      </c>
      <c r="MA132" s="38"/>
      <c r="MB132" s="38"/>
      <c r="MC132" s="38"/>
      <c r="MD132" s="38"/>
      <c r="ME132" s="38"/>
      <c r="MF132" s="38"/>
      <c r="MG132" s="38"/>
      <c r="MH132" s="38"/>
      <c r="MI132" s="38"/>
      <c r="MJ132" s="38"/>
      <c r="MK132" s="38"/>
      <c r="ML132" s="38"/>
      <c r="MM132" s="38"/>
      <c r="MN132" s="38"/>
      <c r="MO132" s="38">
        <v>320</v>
      </c>
      <c r="MP132" s="38"/>
      <c r="MQ132" s="38"/>
      <c r="MR132" s="38"/>
      <c r="MS132" s="38"/>
      <c r="MT132" s="38"/>
      <c r="MU132" s="38"/>
      <c r="MV132" s="38"/>
      <c r="MW132" s="38"/>
      <c r="MX132" s="38"/>
      <c r="MY132" s="38">
        <v>60</v>
      </c>
      <c r="MZ132" s="38"/>
      <c r="NA132" s="38"/>
      <c r="NB132" s="38"/>
      <c r="NC132" s="38"/>
      <c r="ND132" s="38"/>
      <c r="NE132" s="38"/>
      <c r="NF132" s="38"/>
      <c r="NG132" s="38"/>
      <c r="NH132" s="38"/>
      <c r="NI132" s="38"/>
      <c r="NJ132" s="38"/>
      <c r="NK132" s="38"/>
      <c r="NL132" s="38"/>
      <c r="NM132" s="38"/>
      <c r="NN132" s="38"/>
      <c r="NO132" s="38"/>
      <c r="NP132" s="38">
        <v>150</v>
      </c>
      <c r="NQ132" s="38"/>
      <c r="NR132" s="38">
        <v>20</v>
      </c>
      <c r="NS132" s="38"/>
      <c r="NT132" s="38"/>
      <c r="NU132" s="38"/>
      <c r="NV132" s="38"/>
      <c r="NW132" s="38"/>
      <c r="NX132" s="38"/>
      <c r="NY132" s="38"/>
      <c r="NZ132" s="38"/>
      <c r="OA132" s="38"/>
      <c r="OB132" s="38"/>
      <c r="OC132" s="38"/>
      <c r="OD132" s="38"/>
      <c r="OE132" s="38"/>
      <c r="OF132" s="38"/>
      <c r="OG132" s="38"/>
      <c r="OH132" s="38"/>
      <c r="OI132" s="38"/>
      <c r="OJ132" s="38"/>
      <c r="OK132" s="38"/>
      <c r="OL132" s="38"/>
      <c r="OM132" s="38"/>
      <c r="ON132" s="38"/>
      <c r="OO132" s="38"/>
      <c r="OP132" s="38"/>
      <c r="OQ132" s="38"/>
      <c r="OR132" s="38"/>
      <c r="OS132" s="38"/>
      <c r="OT132" s="38"/>
      <c r="OU132" s="38">
        <v>20</v>
      </c>
      <c r="OV132" s="38"/>
      <c r="OW132" s="38"/>
      <c r="OX132" s="38"/>
      <c r="OY132" s="38"/>
      <c r="OZ132" s="38"/>
      <c r="PA132" s="38"/>
      <c r="PB132" s="38"/>
      <c r="PC132" s="38"/>
      <c r="PD132" s="38"/>
      <c r="PE132" s="38"/>
      <c r="PF132" s="38"/>
      <c r="PG132" s="38"/>
      <c r="PH132" s="38"/>
      <c r="PI132" s="38"/>
      <c r="PJ132" s="38"/>
      <c r="PK132" s="38"/>
      <c r="PL132" s="38">
        <v>10</v>
      </c>
      <c r="PM132" s="38"/>
      <c r="PN132" s="38"/>
      <c r="PO132" s="38"/>
      <c r="PP132" s="38"/>
      <c r="PQ132" s="38"/>
      <c r="PR132" s="38"/>
      <c r="PS132" s="38"/>
      <c r="PT132" s="38"/>
      <c r="PU132" s="38"/>
      <c r="PV132" s="38"/>
      <c r="PW132" s="38"/>
      <c r="PX132" s="38"/>
      <c r="PY132" s="38"/>
      <c r="PZ132" s="38"/>
      <c r="QA132" s="38">
        <v>190</v>
      </c>
      <c r="QB132" s="38"/>
      <c r="QC132" s="38"/>
      <c r="QD132" s="38">
        <v>40</v>
      </c>
      <c r="QE132" s="38"/>
      <c r="QF132" s="38"/>
      <c r="QG132" s="38"/>
      <c r="QH132" s="38"/>
      <c r="QI132" s="38"/>
      <c r="QJ132" s="38">
        <v>30</v>
      </c>
      <c r="QK132" s="38"/>
      <c r="QL132" s="38"/>
      <c r="QM132" s="38"/>
      <c r="QN132" s="38"/>
      <c r="QO132" s="38"/>
      <c r="QP132" s="38"/>
      <c r="QQ132" s="38"/>
      <c r="QR132" s="38"/>
      <c r="QS132" s="38"/>
      <c r="QT132" s="38"/>
      <c r="QU132" s="38"/>
      <c r="QV132" s="38"/>
      <c r="QW132" s="38"/>
      <c r="QX132" s="38"/>
      <c r="QY132" s="38"/>
      <c r="QZ132" s="38"/>
      <c r="RA132" s="38"/>
      <c r="RB132" s="38"/>
      <c r="RC132" s="38"/>
      <c r="RD132" s="38"/>
      <c r="RE132" s="38"/>
      <c r="RF132" s="38"/>
      <c r="RG132" s="38"/>
      <c r="RH132" s="38"/>
      <c r="RI132" s="38"/>
      <c r="RJ132" s="38"/>
      <c r="RK132" s="38">
        <v>20</v>
      </c>
      <c r="RL132" s="38"/>
      <c r="RM132" s="38"/>
      <c r="RN132" s="38"/>
      <c r="RO132" s="38"/>
      <c r="RP132" s="38"/>
      <c r="RQ132" s="38"/>
      <c r="RR132" s="38"/>
      <c r="RS132" s="38"/>
      <c r="RT132" s="38"/>
      <c r="RU132" s="38"/>
      <c r="RV132" s="38"/>
      <c r="RW132" s="38"/>
      <c r="RX132" s="38"/>
      <c r="RY132" s="38"/>
      <c r="RZ132" s="38"/>
      <c r="SA132" s="38"/>
      <c r="SB132" s="38"/>
      <c r="SC132" s="38"/>
      <c r="SD132" s="38"/>
      <c r="SE132" s="38"/>
      <c r="SF132" s="38"/>
      <c r="SG132" s="38"/>
      <c r="SH132" s="38">
        <v>100</v>
      </c>
      <c r="SI132" s="38"/>
      <c r="SJ132" s="38"/>
      <c r="SK132" s="38"/>
      <c r="SL132" s="38"/>
      <c r="SM132" s="38"/>
      <c r="SN132" s="38"/>
      <c r="SO132" s="38"/>
      <c r="SP132" s="38"/>
      <c r="SQ132" s="38"/>
      <c r="SR132" s="38"/>
      <c r="SS132" s="38"/>
      <c r="ST132" s="38"/>
      <c r="SU132" s="38"/>
      <c r="SV132" s="38"/>
      <c r="SW132" s="38"/>
      <c r="SX132" s="38"/>
      <c r="SY132" s="38"/>
      <c r="SZ132" s="38"/>
      <c r="TA132" s="38"/>
      <c r="TB132" s="38"/>
      <c r="TC132" s="38"/>
      <c r="TD132" s="38"/>
      <c r="TE132" s="38"/>
      <c r="TF132" s="38"/>
      <c r="TG132" s="38"/>
      <c r="TH132" s="38"/>
      <c r="TI132" s="38"/>
      <c r="TJ132" s="38"/>
      <c r="TK132" s="38"/>
      <c r="TL132" s="38"/>
      <c r="TM132" s="38"/>
      <c r="TN132" s="38"/>
      <c r="TO132" s="38"/>
      <c r="TP132" s="38"/>
      <c r="TQ132" s="38"/>
      <c r="TR132" s="38"/>
      <c r="TS132" s="38"/>
      <c r="TT132" s="38">
        <v>320</v>
      </c>
      <c r="TU132" s="38"/>
      <c r="TV132" s="38"/>
      <c r="TW132" s="38"/>
      <c r="TX132" s="38"/>
      <c r="TY132" s="38"/>
      <c r="TZ132" s="38"/>
      <c r="UA132" s="38"/>
      <c r="UB132" s="38"/>
      <c r="UC132" s="38"/>
      <c r="UD132" s="38"/>
      <c r="UE132" s="38"/>
      <c r="UF132" s="38"/>
      <c r="UG132" s="38"/>
      <c r="UH132" s="38"/>
      <c r="UI132" s="38"/>
      <c r="UJ132" s="38"/>
      <c r="UK132" s="38"/>
      <c r="UL132" s="38"/>
      <c r="UM132" s="38"/>
      <c r="UN132" s="38"/>
      <c r="UO132" s="38"/>
      <c r="UP132" s="38"/>
      <c r="UQ132" s="38"/>
      <c r="UR132" s="38"/>
      <c r="US132" s="38"/>
      <c r="UT132" s="38"/>
      <c r="UU132" s="38"/>
      <c r="UV132" s="38"/>
      <c r="UW132" s="38"/>
      <c r="UX132" s="38"/>
      <c r="UY132" s="38"/>
      <c r="UZ132" s="38"/>
      <c r="VA132" s="38"/>
      <c r="VB132" s="38"/>
      <c r="VC132" s="38"/>
      <c r="VD132" s="38"/>
      <c r="VE132" s="38"/>
      <c r="VF132" s="38"/>
      <c r="VG132" s="38"/>
      <c r="VH132" s="38"/>
      <c r="VI132" s="38"/>
      <c r="VJ132" s="38"/>
      <c r="VK132" s="38"/>
      <c r="VL132" s="38"/>
      <c r="VM132" s="38"/>
      <c r="VN132" s="38"/>
      <c r="VO132" s="38"/>
      <c r="VP132" s="38"/>
      <c r="VQ132" s="38"/>
      <c r="VR132" s="38"/>
      <c r="VS132" s="38"/>
      <c r="VT132" s="38"/>
      <c r="VU132" s="38"/>
      <c r="VV132" s="38"/>
      <c r="VW132" s="38"/>
      <c r="VX132" s="38"/>
      <c r="VY132" s="38"/>
      <c r="VZ132" s="38"/>
      <c r="WA132" s="38"/>
      <c r="WB132" s="38">
        <v>20</v>
      </c>
      <c r="WC132" s="38"/>
      <c r="WD132" s="38"/>
      <c r="WE132" s="38"/>
      <c r="WF132" s="38"/>
      <c r="WG132" s="38"/>
      <c r="WH132" s="38"/>
      <c r="WI132" s="38"/>
      <c r="WJ132" s="38"/>
      <c r="WK132" s="38"/>
      <c r="WL132" s="38"/>
      <c r="WM132" s="38"/>
      <c r="WN132" s="38"/>
      <c r="WO132" s="38"/>
      <c r="WP132" s="38"/>
      <c r="WQ132" s="38"/>
      <c r="WR132" s="38"/>
      <c r="WS132" s="38"/>
      <c r="WT132" s="38"/>
      <c r="WU132" s="38"/>
      <c r="WV132" s="38"/>
      <c r="WW132" s="38"/>
      <c r="WX132" s="38"/>
      <c r="WY132" s="38"/>
      <c r="WZ132" s="38"/>
      <c r="XA132" s="38"/>
      <c r="XB132" s="38"/>
      <c r="XC132" s="38"/>
      <c r="XD132" s="38"/>
      <c r="XE132" s="38"/>
      <c r="XF132" s="38"/>
      <c r="XG132" s="38">
        <v>80</v>
      </c>
      <c r="XH132" s="38"/>
      <c r="XI132" s="38"/>
      <c r="XJ132" s="38"/>
      <c r="XK132" s="38"/>
      <c r="XL132" s="38"/>
      <c r="XM132" s="38"/>
      <c r="XN132" s="38"/>
      <c r="XO132" s="38"/>
      <c r="XP132" s="38"/>
      <c r="XQ132" s="38"/>
      <c r="XR132" s="38"/>
      <c r="XS132" s="38"/>
      <c r="XT132" s="38"/>
      <c r="XU132" s="38"/>
      <c r="XV132" s="38"/>
      <c r="XW132" s="38"/>
      <c r="XX132" s="38"/>
      <c r="XY132" s="38"/>
      <c r="XZ132" s="38"/>
      <c r="YA132" s="38"/>
      <c r="YB132" s="38"/>
      <c r="YC132" s="38"/>
      <c r="YD132" s="38"/>
      <c r="YE132" s="38"/>
      <c r="YF132" s="38"/>
      <c r="YG132" s="38"/>
      <c r="YH132" s="38"/>
      <c r="YI132" s="38"/>
      <c r="YJ132" s="38"/>
      <c r="YK132" s="38"/>
      <c r="YL132" s="38"/>
      <c r="YM132" s="38"/>
      <c r="YN132" s="38"/>
      <c r="YO132" s="38"/>
      <c r="YP132" s="38"/>
      <c r="YQ132" s="38"/>
      <c r="YR132" s="38"/>
      <c r="YS132" s="38"/>
      <c r="YT132" s="38">
        <v>60</v>
      </c>
      <c r="YU132" s="38"/>
      <c r="YV132" s="38"/>
      <c r="YW132" s="38"/>
      <c r="YX132" s="38"/>
      <c r="YY132" s="38"/>
      <c r="YZ132" s="38"/>
      <c r="ZA132" s="38"/>
      <c r="ZB132" s="38"/>
      <c r="ZC132" s="38"/>
      <c r="ZD132" s="38"/>
      <c r="ZE132" s="38"/>
      <c r="ZF132" s="38"/>
      <c r="ZG132" s="38"/>
      <c r="ZH132" s="38"/>
      <c r="ZI132" s="38"/>
      <c r="ZJ132" s="38"/>
      <c r="ZK132" s="38"/>
      <c r="ZL132" s="38"/>
      <c r="ZM132" s="38"/>
      <c r="ZN132" s="38"/>
      <c r="ZO132" s="38"/>
      <c r="ZP132" s="38"/>
      <c r="ZQ132" s="38"/>
      <c r="ZR132" s="38"/>
      <c r="ZS132" s="38"/>
      <c r="ZT132" s="38"/>
      <c r="ZU132" s="38"/>
      <c r="ZV132" s="38"/>
      <c r="ZW132" s="38"/>
      <c r="ZX132" s="38">
        <v>160</v>
      </c>
      <c r="ZY132" s="38"/>
      <c r="ZZ132" s="38"/>
      <c r="AAA132" s="38"/>
      <c r="AAB132" s="38"/>
      <c r="AAC132" s="38"/>
      <c r="AAD132" s="38"/>
      <c r="AAE132" s="38"/>
      <c r="AAF132" s="38"/>
      <c r="AAG132" s="38"/>
      <c r="AAH132" s="38"/>
      <c r="AAI132" s="38"/>
      <c r="AAJ132" s="31">
        <f t="shared" ref="AAJ132:AAJ195" si="15">$B132-SUMIF($G$3:$AEX$3,"",$G132:$AEX132)</f>
        <v>0</v>
      </c>
      <c r="AAK132" s="5"/>
    </row>
    <row r="133" spans="1:713" s="36" customFormat="1" x14ac:dyDescent="0.25">
      <c r="A133" s="62" t="s">
        <v>33</v>
      </c>
      <c r="B133" s="77">
        <f t="shared" si="14"/>
        <v>200</v>
      </c>
      <c r="C133" s="69">
        <v>10</v>
      </c>
      <c r="D133" s="71">
        <v>43461</v>
      </c>
      <c r="E133" s="79">
        <v>17.37</v>
      </c>
      <c r="F133" s="79">
        <f t="shared" si="13"/>
        <v>3474</v>
      </c>
      <c r="G133" s="77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  <c r="AL133" s="38"/>
      <c r="AM133" s="38"/>
      <c r="AN133" s="38"/>
      <c r="AO133" s="38"/>
      <c r="AP133" s="38"/>
      <c r="AQ133" s="38"/>
      <c r="AR133" s="38"/>
      <c r="AS133" s="38"/>
      <c r="AT133" s="38"/>
      <c r="AU133" s="38"/>
      <c r="AV133" s="38"/>
      <c r="AW133" s="38"/>
      <c r="AX133" s="38"/>
      <c r="AY133" s="38"/>
      <c r="AZ133" s="38"/>
      <c r="BA133" s="38"/>
      <c r="BB133" s="38"/>
      <c r="BC133" s="38"/>
      <c r="BD133" s="38"/>
      <c r="BE133" s="38"/>
      <c r="BF133" s="38"/>
      <c r="BG133" s="38"/>
      <c r="BH133" s="38"/>
      <c r="BI133" s="38"/>
      <c r="BJ133" s="38"/>
      <c r="BK133" s="38"/>
      <c r="BL133" s="38"/>
      <c r="BM133" s="38"/>
      <c r="BN133" s="38"/>
      <c r="BO133" s="38"/>
      <c r="BP133" s="38"/>
      <c r="BQ133" s="38"/>
      <c r="BR133" s="38"/>
      <c r="BS133" s="38"/>
      <c r="BT133" s="38"/>
      <c r="BU133" s="38"/>
      <c r="BV133" s="38"/>
      <c r="BW133" s="38"/>
      <c r="BX133" s="38"/>
      <c r="BY133" s="38"/>
      <c r="BZ133" s="38"/>
      <c r="CA133" s="38"/>
      <c r="CB133" s="38"/>
      <c r="CC133" s="38"/>
      <c r="CD133" s="38"/>
      <c r="CE133" s="38"/>
      <c r="CF133" s="38"/>
      <c r="CG133" s="38"/>
      <c r="CH133" s="38"/>
      <c r="CI133" s="38"/>
      <c r="CJ133" s="38"/>
      <c r="CK133" s="38"/>
      <c r="CL133" s="38"/>
      <c r="CM133" s="38"/>
      <c r="CN133" s="38"/>
      <c r="CO133" s="38"/>
      <c r="CP133" s="38"/>
      <c r="CQ133" s="38"/>
      <c r="CR133" s="38"/>
      <c r="CS133" s="38"/>
      <c r="CT133" s="38"/>
      <c r="CU133" s="38"/>
      <c r="CV133" s="38"/>
      <c r="CW133" s="38"/>
      <c r="CX133" s="38"/>
      <c r="CY133" s="38"/>
      <c r="CZ133" s="38"/>
      <c r="DA133" s="38"/>
      <c r="DB133" s="38"/>
      <c r="DC133" s="38"/>
      <c r="DD133" s="38"/>
      <c r="DE133" s="38"/>
      <c r="DF133" s="38"/>
      <c r="DG133" s="38"/>
      <c r="DH133" s="38"/>
      <c r="DI133" s="38"/>
      <c r="DJ133" s="38"/>
      <c r="DK133" s="38"/>
      <c r="DL133" s="38"/>
      <c r="DM133" s="38"/>
      <c r="DN133" s="38"/>
      <c r="DO133" s="38"/>
      <c r="DP133" s="38"/>
      <c r="DQ133" s="38"/>
      <c r="DR133" s="38"/>
      <c r="DS133" s="38"/>
      <c r="DT133" s="38"/>
      <c r="DU133" s="38"/>
      <c r="DV133" s="38"/>
      <c r="DW133" s="38"/>
      <c r="DX133" s="38"/>
      <c r="DY133" s="38"/>
      <c r="DZ133" s="38"/>
      <c r="EA133" s="38"/>
      <c r="EB133" s="38"/>
      <c r="EC133" s="38"/>
      <c r="ED133" s="38"/>
      <c r="EE133" s="38"/>
      <c r="EF133" s="38"/>
      <c r="EG133" s="38"/>
      <c r="EH133" s="38"/>
      <c r="EI133" s="38"/>
      <c r="EJ133" s="38"/>
      <c r="EK133" s="38"/>
      <c r="EL133" s="38"/>
      <c r="EM133" s="38"/>
      <c r="EN133" s="38"/>
      <c r="EO133" s="38"/>
      <c r="EP133" s="38"/>
      <c r="EQ133" s="38"/>
      <c r="ER133" s="38"/>
      <c r="ES133" s="38"/>
      <c r="ET133" s="38"/>
      <c r="EU133" s="38"/>
      <c r="EV133" s="38"/>
      <c r="EW133" s="38"/>
      <c r="EX133" s="38"/>
      <c r="EY133" s="38"/>
      <c r="EZ133" s="38"/>
      <c r="FA133" s="38"/>
      <c r="FB133" s="38"/>
      <c r="FC133" s="38"/>
      <c r="FD133" s="38"/>
      <c r="FE133" s="38"/>
      <c r="FF133" s="38"/>
      <c r="FG133" s="38"/>
      <c r="FH133" s="38"/>
      <c r="FI133" s="38"/>
      <c r="FJ133" s="38"/>
      <c r="FK133" s="38"/>
      <c r="FL133" s="38"/>
      <c r="FM133" s="38"/>
      <c r="FN133" s="38"/>
      <c r="FO133" s="38"/>
      <c r="FP133" s="38"/>
      <c r="FQ133" s="38"/>
      <c r="FR133" s="38"/>
      <c r="FS133" s="38"/>
      <c r="FT133" s="38"/>
      <c r="FU133" s="38"/>
      <c r="FV133" s="38"/>
      <c r="FW133" s="38"/>
      <c r="FX133" s="38"/>
      <c r="FY133" s="38"/>
      <c r="FZ133" s="38"/>
      <c r="GA133" s="38"/>
      <c r="GB133" s="38"/>
      <c r="GC133" s="38"/>
      <c r="GD133" s="38"/>
      <c r="GE133" s="38"/>
      <c r="GF133" s="38"/>
      <c r="GG133" s="38"/>
      <c r="GH133" s="38"/>
      <c r="GI133" s="38"/>
      <c r="GJ133" s="38"/>
      <c r="GK133" s="38"/>
      <c r="GL133" s="38"/>
      <c r="GM133" s="38"/>
      <c r="GN133" s="38"/>
      <c r="GO133" s="38"/>
      <c r="GP133" s="38"/>
      <c r="GQ133" s="38"/>
      <c r="GR133" s="38"/>
      <c r="GS133" s="38"/>
      <c r="GT133" s="38"/>
      <c r="GU133" s="38"/>
      <c r="GV133" s="38"/>
      <c r="GW133" s="38"/>
      <c r="GX133" s="38"/>
      <c r="GY133" s="38"/>
      <c r="GZ133" s="38"/>
      <c r="HA133" s="38"/>
      <c r="HB133" s="38"/>
      <c r="HC133" s="38"/>
      <c r="HD133" s="38"/>
      <c r="HE133" s="38"/>
      <c r="HF133" s="38"/>
      <c r="HG133" s="38"/>
      <c r="HH133" s="38"/>
      <c r="HI133" s="38"/>
      <c r="HJ133" s="38"/>
      <c r="HK133" s="38"/>
      <c r="HL133" s="38"/>
      <c r="HM133" s="38"/>
      <c r="HN133" s="38"/>
      <c r="HO133" s="38"/>
      <c r="HP133" s="38"/>
      <c r="HQ133" s="38"/>
      <c r="HR133" s="38"/>
      <c r="HS133" s="38"/>
      <c r="HT133" s="38"/>
      <c r="HU133" s="38"/>
      <c r="HV133" s="38"/>
      <c r="HW133" s="38"/>
      <c r="HX133" s="38"/>
      <c r="HY133" s="38"/>
      <c r="HZ133" s="38"/>
      <c r="IA133" s="38"/>
      <c r="IB133" s="38"/>
      <c r="IC133" s="38"/>
      <c r="ID133" s="38"/>
      <c r="IE133" s="38"/>
      <c r="IF133" s="38"/>
      <c r="IG133" s="38"/>
      <c r="IH133" s="38"/>
      <c r="II133" s="38"/>
      <c r="IJ133" s="38"/>
      <c r="IK133" s="38"/>
      <c r="IL133" s="38"/>
      <c r="IM133" s="38"/>
      <c r="IN133" s="38"/>
      <c r="IO133" s="38"/>
      <c r="IP133" s="38"/>
      <c r="IQ133" s="38"/>
      <c r="IR133" s="38"/>
      <c r="IS133" s="38"/>
      <c r="IT133" s="38"/>
      <c r="IU133" s="38"/>
      <c r="IV133" s="38"/>
      <c r="IW133" s="38"/>
      <c r="IX133" s="38"/>
      <c r="IY133" s="38"/>
      <c r="IZ133" s="38"/>
      <c r="JA133" s="38"/>
      <c r="JB133" s="38"/>
      <c r="JC133" s="38"/>
      <c r="JD133" s="38"/>
      <c r="JE133" s="38"/>
      <c r="JF133" s="38"/>
      <c r="JG133" s="38"/>
      <c r="JH133" s="38"/>
      <c r="JI133" s="38"/>
      <c r="JJ133" s="38"/>
      <c r="JK133" s="38"/>
      <c r="JL133" s="38"/>
      <c r="JM133" s="38"/>
      <c r="JN133" s="38"/>
      <c r="JO133" s="38"/>
      <c r="JP133" s="38"/>
      <c r="JQ133" s="38"/>
      <c r="JR133" s="38"/>
      <c r="JS133" s="38"/>
      <c r="JT133" s="38"/>
      <c r="JU133" s="38"/>
      <c r="JV133" s="38"/>
      <c r="JW133" s="38"/>
      <c r="JX133" s="38"/>
      <c r="JY133" s="38"/>
      <c r="JZ133" s="38"/>
      <c r="KA133" s="38"/>
      <c r="KB133" s="38"/>
      <c r="KC133" s="38"/>
      <c r="KD133" s="38"/>
      <c r="KE133" s="38"/>
      <c r="KF133" s="38"/>
      <c r="KG133" s="38"/>
      <c r="KH133" s="38"/>
      <c r="KI133" s="38"/>
      <c r="KJ133" s="38"/>
      <c r="KK133" s="38"/>
      <c r="KL133" s="38"/>
      <c r="KM133" s="38">
        <v>200</v>
      </c>
      <c r="KN133" s="38"/>
      <c r="KO133" s="38"/>
      <c r="KP133" s="38"/>
      <c r="KQ133" s="38"/>
      <c r="KR133" s="38"/>
      <c r="KS133" s="38"/>
      <c r="KT133" s="38"/>
      <c r="KU133" s="38"/>
      <c r="KV133" s="38"/>
      <c r="KW133" s="38"/>
      <c r="KX133" s="38"/>
      <c r="KY133" s="38"/>
      <c r="KZ133" s="38"/>
      <c r="LA133" s="38"/>
      <c r="LB133" s="38"/>
      <c r="LC133" s="38"/>
      <c r="LD133" s="38"/>
      <c r="LE133" s="38"/>
      <c r="LF133" s="38"/>
      <c r="LG133" s="38"/>
      <c r="LH133" s="38"/>
      <c r="LI133" s="38"/>
      <c r="LJ133" s="38"/>
      <c r="LK133" s="38"/>
      <c r="LL133" s="38"/>
      <c r="LM133" s="38">
        <v>100</v>
      </c>
      <c r="LN133" s="38"/>
      <c r="LO133" s="38"/>
      <c r="LP133" s="38"/>
      <c r="LQ133" s="38"/>
      <c r="LR133" s="38"/>
      <c r="LS133" s="38"/>
      <c r="LT133" s="38"/>
      <c r="LU133" s="38"/>
      <c r="LV133" s="38"/>
      <c r="LW133" s="38"/>
      <c r="LX133" s="38"/>
      <c r="LY133" s="38"/>
      <c r="LZ133" s="38"/>
      <c r="MA133" s="38"/>
      <c r="MB133" s="38"/>
      <c r="MC133" s="38"/>
      <c r="MD133" s="38"/>
      <c r="ME133" s="38"/>
      <c r="MF133" s="38"/>
      <c r="MG133" s="38"/>
      <c r="MH133" s="38"/>
      <c r="MI133" s="38"/>
      <c r="MJ133" s="38">
        <v>100</v>
      </c>
      <c r="MK133" s="38"/>
      <c r="ML133" s="38"/>
      <c r="MM133" s="38"/>
      <c r="MN133" s="38"/>
      <c r="MO133" s="38"/>
      <c r="MP133" s="38"/>
      <c r="MQ133" s="38"/>
      <c r="MR133" s="38"/>
      <c r="MS133" s="38"/>
      <c r="MT133" s="38"/>
      <c r="MU133" s="38"/>
      <c r="MV133" s="38"/>
      <c r="MW133" s="38"/>
      <c r="MX133" s="38"/>
      <c r="MY133" s="38"/>
      <c r="MZ133" s="38"/>
      <c r="NA133" s="38"/>
      <c r="NB133" s="38"/>
      <c r="NC133" s="38"/>
      <c r="ND133" s="38"/>
      <c r="NE133" s="38"/>
      <c r="NF133" s="38"/>
      <c r="NG133" s="38"/>
      <c r="NH133" s="38"/>
      <c r="NI133" s="38"/>
      <c r="NJ133" s="38"/>
      <c r="NK133" s="38"/>
      <c r="NL133" s="38"/>
      <c r="NM133" s="38">
        <v>60</v>
      </c>
      <c r="NN133" s="38"/>
      <c r="NO133" s="38"/>
      <c r="NP133" s="38"/>
      <c r="NQ133" s="38">
        <v>190</v>
      </c>
      <c r="NR133" s="38"/>
      <c r="NS133" s="38"/>
      <c r="NT133" s="38"/>
      <c r="NU133" s="38"/>
      <c r="NV133" s="38"/>
      <c r="NW133" s="38"/>
      <c r="NX133" s="38"/>
      <c r="NY133" s="38"/>
      <c r="NZ133" s="38"/>
      <c r="OA133" s="38"/>
      <c r="OB133" s="38"/>
      <c r="OC133" s="38"/>
      <c r="OD133" s="38"/>
      <c r="OE133" s="38"/>
      <c r="OF133" s="38"/>
      <c r="OG133" s="38"/>
      <c r="OH133" s="38"/>
      <c r="OI133" s="38"/>
      <c r="OJ133" s="38"/>
      <c r="OK133" s="38"/>
      <c r="OL133" s="38"/>
      <c r="OM133" s="38"/>
      <c r="ON133" s="38"/>
      <c r="OO133" s="38"/>
      <c r="OP133" s="38">
        <v>100</v>
      </c>
      <c r="OQ133" s="38"/>
      <c r="OR133" s="38"/>
      <c r="OS133" s="38"/>
      <c r="OT133" s="38"/>
      <c r="OU133" s="38"/>
      <c r="OV133" s="38"/>
      <c r="OW133" s="38"/>
      <c r="OX133" s="38"/>
      <c r="OY133" s="38"/>
      <c r="OZ133" s="38"/>
      <c r="PA133" s="38"/>
      <c r="PB133" s="38"/>
      <c r="PC133" s="38"/>
      <c r="PD133" s="38"/>
      <c r="PE133" s="38"/>
      <c r="PF133" s="38"/>
      <c r="PG133" s="38"/>
      <c r="PH133" s="38"/>
      <c r="PI133" s="38"/>
      <c r="PJ133" s="38"/>
      <c r="PK133" s="38"/>
      <c r="PL133" s="38"/>
      <c r="PM133" s="38"/>
      <c r="PN133" s="38">
        <v>30</v>
      </c>
      <c r="PO133" s="38"/>
      <c r="PP133" s="38"/>
      <c r="PQ133" s="38"/>
      <c r="PR133" s="38"/>
      <c r="PS133" s="38"/>
      <c r="PT133" s="38"/>
      <c r="PU133" s="38"/>
      <c r="PV133" s="38"/>
      <c r="PW133" s="38"/>
      <c r="PX133" s="38"/>
      <c r="PY133" s="38"/>
      <c r="PZ133" s="38"/>
      <c r="QA133" s="38"/>
      <c r="QB133" s="38"/>
      <c r="QC133" s="38">
        <v>300</v>
      </c>
      <c r="QD133" s="38">
        <v>160</v>
      </c>
      <c r="QE133" s="38"/>
      <c r="QF133" s="38"/>
      <c r="QG133" s="38"/>
      <c r="QH133" s="38"/>
      <c r="QI133" s="38"/>
      <c r="QJ133" s="38"/>
      <c r="QK133" s="38"/>
      <c r="QL133" s="38"/>
      <c r="QM133" s="38"/>
      <c r="QN133" s="38"/>
      <c r="QO133" s="38"/>
      <c r="QP133" s="38"/>
      <c r="QQ133" s="38"/>
      <c r="QR133" s="38"/>
      <c r="QS133" s="38"/>
      <c r="QT133" s="38"/>
      <c r="QU133" s="38"/>
      <c r="QV133" s="38"/>
      <c r="QW133" s="38"/>
      <c r="QX133" s="38"/>
      <c r="QY133" s="38"/>
      <c r="QZ133" s="38"/>
      <c r="RA133" s="38"/>
      <c r="RB133" s="38"/>
      <c r="RC133" s="38"/>
      <c r="RD133" s="38"/>
      <c r="RE133" s="38"/>
      <c r="RF133" s="38"/>
      <c r="RG133" s="38"/>
      <c r="RH133" s="38"/>
      <c r="RI133" s="38"/>
      <c r="RJ133" s="38"/>
      <c r="RK133" s="38"/>
      <c r="RL133" s="38"/>
      <c r="RM133" s="38"/>
      <c r="RN133" s="38"/>
      <c r="RO133" s="38"/>
      <c r="RP133" s="38"/>
      <c r="RQ133" s="38"/>
      <c r="RR133" s="38"/>
      <c r="RS133" s="38"/>
      <c r="RT133" s="38"/>
      <c r="RU133" s="38"/>
      <c r="RV133" s="38"/>
      <c r="RW133" s="38"/>
      <c r="RX133" s="38"/>
      <c r="RY133" s="38"/>
      <c r="RZ133" s="38"/>
      <c r="SA133" s="38"/>
      <c r="SB133" s="38"/>
      <c r="SC133" s="38"/>
      <c r="SD133" s="38"/>
      <c r="SE133" s="38"/>
      <c r="SF133" s="38"/>
      <c r="SG133" s="38"/>
      <c r="SH133" s="38"/>
      <c r="SI133" s="38"/>
      <c r="SJ133" s="38"/>
      <c r="SK133" s="38"/>
      <c r="SL133" s="38"/>
      <c r="SM133" s="38"/>
      <c r="SN133" s="38"/>
      <c r="SO133" s="38"/>
      <c r="SP133" s="38"/>
      <c r="SQ133" s="38"/>
      <c r="SR133" s="38"/>
      <c r="SS133" s="38"/>
      <c r="ST133" s="38"/>
      <c r="SU133" s="38"/>
      <c r="SV133" s="38"/>
      <c r="SW133" s="38"/>
      <c r="SX133" s="38"/>
      <c r="SY133" s="38"/>
      <c r="SZ133" s="38"/>
      <c r="TA133" s="38"/>
      <c r="TB133" s="38"/>
      <c r="TC133" s="38"/>
      <c r="TD133" s="38"/>
      <c r="TE133" s="38"/>
      <c r="TF133" s="38"/>
      <c r="TG133" s="38"/>
      <c r="TH133" s="38"/>
      <c r="TI133" s="38"/>
      <c r="TJ133" s="38"/>
      <c r="TK133" s="38"/>
      <c r="TL133" s="38"/>
      <c r="TM133" s="38"/>
      <c r="TN133" s="38"/>
      <c r="TO133" s="38"/>
      <c r="TP133" s="38"/>
      <c r="TQ133" s="38"/>
      <c r="TR133" s="38"/>
      <c r="TS133" s="38"/>
      <c r="TT133" s="38"/>
      <c r="TU133" s="38"/>
      <c r="TV133" s="38"/>
      <c r="TW133" s="38"/>
      <c r="TX133" s="38"/>
      <c r="TY133" s="38"/>
      <c r="TZ133" s="38"/>
      <c r="UA133" s="38"/>
      <c r="UB133" s="38"/>
      <c r="UC133" s="38"/>
      <c r="UD133" s="38"/>
      <c r="UE133" s="38"/>
      <c r="UF133" s="38"/>
      <c r="UG133" s="38"/>
      <c r="UH133" s="38"/>
      <c r="UI133" s="38"/>
      <c r="UJ133" s="38"/>
      <c r="UK133" s="38"/>
      <c r="UL133" s="38"/>
      <c r="UM133" s="38"/>
      <c r="UN133" s="38"/>
      <c r="UO133" s="38"/>
      <c r="UP133" s="38"/>
      <c r="UQ133" s="38"/>
      <c r="UR133" s="38"/>
      <c r="US133" s="38">
        <v>10</v>
      </c>
      <c r="UT133" s="38"/>
      <c r="UU133" s="38"/>
      <c r="UV133" s="38"/>
      <c r="UW133" s="38"/>
      <c r="UX133" s="38"/>
      <c r="UY133" s="38"/>
      <c r="UZ133" s="38"/>
      <c r="VA133" s="38"/>
      <c r="VB133" s="38"/>
      <c r="VC133" s="38"/>
      <c r="VD133" s="38"/>
      <c r="VE133" s="38"/>
      <c r="VF133" s="38"/>
      <c r="VG133" s="38"/>
      <c r="VH133" s="38"/>
      <c r="VI133" s="38"/>
      <c r="VJ133" s="38"/>
      <c r="VK133" s="38"/>
      <c r="VL133" s="38"/>
      <c r="VM133" s="38"/>
      <c r="VN133" s="38"/>
      <c r="VO133" s="38"/>
      <c r="VP133" s="38">
        <v>100</v>
      </c>
      <c r="VQ133" s="38"/>
      <c r="VR133" s="38"/>
      <c r="VS133" s="38"/>
      <c r="VT133" s="38"/>
      <c r="VU133" s="38"/>
      <c r="VV133" s="38"/>
      <c r="VW133" s="38"/>
      <c r="VX133" s="38"/>
      <c r="VY133" s="38"/>
      <c r="VZ133" s="38"/>
      <c r="WA133" s="38"/>
      <c r="WB133" s="38">
        <v>30</v>
      </c>
      <c r="WC133" s="38"/>
      <c r="WD133" s="38"/>
      <c r="WE133" s="38"/>
      <c r="WF133" s="38"/>
      <c r="WG133" s="38"/>
      <c r="WH133" s="38"/>
      <c r="WI133" s="38"/>
      <c r="WJ133" s="38"/>
      <c r="WK133" s="38"/>
      <c r="WL133" s="38"/>
      <c r="WM133" s="38"/>
      <c r="WN133" s="38"/>
      <c r="WO133" s="38"/>
      <c r="WP133" s="38"/>
      <c r="WQ133" s="38"/>
      <c r="WR133" s="38"/>
      <c r="WS133" s="38"/>
      <c r="WT133" s="38"/>
      <c r="WU133" s="38"/>
      <c r="WV133" s="38"/>
      <c r="WW133" s="38"/>
      <c r="WX133" s="38"/>
      <c r="WY133" s="38"/>
      <c r="WZ133" s="38"/>
      <c r="XA133" s="38"/>
      <c r="XB133" s="38"/>
      <c r="XC133" s="38"/>
      <c r="XD133" s="38"/>
      <c r="XE133" s="38"/>
      <c r="XF133" s="38"/>
      <c r="XG133" s="38"/>
      <c r="XH133" s="38"/>
      <c r="XI133" s="38"/>
      <c r="XJ133" s="38"/>
      <c r="XK133" s="38"/>
      <c r="XL133" s="38"/>
      <c r="XM133" s="38"/>
      <c r="XN133" s="38"/>
      <c r="XO133" s="38"/>
      <c r="XP133" s="38"/>
      <c r="XQ133" s="38"/>
      <c r="XR133" s="38"/>
      <c r="XS133" s="38"/>
      <c r="XT133" s="38"/>
      <c r="XU133" s="38"/>
      <c r="XV133" s="38"/>
      <c r="XW133" s="38"/>
      <c r="XX133" s="38"/>
      <c r="XY133" s="38"/>
      <c r="XZ133" s="38"/>
      <c r="YA133" s="38"/>
      <c r="YB133" s="38"/>
      <c r="YC133" s="38"/>
      <c r="YD133" s="38"/>
      <c r="YE133" s="38"/>
      <c r="YF133" s="38"/>
      <c r="YG133" s="38"/>
      <c r="YH133" s="38"/>
      <c r="YI133" s="38"/>
      <c r="YJ133" s="38"/>
      <c r="YK133" s="38"/>
      <c r="YL133" s="38"/>
      <c r="YM133" s="38"/>
      <c r="YN133" s="38"/>
      <c r="YO133" s="38"/>
      <c r="YP133" s="38"/>
      <c r="YQ133" s="38"/>
      <c r="YR133" s="38"/>
      <c r="YS133" s="38"/>
      <c r="YT133" s="38">
        <v>200</v>
      </c>
      <c r="YU133" s="38"/>
      <c r="YV133" s="38"/>
      <c r="YW133" s="38"/>
      <c r="YX133" s="38"/>
      <c r="YY133" s="38"/>
      <c r="YZ133" s="38"/>
      <c r="ZA133" s="38"/>
      <c r="ZB133" s="38"/>
      <c r="ZC133" s="38"/>
      <c r="ZD133" s="38"/>
      <c r="ZE133" s="38"/>
      <c r="ZF133" s="38"/>
      <c r="ZG133" s="38"/>
      <c r="ZH133" s="38"/>
      <c r="ZI133" s="38"/>
      <c r="ZJ133" s="38"/>
      <c r="ZK133" s="38"/>
      <c r="ZL133" s="38"/>
      <c r="ZM133" s="38"/>
      <c r="ZN133" s="38"/>
      <c r="ZO133" s="38"/>
      <c r="ZP133" s="38"/>
      <c r="ZQ133" s="38">
        <v>200</v>
      </c>
      <c r="ZR133" s="38"/>
      <c r="ZS133" s="38"/>
      <c r="ZT133" s="38"/>
      <c r="ZU133" s="38"/>
      <c r="ZV133" s="38"/>
      <c r="ZW133" s="38"/>
      <c r="ZX133" s="38"/>
      <c r="ZY133" s="38"/>
      <c r="ZZ133" s="38"/>
      <c r="AAA133" s="38"/>
      <c r="AAB133" s="38"/>
      <c r="AAC133" s="38"/>
      <c r="AAD133" s="38"/>
      <c r="AAE133" s="38"/>
      <c r="AAF133" s="38"/>
      <c r="AAG133" s="38"/>
      <c r="AAH133" s="38"/>
      <c r="AAI133" s="38"/>
      <c r="AAJ133" s="31">
        <f t="shared" si="15"/>
        <v>0</v>
      </c>
      <c r="AAK133" s="5"/>
    </row>
    <row r="134" spans="1:713" s="36" customFormat="1" x14ac:dyDescent="0.25">
      <c r="A134" s="26" t="s">
        <v>68</v>
      </c>
      <c r="B134" s="77">
        <f t="shared" si="14"/>
        <v>0</v>
      </c>
      <c r="C134" s="69">
        <v>1</v>
      </c>
      <c r="D134" s="71">
        <v>43419</v>
      </c>
      <c r="E134" s="79">
        <v>1.87</v>
      </c>
      <c r="F134" s="79">
        <f t="shared" si="13"/>
        <v>0</v>
      </c>
      <c r="G134" s="77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  <c r="AL134" s="38"/>
      <c r="AM134" s="38"/>
      <c r="AN134" s="38"/>
      <c r="AO134" s="38"/>
      <c r="AP134" s="38"/>
      <c r="AQ134" s="38"/>
      <c r="AR134" s="38"/>
      <c r="AS134" s="38"/>
      <c r="AT134" s="38"/>
      <c r="AU134" s="38"/>
      <c r="AV134" s="38"/>
      <c r="AW134" s="38"/>
      <c r="AX134" s="38"/>
      <c r="AY134" s="38"/>
      <c r="AZ134" s="38"/>
      <c r="BA134" s="38"/>
      <c r="BB134" s="38"/>
      <c r="BC134" s="38"/>
      <c r="BD134" s="38"/>
      <c r="BE134" s="38"/>
      <c r="BF134" s="38"/>
      <c r="BG134" s="38"/>
      <c r="BH134" s="38"/>
      <c r="BI134" s="38"/>
      <c r="BJ134" s="38"/>
      <c r="BK134" s="38"/>
      <c r="BL134" s="38"/>
      <c r="BM134" s="38"/>
      <c r="BN134" s="38"/>
      <c r="BO134" s="38"/>
      <c r="BP134" s="38"/>
      <c r="BQ134" s="38"/>
      <c r="BR134" s="38"/>
      <c r="BS134" s="38"/>
      <c r="BT134" s="38"/>
      <c r="BU134" s="38"/>
      <c r="BV134" s="38"/>
      <c r="BW134" s="38"/>
      <c r="BX134" s="38"/>
      <c r="BY134" s="38"/>
      <c r="BZ134" s="38"/>
      <c r="CA134" s="38"/>
      <c r="CB134" s="38"/>
      <c r="CC134" s="38"/>
      <c r="CD134" s="38"/>
      <c r="CE134" s="38"/>
      <c r="CF134" s="38"/>
      <c r="CG134" s="38"/>
      <c r="CH134" s="38"/>
      <c r="CI134" s="38"/>
      <c r="CJ134" s="38"/>
      <c r="CK134" s="38"/>
      <c r="CL134" s="38"/>
      <c r="CM134" s="38"/>
      <c r="CN134" s="38"/>
      <c r="CO134" s="38"/>
      <c r="CP134" s="38"/>
      <c r="CQ134" s="38"/>
      <c r="CR134" s="38"/>
      <c r="CS134" s="38"/>
      <c r="CT134" s="38"/>
      <c r="CU134" s="38"/>
      <c r="CV134" s="38"/>
      <c r="CW134" s="38"/>
      <c r="CX134" s="38"/>
      <c r="CY134" s="38"/>
      <c r="CZ134" s="38"/>
      <c r="DA134" s="38"/>
      <c r="DB134" s="38"/>
      <c r="DC134" s="38"/>
      <c r="DD134" s="38"/>
      <c r="DE134" s="38"/>
      <c r="DF134" s="38"/>
      <c r="DG134" s="38"/>
      <c r="DH134" s="38"/>
      <c r="DI134" s="38"/>
      <c r="DJ134" s="38"/>
      <c r="DK134" s="38"/>
      <c r="DL134" s="38"/>
      <c r="DM134" s="38"/>
      <c r="DN134" s="38"/>
      <c r="DO134" s="38"/>
      <c r="DP134" s="38"/>
      <c r="DQ134" s="38"/>
      <c r="DR134" s="38"/>
      <c r="DS134" s="38"/>
      <c r="DT134" s="38"/>
      <c r="DU134" s="38"/>
      <c r="DV134" s="38"/>
      <c r="DW134" s="38"/>
      <c r="DX134" s="38"/>
      <c r="DY134" s="38"/>
      <c r="DZ134" s="38"/>
      <c r="EA134" s="38"/>
      <c r="EB134" s="38"/>
      <c r="EC134" s="38"/>
      <c r="ED134" s="38"/>
      <c r="EE134" s="38"/>
      <c r="EF134" s="38"/>
      <c r="EG134" s="38"/>
      <c r="EH134" s="38"/>
      <c r="EI134" s="38"/>
      <c r="EJ134" s="38"/>
      <c r="EK134" s="38"/>
      <c r="EL134" s="38"/>
      <c r="EM134" s="38"/>
      <c r="EN134" s="38"/>
      <c r="EO134" s="38"/>
      <c r="EP134" s="38"/>
      <c r="EQ134" s="38"/>
      <c r="ER134" s="38"/>
      <c r="ES134" s="38"/>
      <c r="ET134" s="38"/>
      <c r="EU134" s="38"/>
      <c r="EV134" s="38"/>
      <c r="EW134" s="38"/>
      <c r="EX134" s="38"/>
      <c r="EY134" s="38"/>
      <c r="EZ134" s="38"/>
      <c r="FA134" s="38"/>
      <c r="FB134" s="38"/>
      <c r="FC134" s="38"/>
      <c r="FD134" s="38"/>
      <c r="FE134" s="38"/>
      <c r="FF134" s="38"/>
      <c r="FG134" s="38"/>
      <c r="FH134" s="38"/>
      <c r="FI134" s="38"/>
      <c r="FJ134" s="38"/>
      <c r="FK134" s="38"/>
      <c r="FL134" s="38"/>
      <c r="FM134" s="38"/>
      <c r="FN134" s="38"/>
      <c r="FO134" s="38"/>
      <c r="FP134" s="38"/>
      <c r="FQ134" s="38"/>
      <c r="FR134" s="38"/>
      <c r="FS134" s="38"/>
      <c r="FT134" s="38"/>
      <c r="FU134" s="38"/>
      <c r="FV134" s="38"/>
      <c r="FW134" s="38"/>
      <c r="FX134" s="38"/>
      <c r="FY134" s="38"/>
      <c r="FZ134" s="38"/>
      <c r="GA134" s="38"/>
      <c r="GB134" s="38"/>
      <c r="GC134" s="38"/>
      <c r="GD134" s="38"/>
      <c r="GE134" s="38"/>
      <c r="GF134" s="38"/>
      <c r="GG134" s="38"/>
      <c r="GH134" s="38"/>
      <c r="GI134" s="38"/>
      <c r="GJ134" s="38"/>
      <c r="GK134" s="38"/>
      <c r="GL134" s="38"/>
      <c r="GM134" s="38"/>
      <c r="GN134" s="38"/>
      <c r="GO134" s="38"/>
      <c r="GP134" s="38"/>
      <c r="GQ134" s="38"/>
      <c r="GR134" s="38"/>
      <c r="GS134" s="38"/>
      <c r="GT134" s="38"/>
      <c r="GU134" s="38"/>
      <c r="GV134" s="38"/>
      <c r="GW134" s="38"/>
      <c r="GX134" s="38"/>
      <c r="GY134" s="38"/>
      <c r="GZ134" s="38"/>
      <c r="HA134" s="38"/>
      <c r="HB134" s="38"/>
      <c r="HC134" s="38"/>
      <c r="HD134" s="38"/>
      <c r="HE134" s="38"/>
      <c r="HF134" s="38"/>
      <c r="HG134" s="38"/>
      <c r="HH134" s="38"/>
      <c r="HI134" s="38"/>
      <c r="HJ134" s="38"/>
      <c r="HK134" s="38"/>
      <c r="HL134" s="38"/>
      <c r="HM134" s="38"/>
      <c r="HN134" s="38"/>
      <c r="HO134" s="38"/>
      <c r="HP134" s="38"/>
      <c r="HQ134" s="38"/>
      <c r="HR134" s="38"/>
      <c r="HS134" s="38"/>
      <c r="HT134" s="38"/>
      <c r="HU134" s="38"/>
      <c r="HV134" s="38"/>
      <c r="HW134" s="38"/>
      <c r="HX134" s="38"/>
      <c r="HY134" s="38"/>
      <c r="HZ134" s="38"/>
      <c r="IA134" s="38"/>
      <c r="IB134" s="38"/>
      <c r="IC134" s="38"/>
      <c r="ID134" s="38"/>
      <c r="IE134" s="38"/>
      <c r="IF134" s="38"/>
      <c r="IG134" s="38"/>
      <c r="IH134" s="38"/>
      <c r="II134" s="38"/>
      <c r="IJ134" s="38"/>
      <c r="IK134" s="38"/>
      <c r="IL134" s="38"/>
      <c r="IM134" s="38"/>
      <c r="IN134" s="38"/>
      <c r="IO134" s="38"/>
      <c r="IP134" s="38"/>
      <c r="IQ134" s="38"/>
      <c r="IR134" s="38"/>
      <c r="IS134" s="38"/>
      <c r="IT134" s="38"/>
      <c r="IU134" s="38"/>
      <c r="IV134" s="38"/>
      <c r="IW134" s="38"/>
      <c r="IX134" s="38"/>
      <c r="IY134" s="38"/>
      <c r="IZ134" s="38"/>
      <c r="JA134" s="38"/>
      <c r="JB134" s="38"/>
      <c r="JC134" s="38"/>
      <c r="JD134" s="38"/>
      <c r="JE134" s="38"/>
      <c r="JF134" s="38"/>
      <c r="JG134" s="38"/>
      <c r="JH134" s="38"/>
      <c r="JI134" s="38"/>
      <c r="JJ134" s="38"/>
      <c r="JK134" s="38"/>
      <c r="JL134" s="38"/>
      <c r="JM134" s="38"/>
      <c r="JN134" s="38"/>
      <c r="JO134" s="38"/>
      <c r="JP134" s="38"/>
      <c r="JQ134" s="38"/>
      <c r="JR134" s="38"/>
      <c r="JS134" s="38"/>
      <c r="JT134" s="38"/>
      <c r="JU134" s="38"/>
      <c r="JV134" s="38"/>
      <c r="JW134" s="38"/>
      <c r="JX134" s="38"/>
      <c r="JY134" s="38"/>
      <c r="JZ134" s="38"/>
      <c r="KA134" s="38"/>
      <c r="KB134" s="38"/>
      <c r="KC134" s="38"/>
      <c r="KD134" s="38"/>
      <c r="KE134" s="38"/>
      <c r="KF134" s="38"/>
      <c r="KG134" s="38"/>
      <c r="KH134" s="38"/>
      <c r="KI134" s="38"/>
      <c r="KJ134" s="38"/>
      <c r="KK134" s="38"/>
      <c r="KL134" s="38"/>
      <c r="KM134" s="38"/>
      <c r="KN134" s="38"/>
      <c r="KO134" s="38"/>
      <c r="KP134" s="38"/>
      <c r="KQ134" s="38"/>
      <c r="KR134" s="38"/>
      <c r="KS134" s="38"/>
      <c r="KT134" s="38"/>
      <c r="KU134" s="38"/>
      <c r="KV134" s="38"/>
      <c r="KW134" s="38"/>
      <c r="KX134" s="38"/>
      <c r="KY134" s="38"/>
      <c r="KZ134" s="38"/>
      <c r="LA134" s="38"/>
      <c r="LB134" s="38"/>
      <c r="LC134" s="38"/>
      <c r="LD134" s="38"/>
      <c r="LE134" s="38"/>
      <c r="LF134" s="38"/>
      <c r="LG134" s="38"/>
      <c r="LH134" s="38"/>
      <c r="LI134" s="38"/>
      <c r="LJ134" s="38"/>
      <c r="LK134" s="38"/>
      <c r="LL134" s="38"/>
      <c r="LM134" s="38"/>
      <c r="LN134" s="38"/>
      <c r="LO134" s="38"/>
      <c r="LP134" s="38"/>
      <c r="LQ134" s="38"/>
      <c r="LR134" s="38"/>
      <c r="LS134" s="38"/>
      <c r="LT134" s="38"/>
      <c r="LU134" s="38"/>
      <c r="LV134" s="38"/>
      <c r="LW134" s="38"/>
      <c r="LX134" s="38"/>
      <c r="LY134" s="38"/>
      <c r="LZ134" s="38"/>
      <c r="MA134" s="38"/>
      <c r="MB134" s="38"/>
      <c r="MC134" s="38"/>
      <c r="MD134" s="38"/>
      <c r="ME134" s="38"/>
      <c r="MF134" s="38"/>
      <c r="MG134" s="38"/>
      <c r="MH134" s="38"/>
      <c r="MI134" s="38"/>
      <c r="MJ134" s="38"/>
      <c r="MK134" s="38"/>
      <c r="ML134" s="38"/>
      <c r="MM134" s="38"/>
      <c r="MN134" s="38"/>
      <c r="MO134" s="38"/>
      <c r="MP134" s="38"/>
      <c r="MQ134" s="38"/>
      <c r="MR134" s="38"/>
      <c r="MS134" s="38"/>
      <c r="MT134" s="38"/>
      <c r="MU134" s="38"/>
      <c r="MV134" s="38"/>
      <c r="MW134" s="38"/>
      <c r="MX134" s="38"/>
      <c r="MY134" s="38"/>
      <c r="MZ134" s="38"/>
      <c r="NA134" s="38"/>
      <c r="NB134" s="38"/>
      <c r="NC134" s="38"/>
      <c r="ND134" s="38"/>
      <c r="NE134" s="38"/>
      <c r="NF134" s="38"/>
      <c r="NG134" s="38"/>
      <c r="NH134" s="38"/>
      <c r="NI134" s="38"/>
      <c r="NJ134" s="38"/>
      <c r="NK134" s="38"/>
      <c r="NL134" s="38"/>
      <c r="NM134" s="38"/>
      <c r="NN134" s="38"/>
      <c r="NO134" s="38"/>
      <c r="NP134" s="38"/>
      <c r="NQ134" s="38"/>
      <c r="NR134" s="38"/>
      <c r="NS134" s="38"/>
      <c r="NT134" s="38"/>
      <c r="NU134" s="38"/>
      <c r="NV134" s="38"/>
      <c r="NW134" s="38"/>
      <c r="NX134" s="38"/>
      <c r="NY134" s="38"/>
      <c r="NZ134" s="38"/>
      <c r="OA134" s="38"/>
      <c r="OB134" s="38"/>
      <c r="OC134" s="38"/>
      <c r="OD134" s="38"/>
      <c r="OE134" s="38"/>
      <c r="OF134" s="38"/>
      <c r="OG134" s="38"/>
      <c r="OH134" s="38"/>
      <c r="OI134" s="38"/>
      <c r="OJ134" s="38"/>
      <c r="OK134" s="38"/>
      <c r="OL134" s="38"/>
      <c r="OM134" s="38"/>
      <c r="ON134" s="38"/>
      <c r="OO134" s="38"/>
      <c r="OP134" s="38"/>
      <c r="OQ134" s="38"/>
      <c r="OR134" s="38"/>
      <c r="OS134" s="38"/>
      <c r="OT134" s="38"/>
      <c r="OU134" s="38"/>
      <c r="OV134" s="38"/>
      <c r="OW134" s="38"/>
      <c r="OX134" s="38"/>
      <c r="OY134" s="38"/>
      <c r="OZ134" s="38"/>
      <c r="PA134" s="38"/>
      <c r="PB134" s="38"/>
      <c r="PC134" s="38"/>
      <c r="PD134" s="38"/>
      <c r="PE134" s="38"/>
      <c r="PF134" s="38"/>
      <c r="PG134" s="38"/>
      <c r="PH134" s="38"/>
      <c r="PI134" s="38"/>
      <c r="PJ134" s="38"/>
      <c r="PK134" s="38"/>
      <c r="PL134" s="38"/>
      <c r="PM134" s="38"/>
      <c r="PN134" s="38"/>
      <c r="PO134" s="38"/>
      <c r="PP134" s="38"/>
      <c r="PQ134" s="38"/>
      <c r="PR134" s="38"/>
      <c r="PS134" s="38"/>
      <c r="PT134" s="38"/>
      <c r="PU134" s="38"/>
      <c r="PV134" s="38"/>
      <c r="PW134" s="38"/>
      <c r="PX134" s="38"/>
      <c r="PY134" s="38"/>
      <c r="PZ134" s="38"/>
      <c r="QA134" s="38"/>
      <c r="QB134" s="38"/>
      <c r="QC134" s="38"/>
      <c r="QD134" s="38"/>
      <c r="QE134" s="38"/>
      <c r="QF134" s="38"/>
      <c r="QG134" s="38"/>
      <c r="QH134" s="38"/>
      <c r="QI134" s="38"/>
      <c r="QJ134" s="38"/>
      <c r="QK134" s="38"/>
      <c r="QL134" s="38"/>
      <c r="QM134" s="38"/>
      <c r="QN134" s="38"/>
      <c r="QO134" s="38"/>
      <c r="QP134" s="38"/>
      <c r="QQ134" s="38"/>
      <c r="QR134" s="38"/>
      <c r="QS134" s="38"/>
      <c r="QT134" s="38"/>
      <c r="QU134" s="38"/>
      <c r="QV134" s="38"/>
      <c r="QW134" s="38"/>
      <c r="QX134" s="38"/>
      <c r="QY134" s="38"/>
      <c r="QZ134" s="38"/>
      <c r="RA134" s="38"/>
      <c r="RB134" s="38"/>
      <c r="RC134" s="38"/>
      <c r="RD134" s="38"/>
      <c r="RE134" s="38"/>
      <c r="RF134" s="38"/>
      <c r="RG134" s="38"/>
      <c r="RH134" s="38"/>
      <c r="RI134" s="38"/>
      <c r="RJ134" s="38"/>
      <c r="RK134" s="38"/>
      <c r="RL134" s="38"/>
      <c r="RM134" s="38"/>
      <c r="RN134" s="38"/>
      <c r="RO134" s="38"/>
      <c r="RP134" s="38"/>
      <c r="RQ134" s="38"/>
      <c r="RR134" s="38"/>
      <c r="RS134" s="38"/>
      <c r="RT134" s="38"/>
      <c r="RU134" s="38"/>
      <c r="RV134" s="38"/>
      <c r="RW134" s="38"/>
      <c r="RX134" s="38"/>
      <c r="RY134" s="38"/>
      <c r="RZ134" s="38"/>
      <c r="SA134" s="38"/>
      <c r="SB134" s="38"/>
      <c r="SC134" s="38"/>
      <c r="SD134" s="38"/>
      <c r="SE134" s="38"/>
      <c r="SF134" s="38"/>
      <c r="SG134" s="38"/>
      <c r="SH134" s="38"/>
      <c r="SI134" s="38"/>
      <c r="SJ134" s="38"/>
      <c r="SK134" s="38"/>
      <c r="SL134" s="38"/>
      <c r="SM134" s="38"/>
      <c r="SN134" s="38"/>
      <c r="SO134" s="38"/>
      <c r="SP134" s="38"/>
      <c r="SQ134" s="38"/>
      <c r="SR134" s="38"/>
      <c r="SS134" s="38"/>
      <c r="ST134" s="38"/>
      <c r="SU134" s="38"/>
      <c r="SV134" s="38"/>
      <c r="SW134" s="38"/>
      <c r="SX134" s="38"/>
      <c r="SY134" s="38"/>
      <c r="SZ134" s="38"/>
      <c r="TA134" s="38"/>
      <c r="TB134" s="38"/>
      <c r="TC134" s="38"/>
      <c r="TD134" s="38"/>
      <c r="TE134" s="38"/>
      <c r="TF134" s="38"/>
      <c r="TG134" s="38"/>
      <c r="TH134" s="38"/>
      <c r="TI134" s="38"/>
      <c r="TJ134" s="38"/>
      <c r="TK134" s="38"/>
      <c r="TL134" s="38"/>
      <c r="TM134" s="38"/>
      <c r="TN134" s="38"/>
      <c r="TO134" s="38"/>
      <c r="TP134" s="38"/>
      <c r="TQ134" s="38"/>
      <c r="TR134" s="38"/>
      <c r="TS134" s="38"/>
      <c r="TT134" s="38"/>
      <c r="TU134" s="38"/>
      <c r="TV134" s="38"/>
      <c r="TW134" s="38"/>
      <c r="TX134" s="38"/>
      <c r="TY134" s="38"/>
      <c r="TZ134" s="38"/>
      <c r="UA134" s="38"/>
      <c r="UB134" s="38"/>
      <c r="UC134" s="38"/>
      <c r="UD134" s="38"/>
      <c r="UE134" s="38"/>
      <c r="UF134" s="38"/>
      <c r="UG134" s="38"/>
      <c r="UH134" s="38"/>
      <c r="UI134" s="38"/>
      <c r="UJ134" s="38"/>
      <c r="UK134" s="38"/>
      <c r="UL134" s="38"/>
      <c r="UM134" s="38"/>
      <c r="UN134" s="38"/>
      <c r="UO134" s="38"/>
      <c r="UP134" s="38"/>
      <c r="UQ134" s="38"/>
      <c r="UR134" s="38"/>
      <c r="US134" s="38"/>
      <c r="UT134" s="38"/>
      <c r="UU134" s="38"/>
      <c r="UV134" s="38"/>
      <c r="UW134" s="38"/>
      <c r="UX134" s="38"/>
      <c r="UY134" s="38"/>
      <c r="UZ134" s="38"/>
      <c r="VA134" s="38"/>
      <c r="VB134" s="38"/>
      <c r="VC134" s="38"/>
      <c r="VD134" s="38"/>
      <c r="VE134" s="38"/>
      <c r="VF134" s="38"/>
      <c r="VG134" s="38"/>
      <c r="VH134" s="38"/>
      <c r="VI134" s="38"/>
      <c r="VJ134" s="38"/>
      <c r="VK134" s="38"/>
      <c r="VL134" s="38"/>
      <c r="VM134" s="38"/>
      <c r="VN134" s="38"/>
      <c r="VO134" s="38"/>
      <c r="VP134" s="38"/>
      <c r="VQ134" s="38"/>
      <c r="VR134" s="38"/>
      <c r="VS134" s="38"/>
      <c r="VT134" s="38"/>
      <c r="VU134" s="38"/>
      <c r="VV134" s="38"/>
      <c r="VW134" s="38"/>
      <c r="VX134" s="38"/>
      <c r="VY134" s="38"/>
      <c r="VZ134" s="38"/>
      <c r="WA134" s="38"/>
      <c r="WB134" s="38"/>
      <c r="WC134" s="38"/>
      <c r="WD134" s="38"/>
      <c r="WE134" s="38"/>
      <c r="WF134" s="38">
        <v>9</v>
      </c>
      <c r="WG134" s="38"/>
      <c r="WH134" s="38"/>
      <c r="WI134" s="38"/>
      <c r="WJ134" s="38">
        <v>9</v>
      </c>
      <c r="WK134" s="38"/>
      <c r="WL134" s="38"/>
      <c r="WM134" s="38"/>
      <c r="WN134" s="38"/>
      <c r="WO134" s="38"/>
      <c r="WP134" s="38"/>
      <c r="WQ134" s="38"/>
      <c r="WR134" s="38"/>
      <c r="WS134" s="38"/>
      <c r="WT134" s="38"/>
      <c r="WU134" s="38"/>
      <c r="WV134" s="38"/>
      <c r="WW134" s="38"/>
      <c r="WX134" s="38"/>
      <c r="WY134" s="38"/>
      <c r="WZ134" s="38"/>
      <c r="XA134" s="38"/>
      <c r="XB134" s="38"/>
      <c r="XC134" s="38"/>
      <c r="XD134" s="38"/>
      <c r="XE134" s="38"/>
      <c r="XF134" s="38"/>
      <c r="XG134" s="38"/>
      <c r="XH134" s="38"/>
      <c r="XI134" s="38"/>
      <c r="XJ134" s="38"/>
      <c r="XK134" s="38"/>
      <c r="XL134" s="38"/>
      <c r="XM134" s="38"/>
      <c r="XN134" s="38"/>
      <c r="XO134" s="38"/>
      <c r="XP134" s="38"/>
      <c r="XQ134" s="38"/>
      <c r="XR134" s="38"/>
      <c r="XS134" s="38"/>
      <c r="XT134" s="38"/>
      <c r="XU134" s="38"/>
      <c r="XV134" s="38"/>
      <c r="XW134" s="38"/>
      <c r="XX134" s="38"/>
      <c r="XY134" s="38"/>
      <c r="XZ134" s="38"/>
      <c r="YA134" s="38"/>
      <c r="YB134" s="38"/>
      <c r="YC134" s="38"/>
      <c r="YD134" s="38"/>
      <c r="YE134" s="38"/>
      <c r="YF134" s="38"/>
      <c r="YG134" s="38"/>
      <c r="YH134" s="38"/>
      <c r="YI134" s="38"/>
      <c r="YJ134" s="38"/>
      <c r="YK134" s="38"/>
      <c r="YL134" s="38"/>
      <c r="YM134" s="38"/>
      <c r="YN134" s="38"/>
      <c r="YO134" s="38"/>
      <c r="YP134" s="38"/>
      <c r="YQ134" s="38"/>
      <c r="YR134" s="38"/>
      <c r="YS134" s="38"/>
      <c r="YT134" s="38"/>
      <c r="YU134" s="38"/>
      <c r="YV134" s="38"/>
      <c r="YW134" s="38"/>
      <c r="YX134" s="38"/>
      <c r="YY134" s="38"/>
      <c r="YZ134" s="38"/>
      <c r="ZA134" s="38"/>
      <c r="ZB134" s="38"/>
      <c r="ZC134" s="38"/>
      <c r="ZD134" s="38"/>
      <c r="ZE134" s="38"/>
      <c r="ZF134" s="38"/>
      <c r="ZG134" s="38"/>
      <c r="ZH134" s="38"/>
      <c r="ZI134" s="38"/>
      <c r="ZJ134" s="38"/>
      <c r="ZK134" s="38"/>
      <c r="ZL134" s="38"/>
      <c r="ZM134" s="38"/>
      <c r="ZN134" s="38"/>
      <c r="ZO134" s="38"/>
      <c r="ZP134" s="38"/>
      <c r="ZQ134" s="38"/>
      <c r="ZR134" s="38"/>
      <c r="ZS134" s="38"/>
      <c r="ZT134" s="38"/>
      <c r="ZU134" s="38"/>
      <c r="ZV134" s="38"/>
      <c r="ZW134" s="38"/>
      <c r="ZX134" s="38"/>
      <c r="ZY134" s="38"/>
      <c r="ZZ134" s="38"/>
      <c r="AAA134" s="38"/>
      <c r="AAB134" s="38"/>
      <c r="AAC134" s="38"/>
      <c r="AAD134" s="38"/>
      <c r="AAE134" s="38"/>
      <c r="AAF134" s="38"/>
      <c r="AAG134" s="38"/>
      <c r="AAH134" s="38"/>
      <c r="AAI134" s="38"/>
      <c r="AAJ134" s="31">
        <f t="shared" si="15"/>
        <v>0</v>
      </c>
      <c r="AAK134" s="5"/>
    </row>
    <row r="135" spans="1:713" s="36" customFormat="1" x14ac:dyDescent="0.25">
      <c r="A135" s="43" t="s">
        <v>103</v>
      </c>
      <c r="B135" s="77">
        <f t="shared" si="14"/>
        <v>0</v>
      </c>
      <c r="C135" s="69">
        <v>1</v>
      </c>
      <c r="D135" s="71">
        <v>43195</v>
      </c>
      <c r="E135" s="79">
        <v>21.81</v>
      </c>
      <c r="F135" s="79">
        <f t="shared" ref="F135:F168" si="16">E135*B135</f>
        <v>0</v>
      </c>
      <c r="G135" s="77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  <c r="AL135" s="38"/>
      <c r="AM135" s="38"/>
      <c r="AN135" s="38"/>
      <c r="AO135" s="38"/>
      <c r="AP135" s="38"/>
      <c r="AQ135" s="38"/>
      <c r="AR135" s="38"/>
      <c r="AS135" s="38"/>
      <c r="AT135" s="38"/>
      <c r="AU135" s="38"/>
      <c r="AV135" s="38"/>
      <c r="AW135" s="38"/>
      <c r="AX135" s="38"/>
      <c r="AY135" s="38"/>
      <c r="AZ135" s="38"/>
      <c r="BA135" s="38"/>
      <c r="BB135" s="38"/>
      <c r="BC135" s="38"/>
      <c r="BD135" s="38"/>
      <c r="BE135" s="38"/>
      <c r="BF135" s="38"/>
      <c r="BG135" s="38"/>
      <c r="BH135" s="38"/>
      <c r="BI135" s="38"/>
      <c r="BJ135" s="38"/>
      <c r="BK135" s="38"/>
      <c r="BL135" s="38"/>
      <c r="BM135" s="38"/>
      <c r="BN135" s="38"/>
      <c r="BO135" s="38"/>
      <c r="BP135" s="38"/>
      <c r="BQ135" s="38"/>
      <c r="BR135" s="38"/>
      <c r="BS135" s="38"/>
      <c r="BT135" s="38"/>
      <c r="BU135" s="38"/>
      <c r="BV135" s="38"/>
      <c r="BW135" s="38"/>
      <c r="BX135" s="38"/>
      <c r="BY135" s="38"/>
      <c r="BZ135" s="38"/>
      <c r="CA135" s="38"/>
      <c r="CB135" s="38"/>
      <c r="CC135" s="38"/>
      <c r="CD135" s="38"/>
      <c r="CE135" s="38"/>
      <c r="CF135" s="38"/>
      <c r="CG135" s="38"/>
      <c r="CH135" s="38"/>
      <c r="CI135" s="38"/>
      <c r="CJ135" s="38"/>
      <c r="CK135" s="38"/>
      <c r="CL135" s="38"/>
      <c r="CM135" s="38"/>
      <c r="CN135" s="38"/>
      <c r="CO135" s="38"/>
      <c r="CP135" s="38"/>
      <c r="CQ135" s="38"/>
      <c r="CR135" s="38"/>
      <c r="CS135" s="38"/>
      <c r="CT135" s="38"/>
      <c r="CU135" s="38"/>
      <c r="CV135" s="38"/>
      <c r="CW135" s="38"/>
      <c r="CX135" s="38"/>
      <c r="CY135" s="38"/>
      <c r="CZ135" s="38"/>
      <c r="DA135" s="38"/>
      <c r="DB135" s="38"/>
      <c r="DC135" s="38"/>
      <c r="DD135" s="38"/>
      <c r="DE135" s="38"/>
      <c r="DF135" s="38"/>
      <c r="DG135" s="38"/>
      <c r="DH135" s="38"/>
      <c r="DI135" s="38"/>
      <c r="DJ135" s="38"/>
      <c r="DK135" s="38"/>
      <c r="DL135" s="38"/>
      <c r="DM135" s="38"/>
      <c r="DN135" s="38"/>
      <c r="DO135" s="38"/>
      <c r="DP135" s="38"/>
      <c r="DQ135" s="38"/>
      <c r="DR135" s="38"/>
      <c r="DS135" s="38"/>
      <c r="DT135" s="38"/>
      <c r="DU135" s="38"/>
      <c r="DV135" s="38"/>
      <c r="DW135" s="38"/>
      <c r="DX135" s="38"/>
      <c r="DY135" s="38"/>
      <c r="DZ135" s="38"/>
      <c r="EA135" s="38"/>
      <c r="EB135" s="38"/>
      <c r="EC135" s="38"/>
      <c r="ED135" s="38"/>
      <c r="EE135" s="38"/>
      <c r="EF135" s="38"/>
      <c r="EG135" s="38"/>
      <c r="EH135" s="38"/>
      <c r="EI135" s="38"/>
      <c r="EJ135" s="38"/>
      <c r="EK135" s="38"/>
      <c r="EL135" s="38"/>
      <c r="EM135" s="38"/>
      <c r="EN135" s="38"/>
      <c r="EO135" s="38"/>
      <c r="EP135" s="38"/>
      <c r="EQ135" s="38"/>
      <c r="ER135" s="38"/>
      <c r="ES135" s="38"/>
      <c r="ET135" s="38"/>
      <c r="EU135" s="38"/>
      <c r="EV135" s="38"/>
      <c r="EW135" s="38"/>
      <c r="EX135" s="38"/>
      <c r="EY135" s="38"/>
      <c r="EZ135" s="38"/>
      <c r="FA135" s="38"/>
      <c r="FB135" s="38"/>
      <c r="FC135" s="38"/>
      <c r="FD135" s="38"/>
      <c r="FE135" s="38"/>
      <c r="FF135" s="38"/>
      <c r="FG135" s="38"/>
      <c r="FH135" s="38">
        <v>5</v>
      </c>
      <c r="FI135" s="38"/>
      <c r="FJ135" s="38"/>
      <c r="FK135" s="38"/>
      <c r="FL135" s="38"/>
      <c r="FM135" s="38"/>
      <c r="FN135" s="38"/>
      <c r="FO135" s="38"/>
      <c r="FP135" s="38">
        <v>5</v>
      </c>
      <c r="FQ135" s="38"/>
      <c r="FR135" s="38"/>
      <c r="FS135" s="38"/>
      <c r="FT135" s="38"/>
      <c r="FU135" s="38"/>
      <c r="FV135" s="38"/>
      <c r="FW135" s="38"/>
      <c r="FX135" s="38"/>
      <c r="FY135" s="38"/>
      <c r="FZ135" s="38"/>
      <c r="GA135" s="38"/>
      <c r="GB135" s="38"/>
      <c r="GC135" s="38"/>
      <c r="GD135" s="38"/>
      <c r="GE135" s="38"/>
      <c r="GF135" s="38"/>
      <c r="GG135" s="38"/>
      <c r="GH135" s="38"/>
      <c r="GI135" s="38"/>
      <c r="GJ135" s="38"/>
      <c r="GK135" s="38"/>
      <c r="GL135" s="38"/>
      <c r="GM135" s="38"/>
      <c r="GN135" s="38"/>
      <c r="GO135" s="38"/>
      <c r="GP135" s="38"/>
      <c r="GQ135" s="38"/>
      <c r="GR135" s="38"/>
      <c r="GS135" s="38"/>
      <c r="GT135" s="38"/>
      <c r="GU135" s="38"/>
      <c r="GV135" s="38"/>
      <c r="GW135" s="38"/>
      <c r="GX135" s="38"/>
      <c r="GY135" s="38"/>
      <c r="GZ135" s="38"/>
      <c r="HA135" s="38"/>
      <c r="HB135" s="38"/>
      <c r="HC135" s="38"/>
      <c r="HD135" s="38"/>
      <c r="HE135" s="38"/>
      <c r="HF135" s="38"/>
      <c r="HG135" s="38"/>
      <c r="HH135" s="38"/>
      <c r="HI135" s="38"/>
      <c r="HJ135" s="38"/>
      <c r="HK135" s="38"/>
      <c r="HL135" s="38"/>
      <c r="HM135" s="38"/>
      <c r="HN135" s="38"/>
      <c r="HO135" s="38"/>
      <c r="HP135" s="38"/>
      <c r="HQ135" s="38"/>
      <c r="HR135" s="38"/>
      <c r="HS135" s="38"/>
      <c r="HT135" s="38"/>
      <c r="HU135" s="38"/>
      <c r="HV135" s="38"/>
      <c r="HW135" s="38"/>
      <c r="HX135" s="38"/>
      <c r="HY135" s="38"/>
      <c r="HZ135" s="38"/>
      <c r="IA135" s="38"/>
      <c r="IB135" s="38"/>
      <c r="IC135" s="38"/>
      <c r="ID135" s="38"/>
      <c r="IE135" s="38"/>
      <c r="IF135" s="38"/>
      <c r="IG135" s="38"/>
      <c r="IH135" s="38"/>
      <c r="II135" s="38"/>
      <c r="IJ135" s="38"/>
      <c r="IK135" s="38"/>
      <c r="IL135" s="38"/>
      <c r="IM135" s="38"/>
      <c r="IN135" s="38"/>
      <c r="IO135" s="38"/>
      <c r="IP135" s="38"/>
      <c r="IQ135" s="38"/>
      <c r="IR135" s="38"/>
      <c r="IS135" s="38"/>
      <c r="IT135" s="38"/>
      <c r="IU135" s="38"/>
      <c r="IV135" s="38"/>
      <c r="IW135" s="38"/>
      <c r="IX135" s="38"/>
      <c r="IY135" s="38"/>
      <c r="IZ135" s="38"/>
      <c r="JA135" s="38"/>
      <c r="JB135" s="38"/>
      <c r="JC135" s="38"/>
      <c r="JD135" s="38"/>
      <c r="JE135" s="38"/>
      <c r="JF135" s="38"/>
      <c r="JG135" s="38"/>
      <c r="JH135" s="38"/>
      <c r="JI135" s="38"/>
      <c r="JJ135" s="38"/>
      <c r="JK135" s="38"/>
      <c r="JL135" s="38"/>
      <c r="JM135" s="38"/>
      <c r="JN135" s="38"/>
      <c r="JO135" s="38"/>
      <c r="JP135" s="38"/>
      <c r="JQ135" s="38"/>
      <c r="JR135" s="38"/>
      <c r="JS135" s="38"/>
      <c r="JT135" s="38"/>
      <c r="JU135" s="38"/>
      <c r="JV135" s="38"/>
      <c r="JW135" s="38"/>
      <c r="JX135" s="38"/>
      <c r="JY135" s="38"/>
      <c r="JZ135" s="38"/>
      <c r="KA135" s="38"/>
      <c r="KB135" s="38"/>
      <c r="KC135" s="38"/>
      <c r="KD135" s="38"/>
      <c r="KE135" s="38"/>
      <c r="KF135" s="38"/>
      <c r="KG135" s="38"/>
      <c r="KH135" s="38"/>
      <c r="KI135" s="38"/>
      <c r="KJ135" s="38"/>
      <c r="KK135" s="38"/>
      <c r="KL135" s="38"/>
      <c r="KM135" s="38"/>
      <c r="KN135" s="38"/>
      <c r="KO135" s="38"/>
      <c r="KP135" s="38"/>
      <c r="KQ135" s="38"/>
      <c r="KR135" s="38"/>
      <c r="KS135" s="38"/>
      <c r="KT135" s="38"/>
      <c r="KU135" s="38"/>
      <c r="KV135" s="38"/>
      <c r="KW135" s="38"/>
      <c r="KX135" s="38"/>
      <c r="KY135" s="38"/>
      <c r="KZ135" s="38"/>
      <c r="LA135" s="38"/>
      <c r="LB135" s="38"/>
      <c r="LC135" s="38"/>
      <c r="LD135" s="38"/>
      <c r="LE135" s="38"/>
      <c r="LF135" s="38"/>
      <c r="LG135" s="38"/>
      <c r="LH135" s="38"/>
      <c r="LI135" s="38"/>
      <c r="LJ135" s="38"/>
      <c r="LK135" s="38"/>
      <c r="LL135" s="38"/>
      <c r="LM135" s="38"/>
      <c r="LN135" s="38"/>
      <c r="LO135" s="38"/>
      <c r="LP135" s="38"/>
      <c r="LQ135" s="38"/>
      <c r="LR135" s="38"/>
      <c r="LS135" s="38"/>
      <c r="LT135" s="38"/>
      <c r="LU135" s="38"/>
      <c r="LV135" s="38"/>
      <c r="LW135" s="38"/>
      <c r="LX135" s="38"/>
      <c r="LY135" s="38"/>
      <c r="LZ135" s="38"/>
      <c r="MA135" s="38"/>
      <c r="MB135" s="38"/>
      <c r="MC135" s="38"/>
      <c r="MD135" s="38"/>
      <c r="ME135" s="38"/>
      <c r="MF135" s="38"/>
      <c r="MG135" s="38"/>
      <c r="MH135" s="38"/>
      <c r="MI135" s="38"/>
      <c r="MJ135" s="38"/>
      <c r="MK135" s="38"/>
      <c r="ML135" s="38"/>
      <c r="MM135" s="38"/>
      <c r="MN135" s="38"/>
      <c r="MO135" s="38"/>
      <c r="MP135" s="38"/>
      <c r="MQ135" s="38"/>
      <c r="MR135" s="38"/>
      <c r="MS135" s="38"/>
      <c r="MT135" s="38"/>
      <c r="MU135" s="38"/>
      <c r="MV135" s="38"/>
      <c r="MW135" s="38"/>
      <c r="MX135" s="38"/>
      <c r="MY135" s="38"/>
      <c r="MZ135" s="38"/>
      <c r="NA135" s="38"/>
      <c r="NB135" s="38"/>
      <c r="NC135" s="38"/>
      <c r="ND135" s="38"/>
      <c r="NE135" s="38"/>
      <c r="NF135" s="38"/>
      <c r="NG135" s="38"/>
      <c r="NH135" s="38"/>
      <c r="NI135" s="38"/>
      <c r="NJ135" s="38"/>
      <c r="NK135" s="38"/>
      <c r="NL135" s="38"/>
      <c r="NM135" s="38"/>
      <c r="NN135" s="38"/>
      <c r="NO135" s="38"/>
      <c r="NP135" s="38"/>
      <c r="NQ135" s="38"/>
      <c r="NR135" s="38"/>
      <c r="NS135" s="38"/>
      <c r="NT135" s="38"/>
      <c r="NU135" s="38"/>
      <c r="NV135" s="38"/>
      <c r="NW135" s="38"/>
      <c r="NX135" s="38"/>
      <c r="NY135" s="38"/>
      <c r="NZ135" s="38"/>
      <c r="OA135" s="38"/>
      <c r="OB135" s="38"/>
      <c r="OC135" s="38"/>
      <c r="OD135" s="38"/>
      <c r="OE135" s="38"/>
      <c r="OF135" s="38"/>
      <c r="OG135" s="38"/>
      <c r="OH135" s="38"/>
      <c r="OI135" s="38"/>
      <c r="OJ135" s="38"/>
      <c r="OK135" s="38"/>
      <c r="OL135" s="38"/>
      <c r="OM135" s="38"/>
      <c r="ON135" s="38"/>
      <c r="OO135" s="38"/>
      <c r="OP135" s="38"/>
      <c r="OQ135" s="38"/>
      <c r="OR135" s="38"/>
      <c r="OS135" s="38"/>
      <c r="OT135" s="38"/>
      <c r="OU135" s="38"/>
      <c r="OV135" s="38"/>
      <c r="OW135" s="38"/>
      <c r="OX135" s="38"/>
      <c r="OY135" s="38"/>
      <c r="OZ135" s="38"/>
      <c r="PA135" s="38"/>
      <c r="PB135" s="38"/>
      <c r="PC135" s="38"/>
      <c r="PD135" s="38"/>
      <c r="PE135" s="38"/>
      <c r="PF135" s="38"/>
      <c r="PG135" s="38"/>
      <c r="PH135" s="38"/>
      <c r="PI135" s="38"/>
      <c r="PJ135" s="38"/>
      <c r="PK135" s="38"/>
      <c r="PL135" s="38"/>
      <c r="PM135" s="38"/>
      <c r="PN135" s="38"/>
      <c r="PO135" s="38"/>
      <c r="PP135" s="38"/>
      <c r="PQ135" s="38"/>
      <c r="PR135" s="38"/>
      <c r="PS135" s="38"/>
      <c r="PT135" s="38"/>
      <c r="PU135" s="38"/>
      <c r="PV135" s="38"/>
      <c r="PW135" s="38"/>
      <c r="PX135" s="38"/>
      <c r="PY135" s="38"/>
      <c r="PZ135" s="38"/>
      <c r="QA135" s="38"/>
      <c r="QB135" s="38"/>
      <c r="QC135" s="38"/>
      <c r="QD135" s="38"/>
      <c r="QE135" s="38"/>
      <c r="QF135" s="38"/>
      <c r="QG135" s="38"/>
      <c r="QH135" s="38"/>
      <c r="QI135" s="38"/>
      <c r="QJ135" s="38"/>
      <c r="QK135" s="38"/>
      <c r="QL135" s="38"/>
      <c r="QM135" s="38"/>
      <c r="QN135" s="38"/>
      <c r="QO135" s="38"/>
      <c r="QP135" s="38"/>
      <c r="QQ135" s="38"/>
      <c r="QR135" s="38"/>
      <c r="QS135" s="38"/>
      <c r="QT135" s="38"/>
      <c r="QU135" s="38"/>
      <c r="QV135" s="38"/>
      <c r="QW135" s="38"/>
      <c r="QX135" s="38"/>
      <c r="QY135" s="38"/>
      <c r="QZ135" s="38"/>
      <c r="RA135" s="38"/>
      <c r="RB135" s="38"/>
      <c r="RC135" s="38"/>
      <c r="RD135" s="38"/>
      <c r="RE135" s="38"/>
      <c r="RF135" s="38"/>
      <c r="RG135" s="38"/>
      <c r="RH135" s="38"/>
      <c r="RI135" s="38"/>
      <c r="RJ135" s="38"/>
      <c r="RK135" s="38"/>
      <c r="RL135" s="38"/>
      <c r="RM135" s="38"/>
      <c r="RN135" s="38"/>
      <c r="RO135" s="38"/>
      <c r="RP135" s="38"/>
      <c r="RQ135" s="38"/>
      <c r="RR135" s="38"/>
      <c r="RS135" s="38"/>
      <c r="RT135" s="38"/>
      <c r="RU135" s="38"/>
      <c r="RV135" s="38"/>
      <c r="RW135" s="38"/>
      <c r="RX135" s="38"/>
      <c r="RY135" s="38"/>
      <c r="RZ135" s="38"/>
      <c r="SA135" s="38"/>
      <c r="SB135" s="38"/>
      <c r="SC135" s="38"/>
      <c r="SD135" s="38"/>
      <c r="SE135" s="38"/>
      <c r="SF135" s="38"/>
      <c r="SG135" s="38"/>
      <c r="SH135" s="38"/>
      <c r="SI135" s="38"/>
      <c r="SJ135" s="38"/>
      <c r="SK135" s="38"/>
      <c r="SL135" s="38"/>
      <c r="SM135" s="38"/>
      <c r="SN135" s="38"/>
      <c r="SO135" s="38"/>
      <c r="SP135" s="38"/>
      <c r="SQ135" s="38"/>
      <c r="SR135" s="38"/>
      <c r="SS135" s="38"/>
      <c r="ST135" s="38"/>
      <c r="SU135" s="38"/>
      <c r="SV135" s="38"/>
      <c r="SW135" s="38"/>
      <c r="SX135" s="38"/>
      <c r="SY135" s="38"/>
      <c r="SZ135" s="38"/>
      <c r="TA135" s="38"/>
      <c r="TB135" s="38"/>
      <c r="TC135" s="38"/>
      <c r="TD135" s="38"/>
      <c r="TE135" s="38"/>
      <c r="TF135" s="38"/>
      <c r="TG135" s="38"/>
      <c r="TH135" s="38"/>
      <c r="TI135" s="38"/>
      <c r="TJ135" s="38"/>
      <c r="TK135" s="38"/>
      <c r="TL135" s="38"/>
      <c r="TM135" s="38"/>
      <c r="TN135" s="38"/>
      <c r="TO135" s="38"/>
      <c r="TP135" s="38"/>
      <c r="TQ135" s="38"/>
      <c r="TR135" s="38"/>
      <c r="TS135" s="38"/>
      <c r="TT135" s="38"/>
      <c r="TU135" s="38"/>
      <c r="TV135" s="38"/>
      <c r="TW135" s="38"/>
      <c r="TX135" s="38"/>
      <c r="TY135" s="38"/>
      <c r="TZ135" s="38"/>
      <c r="UA135" s="38"/>
      <c r="UB135" s="38"/>
      <c r="UC135" s="38"/>
      <c r="UD135" s="38"/>
      <c r="UE135" s="38"/>
      <c r="UF135" s="38"/>
      <c r="UG135" s="38"/>
      <c r="UH135" s="38"/>
      <c r="UI135" s="38"/>
      <c r="UJ135" s="38"/>
      <c r="UK135" s="38"/>
      <c r="UL135" s="38"/>
      <c r="UM135" s="38"/>
      <c r="UN135" s="38"/>
      <c r="UO135" s="38"/>
      <c r="UP135" s="38"/>
      <c r="UQ135" s="38"/>
      <c r="UR135" s="38"/>
      <c r="US135" s="38"/>
      <c r="UT135" s="38"/>
      <c r="UU135" s="38"/>
      <c r="UV135" s="38"/>
      <c r="UW135" s="38"/>
      <c r="UX135" s="38"/>
      <c r="UY135" s="38"/>
      <c r="UZ135" s="38"/>
      <c r="VA135" s="38"/>
      <c r="VB135" s="38"/>
      <c r="VC135" s="38"/>
      <c r="VD135" s="38"/>
      <c r="VE135" s="38"/>
      <c r="VF135" s="38"/>
      <c r="VG135" s="38"/>
      <c r="VH135" s="38"/>
      <c r="VI135" s="38"/>
      <c r="VJ135" s="38"/>
      <c r="VK135" s="38"/>
      <c r="VL135" s="38"/>
      <c r="VM135" s="38"/>
      <c r="VN135" s="38"/>
      <c r="VO135" s="38"/>
      <c r="VP135" s="38"/>
      <c r="VQ135" s="38"/>
      <c r="VR135" s="38"/>
      <c r="VS135" s="38"/>
      <c r="VT135" s="38"/>
      <c r="VU135" s="38"/>
      <c r="VV135" s="38"/>
      <c r="VW135" s="38"/>
      <c r="VX135" s="38"/>
      <c r="VY135" s="38"/>
      <c r="VZ135" s="38"/>
      <c r="WA135" s="38"/>
      <c r="WB135" s="38"/>
      <c r="WC135" s="38"/>
      <c r="WD135" s="38"/>
      <c r="WE135" s="38"/>
      <c r="WF135" s="38"/>
      <c r="WG135" s="38"/>
      <c r="WH135" s="38"/>
      <c r="WI135" s="38"/>
      <c r="WJ135" s="38"/>
      <c r="WK135" s="38"/>
      <c r="WL135" s="38"/>
      <c r="WM135" s="38"/>
      <c r="WN135" s="38"/>
      <c r="WO135" s="38"/>
      <c r="WP135" s="38"/>
      <c r="WQ135" s="38"/>
      <c r="WR135" s="38"/>
      <c r="WS135" s="38"/>
      <c r="WT135" s="38"/>
      <c r="WU135" s="38"/>
      <c r="WV135" s="38"/>
      <c r="WW135" s="38"/>
      <c r="WX135" s="38"/>
      <c r="WY135" s="38"/>
      <c r="WZ135" s="38"/>
      <c r="XA135" s="38"/>
      <c r="XB135" s="38"/>
      <c r="XC135" s="38"/>
      <c r="XD135" s="38"/>
      <c r="XE135" s="38"/>
      <c r="XF135" s="38"/>
      <c r="XG135" s="38"/>
      <c r="XH135" s="38"/>
      <c r="XI135" s="38"/>
      <c r="XJ135" s="38"/>
      <c r="XK135" s="38"/>
      <c r="XL135" s="38"/>
      <c r="XM135" s="38"/>
      <c r="XN135" s="38"/>
      <c r="XO135" s="38"/>
      <c r="XP135" s="38"/>
      <c r="XQ135" s="38"/>
      <c r="XR135" s="38"/>
      <c r="XS135" s="38"/>
      <c r="XT135" s="38"/>
      <c r="XU135" s="38"/>
      <c r="XV135" s="38"/>
      <c r="XW135" s="38"/>
      <c r="XX135" s="38"/>
      <c r="XY135" s="38"/>
      <c r="XZ135" s="38"/>
      <c r="YA135" s="38"/>
      <c r="YB135" s="38"/>
      <c r="YC135" s="38"/>
      <c r="YD135" s="38"/>
      <c r="YE135" s="38"/>
      <c r="YF135" s="38"/>
      <c r="YG135" s="38"/>
      <c r="YH135" s="38"/>
      <c r="YI135" s="38"/>
      <c r="YJ135" s="38"/>
      <c r="YK135" s="38"/>
      <c r="YL135" s="38"/>
      <c r="YM135" s="38"/>
      <c r="YN135" s="38"/>
      <c r="YO135" s="38"/>
      <c r="YP135" s="38"/>
      <c r="YQ135" s="38"/>
      <c r="YR135" s="38"/>
      <c r="YS135" s="38"/>
      <c r="YT135" s="38"/>
      <c r="YU135" s="38"/>
      <c r="YV135" s="38"/>
      <c r="YW135" s="38"/>
      <c r="YX135" s="38"/>
      <c r="YY135" s="38"/>
      <c r="YZ135" s="38"/>
      <c r="ZA135" s="38"/>
      <c r="ZB135" s="38"/>
      <c r="ZC135" s="38"/>
      <c r="ZD135" s="38"/>
      <c r="ZE135" s="38"/>
      <c r="ZF135" s="38"/>
      <c r="ZG135" s="38"/>
      <c r="ZH135" s="38"/>
      <c r="ZI135" s="38"/>
      <c r="ZJ135" s="38"/>
      <c r="ZK135" s="38"/>
      <c r="ZL135" s="38"/>
      <c r="ZM135" s="38"/>
      <c r="ZN135" s="38"/>
      <c r="ZO135" s="38"/>
      <c r="ZP135" s="38"/>
      <c r="ZQ135" s="38"/>
      <c r="ZR135" s="38"/>
      <c r="ZS135" s="38"/>
      <c r="ZT135" s="38"/>
      <c r="ZU135" s="38"/>
      <c r="ZV135" s="38"/>
      <c r="ZW135" s="38"/>
      <c r="ZX135" s="38"/>
      <c r="ZY135" s="38"/>
      <c r="ZZ135" s="38"/>
      <c r="AAA135" s="38"/>
      <c r="AAB135" s="38"/>
      <c r="AAC135" s="38"/>
      <c r="AAD135" s="38"/>
      <c r="AAE135" s="38"/>
      <c r="AAF135" s="38"/>
      <c r="AAG135" s="38"/>
      <c r="AAH135" s="38"/>
      <c r="AAI135" s="38"/>
      <c r="AAJ135" s="31">
        <f t="shared" si="15"/>
        <v>0</v>
      </c>
      <c r="AAK135" s="5"/>
    </row>
    <row r="136" spans="1:713" s="36" customFormat="1" ht="14.25" customHeight="1" x14ac:dyDescent="0.25">
      <c r="A136" s="43" t="s">
        <v>214</v>
      </c>
      <c r="B136" s="77">
        <f t="shared" si="14"/>
        <v>0</v>
      </c>
      <c r="C136" s="69">
        <v>1</v>
      </c>
      <c r="D136" s="71">
        <v>43276</v>
      </c>
      <c r="E136" s="79">
        <v>22.27</v>
      </c>
      <c r="F136" s="79">
        <f>E136*B136</f>
        <v>0</v>
      </c>
      <c r="G136" s="77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>
        <v>1</v>
      </c>
      <c r="AF136" s="38"/>
      <c r="AG136" s="38"/>
      <c r="AH136" s="38"/>
      <c r="AI136" s="38"/>
      <c r="AJ136" s="38"/>
      <c r="AK136" s="38"/>
      <c r="AL136" s="38"/>
      <c r="AM136" s="38"/>
      <c r="AN136" s="38"/>
      <c r="AO136" s="38"/>
      <c r="AP136" s="38"/>
      <c r="AQ136" s="38"/>
      <c r="AR136" s="38"/>
      <c r="AS136" s="38"/>
      <c r="AT136" s="38">
        <v>1</v>
      </c>
      <c r="AU136" s="38"/>
      <c r="AV136" s="38"/>
      <c r="AW136" s="38"/>
      <c r="AX136" s="38"/>
      <c r="AY136" s="38"/>
      <c r="AZ136" s="38"/>
      <c r="BA136" s="38"/>
      <c r="BB136" s="38"/>
      <c r="BC136" s="38"/>
      <c r="BD136" s="38"/>
      <c r="BE136" s="38"/>
      <c r="BF136" s="38"/>
      <c r="BG136" s="38"/>
      <c r="BH136" s="38"/>
      <c r="BI136" s="38"/>
      <c r="BJ136" s="38"/>
      <c r="BK136" s="38"/>
      <c r="BL136" s="38"/>
      <c r="BM136" s="38"/>
      <c r="BN136" s="38"/>
      <c r="BO136" s="38"/>
      <c r="BP136" s="38"/>
      <c r="BQ136" s="38"/>
      <c r="BR136" s="38"/>
      <c r="BS136" s="38"/>
      <c r="BT136" s="38"/>
      <c r="BU136" s="38"/>
      <c r="BV136" s="38"/>
      <c r="BW136" s="38"/>
      <c r="BX136" s="38"/>
      <c r="BY136" s="38"/>
      <c r="BZ136" s="38"/>
      <c r="CA136" s="38"/>
      <c r="CB136" s="38"/>
      <c r="CC136" s="38"/>
      <c r="CD136" s="38"/>
      <c r="CE136" s="38"/>
      <c r="CF136" s="38"/>
      <c r="CG136" s="38"/>
      <c r="CH136" s="38"/>
      <c r="CI136" s="38"/>
      <c r="CJ136" s="38"/>
      <c r="CK136" s="38"/>
      <c r="CL136" s="38"/>
      <c r="CM136" s="38"/>
      <c r="CN136" s="38"/>
      <c r="CO136" s="38"/>
      <c r="CP136" s="38"/>
      <c r="CQ136" s="38"/>
      <c r="CR136" s="38"/>
      <c r="CS136" s="38"/>
      <c r="CT136" s="38"/>
      <c r="CU136" s="38"/>
      <c r="CV136" s="38"/>
      <c r="CW136" s="38"/>
      <c r="CX136" s="38"/>
      <c r="CY136" s="38"/>
      <c r="CZ136" s="38"/>
      <c r="DA136" s="38"/>
      <c r="DB136" s="38"/>
      <c r="DC136" s="38"/>
      <c r="DD136" s="38"/>
      <c r="DE136" s="38"/>
      <c r="DF136" s="38"/>
      <c r="DG136" s="38"/>
      <c r="DH136" s="38"/>
      <c r="DI136" s="38"/>
      <c r="DJ136" s="38"/>
      <c r="DK136" s="38"/>
      <c r="DL136" s="38"/>
      <c r="DM136" s="38"/>
      <c r="DN136" s="38"/>
      <c r="DO136" s="38"/>
      <c r="DP136" s="38"/>
      <c r="DQ136" s="38"/>
      <c r="DR136" s="38"/>
      <c r="DS136" s="38"/>
      <c r="DT136" s="38"/>
      <c r="DU136" s="38"/>
      <c r="DV136" s="38"/>
      <c r="DW136" s="38"/>
      <c r="DX136" s="38"/>
      <c r="DY136" s="38"/>
      <c r="DZ136" s="38"/>
      <c r="EA136" s="38"/>
      <c r="EB136" s="38"/>
      <c r="EC136" s="38"/>
      <c r="ED136" s="38"/>
      <c r="EE136" s="38"/>
      <c r="EF136" s="38"/>
      <c r="EG136" s="38"/>
      <c r="EH136" s="38"/>
      <c r="EI136" s="38"/>
      <c r="EJ136" s="38"/>
      <c r="EK136" s="38"/>
      <c r="EL136" s="38"/>
      <c r="EM136" s="38"/>
      <c r="EN136" s="38"/>
      <c r="EO136" s="38"/>
      <c r="EP136" s="38"/>
      <c r="EQ136" s="38"/>
      <c r="ER136" s="38"/>
      <c r="ES136" s="38"/>
      <c r="ET136" s="38"/>
      <c r="EU136" s="38"/>
      <c r="EV136" s="38"/>
      <c r="EW136" s="38"/>
      <c r="EX136" s="38"/>
      <c r="EY136" s="38"/>
      <c r="EZ136" s="38"/>
      <c r="FA136" s="38"/>
      <c r="FB136" s="38"/>
      <c r="FC136" s="38"/>
      <c r="FD136" s="38"/>
      <c r="FE136" s="38"/>
      <c r="FF136" s="38"/>
      <c r="FG136" s="38"/>
      <c r="FH136" s="38"/>
      <c r="FI136" s="38"/>
      <c r="FJ136" s="38"/>
      <c r="FK136" s="38"/>
      <c r="FL136" s="38"/>
      <c r="FM136" s="38"/>
      <c r="FN136" s="38"/>
      <c r="FO136" s="38"/>
      <c r="FP136" s="38"/>
      <c r="FQ136" s="38"/>
      <c r="FR136" s="38"/>
      <c r="FS136" s="38"/>
      <c r="FT136" s="38"/>
      <c r="FU136" s="38"/>
      <c r="FV136" s="38"/>
      <c r="FW136" s="38"/>
      <c r="FX136" s="38"/>
      <c r="FY136" s="38"/>
      <c r="FZ136" s="38"/>
      <c r="GA136" s="38"/>
      <c r="GB136" s="38"/>
      <c r="GC136" s="38"/>
      <c r="GD136" s="38"/>
      <c r="GE136" s="38"/>
      <c r="GF136" s="38"/>
      <c r="GG136" s="38"/>
      <c r="GH136" s="38"/>
      <c r="GI136" s="38"/>
      <c r="GJ136" s="38"/>
      <c r="GK136" s="38"/>
      <c r="GL136" s="38"/>
      <c r="GM136" s="38"/>
      <c r="GN136" s="38"/>
      <c r="GO136" s="38"/>
      <c r="GP136" s="38"/>
      <c r="GQ136" s="38"/>
      <c r="GR136" s="38"/>
      <c r="GS136" s="38"/>
      <c r="GT136" s="38"/>
      <c r="GU136" s="38"/>
      <c r="GV136" s="38"/>
      <c r="GW136" s="38"/>
      <c r="GX136" s="38"/>
      <c r="GY136" s="38"/>
      <c r="GZ136" s="38"/>
      <c r="HA136" s="38"/>
      <c r="HB136" s="38"/>
      <c r="HC136" s="38"/>
      <c r="HD136" s="38"/>
      <c r="HE136" s="38"/>
      <c r="HF136" s="38"/>
      <c r="HG136" s="38"/>
      <c r="HH136" s="38"/>
      <c r="HI136" s="38"/>
      <c r="HJ136" s="38"/>
      <c r="HK136" s="38"/>
      <c r="HL136" s="38"/>
      <c r="HM136" s="38"/>
      <c r="HN136" s="38"/>
      <c r="HO136" s="38"/>
      <c r="HP136" s="38"/>
      <c r="HQ136" s="38"/>
      <c r="HR136" s="38"/>
      <c r="HS136" s="38"/>
      <c r="HT136" s="38"/>
      <c r="HU136" s="38"/>
      <c r="HV136" s="38"/>
      <c r="HW136" s="38"/>
      <c r="HX136" s="38"/>
      <c r="HY136" s="38"/>
      <c r="HZ136" s="38"/>
      <c r="IA136" s="38"/>
      <c r="IB136" s="38"/>
      <c r="IC136" s="38"/>
      <c r="ID136" s="38"/>
      <c r="IE136" s="38"/>
      <c r="IF136" s="38"/>
      <c r="IG136" s="38"/>
      <c r="IH136" s="38"/>
      <c r="II136" s="38"/>
      <c r="IJ136" s="38"/>
      <c r="IK136" s="38"/>
      <c r="IL136" s="38"/>
      <c r="IM136" s="38"/>
      <c r="IN136" s="38"/>
      <c r="IO136" s="38"/>
      <c r="IP136" s="38"/>
      <c r="IQ136" s="38"/>
      <c r="IR136" s="38"/>
      <c r="IS136" s="38"/>
      <c r="IT136" s="38"/>
      <c r="IU136" s="38"/>
      <c r="IV136" s="38"/>
      <c r="IW136" s="38"/>
      <c r="IX136" s="38"/>
      <c r="IY136" s="38"/>
      <c r="IZ136" s="38"/>
      <c r="JA136" s="38"/>
      <c r="JB136" s="38"/>
      <c r="JC136" s="38"/>
      <c r="JD136" s="38"/>
      <c r="JE136" s="38"/>
      <c r="JF136" s="38"/>
      <c r="JG136" s="38"/>
      <c r="JH136" s="38"/>
      <c r="JI136" s="38"/>
      <c r="JJ136" s="38"/>
      <c r="JK136" s="38"/>
      <c r="JL136" s="38"/>
      <c r="JM136" s="38"/>
      <c r="JN136" s="38"/>
      <c r="JO136" s="38"/>
      <c r="JP136" s="38"/>
      <c r="JQ136" s="38"/>
      <c r="JR136" s="38"/>
      <c r="JS136" s="38"/>
      <c r="JT136" s="38"/>
      <c r="JU136" s="38"/>
      <c r="JV136" s="38"/>
      <c r="JW136" s="38"/>
      <c r="JX136" s="38"/>
      <c r="JY136" s="38"/>
      <c r="JZ136" s="38"/>
      <c r="KA136" s="38"/>
      <c r="KB136" s="38"/>
      <c r="KC136" s="38"/>
      <c r="KD136" s="38"/>
      <c r="KE136" s="38"/>
      <c r="KF136" s="38"/>
      <c r="KG136" s="38"/>
      <c r="KH136" s="38"/>
      <c r="KI136" s="38"/>
      <c r="KJ136" s="38"/>
      <c r="KK136" s="38"/>
      <c r="KL136" s="38"/>
      <c r="KM136" s="38"/>
      <c r="KN136" s="38"/>
      <c r="KO136" s="38"/>
      <c r="KP136" s="38"/>
      <c r="KQ136" s="38"/>
      <c r="KR136" s="38"/>
      <c r="KS136" s="38"/>
      <c r="KT136" s="38"/>
      <c r="KU136" s="38"/>
      <c r="KV136" s="38"/>
      <c r="KW136" s="38"/>
      <c r="KX136" s="38"/>
      <c r="KY136" s="38"/>
      <c r="KZ136" s="38"/>
      <c r="LA136" s="38"/>
      <c r="LB136" s="38"/>
      <c r="LC136" s="38"/>
      <c r="LD136" s="38"/>
      <c r="LE136" s="38"/>
      <c r="LF136" s="38"/>
      <c r="LG136" s="38"/>
      <c r="LH136" s="38"/>
      <c r="LI136" s="38"/>
      <c r="LJ136" s="38"/>
      <c r="LK136" s="38"/>
      <c r="LL136" s="38"/>
      <c r="LM136" s="38"/>
      <c r="LN136" s="38"/>
      <c r="LO136" s="38"/>
      <c r="LP136" s="38"/>
      <c r="LQ136" s="38"/>
      <c r="LR136" s="38"/>
      <c r="LS136" s="38"/>
      <c r="LT136" s="38"/>
      <c r="LU136" s="38"/>
      <c r="LV136" s="38"/>
      <c r="LW136" s="38"/>
      <c r="LX136" s="38"/>
      <c r="LY136" s="38"/>
      <c r="LZ136" s="38"/>
      <c r="MA136" s="38"/>
      <c r="MB136" s="38"/>
      <c r="MC136" s="38"/>
      <c r="MD136" s="38"/>
      <c r="ME136" s="38"/>
      <c r="MF136" s="38"/>
      <c r="MG136" s="38"/>
      <c r="MH136" s="38"/>
      <c r="MI136" s="38"/>
      <c r="MJ136" s="38"/>
      <c r="MK136" s="38"/>
      <c r="ML136" s="38"/>
      <c r="MM136" s="38"/>
      <c r="MN136" s="38"/>
      <c r="MO136" s="38">
        <v>1</v>
      </c>
      <c r="MP136" s="38"/>
      <c r="MQ136" s="38"/>
      <c r="MR136" s="38">
        <v>1</v>
      </c>
      <c r="MS136" s="38"/>
      <c r="MT136" s="38"/>
      <c r="MU136" s="38"/>
      <c r="MV136" s="38"/>
      <c r="MW136" s="38"/>
      <c r="MX136" s="38"/>
      <c r="MY136" s="38"/>
      <c r="MZ136" s="38"/>
      <c r="NA136" s="38"/>
      <c r="NB136" s="38"/>
      <c r="NC136" s="38"/>
      <c r="ND136" s="38"/>
      <c r="NE136" s="38"/>
      <c r="NF136" s="38"/>
      <c r="NG136" s="38"/>
      <c r="NH136" s="38"/>
      <c r="NI136" s="38"/>
      <c r="NJ136" s="38"/>
      <c r="NK136" s="38"/>
      <c r="NL136" s="38"/>
      <c r="NM136" s="38"/>
      <c r="NN136" s="38"/>
      <c r="NO136" s="38"/>
      <c r="NP136" s="38"/>
      <c r="NQ136" s="38"/>
      <c r="NR136" s="38"/>
      <c r="NS136" s="38"/>
      <c r="NT136" s="38"/>
      <c r="NU136" s="38"/>
      <c r="NV136" s="38"/>
      <c r="NW136" s="38"/>
      <c r="NX136" s="38"/>
      <c r="NY136" s="38"/>
      <c r="NZ136" s="38"/>
      <c r="OA136" s="38"/>
      <c r="OB136" s="38"/>
      <c r="OC136" s="38"/>
      <c r="OD136" s="38"/>
      <c r="OE136" s="38"/>
      <c r="OF136" s="38"/>
      <c r="OG136" s="38"/>
      <c r="OH136" s="38"/>
      <c r="OI136" s="38"/>
      <c r="OJ136" s="38"/>
      <c r="OK136" s="38"/>
      <c r="OL136" s="38"/>
      <c r="OM136" s="38"/>
      <c r="ON136" s="38"/>
      <c r="OO136" s="38"/>
      <c r="OP136" s="38"/>
      <c r="OQ136" s="38"/>
      <c r="OR136" s="38"/>
      <c r="OS136" s="38"/>
      <c r="OT136" s="38"/>
      <c r="OU136" s="38"/>
      <c r="OV136" s="38"/>
      <c r="OW136" s="38"/>
      <c r="OX136" s="38"/>
      <c r="OY136" s="38"/>
      <c r="OZ136" s="38"/>
      <c r="PA136" s="38"/>
      <c r="PB136" s="38"/>
      <c r="PC136" s="38"/>
      <c r="PD136" s="38"/>
      <c r="PE136" s="38"/>
      <c r="PF136" s="38"/>
      <c r="PG136" s="38"/>
      <c r="PH136" s="38"/>
      <c r="PI136" s="38"/>
      <c r="PJ136" s="38"/>
      <c r="PK136" s="38"/>
      <c r="PL136" s="38"/>
      <c r="PM136" s="38"/>
      <c r="PN136" s="38"/>
      <c r="PO136" s="38"/>
      <c r="PP136" s="38"/>
      <c r="PQ136" s="38"/>
      <c r="PR136" s="38"/>
      <c r="PS136" s="38"/>
      <c r="PT136" s="38"/>
      <c r="PU136" s="38"/>
      <c r="PV136" s="38"/>
      <c r="PW136" s="38"/>
      <c r="PX136" s="38"/>
      <c r="PY136" s="38"/>
      <c r="PZ136" s="38"/>
      <c r="QA136" s="38"/>
      <c r="QB136" s="38"/>
      <c r="QC136" s="38"/>
      <c r="QD136" s="38"/>
      <c r="QE136" s="38"/>
      <c r="QF136" s="38"/>
      <c r="QG136" s="38"/>
      <c r="QH136" s="38"/>
      <c r="QI136" s="38"/>
      <c r="QJ136" s="38"/>
      <c r="QK136" s="38"/>
      <c r="QL136" s="38"/>
      <c r="QM136" s="38"/>
      <c r="QN136" s="38"/>
      <c r="QO136" s="38"/>
      <c r="QP136" s="38"/>
      <c r="QQ136" s="38"/>
      <c r="QR136" s="38"/>
      <c r="QS136" s="38"/>
      <c r="QT136" s="38"/>
      <c r="QU136" s="38"/>
      <c r="QV136" s="38"/>
      <c r="QW136" s="38"/>
      <c r="QX136" s="38"/>
      <c r="QY136" s="38"/>
      <c r="QZ136" s="38"/>
      <c r="RA136" s="38"/>
      <c r="RB136" s="38"/>
      <c r="RC136" s="38"/>
      <c r="RD136" s="38"/>
      <c r="RE136" s="38"/>
      <c r="RF136" s="38"/>
      <c r="RG136" s="38"/>
      <c r="RH136" s="38"/>
      <c r="RI136" s="38"/>
      <c r="RJ136" s="38"/>
      <c r="RK136" s="38"/>
      <c r="RL136" s="38"/>
      <c r="RM136" s="38"/>
      <c r="RN136" s="38"/>
      <c r="RO136" s="38"/>
      <c r="RP136" s="38"/>
      <c r="RQ136" s="38"/>
      <c r="RR136" s="38"/>
      <c r="RS136" s="38"/>
      <c r="RT136" s="38"/>
      <c r="RU136" s="38"/>
      <c r="RV136" s="38"/>
      <c r="RW136" s="38"/>
      <c r="RX136" s="38"/>
      <c r="RY136" s="38"/>
      <c r="RZ136" s="38"/>
      <c r="SA136" s="38"/>
      <c r="SB136" s="38"/>
      <c r="SC136" s="38"/>
      <c r="SD136" s="38"/>
      <c r="SE136" s="38"/>
      <c r="SF136" s="38"/>
      <c r="SG136" s="38"/>
      <c r="SH136" s="38"/>
      <c r="SI136" s="38"/>
      <c r="SJ136" s="38"/>
      <c r="SK136" s="38"/>
      <c r="SL136" s="38"/>
      <c r="SM136" s="38"/>
      <c r="SN136" s="38"/>
      <c r="SO136" s="38"/>
      <c r="SP136" s="38"/>
      <c r="SQ136" s="38"/>
      <c r="SR136" s="38"/>
      <c r="SS136" s="38"/>
      <c r="ST136" s="38"/>
      <c r="SU136" s="38"/>
      <c r="SV136" s="38"/>
      <c r="SW136" s="38"/>
      <c r="SX136" s="38"/>
      <c r="SY136" s="38"/>
      <c r="SZ136" s="38"/>
      <c r="TA136" s="38"/>
      <c r="TB136" s="38"/>
      <c r="TC136" s="38"/>
      <c r="TD136" s="38"/>
      <c r="TE136" s="38"/>
      <c r="TF136" s="38"/>
      <c r="TG136" s="38"/>
      <c r="TH136" s="38"/>
      <c r="TI136" s="38"/>
      <c r="TJ136" s="38"/>
      <c r="TK136" s="38"/>
      <c r="TL136" s="38"/>
      <c r="TM136" s="38"/>
      <c r="TN136" s="38"/>
      <c r="TO136" s="38"/>
      <c r="TP136" s="38"/>
      <c r="TQ136" s="38"/>
      <c r="TR136" s="38"/>
      <c r="TS136" s="38"/>
      <c r="TT136" s="38"/>
      <c r="TU136" s="38"/>
      <c r="TV136" s="38"/>
      <c r="TW136" s="38"/>
      <c r="TX136" s="38"/>
      <c r="TY136" s="38"/>
      <c r="TZ136" s="38"/>
      <c r="UA136" s="38"/>
      <c r="UB136" s="38"/>
      <c r="UC136" s="38"/>
      <c r="UD136" s="38"/>
      <c r="UE136" s="38"/>
      <c r="UF136" s="38"/>
      <c r="UG136" s="38"/>
      <c r="UH136" s="38"/>
      <c r="UI136" s="38"/>
      <c r="UJ136" s="38"/>
      <c r="UK136" s="38"/>
      <c r="UL136" s="38"/>
      <c r="UM136" s="38"/>
      <c r="UN136" s="38"/>
      <c r="UO136" s="38"/>
      <c r="UP136" s="38"/>
      <c r="UQ136" s="38"/>
      <c r="UR136" s="38"/>
      <c r="US136" s="38"/>
      <c r="UT136" s="38"/>
      <c r="UU136" s="38"/>
      <c r="UV136" s="38"/>
      <c r="UW136" s="38"/>
      <c r="UX136" s="38"/>
      <c r="UY136" s="38"/>
      <c r="UZ136" s="38"/>
      <c r="VA136" s="38"/>
      <c r="VB136" s="38"/>
      <c r="VC136" s="38"/>
      <c r="VD136" s="38"/>
      <c r="VE136" s="38"/>
      <c r="VF136" s="38"/>
      <c r="VG136" s="38"/>
      <c r="VH136" s="38"/>
      <c r="VI136" s="38"/>
      <c r="VJ136" s="38"/>
      <c r="VK136" s="38"/>
      <c r="VL136" s="38"/>
      <c r="VM136" s="38"/>
      <c r="VN136" s="38"/>
      <c r="VO136" s="38"/>
      <c r="VP136" s="38"/>
      <c r="VQ136" s="38"/>
      <c r="VR136" s="38"/>
      <c r="VS136" s="38"/>
      <c r="VT136" s="38"/>
      <c r="VU136" s="38"/>
      <c r="VV136" s="38"/>
      <c r="VW136" s="38"/>
      <c r="VX136" s="38"/>
      <c r="VY136" s="38"/>
      <c r="VZ136" s="38"/>
      <c r="WA136" s="38"/>
      <c r="WB136" s="38"/>
      <c r="WC136" s="38"/>
      <c r="WD136" s="38"/>
      <c r="WE136" s="38"/>
      <c r="WF136" s="38"/>
      <c r="WG136" s="38"/>
      <c r="WH136" s="38"/>
      <c r="WI136" s="38"/>
      <c r="WJ136" s="38"/>
      <c r="WK136" s="38"/>
      <c r="WL136" s="38"/>
      <c r="WM136" s="38"/>
      <c r="WN136" s="38"/>
      <c r="WO136" s="38"/>
      <c r="WP136" s="38"/>
      <c r="WQ136" s="38"/>
      <c r="WR136" s="38"/>
      <c r="WS136" s="38"/>
      <c r="WT136" s="38"/>
      <c r="WU136" s="38"/>
      <c r="WV136" s="38"/>
      <c r="WW136" s="38"/>
      <c r="WX136" s="38"/>
      <c r="WY136" s="38"/>
      <c r="WZ136" s="38"/>
      <c r="XA136" s="38"/>
      <c r="XB136" s="38"/>
      <c r="XC136" s="38"/>
      <c r="XD136" s="38"/>
      <c r="XE136" s="38"/>
      <c r="XF136" s="38"/>
      <c r="XG136" s="38"/>
      <c r="XH136" s="38"/>
      <c r="XI136" s="38"/>
      <c r="XJ136" s="38"/>
      <c r="XK136" s="38"/>
      <c r="XL136" s="38"/>
      <c r="XM136" s="38"/>
      <c r="XN136" s="38"/>
      <c r="XO136" s="38"/>
      <c r="XP136" s="38"/>
      <c r="XQ136" s="38"/>
      <c r="XR136" s="38"/>
      <c r="XS136" s="38"/>
      <c r="XT136" s="38"/>
      <c r="XU136" s="38"/>
      <c r="XV136" s="38"/>
      <c r="XW136" s="38"/>
      <c r="XX136" s="38"/>
      <c r="XY136" s="38"/>
      <c r="XZ136" s="38"/>
      <c r="YA136" s="38"/>
      <c r="YB136" s="38"/>
      <c r="YC136" s="38"/>
      <c r="YD136" s="38"/>
      <c r="YE136" s="38"/>
      <c r="YF136" s="38"/>
      <c r="YG136" s="38"/>
      <c r="YH136" s="38"/>
      <c r="YI136" s="38"/>
      <c r="YJ136" s="38"/>
      <c r="YK136" s="38"/>
      <c r="YL136" s="38"/>
      <c r="YM136" s="38"/>
      <c r="YN136" s="38"/>
      <c r="YO136" s="38"/>
      <c r="YP136" s="38"/>
      <c r="YQ136" s="38"/>
      <c r="YR136" s="38"/>
      <c r="YS136" s="38"/>
      <c r="YT136" s="38"/>
      <c r="YU136" s="38"/>
      <c r="YV136" s="38"/>
      <c r="YW136" s="38"/>
      <c r="YX136" s="38"/>
      <c r="YY136" s="38"/>
      <c r="YZ136" s="38"/>
      <c r="ZA136" s="38"/>
      <c r="ZB136" s="38"/>
      <c r="ZC136" s="38"/>
      <c r="ZD136" s="38"/>
      <c r="ZE136" s="38"/>
      <c r="ZF136" s="38"/>
      <c r="ZG136" s="38"/>
      <c r="ZH136" s="38"/>
      <c r="ZI136" s="38"/>
      <c r="ZJ136" s="38"/>
      <c r="ZK136" s="38"/>
      <c r="ZL136" s="38"/>
      <c r="ZM136" s="38"/>
      <c r="ZN136" s="38"/>
      <c r="ZO136" s="38"/>
      <c r="ZP136" s="38"/>
      <c r="ZQ136" s="38"/>
      <c r="ZR136" s="38"/>
      <c r="ZS136" s="38"/>
      <c r="ZT136" s="38"/>
      <c r="ZU136" s="38"/>
      <c r="ZV136" s="38"/>
      <c r="ZW136" s="38"/>
      <c r="ZX136" s="38"/>
      <c r="ZY136" s="38"/>
      <c r="ZZ136" s="38"/>
      <c r="AAA136" s="38"/>
      <c r="AAB136" s="38"/>
      <c r="AAC136" s="38"/>
      <c r="AAD136" s="38"/>
      <c r="AAE136" s="38"/>
      <c r="AAF136" s="38"/>
      <c r="AAG136" s="38"/>
      <c r="AAH136" s="38"/>
      <c r="AAI136" s="38"/>
      <c r="AAJ136" s="31">
        <f t="shared" si="15"/>
        <v>0</v>
      </c>
      <c r="AAK136" s="5"/>
    </row>
    <row r="137" spans="1:713" s="36" customFormat="1" ht="14.25" customHeight="1" x14ac:dyDescent="0.25">
      <c r="A137" s="43" t="s">
        <v>400</v>
      </c>
      <c r="B137" s="77">
        <f t="shared" si="14"/>
        <v>10</v>
      </c>
      <c r="C137" s="69">
        <v>10</v>
      </c>
      <c r="D137" s="71"/>
      <c r="E137" s="79">
        <v>17.73</v>
      </c>
      <c r="F137" s="79">
        <f>E137*B137</f>
        <v>177.3</v>
      </c>
      <c r="G137" s="77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  <c r="AL137" s="38"/>
      <c r="AM137" s="38"/>
      <c r="AN137" s="38"/>
      <c r="AO137" s="38"/>
      <c r="AP137" s="38"/>
      <c r="AQ137" s="38"/>
      <c r="AR137" s="38"/>
      <c r="AS137" s="38"/>
      <c r="AT137" s="38"/>
      <c r="AU137" s="38"/>
      <c r="AV137" s="38"/>
      <c r="AW137" s="38"/>
      <c r="AX137" s="38"/>
      <c r="AY137" s="38"/>
      <c r="AZ137" s="38"/>
      <c r="BA137" s="38"/>
      <c r="BB137" s="38"/>
      <c r="BC137" s="38"/>
      <c r="BD137" s="38"/>
      <c r="BE137" s="38"/>
      <c r="BF137" s="38"/>
      <c r="BG137" s="38"/>
      <c r="BH137" s="38"/>
      <c r="BI137" s="38"/>
      <c r="BJ137" s="38"/>
      <c r="BK137" s="38"/>
      <c r="BL137" s="38"/>
      <c r="BM137" s="38"/>
      <c r="BN137" s="38"/>
      <c r="BO137" s="38"/>
      <c r="BP137" s="38"/>
      <c r="BQ137" s="38"/>
      <c r="BR137" s="38"/>
      <c r="BS137" s="38"/>
      <c r="BT137" s="38"/>
      <c r="BU137" s="38"/>
      <c r="BV137" s="38"/>
      <c r="BW137" s="38"/>
      <c r="BX137" s="38"/>
      <c r="BY137" s="38"/>
      <c r="BZ137" s="38"/>
      <c r="CA137" s="38"/>
      <c r="CB137" s="38"/>
      <c r="CC137" s="38"/>
      <c r="CD137" s="38"/>
      <c r="CE137" s="38"/>
      <c r="CF137" s="38"/>
      <c r="CG137" s="38"/>
      <c r="CH137" s="38"/>
      <c r="CI137" s="38"/>
      <c r="CJ137" s="38"/>
      <c r="CK137" s="38"/>
      <c r="CL137" s="38"/>
      <c r="CM137" s="38"/>
      <c r="CN137" s="38"/>
      <c r="CO137" s="38"/>
      <c r="CP137" s="38"/>
      <c r="CQ137" s="38"/>
      <c r="CR137" s="38"/>
      <c r="CS137" s="38"/>
      <c r="CT137" s="38"/>
      <c r="CU137" s="38"/>
      <c r="CV137" s="38"/>
      <c r="CW137" s="38"/>
      <c r="CX137" s="38"/>
      <c r="CY137" s="38"/>
      <c r="CZ137" s="38"/>
      <c r="DA137" s="38"/>
      <c r="DB137" s="38"/>
      <c r="DC137" s="38"/>
      <c r="DD137" s="38"/>
      <c r="DE137" s="38"/>
      <c r="DF137" s="38"/>
      <c r="DG137" s="38"/>
      <c r="DH137" s="38"/>
      <c r="DI137" s="38"/>
      <c r="DJ137" s="38"/>
      <c r="DK137" s="38"/>
      <c r="DL137" s="38"/>
      <c r="DM137" s="38"/>
      <c r="DN137" s="38"/>
      <c r="DO137" s="38"/>
      <c r="DP137" s="38"/>
      <c r="DQ137" s="38"/>
      <c r="DR137" s="38"/>
      <c r="DS137" s="38"/>
      <c r="DT137" s="38"/>
      <c r="DU137" s="38"/>
      <c r="DV137" s="38"/>
      <c r="DW137" s="38"/>
      <c r="DX137" s="38"/>
      <c r="DY137" s="38"/>
      <c r="DZ137" s="38"/>
      <c r="EA137" s="38"/>
      <c r="EB137" s="38"/>
      <c r="EC137" s="38"/>
      <c r="ED137" s="38"/>
      <c r="EE137" s="38"/>
      <c r="EF137" s="38"/>
      <c r="EG137" s="38"/>
      <c r="EH137" s="38"/>
      <c r="EI137" s="38"/>
      <c r="EJ137" s="38"/>
      <c r="EK137" s="38"/>
      <c r="EL137" s="38"/>
      <c r="EM137" s="38"/>
      <c r="EN137" s="38"/>
      <c r="EO137" s="38"/>
      <c r="EP137" s="38"/>
      <c r="EQ137" s="38"/>
      <c r="ER137" s="38"/>
      <c r="ES137" s="38"/>
      <c r="ET137" s="38"/>
      <c r="EU137" s="38"/>
      <c r="EV137" s="38"/>
      <c r="EW137" s="38"/>
      <c r="EX137" s="38"/>
      <c r="EY137" s="38"/>
      <c r="EZ137" s="38"/>
      <c r="FA137" s="38"/>
      <c r="FB137" s="38"/>
      <c r="FC137" s="38"/>
      <c r="FD137" s="38"/>
      <c r="FE137" s="38"/>
      <c r="FF137" s="38"/>
      <c r="FG137" s="38"/>
      <c r="FH137" s="38"/>
      <c r="FI137" s="38"/>
      <c r="FJ137" s="38"/>
      <c r="FK137" s="38"/>
      <c r="FL137" s="38"/>
      <c r="FM137" s="38"/>
      <c r="FN137" s="38"/>
      <c r="FO137" s="38"/>
      <c r="FP137" s="38"/>
      <c r="FQ137" s="38"/>
      <c r="FR137" s="38"/>
      <c r="FS137" s="38"/>
      <c r="FT137" s="38"/>
      <c r="FU137" s="38"/>
      <c r="FV137" s="38"/>
      <c r="FW137" s="38"/>
      <c r="FX137" s="38"/>
      <c r="FY137" s="38"/>
      <c r="FZ137" s="38"/>
      <c r="GA137" s="38"/>
      <c r="GB137" s="38"/>
      <c r="GC137" s="38"/>
      <c r="GD137" s="38"/>
      <c r="GE137" s="38"/>
      <c r="GF137" s="38"/>
      <c r="GG137" s="38"/>
      <c r="GH137" s="38"/>
      <c r="GI137" s="38"/>
      <c r="GJ137" s="38"/>
      <c r="GK137" s="38"/>
      <c r="GL137" s="38"/>
      <c r="GM137" s="38"/>
      <c r="GN137" s="38"/>
      <c r="GO137" s="38"/>
      <c r="GP137" s="38"/>
      <c r="GQ137" s="38"/>
      <c r="GR137" s="38"/>
      <c r="GS137" s="38"/>
      <c r="GT137" s="38"/>
      <c r="GU137" s="38"/>
      <c r="GV137" s="38"/>
      <c r="GW137" s="38"/>
      <c r="GX137" s="38"/>
      <c r="GY137" s="38"/>
      <c r="GZ137" s="38"/>
      <c r="HA137" s="38"/>
      <c r="HB137" s="38"/>
      <c r="HC137" s="38"/>
      <c r="HD137" s="38"/>
      <c r="HE137" s="38"/>
      <c r="HF137" s="38"/>
      <c r="HG137" s="38"/>
      <c r="HH137" s="38"/>
      <c r="HI137" s="38"/>
      <c r="HJ137" s="38"/>
      <c r="HK137" s="38"/>
      <c r="HL137" s="38"/>
      <c r="HM137" s="38"/>
      <c r="HN137" s="38"/>
      <c r="HO137" s="38"/>
      <c r="HP137" s="38"/>
      <c r="HQ137" s="38"/>
      <c r="HR137" s="38"/>
      <c r="HS137" s="38"/>
      <c r="HT137" s="38"/>
      <c r="HU137" s="38"/>
      <c r="HV137" s="38"/>
      <c r="HW137" s="38"/>
      <c r="HX137" s="38"/>
      <c r="HY137" s="38"/>
      <c r="HZ137" s="38"/>
      <c r="IA137" s="38"/>
      <c r="IB137" s="38"/>
      <c r="IC137" s="38"/>
      <c r="ID137" s="38"/>
      <c r="IE137" s="38"/>
      <c r="IF137" s="38"/>
      <c r="IG137" s="38"/>
      <c r="IH137" s="38"/>
      <c r="II137" s="38"/>
      <c r="IJ137" s="38"/>
      <c r="IK137" s="38"/>
      <c r="IL137" s="38"/>
      <c r="IM137" s="38"/>
      <c r="IN137" s="38"/>
      <c r="IO137" s="38"/>
      <c r="IP137" s="38"/>
      <c r="IQ137" s="38"/>
      <c r="IR137" s="38"/>
      <c r="IS137" s="38"/>
      <c r="IT137" s="38"/>
      <c r="IU137" s="38"/>
      <c r="IV137" s="38"/>
      <c r="IW137" s="38"/>
      <c r="IX137" s="38"/>
      <c r="IY137" s="38"/>
      <c r="IZ137" s="38"/>
      <c r="JA137" s="38"/>
      <c r="JB137" s="38"/>
      <c r="JC137" s="38"/>
      <c r="JD137" s="38"/>
      <c r="JE137" s="38"/>
      <c r="JF137" s="38"/>
      <c r="JG137" s="38"/>
      <c r="JH137" s="38"/>
      <c r="JI137" s="38"/>
      <c r="JJ137" s="38"/>
      <c r="JK137" s="38"/>
      <c r="JL137" s="38"/>
      <c r="JM137" s="38"/>
      <c r="JN137" s="38"/>
      <c r="JO137" s="38"/>
      <c r="JP137" s="38"/>
      <c r="JQ137" s="38"/>
      <c r="JR137" s="38"/>
      <c r="JS137" s="38"/>
      <c r="JT137" s="38"/>
      <c r="JU137" s="38"/>
      <c r="JV137" s="38"/>
      <c r="JW137" s="38"/>
      <c r="JX137" s="38"/>
      <c r="JY137" s="38"/>
      <c r="JZ137" s="38"/>
      <c r="KA137" s="38"/>
      <c r="KB137" s="38"/>
      <c r="KC137" s="38"/>
      <c r="KD137" s="38"/>
      <c r="KE137" s="38"/>
      <c r="KF137" s="38"/>
      <c r="KG137" s="38"/>
      <c r="KH137" s="38"/>
      <c r="KI137" s="38"/>
      <c r="KJ137" s="38"/>
      <c r="KK137" s="38"/>
      <c r="KL137" s="38"/>
      <c r="KM137" s="38"/>
      <c r="KN137" s="38"/>
      <c r="KO137" s="38"/>
      <c r="KP137" s="38"/>
      <c r="KQ137" s="38"/>
      <c r="KR137" s="38"/>
      <c r="KS137" s="38"/>
      <c r="KT137" s="38"/>
      <c r="KU137" s="38"/>
      <c r="KV137" s="38"/>
      <c r="KW137" s="38"/>
      <c r="KX137" s="38"/>
      <c r="KY137" s="38"/>
      <c r="KZ137" s="38"/>
      <c r="LA137" s="38"/>
      <c r="LB137" s="38"/>
      <c r="LC137" s="38"/>
      <c r="LD137" s="38"/>
      <c r="LE137" s="38"/>
      <c r="LF137" s="38"/>
      <c r="LG137" s="38"/>
      <c r="LH137" s="38"/>
      <c r="LI137" s="38"/>
      <c r="LJ137" s="38"/>
      <c r="LK137" s="38"/>
      <c r="LL137" s="38"/>
      <c r="LM137" s="38"/>
      <c r="LN137" s="38"/>
      <c r="LO137" s="38"/>
      <c r="LP137" s="38"/>
      <c r="LQ137" s="38"/>
      <c r="LR137" s="38"/>
      <c r="LS137" s="38"/>
      <c r="LT137" s="38"/>
      <c r="LU137" s="38"/>
      <c r="LV137" s="38"/>
      <c r="LW137" s="38"/>
      <c r="LX137" s="38"/>
      <c r="LY137" s="38"/>
      <c r="LZ137" s="38"/>
      <c r="MA137" s="38"/>
      <c r="MB137" s="38"/>
      <c r="MC137" s="38"/>
      <c r="MD137" s="38"/>
      <c r="ME137" s="38"/>
      <c r="MF137" s="38"/>
      <c r="MG137" s="38"/>
      <c r="MH137" s="38"/>
      <c r="MI137" s="38"/>
      <c r="MJ137" s="38"/>
      <c r="MK137" s="38"/>
      <c r="ML137" s="38"/>
      <c r="MM137" s="38"/>
      <c r="MN137" s="38"/>
      <c r="MO137" s="38"/>
      <c r="MP137" s="38"/>
      <c r="MQ137" s="38"/>
      <c r="MR137" s="38"/>
      <c r="MS137" s="38"/>
      <c r="MT137" s="38"/>
      <c r="MU137" s="38"/>
      <c r="MV137" s="38"/>
      <c r="MW137" s="38"/>
      <c r="MX137" s="38"/>
      <c r="MY137" s="38"/>
      <c r="MZ137" s="38"/>
      <c r="NA137" s="38"/>
      <c r="NB137" s="38"/>
      <c r="NC137" s="38"/>
      <c r="ND137" s="38"/>
      <c r="NE137" s="38"/>
      <c r="NF137" s="38"/>
      <c r="NG137" s="38"/>
      <c r="NH137" s="38"/>
      <c r="NI137" s="38"/>
      <c r="NJ137" s="38"/>
      <c r="NK137" s="38"/>
      <c r="NL137" s="38"/>
      <c r="NM137" s="38"/>
      <c r="NN137" s="38"/>
      <c r="NO137" s="38"/>
      <c r="NP137" s="38"/>
      <c r="NQ137" s="38"/>
      <c r="NR137" s="38"/>
      <c r="NS137" s="38"/>
      <c r="NT137" s="38"/>
      <c r="NU137" s="38"/>
      <c r="NV137" s="38"/>
      <c r="NW137" s="38"/>
      <c r="NX137" s="38"/>
      <c r="NY137" s="38"/>
      <c r="NZ137" s="38"/>
      <c r="OA137" s="38"/>
      <c r="OB137" s="38"/>
      <c r="OC137" s="38"/>
      <c r="OD137" s="38"/>
      <c r="OE137" s="38"/>
      <c r="OF137" s="38"/>
      <c r="OG137" s="38"/>
      <c r="OH137" s="38"/>
      <c r="OI137" s="38"/>
      <c r="OJ137" s="38"/>
      <c r="OK137" s="38"/>
      <c r="OL137" s="38">
        <v>10</v>
      </c>
      <c r="OM137" s="38"/>
      <c r="ON137" s="38"/>
      <c r="OO137" s="38"/>
      <c r="OP137" s="38"/>
      <c r="OQ137" s="38"/>
      <c r="OR137" s="38"/>
      <c r="OS137" s="38"/>
      <c r="OT137" s="38"/>
      <c r="OU137" s="38"/>
      <c r="OV137" s="38"/>
      <c r="OW137" s="38"/>
      <c r="OX137" s="38"/>
      <c r="OY137" s="38"/>
      <c r="OZ137" s="38"/>
      <c r="PA137" s="38"/>
      <c r="PB137" s="38"/>
      <c r="PC137" s="38"/>
      <c r="PD137" s="38"/>
      <c r="PE137" s="38"/>
      <c r="PF137" s="38"/>
      <c r="PG137" s="38"/>
      <c r="PH137" s="38"/>
      <c r="PI137" s="38"/>
      <c r="PJ137" s="38"/>
      <c r="PK137" s="38"/>
      <c r="PL137" s="38"/>
      <c r="PM137" s="38"/>
      <c r="PN137" s="38"/>
      <c r="PO137" s="38"/>
      <c r="PP137" s="38"/>
      <c r="PQ137" s="38"/>
      <c r="PR137" s="38"/>
      <c r="PS137" s="38"/>
      <c r="PT137" s="38"/>
      <c r="PU137" s="38"/>
      <c r="PV137" s="38"/>
      <c r="PW137" s="38"/>
      <c r="PX137" s="38"/>
      <c r="PY137" s="38"/>
      <c r="PZ137" s="38"/>
      <c r="QA137" s="38"/>
      <c r="QB137" s="38"/>
      <c r="QC137" s="38"/>
      <c r="QD137" s="38"/>
      <c r="QE137" s="38"/>
      <c r="QF137" s="38">
        <v>10</v>
      </c>
      <c r="QG137" s="38"/>
      <c r="QH137" s="38"/>
      <c r="QI137" s="38"/>
      <c r="QJ137" s="38"/>
      <c r="QK137" s="38"/>
      <c r="QL137" s="38"/>
      <c r="QM137" s="38"/>
      <c r="QN137" s="38"/>
      <c r="QO137" s="38"/>
      <c r="QP137" s="38"/>
      <c r="QQ137" s="38"/>
      <c r="QR137" s="38"/>
      <c r="QS137" s="38"/>
      <c r="QT137" s="38"/>
      <c r="QU137" s="38"/>
      <c r="QV137" s="38"/>
      <c r="QW137" s="38"/>
      <c r="QX137" s="38"/>
      <c r="QY137" s="38"/>
      <c r="QZ137" s="38"/>
      <c r="RA137" s="38"/>
      <c r="RB137" s="38"/>
      <c r="RC137" s="38"/>
      <c r="RD137" s="38"/>
      <c r="RE137" s="38"/>
      <c r="RF137" s="38"/>
      <c r="RG137" s="38"/>
      <c r="RH137" s="38"/>
      <c r="RI137" s="38"/>
      <c r="RJ137" s="38"/>
      <c r="RK137" s="38"/>
      <c r="RL137" s="38"/>
      <c r="RM137" s="38"/>
      <c r="RN137" s="38"/>
      <c r="RO137" s="38"/>
      <c r="RP137" s="38"/>
      <c r="RQ137" s="38"/>
      <c r="RR137" s="38"/>
      <c r="RS137" s="38"/>
      <c r="RT137" s="38"/>
      <c r="RU137" s="38"/>
      <c r="RV137" s="38"/>
      <c r="RW137" s="38"/>
      <c r="RX137" s="38"/>
      <c r="RY137" s="38"/>
      <c r="RZ137" s="38"/>
      <c r="SA137" s="38"/>
      <c r="SB137" s="38"/>
      <c r="SC137" s="38"/>
      <c r="SD137" s="38"/>
      <c r="SE137" s="38"/>
      <c r="SF137" s="38"/>
      <c r="SG137" s="38"/>
      <c r="SH137" s="38"/>
      <c r="SI137" s="38"/>
      <c r="SJ137" s="38"/>
      <c r="SK137" s="38"/>
      <c r="SL137" s="38"/>
      <c r="SM137" s="38"/>
      <c r="SN137" s="38"/>
      <c r="SO137" s="38"/>
      <c r="SP137" s="38"/>
      <c r="SQ137" s="38"/>
      <c r="SR137" s="38"/>
      <c r="SS137" s="38"/>
      <c r="ST137" s="38"/>
      <c r="SU137" s="38"/>
      <c r="SV137" s="38"/>
      <c r="SW137" s="38"/>
      <c r="SX137" s="38"/>
      <c r="SY137" s="38"/>
      <c r="SZ137" s="38"/>
      <c r="TA137" s="38"/>
      <c r="TB137" s="38"/>
      <c r="TC137" s="38"/>
      <c r="TD137" s="38"/>
      <c r="TE137" s="38"/>
      <c r="TF137" s="38"/>
      <c r="TG137" s="38"/>
      <c r="TH137" s="38"/>
      <c r="TI137" s="38"/>
      <c r="TJ137" s="38"/>
      <c r="TK137" s="38"/>
      <c r="TL137" s="38"/>
      <c r="TM137" s="38"/>
      <c r="TN137" s="38"/>
      <c r="TO137" s="38"/>
      <c r="TP137" s="38"/>
      <c r="TQ137" s="38"/>
      <c r="TR137" s="38"/>
      <c r="TS137" s="38"/>
      <c r="TT137" s="38"/>
      <c r="TU137" s="38"/>
      <c r="TV137" s="38"/>
      <c r="TW137" s="38"/>
      <c r="TX137" s="38"/>
      <c r="TY137" s="38"/>
      <c r="TZ137" s="38"/>
      <c r="UA137" s="38"/>
      <c r="UB137" s="38"/>
      <c r="UC137" s="38"/>
      <c r="UD137" s="38"/>
      <c r="UE137" s="38"/>
      <c r="UF137" s="38"/>
      <c r="UG137" s="38"/>
      <c r="UH137" s="38"/>
      <c r="UI137" s="38"/>
      <c r="UJ137" s="38"/>
      <c r="UK137" s="38"/>
      <c r="UL137" s="38"/>
      <c r="UM137" s="38"/>
      <c r="UN137" s="38"/>
      <c r="UO137" s="38"/>
      <c r="UP137" s="38"/>
      <c r="UQ137" s="38"/>
      <c r="UR137" s="38"/>
      <c r="US137" s="38"/>
      <c r="UT137" s="38"/>
      <c r="UU137" s="38"/>
      <c r="UV137" s="38"/>
      <c r="UW137" s="38"/>
      <c r="UX137" s="38"/>
      <c r="UY137" s="38"/>
      <c r="UZ137" s="38"/>
      <c r="VA137" s="38"/>
      <c r="VB137" s="38"/>
      <c r="VC137" s="38"/>
      <c r="VD137" s="38"/>
      <c r="VE137" s="38"/>
      <c r="VF137" s="38"/>
      <c r="VG137" s="38"/>
      <c r="VH137" s="38"/>
      <c r="VI137" s="38"/>
      <c r="VJ137" s="38"/>
      <c r="VK137" s="38"/>
      <c r="VL137" s="38"/>
      <c r="VM137" s="38"/>
      <c r="VN137" s="38"/>
      <c r="VO137" s="38"/>
      <c r="VP137" s="38"/>
      <c r="VQ137" s="38"/>
      <c r="VR137" s="38"/>
      <c r="VS137" s="38"/>
      <c r="VT137" s="38"/>
      <c r="VU137" s="38"/>
      <c r="VV137" s="38"/>
      <c r="VW137" s="38"/>
      <c r="VX137" s="38"/>
      <c r="VY137" s="38"/>
      <c r="VZ137" s="38"/>
      <c r="WA137" s="38"/>
      <c r="WB137" s="38"/>
      <c r="WC137" s="38"/>
      <c r="WD137" s="38"/>
      <c r="WE137" s="38"/>
      <c r="WF137" s="38"/>
      <c r="WG137" s="38"/>
      <c r="WH137" s="38"/>
      <c r="WI137" s="38"/>
      <c r="WJ137" s="38"/>
      <c r="WK137" s="38"/>
      <c r="WL137" s="38"/>
      <c r="WM137" s="38"/>
      <c r="WN137" s="38"/>
      <c r="WO137" s="38"/>
      <c r="WP137" s="38"/>
      <c r="WQ137" s="38"/>
      <c r="WR137" s="38"/>
      <c r="WS137" s="38"/>
      <c r="WT137" s="38"/>
      <c r="WU137" s="38"/>
      <c r="WV137" s="38"/>
      <c r="WW137" s="38"/>
      <c r="WX137" s="38"/>
      <c r="WY137" s="38"/>
      <c r="WZ137" s="38"/>
      <c r="XA137" s="38"/>
      <c r="XB137" s="38"/>
      <c r="XC137" s="38"/>
      <c r="XD137" s="38"/>
      <c r="XE137" s="38"/>
      <c r="XF137" s="38"/>
      <c r="XG137" s="38"/>
      <c r="XH137" s="38"/>
      <c r="XI137" s="38"/>
      <c r="XJ137" s="38"/>
      <c r="XK137" s="38"/>
      <c r="XL137" s="38"/>
      <c r="XM137" s="38"/>
      <c r="XN137" s="38"/>
      <c r="XO137" s="38"/>
      <c r="XP137" s="38"/>
      <c r="XQ137" s="38"/>
      <c r="XR137" s="38"/>
      <c r="XS137" s="38"/>
      <c r="XT137" s="38"/>
      <c r="XU137" s="38"/>
      <c r="XV137" s="38"/>
      <c r="XW137" s="38"/>
      <c r="XX137" s="38"/>
      <c r="XY137" s="38"/>
      <c r="XZ137" s="38"/>
      <c r="YA137" s="38"/>
      <c r="YB137" s="38"/>
      <c r="YC137" s="38"/>
      <c r="YD137" s="38"/>
      <c r="YE137" s="38"/>
      <c r="YF137" s="38"/>
      <c r="YG137" s="38"/>
      <c r="YH137" s="38"/>
      <c r="YI137" s="38"/>
      <c r="YJ137" s="38"/>
      <c r="YK137" s="38"/>
      <c r="YL137" s="38"/>
      <c r="YM137" s="38"/>
      <c r="YN137" s="38"/>
      <c r="YO137" s="38"/>
      <c r="YP137" s="38"/>
      <c r="YQ137" s="38"/>
      <c r="YR137" s="38"/>
      <c r="YS137" s="38"/>
      <c r="YT137" s="38"/>
      <c r="YU137" s="38"/>
      <c r="YV137" s="38"/>
      <c r="YW137" s="38"/>
      <c r="YX137" s="38"/>
      <c r="YY137" s="38"/>
      <c r="YZ137" s="38"/>
      <c r="ZA137" s="38"/>
      <c r="ZB137" s="38"/>
      <c r="ZC137" s="38"/>
      <c r="ZD137" s="38"/>
      <c r="ZE137" s="38"/>
      <c r="ZF137" s="38"/>
      <c r="ZG137" s="38"/>
      <c r="ZH137" s="38"/>
      <c r="ZI137" s="38"/>
      <c r="ZJ137" s="38"/>
      <c r="ZK137" s="38"/>
      <c r="ZL137" s="38"/>
      <c r="ZM137" s="38"/>
      <c r="ZN137" s="38"/>
      <c r="ZO137" s="38"/>
      <c r="ZP137" s="38"/>
      <c r="ZQ137" s="38"/>
      <c r="ZR137" s="38"/>
      <c r="ZS137" s="38"/>
      <c r="ZT137" s="38"/>
      <c r="ZU137" s="38"/>
      <c r="ZV137" s="38"/>
      <c r="ZW137" s="38"/>
      <c r="ZX137" s="38"/>
      <c r="ZY137" s="38"/>
      <c r="ZZ137" s="38"/>
      <c r="AAA137" s="38"/>
      <c r="AAB137" s="38"/>
      <c r="AAC137" s="38"/>
      <c r="AAD137" s="38"/>
      <c r="AAE137" s="38"/>
      <c r="AAF137" s="38"/>
      <c r="AAG137" s="38"/>
      <c r="AAH137" s="38"/>
      <c r="AAI137" s="38"/>
      <c r="AAJ137" s="31">
        <f t="shared" si="15"/>
        <v>0</v>
      </c>
      <c r="AAK137" s="5"/>
    </row>
    <row r="138" spans="1:713" s="36" customFormat="1" ht="14.25" customHeight="1" x14ac:dyDescent="0.25">
      <c r="A138" s="43" t="s">
        <v>400</v>
      </c>
      <c r="B138" s="77">
        <f t="shared" si="14"/>
        <v>30</v>
      </c>
      <c r="C138" s="69">
        <v>10</v>
      </c>
      <c r="D138" s="71">
        <v>43318</v>
      </c>
      <c r="E138" s="79">
        <v>17.920000000000002</v>
      </c>
      <c r="F138" s="79">
        <f>E138*B138</f>
        <v>537.6</v>
      </c>
      <c r="G138" s="77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  <c r="AL138" s="38"/>
      <c r="AM138" s="38"/>
      <c r="AN138" s="38"/>
      <c r="AO138" s="38"/>
      <c r="AP138" s="38"/>
      <c r="AQ138" s="38"/>
      <c r="AR138" s="38"/>
      <c r="AS138" s="38"/>
      <c r="AT138" s="38"/>
      <c r="AU138" s="38"/>
      <c r="AV138" s="38"/>
      <c r="AW138" s="38"/>
      <c r="AX138" s="38"/>
      <c r="AY138" s="38"/>
      <c r="AZ138" s="38"/>
      <c r="BA138" s="38"/>
      <c r="BB138" s="38"/>
      <c r="BC138" s="38"/>
      <c r="BD138" s="38"/>
      <c r="BE138" s="38"/>
      <c r="BF138" s="38"/>
      <c r="BG138" s="38"/>
      <c r="BH138" s="38"/>
      <c r="BI138" s="38"/>
      <c r="BJ138" s="38"/>
      <c r="BK138" s="38"/>
      <c r="BL138" s="38"/>
      <c r="BM138" s="38"/>
      <c r="BN138" s="38"/>
      <c r="BO138" s="38"/>
      <c r="BP138" s="38"/>
      <c r="BQ138" s="38"/>
      <c r="BR138" s="38"/>
      <c r="BS138" s="38"/>
      <c r="BT138" s="38"/>
      <c r="BU138" s="38"/>
      <c r="BV138" s="38"/>
      <c r="BW138" s="38"/>
      <c r="BX138" s="38"/>
      <c r="BY138" s="38"/>
      <c r="BZ138" s="38"/>
      <c r="CA138" s="38"/>
      <c r="CB138" s="38"/>
      <c r="CC138" s="38"/>
      <c r="CD138" s="38"/>
      <c r="CE138" s="38"/>
      <c r="CF138" s="38"/>
      <c r="CG138" s="38"/>
      <c r="CH138" s="38"/>
      <c r="CI138" s="38"/>
      <c r="CJ138" s="38"/>
      <c r="CK138" s="38"/>
      <c r="CL138" s="38"/>
      <c r="CM138" s="38"/>
      <c r="CN138" s="38"/>
      <c r="CO138" s="38"/>
      <c r="CP138" s="38"/>
      <c r="CQ138" s="38"/>
      <c r="CR138" s="38"/>
      <c r="CS138" s="38"/>
      <c r="CT138" s="38"/>
      <c r="CU138" s="38"/>
      <c r="CV138" s="38"/>
      <c r="CW138" s="38"/>
      <c r="CX138" s="38"/>
      <c r="CY138" s="38"/>
      <c r="CZ138" s="38"/>
      <c r="DA138" s="38"/>
      <c r="DB138" s="38"/>
      <c r="DC138" s="38"/>
      <c r="DD138" s="38"/>
      <c r="DE138" s="38"/>
      <c r="DF138" s="38"/>
      <c r="DG138" s="38"/>
      <c r="DH138" s="38"/>
      <c r="DI138" s="38"/>
      <c r="DJ138" s="38"/>
      <c r="DK138" s="38"/>
      <c r="DL138" s="38"/>
      <c r="DM138" s="38"/>
      <c r="DN138" s="38"/>
      <c r="DO138" s="38"/>
      <c r="DP138" s="38"/>
      <c r="DQ138" s="38"/>
      <c r="DR138" s="38"/>
      <c r="DS138" s="38"/>
      <c r="DT138" s="38"/>
      <c r="DU138" s="38"/>
      <c r="DV138" s="38"/>
      <c r="DW138" s="38"/>
      <c r="DX138" s="38"/>
      <c r="DY138" s="38"/>
      <c r="DZ138" s="38"/>
      <c r="EA138" s="38"/>
      <c r="EB138" s="38"/>
      <c r="EC138" s="38"/>
      <c r="ED138" s="38"/>
      <c r="EE138" s="38"/>
      <c r="EF138" s="38"/>
      <c r="EG138" s="38"/>
      <c r="EH138" s="38"/>
      <c r="EI138" s="38"/>
      <c r="EJ138" s="38"/>
      <c r="EK138" s="38"/>
      <c r="EL138" s="38"/>
      <c r="EM138" s="38"/>
      <c r="EN138" s="38"/>
      <c r="EO138" s="38"/>
      <c r="EP138" s="38"/>
      <c r="EQ138" s="38"/>
      <c r="ER138" s="38"/>
      <c r="ES138" s="38"/>
      <c r="ET138" s="38"/>
      <c r="EU138" s="38"/>
      <c r="EV138" s="38"/>
      <c r="EW138" s="38"/>
      <c r="EX138" s="38"/>
      <c r="EY138" s="38"/>
      <c r="EZ138" s="38"/>
      <c r="FA138" s="38"/>
      <c r="FB138" s="38"/>
      <c r="FC138" s="38"/>
      <c r="FD138" s="38"/>
      <c r="FE138" s="38"/>
      <c r="FF138" s="38"/>
      <c r="FG138" s="38"/>
      <c r="FH138" s="38"/>
      <c r="FI138" s="38"/>
      <c r="FJ138" s="38"/>
      <c r="FK138" s="38"/>
      <c r="FL138" s="38"/>
      <c r="FM138" s="38"/>
      <c r="FN138" s="38"/>
      <c r="FO138" s="38"/>
      <c r="FP138" s="38"/>
      <c r="FQ138" s="38"/>
      <c r="FR138" s="38"/>
      <c r="FS138" s="38"/>
      <c r="FT138" s="38"/>
      <c r="FU138" s="38"/>
      <c r="FV138" s="38"/>
      <c r="FW138" s="38"/>
      <c r="FX138" s="38"/>
      <c r="FY138" s="38"/>
      <c r="FZ138" s="38"/>
      <c r="GA138" s="38"/>
      <c r="GB138" s="38"/>
      <c r="GC138" s="38"/>
      <c r="GD138" s="38"/>
      <c r="GE138" s="38"/>
      <c r="GF138" s="38"/>
      <c r="GG138" s="38"/>
      <c r="GH138" s="38"/>
      <c r="GI138" s="38"/>
      <c r="GJ138" s="38"/>
      <c r="GK138" s="38"/>
      <c r="GL138" s="38"/>
      <c r="GM138" s="38"/>
      <c r="GN138" s="38"/>
      <c r="GO138" s="38"/>
      <c r="GP138" s="38"/>
      <c r="GQ138" s="38"/>
      <c r="GR138" s="38"/>
      <c r="GS138" s="38"/>
      <c r="GT138" s="38"/>
      <c r="GU138" s="38"/>
      <c r="GV138" s="38"/>
      <c r="GW138" s="38"/>
      <c r="GX138" s="38"/>
      <c r="GY138" s="38"/>
      <c r="GZ138" s="38"/>
      <c r="HA138" s="38"/>
      <c r="HB138" s="38"/>
      <c r="HC138" s="38"/>
      <c r="HD138" s="38"/>
      <c r="HE138" s="38"/>
      <c r="HF138" s="38"/>
      <c r="HG138" s="38"/>
      <c r="HH138" s="38"/>
      <c r="HI138" s="38"/>
      <c r="HJ138" s="38"/>
      <c r="HK138" s="38"/>
      <c r="HL138" s="38"/>
      <c r="HM138" s="38"/>
      <c r="HN138" s="38"/>
      <c r="HO138" s="38"/>
      <c r="HP138" s="38"/>
      <c r="HQ138" s="38"/>
      <c r="HR138" s="38"/>
      <c r="HS138" s="38"/>
      <c r="HT138" s="38"/>
      <c r="HU138" s="38"/>
      <c r="HV138" s="38"/>
      <c r="HW138" s="38"/>
      <c r="HX138" s="38"/>
      <c r="HY138" s="38">
        <v>10</v>
      </c>
      <c r="HZ138" s="38"/>
      <c r="IA138" s="38"/>
      <c r="IB138" s="38"/>
      <c r="IC138" s="38"/>
      <c r="ID138" s="38"/>
      <c r="IE138" s="38"/>
      <c r="IF138" s="38"/>
      <c r="IG138" s="38"/>
      <c r="IH138" s="38"/>
      <c r="II138" s="38"/>
      <c r="IJ138" s="38"/>
      <c r="IK138" s="38"/>
      <c r="IL138" s="38"/>
      <c r="IM138" s="38"/>
      <c r="IN138" s="38"/>
      <c r="IO138" s="38"/>
      <c r="IP138" s="38"/>
      <c r="IQ138" s="38"/>
      <c r="IR138" s="38"/>
      <c r="IS138" s="38">
        <v>10</v>
      </c>
      <c r="IT138" s="38"/>
      <c r="IU138" s="38"/>
      <c r="IV138" s="38"/>
      <c r="IW138" s="38"/>
      <c r="IX138" s="38"/>
      <c r="IY138" s="38"/>
      <c r="IZ138" s="38"/>
      <c r="JA138" s="38"/>
      <c r="JB138" s="38"/>
      <c r="JC138" s="38"/>
      <c r="JD138" s="38"/>
      <c r="JE138" s="38"/>
      <c r="JF138" s="38"/>
      <c r="JG138" s="38"/>
      <c r="JH138" s="38"/>
      <c r="JI138" s="38"/>
      <c r="JJ138" s="38"/>
      <c r="JK138" s="38"/>
      <c r="JL138" s="38"/>
      <c r="JM138" s="38"/>
      <c r="JN138" s="38"/>
      <c r="JO138" s="38"/>
      <c r="JP138" s="38"/>
      <c r="JQ138" s="38"/>
      <c r="JR138" s="38">
        <v>10</v>
      </c>
      <c r="JS138" s="38"/>
      <c r="JT138" s="38"/>
      <c r="JU138" s="38"/>
      <c r="JV138" s="38"/>
      <c r="JW138" s="38"/>
      <c r="JX138" s="38"/>
      <c r="JY138" s="38"/>
      <c r="JZ138" s="38"/>
      <c r="KA138" s="38"/>
      <c r="KB138" s="38"/>
      <c r="KC138" s="38"/>
      <c r="KD138" s="38"/>
      <c r="KE138" s="38"/>
      <c r="KF138" s="38"/>
      <c r="KG138" s="38"/>
      <c r="KH138" s="38"/>
      <c r="KI138" s="38">
        <v>10</v>
      </c>
      <c r="KJ138" s="38"/>
      <c r="KK138" s="38"/>
      <c r="KL138" s="38"/>
      <c r="KM138" s="38"/>
      <c r="KN138" s="38"/>
      <c r="KO138" s="38"/>
      <c r="KP138" s="38"/>
      <c r="KQ138" s="38"/>
      <c r="KR138" s="38"/>
      <c r="KS138" s="38"/>
      <c r="KT138" s="38"/>
      <c r="KU138" s="38"/>
      <c r="KV138" s="38"/>
      <c r="KW138" s="38"/>
      <c r="KX138" s="38"/>
      <c r="KY138" s="38"/>
      <c r="KZ138" s="38"/>
      <c r="LA138" s="38"/>
      <c r="LB138" s="38"/>
      <c r="LC138" s="38"/>
      <c r="LD138" s="38"/>
      <c r="LE138" s="38"/>
      <c r="LF138" s="38"/>
      <c r="LG138" s="38"/>
      <c r="LH138" s="38"/>
      <c r="LI138" s="38"/>
      <c r="LJ138" s="38"/>
      <c r="LK138" s="38"/>
      <c r="LL138" s="38"/>
      <c r="LM138" s="38"/>
      <c r="LN138" s="38"/>
      <c r="LO138" s="38"/>
      <c r="LP138" s="38"/>
      <c r="LQ138" s="38"/>
      <c r="LR138" s="38"/>
      <c r="LS138" s="38"/>
      <c r="LT138" s="38"/>
      <c r="LU138" s="38"/>
      <c r="LV138" s="38"/>
      <c r="LW138" s="38"/>
      <c r="LX138" s="38"/>
      <c r="LY138" s="38"/>
      <c r="LZ138" s="38">
        <v>40</v>
      </c>
      <c r="MA138" s="38"/>
      <c r="MB138" s="38"/>
      <c r="MC138" s="38"/>
      <c r="MD138" s="38"/>
      <c r="ME138" s="38"/>
      <c r="MF138" s="38"/>
      <c r="MG138" s="38"/>
      <c r="MH138" s="38"/>
      <c r="MI138" s="38"/>
      <c r="MJ138" s="38"/>
      <c r="MK138" s="38"/>
      <c r="ML138" s="38"/>
      <c r="MM138" s="38"/>
      <c r="MN138" s="38"/>
      <c r="MO138" s="38">
        <v>60</v>
      </c>
      <c r="MP138" s="38"/>
      <c r="MQ138" s="38"/>
      <c r="MR138" s="38"/>
      <c r="MS138" s="38"/>
      <c r="MT138" s="38"/>
      <c r="MU138" s="38"/>
      <c r="MV138" s="38"/>
      <c r="MW138" s="38"/>
      <c r="MX138" s="38"/>
      <c r="MY138" s="38"/>
      <c r="MZ138" s="38"/>
      <c r="NA138" s="38"/>
      <c r="NB138" s="38"/>
      <c r="NC138" s="38"/>
      <c r="ND138" s="38"/>
      <c r="NE138" s="38"/>
      <c r="NF138" s="38"/>
      <c r="NG138" s="38"/>
      <c r="NH138" s="38"/>
      <c r="NI138" s="38"/>
      <c r="NJ138" s="38"/>
      <c r="NK138" s="38"/>
      <c r="NL138" s="38"/>
      <c r="NM138" s="38"/>
      <c r="NN138" s="38"/>
      <c r="NO138" s="38"/>
      <c r="NP138" s="38"/>
      <c r="NQ138" s="38"/>
      <c r="NR138" s="38"/>
      <c r="NS138" s="38"/>
      <c r="NT138" s="38"/>
      <c r="NU138" s="38"/>
      <c r="NV138" s="38"/>
      <c r="NW138" s="38"/>
      <c r="NX138" s="38"/>
      <c r="NY138" s="38"/>
      <c r="NZ138" s="38"/>
      <c r="OA138" s="38"/>
      <c r="OB138" s="38"/>
      <c r="OC138" s="38"/>
      <c r="OD138" s="38"/>
      <c r="OE138" s="38"/>
      <c r="OF138" s="38"/>
      <c r="OG138" s="38"/>
      <c r="OH138" s="38"/>
      <c r="OI138" s="38"/>
      <c r="OJ138" s="38"/>
      <c r="OK138" s="38"/>
      <c r="OL138" s="38"/>
      <c r="OM138" s="38"/>
      <c r="ON138" s="38"/>
      <c r="OO138" s="38"/>
      <c r="OP138" s="38"/>
      <c r="OQ138" s="38"/>
      <c r="OR138" s="38"/>
      <c r="OS138" s="38"/>
      <c r="OT138" s="38"/>
      <c r="OU138" s="38">
        <v>20</v>
      </c>
      <c r="OV138" s="38"/>
      <c r="OW138" s="38"/>
      <c r="OX138" s="38"/>
      <c r="OY138" s="38"/>
      <c r="OZ138" s="38"/>
      <c r="PA138" s="38"/>
      <c r="PB138" s="38"/>
      <c r="PC138" s="38"/>
      <c r="PD138" s="38"/>
      <c r="PE138" s="38"/>
      <c r="PF138" s="38"/>
      <c r="PG138" s="38"/>
      <c r="PH138" s="38"/>
      <c r="PI138" s="38"/>
      <c r="PJ138" s="38"/>
      <c r="PK138" s="38"/>
      <c r="PL138" s="38"/>
      <c r="PM138" s="38">
        <v>30</v>
      </c>
      <c r="PN138" s="38"/>
      <c r="PO138" s="38"/>
      <c r="PP138" s="38"/>
      <c r="PQ138" s="38"/>
      <c r="PR138" s="38"/>
      <c r="PS138" s="38"/>
      <c r="PT138" s="38"/>
      <c r="PU138" s="38"/>
      <c r="PV138" s="38"/>
      <c r="PW138" s="38"/>
      <c r="PX138" s="38"/>
      <c r="PY138" s="38"/>
      <c r="PZ138" s="38"/>
      <c r="QA138" s="38"/>
      <c r="QB138" s="38"/>
      <c r="QC138" s="38"/>
      <c r="QD138" s="38"/>
      <c r="QE138" s="38"/>
      <c r="QF138" s="38">
        <v>30</v>
      </c>
      <c r="QG138" s="38"/>
      <c r="QH138" s="38"/>
      <c r="QI138" s="38"/>
      <c r="QJ138" s="38"/>
      <c r="QK138" s="38"/>
      <c r="QL138" s="38"/>
      <c r="QM138" s="38"/>
      <c r="QN138" s="38"/>
      <c r="QO138" s="38"/>
      <c r="QP138" s="38"/>
      <c r="QQ138" s="38"/>
      <c r="QR138" s="38"/>
      <c r="QS138" s="38"/>
      <c r="QT138" s="38"/>
      <c r="QU138" s="38"/>
      <c r="QV138" s="38"/>
      <c r="QW138" s="38"/>
      <c r="QX138" s="38"/>
      <c r="QY138" s="38"/>
      <c r="QZ138" s="38"/>
      <c r="RA138" s="38"/>
      <c r="RB138" s="38"/>
      <c r="RC138" s="38"/>
      <c r="RD138" s="38"/>
      <c r="RE138" s="38"/>
      <c r="RF138" s="38"/>
      <c r="RG138" s="38"/>
      <c r="RH138" s="38"/>
      <c r="RI138" s="38"/>
      <c r="RJ138" s="38"/>
      <c r="RK138" s="38"/>
      <c r="RL138" s="38"/>
      <c r="RM138" s="38"/>
      <c r="RN138" s="38"/>
      <c r="RO138" s="38"/>
      <c r="RP138" s="38"/>
      <c r="RQ138" s="38"/>
      <c r="RR138" s="38"/>
      <c r="RS138" s="38"/>
      <c r="RT138" s="38"/>
      <c r="RU138" s="38"/>
      <c r="RV138" s="38"/>
      <c r="RW138" s="38"/>
      <c r="RX138" s="38"/>
      <c r="RY138" s="38"/>
      <c r="RZ138" s="38"/>
      <c r="SA138" s="38"/>
      <c r="SB138" s="38"/>
      <c r="SC138" s="38"/>
      <c r="SD138" s="38"/>
      <c r="SE138" s="38"/>
      <c r="SF138" s="38"/>
      <c r="SG138" s="38"/>
      <c r="SH138" s="38"/>
      <c r="SI138" s="38"/>
      <c r="SJ138" s="38"/>
      <c r="SK138" s="38"/>
      <c r="SL138" s="38"/>
      <c r="SM138" s="38"/>
      <c r="SN138" s="38"/>
      <c r="SO138" s="38"/>
      <c r="SP138" s="38"/>
      <c r="SQ138" s="38"/>
      <c r="SR138" s="38"/>
      <c r="SS138" s="38"/>
      <c r="ST138" s="38"/>
      <c r="SU138" s="38"/>
      <c r="SV138" s="38"/>
      <c r="SW138" s="38"/>
      <c r="SX138" s="38"/>
      <c r="SY138" s="38"/>
      <c r="SZ138" s="38"/>
      <c r="TA138" s="38"/>
      <c r="TB138" s="38"/>
      <c r="TC138" s="38"/>
      <c r="TD138" s="38"/>
      <c r="TE138" s="38"/>
      <c r="TF138" s="38"/>
      <c r="TG138" s="38"/>
      <c r="TH138" s="38"/>
      <c r="TI138" s="38"/>
      <c r="TJ138" s="38"/>
      <c r="TK138" s="38"/>
      <c r="TL138" s="38"/>
      <c r="TM138" s="38"/>
      <c r="TN138" s="38"/>
      <c r="TO138" s="38"/>
      <c r="TP138" s="38"/>
      <c r="TQ138" s="38"/>
      <c r="TR138" s="38"/>
      <c r="TS138" s="38"/>
      <c r="TT138" s="38"/>
      <c r="TU138" s="38"/>
      <c r="TV138" s="38"/>
      <c r="TW138" s="38"/>
      <c r="TX138" s="38"/>
      <c r="TY138" s="38"/>
      <c r="TZ138" s="38"/>
      <c r="UA138" s="38"/>
      <c r="UB138" s="38"/>
      <c r="UC138" s="38"/>
      <c r="UD138" s="38"/>
      <c r="UE138" s="38"/>
      <c r="UF138" s="38"/>
      <c r="UG138" s="38"/>
      <c r="UH138" s="38"/>
      <c r="UI138" s="38"/>
      <c r="UJ138" s="38"/>
      <c r="UK138" s="38"/>
      <c r="UL138" s="38"/>
      <c r="UM138" s="38"/>
      <c r="UN138" s="38"/>
      <c r="UO138" s="38"/>
      <c r="UP138" s="38"/>
      <c r="UQ138" s="38"/>
      <c r="UR138" s="38"/>
      <c r="US138" s="38"/>
      <c r="UT138" s="38"/>
      <c r="UU138" s="38"/>
      <c r="UV138" s="38"/>
      <c r="UW138" s="38"/>
      <c r="UX138" s="38"/>
      <c r="UY138" s="38"/>
      <c r="UZ138" s="38"/>
      <c r="VA138" s="38"/>
      <c r="VB138" s="38"/>
      <c r="VC138" s="38"/>
      <c r="VD138" s="38"/>
      <c r="VE138" s="38"/>
      <c r="VF138" s="38"/>
      <c r="VG138" s="38"/>
      <c r="VH138" s="38"/>
      <c r="VI138" s="38"/>
      <c r="VJ138" s="38"/>
      <c r="VK138" s="38"/>
      <c r="VL138" s="38"/>
      <c r="VM138" s="38"/>
      <c r="VN138" s="38"/>
      <c r="VO138" s="38"/>
      <c r="VP138" s="38"/>
      <c r="VQ138" s="38"/>
      <c r="VR138" s="38"/>
      <c r="VS138" s="38"/>
      <c r="VT138" s="38"/>
      <c r="VU138" s="38"/>
      <c r="VV138" s="38"/>
      <c r="VW138" s="38"/>
      <c r="VX138" s="38"/>
      <c r="VY138" s="38"/>
      <c r="VZ138" s="38"/>
      <c r="WA138" s="38"/>
      <c r="WB138" s="38"/>
      <c r="WC138" s="38"/>
      <c r="WD138" s="38"/>
      <c r="WE138" s="38"/>
      <c r="WF138" s="38"/>
      <c r="WG138" s="38"/>
      <c r="WH138" s="38"/>
      <c r="WI138" s="38"/>
      <c r="WJ138" s="38"/>
      <c r="WK138" s="38"/>
      <c r="WL138" s="38"/>
      <c r="WM138" s="38"/>
      <c r="WN138" s="38"/>
      <c r="WO138" s="38"/>
      <c r="WP138" s="38"/>
      <c r="WQ138" s="38"/>
      <c r="WR138" s="38"/>
      <c r="WS138" s="38"/>
      <c r="WT138" s="38"/>
      <c r="WU138" s="38"/>
      <c r="WV138" s="38"/>
      <c r="WW138" s="38"/>
      <c r="WX138" s="38"/>
      <c r="WY138" s="38"/>
      <c r="WZ138" s="38"/>
      <c r="XA138" s="38"/>
      <c r="XB138" s="38"/>
      <c r="XC138" s="38"/>
      <c r="XD138" s="38"/>
      <c r="XE138" s="38"/>
      <c r="XF138" s="38"/>
      <c r="XG138" s="38"/>
      <c r="XH138" s="38"/>
      <c r="XI138" s="38"/>
      <c r="XJ138" s="38"/>
      <c r="XK138" s="38"/>
      <c r="XL138" s="38"/>
      <c r="XM138" s="38"/>
      <c r="XN138" s="38"/>
      <c r="XO138" s="38"/>
      <c r="XP138" s="38"/>
      <c r="XQ138" s="38"/>
      <c r="XR138" s="38"/>
      <c r="XS138" s="38"/>
      <c r="XT138" s="38"/>
      <c r="XU138" s="38"/>
      <c r="XV138" s="38"/>
      <c r="XW138" s="38"/>
      <c r="XX138" s="38"/>
      <c r="XY138" s="38"/>
      <c r="XZ138" s="38"/>
      <c r="YA138" s="38"/>
      <c r="YB138" s="38"/>
      <c r="YC138" s="38"/>
      <c r="YD138" s="38"/>
      <c r="YE138" s="38"/>
      <c r="YF138" s="38"/>
      <c r="YG138" s="38"/>
      <c r="YH138" s="38"/>
      <c r="YI138" s="38"/>
      <c r="YJ138" s="38"/>
      <c r="YK138" s="38"/>
      <c r="YL138" s="38"/>
      <c r="YM138" s="38"/>
      <c r="YN138" s="38"/>
      <c r="YO138" s="38"/>
      <c r="YP138" s="38"/>
      <c r="YQ138" s="38"/>
      <c r="YR138" s="38"/>
      <c r="YS138" s="38"/>
      <c r="YT138" s="38"/>
      <c r="YU138" s="38"/>
      <c r="YV138" s="38"/>
      <c r="YW138" s="38"/>
      <c r="YX138" s="38"/>
      <c r="YY138" s="38"/>
      <c r="YZ138" s="38"/>
      <c r="ZA138" s="38"/>
      <c r="ZB138" s="38"/>
      <c r="ZC138" s="38"/>
      <c r="ZD138" s="38"/>
      <c r="ZE138" s="38"/>
      <c r="ZF138" s="38"/>
      <c r="ZG138" s="38"/>
      <c r="ZH138" s="38"/>
      <c r="ZI138" s="38"/>
      <c r="ZJ138" s="38"/>
      <c r="ZK138" s="38"/>
      <c r="ZL138" s="38"/>
      <c r="ZM138" s="38"/>
      <c r="ZN138" s="38"/>
      <c r="ZO138" s="38"/>
      <c r="ZP138" s="38"/>
      <c r="ZQ138" s="38"/>
      <c r="ZR138" s="38"/>
      <c r="ZS138" s="38"/>
      <c r="ZT138" s="38"/>
      <c r="ZU138" s="38"/>
      <c r="ZV138" s="38"/>
      <c r="ZW138" s="38"/>
      <c r="ZX138" s="38"/>
      <c r="ZY138" s="38"/>
      <c r="ZZ138" s="38"/>
      <c r="AAA138" s="38"/>
      <c r="AAB138" s="38"/>
      <c r="AAC138" s="38"/>
      <c r="AAD138" s="38"/>
      <c r="AAE138" s="38"/>
      <c r="AAF138" s="38"/>
      <c r="AAG138" s="38"/>
      <c r="AAH138" s="38"/>
      <c r="AAI138" s="38"/>
      <c r="AAJ138" s="31">
        <f t="shared" si="15"/>
        <v>0</v>
      </c>
      <c r="AAK138" s="5"/>
    </row>
    <row r="139" spans="1:713" s="36" customFormat="1" ht="14.25" customHeight="1" x14ac:dyDescent="0.25">
      <c r="A139" s="43" t="s">
        <v>245</v>
      </c>
      <c r="B139" s="77">
        <f t="shared" si="14"/>
        <v>0</v>
      </c>
      <c r="C139" s="69">
        <v>1</v>
      </c>
      <c r="D139" s="71">
        <v>43043</v>
      </c>
      <c r="E139" s="79">
        <v>51.19</v>
      </c>
      <c r="F139" s="79">
        <f>E139*B139</f>
        <v>0</v>
      </c>
      <c r="G139" s="77">
        <v>1</v>
      </c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  <c r="AL139" s="38"/>
      <c r="AM139" s="38"/>
      <c r="AN139" s="38"/>
      <c r="AO139" s="38"/>
      <c r="AP139" s="38"/>
      <c r="AQ139" s="38"/>
      <c r="AR139" s="38"/>
      <c r="AS139" s="38"/>
      <c r="AT139" s="38"/>
      <c r="AU139" s="38"/>
      <c r="AV139" s="38"/>
      <c r="AW139" s="38"/>
      <c r="AX139" s="38"/>
      <c r="AY139" s="38"/>
      <c r="AZ139" s="38"/>
      <c r="BA139" s="38"/>
      <c r="BB139" s="38"/>
      <c r="BC139" s="38"/>
      <c r="BD139" s="38"/>
      <c r="BE139" s="38"/>
      <c r="BF139" s="38"/>
      <c r="BG139" s="38"/>
      <c r="BH139" s="38"/>
      <c r="BI139" s="38"/>
      <c r="BJ139" s="38"/>
      <c r="BK139" s="38"/>
      <c r="BL139" s="38"/>
      <c r="BM139" s="38"/>
      <c r="BN139" s="38"/>
      <c r="BO139" s="38"/>
      <c r="BP139" s="38"/>
      <c r="BQ139" s="38"/>
      <c r="BR139" s="38"/>
      <c r="BS139" s="38"/>
      <c r="BT139" s="38"/>
      <c r="BU139" s="38"/>
      <c r="BV139" s="38"/>
      <c r="BW139" s="38"/>
      <c r="BX139" s="38"/>
      <c r="BY139" s="38"/>
      <c r="BZ139" s="38"/>
      <c r="CA139" s="38"/>
      <c r="CB139" s="38"/>
      <c r="CC139" s="38"/>
      <c r="CD139" s="38"/>
      <c r="CE139" s="38"/>
      <c r="CF139" s="38"/>
      <c r="CG139" s="38"/>
      <c r="CH139" s="38"/>
      <c r="CI139" s="38"/>
      <c r="CJ139" s="38"/>
      <c r="CK139" s="38"/>
      <c r="CL139" s="38"/>
      <c r="CM139" s="38"/>
      <c r="CN139" s="38"/>
      <c r="CO139" s="38"/>
      <c r="CP139" s="38"/>
      <c r="CQ139" s="38"/>
      <c r="CR139" s="38"/>
      <c r="CS139" s="38"/>
      <c r="CT139" s="38"/>
      <c r="CU139" s="38"/>
      <c r="CV139" s="38"/>
      <c r="CW139" s="38"/>
      <c r="CX139" s="38"/>
      <c r="CY139" s="38"/>
      <c r="CZ139" s="38"/>
      <c r="DA139" s="38"/>
      <c r="DB139" s="38"/>
      <c r="DC139" s="38"/>
      <c r="DD139" s="38"/>
      <c r="DE139" s="38"/>
      <c r="DF139" s="38"/>
      <c r="DG139" s="38"/>
      <c r="DH139" s="38"/>
      <c r="DI139" s="38"/>
      <c r="DJ139" s="38"/>
      <c r="DK139" s="38"/>
      <c r="DL139" s="38"/>
      <c r="DM139" s="38"/>
      <c r="DN139" s="38"/>
      <c r="DO139" s="38"/>
      <c r="DP139" s="38"/>
      <c r="DQ139" s="38"/>
      <c r="DR139" s="38"/>
      <c r="DS139" s="38"/>
      <c r="DT139" s="38"/>
      <c r="DU139" s="38"/>
      <c r="DV139" s="38"/>
      <c r="DW139" s="38"/>
      <c r="DX139" s="38"/>
      <c r="DY139" s="38"/>
      <c r="DZ139" s="38"/>
      <c r="EA139" s="38"/>
      <c r="EB139" s="38"/>
      <c r="EC139" s="38"/>
      <c r="ED139" s="38"/>
      <c r="EE139" s="38"/>
      <c r="EF139" s="38"/>
      <c r="EG139" s="38"/>
      <c r="EH139" s="38"/>
      <c r="EI139" s="38"/>
      <c r="EJ139" s="38"/>
      <c r="EK139" s="38"/>
      <c r="EL139" s="38"/>
      <c r="EM139" s="38"/>
      <c r="EN139" s="38"/>
      <c r="EO139" s="38"/>
      <c r="EP139" s="38"/>
      <c r="EQ139" s="38"/>
      <c r="ER139" s="38"/>
      <c r="ES139" s="38"/>
      <c r="ET139" s="38"/>
      <c r="EU139" s="38"/>
      <c r="EV139" s="38"/>
      <c r="EW139" s="38"/>
      <c r="EX139" s="38"/>
      <c r="EY139" s="38"/>
      <c r="EZ139" s="38"/>
      <c r="FA139" s="38"/>
      <c r="FB139" s="38"/>
      <c r="FC139" s="38"/>
      <c r="FD139" s="38"/>
      <c r="FE139" s="38"/>
      <c r="FF139" s="38"/>
      <c r="FG139" s="38"/>
      <c r="FH139" s="38"/>
      <c r="FI139" s="38"/>
      <c r="FJ139" s="38"/>
      <c r="FK139" s="38"/>
      <c r="FL139" s="38"/>
      <c r="FM139" s="38"/>
      <c r="FN139" s="38"/>
      <c r="FO139" s="38"/>
      <c r="FP139" s="38"/>
      <c r="FQ139" s="38"/>
      <c r="FR139" s="38"/>
      <c r="FS139" s="38"/>
      <c r="FT139" s="38"/>
      <c r="FU139" s="38"/>
      <c r="FV139" s="38"/>
      <c r="FW139" s="38"/>
      <c r="FX139" s="38"/>
      <c r="FY139" s="38"/>
      <c r="FZ139" s="38"/>
      <c r="GA139" s="38"/>
      <c r="GB139" s="38"/>
      <c r="GC139" s="38"/>
      <c r="GD139" s="38"/>
      <c r="GE139" s="38"/>
      <c r="GF139" s="38"/>
      <c r="GG139" s="38"/>
      <c r="GH139" s="38"/>
      <c r="GI139" s="38"/>
      <c r="GJ139" s="38"/>
      <c r="GK139" s="38"/>
      <c r="GL139" s="38"/>
      <c r="GM139" s="38"/>
      <c r="GN139" s="38"/>
      <c r="GO139" s="38"/>
      <c r="GP139" s="38"/>
      <c r="GQ139" s="38"/>
      <c r="GR139" s="38"/>
      <c r="GS139" s="38"/>
      <c r="GT139" s="38"/>
      <c r="GU139" s="38"/>
      <c r="GV139" s="38"/>
      <c r="GW139" s="38"/>
      <c r="GX139" s="38"/>
      <c r="GY139" s="38"/>
      <c r="GZ139" s="38"/>
      <c r="HA139" s="38"/>
      <c r="HB139" s="38"/>
      <c r="HC139" s="38"/>
      <c r="HD139" s="38"/>
      <c r="HE139" s="38"/>
      <c r="HF139" s="38"/>
      <c r="HG139" s="38"/>
      <c r="HH139" s="38"/>
      <c r="HI139" s="38"/>
      <c r="HJ139" s="38"/>
      <c r="HK139" s="38"/>
      <c r="HL139" s="38"/>
      <c r="HM139" s="38"/>
      <c r="HN139" s="38"/>
      <c r="HO139" s="38"/>
      <c r="HP139" s="38"/>
      <c r="HQ139" s="38"/>
      <c r="HR139" s="38"/>
      <c r="HS139" s="38"/>
      <c r="HT139" s="38"/>
      <c r="HU139" s="38"/>
      <c r="HV139" s="38"/>
      <c r="HW139" s="38"/>
      <c r="HX139" s="38"/>
      <c r="HY139" s="38"/>
      <c r="HZ139" s="38"/>
      <c r="IA139" s="38"/>
      <c r="IB139" s="38"/>
      <c r="IC139" s="38"/>
      <c r="ID139" s="38"/>
      <c r="IE139" s="38"/>
      <c r="IF139" s="38"/>
      <c r="IG139" s="38"/>
      <c r="IH139" s="38"/>
      <c r="II139" s="38"/>
      <c r="IJ139" s="38"/>
      <c r="IK139" s="38"/>
      <c r="IL139" s="38"/>
      <c r="IM139" s="38"/>
      <c r="IN139" s="38"/>
      <c r="IO139" s="38"/>
      <c r="IP139" s="38"/>
      <c r="IQ139" s="38"/>
      <c r="IR139" s="38"/>
      <c r="IS139" s="38"/>
      <c r="IT139" s="38"/>
      <c r="IU139" s="38"/>
      <c r="IV139" s="38"/>
      <c r="IW139" s="38"/>
      <c r="IX139" s="38"/>
      <c r="IY139" s="38"/>
      <c r="IZ139" s="38"/>
      <c r="JA139" s="38"/>
      <c r="JB139" s="38"/>
      <c r="JC139" s="38"/>
      <c r="JD139" s="38"/>
      <c r="JE139" s="38"/>
      <c r="JF139" s="38"/>
      <c r="JG139" s="38"/>
      <c r="JH139" s="38"/>
      <c r="JI139" s="38"/>
      <c r="JJ139" s="38"/>
      <c r="JK139" s="38"/>
      <c r="JL139" s="38"/>
      <c r="JM139" s="38"/>
      <c r="JN139" s="38"/>
      <c r="JO139" s="38"/>
      <c r="JP139" s="38"/>
      <c r="JQ139" s="38"/>
      <c r="JR139" s="38"/>
      <c r="JS139" s="38"/>
      <c r="JT139" s="38"/>
      <c r="JU139" s="38"/>
      <c r="JV139" s="38"/>
      <c r="JW139" s="38"/>
      <c r="JX139" s="38"/>
      <c r="JY139" s="38"/>
      <c r="JZ139" s="38"/>
      <c r="KA139" s="38"/>
      <c r="KB139" s="38"/>
      <c r="KC139" s="38"/>
      <c r="KD139" s="38"/>
      <c r="KE139" s="38"/>
      <c r="KF139" s="38"/>
      <c r="KG139" s="38"/>
      <c r="KH139" s="38"/>
      <c r="KI139" s="38"/>
      <c r="KJ139" s="38"/>
      <c r="KK139" s="38"/>
      <c r="KL139" s="38"/>
      <c r="KM139" s="38"/>
      <c r="KN139" s="38"/>
      <c r="KO139" s="38"/>
      <c r="KP139" s="38"/>
      <c r="KQ139" s="38"/>
      <c r="KR139" s="38"/>
      <c r="KS139" s="38"/>
      <c r="KT139" s="38"/>
      <c r="KU139" s="38"/>
      <c r="KV139" s="38"/>
      <c r="KW139" s="38"/>
      <c r="KX139" s="38"/>
      <c r="KY139" s="38"/>
      <c r="KZ139" s="38"/>
      <c r="LA139" s="38"/>
      <c r="LB139" s="38"/>
      <c r="LC139" s="38"/>
      <c r="LD139" s="38"/>
      <c r="LE139" s="38"/>
      <c r="LF139" s="38"/>
      <c r="LG139" s="38"/>
      <c r="LH139" s="38"/>
      <c r="LI139" s="38"/>
      <c r="LJ139" s="38"/>
      <c r="LK139" s="38"/>
      <c r="LL139" s="38"/>
      <c r="LM139" s="38"/>
      <c r="LN139" s="38"/>
      <c r="LO139" s="38"/>
      <c r="LP139" s="38"/>
      <c r="LQ139" s="38"/>
      <c r="LR139" s="38"/>
      <c r="LS139" s="38"/>
      <c r="LT139" s="38"/>
      <c r="LU139" s="38"/>
      <c r="LV139" s="38"/>
      <c r="LW139" s="38"/>
      <c r="LX139" s="38"/>
      <c r="LY139" s="38"/>
      <c r="LZ139" s="38"/>
      <c r="MA139" s="38"/>
      <c r="MB139" s="38"/>
      <c r="MC139" s="38"/>
      <c r="MD139" s="38"/>
      <c r="ME139" s="38"/>
      <c r="MF139" s="38"/>
      <c r="MG139" s="38"/>
      <c r="MH139" s="38"/>
      <c r="MI139" s="38"/>
      <c r="MJ139" s="38"/>
      <c r="MK139" s="38"/>
      <c r="ML139" s="38"/>
      <c r="MM139" s="38"/>
      <c r="MN139" s="38"/>
      <c r="MO139" s="38"/>
      <c r="MP139" s="38"/>
      <c r="MQ139" s="38"/>
      <c r="MR139" s="38"/>
      <c r="MS139" s="38"/>
      <c r="MT139" s="38"/>
      <c r="MU139" s="38"/>
      <c r="MV139" s="38"/>
      <c r="MW139" s="38"/>
      <c r="MX139" s="38"/>
      <c r="MY139" s="38"/>
      <c r="MZ139" s="38"/>
      <c r="NA139" s="38"/>
      <c r="NB139" s="38"/>
      <c r="NC139" s="38"/>
      <c r="ND139" s="38"/>
      <c r="NE139" s="38"/>
      <c r="NF139" s="38"/>
      <c r="NG139" s="38"/>
      <c r="NH139" s="38"/>
      <c r="NI139" s="38"/>
      <c r="NJ139" s="38"/>
      <c r="NK139" s="38"/>
      <c r="NL139" s="38"/>
      <c r="NM139" s="38"/>
      <c r="NN139" s="38"/>
      <c r="NO139" s="38"/>
      <c r="NP139" s="38"/>
      <c r="NQ139" s="38"/>
      <c r="NR139" s="38"/>
      <c r="NS139" s="38"/>
      <c r="NT139" s="38"/>
      <c r="NU139" s="38"/>
      <c r="NV139" s="38"/>
      <c r="NW139" s="38"/>
      <c r="NX139" s="38"/>
      <c r="NY139" s="38"/>
      <c r="NZ139" s="38"/>
      <c r="OA139" s="38"/>
      <c r="OB139" s="38"/>
      <c r="OC139" s="38"/>
      <c r="OD139" s="38"/>
      <c r="OE139" s="38"/>
      <c r="OF139" s="38"/>
      <c r="OG139" s="38"/>
      <c r="OH139" s="38"/>
      <c r="OI139" s="38"/>
      <c r="OJ139" s="38"/>
      <c r="OK139" s="38"/>
      <c r="OL139" s="38"/>
      <c r="OM139" s="38"/>
      <c r="ON139" s="38"/>
      <c r="OO139" s="38"/>
      <c r="OP139" s="38"/>
      <c r="OQ139" s="38"/>
      <c r="OR139" s="38"/>
      <c r="OS139" s="38"/>
      <c r="OT139" s="38"/>
      <c r="OU139" s="38"/>
      <c r="OV139" s="38"/>
      <c r="OW139" s="38"/>
      <c r="OX139" s="38"/>
      <c r="OY139" s="38"/>
      <c r="OZ139" s="38"/>
      <c r="PA139" s="38"/>
      <c r="PB139" s="38"/>
      <c r="PC139" s="38"/>
      <c r="PD139" s="38"/>
      <c r="PE139" s="38"/>
      <c r="PF139" s="38"/>
      <c r="PG139" s="38"/>
      <c r="PH139" s="38"/>
      <c r="PI139" s="38"/>
      <c r="PJ139" s="38"/>
      <c r="PK139" s="38"/>
      <c r="PL139" s="38"/>
      <c r="PM139" s="38"/>
      <c r="PN139" s="38"/>
      <c r="PO139" s="38"/>
      <c r="PP139" s="38"/>
      <c r="PQ139" s="38"/>
      <c r="PR139" s="38"/>
      <c r="PS139" s="38"/>
      <c r="PT139" s="38"/>
      <c r="PU139" s="38"/>
      <c r="PV139" s="38"/>
      <c r="PW139" s="38"/>
      <c r="PX139" s="38"/>
      <c r="PY139" s="38"/>
      <c r="PZ139" s="38"/>
      <c r="QA139" s="38"/>
      <c r="QB139" s="38"/>
      <c r="QC139" s="38"/>
      <c r="QD139" s="38"/>
      <c r="QE139" s="38"/>
      <c r="QF139" s="38"/>
      <c r="QG139" s="38"/>
      <c r="QH139" s="38"/>
      <c r="QI139" s="38"/>
      <c r="QJ139" s="38"/>
      <c r="QK139" s="38"/>
      <c r="QL139" s="38"/>
      <c r="QM139" s="38"/>
      <c r="QN139" s="38"/>
      <c r="QO139" s="38"/>
      <c r="QP139" s="38"/>
      <c r="QQ139" s="38"/>
      <c r="QR139" s="38"/>
      <c r="QS139" s="38"/>
      <c r="QT139" s="38"/>
      <c r="QU139" s="38"/>
      <c r="QV139" s="38"/>
      <c r="QW139" s="38"/>
      <c r="QX139" s="38"/>
      <c r="QY139" s="38"/>
      <c r="QZ139" s="38"/>
      <c r="RA139" s="38"/>
      <c r="RB139" s="38"/>
      <c r="RC139" s="38"/>
      <c r="RD139" s="38"/>
      <c r="RE139" s="38"/>
      <c r="RF139" s="38"/>
      <c r="RG139" s="38"/>
      <c r="RH139" s="38"/>
      <c r="RI139" s="38"/>
      <c r="RJ139" s="38"/>
      <c r="RK139" s="38"/>
      <c r="RL139" s="38"/>
      <c r="RM139" s="38"/>
      <c r="RN139" s="38"/>
      <c r="RO139" s="38"/>
      <c r="RP139" s="38"/>
      <c r="RQ139" s="38"/>
      <c r="RR139" s="38"/>
      <c r="RS139" s="38"/>
      <c r="RT139" s="38"/>
      <c r="RU139" s="38"/>
      <c r="RV139" s="38"/>
      <c r="RW139" s="38"/>
      <c r="RX139" s="38"/>
      <c r="RY139" s="38"/>
      <c r="RZ139" s="38"/>
      <c r="SA139" s="38"/>
      <c r="SB139" s="38"/>
      <c r="SC139" s="38"/>
      <c r="SD139" s="38"/>
      <c r="SE139" s="38"/>
      <c r="SF139" s="38"/>
      <c r="SG139" s="38"/>
      <c r="SH139" s="38"/>
      <c r="SI139" s="38"/>
      <c r="SJ139" s="38"/>
      <c r="SK139" s="38"/>
      <c r="SL139" s="38"/>
      <c r="SM139" s="38"/>
      <c r="SN139" s="38"/>
      <c r="SO139" s="38"/>
      <c r="SP139" s="38"/>
      <c r="SQ139" s="38"/>
      <c r="SR139" s="38"/>
      <c r="SS139" s="38"/>
      <c r="ST139" s="38"/>
      <c r="SU139" s="38"/>
      <c r="SV139" s="38"/>
      <c r="SW139" s="38"/>
      <c r="SX139" s="38"/>
      <c r="SY139" s="38"/>
      <c r="SZ139" s="38"/>
      <c r="TA139" s="38"/>
      <c r="TB139" s="38"/>
      <c r="TC139" s="38"/>
      <c r="TD139" s="38"/>
      <c r="TE139" s="38"/>
      <c r="TF139" s="38"/>
      <c r="TG139" s="38"/>
      <c r="TH139" s="38"/>
      <c r="TI139" s="38"/>
      <c r="TJ139" s="38"/>
      <c r="TK139" s="38"/>
      <c r="TL139" s="38"/>
      <c r="TM139" s="38"/>
      <c r="TN139" s="38"/>
      <c r="TO139" s="38"/>
      <c r="TP139" s="38"/>
      <c r="TQ139" s="38"/>
      <c r="TR139" s="38"/>
      <c r="TS139" s="38"/>
      <c r="TT139" s="38"/>
      <c r="TU139" s="38"/>
      <c r="TV139" s="38"/>
      <c r="TW139" s="38"/>
      <c r="TX139" s="38"/>
      <c r="TY139" s="38"/>
      <c r="TZ139" s="38"/>
      <c r="UA139" s="38"/>
      <c r="UB139" s="38"/>
      <c r="UC139" s="38"/>
      <c r="UD139" s="38"/>
      <c r="UE139" s="38"/>
      <c r="UF139" s="38"/>
      <c r="UG139" s="38"/>
      <c r="UH139" s="38"/>
      <c r="UI139" s="38"/>
      <c r="UJ139" s="38"/>
      <c r="UK139" s="38"/>
      <c r="UL139" s="38"/>
      <c r="UM139" s="38"/>
      <c r="UN139" s="38"/>
      <c r="UO139" s="38"/>
      <c r="UP139" s="38"/>
      <c r="UQ139" s="38"/>
      <c r="UR139" s="38"/>
      <c r="US139" s="38"/>
      <c r="UT139" s="38"/>
      <c r="UU139" s="38"/>
      <c r="UV139" s="38"/>
      <c r="UW139" s="38"/>
      <c r="UX139" s="38"/>
      <c r="UY139" s="38"/>
      <c r="UZ139" s="38"/>
      <c r="VA139" s="38"/>
      <c r="VB139" s="38"/>
      <c r="VC139" s="38"/>
      <c r="VD139" s="38"/>
      <c r="VE139" s="38"/>
      <c r="VF139" s="38"/>
      <c r="VG139" s="38"/>
      <c r="VH139" s="38"/>
      <c r="VI139" s="38"/>
      <c r="VJ139" s="38"/>
      <c r="VK139" s="38"/>
      <c r="VL139" s="38"/>
      <c r="VM139" s="38"/>
      <c r="VN139" s="38"/>
      <c r="VO139" s="38"/>
      <c r="VP139" s="38"/>
      <c r="VQ139" s="38"/>
      <c r="VR139" s="38"/>
      <c r="VS139" s="38"/>
      <c r="VT139" s="38"/>
      <c r="VU139" s="38"/>
      <c r="VV139" s="38"/>
      <c r="VW139" s="38"/>
      <c r="VX139" s="38"/>
      <c r="VY139" s="38"/>
      <c r="VZ139" s="38"/>
      <c r="WA139" s="38"/>
      <c r="WB139" s="38"/>
      <c r="WC139" s="38"/>
      <c r="WD139" s="38"/>
      <c r="WE139" s="38"/>
      <c r="WF139" s="38"/>
      <c r="WG139" s="38"/>
      <c r="WH139" s="38"/>
      <c r="WI139" s="38"/>
      <c r="WJ139" s="38"/>
      <c r="WK139" s="38"/>
      <c r="WL139" s="38"/>
      <c r="WM139" s="38"/>
      <c r="WN139" s="38"/>
      <c r="WO139" s="38"/>
      <c r="WP139" s="38"/>
      <c r="WQ139" s="38"/>
      <c r="WR139" s="38"/>
      <c r="WS139" s="38"/>
      <c r="WT139" s="38"/>
      <c r="WU139" s="38"/>
      <c r="WV139" s="38"/>
      <c r="WW139" s="38"/>
      <c r="WX139" s="38"/>
      <c r="WY139" s="38"/>
      <c r="WZ139" s="38"/>
      <c r="XA139" s="38"/>
      <c r="XB139" s="38">
        <v>1</v>
      </c>
      <c r="XC139" s="38"/>
      <c r="XD139" s="38"/>
      <c r="XE139" s="38"/>
      <c r="XF139" s="38"/>
      <c r="XG139" s="38"/>
      <c r="XH139" s="38"/>
      <c r="XI139" s="38"/>
      <c r="XJ139" s="38"/>
      <c r="XK139" s="38"/>
      <c r="XL139" s="38"/>
      <c r="XM139" s="38"/>
      <c r="XN139" s="38"/>
      <c r="XO139" s="38"/>
      <c r="XP139" s="38"/>
      <c r="XQ139" s="38"/>
      <c r="XR139" s="38"/>
      <c r="XS139" s="38"/>
      <c r="XT139" s="38"/>
      <c r="XU139" s="38"/>
      <c r="XV139" s="38"/>
      <c r="XW139" s="38"/>
      <c r="XX139" s="38"/>
      <c r="XY139" s="38"/>
      <c r="XZ139" s="38"/>
      <c r="YA139" s="38"/>
      <c r="YB139" s="38"/>
      <c r="YC139" s="38"/>
      <c r="YD139" s="38"/>
      <c r="YE139" s="38"/>
      <c r="YF139" s="38"/>
      <c r="YG139" s="38"/>
      <c r="YH139" s="38"/>
      <c r="YI139" s="38"/>
      <c r="YJ139" s="38"/>
      <c r="YK139" s="38"/>
      <c r="YL139" s="38"/>
      <c r="YM139" s="38"/>
      <c r="YN139" s="38"/>
      <c r="YO139" s="38"/>
      <c r="YP139" s="38"/>
      <c r="YQ139" s="38"/>
      <c r="YR139" s="38"/>
      <c r="YS139" s="38"/>
      <c r="YT139" s="38"/>
      <c r="YU139" s="38"/>
      <c r="YV139" s="38"/>
      <c r="YW139" s="38"/>
      <c r="YX139" s="38"/>
      <c r="YY139" s="38"/>
      <c r="YZ139" s="38"/>
      <c r="ZA139" s="38"/>
      <c r="ZB139" s="38"/>
      <c r="ZC139" s="38"/>
      <c r="ZD139" s="38"/>
      <c r="ZE139" s="38"/>
      <c r="ZF139" s="38"/>
      <c r="ZG139" s="38"/>
      <c r="ZH139" s="38"/>
      <c r="ZI139" s="38"/>
      <c r="ZJ139" s="38"/>
      <c r="ZK139" s="38"/>
      <c r="ZL139" s="38"/>
      <c r="ZM139" s="38"/>
      <c r="ZN139" s="38"/>
      <c r="ZO139" s="38"/>
      <c r="ZP139" s="38"/>
      <c r="ZQ139" s="38"/>
      <c r="ZR139" s="38"/>
      <c r="ZS139" s="38"/>
      <c r="ZT139" s="38"/>
      <c r="ZU139" s="38"/>
      <c r="ZV139" s="38"/>
      <c r="ZW139" s="38"/>
      <c r="ZX139" s="38"/>
      <c r="ZY139" s="38"/>
      <c r="ZZ139" s="38"/>
      <c r="AAA139" s="38"/>
      <c r="AAB139" s="38"/>
      <c r="AAC139" s="38"/>
      <c r="AAD139" s="38"/>
      <c r="AAE139" s="38"/>
      <c r="AAF139" s="38"/>
      <c r="AAG139" s="38"/>
      <c r="AAH139" s="38"/>
      <c r="AAI139" s="38"/>
      <c r="AAJ139" s="31">
        <f t="shared" si="15"/>
        <v>0</v>
      </c>
      <c r="AAK139" s="5"/>
    </row>
    <row r="140" spans="1:713" s="36" customFormat="1" ht="13.5" customHeight="1" x14ac:dyDescent="0.25">
      <c r="A140" s="62" t="s">
        <v>55</v>
      </c>
      <c r="B140" s="77">
        <f t="shared" si="14"/>
        <v>0</v>
      </c>
      <c r="C140" s="69">
        <v>10</v>
      </c>
      <c r="D140" s="71">
        <v>43325</v>
      </c>
      <c r="E140" s="79">
        <v>20.6</v>
      </c>
      <c r="F140" s="79">
        <f t="shared" si="16"/>
        <v>0</v>
      </c>
      <c r="G140" s="77">
        <v>1</v>
      </c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  <c r="AL140" s="38"/>
      <c r="AM140" s="38"/>
      <c r="AN140" s="38"/>
      <c r="AO140" s="38"/>
      <c r="AP140" s="38"/>
      <c r="AQ140" s="38"/>
      <c r="AR140" s="38"/>
      <c r="AS140" s="38"/>
      <c r="AT140" s="38"/>
      <c r="AU140" s="38"/>
      <c r="AV140" s="38"/>
      <c r="AW140" s="38"/>
      <c r="AX140" s="38"/>
      <c r="AY140" s="38"/>
      <c r="AZ140" s="38"/>
      <c r="BA140" s="38"/>
      <c r="BB140" s="38"/>
      <c r="BC140" s="38"/>
      <c r="BD140" s="38"/>
      <c r="BE140" s="38"/>
      <c r="BF140" s="38"/>
      <c r="BG140" s="38"/>
      <c r="BH140" s="38"/>
      <c r="BI140" s="38"/>
      <c r="BJ140" s="38"/>
      <c r="BK140" s="38"/>
      <c r="BL140" s="38"/>
      <c r="BM140" s="38"/>
      <c r="BN140" s="38"/>
      <c r="BO140" s="38"/>
      <c r="BP140" s="38"/>
      <c r="BQ140" s="38"/>
      <c r="BR140" s="38"/>
      <c r="BS140" s="38"/>
      <c r="BT140" s="38"/>
      <c r="BU140" s="38"/>
      <c r="BV140" s="38"/>
      <c r="BW140" s="38"/>
      <c r="BX140" s="38"/>
      <c r="BY140" s="38"/>
      <c r="BZ140" s="38"/>
      <c r="CA140" s="38"/>
      <c r="CB140" s="38"/>
      <c r="CC140" s="38"/>
      <c r="CD140" s="38"/>
      <c r="CE140" s="38"/>
      <c r="CF140" s="38"/>
      <c r="CG140" s="38"/>
      <c r="CH140" s="38"/>
      <c r="CI140" s="38"/>
      <c r="CJ140" s="38"/>
      <c r="CK140" s="38"/>
      <c r="CL140" s="38"/>
      <c r="CM140" s="38"/>
      <c r="CN140" s="38"/>
      <c r="CO140" s="38"/>
      <c r="CP140" s="38"/>
      <c r="CQ140" s="38"/>
      <c r="CR140" s="38"/>
      <c r="CS140" s="38"/>
      <c r="CT140" s="38"/>
      <c r="CU140" s="38"/>
      <c r="CV140" s="38"/>
      <c r="CW140" s="38"/>
      <c r="CX140" s="38"/>
      <c r="CY140" s="38"/>
      <c r="CZ140" s="38"/>
      <c r="DA140" s="38"/>
      <c r="DB140" s="38"/>
      <c r="DC140" s="38"/>
      <c r="DD140" s="38"/>
      <c r="DE140" s="38"/>
      <c r="DF140" s="38"/>
      <c r="DG140" s="38"/>
      <c r="DH140" s="38"/>
      <c r="DI140" s="38"/>
      <c r="DJ140" s="38"/>
      <c r="DK140" s="38"/>
      <c r="DL140" s="38"/>
      <c r="DM140" s="38"/>
      <c r="DN140" s="38"/>
      <c r="DO140" s="38"/>
      <c r="DP140" s="38"/>
      <c r="DQ140" s="38"/>
      <c r="DR140" s="38"/>
      <c r="DS140" s="38"/>
      <c r="DT140" s="38"/>
      <c r="DU140" s="38"/>
      <c r="DV140" s="38"/>
      <c r="DW140" s="38"/>
      <c r="DX140" s="38"/>
      <c r="DY140" s="38"/>
      <c r="DZ140" s="38"/>
      <c r="EA140" s="38"/>
      <c r="EB140" s="38"/>
      <c r="EC140" s="38"/>
      <c r="ED140" s="38"/>
      <c r="EE140" s="38"/>
      <c r="EF140" s="38"/>
      <c r="EG140" s="38"/>
      <c r="EH140" s="38"/>
      <c r="EI140" s="38"/>
      <c r="EJ140" s="38"/>
      <c r="EK140" s="38"/>
      <c r="EL140" s="38"/>
      <c r="EM140" s="38"/>
      <c r="EN140" s="38"/>
      <c r="EO140" s="38"/>
      <c r="EP140" s="38"/>
      <c r="EQ140" s="38"/>
      <c r="ER140" s="38"/>
      <c r="ES140" s="38"/>
      <c r="ET140" s="38"/>
      <c r="EU140" s="38"/>
      <c r="EV140" s="38"/>
      <c r="EW140" s="38"/>
      <c r="EX140" s="38"/>
      <c r="EY140" s="38"/>
      <c r="EZ140" s="38"/>
      <c r="FA140" s="38"/>
      <c r="FB140" s="38"/>
      <c r="FC140" s="38"/>
      <c r="FD140" s="38"/>
      <c r="FE140" s="38"/>
      <c r="FF140" s="38"/>
      <c r="FG140" s="38"/>
      <c r="FH140" s="38"/>
      <c r="FI140" s="38"/>
      <c r="FJ140" s="38"/>
      <c r="FK140" s="38"/>
      <c r="FL140" s="38"/>
      <c r="FM140" s="38"/>
      <c r="FN140" s="38"/>
      <c r="FO140" s="38"/>
      <c r="FP140" s="38"/>
      <c r="FQ140" s="38"/>
      <c r="FR140" s="38"/>
      <c r="FS140" s="38"/>
      <c r="FT140" s="38"/>
      <c r="FU140" s="38"/>
      <c r="FV140" s="38"/>
      <c r="FW140" s="38"/>
      <c r="FX140" s="38"/>
      <c r="FY140" s="38"/>
      <c r="FZ140" s="38"/>
      <c r="GA140" s="38"/>
      <c r="GB140" s="38"/>
      <c r="GC140" s="38"/>
      <c r="GD140" s="38"/>
      <c r="GE140" s="38"/>
      <c r="GF140" s="38"/>
      <c r="GG140" s="38"/>
      <c r="GH140" s="38"/>
      <c r="GI140" s="38"/>
      <c r="GJ140" s="38"/>
      <c r="GK140" s="38"/>
      <c r="GL140" s="38"/>
      <c r="GM140" s="38"/>
      <c r="GN140" s="38"/>
      <c r="GO140" s="38"/>
      <c r="GP140" s="38"/>
      <c r="GQ140" s="38"/>
      <c r="GR140" s="38"/>
      <c r="GS140" s="38"/>
      <c r="GT140" s="38"/>
      <c r="GU140" s="38"/>
      <c r="GV140" s="38"/>
      <c r="GW140" s="38"/>
      <c r="GX140" s="38"/>
      <c r="GY140" s="38"/>
      <c r="GZ140" s="38"/>
      <c r="HA140" s="38"/>
      <c r="HB140" s="38"/>
      <c r="HC140" s="38"/>
      <c r="HD140" s="38"/>
      <c r="HE140" s="38"/>
      <c r="HF140" s="38"/>
      <c r="HG140" s="38"/>
      <c r="HH140" s="38"/>
      <c r="HI140" s="38"/>
      <c r="HJ140" s="38"/>
      <c r="HK140" s="38"/>
      <c r="HL140" s="38"/>
      <c r="HM140" s="38"/>
      <c r="HN140" s="38"/>
      <c r="HO140" s="38"/>
      <c r="HP140" s="38"/>
      <c r="HQ140" s="38"/>
      <c r="HR140" s="38"/>
      <c r="HS140" s="38"/>
      <c r="HT140" s="38"/>
      <c r="HU140" s="38"/>
      <c r="HV140" s="38"/>
      <c r="HW140" s="38"/>
      <c r="HX140" s="38"/>
      <c r="HY140" s="38"/>
      <c r="HZ140" s="38"/>
      <c r="IA140" s="38"/>
      <c r="IB140" s="38"/>
      <c r="IC140" s="38"/>
      <c r="ID140" s="38"/>
      <c r="IE140" s="38"/>
      <c r="IF140" s="38"/>
      <c r="IG140" s="38"/>
      <c r="IH140" s="38"/>
      <c r="II140" s="38"/>
      <c r="IJ140" s="38"/>
      <c r="IK140" s="38"/>
      <c r="IL140" s="38"/>
      <c r="IM140" s="38"/>
      <c r="IN140" s="38"/>
      <c r="IO140" s="38"/>
      <c r="IP140" s="38"/>
      <c r="IQ140" s="38"/>
      <c r="IR140" s="38"/>
      <c r="IS140" s="38"/>
      <c r="IT140" s="38"/>
      <c r="IU140" s="38"/>
      <c r="IV140" s="38"/>
      <c r="IW140" s="38"/>
      <c r="IX140" s="38"/>
      <c r="IY140" s="38"/>
      <c r="IZ140" s="38"/>
      <c r="JA140" s="38"/>
      <c r="JB140" s="38"/>
      <c r="JC140" s="38"/>
      <c r="JD140" s="38"/>
      <c r="JE140" s="38"/>
      <c r="JF140" s="38"/>
      <c r="JG140" s="38"/>
      <c r="JH140" s="38"/>
      <c r="JI140" s="38"/>
      <c r="JJ140" s="38"/>
      <c r="JK140" s="38"/>
      <c r="JL140" s="38"/>
      <c r="JM140" s="38"/>
      <c r="JN140" s="38"/>
      <c r="JO140" s="38"/>
      <c r="JP140" s="38"/>
      <c r="JQ140" s="38"/>
      <c r="JR140" s="38"/>
      <c r="JS140" s="38"/>
      <c r="JT140" s="38"/>
      <c r="JU140" s="38"/>
      <c r="JV140" s="38"/>
      <c r="JW140" s="38"/>
      <c r="JX140" s="38"/>
      <c r="JY140" s="38"/>
      <c r="JZ140" s="38"/>
      <c r="KA140" s="38"/>
      <c r="KB140" s="38"/>
      <c r="KC140" s="38"/>
      <c r="KD140" s="38"/>
      <c r="KE140" s="38"/>
      <c r="KF140" s="38"/>
      <c r="KG140" s="38"/>
      <c r="KH140" s="38"/>
      <c r="KI140" s="38"/>
      <c r="KJ140" s="38"/>
      <c r="KK140" s="38"/>
      <c r="KL140" s="38"/>
      <c r="KM140" s="38"/>
      <c r="KN140" s="38"/>
      <c r="KO140" s="38"/>
      <c r="KP140" s="38"/>
      <c r="KQ140" s="38"/>
      <c r="KR140" s="38"/>
      <c r="KS140" s="38"/>
      <c r="KT140" s="38"/>
      <c r="KU140" s="38"/>
      <c r="KV140" s="38"/>
      <c r="KW140" s="38"/>
      <c r="KX140" s="38"/>
      <c r="KY140" s="38"/>
      <c r="KZ140" s="38"/>
      <c r="LA140" s="38"/>
      <c r="LB140" s="38"/>
      <c r="LC140" s="38"/>
      <c r="LD140" s="38"/>
      <c r="LE140" s="38"/>
      <c r="LF140" s="38"/>
      <c r="LG140" s="38"/>
      <c r="LH140" s="38"/>
      <c r="LI140" s="38"/>
      <c r="LJ140" s="38"/>
      <c r="LK140" s="38"/>
      <c r="LL140" s="38"/>
      <c r="LM140" s="38"/>
      <c r="LN140" s="38"/>
      <c r="LO140" s="38"/>
      <c r="LP140" s="38"/>
      <c r="LQ140" s="38"/>
      <c r="LR140" s="38"/>
      <c r="LS140" s="38"/>
      <c r="LT140" s="38"/>
      <c r="LU140" s="38"/>
      <c r="LV140" s="38"/>
      <c r="LW140" s="38"/>
      <c r="LX140" s="38"/>
      <c r="LY140" s="38"/>
      <c r="LZ140" s="38"/>
      <c r="MA140" s="38"/>
      <c r="MB140" s="38"/>
      <c r="MC140" s="38"/>
      <c r="MD140" s="38"/>
      <c r="ME140" s="38"/>
      <c r="MF140" s="38"/>
      <c r="MG140" s="38"/>
      <c r="MH140" s="38"/>
      <c r="MI140" s="38"/>
      <c r="MJ140" s="38"/>
      <c r="MK140" s="38"/>
      <c r="ML140" s="38"/>
      <c r="MM140" s="38"/>
      <c r="MN140" s="38"/>
      <c r="MO140" s="38"/>
      <c r="MP140" s="38"/>
      <c r="MQ140" s="38"/>
      <c r="MR140" s="38"/>
      <c r="MS140" s="38"/>
      <c r="MT140" s="38"/>
      <c r="MU140" s="38"/>
      <c r="MV140" s="38"/>
      <c r="MW140" s="38"/>
      <c r="MX140" s="38"/>
      <c r="MY140" s="38"/>
      <c r="MZ140" s="38"/>
      <c r="NA140" s="38"/>
      <c r="NB140" s="38"/>
      <c r="NC140" s="38"/>
      <c r="ND140" s="38"/>
      <c r="NE140" s="38">
        <v>1</v>
      </c>
      <c r="NF140" s="38"/>
      <c r="NG140" s="38"/>
      <c r="NH140" s="38"/>
      <c r="NI140" s="38"/>
      <c r="NJ140" s="38"/>
      <c r="NK140" s="38"/>
      <c r="NL140" s="38"/>
      <c r="NM140" s="38"/>
      <c r="NN140" s="38"/>
      <c r="NO140" s="38"/>
      <c r="NP140" s="38"/>
      <c r="NQ140" s="38"/>
      <c r="NR140" s="38"/>
      <c r="NS140" s="38"/>
      <c r="NT140" s="38"/>
      <c r="NU140" s="38"/>
      <c r="NV140" s="38"/>
      <c r="NW140" s="38"/>
      <c r="NX140" s="38"/>
      <c r="NY140" s="38"/>
      <c r="NZ140" s="38"/>
      <c r="OA140" s="38"/>
      <c r="OB140" s="38"/>
      <c r="OC140" s="38"/>
      <c r="OD140" s="38"/>
      <c r="OE140" s="38"/>
      <c r="OF140" s="38"/>
      <c r="OG140" s="38"/>
      <c r="OH140" s="38"/>
      <c r="OI140" s="38"/>
      <c r="OJ140" s="38"/>
      <c r="OK140" s="38"/>
      <c r="OL140" s="38"/>
      <c r="OM140" s="38"/>
      <c r="ON140" s="38"/>
      <c r="OO140" s="38"/>
      <c r="OP140" s="38"/>
      <c r="OQ140" s="38"/>
      <c r="OR140" s="38"/>
      <c r="OS140" s="38"/>
      <c r="OT140" s="38"/>
      <c r="OU140" s="38"/>
      <c r="OV140" s="38"/>
      <c r="OW140" s="38"/>
      <c r="OX140" s="38"/>
      <c r="OY140" s="38"/>
      <c r="OZ140" s="38"/>
      <c r="PA140" s="38"/>
      <c r="PB140" s="38"/>
      <c r="PC140" s="38"/>
      <c r="PD140" s="38"/>
      <c r="PE140" s="38"/>
      <c r="PF140" s="38"/>
      <c r="PG140" s="38"/>
      <c r="PH140" s="38"/>
      <c r="PI140" s="38"/>
      <c r="PJ140" s="38"/>
      <c r="PK140" s="38"/>
      <c r="PL140" s="38"/>
      <c r="PM140" s="38"/>
      <c r="PN140" s="38"/>
      <c r="PO140" s="38"/>
      <c r="PP140" s="38"/>
      <c r="PQ140" s="38"/>
      <c r="PR140" s="38"/>
      <c r="PS140" s="38"/>
      <c r="PT140" s="38"/>
      <c r="PU140" s="38"/>
      <c r="PV140" s="38"/>
      <c r="PW140" s="38"/>
      <c r="PX140" s="38"/>
      <c r="PY140" s="38"/>
      <c r="PZ140" s="38"/>
      <c r="QA140" s="38">
        <v>10</v>
      </c>
      <c r="QB140" s="38"/>
      <c r="QC140" s="38"/>
      <c r="QD140" s="38"/>
      <c r="QE140" s="38"/>
      <c r="QF140" s="38"/>
      <c r="QG140" s="38"/>
      <c r="QH140" s="38"/>
      <c r="QI140" s="38"/>
      <c r="QJ140" s="38"/>
      <c r="QK140" s="38"/>
      <c r="QL140" s="38"/>
      <c r="QM140" s="38"/>
      <c r="QN140" s="38"/>
      <c r="QO140" s="38"/>
      <c r="QP140" s="38"/>
      <c r="QQ140" s="38"/>
      <c r="QR140" s="38"/>
      <c r="QS140" s="38"/>
      <c r="QT140" s="38"/>
      <c r="QU140" s="38"/>
      <c r="QV140" s="38">
        <v>10</v>
      </c>
      <c r="QW140" s="38"/>
      <c r="QX140" s="38"/>
      <c r="QY140" s="38"/>
      <c r="QZ140" s="38"/>
      <c r="RA140" s="38"/>
      <c r="RB140" s="38"/>
      <c r="RC140" s="38"/>
      <c r="RD140" s="38"/>
      <c r="RE140" s="38"/>
      <c r="RF140" s="38"/>
      <c r="RG140" s="38"/>
      <c r="RH140" s="38"/>
      <c r="RI140" s="38"/>
      <c r="RJ140" s="38"/>
      <c r="RK140" s="38"/>
      <c r="RL140" s="38"/>
      <c r="RM140" s="38"/>
      <c r="RN140" s="38"/>
      <c r="RO140" s="38"/>
      <c r="RP140" s="38"/>
      <c r="RQ140" s="38"/>
      <c r="RR140" s="38"/>
      <c r="RS140" s="38"/>
      <c r="RT140" s="38"/>
      <c r="RU140" s="38"/>
      <c r="RV140" s="38"/>
      <c r="RW140" s="38"/>
      <c r="RX140" s="38"/>
      <c r="RY140" s="38"/>
      <c r="RZ140" s="38"/>
      <c r="SA140" s="38"/>
      <c r="SB140" s="38"/>
      <c r="SC140" s="38"/>
      <c r="SD140" s="38"/>
      <c r="SE140" s="38"/>
      <c r="SF140" s="38"/>
      <c r="SG140" s="38"/>
      <c r="SH140" s="38"/>
      <c r="SI140" s="38"/>
      <c r="SJ140" s="38"/>
      <c r="SK140" s="38"/>
      <c r="SL140" s="38"/>
      <c r="SM140" s="38"/>
      <c r="SN140" s="38"/>
      <c r="SO140" s="38"/>
      <c r="SP140" s="38"/>
      <c r="SQ140" s="38"/>
      <c r="SR140" s="38"/>
      <c r="SS140" s="38"/>
      <c r="ST140" s="38"/>
      <c r="SU140" s="38"/>
      <c r="SV140" s="38"/>
      <c r="SW140" s="38"/>
      <c r="SX140" s="38"/>
      <c r="SY140" s="38"/>
      <c r="SZ140" s="38"/>
      <c r="TA140" s="38"/>
      <c r="TB140" s="38"/>
      <c r="TC140" s="38"/>
      <c r="TD140" s="38"/>
      <c r="TE140" s="38"/>
      <c r="TF140" s="38"/>
      <c r="TG140" s="38"/>
      <c r="TH140" s="38"/>
      <c r="TI140" s="38"/>
      <c r="TJ140" s="38"/>
      <c r="TK140" s="38"/>
      <c r="TL140" s="38"/>
      <c r="TM140" s="38"/>
      <c r="TN140" s="38"/>
      <c r="TO140" s="38"/>
      <c r="TP140" s="38"/>
      <c r="TQ140" s="38"/>
      <c r="TR140" s="38"/>
      <c r="TS140" s="38"/>
      <c r="TT140" s="38"/>
      <c r="TU140" s="38"/>
      <c r="TV140" s="38"/>
      <c r="TW140" s="38"/>
      <c r="TX140" s="38"/>
      <c r="TY140" s="38"/>
      <c r="TZ140" s="38"/>
      <c r="UA140" s="38"/>
      <c r="UB140" s="38"/>
      <c r="UC140" s="38"/>
      <c r="UD140" s="38"/>
      <c r="UE140" s="38"/>
      <c r="UF140" s="38"/>
      <c r="UG140" s="38"/>
      <c r="UH140" s="38"/>
      <c r="UI140" s="38"/>
      <c r="UJ140" s="38"/>
      <c r="UK140" s="38"/>
      <c r="UL140" s="38"/>
      <c r="UM140" s="38"/>
      <c r="UN140" s="38"/>
      <c r="UO140" s="38"/>
      <c r="UP140" s="38"/>
      <c r="UQ140" s="38"/>
      <c r="UR140" s="38"/>
      <c r="US140" s="38"/>
      <c r="UT140" s="38"/>
      <c r="UU140" s="38"/>
      <c r="UV140" s="38"/>
      <c r="UW140" s="38"/>
      <c r="UX140" s="38"/>
      <c r="UY140" s="38"/>
      <c r="UZ140" s="38"/>
      <c r="VA140" s="38"/>
      <c r="VB140" s="38"/>
      <c r="VC140" s="38"/>
      <c r="VD140" s="38"/>
      <c r="VE140" s="38"/>
      <c r="VF140" s="38"/>
      <c r="VG140" s="38"/>
      <c r="VH140" s="38"/>
      <c r="VI140" s="38"/>
      <c r="VJ140" s="38"/>
      <c r="VK140" s="38"/>
      <c r="VL140" s="38"/>
      <c r="VM140" s="38"/>
      <c r="VN140" s="38"/>
      <c r="VO140" s="38"/>
      <c r="VP140" s="38"/>
      <c r="VQ140" s="38"/>
      <c r="VR140" s="38"/>
      <c r="VS140" s="38"/>
      <c r="VT140" s="38"/>
      <c r="VU140" s="38"/>
      <c r="VV140" s="38"/>
      <c r="VW140" s="38"/>
      <c r="VX140" s="38"/>
      <c r="VY140" s="38"/>
      <c r="VZ140" s="38"/>
      <c r="WA140" s="38"/>
      <c r="WB140" s="38"/>
      <c r="WC140" s="38"/>
      <c r="WD140" s="38"/>
      <c r="WE140" s="38"/>
      <c r="WF140" s="38"/>
      <c r="WG140" s="38"/>
      <c r="WH140" s="38"/>
      <c r="WI140" s="38"/>
      <c r="WJ140" s="38"/>
      <c r="WK140" s="38"/>
      <c r="WL140" s="38"/>
      <c r="WM140" s="38"/>
      <c r="WN140" s="38"/>
      <c r="WO140" s="38"/>
      <c r="WP140" s="38"/>
      <c r="WQ140" s="38"/>
      <c r="WR140" s="38"/>
      <c r="WS140" s="38"/>
      <c r="WT140" s="38"/>
      <c r="WU140" s="38"/>
      <c r="WV140" s="38"/>
      <c r="WW140" s="38"/>
      <c r="WX140" s="38"/>
      <c r="WY140" s="38"/>
      <c r="WZ140" s="38"/>
      <c r="XA140" s="38"/>
      <c r="XB140" s="38"/>
      <c r="XC140" s="38"/>
      <c r="XD140" s="38"/>
      <c r="XE140" s="38"/>
      <c r="XF140" s="38"/>
      <c r="XG140" s="38"/>
      <c r="XH140" s="38"/>
      <c r="XI140" s="38"/>
      <c r="XJ140" s="38"/>
      <c r="XK140" s="38"/>
      <c r="XL140" s="38"/>
      <c r="XM140" s="38"/>
      <c r="XN140" s="38"/>
      <c r="XO140" s="38"/>
      <c r="XP140" s="38"/>
      <c r="XQ140" s="38"/>
      <c r="XR140" s="38"/>
      <c r="XS140" s="38"/>
      <c r="XT140" s="38"/>
      <c r="XU140" s="38"/>
      <c r="XV140" s="38"/>
      <c r="XW140" s="38"/>
      <c r="XX140" s="38"/>
      <c r="XY140" s="38"/>
      <c r="XZ140" s="38"/>
      <c r="YA140" s="38"/>
      <c r="YB140" s="38"/>
      <c r="YC140" s="38"/>
      <c r="YD140" s="38"/>
      <c r="YE140" s="38"/>
      <c r="YF140" s="38"/>
      <c r="YG140" s="38"/>
      <c r="YH140" s="38"/>
      <c r="YI140" s="38"/>
      <c r="YJ140" s="38"/>
      <c r="YK140" s="38"/>
      <c r="YL140" s="38"/>
      <c r="YM140" s="38"/>
      <c r="YN140" s="38"/>
      <c r="YO140" s="38"/>
      <c r="YP140" s="38"/>
      <c r="YQ140" s="38"/>
      <c r="YR140" s="38"/>
      <c r="YS140" s="38"/>
      <c r="YT140" s="38"/>
      <c r="YU140" s="38"/>
      <c r="YV140" s="38"/>
      <c r="YW140" s="38"/>
      <c r="YX140" s="38"/>
      <c r="YY140" s="38"/>
      <c r="YZ140" s="38"/>
      <c r="ZA140" s="38"/>
      <c r="ZB140" s="38"/>
      <c r="ZC140" s="38"/>
      <c r="ZD140" s="38"/>
      <c r="ZE140" s="38"/>
      <c r="ZF140" s="38"/>
      <c r="ZG140" s="38"/>
      <c r="ZH140" s="38"/>
      <c r="ZI140" s="38"/>
      <c r="ZJ140" s="38"/>
      <c r="ZK140" s="38"/>
      <c r="ZL140" s="38"/>
      <c r="ZM140" s="38"/>
      <c r="ZN140" s="38"/>
      <c r="ZO140" s="38"/>
      <c r="ZP140" s="38"/>
      <c r="ZQ140" s="38"/>
      <c r="ZR140" s="38"/>
      <c r="ZS140" s="38"/>
      <c r="ZT140" s="38"/>
      <c r="ZU140" s="38"/>
      <c r="ZV140" s="38"/>
      <c r="ZW140" s="38"/>
      <c r="ZX140" s="38"/>
      <c r="ZY140" s="38"/>
      <c r="ZZ140" s="38"/>
      <c r="AAA140" s="38"/>
      <c r="AAB140" s="38"/>
      <c r="AAC140" s="38"/>
      <c r="AAD140" s="38"/>
      <c r="AAE140" s="38"/>
      <c r="AAF140" s="38"/>
      <c r="AAG140" s="38"/>
      <c r="AAH140" s="38"/>
      <c r="AAI140" s="38"/>
      <c r="AAJ140" s="31">
        <f t="shared" si="15"/>
        <v>0</v>
      </c>
      <c r="AAK140" s="5"/>
    </row>
    <row r="141" spans="1:713" s="36" customFormat="1" ht="13.5" customHeight="1" x14ac:dyDescent="0.25">
      <c r="A141" s="62" t="s">
        <v>175</v>
      </c>
      <c r="B141" s="77">
        <f t="shared" si="14"/>
        <v>0</v>
      </c>
      <c r="C141" s="69">
        <v>10</v>
      </c>
      <c r="D141" s="71">
        <v>43444</v>
      </c>
      <c r="E141" s="79">
        <v>28.67</v>
      </c>
      <c r="F141" s="79">
        <f t="shared" si="16"/>
        <v>0</v>
      </c>
      <c r="G141" s="77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  <c r="AL141" s="38"/>
      <c r="AM141" s="38"/>
      <c r="AN141" s="38"/>
      <c r="AO141" s="38"/>
      <c r="AP141" s="38"/>
      <c r="AQ141" s="38"/>
      <c r="AR141" s="38"/>
      <c r="AS141" s="38"/>
      <c r="AT141" s="38"/>
      <c r="AU141" s="38"/>
      <c r="AV141" s="38"/>
      <c r="AW141" s="38"/>
      <c r="AX141" s="38"/>
      <c r="AY141" s="38"/>
      <c r="AZ141" s="38"/>
      <c r="BA141" s="38"/>
      <c r="BB141" s="38"/>
      <c r="BC141" s="38"/>
      <c r="BD141" s="38"/>
      <c r="BE141" s="38"/>
      <c r="BF141" s="38"/>
      <c r="BG141" s="38"/>
      <c r="BH141" s="38"/>
      <c r="BI141" s="38"/>
      <c r="BJ141" s="38"/>
      <c r="BK141" s="38"/>
      <c r="BL141" s="38"/>
      <c r="BM141" s="38"/>
      <c r="BN141" s="38"/>
      <c r="BO141" s="38"/>
      <c r="BP141" s="38"/>
      <c r="BQ141" s="38"/>
      <c r="BR141" s="38"/>
      <c r="BS141" s="38"/>
      <c r="BT141" s="38"/>
      <c r="BU141" s="38"/>
      <c r="BV141" s="38"/>
      <c r="BW141" s="38"/>
      <c r="BX141" s="38"/>
      <c r="BY141" s="38"/>
      <c r="BZ141" s="38"/>
      <c r="CA141" s="38"/>
      <c r="CB141" s="38"/>
      <c r="CC141" s="38"/>
      <c r="CD141" s="38"/>
      <c r="CE141" s="38"/>
      <c r="CF141" s="38"/>
      <c r="CG141" s="38"/>
      <c r="CH141" s="38"/>
      <c r="CI141" s="38"/>
      <c r="CJ141" s="38"/>
      <c r="CK141" s="38"/>
      <c r="CL141" s="38">
        <v>10</v>
      </c>
      <c r="CM141" s="38"/>
      <c r="CN141" s="38"/>
      <c r="CO141" s="38"/>
      <c r="CP141" s="38"/>
      <c r="CQ141" s="38"/>
      <c r="CR141" s="38"/>
      <c r="CS141" s="38"/>
      <c r="CT141" s="38"/>
      <c r="CU141" s="38"/>
      <c r="CV141" s="38"/>
      <c r="CW141" s="38"/>
      <c r="CX141" s="38"/>
      <c r="CY141" s="38"/>
      <c r="CZ141" s="38"/>
      <c r="DA141" s="38"/>
      <c r="DB141" s="38"/>
      <c r="DC141" s="38"/>
      <c r="DD141" s="38"/>
      <c r="DE141" s="38"/>
      <c r="DF141" s="38"/>
      <c r="DG141" s="38"/>
      <c r="DH141" s="38"/>
      <c r="DI141" s="38"/>
      <c r="DJ141" s="38"/>
      <c r="DK141" s="38"/>
      <c r="DL141" s="38"/>
      <c r="DM141" s="38"/>
      <c r="DN141" s="38"/>
      <c r="DO141" s="38"/>
      <c r="DP141" s="38"/>
      <c r="DQ141" s="38"/>
      <c r="DR141" s="38"/>
      <c r="DS141" s="38"/>
      <c r="DT141" s="38"/>
      <c r="DU141" s="38"/>
      <c r="DV141" s="38"/>
      <c r="DW141" s="38"/>
      <c r="DX141" s="38"/>
      <c r="DY141" s="38"/>
      <c r="DZ141" s="38"/>
      <c r="EA141" s="38"/>
      <c r="EB141" s="38"/>
      <c r="EC141" s="38"/>
      <c r="ED141" s="38"/>
      <c r="EE141" s="38"/>
      <c r="EF141" s="38"/>
      <c r="EG141" s="38"/>
      <c r="EH141" s="38"/>
      <c r="EI141" s="38"/>
      <c r="EJ141" s="38"/>
      <c r="EK141" s="38"/>
      <c r="EL141" s="38"/>
      <c r="EM141" s="38"/>
      <c r="EN141" s="38"/>
      <c r="EO141" s="38"/>
      <c r="EP141" s="38"/>
      <c r="EQ141" s="38"/>
      <c r="ER141" s="38"/>
      <c r="ES141" s="38"/>
      <c r="ET141" s="38"/>
      <c r="EU141" s="38"/>
      <c r="EV141" s="38"/>
      <c r="EW141" s="38"/>
      <c r="EX141" s="38"/>
      <c r="EY141" s="38"/>
      <c r="EZ141" s="38"/>
      <c r="FA141" s="38"/>
      <c r="FB141" s="38"/>
      <c r="FC141" s="38"/>
      <c r="FD141" s="38"/>
      <c r="FE141" s="38"/>
      <c r="FF141" s="38"/>
      <c r="FG141" s="38"/>
      <c r="FH141" s="38">
        <v>50</v>
      </c>
      <c r="FI141" s="38"/>
      <c r="FJ141" s="38"/>
      <c r="FK141" s="38"/>
      <c r="FL141" s="38"/>
      <c r="FM141" s="38"/>
      <c r="FN141" s="38">
        <v>40</v>
      </c>
      <c r="FO141" s="38"/>
      <c r="FP141" s="38"/>
      <c r="FQ141" s="38"/>
      <c r="FR141" s="38"/>
      <c r="FS141" s="38"/>
      <c r="FT141" s="38"/>
      <c r="FU141" s="38"/>
      <c r="FV141" s="38"/>
      <c r="FW141" s="38"/>
      <c r="FX141" s="38"/>
      <c r="FY141" s="38"/>
      <c r="FZ141" s="38"/>
      <c r="GA141" s="38"/>
      <c r="GB141" s="38"/>
      <c r="GC141" s="38"/>
      <c r="GD141" s="38"/>
      <c r="GE141" s="38"/>
      <c r="GF141" s="38"/>
      <c r="GG141" s="38"/>
      <c r="GH141" s="38"/>
      <c r="GI141" s="38"/>
      <c r="GJ141" s="38"/>
      <c r="GK141" s="38"/>
      <c r="GL141" s="38"/>
      <c r="GM141" s="38"/>
      <c r="GN141" s="38"/>
      <c r="GO141" s="38"/>
      <c r="GP141" s="38"/>
      <c r="GQ141" s="38"/>
      <c r="GR141" s="38"/>
      <c r="GS141" s="38"/>
      <c r="GT141" s="38"/>
      <c r="GU141" s="38"/>
      <c r="GV141" s="38"/>
      <c r="GW141" s="38"/>
      <c r="GX141" s="38"/>
      <c r="GY141" s="38"/>
      <c r="GZ141" s="38"/>
      <c r="HA141" s="38"/>
      <c r="HB141" s="38"/>
      <c r="HC141" s="38"/>
      <c r="HD141" s="38"/>
      <c r="HE141" s="38"/>
      <c r="HF141" s="38"/>
      <c r="HG141" s="38"/>
      <c r="HH141" s="38"/>
      <c r="HI141" s="38"/>
      <c r="HJ141" s="38"/>
      <c r="HK141" s="38"/>
      <c r="HL141" s="38"/>
      <c r="HM141" s="38"/>
      <c r="HN141" s="38"/>
      <c r="HO141" s="38"/>
      <c r="HP141" s="38"/>
      <c r="HQ141" s="38"/>
      <c r="HR141" s="38"/>
      <c r="HS141" s="38"/>
      <c r="HT141" s="38"/>
      <c r="HU141" s="38"/>
      <c r="HV141" s="38"/>
      <c r="HW141" s="38"/>
      <c r="HX141" s="38"/>
      <c r="HY141" s="38">
        <v>60</v>
      </c>
      <c r="HZ141" s="38"/>
      <c r="IA141" s="38"/>
      <c r="IB141" s="38"/>
      <c r="IC141" s="38"/>
      <c r="ID141" s="38"/>
      <c r="IE141" s="38"/>
      <c r="IF141" s="38">
        <v>60</v>
      </c>
      <c r="IG141" s="38"/>
      <c r="IH141" s="38"/>
      <c r="II141" s="38"/>
      <c r="IJ141" s="38"/>
      <c r="IK141" s="38"/>
      <c r="IL141" s="38"/>
      <c r="IM141" s="38"/>
      <c r="IN141" s="38"/>
      <c r="IO141" s="38"/>
      <c r="IP141" s="38"/>
      <c r="IQ141" s="38"/>
      <c r="IR141" s="38"/>
      <c r="IS141" s="38"/>
      <c r="IT141" s="38"/>
      <c r="IU141" s="38"/>
      <c r="IV141" s="38"/>
      <c r="IW141" s="38"/>
      <c r="IX141" s="38"/>
      <c r="IY141" s="38"/>
      <c r="IZ141" s="38"/>
      <c r="JA141" s="38"/>
      <c r="JB141" s="38"/>
      <c r="JC141" s="38"/>
      <c r="JD141" s="38"/>
      <c r="JE141" s="38"/>
      <c r="JF141" s="38"/>
      <c r="JG141" s="38"/>
      <c r="JH141" s="38"/>
      <c r="JI141" s="38"/>
      <c r="JJ141" s="38"/>
      <c r="JK141" s="38"/>
      <c r="JL141" s="38"/>
      <c r="JM141" s="38"/>
      <c r="JN141" s="38"/>
      <c r="JO141" s="38"/>
      <c r="JP141" s="38"/>
      <c r="JQ141" s="38"/>
      <c r="JR141" s="38">
        <v>10</v>
      </c>
      <c r="JS141" s="38"/>
      <c r="JT141" s="38"/>
      <c r="JU141" s="38"/>
      <c r="JV141" s="38">
        <v>10</v>
      </c>
      <c r="JW141" s="38"/>
      <c r="JX141" s="38"/>
      <c r="JY141" s="38"/>
      <c r="JZ141" s="38"/>
      <c r="KA141" s="38"/>
      <c r="KB141" s="38"/>
      <c r="KC141" s="38"/>
      <c r="KD141" s="38"/>
      <c r="KE141" s="38"/>
      <c r="KF141" s="38"/>
      <c r="KG141" s="38"/>
      <c r="KH141" s="38"/>
      <c r="KI141" s="38"/>
      <c r="KJ141" s="38"/>
      <c r="KK141" s="38"/>
      <c r="KL141" s="38"/>
      <c r="KM141" s="38"/>
      <c r="KN141" s="38"/>
      <c r="KO141" s="38"/>
      <c r="KP141" s="38"/>
      <c r="KQ141" s="38"/>
      <c r="KR141" s="38"/>
      <c r="KS141" s="38"/>
      <c r="KT141" s="38"/>
      <c r="KU141" s="38"/>
      <c r="KV141" s="38"/>
      <c r="KW141" s="38"/>
      <c r="KX141" s="38"/>
      <c r="KY141" s="38"/>
      <c r="KZ141" s="38"/>
      <c r="LA141" s="38"/>
      <c r="LB141" s="38"/>
      <c r="LC141" s="38"/>
      <c r="LD141" s="38"/>
      <c r="LE141" s="38"/>
      <c r="LF141" s="38"/>
      <c r="LG141" s="38"/>
      <c r="LH141" s="38"/>
      <c r="LI141" s="38"/>
      <c r="LJ141" s="38"/>
      <c r="LK141" s="38"/>
      <c r="LL141" s="38"/>
      <c r="LM141" s="38"/>
      <c r="LN141" s="38"/>
      <c r="LO141" s="38"/>
      <c r="LP141" s="38"/>
      <c r="LQ141" s="38"/>
      <c r="LR141" s="38"/>
      <c r="LS141" s="38"/>
      <c r="LT141" s="38"/>
      <c r="LU141" s="38"/>
      <c r="LV141" s="38"/>
      <c r="LW141" s="38"/>
      <c r="LX141" s="38"/>
      <c r="LY141" s="38"/>
      <c r="LZ141" s="38"/>
      <c r="MA141" s="38"/>
      <c r="MB141" s="38"/>
      <c r="MC141" s="38"/>
      <c r="MD141" s="38"/>
      <c r="ME141" s="38"/>
      <c r="MF141" s="38"/>
      <c r="MG141" s="38"/>
      <c r="MH141" s="38"/>
      <c r="MI141" s="38"/>
      <c r="MJ141" s="38"/>
      <c r="MK141" s="38"/>
      <c r="ML141" s="38"/>
      <c r="MM141" s="38"/>
      <c r="MN141" s="38"/>
      <c r="MO141" s="38"/>
      <c r="MP141" s="38"/>
      <c r="MQ141" s="38"/>
      <c r="MR141" s="38"/>
      <c r="MS141" s="38"/>
      <c r="MT141" s="38"/>
      <c r="MU141" s="38"/>
      <c r="MV141" s="38"/>
      <c r="MW141" s="38"/>
      <c r="MX141" s="38"/>
      <c r="MY141" s="38"/>
      <c r="MZ141" s="38"/>
      <c r="NA141" s="38"/>
      <c r="NB141" s="38"/>
      <c r="NC141" s="38"/>
      <c r="ND141" s="38"/>
      <c r="NE141" s="38"/>
      <c r="NF141" s="38"/>
      <c r="NG141" s="38"/>
      <c r="NH141" s="38"/>
      <c r="NI141" s="38"/>
      <c r="NJ141" s="38"/>
      <c r="NK141" s="38"/>
      <c r="NL141" s="38"/>
      <c r="NM141" s="38"/>
      <c r="NN141" s="38"/>
      <c r="NO141" s="38"/>
      <c r="NP141" s="38"/>
      <c r="NQ141" s="38"/>
      <c r="NR141" s="38"/>
      <c r="NS141" s="38"/>
      <c r="NT141" s="38"/>
      <c r="NU141" s="38"/>
      <c r="NV141" s="38"/>
      <c r="NW141" s="38"/>
      <c r="NX141" s="38"/>
      <c r="NY141" s="38"/>
      <c r="NZ141" s="38"/>
      <c r="OA141" s="38"/>
      <c r="OB141" s="38"/>
      <c r="OC141" s="38"/>
      <c r="OD141" s="38"/>
      <c r="OE141" s="38"/>
      <c r="OF141" s="38"/>
      <c r="OG141" s="38"/>
      <c r="OH141" s="38"/>
      <c r="OI141" s="38"/>
      <c r="OJ141" s="38"/>
      <c r="OK141" s="38"/>
      <c r="OL141" s="38"/>
      <c r="OM141" s="38"/>
      <c r="ON141" s="38"/>
      <c r="OO141" s="38"/>
      <c r="OP141" s="38"/>
      <c r="OQ141" s="38"/>
      <c r="OR141" s="38"/>
      <c r="OS141" s="38"/>
      <c r="OT141" s="38"/>
      <c r="OU141" s="38"/>
      <c r="OV141" s="38"/>
      <c r="OW141" s="38"/>
      <c r="OX141" s="38"/>
      <c r="OY141" s="38"/>
      <c r="OZ141" s="38"/>
      <c r="PA141" s="38"/>
      <c r="PB141" s="38"/>
      <c r="PC141" s="38"/>
      <c r="PD141" s="38"/>
      <c r="PE141" s="38"/>
      <c r="PF141" s="38"/>
      <c r="PG141" s="38"/>
      <c r="PH141" s="38"/>
      <c r="PI141" s="38"/>
      <c r="PJ141" s="38"/>
      <c r="PK141" s="38"/>
      <c r="PL141" s="38"/>
      <c r="PM141" s="38"/>
      <c r="PN141" s="38"/>
      <c r="PO141" s="38"/>
      <c r="PP141" s="38"/>
      <c r="PQ141" s="38"/>
      <c r="PR141" s="38"/>
      <c r="PS141" s="38"/>
      <c r="PT141" s="38"/>
      <c r="PU141" s="38"/>
      <c r="PV141" s="38"/>
      <c r="PW141" s="38"/>
      <c r="PX141" s="38"/>
      <c r="PY141" s="38"/>
      <c r="PZ141" s="38"/>
      <c r="QA141" s="38">
        <v>10</v>
      </c>
      <c r="QB141" s="38"/>
      <c r="QC141" s="38"/>
      <c r="QD141" s="38"/>
      <c r="QE141" s="38"/>
      <c r="QF141" s="38"/>
      <c r="QG141" s="38"/>
      <c r="QH141" s="38"/>
      <c r="QI141" s="38"/>
      <c r="QJ141" s="38"/>
      <c r="QK141" s="38"/>
      <c r="QL141" s="38"/>
      <c r="QM141" s="38"/>
      <c r="QN141" s="38"/>
      <c r="QO141" s="38"/>
      <c r="QP141" s="38">
        <v>10</v>
      </c>
      <c r="QQ141" s="38"/>
      <c r="QR141" s="38"/>
      <c r="QS141" s="38"/>
      <c r="QT141" s="38"/>
      <c r="QU141" s="38"/>
      <c r="QV141" s="38"/>
      <c r="QW141" s="38"/>
      <c r="QX141" s="38"/>
      <c r="QY141" s="38"/>
      <c r="QZ141" s="38"/>
      <c r="RA141" s="38"/>
      <c r="RB141" s="38"/>
      <c r="RC141" s="38"/>
      <c r="RD141" s="38"/>
      <c r="RE141" s="38"/>
      <c r="RF141" s="38"/>
      <c r="RG141" s="38"/>
      <c r="RH141" s="38"/>
      <c r="RI141" s="38"/>
      <c r="RJ141" s="38"/>
      <c r="RK141" s="38"/>
      <c r="RL141" s="38"/>
      <c r="RM141" s="38"/>
      <c r="RN141" s="38"/>
      <c r="RO141" s="38">
        <v>60</v>
      </c>
      <c r="RP141" s="38"/>
      <c r="RQ141" s="38"/>
      <c r="RR141" s="38"/>
      <c r="RS141" s="38"/>
      <c r="RT141" s="38"/>
      <c r="RU141" s="38"/>
      <c r="RV141" s="38"/>
      <c r="RW141" s="38"/>
      <c r="RX141" s="38"/>
      <c r="RY141" s="38">
        <v>60</v>
      </c>
      <c r="RZ141" s="38"/>
      <c r="SA141" s="38"/>
      <c r="SB141" s="38"/>
      <c r="SC141" s="38"/>
      <c r="SD141" s="38"/>
      <c r="SE141" s="38"/>
      <c r="SF141" s="38"/>
      <c r="SG141" s="38"/>
      <c r="SH141" s="38"/>
      <c r="SI141" s="38"/>
      <c r="SJ141" s="38"/>
      <c r="SK141" s="38"/>
      <c r="SL141" s="38"/>
      <c r="SM141" s="38"/>
      <c r="SN141" s="38"/>
      <c r="SO141" s="38"/>
      <c r="SP141" s="38"/>
      <c r="SQ141" s="38"/>
      <c r="SR141" s="38"/>
      <c r="SS141" s="38"/>
      <c r="ST141" s="38"/>
      <c r="SU141" s="38"/>
      <c r="SV141" s="38"/>
      <c r="SW141" s="38"/>
      <c r="SX141" s="38"/>
      <c r="SY141" s="38"/>
      <c r="SZ141" s="38"/>
      <c r="TA141" s="38"/>
      <c r="TB141" s="38"/>
      <c r="TC141" s="38"/>
      <c r="TD141" s="38"/>
      <c r="TE141" s="38"/>
      <c r="TF141" s="38"/>
      <c r="TG141" s="38"/>
      <c r="TH141" s="38"/>
      <c r="TI141" s="38"/>
      <c r="TJ141" s="38"/>
      <c r="TK141" s="38"/>
      <c r="TL141" s="38"/>
      <c r="TM141" s="38"/>
      <c r="TN141" s="38"/>
      <c r="TO141" s="38"/>
      <c r="TP141" s="38"/>
      <c r="TQ141" s="38"/>
      <c r="TR141" s="38"/>
      <c r="TS141" s="38"/>
      <c r="TT141" s="38"/>
      <c r="TU141" s="38"/>
      <c r="TV141" s="38"/>
      <c r="TW141" s="38"/>
      <c r="TX141" s="38"/>
      <c r="TY141" s="38"/>
      <c r="TZ141" s="38"/>
      <c r="UA141" s="38"/>
      <c r="UB141" s="38"/>
      <c r="UC141" s="38"/>
      <c r="UD141" s="38"/>
      <c r="UE141" s="38"/>
      <c r="UF141" s="38"/>
      <c r="UG141" s="38"/>
      <c r="UH141" s="38"/>
      <c r="UI141" s="38"/>
      <c r="UJ141" s="38"/>
      <c r="UK141" s="38"/>
      <c r="UL141" s="38"/>
      <c r="UM141" s="38"/>
      <c r="UN141" s="38"/>
      <c r="UO141" s="38"/>
      <c r="UP141" s="38"/>
      <c r="UQ141" s="38"/>
      <c r="UR141" s="38"/>
      <c r="US141" s="38"/>
      <c r="UT141" s="38"/>
      <c r="UU141" s="38"/>
      <c r="UV141" s="38"/>
      <c r="UW141" s="38"/>
      <c r="UX141" s="38"/>
      <c r="UY141" s="38"/>
      <c r="UZ141" s="38"/>
      <c r="VA141" s="38">
        <v>20</v>
      </c>
      <c r="VB141" s="38">
        <v>20</v>
      </c>
      <c r="VC141" s="38"/>
      <c r="VD141" s="38"/>
      <c r="VE141" s="38"/>
      <c r="VF141" s="38"/>
      <c r="VG141" s="38"/>
      <c r="VH141" s="38"/>
      <c r="VI141" s="38"/>
      <c r="VJ141" s="38"/>
      <c r="VK141" s="38"/>
      <c r="VL141" s="38"/>
      <c r="VM141" s="38"/>
      <c r="VN141" s="38"/>
      <c r="VO141" s="38"/>
      <c r="VP141" s="38"/>
      <c r="VQ141" s="38">
        <v>9</v>
      </c>
      <c r="VR141" s="38"/>
      <c r="VS141" s="38"/>
      <c r="VT141" s="38"/>
      <c r="VU141" s="38"/>
      <c r="VV141" s="38"/>
      <c r="VW141" s="38"/>
      <c r="VX141" s="38">
        <v>9</v>
      </c>
      <c r="VY141" s="38"/>
      <c r="VZ141" s="38"/>
      <c r="WA141" s="38"/>
      <c r="WB141" s="38"/>
      <c r="WC141" s="38"/>
      <c r="WD141" s="38"/>
      <c r="WE141" s="38"/>
      <c r="WF141" s="38">
        <v>11</v>
      </c>
      <c r="WG141" s="38"/>
      <c r="WH141" s="38"/>
      <c r="WI141" s="38"/>
      <c r="WJ141" s="38"/>
      <c r="WK141" s="38">
        <v>11</v>
      </c>
      <c r="WL141" s="38"/>
      <c r="WM141" s="38"/>
      <c r="WN141" s="38"/>
      <c r="WO141" s="38"/>
      <c r="WP141" s="38"/>
      <c r="WQ141" s="38">
        <v>3</v>
      </c>
      <c r="WR141" s="38"/>
      <c r="WS141" s="38"/>
      <c r="WT141" s="38"/>
      <c r="WU141" s="38">
        <v>3</v>
      </c>
      <c r="WV141" s="38"/>
      <c r="WW141" s="38"/>
      <c r="WX141" s="38"/>
      <c r="WY141" s="38"/>
      <c r="WZ141" s="38"/>
      <c r="XA141" s="38"/>
      <c r="XB141" s="38"/>
      <c r="XC141" s="38"/>
      <c r="XD141" s="38"/>
      <c r="XE141" s="38"/>
      <c r="XF141" s="38"/>
      <c r="XG141" s="38"/>
      <c r="XH141" s="38"/>
      <c r="XI141" s="38"/>
      <c r="XJ141" s="38"/>
      <c r="XK141" s="38"/>
      <c r="XL141" s="38"/>
      <c r="XM141" s="38"/>
      <c r="XN141" s="38"/>
      <c r="XO141" s="38"/>
      <c r="XP141" s="38"/>
      <c r="XQ141" s="38"/>
      <c r="XR141" s="38"/>
      <c r="XS141" s="38"/>
      <c r="XT141" s="38"/>
      <c r="XU141" s="38"/>
      <c r="XV141" s="38"/>
      <c r="XW141" s="38"/>
      <c r="XX141" s="38"/>
      <c r="XY141" s="38"/>
      <c r="XZ141" s="38"/>
      <c r="YA141" s="38"/>
      <c r="YB141" s="38"/>
      <c r="YC141" s="38">
        <v>50</v>
      </c>
      <c r="YD141" s="38">
        <v>10</v>
      </c>
      <c r="YE141" s="38"/>
      <c r="YF141" s="38"/>
      <c r="YG141" s="38"/>
      <c r="YH141" s="38"/>
      <c r="YI141" s="38"/>
      <c r="YJ141" s="38"/>
      <c r="YK141" s="38">
        <v>40</v>
      </c>
      <c r="YL141" s="38"/>
      <c r="YM141" s="38"/>
      <c r="YN141" s="38"/>
      <c r="YO141" s="38"/>
      <c r="YP141" s="38"/>
      <c r="YQ141" s="38"/>
      <c r="YR141" s="38"/>
      <c r="YS141" s="38"/>
      <c r="YT141" s="38"/>
      <c r="YU141" s="38"/>
      <c r="YV141" s="38"/>
      <c r="YW141" s="38"/>
      <c r="YX141" s="38"/>
      <c r="YY141" s="38"/>
      <c r="YZ141" s="38"/>
      <c r="ZA141" s="38"/>
      <c r="ZB141" s="38"/>
      <c r="ZC141" s="38"/>
      <c r="ZD141" s="38"/>
      <c r="ZE141" s="38"/>
      <c r="ZF141" s="38"/>
      <c r="ZG141" s="38"/>
      <c r="ZH141" s="38"/>
      <c r="ZI141" s="38"/>
      <c r="ZJ141" s="38"/>
      <c r="ZK141" s="38"/>
      <c r="ZL141" s="38"/>
      <c r="ZM141" s="38"/>
      <c r="ZN141" s="38"/>
      <c r="ZO141" s="38"/>
      <c r="ZP141" s="38"/>
      <c r="ZQ141" s="38"/>
      <c r="ZR141" s="38"/>
      <c r="ZS141" s="38"/>
      <c r="ZT141" s="38"/>
      <c r="ZU141" s="38"/>
      <c r="ZV141" s="38"/>
      <c r="ZW141" s="38"/>
      <c r="ZX141" s="38"/>
      <c r="ZY141" s="38"/>
      <c r="ZZ141" s="38"/>
      <c r="AAA141" s="38"/>
      <c r="AAB141" s="38"/>
      <c r="AAC141" s="38"/>
      <c r="AAD141" s="38"/>
      <c r="AAE141" s="38"/>
      <c r="AAF141" s="38"/>
      <c r="AAG141" s="38"/>
      <c r="AAH141" s="38"/>
      <c r="AAI141" s="38"/>
      <c r="AAJ141" s="31">
        <f t="shared" si="15"/>
        <v>0</v>
      </c>
      <c r="AAK141" s="5"/>
    </row>
    <row r="142" spans="1:713" s="36" customFormat="1" ht="13.5" customHeight="1" x14ac:dyDescent="0.25">
      <c r="A142" s="26" t="s">
        <v>15</v>
      </c>
      <c r="B142" s="77">
        <f t="shared" si="14"/>
        <v>0</v>
      </c>
      <c r="C142" s="69">
        <v>9</v>
      </c>
      <c r="D142" s="71">
        <v>43409</v>
      </c>
      <c r="E142" s="79">
        <v>39.049999999999997</v>
      </c>
      <c r="F142" s="79">
        <f t="shared" si="16"/>
        <v>0</v>
      </c>
      <c r="G142" s="77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  <c r="AL142" s="38"/>
      <c r="AM142" s="38"/>
      <c r="AN142" s="38"/>
      <c r="AO142" s="38"/>
      <c r="AP142" s="38"/>
      <c r="AQ142" s="38"/>
      <c r="AR142" s="38"/>
      <c r="AS142" s="38"/>
      <c r="AT142" s="38"/>
      <c r="AU142" s="38"/>
      <c r="AV142" s="38"/>
      <c r="AW142" s="38"/>
      <c r="AX142" s="38"/>
      <c r="AY142" s="38"/>
      <c r="AZ142" s="38"/>
      <c r="BA142" s="38"/>
      <c r="BB142" s="38"/>
      <c r="BC142" s="38"/>
      <c r="BD142" s="38"/>
      <c r="BE142" s="38"/>
      <c r="BF142" s="38"/>
      <c r="BG142" s="38"/>
      <c r="BH142" s="38"/>
      <c r="BI142" s="38"/>
      <c r="BJ142" s="38"/>
      <c r="BK142" s="38"/>
      <c r="BL142" s="38"/>
      <c r="BM142" s="38"/>
      <c r="BN142" s="38"/>
      <c r="BO142" s="38"/>
      <c r="BP142" s="38"/>
      <c r="BQ142" s="38"/>
      <c r="BR142" s="38"/>
      <c r="BS142" s="38"/>
      <c r="BT142" s="38"/>
      <c r="BU142" s="38"/>
      <c r="BV142" s="38"/>
      <c r="BW142" s="38"/>
      <c r="BX142" s="38"/>
      <c r="BY142" s="38">
        <v>18</v>
      </c>
      <c r="BZ142" s="38"/>
      <c r="CA142" s="38"/>
      <c r="CB142" s="38"/>
      <c r="CC142" s="38"/>
      <c r="CD142" s="38"/>
      <c r="CE142" s="38">
        <v>18</v>
      </c>
      <c r="CF142" s="38"/>
      <c r="CG142" s="38"/>
      <c r="CH142" s="38"/>
      <c r="CI142" s="38"/>
      <c r="CJ142" s="38"/>
      <c r="CK142" s="38"/>
      <c r="CL142" s="38"/>
      <c r="CM142" s="38"/>
      <c r="CN142" s="38"/>
      <c r="CO142" s="38"/>
      <c r="CP142" s="38"/>
      <c r="CQ142" s="38"/>
      <c r="CR142" s="38"/>
      <c r="CS142" s="38"/>
      <c r="CT142" s="38"/>
      <c r="CU142" s="38"/>
      <c r="CV142" s="38"/>
      <c r="CW142" s="38"/>
      <c r="CX142" s="38"/>
      <c r="CY142" s="38"/>
      <c r="CZ142" s="38"/>
      <c r="DA142" s="38"/>
      <c r="DB142" s="38"/>
      <c r="DC142" s="38"/>
      <c r="DD142" s="38"/>
      <c r="DE142" s="38"/>
      <c r="DF142" s="38"/>
      <c r="DG142" s="38"/>
      <c r="DH142" s="38"/>
      <c r="DI142" s="38"/>
      <c r="DJ142" s="38"/>
      <c r="DK142" s="38"/>
      <c r="DL142" s="38"/>
      <c r="DM142" s="38"/>
      <c r="DN142" s="38"/>
      <c r="DO142" s="38"/>
      <c r="DP142" s="38"/>
      <c r="DQ142" s="38"/>
      <c r="DR142" s="38"/>
      <c r="DS142" s="38"/>
      <c r="DT142" s="38"/>
      <c r="DU142" s="38">
        <v>9</v>
      </c>
      <c r="DV142" s="38"/>
      <c r="DW142" s="38"/>
      <c r="DX142" s="38"/>
      <c r="DY142" s="38"/>
      <c r="DZ142" s="38"/>
      <c r="EA142" s="38"/>
      <c r="EB142" s="38"/>
      <c r="EC142" s="38"/>
      <c r="ED142" s="38"/>
      <c r="EE142" s="38"/>
      <c r="EF142" s="38"/>
      <c r="EG142" s="38"/>
      <c r="EH142" s="38"/>
      <c r="EI142" s="38"/>
      <c r="EJ142" s="38"/>
      <c r="EK142" s="38"/>
      <c r="EL142" s="38"/>
      <c r="EM142" s="38"/>
      <c r="EN142" s="38"/>
      <c r="EO142" s="38"/>
      <c r="EP142" s="38"/>
      <c r="EQ142" s="38"/>
      <c r="ER142" s="38"/>
      <c r="ES142" s="38"/>
      <c r="ET142" s="38"/>
      <c r="EU142" s="38"/>
      <c r="EV142" s="38">
        <v>9</v>
      </c>
      <c r="EW142" s="38"/>
      <c r="EX142" s="38"/>
      <c r="EY142" s="38"/>
      <c r="EZ142" s="38"/>
      <c r="FA142" s="38"/>
      <c r="FB142" s="38"/>
      <c r="FC142" s="38"/>
      <c r="FD142" s="38"/>
      <c r="FE142" s="38"/>
      <c r="FF142" s="38"/>
      <c r="FG142" s="38"/>
      <c r="FH142" s="38">
        <v>99</v>
      </c>
      <c r="FI142" s="38"/>
      <c r="FJ142" s="38"/>
      <c r="FK142" s="38"/>
      <c r="FL142" s="38"/>
      <c r="FM142" s="38"/>
      <c r="FN142" s="38">
        <v>99</v>
      </c>
      <c r="FO142" s="38"/>
      <c r="FP142" s="38"/>
      <c r="FQ142" s="38"/>
      <c r="FR142" s="38"/>
      <c r="FS142" s="38"/>
      <c r="FT142" s="38"/>
      <c r="FU142" s="38"/>
      <c r="FV142" s="38"/>
      <c r="FW142" s="38"/>
      <c r="FX142" s="38"/>
      <c r="FY142" s="38"/>
      <c r="FZ142" s="38"/>
      <c r="GA142" s="38"/>
      <c r="GB142" s="38"/>
      <c r="GC142" s="38"/>
      <c r="GD142" s="38"/>
      <c r="GE142" s="38"/>
      <c r="GF142" s="38"/>
      <c r="GG142" s="38"/>
      <c r="GH142" s="38"/>
      <c r="GI142" s="38"/>
      <c r="GJ142" s="38"/>
      <c r="GK142" s="38"/>
      <c r="GL142" s="38"/>
      <c r="GM142" s="38"/>
      <c r="GN142" s="38"/>
      <c r="GO142" s="38"/>
      <c r="GP142" s="38"/>
      <c r="GQ142" s="38"/>
      <c r="GR142" s="38"/>
      <c r="GS142" s="38"/>
      <c r="GT142" s="38"/>
      <c r="GU142" s="38"/>
      <c r="GV142" s="38"/>
      <c r="GW142" s="38"/>
      <c r="GX142" s="38"/>
      <c r="GY142" s="38"/>
      <c r="GZ142" s="38"/>
      <c r="HA142" s="38"/>
      <c r="HB142" s="38"/>
      <c r="HC142" s="38"/>
      <c r="HD142" s="38"/>
      <c r="HE142" s="38"/>
      <c r="HF142" s="38"/>
      <c r="HG142" s="38"/>
      <c r="HH142" s="38"/>
      <c r="HI142" s="38"/>
      <c r="HJ142" s="38"/>
      <c r="HK142" s="38"/>
      <c r="HL142" s="38"/>
      <c r="HM142" s="38"/>
      <c r="HN142" s="38"/>
      <c r="HO142" s="38"/>
      <c r="HP142" s="38"/>
      <c r="HQ142" s="38"/>
      <c r="HR142" s="38"/>
      <c r="HS142" s="38"/>
      <c r="HT142" s="38"/>
      <c r="HU142" s="38"/>
      <c r="HV142" s="38"/>
      <c r="HW142" s="38"/>
      <c r="HX142" s="38"/>
      <c r="HY142" s="38"/>
      <c r="HZ142" s="38"/>
      <c r="IA142" s="38"/>
      <c r="IB142" s="38"/>
      <c r="IC142" s="38"/>
      <c r="ID142" s="38"/>
      <c r="IE142" s="38"/>
      <c r="IF142" s="38"/>
      <c r="IG142" s="38"/>
      <c r="IH142" s="38"/>
      <c r="II142" s="38"/>
      <c r="IJ142" s="38"/>
      <c r="IK142" s="38"/>
      <c r="IL142" s="38"/>
      <c r="IM142" s="38"/>
      <c r="IN142" s="38"/>
      <c r="IO142" s="38"/>
      <c r="IP142" s="38"/>
      <c r="IQ142" s="38"/>
      <c r="IR142" s="38"/>
      <c r="IS142" s="38"/>
      <c r="IT142" s="38"/>
      <c r="IU142" s="38"/>
      <c r="IV142" s="38"/>
      <c r="IW142" s="38"/>
      <c r="IX142" s="38"/>
      <c r="IY142" s="38"/>
      <c r="IZ142" s="38"/>
      <c r="JA142" s="38"/>
      <c r="JB142" s="38"/>
      <c r="JC142" s="38"/>
      <c r="JD142" s="38"/>
      <c r="JE142" s="38"/>
      <c r="JF142" s="38"/>
      <c r="JG142" s="38"/>
      <c r="JH142" s="38"/>
      <c r="JI142" s="38"/>
      <c r="JJ142" s="38"/>
      <c r="JK142" s="38"/>
      <c r="JL142" s="38"/>
      <c r="JM142" s="38"/>
      <c r="JN142" s="38"/>
      <c r="JO142" s="38"/>
      <c r="JP142" s="38"/>
      <c r="JQ142" s="38"/>
      <c r="JR142" s="38"/>
      <c r="JS142" s="38"/>
      <c r="JT142" s="38"/>
      <c r="JU142" s="38"/>
      <c r="JV142" s="38"/>
      <c r="JW142" s="38"/>
      <c r="JX142" s="38"/>
      <c r="JY142" s="38"/>
      <c r="JZ142" s="38"/>
      <c r="KA142" s="38"/>
      <c r="KB142" s="38"/>
      <c r="KC142" s="38"/>
      <c r="KD142" s="38"/>
      <c r="KE142" s="38"/>
      <c r="KF142" s="38"/>
      <c r="KG142" s="38"/>
      <c r="KH142" s="38"/>
      <c r="KI142" s="38"/>
      <c r="KJ142" s="38"/>
      <c r="KK142" s="38"/>
      <c r="KL142" s="38"/>
      <c r="KM142" s="38">
        <v>0.9</v>
      </c>
      <c r="KN142" s="38"/>
      <c r="KO142" s="38"/>
      <c r="KP142" s="38"/>
      <c r="KQ142" s="38"/>
      <c r="KR142" s="38"/>
      <c r="KS142" s="38"/>
      <c r="KT142" s="38"/>
      <c r="KU142" s="38"/>
      <c r="KV142" s="38"/>
      <c r="KW142" s="38"/>
      <c r="KX142" s="38">
        <v>0.9</v>
      </c>
      <c r="KY142" s="38"/>
      <c r="KZ142" s="38"/>
      <c r="LA142" s="38"/>
      <c r="LB142" s="38"/>
      <c r="LC142" s="38"/>
      <c r="LD142" s="38"/>
      <c r="LE142" s="38"/>
      <c r="LF142" s="38"/>
      <c r="LG142" s="38"/>
      <c r="LH142" s="38"/>
      <c r="LI142" s="38"/>
      <c r="LJ142" s="38"/>
      <c r="LK142" s="38"/>
      <c r="LL142" s="38"/>
      <c r="LM142" s="38"/>
      <c r="LN142" s="38"/>
      <c r="LO142" s="38"/>
      <c r="LP142" s="38"/>
      <c r="LQ142" s="38"/>
      <c r="LR142" s="38"/>
      <c r="LS142" s="38"/>
      <c r="LT142" s="38"/>
      <c r="LU142" s="38"/>
      <c r="LV142" s="38"/>
      <c r="LW142" s="38"/>
      <c r="LX142" s="38"/>
      <c r="LY142" s="38"/>
      <c r="LZ142" s="38"/>
      <c r="MA142" s="38"/>
      <c r="MB142" s="38"/>
      <c r="MC142" s="38"/>
      <c r="MD142" s="38"/>
      <c r="ME142" s="38"/>
      <c r="MF142" s="38"/>
      <c r="MG142" s="38"/>
      <c r="MH142" s="38"/>
      <c r="MI142" s="38"/>
      <c r="MJ142" s="38"/>
      <c r="MK142" s="38"/>
      <c r="ML142" s="38"/>
      <c r="MM142" s="38"/>
      <c r="MN142" s="38"/>
      <c r="MO142" s="38"/>
      <c r="MP142" s="38"/>
      <c r="MQ142" s="38"/>
      <c r="MR142" s="38"/>
      <c r="MS142" s="38"/>
      <c r="MT142" s="38"/>
      <c r="MU142" s="38"/>
      <c r="MV142" s="38"/>
      <c r="MW142" s="38"/>
      <c r="MX142" s="38"/>
      <c r="MY142" s="38"/>
      <c r="MZ142" s="38"/>
      <c r="NA142" s="38"/>
      <c r="NB142" s="38"/>
      <c r="NC142" s="38"/>
      <c r="ND142" s="38"/>
      <c r="NE142" s="38"/>
      <c r="NF142" s="38"/>
      <c r="NG142" s="38"/>
      <c r="NH142" s="38"/>
      <c r="NI142" s="38"/>
      <c r="NJ142" s="38"/>
      <c r="NK142" s="38"/>
      <c r="NL142" s="38"/>
      <c r="NM142" s="38"/>
      <c r="NN142" s="38"/>
      <c r="NO142" s="38"/>
      <c r="NP142" s="38"/>
      <c r="NQ142" s="38"/>
      <c r="NR142" s="38"/>
      <c r="NS142" s="38"/>
      <c r="NT142" s="38"/>
      <c r="NU142" s="38"/>
      <c r="NV142" s="38"/>
      <c r="NW142" s="38"/>
      <c r="NX142" s="38"/>
      <c r="NY142" s="38"/>
      <c r="NZ142" s="38"/>
      <c r="OA142" s="38"/>
      <c r="OB142" s="38"/>
      <c r="OC142" s="38"/>
      <c r="OD142" s="38"/>
      <c r="OE142" s="38"/>
      <c r="OF142" s="38"/>
      <c r="OG142" s="38"/>
      <c r="OH142" s="38"/>
      <c r="OI142" s="38"/>
      <c r="OJ142" s="38"/>
      <c r="OK142" s="38"/>
      <c r="OL142" s="38">
        <v>18</v>
      </c>
      <c r="OM142" s="38"/>
      <c r="ON142" s="38"/>
      <c r="OO142" s="38"/>
      <c r="OP142" s="38"/>
      <c r="OQ142" s="38"/>
      <c r="OR142" s="38"/>
      <c r="OS142" s="38">
        <v>18</v>
      </c>
      <c r="OT142" s="38"/>
      <c r="OU142" s="38"/>
      <c r="OV142" s="38"/>
      <c r="OW142" s="38"/>
      <c r="OX142" s="38"/>
      <c r="OY142" s="38"/>
      <c r="OZ142" s="38"/>
      <c r="PA142" s="38"/>
      <c r="PB142" s="38"/>
      <c r="PC142" s="38"/>
      <c r="PD142" s="38"/>
      <c r="PE142" s="38"/>
      <c r="PF142" s="38"/>
      <c r="PG142" s="38"/>
      <c r="PH142" s="38"/>
      <c r="PI142" s="38"/>
      <c r="PJ142" s="38"/>
      <c r="PK142" s="38"/>
      <c r="PL142" s="38"/>
      <c r="PM142" s="38"/>
      <c r="PN142" s="38"/>
      <c r="PO142" s="38"/>
      <c r="PP142" s="38"/>
      <c r="PQ142" s="38"/>
      <c r="PR142" s="38"/>
      <c r="PS142" s="38"/>
      <c r="PT142" s="38"/>
      <c r="PU142" s="38"/>
      <c r="PV142" s="38"/>
      <c r="PW142" s="38"/>
      <c r="PX142" s="38"/>
      <c r="PY142" s="38"/>
      <c r="PZ142" s="38"/>
      <c r="QA142" s="38"/>
      <c r="QB142" s="38"/>
      <c r="QC142" s="38"/>
      <c r="QD142" s="38"/>
      <c r="QE142" s="38"/>
      <c r="QF142" s="38"/>
      <c r="QG142" s="38"/>
      <c r="QH142" s="38"/>
      <c r="QI142" s="38"/>
      <c r="QJ142" s="38"/>
      <c r="QK142" s="38"/>
      <c r="QL142" s="38"/>
      <c r="QM142" s="38"/>
      <c r="QN142" s="38"/>
      <c r="QO142" s="38"/>
      <c r="QP142" s="38"/>
      <c r="QQ142" s="38"/>
      <c r="QR142" s="38"/>
      <c r="QS142" s="38"/>
      <c r="QT142" s="38"/>
      <c r="QU142" s="38"/>
      <c r="QV142" s="38"/>
      <c r="QW142" s="38"/>
      <c r="QX142" s="38"/>
      <c r="QY142" s="38"/>
      <c r="QZ142" s="38"/>
      <c r="RA142" s="38"/>
      <c r="RB142" s="38"/>
      <c r="RC142" s="38"/>
      <c r="RD142" s="38"/>
      <c r="RE142" s="38"/>
      <c r="RF142" s="38"/>
      <c r="RG142" s="38"/>
      <c r="RH142" s="38"/>
      <c r="RI142" s="38"/>
      <c r="RJ142" s="38"/>
      <c r="RK142" s="38"/>
      <c r="RL142" s="38"/>
      <c r="RM142" s="38"/>
      <c r="RN142" s="38"/>
      <c r="RO142" s="38">
        <v>36</v>
      </c>
      <c r="RP142" s="38"/>
      <c r="RQ142" s="38"/>
      <c r="RR142" s="38"/>
      <c r="RS142" s="38"/>
      <c r="RT142" s="38"/>
      <c r="RU142" s="38"/>
      <c r="RV142" s="38"/>
      <c r="RW142" s="38"/>
      <c r="RX142" s="38"/>
      <c r="RY142" s="38">
        <v>36</v>
      </c>
      <c r="RZ142" s="38"/>
      <c r="SA142" s="38"/>
      <c r="SB142" s="38"/>
      <c r="SC142" s="38"/>
      <c r="SD142" s="38"/>
      <c r="SE142" s="38"/>
      <c r="SF142" s="38"/>
      <c r="SG142" s="38"/>
      <c r="SH142" s="38"/>
      <c r="SI142" s="38"/>
      <c r="SJ142" s="38"/>
      <c r="SK142" s="38"/>
      <c r="SL142" s="38"/>
      <c r="SM142" s="38"/>
      <c r="SN142" s="38"/>
      <c r="SO142" s="38"/>
      <c r="SP142" s="38"/>
      <c r="SQ142" s="38"/>
      <c r="SR142" s="38"/>
      <c r="SS142" s="38"/>
      <c r="ST142" s="38"/>
      <c r="SU142" s="38"/>
      <c r="SV142" s="38"/>
      <c r="SW142" s="38"/>
      <c r="SX142" s="38"/>
      <c r="SY142" s="38"/>
      <c r="SZ142" s="38"/>
      <c r="TA142" s="38"/>
      <c r="TB142" s="38"/>
      <c r="TC142" s="38"/>
      <c r="TD142" s="38"/>
      <c r="TE142" s="38"/>
      <c r="TF142" s="38"/>
      <c r="TG142" s="38"/>
      <c r="TH142" s="38"/>
      <c r="TI142" s="38"/>
      <c r="TJ142" s="38"/>
      <c r="TK142" s="38"/>
      <c r="TL142" s="38"/>
      <c r="TM142" s="38"/>
      <c r="TN142" s="38"/>
      <c r="TO142" s="38"/>
      <c r="TP142" s="38"/>
      <c r="TQ142" s="38"/>
      <c r="TR142" s="38"/>
      <c r="TS142" s="38"/>
      <c r="TT142" s="38"/>
      <c r="TU142" s="38"/>
      <c r="TV142" s="38"/>
      <c r="TW142" s="38"/>
      <c r="TX142" s="38"/>
      <c r="TY142" s="38"/>
      <c r="TZ142" s="38"/>
      <c r="UA142" s="38"/>
      <c r="UB142" s="38"/>
      <c r="UC142" s="38"/>
      <c r="UD142" s="38"/>
      <c r="UE142" s="38"/>
      <c r="UF142" s="38"/>
      <c r="UG142" s="38"/>
      <c r="UH142" s="38"/>
      <c r="UI142" s="38"/>
      <c r="UJ142" s="38"/>
      <c r="UK142" s="38"/>
      <c r="UL142" s="38"/>
      <c r="UM142" s="38"/>
      <c r="UN142" s="38"/>
      <c r="UO142" s="38"/>
      <c r="UP142" s="38"/>
      <c r="UQ142" s="38"/>
      <c r="UR142" s="38"/>
      <c r="US142" s="38"/>
      <c r="UT142" s="38"/>
      <c r="UU142" s="38"/>
      <c r="UV142" s="38"/>
      <c r="UW142" s="38"/>
      <c r="UX142" s="38"/>
      <c r="UY142" s="38"/>
      <c r="UZ142" s="38"/>
      <c r="VA142" s="38"/>
      <c r="VB142" s="38"/>
      <c r="VC142" s="38"/>
      <c r="VD142" s="38"/>
      <c r="VE142" s="38"/>
      <c r="VF142" s="38"/>
      <c r="VG142" s="38"/>
      <c r="VH142" s="38"/>
      <c r="VI142" s="38"/>
      <c r="VJ142" s="38"/>
      <c r="VK142" s="38"/>
      <c r="VL142" s="38"/>
      <c r="VM142" s="38"/>
      <c r="VN142" s="38"/>
      <c r="VO142" s="38"/>
      <c r="VP142" s="38"/>
      <c r="VQ142" s="38">
        <v>54</v>
      </c>
      <c r="VR142" s="38"/>
      <c r="VS142" s="38"/>
      <c r="VT142" s="38"/>
      <c r="VU142" s="38"/>
      <c r="VV142" s="38"/>
      <c r="VW142" s="38"/>
      <c r="VX142" s="38">
        <v>54</v>
      </c>
      <c r="VY142" s="38"/>
      <c r="VZ142" s="38"/>
      <c r="WA142" s="38"/>
      <c r="WB142" s="38"/>
      <c r="WC142" s="38"/>
      <c r="WD142" s="38"/>
      <c r="WE142" s="38"/>
      <c r="WF142" s="38"/>
      <c r="WG142" s="38"/>
      <c r="WH142" s="38"/>
      <c r="WI142" s="38"/>
      <c r="WJ142" s="38"/>
      <c r="WK142" s="38"/>
      <c r="WL142" s="38"/>
      <c r="WM142" s="38"/>
      <c r="WN142" s="38"/>
      <c r="WO142" s="38"/>
      <c r="WP142" s="38"/>
      <c r="WQ142" s="38"/>
      <c r="WR142" s="38"/>
      <c r="WS142" s="38"/>
      <c r="WT142" s="38"/>
      <c r="WU142" s="38"/>
      <c r="WV142" s="38"/>
      <c r="WW142" s="38"/>
      <c r="WX142" s="38"/>
      <c r="WY142" s="38"/>
      <c r="WZ142" s="38"/>
      <c r="XA142" s="38"/>
      <c r="XB142" s="38"/>
      <c r="XC142" s="38"/>
      <c r="XD142" s="38"/>
      <c r="XE142" s="38"/>
      <c r="XF142" s="38"/>
      <c r="XG142" s="38"/>
      <c r="XH142" s="38"/>
      <c r="XI142" s="38"/>
      <c r="XJ142" s="38"/>
      <c r="XK142" s="38"/>
      <c r="XL142" s="38"/>
      <c r="XM142" s="38"/>
      <c r="XN142" s="38"/>
      <c r="XO142" s="38"/>
      <c r="XP142" s="38"/>
      <c r="XQ142" s="38"/>
      <c r="XR142" s="38"/>
      <c r="XS142" s="38"/>
      <c r="XT142" s="38"/>
      <c r="XU142" s="38"/>
      <c r="XV142" s="38"/>
      <c r="XW142" s="38"/>
      <c r="XX142" s="38"/>
      <c r="XY142" s="38"/>
      <c r="XZ142" s="38"/>
      <c r="YA142" s="38"/>
      <c r="YB142" s="38"/>
      <c r="YC142" s="38"/>
      <c r="YD142" s="38"/>
      <c r="YE142" s="38"/>
      <c r="YF142" s="38"/>
      <c r="YG142" s="38"/>
      <c r="YH142" s="38"/>
      <c r="YI142" s="38"/>
      <c r="YJ142" s="38"/>
      <c r="YK142" s="38"/>
      <c r="YL142" s="38"/>
      <c r="YM142" s="38"/>
      <c r="YN142" s="38"/>
      <c r="YO142" s="38"/>
      <c r="YP142" s="38"/>
      <c r="YQ142" s="38"/>
      <c r="YR142" s="38"/>
      <c r="YS142" s="38"/>
      <c r="YT142" s="38"/>
      <c r="YU142" s="38"/>
      <c r="YV142" s="38"/>
      <c r="YW142" s="38"/>
      <c r="YX142" s="38"/>
      <c r="YY142" s="38"/>
      <c r="YZ142" s="38"/>
      <c r="ZA142" s="38"/>
      <c r="ZB142" s="38"/>
      <c r="ZC142" s="38"/>
      <c r="ZD142" s="38"/>
      <c r="ZE142" s="38"/>
      <c r="ZF142" s="38"/>
      <c r="ZG142" s="38"/>
      <c r="ZH142" s="38"/>
      <c r="ZI142" s="38"/>
      <c r="ZJ142" s="38"/>
      <c r="ZK142" s="38"/>
      <c r="ZL142" s="38"/>
      <c r="ZM142" s="38"/>
      <c r="ZN142" s="38"/>
      <c r="ZO142" s="38"/>
      <c r="ZP142" s="38"/>
      <c r="ZQ142" s="38"/>
      <c r="ZR142" s="38"/>
      <c r="ZS142" s="38"/>
      <c r="ZT142" s="38"/>
      <c r="ZU142" s="38"/>
      <c r="ZV142" s="38"/>
      <c r="ZW142" s="38"/>
      <c r="ZX142" s="38"/>
      <c r="ZY142" s="38"/>
      <c r="ZZ142" s="38"/>
      <c r="AAA142" s="38"/>
      <c r="AAB142" s="38"/>
      <c r="AAC142" s="38"/>
      <c r="AAD142" s="38"/>
      <c r="AAE142" s="38"/>
      <c r="AAF142" s="38"/>
      <c r="AAG142" s="38"/>
      <c r="AAH142" s="38"/>
      <c r="AAI142" s="38"/>
      <c r="AAJ142" s="31">
        <f t="shared" si="15"/>
        <v>0</v>
      </c>
      <c r="AAK142" s="5"/>
    </row>
    <row r="143" spans="1:713" s="36" customFormat="1" x14ac:dyDescent="0.25">
      <c r="A143" s="43" t="s">
        <v>109</v>
      </c>
      <c r="B143" s="77">
        <f t="shared" si="14"/>
        <v>0</v>
      </c>
      <c r="C143" s="69">
        <v>0.8</v>
      </c>
      <c r="D143" s="72">
        <v>43451</v>
      </c>
      <c r="E143" s="79">
        <v>55.98</v>
      </c>
      <c r="F143" s="79">
        <f t="shared" si="16"/>
        <v>0</v>
      </c>
      <c r="G143" s="77">
        <v>2.4</v>
      </c>
      <c r="H143" s="38"/>
      <c r="I143" s="38"/>
      <c r="J143" s="38"/>
      <c r="K143" s="38"/>
      <c r="L143" s="38">
        <v>2.4</v>
      </c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>
        <v>4</v>
      </c>
      <c r="AF143" s="38"/>
      <c r="AG143" s="38"/>
      <c r="AH143" s="38"/>
      <c r="AI143" s="38"/>
      <c r="AJ143" s="38"/>
      <c r="AK143" s="38"/>
      <c r="AL143" s="38"/>
      <c r="AM143" s="38"/>
      <c r="AN143" s="38">
        <v>4</v>
      </c>
      <c r="AO143" s="38"/>
      <c r="AP143" s="38"/>
      <c r="AQ143" s="38"/>
      <c r="AR143" s="38"/>
      <c r="AS143" s="38"/>
      <c r="AT143" s="38"/>
      <c r="AU143" s="38"/>
      <c r="AV143" s="38"/>
      <c r="AW143" s="38"/>
      <c r="AX143" s="38"/>
      <c r="AY143" s="38"/>
      <c r="AZ143" s="38"/>
      <c r="BA143" s="38"/>
      <c r="BB143" s="38"/>
      <c r="BC143" s="38"/>
      <c r="BD143" s="38"/>
      <c r="BE143" s="38"/>
      <c r="BF143" s="38"/>
      <c r="BG143" s="38"/>
      <c r="BH143" s="38"/>
      <c r="BI143" s="38"/>
      <c r="BJ143" s="38"/>
      <c r="BK143" s="38"/>
      <c r="BL143" s="38"/>
      <c r="BM143" s="38"/>
      <c r="BN143" s="38"/>
      <c r="BO143" s="38"/>
      <c r="BP143" s="38"/>
      <c r="BQ143" s="38"/>
      <c r="BR143" s="38"/>
      <c r="BS143" s="38"/>
      <c r="BT143" s="38"/>
      <c r="BU143" s="38"/>
      <c r="BV143" s="38"/>
      <c r="BW143" s="38"/>
      <c r="BX143" s="38"/>
      <c r="BY143" s="38"/>
      <c r="BZ143" s="38"/>
      <c r="CA143" s="38"/>
      <c r="CB143" s="38"/>
      <c r="CC143" s="38"/>
      <c r="CD143" s="38"/>
      <c r="CE143" s="38"/>
      <c r="CF143" s="38"/>
      <c r="CG143" s="38"/>
      <c r="CH143" s="38"/>
      <c r="CI143" s="38"/>
      <c r="CJ143" s="38"/>
      <c r="CK143" s="38"/>
      <c r="CL143" s="38"/>
      <c r="CM143" s="38"/>
      <c r="CN143" s="38"/>
      <c r="CO143" s="38"/>
      <c r="CP143" s="38"/>
      <c r="CQ143" s="38"/>
      <c r="CR143" s="38"/>
      <c r="CS143" s="38"/>
      <c r="CT143" s="38"/>
      <c r="CU143" s="38"/>
      <c r="CV143" s="38"/>
      <c r="CW143" s="38"/>
      <c r="CX143" s="38"/>
      <c r="CY143" s="38"/>
      <c r="CZ143" s="38"/>
      <c r="DA143" s="38"/>
      <c r="DB143" s="38"/>
      <c r="DC143" s="38"/>
      <c r="DD143" s="38"/>
      <c r="DE143" s="38"/>
      <c r="DF143" s="38"/>
      <c r="DG143" s="38"/>
      <c r="DH143" s="38"/>
      <c r="DI143" s="38"/>
      <c r="DJ143" s="38"/>
      <c r="DK143" s="38"/>
      <c r="DL143" s="38"/>
      <c r="DM143" s="38"/>
      <c r="DN143" s="38"/>
      <c r="DO143" s="38"/>
      <c r="DP143" s="38"/>
      <c r="DQ143" s="38"/>
      <c r="DR143" s="38"/>
      <c r="DS143" s="38"/>
      <c r="DT143" s="38"/>
      <c r="DU143" s="38"/>
      <c r="DV143" s="38"/>
      <c r="DW143" s="38"/>
      <c r="DX143" s="38"/>
      <c r="DY143" s="38"/>
      <c r="DZ143" s="38"/>
      <c r="EA143" s="38"/>
      <c r="EB143" s="38"/>
      <c r="EC143" s="38"/>
      <c r="ED143" s="38"/>
      <c r="EE143" s="38"/>
      <c r="EF143" s="38"/>
      <c r="EG143" s="38"/>
      <c r="EH143" s="38"/>
      <c r="EI143" s="38"/>
      <c r="EJ143" s="38"/>
      <c r="EK143" s="38"/>
      <c r="EL143" s="38"/>
      <c r="EM143" s="38"/>
      <c r="EN143" s="38"/>
      <c r="EO143" s="38"/>
      <c r="EP143" s="38"/>
      <c r="EQ143" s="38"/>
      <c r="ER143" s="38"/>
      <c r="ES143" s="38"/>
      <c r="ET143" s="38"/>
      <c r="EU143" s="38"/>
      <c r="EV143" s="38"/>
      <c r="EW143" s="38"/>
      <c r="EX143" s="38"/>
      <c r="EY143" s="38"/>
      <c r="EZ143" s="38"/>
      <c r="FA143" s="38"/>
      <c r="FB143" s="38"/>
      <c r="FC143" s="38"/>
      <c r="FD143" s="38"/>
      <c r="FE143" s="38"/>
      <c r="FF143" s="38"/>
      <c r="FG143" s="38"/>
      <c r="FH143" s="38"/>
      <c r="FI143" s="38"/>
      <c r="FJ143" s="38"/>
      <c r="FK143" s="38"/>
      <c r="FL143" s="38"/>
      <c r="FM143" s="38"/>
      <c r="FN143" s="38"/>
      <c r="FO143" s="38"/>
      <c r="FP143" s="38"/>
      <c r="FQ143" s="38"/>
      <c r="FR143" s="38"/>
      <c r="FS143" s="38"/>
      <c r="FT143" s="38"/>
      <c r="FU143" s="38"/>
      <c r="FV143" s="38"/>
      <c r="FW143" s="38"/>
      <c r="FX143" s="38"/>
      <c r="FY143" s="38"/>
      <c r="FZ143" s="38"/>
      <c r="GA143" s="38"/>
      <c r="GB143" s="38"/>
      <c r="GC143" s="38"/>
      <c r="GD143" s="38"/>
      <c r="GE143" s="38"/>
      <c r="GF143" s="38"/>
      <c r="GG143" s="38"/>
      <c r="GH143" s="38"/>
      <c r="GI143" s="38"/>
      <c r="GJ143" s="38"/>
      <c r="GK143" s="38"/>
      <c r="GL143" s="38"/>
      <c r="GM143" s="38"/>
      <c r="GN143" s="38">
        <v>1.6</v>
      </c>
      <c r="GO143" s="38"/>
      <c r="GP143" s="38"/>
      <c r="GQ143" s="38"/>
      <c r="GR143" s="38"/>
      <c r="GS143" s="38"/>
      <c r="GT143" s="38"/>
      <c r="GU143" s="38"/>
      <c r="GV143" s="38"/>
      <c r="GW143" s="38"/>
      <c r="GX143" s="38"/>
      <c r="GY143" s="38"/>
      <c r="GZ143" s="38"/>
      <c r="HA143" s="38"/>
      <c r="HB143" s="38"/>
      <c r="HC143" s="38"/>
      <c r="HD143" s="38"/>
      <c r="HE143" s="38"/>
      <c r="HF143" s="38"/>
      <c r="HG143" s="38">
        <v>1.6</v>
      </c>
      <c r="HH143" s="38"/>
      <c r="HI143" s="38"/>
      <c r="HJ143" s="38"/>
      <c r="HK143" s="38"/>
      <c r="HL143" s="38"/>
      <c r="HM143" s="38"/>
      <c r="HN143" s="38"/>
      <c r="HO143" s="38"/>
      <c r="HP143" s="38"/>
      <c r="HQ143" s="38"/>
      <c r="HR143" s="38"/>
      <c r="HS143" s="38"/>
      <c r="HT143" s="38"/>
      <c r="HU143" s="38"/>
      <c r="HV143" s="38"/>
      <c r="HW143" s="38"/>
      <c r="HX143" s="38"/>
      <c r="HY143" s="38"/>
      <c r="HZ143" s="38"/>
      <c r="IA143" s="38"/>
      <c r="IB143" s="38"/>
      <c r="IC143" s="38"/>
      <c r="ID143" s="38"/>
      <c r="IE143" s="38"/>
      <c r="IF143" s="38"/>
      <c r="IG143" s="38"/>
      <c r="IH143" s="38"/>
      <c r="II143" s="38"/>
      <c r="IJ143" s="38"/>
      <c r="IK143" s="38"/>
      <c r="IL143" s="38"/>
      <c r="IM143" s="38"/>
      <c r="IN143" s="38"/>
      <c r="IO143" s="38"/>
      <c r="IP143" s="38"/>
      <c r="IQ143" s="38"/>
      <c r="IR143" s="38"/>
      <c r="IS143" s="38"/>
      <c r="IT143" s="38"/>
      <c r="IU143" s="38"/>
      <c r="IV143" s="38"/>
      <c r="IW143" s="38"/>
      <c r="IX143" s="38"/>
      <c r="IY143" s="38"/>
      <c r="IZ143" s="38"/>
      <c r="JA143" s="38"/>
      <c r="JB143" s="38"/>
      <c r="JC143" s="38"/>
      <c r="JD143" s="38"/>
      <c r="JE143" s="38"/>
      <c r="JF143" s="38"/>
      <c r="JG143" s="38"/>
      <c r="JH143" s="38"/>
      <c r="JI143" s="38"/>
      <c r="JJ143" s="38"/>
      <c r="JK143" s="38"/>
      <c r="JL143" s="38"/>
      <c r="JM143" s="38"/>
      <c r="JN143" s="38"/>
      <c r="JO143" s="38"/>
      <c r="JP143" s="38"/>
      <c r="JQ143" s="38"/>
      <c r="JR143" s="38"/>
      <c r="JS143" s="38"/>
      <c r="JT143" s="38"/>
      <c r="JU143" s="38"/>
      <c r="JV143" s="38"/>
      <c r="JW143" s="38"/>
      <c r="JX143" s="38"/>
      <c r="JY143" s="38"/>
      <c r="JZ143" s="38"/>
      <c r="KA143" s="38"/>
      <c r="KB143" s="38"/>
      <c r="KC143" s="38"/>
      <c r="KD143" s="38"/>
      <c r="KE143" s="38"/>
      <c r="KF143" s="38"/>
      <c r="KG143" s="38"/>
      <c r="KH143" s="38"/>
      <c r="KI143" s="38"/>
      <c r="KJ143" s="38"/>
      <c r="KK143" s="38"/>
      <c r="KL143" s="38"/>
      <c r="KM143" s="38"/>
      <c r="KN143" s="38"/>
      <c r="KO143" s="38"/>
      <c r="KP143" s="38"/>
      <c r="KQ143" s="38"/>
      <c r="KR143" s="38"/>
      <c r="KS143" s="38"/>
      <c r="KT143" s="38"/>
      <c r="KU143" s="38"/>
      <c r="KV143" s="38"/>
      <c r="KW143" s="38"/>
      <c r="KX143" s="38"/>
      <c r="KY143" s="38"/>
      <c r="KZ143" s="38"/>
      <c r="LA143" s="38"/>
      <c r="LB143" s="38"/>
      <c r="LC143" s="38"/>
      <c r="LD143" s="38"/>
      <c r="LE143" s="38"/>
      <c r="LF143" s="38"/>
      <c r="LG143" s="38"/>
      <c r="LH143" s="38"/>
      <c r="LI143" s="38"/>
      <c r="LJ143" s="38"/>
      <c r="LK143" s="38"/>
      <c r="LL143" s="38"/>
      <c r="LM143" s="38"/>
      <c r="LN143" s="38"/>
      <c r="LO143" s="38"/>
      <c r="LP143" s="38"/>
      <c r="LQ143" s="38"/>
      <c r="LR143" s="38"/>
      <c r="LS143" s="38"/>
      <c r="LT143" s="38"/>
      <c r="LU143" s="38"/>
      <c r="LV143" s="38"/>
      <c r="LW143" s="38"/>
      <c r="LX143" s="38"/>
      <c r="LY143" s="38"/>
      <c r="LZ143" s="38"/>
      <c r="MA143" s="38"/>
      <c r="MB143" s="38"/>
      <c r="MC143" s="38"/>
      <c r="MD143" s="38"/>
      <c r="ME143" s="38"/>
      <c r="MF143" s="38"/>
      <c r="MG143" s="38"/>
      <c r="MH143" s="38"/>
      <c r="MI143" s="38"/>
      <c r="MJ143" s="38"/>
      <c r="MK143" s="38"/>
      <c r="ML143" s="38"/>
      <c r="MM143" s="38"/>
      <c r="MN143" s="38"/>
      <c r="MO143" s="38"/>
      <c r="MP143" s="38"/>
      <c r="MQ143" s="38"/>
      <c r="MR143" s="38"/>
      <c r="MS143" s="38"/>
      <c r="MT143" s="38"/>
      <c r="MU143" s="38"/>
      <c r="MV143" s="38"/>
      <c r="MW143" s="38"/>
      <c r="MX143" s="38"/>
      <c r="MY143" s="38"/>
      <c r="MZ143" s="38"/>
      <c r="NA143" s="38"/>
      <c r="NB143" s="38"/>
      <c r="NC143" s="38"/>
      <c r="ND143" s="38"/>
      <c r="NE143" s="38"/>
      <c r="NF143" s="38"/>
      <c r="NG143" s="38"/>
      <c r="NH143" s="38"/>
      <c r="NI143" s="38"/>
      <c r="NJ143" s="38"/>
      <c r="NK143" s="38"/>
      <c r="NL143" s="38"/>
      <c r="NM143" s="38"/>
      <c r="NN143" s="38"/>
      <c r="NO143" s="38"/>
      <c r="NP143" s="38"/>
      <c r="NQ143" s="38"/>
      <c r="NR143" s="38"/>
      <c r="NS143" s="38"/>
      <c r="NT143" s="38"/>
      <c r="NU143" s="38"/>
      <c r="NV143" s="38"/>
      <c r="NW143" s="38"/>
      <c r="NX143" s="38"/>
      <c r="NY143" s="38"/>
      <c r="NZ143" s="38"/>
      <c r="OA143" s="38"/>
      <c r="OB143" s="38"/>
      <c r="OC143" s="38"/>
      <c r="OD143" s="38"/>
      <c r="OE143" s="38"/>
      <c r="OF143" s="38"/>
      <c r="OG143" s="38"/>
      <c r="OH143" s="38"/>
      <c r="OI143" s="38"/>
      <c r="OJ143" s="38"/>
      <c r="OK143" s="38"/>
      <c r="OL143" s="38"/>
      <c r="OM143" s="38"/>
      <c r="ON143" s="38"/>
      <c r="OO143" s="38"/>
      <c r="OP143" s="38"/>
      <c r="OQ143" s="38"/>
      <c r="OR143" s="38"/>
      <c r="OS143" s="38"/>
      <c r="OT143" s="38"/>
      <c r="OU143" s="38"/>
      <c r="OV143" s="38"/>
      <c r="OW143" s="38"/>
      <c r="OX143" s="38"/>
      <c r="OY143" s="38"/>
      <c r="OZ143" s="38"/>
      <c r="PA143" s="38"/>
      <c r="PB143" s="38"/>
      <c r="PC143" s="38"/>
      <c r="PD143" s="38"/>
      <c r="PE143" s="38"/>
      <c r="PF143" s="38"/>
      <c r="PG143" s="38"/>
      <c r="PH143" s="38"/>
      <c r="PI143" s="38"/>
      <c r="PJ143" s="38"/>
      <c r="PK143" s="38"/>
      <c r="PL143" s="38"/>
      <c r="PM143" s="38"/>
      <c r="PN143" s="38"/>
      <c r="PO143" s="38"/>
      <c r="PP143" s="38"/>
      <c r="PQ143" s="38"/>
      <c r="PR143" s="38"/>
      <c r="PS143" s="38"/>
      <c r="PT143" s="38"/>
      <c r="PU143" s="38"/>
      <c r="PV143" s="38"/>
      <c r="PW143" s="38"/>
      <c r="PX143" s="38"/>
      <c r="PY143" s="38"/>
      <c r="PZ143" s="38"/>
      <c r="QA143" s="38"/>
      <c r="QB143" s="38"/>
      <c r="QC143" s="38"/>
      <c r="QD143" s="38"/>
      <c r="QE143" s="38"/>
      <c r="QF143" s="38"/>
      <c r="QG143" s="38"/>
      <c r="QH143" s="38"/>
      <c r="QI143" s="38"/>
      <c r="QJ143" s="38"/>
      <c r="QK143" s="38"/>
      <c r="QL143" s="38"/>
      <c r="QM143" s="38"/>
      <c r="QN143" s="38"/>
      <c r="QO143" s="38"/>
      <c r="QP143" s="38"/>
      <c r="QQ143" s="38"/>
      <c r="QR143" s="38"/>
      <c r="QS143" s="38"/>
      <c r="QT143" s="38"/>
      <c r="QU143" s="38"/>
      <c r="QV143" s="38"/>
      <c r="QW143" s="38"/>
      <c r="QX143" s="38"/>
      <c r="QY143" s="38"/>
      <c r="QZ143" s="38"/>
      <c r="RA143" s="38"/>
      <c r="RB143" s="38"/>
      <c r="RC143" s="38"/>
      <c r="RD143" s="38"/>
      <c r="RE143" s="38"/>
      <c r="RF143" s="38"/>
      <c r="RG143" s="38"/>
      <c r="RH143" s="38"/>
      <c r="RI143" s="38"/>
      <c r="RJ143" s="38"/>
      <c r="RK143" s="38"/>
      <c r="RL143" s="38"/>
      <c r="RM143" s="38"/>
      <c r="RN143" s="38"/>
      <c r="RO143" s="38"/>
      <c r="RP143" s="38"/>
      <c r="RQ143" s="38"/>
      <c r="RR143" s="38"/>
      <c r="RS143" s="38"/>
      <c r="RT143" s="38"/>
      <c r="RU143" s="38"/>
      <c r="RV143" s="38"/>
      <c r="RW143" s="38"/>
      <c r="RX143" s="38"/>
      <c r="RY143" s="38"/>
      <c r="RZ143" s="38"/>
      <c r="SA143" s="38"/>
      <c r="SB143" s="38"/>
      <c r="SC143" s="38"/>
      <c r="SD143" s="38"/>
      <c r="SE143" s="38"/>
      <c r="SF143" s="38"/>
      <c r="SG143" s="38"/>
      <c r="SH143" s="38"/>
      <c r="SI143" s="38"/>
      <c r="SJ143" s="38"/>
      <c r="SK143" s="38"/>
      <c r="SL143" s="38"/>
      <c r="SM143" s="38"/>
      <c r="SN143" s="38"/>
      <c r="SO143" s="38"/>
      <c r="SP143" s="38"/>
      <c r="SQ143" s="38"/>
      <c r="SR143" s="38"/>
      <c r="SS143" s="38"/>
      <c r="ST143" s="38"/>
      <c r="SU143" s="38"/>
      <c r="SV143" s="38"/>
      <c r="SW143" s="38"/>
      <c r="SX143" s="38"/>
      <c r="SY143" s="38"/>
      <c r="SZ143" s="38"/>
      <c r="TA143" s="38"/>
      <c r="TB143" s="38"/>
      <c r="TC143" s="38"/>
      <c r="TD143" s="38"/>
      <c r="TE143" s="38"/>
      <c r="TF143" s="38"/>
      <c r="TG143" s="38"/>
      <c r="TH143" s="38"/>
      <c r="TI143" s="38"/>
      <c r="TJ143" s="38"/>
      <c r="TK143" s="38"/>
      <c r="TL143" s="38"/>
      <c r="TM143" s="38"/>
      <c r="TN143" s="38"/>
      <c r="TO143" s="38"/>
      <c r="TP143" s="38"/>
      <c r="TQ143" s="38"/>
      <c r="TR143" s="38"/>
      <c r="TS143" s="38"/>
      <c r="TT143" s="38"/>
      <c r="TU143" s="38"/>
      <c r="TV143" s="38"/>
      <c r="TW143" s="38"/>
      <c r="TX143" s="38"/>
      <c r="TY143" s="38"/>
      <c r="TZ143" s="38"/>
      <c r="UA143" s="38"/>
      <c r="UB143" s="38"/>
      <c r="UC143" s="38"/>
      <c r="UD143" s="38"/>
      <c r="UE143" s="38"/>
      <c r="UF143" s="38"/>
      <c r="UG143" s="38"/>
      <c r="UH143" s="38"/>
      <c r="UI143" s="38"/>
      <c r="UJ143" s="38"/>
      <c r="UK143" s="38"/>
      <c r="UL143" s="38"/>
      <c r="UM143" s="38"/>
      <c r="UN143" s="38"/>
      <c r="UO143" s="38"/>
      <c r="UP143" s="38"/>
      <c r="UQ143" s="38"/>
      <c r="UR143" s="38"/>
      <c r="US143" s="38"/>
      <c r="UT143" s="38"/>
      <c r="UU143" s="38"/>
      <c r="UV143" s="38"/>
      <c r="UW143" s="38"/>
      <c r="UX143" s="38"/>
      <c r="UY143" s="38"/>
      <c r="UZ143" s="38"/>
      <c r="VA143" s="38"/>
      <c r="VB143" s="38"/>
      <c r="VC143" s="38"/>
      <c r="VD143" s="38"/>
      <c r="VE143" s="38"/>
      <c r="VF143" s="38"/>
      <c r="VG143" s="38"/>
      <c r="VH143" s="38"/>
      <c r="VI143" s="38"/>
      <c r="VJ143" s="38"/>
      <c r="VK143" s="38"/>
      <c r="VL143" s="38"/>
      <c r="VM143" s="38"/>
      <c r="VN143" s="38"/>
      <c r="VO143" s="38"/>
      <c r="VP143" s="38"/>
      <c r="VQ143" s="38"/>
      <c r="VR143" s="38"/>
      <c r="VS143" s="38"/>
      <c r="VT143" s="38"/>
      <c r="VU143" s="38"/>
      <c r="VV143" s="38"/>
      <c r="VW143" s="38"/>
      <c r="VX143" s="38"/>
      <c r="VY143" s="38"/>
      <c r="VZ143" s="38"/>
      <c r="WA143" s="38"/>
      <c r="WB143" s="38"/>
      <c r="WC143" s="38"/>
      <c r="WD143" s="38"/>
      <c r="WE143" s="38"/>
      <c r="WF143" s="38"/>
      <c r="WG143" s="38"/>
      <c r="WH143" s="38"/>
      <c r="WI143" s="38"/>
      <c r="WJ143" s="38"/>
      <c r="WK143" s="38"/>
      <c r="WL143" s="38"/>
      <c r="WM143" s="38"/>
      <c r="WN143" s="38"/>
      <c r="WO143" s="38"/>
      <c r="WP143" s="38"/>
      <c r="WQ143" s="38"/>
      <c r="WR143" s="38"/>
      <c r="WS143" s="38"/>
      <c r="WT143" s="38"/>
      <c r="WU143" s="38"/>
      <c r="WV143" s="38"/>
      <c r="WW143" s="38"/>
      <c r="WX143" s="38"/>
      <c r="WY143" s="38"/>
      <c r="WZ143" s="38"/>
      <c r="XA143" s="38"/>
      <c r="XB143" s="38"/>
      <c r="XC143" s="38"/>
      <c r="XD143" s="38"/>
      <c r="XE143" s="38"/>
      <c r="XF143" s="38"/>
      <c r="XG143" s="38"/>
      <c r="XH143" s="38"/>
      <c r="XI143" s="38"/>
      <c r="XJ143" s="38"/>
      <c r="XK143" s="38"/>
      <c r="XL143" s="38"/>
      <c r="XM143" s="38"/>
      <c r="XN143" s="38"/>
      <c r="XO143" s="38"/>
      <c r="XP143" s="38"/>
      <c r="XQ143" s="38"/>
      <c r="XR143" s="38"/>
      <c r="XS143" s="38"/>
      <c r="XT143" s="38"/>
      <c r="XU143" s="38"/>
      <c r="XV143" s="38"/>
      <c r="XW143" s="38"/>
      <c r="XX143" s="38"/>
      <c r="XY143" s="38"/>
      <c r="XZ143" s="38"/>
      <c r="YA143" s="38"/>
      <c r="YB143" s="38"/>
      <c r="YC143" s="38"/>
      <c r="YD143" s="38"/>
      <c r="YE143" s="38"/>
      <c r="YF143" s="38"/>
      <c r="YG143" s="38"/>
      <c r="YH143" s="38"/>
      <c r="YI143" s="38"/>
      <c r="YJ143" s="38"/>
      <c r="YK143" s="38"/>
      <c r="YL143" s="38"/>
      <c r="YM143" s="38"/>
      <c r="YN143" s="38"/>
      <c r="YO143" s="38"/>
      <c r="YP143" s="38"/>
      <c r="YQ143" s="38"/>
      <c r="YR143" s="38"/>
      <c r="YS143" s="38"/>
      <c r="YT143" s="38"/>
      <c r="YU143" s="38"/>
      <c r="YV143" s="38">
        <v>0.8</v>
      </c>
      <c r="YW143" s="38">
        <v>0.8</v>
      </c>
      <c r="YX143" s="38"/>
      <c r="YY143" s="38"/>
      <c r="YZ143" s="38"/>
      <c r="ZA143" s="38"/>
      <c r="ZB143" s="38"/>
      <c r="ZC143" s="38"/>
      <c r="ZD143" s="38"/>
      <c r="ZE143" s="38"/>
      <c r="ZF143" s="38"/>
      <c r="ZG143" s="38"/>
      <c r="ZH143" s="38"/>
      <c r="ZI143" s="38"/>
      <c r="ZJ143" s="38"/>
      <c r="ZK143" s="38"/>
      <c r="ZL143" s="38"/>
      <c r="ZM143" s="38"/>
      <c r="ZN143" s="38"/>
      <c r="ZO143" s="38"/>
      <c r="ZP143" s="38"/>
      <c r="ZQ143" s="38"/>
      <c r="ZR143" s="38"/>
      <c r="ZS143" s="38"/>
      <c r="ZT143" s="38"/>
      <c r="ZU143" s="38"/>
      <c r="ZV143" s="38"/>
      <c r="ZW143" s="38"/>
      <c r="ZX143" s="38"/>
      <c r="ZY143" s="38"/>
      <c r="ZZ143" s="38"/>
      <c r="AAA143" s="38"/>
      <c r="AAB143" s="38"/>
      <c r="AAC143" s="38"/>
      <c r="AAD143" s="38"/>
      <c r="AAE143" s="38"/>
      <c r="AAF143" s="38"/>
      <c r="AAG143" s="38"/>
      <c r="AAH143" s="38"/>
      <c r="AAI143" s="38"/>
      <c r="AAJ143" s="31">
        <f t="shared" si="15"/>
        <v>0</v>
      </c>
      <c r="AAK143" s="5"/>
    </row>
    <row r="144" spans="1:713" s="36" customFormat="1" x14ac:dyDescent="0.25">
      <c r="A144" s="43" t="s">
        <v>109</v>
      </c>
      <c r="B144" s="77">
        <f t="shared" si="14"/>
        <v>0</v>
      </c>
      <c r="C144" s="69">
        <v>8</v>
      </c>
      <c r="D144" s="72">
        <v>43444</v>
      </c>
      <c r="E144" s="79">
        <v>54.06</v>
      </c>
      <c r="F144" s="79">
        <f t="shared" si="16"/>
        <v>0</v>
      </c>
      <c r="G144" s="77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>
        <v>8</v>
      </c>
      <c r="AF144" s="38"/>
      <c r="AG144" s="38"/>
      <c r="AH144" s="38"/>
      <c r="AI144" s="38"/>
      <c r="AJ144" s="38"/>
      <c r="AK144" s="38"/>
      <c r="AL144" s="38"/>
      <c r="AM144" s="38"/>
      <c r="AN144" s="38">
        <v>8</v>
      </c>
      <c r="AO144" s="38"/>
      <c r="AP144" s="38"/>
      <c r="AQ144" s="38"/>
      <c r="AR144" s="38"/>
      <c r="AS144" s="38"/>
      <c r="AT144" s="38"/>
      <c r="AU144" s="38"/>
      <c r="AV144" s="38"/>
      <c r="AW144" s="38"/>
      <c r="AX144" s="38"/>
      <c r="AY144" s="38"/>
      <c r="AZ144" s="38"/>
      <c r="BA144" s="38"/>
      <c r="BB144" s="38"/>
      <c r="BC144" s="38"/>
      <c r="BD144" s="38"/>
      <c r="BE144" s="38"/>
      <c r="BF144" s="38"/>
      <c r="BG144" s="38"/>
      <c r="BH144" s="38"/>
      <c r="BI144" s="38"/>
      <c r="BJ144" s="38"/>
      <c r="BK144" s="38"/>
      <c r="BL144" s="38"/>
      <c r="BM144" s="38"/>
      <c r="BN144" s="38"/>
      <c r="BO144" s="38"/>
      <c r="BP144" s="38"/>
      <c r="BQ144" s="38"/>
      <c r="BR144" s="38"/>
      <c r="BS144" s="38"/>
      <c r="BT144" s="38"/>
      <c r="BU144" s="38"/>
      <c r="BV144" s="38"/>
      <c r="BW144" s="38"/>
      <c r="BX144" s="38"/>
      <c r="BY144" s="38"/>
      <c r="BZ144" s="38"/>
      <c r="CA144" s="38"/>
      <c r="CB144" s="38"/>
      <c r="CC144" s="38"/>
      <c r="CD144" s="38"/>
      <c r="CE144" s="38"/>
      <c r="CF144" s="38"/>
      <c r="CG144" s="38"/>
      <c r="CH144" s="38"/>
      <c r="CI144" s="38"/>
      <c r="CJ144" s="38"/>
      <c r="CK144" s="38"/>
      <c r="CL144" s="38"/>
      <c r="CM144" s="38"/>
      <c r="CN144" s="38"/>
      <c r="CO144" s="38"/>
      <c r="CP144" s="38"/>
      <c r="CQ144" s="38"/>
      <c r="CR144" s="38"/>
      <c r="CS144" s="38"/>
      <c r="CT144" s="38"/>
      <c r="CU144" s="38"/>
      <c r="CV144" s="38"/>
      <c r="CW144" s="38"/>
      <c r="CX144" s="38"/>
      <c r="CY144" s="38"/>
      <c r="CZ144" s="38"/>
      <c r="DA144" s="38"/>
      <c r="DB144" s="38"/>
      <c r="DC144" s="38"/>
      <c r="DD144" s="38"/>
      <c r="DE144" s="38"/>
      <c r="DF144" s="38"/>
      <c r="DG144" s="38"/>
      <c r="DH144" s="38"/>
      <c r="DI144" s="38"/>
      <c r="DJ144" s="38"/>
      <c r="DK144" s="38"/>
      <c r="DL144" s="38"/>
      <c r="DM144" s="38"/>
      <c r="DN144" s="38"/>
      <c r="DO144" s="38"/>
      <c r="DP144" s="38"/>
      <c r="DQ144" s="38"/>
      <c r="DR144" s="38"/>
      <c r="DS144" s="38"/>
      <c r="DT144" s="38"/>
      <c r="DU144" s="38"/>
      <c r="DV144" s="38"/>
      <c r="DW144" s="38"/>
      <c r="DX144" s="38"/>
      <c r="DY144" s="38"/>
      <c r="DZ144" s="38"/>
      <c r="EA144" s="38"/>
      <c r="EB144" s="38"/>
      <c r="EC144" s="38"/>
      <c r="ED144" s="38"/>
      <c r="EE144" s="38"/>
      <c r="EF144" s="38"/>
      <c r="EG144" s="38"/>
      <c r="EH144" s="38"/>
      <c r="EI144" s="38"/>
      <c r="EJ144" s="38"/>
      <c r="EK144" s="38"/>
      <c r="EL144" s="38"/>
      <c r="EM144" s="38"/>
      <c r="EN144" s="38"/>
      <c r="EO144" s="38"/>
      <c r="EP144" s="38"/>
      <c r="EQ144" s="38"/>
      <c r="ER144" s="38"/>
      <c r="ES144" s="38"/>
      <c r="ET144" s="38"/>
      <c r="EU144" s="38"/>
      <c r="EV144" s="38"/>
      <c r="EW144" s="38"/>
      <c r="EX144" s="38"/>
      <c r="EY144" s="38"/>
      <c r="EZ144" s="38"/>
      <c r="FA144" s="38"/>
      <c r="FB144" s="38"/>
      <c r="FC144" s="38"/>
      <c r="FD144" s="38"/>
      <c r="FE144" s="38"/>
      <c r="FF144" s="38"/>
      <c r="FG144" s="38"/>
      <c r="FH144" s="38"/>
      <c r="FI144" s="38"/>
      <c r="FJ144" s="38"/>
      <c r="FK144" s="38"/>
      <c r="FL144" s="38"/>
      <c r="FM144" s="38"/>
      <c r="FN144" s="38"/>
      <c r="FO144" s="38"/>
      <c r="FP144" s="38"/>
      <c r="FQ144" s="38"/>
      <c r="FR144" s="38"/>
      <c r="FS144" s="38"/>
      <c r="FT144" s="38"/>
      <c r="FU144" s="38"/>
      <c r="FV144" s="38"/>
      <c r="FW144" s="38"/>
      <c r="FX144" s="38"/>
      <c r="FY144" s="38"/>
      <c r="FZ144" s="38"/>
      <c r="GA144" s="38"/>
      <c r="GB144" s="38"/>
      <c r="GC144" s="38"/>
      <c r="GD144" s="38"/>
      <c r="GE144" s="38"/>
      <c r="GF144" s="38"/>
      <c r="GG144" s="38"/>
      <c r="GH144" s="38"/>
      <c r="GI144" s="38"/>
      <c r="GJ144" s="38"/>
      <c r="GK144" s="38"/>
      <c r="GL144" s="38"/>
      <c r="GM144" s="38"/>
      <c r="GN144" s="38">
        <v>8</v>
      </c>
      <c r="GO144" s="38"/>
      <c r="GP144" s="38"/>
      <c r="GQ144" s="38"/>
      <c r="GR144" s="38"/>
      <c r="GS144" s="38"/>
      <c r="GT144" s="38"/>
      <c r="GU144" s="38"/>
      <c r="GV144" s="38"/>
      <c r="GW144" s="38"/>
      <c r="GX144" s="38"/>
      <c r="GY144" s="38"/>
      <c r="GZ144" s="38"/>
      <c r="HA144" s="38"/>
      <c r="HB144" s="38"/>
      <c r="HC144" s="38"/>
      <c r="HD144" s="38"/>
      <c r="HE144" s="38"/>
      <c r="HF144" s="38"/>
      <c r="HG144" s="38">
        <v>8</v>
      </c>
      <c r="HH144" s="38"/>
      <c r="HI144" s="38"/>
      <c r="HJ144" s="38"/>
      <c r="HK144" s="38"/>
      <c r="HL144" s="38"/>
      <c r="HM144" s="38"/>
      <c r="HN144" s="38"/>
      <c r="HO144" s="38"/>
      <c r="HP144" s="38"/>
      <c r="HQ144" s="38"/>
      <c r="HR144" s="38"/>
      <c r="HS144" s="38"/>
      <c r="HT144" s="38"/>
      <c r="HU144" s="38"/>
      <c r="HV144" s="38"/>
      <c r="HW144" s="38"/>
      <c r="HX144" s="38"/>
      <c r="HY144" s="38"/>
      <c r="HZ144" s="38"/>
      <c r="IA144" s="38"/>
      <c r="IB144" s="38"/>
      <c r="IC144" s="38"/>
      <c r="ID144" s="38"/>
      <c r="IE144" s="38"/>
      <c r="IF144" s="38"/>
      <c r="IG144" s="38"/>
      <c r="IH144" s="38"/>
      <c r="II144" s="38"/>
      <c r="IJ144" s="38"/>
      <c r="IK144" s="38"/>
      <c r="IL144" s="38"/>
      <c r="IM144" s="38"/>
      <c r="IN144" s="38"/>
      <c r="IO144" s="38"/>
      <c r="IP144" s="38"/>
      <c r="IQ144" s="38"/>
      <c r="IR144" s="38"/>
      <c r="IS144" s="38"/>
      <c r="IT144" s="38"/>
      <c r="IU144" s="38"/>
      <c r="IV144" s="38"/>
      <c r="IW144" s="38"/>
      <c r="IX144" s="38"/>
      <c r="IY144" s="38"/>
      <c r="IZ144" s="38"/>
      <c r="JA144" s="38"/>
      <c r="JB144" s="38"/>
      <c r="JC144" s="38"/>
      <c r="JD144" s="38"/>
      <c r="JE144" s="38"/>
      <c r="JF144" s="38"/>
      <c r="JG144" s="38"/>
      <c r="JH144" s="38"/>
      <c r="JI144" s="38"/>
      <c r="JJ144" s="38"/>
      <c r="JK144" s="38"/>
      <c r="JL144" s="38"/>
      <c r="JM144" s="38"/>
      <c r="JN144" s="38"/>
      <c r="JO144" s="38"/>
      <c r="JP144" s="38">
        <v>8</v>
      </c>
      <c r="JQ144" s="38"/>
      <c r="JR144" s="38">
        <v>8</v>
      </c>
      <c r="JS144" s="38"/>
      <c r="JT144" s="38"/>
      <c r="JU144" s="38"/>
      <c r="JV144" s="38"/>
      <c r="JW144" s="38"/>
      <c r="JX144" s="38"/>
      <c r="JY144" s="38"/>
      <c r="JZ144" s="38"/>
      <c r="KA144" s="38"/>
      <c r="KB144" s="38"/>
      <c r="KC144" s="38"/>
      <c r="KD144" s="38"/>
      <c r="KE144" s="38"/>
      <c r="KF144" s="38"/>
      <c r="KG144" s="38"/>
      <c r="KH144" s="38"/>
      <c r="KI144" s="38"/>
      <c r="KJ144" s="38"/>
      <c r="KK144" s="38"/>
      <c r="KL144" s="38"/>
      <c r="KM144" s="38"/>
      <c r="KN144" s="38"/>
      <c r="KO144" s="38"/>
      <c r="KP144" s="38"/>
      <c r="KQ144" s="38"/>
      <c r="KR144" s="38"/>
      <c r="KS144" s="38"/>
      <c r="KT144" s="38"/>
      <c r="KU144" s="38"/>
      <c r="KV144" s="38"/>
      <c r="KW144" s="38"/>
      <c r="KX144" s="38"/>
      <c r="KY144" s="38"/>
      <c r="KZ144" s="38"/>
      <c r="LA144" s="38"/>
      <c r="LB144" s="38"/>
      <c r="LC144" s="38"/>
      <c r="LD144" s="38"/>
      <c r="LE144" s="38"/>
      <c r="LF144" s="38"/>
      <c r="LG144" s="38"/>
      <c r="LH144" s="38"/>
      <c r="LI144" s="38"/>
      <c r="LJ144" s="38"/>
      <c r="LK144" s="38"/>
      <c r="LL144" s="38"/>
      <c r="LM144" s="38"/>
      <c r="LN144" s="38"/>
      <c r="LO144" s="38"/>
      <c r="LP144" s="38"/>
      <c r="LQ144" s="38"/>
      <c r="LR144" s="38"/>
      <c r="LS144" s="38"/>
      <c r="LT144" s="38"/>
      <c r="LU144" s="38"/>
      <c r="LV144" s="38"/>
      <c r="LW144" s="38"/>
      <c r="LX144" s="38"/>
      <c r="LY144" s="38"/>
      <c r="LZ144" s="38"/>
      <c r="MA144" s="38"/>
      <c r="MB144" s="38"/>
      <c r="MC144" s="38"/>
      <c r="MD144" s="38"/>
      <c r="ME144" s="38"/>
      <c r="MF144" s="38"/>
      <c r="MG144" s="38"/>
      <c r="MH144" s="38"/>
      <c r="MI144" s="38"/>
      <c r="MJ144" s="38"/>
      <c r="MK144" s="38"/>
      <c r="ML144" s="38"/>
      <c r="MM144" s="38"/>
      <c r="MN144" s="38"/>
      <c r="MO144" s="38">
        <v>8</v>
      </c>
      <c r="MP144" s="38"/>
      <c r="MQ144" s="38"/>
      <c r="MR144" s="38"/>
      <c r="MS144" s="38"/>
      <c r="MT144" s="38"/>
      <c r="MU144" s="38"/>
      <c r="MV144" s="38"/>
      <c r="MW144" s="38"/>
      <c r="MX144" s="38"/>
      <c r="MY144" s="38"/>
      <c r="MZ144" s="38"/>
      <c r="NA144" s="38"/>
      <c r="NB144" s="38"/>
      <c r="NC144" s="38"/>
      <c r="ND144" s="38"/>
      <c r="NE144" s="38"/>
      <c r="NF144" s="38"/>
      <c r="NG144" s="38"/>
      <c r="NH144" s="38"/>
      <c r="NI144" s="38"/>
      <c r="NJ144" s="38"/>
      <c r="NK144" s="38"/>
      <c r="NL144" s="38"/>
      <c r="NM144" s="38"/>
      <c r="NN144" s="38"/>
      <c r="NO144" s="38"/>
      <c r="NP144" s="38"/>
      <c r="NQ144" s="38"/>
      <c r="NR144" s="38"/>
      <c r="NS144" s="38"/>
      <c r="NT144" s="38"/>
      <c r="NU144" s="38"/>
      <c r="NV144" s="38"/>
      <c r="NW144" s="38"/>
      <c r="NX144" s="38"/>
      <c r="NY144" s="38"/>
      <c r="NZ144" s="38"/>
      <c r="OA144" s="38"/>
      <c r="OB144" s="38"/>
      <c r="OC144" s="38"/>
      <c r="OD144" s="38"/>
      <c r="OE144" s="38"/>
      <c r="OF144" s="38"/>
      <c r="OG144" s="38"/>
      <c r="OH144" s="38"/>
      <c r="OI144" s="38"/>
      <c r="OJ144" s="38"/>
      <c r="OK144" s="38">
        <v>8</v>
      </c>
      <c r="OL144" s="38"/>
      <c r="OM144" s="38"/>
      <c r="ON144" s="38"/>
      <c r="OO144" s="38"/>
      <c r="OP144" s="38"/>
      <c r="OQ144" s="38"/>
      <c r="OR144" s="38"/>
      <c r="OS144" s="38"/>
      <c r="OT144" s="38"/>
      <c r="OU144" s="38"/>
      <c r="OV144" s="38"/>
      <c r="OW144" s="38"/>
      <c r="OX144" s="38"/>
      <c r="OY144" s="38"/>
      <c r="OZ144" s="38"/>
      <c r="PA144" s="38"/>
      <c r="PB144" s="38"/>
      <c r="PC144" s="38"/>
      <c r="PD144" s="38"/>
      <c r="PE144" s="38"/>
      <c r="PF144" s="38"/>
      <c r="PG144" s="38"/>
      <c r="PH144" s="38"/>
      <c r="PI144" s="38"/>
      <c r="PJ144" s="38"/>
      <c r="PK144" s="38"/>
      <c r="PL144" s="38"/>
      <c r="PM144" s="38"/>
      <c r="PN144" s="38"/>
      <c r="PO144" s="38"/>
      <c r="PP144" s="38"/>
      <c r="PQ144" s="38"/>
      <c r="PR144" s="38"/>
      <c r="PS144" s="38"/>
      <c r="PT144" s="38"/>
      <c r="PU144" s="38"/>
      <c r="PV144" s="38"/>
      <c r="PW144" s="38"/>
      <c r="PX144" s="38"/>
      <c r="PY144" s="38"/>
      <c r="PZ144" s="38"/>
      <c r="QA144" s="38"/>
      <c r="QB144" s="38"/>
      <c r="QC144" s="38"/>
      <c r="QD144" s="38"/>
      <c r="QE144" s="38"/>
      <c r="QF144" s="38"/>
      <c r="QG144" s="38"/>
      <c r="QH144" s="38"/>
      <c r="QI144" s="38"/>
      <c r="QJ144" s="38"/>
      <c r="QK144" s="38"/>
      <c r="QL144" s="38"/>
      <c r="QM144" s="38"/>
      <c r="QN144" s="38"/>
      <c r="QO144" s="38"/>
      <c r="QP144" s="38"/>
      <c r="QQ144" s="38"/>
      <c r="QR144" s="38"/>
      <c r="QS144" s="38"/>
      <c r="QT144" s="38"/>
      <c r="QU144" s="38"/>
      <c r="QV144" s="38"/>
      <c r="QW144" s="38"/>
      <c r="QX144" s="38"/>
      <c r="QY144" s="38"/>
      <c r="QZ144" s="38"/>
      <c r="RA144" s="38"/>
      <c r="RB144" s="38"/>
      <c r="RC144" s="38"/>
      <c r="RD144" s="38"/>
      <c r="RE144" s="38"/>
      <c r="RF144" s="38"/>
      <c r="RG144" s="38"/>
      <c r="RH144" s="38"/>
      <c r="RI144" s="38"/>
      <c r="RJ144" s="38"/>
      <c r="RK144" s="38"/>
      <c r="RL144" s="38"/>
      <c r="RM144" s="38"/>
      <c r="RN144" s="38"/>
      <c r="RO144" s="38">
        <v>8</v>
      </c>
      <c r="RP144" s="38"/>
      <c r="RQ144" s="38"/>
      <c r="RR144" s="38"/>
      <c r="RS144" s="38"/>
      <c r="RT144" s="38"/>
      <c r="RU144" s="38"/>
      <c r="RV144" s="38"/>
      <c r="RW144" s="38"/>
      <c r="RX144" s="38"/>
      <c r="RY144" s="38"/>
      <c r="RZ144" s="38">
        <v>8</v>
      </c>
      <c r="SA144" s="38"/>
      <c r="SB144" s="38"/>
      <c r="SC144" s="38"/>
      <c r="SD144" s="38"/>
      <c r="SE144" s="38"/>
      <c r="SF144" s="38"/>
      <c r="SG144" s="38"/>
      <c r="SH144" s="38"/>
      <c r="SI144" s="38"/>
      <c r="SJ144" s="38"/>
      <c r="SK144" s="38"/>
      <c r="SL144" s="38"/>
      <c r="SM144" s="38"/>
      <c r="SN144" s="38"/>
      <c r="SO144" s="38"/>
      <c r="SP144" s="38"/>
      <c r="SQ144" s="38"/>
      <c r="SR144" s="38"/>
      <c r="SS144" s="38"/>
      <c r="ST144" s="38"/>
      <c r="SU144" s="38"/>
      <c r="SV144" s="38"/>
      <c r="SW144" s="38"/>
      <c r="SX144" s="38"/>
      <c r="SY144" s="38"/>
      <c r="SZ144" s="38"/>
      <c r="TA144" s="38"/>
      <c r="TB144" s="38"/>
      <c r="TC144" s="38"/>
      <c r="TD144" s="38"/>
      <c r="TE144" s="38"/>
      <c r="TF144" s="38"/>
      <c r="TG144" s="38"/>
      <c r="TH144" s="38"/>
      <c r="TI144" s="38"/>
      <c r="TJ144" s="38"/>
      <c r="TK144" s="38"/>
      <c r="TL144" s="38"/>
      <c r="TM144" s="38"/>
      <c r="TN144" s="38"/>
      <c r="TO144" s="38"/>
      <c r="TP144" s="38"/>
      <c r="TQ144" s="38"/>
      <c r="TR144" s="38"/>
      <c r="TS144" s="38"/>
      <c r="TT144" s="38"/>
      <c r="TU144" s="38"/>
      <c r="TV144" s="38"/>
      <c r="TW144" s="38"/>
      <c r="TX144" s="38"/>
      <c r="TY144" s="38"/>
      <c r="TZ144" s="38"/>
      <c r="UA144" s="38"/>
      <c r="UB144" s="38"/>
      <c r="UC144" s="38"/>
      <c r="UD144" s="38"/>
      <c r="UE144" s="38"/>
      <c r="UF144" s="38"/>
      <c r="UG144" s="38"/>
      <c r="UH144" s="38"/>
      <c r="UI144" s="38"/>
      <c r="UJ144" s="38"/>
      <c r="UK144" s="38"/>
      <c r="UL144" s="38"/>
      <c r="UM144" s="38"/>
      <c r="UN144" s="38"/>
      <c r="UO144" s="38"/>
      <c r="UP144" s="38"/>
      <c r="UQ144" s="38"/>
      <c r="UR144" s="38"/>
      <c r="US144" s="38"/>
      <c r="UT144" s="38"/>
      <c r="UU144" s="38"/>
      <c r="UV144" s="38"/>
      <c r="UW144" s="38"/>
      <c r="UX144" s="38"/>
      <c r="UY144" s="38"/>
      <c r="UZ144" s="38"/>
      <c r="VA144" s="38"/>
      <c r="VB144" s="38"/>
      <c r="VC144" s="38"/>
      <c r="VD144" s="38"/>
      <c r="VE144" s="38"/>
      <c r="VF144" s="38"/>
      <c r="VG144" s="38"/>
      <c r="VH144" s="38"/>
      <c r="VI144" s="38"/>
      <c r="VJ144" s="38"/>
      <c r="VK144" s="38"/>
      <c r="VL144" s="38"/>
      <c r="VM144" s="38"/>
      <c r="VN144" s="38"/>
      <c r="VO144" s="38"/>
      <c r="VP144" s="38"/>
      <c r="VQ144" s="38"/>
      <c r="VR144" s="38"/>
      <c r="VS144" s="38"/>
      <c r="VT144" s="38"/>
      <c r="VU144" s="38"/>
      <c r="VV144" s="38"/>
      <c r="VW144" s="38"/>
      <c r="VX144" s="38"/>
      <c r="VY144" s="38"/>
      <c r="VZ144" s="38"/>
      <c r="WA144" s="38"/>
      <c r="WB144" s="38"/>
      <c r="WC144" s="38"/>
      <c r="WD144" s="38"/>
      <c r="WE144" s="38"/>
      <c r="WF144" s="38"/>
      <c r="WG144" s="38"/>
      <c r="WH144" s="38"/>
      <c r="WI144" s="38"/>
      <c r="WJ144" s="38"/>
      <c r="WK144" s="38"/>
      <c r="WL144" s="38"/>
      <c r="WM144" s="38"/>
      <c r="WN144" s="38"/>
      <c r="WO144" s="38"/>
      <c r="WP144" s="38"/>
      <c r="WQ144" s="38"/>
      <c r="WR144" s="38"/>
      <c r="WS144" s="38"/>
      <c r="WT144" s="38"/>
      <c r="WU144" s="38"/>
      <c r="WV144" s="38"/>
      <c r="WW144" s="38"/>
      <c r="WX144" s="38"/>
      <c r="WY144" s="38"/>
      <c r="WZ144" s="38"/>
      <c r="XA144" s="38"/>
      <c r="XB144" s="38"/>
      <c r="XC144" s="38"/>
      <c r="XD144" s="38"/>
      <c r="XE144" s="38"/>
      <c r="XF144" s="38"/>
      <c r="XG144" s="38"/>
      <c r="XH144" s="38"/>
      <c r="XI144" s="38"/>
      <c r="XJ144" s="38"/>
      <c r="XK144" s="38"/>
      <c r="XL144" s="38"/>
      <c r="XM144" s="38"/>
      <c r="XN144" s="38"/>
      <c r="XO144" s="38"/>
      <c r="XP144" s="38"/>
      <c r="XQ144" s="38"/>
      <c r="XR144" s="38"/>
      <c r="XS144" s="38"/>
      <c r="XT144" s="38"/>
      <c r="XU144" s="38"/>
      <c r="XV144" s="38"/>
      <c r="XW144" s="38"/>
      <c r="XX144" s="38"/>
      <c r="XY144" s="38"/>
      <c r="XZ144" s="38"/>
      <c r="YA144" s="38"/>
      <c r="YB144" s="38"/>
      <c r="YC144" s="38">
        <v>8</v>
      </c>
      <c r="YD144" s="38"/>
      <c r="YE144" s="38"/>
      <c r="YF144" s="38"/>
      <c r="YG144" s="38"/>
      <c r="YH144" s="38"/>
      <c r="YI144" s="38"/>
      <c r="YJ144" s="38"/>
      <c r="YK144" s="38"/>
      <c r="YL144" s="38">
        <v>8</v>
      </c>
      <c r="YM144" s="38"/>
      <c r="YN144" s="38"/>
      <c r="YO144" s="38"/>
      <c r="YP144" s="38"/>
      <c r="YQ144" s="38"/>
      <c r="YR144" s="38"/>
      <c r="YS144" s="38"/>
      <c r="YT144" s="38"/>
      <c r="YU144" s="38"/>
      <c r="YV144" s="38"/>
      <c r="YW144" s="38"/>
      <c r="YX144" s="38"/>
      <c r="YY144" s="38"/>
      <c r="YZ144" s="38"/>
      <c r="ZA144" s="38"/>
      <c r="ZB144" s="38"/>
      <c r="ZC144" s="38"/>
      <c r="ZD144" s="38"/>
      <c r="ZE144" s="38"/>
      <c r="ZF144" s="38"/>
      <c r="ZG144" s="38"/>
      <c r="ZH144" s="38"/>
      <c r="ZI144" s="38"/>
      <c r="ZJ144" s="38"/>
      <c r="ZK144" s="38"/>
      <c r="ZL144" s="38"/>
      <c r="ZM144" s="38"/>
      <c r="ZN144" s="38"/>
      <c r="ZO144" s="38"/>
      <c r="ZP144" s="38"/>
      <c r="ZQ144" s="38"/>
      <c r="ZR144" s="38"/>
      <c r="ZS144" s="38"/>
      <c r="ZT144" s="38"/>
      <c r="ZU144" s="38"/>
      <c r="ZV144" s="38"/>
      <c r="ZW144" s="38"/>
      <c r="ZX144" s="38"/>
      <c r="ZY144" s="38"/>
      <c r="ZZ144" s="38"/>
      <c r="AAA144" s="38"/>
      <c r="AAB144" s="38"/>
      <c r="AAC144" s="38"/>
      <c r="AAD144" s="38"/>
      <c r="AAE144" s="38"/>
      <c r="AAF144" s="38"/>
      <c r="AAG144" s="38"/>
      <c r="AAH144" s="38"/>
      <c r="AAI144" s="38"/>
      <c r="AAJ144" s="31">
        <f t="shared" si="15"/>
        <v>0</v>
      </c>
      <c r="AAK144" s="5"/>
    </row>
    <row r="145" spans="1:713" s="36" customFormat="1" x14ac:dyDescent="0.25">
      <c r="A145" s="43" t="s">
        <v>65</v>
      </c>
      <c r="B145" s="77">
        <f t="shared" si="14"/>
        <v>0.80000000000000071</v>
      </c>
      <c r="C145" s="69">
        <v>0.8</v>
      </c>
      <c r="D145" s="72">
        <v>43437</v>
      </c>
      <c r="E145" s="79">
        <v>36.880000000000003</v>
      </c>
      <c r="F145" s="79">
        <f t="shared" si="16"/>
        <v>29.50400000000003</v>
      </c>
      <c r="G145" s="77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  <c r="AL145" s="38"/>
      <c r="AM145" s="38"/>
      <c r="AN145" s="38"/>
      <c r="AO145" s="38"/>
      <c r="AP145" s="38"/>
      <c r="AQ145" s="38"/>
      <c r="AR145" s="38"/>
      <c r="AS145" s="38"/>
      <c r="AT145" s="38"/>
      <c r="AU145" s="38"/>
      <c r="AV145" s="38"/>
      <c r="AW145" s="38"/>
      <c r="AX145" s="38"/>
      <c r="AY145" s="38"/>
      <c r="AZ145" s="38"/>
      <c r="BA145" s="38"/>
      <c r="BB145" s="38"/>
      <c r="BC145" s="38"/>
      <c r="BD145" s="38"/>
      <c r="BE145" s="38"/>
      <c r="BF145" s="38"/>
      <c r="BG145" s="38"/>
      <c r="BH145" s="38"/>
      <c r="BI145" s="38"/>
      <c r="BJ145" s="38"/>
      <c r="BK145" s="38"/>
      <c r="BL145" s="38"/>
      <c r="BM145" s="38"/>
      <c r="BN145" s="38"/>
      <c r="BO145" s="38"/>
      <c r="BP145" s="38"/>
      <c r="BQ145" s="38"/>
      <c r="BR145" s="38"/>
      <c r="BS145" s="38"/>
      <c r="BT145" s="38"/>
      <c r="BU145" s="38"/>
      <c r="BV145" s="38"/>
      <c r="BW145" s="38"/>
      <c r="BX145" s="38"/>
      <c r="BY145" s="38"/>
      <c r="BZ145" s="38"/>
      <c r="CA145" s="38"/>
      <c r="CB145" s="38"/>
      <c r="CC145" s="38"/>
      <c r="CD145" s="38"/>
      <c r="CE145" s="38"/>
      <c r="CF145" s="38"/>
      <c r="CG145" s="38"/>
      <c r="CH145" s="38"/>
      <c r="CI145" s="38"/>
      <c r="CJ145" s="38"/>
      <c r="CK145" s="38"/>
      <c r="CL145" s="38"/>
      <c r="CM145" s="38"/>
      <c r="CN145" s="38"/>
      <c r="CO145" s="38"/>
      <c r="CP145" s="38"/>
      <c r="CQ145" s="38"/>
      <c r="CR145" s="38"/>
      <c r="CS145" s="38"/>
      <c r="CT145" s="38"/>
      <c r="CU145" s="38"/>
      <c r="CV145" s="38"/>
      <c r="CW145" s="38"/>
      <c r="CX145" s="38"/>
      <c r="CY145" s="38"/>
      <c r="CZ145" s="38"/>
      <c r="DA145" s="38"/>
      <c r="DB145" s="38"/>
      <c r="DC145" s="38"/>
      <c r="DD145" s="38"/>
      <c r="DE145" s="38"/>
      <c r="DF145" s="38"/>
      <c r="DG145" s="38"/>
      <c r="DH145" s="38"/>
      <c r="DI145" s="38"/>
      <c r="DJ145" s="38"/>
      <c r="DK145" s="38"/>
      <c r="DL145" s="38"/>
      <c r="DM145" s="38"/>
      <c r="DN145" s="38"/>
      <c r="DO145" s="38"/>
      <c r="DP145" s="38"/>
      <c r="DQ145" s="38"/>
      <c r="DR145" s="38"/>
      <c r="DS145" s="38"/>
      <c r="DT145" s="38"/>
      <c r="DU145" s="38"/>
      <c r="DV145" s="38"/>
      <c r="DW145" s="38"/>
      <c r="DX145" s="38"/>
      <c r="DY145" s="38"/>
      <c r="DZ145" s="38"/>
      <c r="EA145" s="38"/>
      <c r="EB145" s="38"/>
      <c r="EC145" s="38"/>
      <c r="ED145" s="38"/>
      <c r="EE145" s="38"/>
      <c r="EF145" s="38"/>
      <c r="EG145" s="38"/>
      <c r="EH145" s="38"/>
      <c r="EI145" s="38"/>
      <c r="EJ145" s="38"/>
      <c r="EK145" s="38"/>
      <c r="EL145" s="38"/>
      <c r="EM145" s="38"/>
      <c r="EN145" s="38"/>
      <c r="EO145" s="38"/>
      <c r="EP145" s="38"/>
      <c r="EQ145" s="38"/>
      <c r="ER145" s="38"/>
      <c r="ES145" s="38"/>
      <c r="ET145" s="38"/>
      <c r="EU145" s="38"/>
      <c r="EV145" s="38"/>
      <c r="EW145" s="38"/>
      <c r="EX145" s="38"/>
      <c r="EY145" s="38"/>
      <c r="EZ145" s="38"/>
      <c r="FA145" s="38"/>
      <c r="FB145" s="38"/>
      <c r="FC145" s="38"/>
      <c r="FD145" s="38"/>
      <c r="FE145" s="38"/>
      <c r="FF145" s="38"/>
      <c r="FG145" s="38"/>
      <c r="FH145" s="38"/>
      <c r="FI145" s="38"/>
      <c r="FJ145" s="38"/>
      <c r="FK145" s="38"/>
      <c r="FL145" s="38"/>
      <c r="FM145" s="38"/>
      <c r="FN145" s="38"/>
      <c r="FO145" s="38"/>
      <c r="FP145" s="38"/>
      <c r="FQ145" s="38"/>
      <c r="FR145" s="38"/>
      <c r="FS145" s="38"/>
      <c r="FT145" s="38"/>
      <c r="FU145" s="38"/>
      <c r="FV145" s="38"/>
      <c r="FW145" s="38"/>
      <c r="FX145" s="38"/>
      <c r="FY145" s="38"/>
      <c r="FZ145" s="38"/>
      <c r="GA145" s="38"/>
      <c r="GB145" s="38"/>
      <c r="GC145" s="38"/>
      <c r="GD145" s="38"/>
      <c r="GE145" s="38"/>
      <c r="GF145" s="38"/>
      <c r="GG145" s="38"/>
      <c r="GH145" s="38"/>
      <c r="GI145" s="38"/>
      <c r="GJ145" s="38"/>
      <c r="GK145" s="38"/>
      <c r="GL145" s="38"/>
      <c r="GM145" s="38"/>
      <c r="GN145" s="38"/>
      <c r="GO145" s="38"/>
      <c r="GP145" s="38"/>
      <c r="GQ145" s="38"/>
      <c r="GR145" s="38"/>
      <c r="GS145" s="38"/>
      <c r="GT145" s="38"/>
      <c r="GU145" s="38"/>
      <c r="GV145" s="38"/>
      <c r="GW145" s="38"/>
      <c r="GX145" s="38"/>
      <c r="GY145" s="38"/>
      <c r="GZ145" s="38"/>
      <c r="HA145" s="38"/>
      <c r="HB145" s="38"/>
      <c r="HC145" s="38"/>
      <c r="HD145" s="38"/>
      <c r="HE145" s="38"/>
      <c r="HF145" s="38"/>
      <c r="HG145" s="38"/>
      <c r="HH145" s="38"/>
      <c r="HI145" s="38"/>
      <c r="HJ145" s="38"/>
      <c r="HK145" s="38"/>
      <c r="HL145" s="38"/>
      <c r="HM145" s="38"/>
      <c r="HN145" s="38"/>
      <c r="HO145" s="38"/>
      <c r="HP145" s="38"/>
      <c r="HQ145" s="38"/>
      <c r="HR145" s="38"/>
      <c r="HS145" s="38"/>
      <c r="HT145" s="38"/>
      <c r="HU145" s="38"/>
      <c r="HV145" s="38"/>
      <c r="HW145" s="38"/>
      <c r="HX145" s="38"/>
      <c r="HY145" s="38">
        <v>0.8</v>
      </c>
      <c r="HZ145" s="38"/>
      <c r="IA145" s="38"/>
      <c r="IB145" s="38"/>
      <c r="IC145" s="38"/>
      <c r="ID145" s="38"/>
      <c r="IE145" s="38"/>
      <c r="IF145" s="38"/>
      <c r="IG145" s="38"/>
      <c r="IH145" s="38"/>
      <c r="II145" s="38"/>
      <c r="IJ145" s="38"/>
      <c r="IK145" s="38"/>
      <c r="IL145" s="38">
        <v>0.8</v>
      </c>
      <c r="IM145" s="38"/>
      <c r="IN145" s="38"/>
      <c r="IO145" s="38"/>
      <c r="IP145" s="38"/>
      <c r="IQ145" s="38"/>
      <c r="IR145" s="38"/>
      <c r="IS145" s="38"/>
      <c r="IT145" s="38"/>
      <c r="IU145" s="38"/>
      <c r="IV145" s="38"/>
      <c r="IW145" s="38"/>
      <c r="IX145" s="38"/>
      <c r="IY145" s="38">
        <v>0.8</v>
      </c>
      <c r="IZ145" s="38"/>
      <c r="JA145" s="38"/>
      <c r="JB145" s="38"/>
      <c r="JC145" s="38"/>
      <c r="JD145" s="38"/>
      <c r="JE145" s="38"/>
      <c r="JF145" s="38">
        <v>0.8</v>
      </c>
      <c r="JG145" s="38"/>
      <c r="JH145" s="38"/>
      <c r="JI145" s="38"/>
      <c r="JJ145" s="38"/>
      <c r="JK145" s="38"/>
      <c r="JL145" s="38"/>
      <c r="JM145" s="38"/>
      <c r="JN145" s="38"/>
      <c r="JO145" s="38"/>
      <c r="JP145" s="38"/>
      <c r="JQ145" s="38"/>
      <c r="JR145" s="38"/>
      <c r="JS145" s="38"/>
      <c r="JT145" s="38"/>
      <c r="JU145" s="38"/>
      <c r="JV145" s="38"/>
      <c r="JW145" s="38"/>
      <c r="JX145" s="38"/>
      <c r="JY145" s="38"/>
      <c r="JZ145" s="38"/>
      <c r="KA145" s="38"/>
      <c r="KB145" s="38"/>
      <c r="KC145" s="38"/>
      <c r="KD145" s="38"/>
      <c r="KE145" s="38"/>
      <c r="KF145" s="38"/>
      <c r="KG145" s="38"/>
      <c r="KH145" s="38"/>
      <c r="KI145" s="38"/>
      <c r="KJ145" s="38"/>
      <c r="KK145" s="38"/>
      <c r="KL145" s="38"/>
      <c r="KM145" s="38"/>
      <c r="KN145" s="38"/>
      <c r="KO145" s="38"/>
      <c r="KP145" s="38"/>
      <c r="KQ145" s="38"/>
      <c r="KR145" s="38"/>
      <c r="KS145" s="38"/>
      <c r="KT145" s="38"/>
      <c r="KU145" s="38"/>
      <c r="KV145" s="38"/>
      <c r="KW145" s="38"/>
      <c r="KX145" s="38"/>
      <c r="KY145" s="38"/>
      <c r="KZ145" s="38"/>
      <c r="LA145" s="38"/>
      <c r="LB145" s="38"/>
      <c r="LC145" s="38"/>
      <c r="LD145" s="38"/>
      <c r="LE145" s="38"/>
      <c r="LF145" s="38"/>
      <c r="LG145" s="38"/>
      <c r="LH145" s="38"/>
      <c r="LI145" s="38"/>
      <c r="LJ145" s="38"/>
      <c r="LK145" s="38"/>
      <c r="LL145" s="38"/>
      <c r="LM145" s="38"/>
      <c r="LN145" s="38"/>
      <c r="LO145" s="38"/>
      <c r="LP145" s="38"/>
      <c r="LQ145" s="38"/>
      <c r="LR145" s="38"/>
      <c r="LS145" s="38"/>
      <c r="LT145" s="38"/>
      <c r="LU145" s="38"/>
      <c r="LV145" s="38"/>
      <c r="LW145" s="38"/>
      <c r="LX145" s="38"/>
      <c r="LY145" s="38"/>
      <c r="LZ145" s="38"/>
      <c r="MA145" s="38"/>
      <c r="MB145" s="38"/>
      <c r="MC145" s="38"/>
      <c r="MD145" s="38"/>
      <c r="ME145" s="38"/>
      <c r="MF145" s="38"/>
      <c r="MG145" s="38"/>
      <c r="MH145" s="38"/>
      <c r="MI145" s="38"/>
      <c r="MJ145" s="38"/>
      <c r="MK145" s="38"/>
      <c r="ML145" s="38"/>
      <c r="MM145" s="38"/>
      <c r="MN145" s="38"/>
      <c r="MO145" s="38"/>
      <c r="MP145" s="38"/>
      <c r="MQ145" s="38"/>
      <c r="MR145" s="38"/>
      <c r="MS145" s="38"/>
      <c r="MT145" s="38"/>
      <c r="MU145" s="38"/>
      <c r="MV145" s="38"/>
      <c r="MW145" s="38"/>
      <c r="MX145" s="38"/>
      <c r="MY145" s="38"/>
      <c r="MZ145" s="38"/>
      <c r="NA145" s="38"/>
      <c r="NB145" s="38"/>
      <c r="NC145" s="38">
        <v>0.8</v>
      </c>
      <c r="ND145" s="38"/>
      <c r="NE145" s="38"/>
      <c r="NF145" s="38"/>
      <c r="NG145" s="38">
        <v>0.8</v>
      </c>
      <c r="NH145" s="38"/>
      <c r="NI145" s="38"/>
      <c r="NJ145" s="38"/>
      <c r="NK145" s="38"/>
      <c r="NL145" s="38"/>
      <c r="NM145" s="38"/>
      <c r="NN145" s="38"/>
      <c r="NO145" s="38"/>
      <c r="NP145" s="38"/>
      <c r="NQ145" s="38"/>
      <c r="NR145" s="38"/>
      <c r="NS145" s="38"/>
      <c r="NT145" s="38"/>
      <c r="NU145" s="38"/>
      <c r="NV145" s="38"/>
      <c r="NW145" s="38"/>
      <c r="NX145" s="38"/>
      <c r="NY145" s="38"/>
      <c r="NZ145" s="38"/>
      <c r="OA145" s="38"/>
      <c r="OB145" s="38"/>
      <c r="OC145" s="38"/>
      <c r="OD145" s="38"/>
      <c r="OE145" s="38"/>
      <c r="OF145" s="38"/>
      <c r="OG145" s="38"/>
      <c r="OH145" s="38"/>
      <c r="OI145" s="38"/>
      <c r="OJ145" s="38"/>
      <c r="OK145" s="38"/>
      <c r="OL145" s="38"/>
      <c r="OM145" s="38"/>
      <c r="ON145" s="38"/>
      <c r="OO145" s="38"/>
      <c r="OP145" s="38"/>
      <c r="OQ145" s="38"/>
      <c r="OR145" s="38"/>
      <c r="OS145" s="38"/>
      <c r="OT145" s="38"/>
      <c r="OU145" s="38"/>
      <c r="OV145" s="38"/>
      <c r="OW145" s="38"/>
      <c r="OX145" s="38"/>
      <c r="OY145" s="38"/>
      <c r="OZ145" s="38"/>
      <c r="PA145" s="38"/>
      <c r="PB145" s="38"/>
      <c r="PC145" s="38"/>
      <c r="PD145" s="38"/>
      <c r="PE145" s="38"/>
      <c r="PF145" s="38"/>
      <c r="PG145" s="38"/>
      <c r="PH145" s="38"/>
      <c r="PI145" s="38"/>
      <c r="PJ145" s="38"/>
      <c r="PK145" s="38"/>
      <c r="PL145" s="38"/>
      <c r="PM145" s="38"/>
      <c r="PN145" s="38"/>
      <c r="PO145" s="38"/>
      <c r="PP145" s="38"/>
      <c r="PQ145" s="38"/>
      <c r="PR145" s="38"/>
      <c r="PS145" s="38"/>
      <c r="PT145" s="38"/>
      <c r="PU145" s="38"/>
      <c r="PV145" s="38"/>
      <c r="PW145" s="38"/>
      <c r="PX145" s="38"/>
      <c r="PY145" s="38"/>
      <c r="PZ145" s="38"/>
      <c r="QA145" s="38"/>
      <c r="QB145" s="38"/>
      <c r="QC145" s="38"/>
      <c r="QD145" s="38"/>
      <c r="QE145" s="38"/>
      <c r="QF145" s="38"/>
      <c r="QG145" s="38"/>
      <c r="QH145" s="38"/>
      <c r="QI145" s="38"/>
      <c r="QJ145" s="38"/>
      <c r="QK145" s="38"/>
      <c r="QL145" s="38"/>
      <c r="QM145" s="38"/>
      <c r="QN145" s="38"/>
      <c r="QO145" s="38"/>
      <c r="QP145" s="38"/>
      <c r="QQ145" s="38"/>
      <c r="QR145" s="38"/>
      <c r="QS145" s="38"/>
      <c r="QT145" s="38"/>
      <c r="QU145" s="38"/>
      <c r="QV145" s="38"/>
      <c r="QW145" s="38"/>
      <c r="QX145" s="38"/>
      <c r="QY145" s="38"/>
      <c r="QZ145" s="38"/>
      <c r="RA145" s="38"/>
      <c r="RB145" s="38"/>
      <c r="RC145" s="38"/>
      <c r="RD145" s="38"/>
      <c r="RE145" s="38"/>
      <c r="RF145" s="38"/>
      <c r="RG145" s="38"/>
      <c r="RH145" s="38"/>
      <c r="RI145" s="38"/>
      <c r="RJ145" s="38"/>
      <c r="RK145" s="38"/>
      <c r="RL145" s="38"/>
      <c r="RM145" s="38"/>
      <c r="RN145" s="38"/>
      <c r="RO145" s="38"/>
      <c r="RP145" s="38"/>
      <c r="RQ145" s="38"/>
      <c r="RR145" s="38"/>
      <c r="RS145" s="38"/>
      <c r="RT145" s="38"/>
      <c r="RU145" s="38"/>
      <c r="RV145" s="38"/>
      <c r="RW145" s="38"/>
      <c r="RX145" s="38"/>
      <c r="RY145" s="38"/>
      <c r="RZ145" s="38"/>
      <c r="SA145" s="38"/>
      <c r="SB145" s="38"/>
      <c r="SC145" s="38"/>
      <c r="SD145" s="38"/>
      <c r="SE145" s="38"/>
      <c r="SF145" s="38"/>
      <c r="SG145" s="38"/>
      <c r="SH145" s="38"/>
      <c r="SI145" s="38"/>
      <c r="SJ145" s="38"/>
      <c r="SK145" s="38"/>
      <c r="SL145" s="38"/>
      <c r="SM145" s="38"/>
      <c r="SN145" s="38"/>
      <c r="SO145" s="38"/>
      <c r="SP145" s="38"/>
      <c r="SQ145" s="38"/>
      <c r="SR145" s="38"/>
      <c r="SS145" s="38"/>
      <c r="ST145" s="38"/>
      <c r="SU145" s="38"/>
      <c r="SV145" s="38"/>
      <c r="SW145" s="38"/>
      <c r="SX145" s="38"/>
      <c r="SY145" s="38"/>
      <c r="SZ145" s="38"/>
      <c r="TA145" s="38"/>
      <c r="TB145" s="38"/>
      <c r="TC145" s="38"/>
      <c r="TD145" s="38"/>
      <c r="TE145" s="38"/>
      <c r="TF145" s="38"/>
      <c r="TG145" s="38"/>
      <c r="TH145" s="38"/>
      <c r="TI145" s="38"/>
      <c r="TJ145" s="38"/>
      <c r="TK145" s="38"/>
      <c r="TL145" s="38"/>
      <c r="TM145" s="38"/>
      <c r="TN145" s="38"/>
      <c r="TO145" s="38"/>
      <c r="TP145" s="38"/>
      <c r="TQ145" s="38"/>
      <c r="TR145" s="38"/>
      <c r="TS145" s="38"/>
      <c r="TT145" s="38"/>
      <c r="TU145" s="38"/>
      <c r="TV145" s="38"/>
      <c r="TW145" s="38"/>
      <c r="TX145" s="38"/>
      <c r="TY145" s="38"/>
      <c r="TZ145" s="38"/>
      <c r="UA145" s="38"/>
      <c r="UB145" s="38"/>
      <c r="UC145" s="38"/>
      <c r="UD145" s="38">
        <v>0.8</v>
      </c>
      <c r="UE145" s="38"/>
      <c r="UF145" s="38"/>
      <c r="UG145" s="38"/>
      <c r="UH145" s="38"/>
      <c r="UI145" s="38"/>
      <c r="UJ145" s="38"/>
      <c r="UK145" s="38"/>
      <c r="UL145" s="38"/>
      <c r="UM145" s="38"/>
      <c r="UN145" s="38"/>
      <c r="UO145" s="38">
        <v>0.8</v>
      </c>
      <c r="UP145" s="38"/>
      <c r="UQ145" s="38"/>
      <c r="UR145" s="38"/>
      <c r="US145" s="38"/>
      <c r="UT145" s="38"/>
      <c r="UU145" s="38"/>
      <c r="UV145" s="38"/>
      <c r="UW145" s="38"/>
      <c r="UX145" s="38"/>
      <c r="UY145" s="38"/>
      <c r="UZ145" s="38"/>
      <c r="VA145" s="38"/>
      <c r="VB145" s="38"/>
      <c r="VC145" s="38"/>
      <c r="VD145" s="38"/>
      <c r="VE145" s="38"/>
      <c r="VF145" s="38"/>
      <c r="VG145" s="38"/>
      <c r="VH145" s="38"/>
      <c r="VI145" s="38"/>
      <c r="VJ145" s="38"/>
      <c r="VK145" s="38"/>
      <c r="VL145" s="38"/>
      <c r="VM145" s="38"/>
      <c r="VN145" s="38"/>
      <c r="VO145" s="38"/>
      <c r="VP145" s="38"/>
      <c r="VQ145" s="38">
        <v>1.6</v>
      </c>
      <c r="VR145" s="38"/>
      <c r="VS145" s="38"/>
      <c r="VT145" s="38">
        <v>0.8</v>
      </c>
      <c r="VU145" s="38"/>
      <c r="VV145" s="38">
        <v>0.8</v>
      </c>
      <c r="VW145" s="38"/>
      <c r="VX145" s="38"/>
      <c r="VY145" s="38"/>
      <c r="VZ145" s="38"/>
      <c r="WA145" s="38"/>
      <c r="WB145" s="38"/>
      <c r="WC145" s="38"/>
      <c r="WD145" s="38"/>
      <c r="WE145" s="38"/>
      <c r="WF145" s="38"/>
      <c r="WG145" s="38"/>
      <c r="WH145" s="38"/>
      <c r="WI145" s="38"/>
      <c r="WJ145" s="38"/>
      <c r="WK145" s="38"/>
      <c r="WL145" s="38"/>
      <c r="WM145" s="38"/>
      <c r="WN145" s="38"/>
      <c r="WO145" s="38"/>
      <c r="WP145" s="38"/>
      <c r="WQ145" s="38"/>
      <c r="WR145" s="38"/>
      <c r="WS145" s="38"/>
      <c r="WT145" s="38"/>
      <c r="WU145" s="38"/>
      <c r="WV145" s="38"/>
      <c r="WW145" s="38"/>
      <c r="WX145" s="38"/>
      <c r="WY145" s="38"/>
      <c r="WZ145" s="38"/>
      <c r="XA145" s="38"/>
      <c r="XB145" s="38"/>
      <c r="XC145" s="38"/>
      <c r="XD145" s="38"/>
      <c r="XE145" s="38"/>
      <c r="XF145" s="38"/>
      <c r="XG145" s="38"/>
      <c r="XH145" s="38">
        <v>0.8</v>
      </c>
      <c r="XI145" s="38"/>
      <c r="XJ145" s="38"/>
      <c r="XK145" s="38"/>
      <c r="XL145" s="38"/>
      <c r="XM145" s="38"/>
      <c r="XN145" s="38"/>
      <c r="XO145" s="38">
        <v>0.8</v>
      </c>
      <c r="XP145" s="38"/>
      <c r="XQ145" s="38"/>
      <c r="XR145" s="38"/>
      <c r="XS145" s="38"/>
      <c r="XT145" s="38"/>
      <c r="XU145" s="38"/>
      <c r="XV145" s="38"/>
      <c r="XW145" s="38"/>
      <c r="XX145" s="38"/>
      <c r="XY145" s="38"/>
      <c r="XZ145" s="38"/>
      <c r="YA145" s="38"/>
      <c r="YB145" s="38"/>
      <c r="YC145" s="38"/>
      <c r="YD145" s="38"/>
      <c r="YE145" s="38"/>
      <c r="YF145" s="38"/>
      <c r="YG145" s="38"/>
      <c r="YH145" s="38"/>
      <c r="YI145" s="38"/>
      <c r="YJ145" s="38"/>
      <c r="YK145" s="38"/>
      <c r="YL145" s="38"/>
      <c r="YM145" s="38"/>
      <c r="YN145" s="38"/>
      <c r="YO145" s="38"/>
      <c r="YP145" s="38"/>
      <c r="YQ145" s="38"/>
      <c r="YR145" s="38"/>
      <c r="YS145" s="38"/>
      <c r="YT145" s="38"/>
      <c r="YU145" s="38"/>
      <c r="YV145" s="38"/>
      <c r="YW145" s="38"/>
      <c r="YX145" s="38"/>
      <c r="YY145" s="38"/>
      <c r="YZ145" s="38"/>
      <c r="ZA145" s="38"/>
      <c r="ZB145" s="38"/>
      <c r="ZC145" s="38"/>
      <c r="ZD145" s="38"/>
      <c r="ZE145" s="38"/>
      <c r="ZF145" s="38"/>
      <c r="ZG145" s="38"/>
      <c r="ZH145" s="38"/>
      <c r="ZI145" s="38"/>
      <c r="ZJ145" s="38"/>
      <c r="ZK145" s="38"/>
      <c r="ZL145" s="38"/>
      <c r="ZM145" s="38"/>
      <c r="ZN145" s="38"/>
      <c r="ZO145" s="38"/>
      <c r="ZP145" s="38"/>
      <c r="ZQ145" s="38"/>
      <c r="ZR145" s="38"/>
      <c r="ZS145" s="38"/>
      <c r="ZT145" s="38"/>
      <c r="ZU145" s="38"/>
      <c r="ZV145" s="38"/>
      <c r="ZW145" s="38"/>
      <c r="ZX145" s="38"/>
      <c r="ZY145" s="38"/>
      <c r="ZZ145" s="38"/>
      <c r="AAA145" s="38"/>
      <c r="AAB145" s="38"/>
      <c r="AAC145" s="38"/>
      <c r="AAD145" s="38"/>
      <c r="AAE145" s="38"/>
      <c r="AAF145" s="38"/>
      <c r="AAG145" s="38"/>
      <c r="AAH145" s="38"/>
      <c r="AAI145" s="38"/>
      <c r="AAJ145" s="31">
        <f t="shared" si="15"/>
        <v>0</v>
      </c>
      <c r="AAK145" s="5"/>
    </row>
    <row r="146" spans="1:713" s="36" customFormat="1" x14ac:dyDescent="0.25">
      <c r="A146" s="62" t="s">
        <v>65</v>
      </c>
      <c r="B146" s="77">
        <f t="shared" si="14"/>
        <v>0</v>
      </c>
      <c r="C146" s="69">
        <v>8</v>
      </c>
      <c r="D146" s="72">
        <v>43248</v>
      </c>
      <c r="E146" s="79">
        <v>37.17</v>
      </c>
      <c r="F146" s="79">
        <f t="shared" si="16"/>
        <v>0</v>
      </c>
      <c r="G146" s="77">
        <v>0.8</v>
      </c>
      <c r="H146" s="38"/>
      <c r="I146" s="38"/>
      <c r="J146" s="38"/>
      <c r="K146" s="38">
        <v>0.8</v>
      </c>
      <c r="L146" s="38"/>
      <c r="M146" s="38"/>
      <c r="N146" s="38"/>
      <c r="O146" s="38"/>
      <c r="P146" s="38"/>
      <c r="Q146" s="38"/>
      <c r="R146" s="38"/>
      <c r="S146" s="38">
        <v>0.8</v>
      </c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>
        <v>0.8</v>
      </c>
      <c r="AF146" s="38"/>
      <c r="AG146" s="38"/>
      <c r="AH146" s="38"/>
      <c r="AI146" s="38"/>
      <c r="AJ146" s="38"/>
      <c r="AK146" s="38"/>
      <c r="AL146" s="38"/>
      <c r="AM146" s="38"/>
      <c r="AN146" s="38"/>
      <c r="AO146" s="38"/>
      <c r="AP146" s="38"/>
      <c r="AQ146" s="38"/>
      <c r="AR146" s="38"/>
      <c r="AS146" s="38"/>
      <c r="AT146" s="38"/>
      <c r="AU146" s="38"/>
      <c r="AV146" s="38"/>
      <c r="AW146" s="38"/>
      <c r="AX146" s="38"/>
      <c r="AY146" s="38"/>
      <c r="AZ146" s="38"/>
      <c r="BA146" s="38"/>
      <c r="BB146" s="38"/>
      <c r="BC146" s="38"/>
      <c r="BD146" s="38"/>
      <c r="BE146" s="38"/>
      <c r="BF146" s="38"/>
      <c r="BG146" s="38"/>
      <c r="BH146" s="38"/>
      <c r="BI146" s="38"/>
      <c r="BJ146" s="38"/>
      <c r="BK146" s="38"/>
      <c r="BL146" s="38"/>
      <c r="BM146" s="38"/>
      <c r="BN146" s="38"/>
      <c r="BO146" s="38"/>
      <c r="BP146" s="38"/>
      <c r="BQ146" s="38"/>
      <c r="BR146" s="38"/>
      <c r="BS146" s="38"/>
      <c r="BT146" s="38"/>
      <c r="BU146" s="38"/>
      <c r="BV146" s="38"/>
      <c r="BW146" s="38"/>
      <c r="BX146" s="38"/>
      <c r="BY146" s="38">
        <v>24</v>
      </c>
      <c r="BZ146" s="38"/>
      <c r="CA146" s="38">
        <v>24</v>
      </c>
      <c r="CB146" s="38"/>
      <c r="CC146" s="38"/>
      <c r="CD146" s="38"/>
      <c r="CE146" s="38"/>
      <c r="CF146" s="38"/>
      <c r="CG146" s="38"/>
      <c r="CH146" s="38"/>
      <c r="CI146" s="38"/>
      <c r="CJ146" s="38"/>
      <c r="CK146" s="38"/>
      <c r="CL146" s="38"/>
      <c r="CM146" s="38"/>
      <c r="CN146" s="38"/>
      <c r="CO146" s="38"/>
      <c r="CP146" s="38"/>
      <c r="CQ146" s="38"/>
      <c r="CR146" s="38"/>
      <c r="CS146" s="38"/>
      <c r="CT146" s="38"/>
      <c r="CU146" s="38"/>
      <c r="CV146" s="38"/>
      <c r="CW146" s="38">
        <v>0.8</v>
      </c>
      <c r="CX146" s="38"/>
      <c r="CY146" s="38">
        <v>0.8</v>
      </c>
      <c r="CZ146" s="38"/>
      <c r="DA146" s="38"/>
      <c r="DB146" s="38"/>
      <c r="DC146" s="38"/>
      <c r="DD146" s="38"/>
      <c r="DE146" s="38"/>
      <c r="DF146" s="38"/>
      <c r="DG146" s="38"/>
      <c r="DH146" s="38"/>
      <c r="DI146" s="38"/>
      <c r="DJ146" s="38"/>
      <c r="DK146" s="38"/>
      <c r="DL146" s="38"/>
      <c r="DM146" s="38"/>
      <c r="DN146" s="38"/>
      <c r="DO146" s="38"/>
      <c r="DP146" s="38"/>
      <c r="DQ146" s="38"/>
      <c r="DR146" s="38"/>
      <c r="DS146" s="38"/>
      <c r="DT146" s="38"/>
      <c r="DU146" s="38"/>
      <c r="DV146" s="38"/>
      <c r="DW146" s="38"/>
      <c r="DX146" s="38"/>
      <c r="DY146" s="38"/>
      <c r="DZ146" s="38"/>
      <c r="EA146" s="38"/>
      <c r="EB146" s="38"/>
      <c r="EC146" s="38"/>
      <c r="ED146" s="38"/>
      <c r="EE146" s="38"/>
      <c r="EF146" s="38"/>
      <c r="EG146" s="38"/>
      <c r="EH146" s="38"/>
      <c r="EI146" s="38"/>
      <c r="EJ146" s="38"/>
      <c r="EK146" s="38"/>
      <c r="EL146" s="38"/>
      <c r="EM146" s="38"/>
      <c r="EN146" s="38"/>
      <c r="EO146" s="38"/>
      <c r="EP146" s="38"/>
      <c r="EQ146" s="38"/>
      <c r="ER146" s="38"/>
      <c r="ES146" s="38"/>
      <c r="ET146" s="38"/>
      <c r="EU146" s="38"/>
      <c r="EV146" s="38"/>
      <c r="EW146" s="38"/>
      <c r="EX146" s="38"/>
      <c r="EY146" s="38"/>
      <c r="EZ146" s="38"/>
      <c r="FA146" s="38"/>
      <c r="FB146" s="38"/>
      <c r="FC146" s="38"/>
      <c r="FD146" s="38"/>
      <c r="FE146" s="38"/>
      <c r="FF146" s="38"/>
      <c r="FG146" s="38"/>
      <c r="FH146" s="38"/>
      <c r="FI146" s="38"/>
      <c r="FJ146" s="38"/>
      <c r="FK146" s="38"/>
      <c r="FL146" s="38"/>
      <c r="FM146" s="38"/>
      <c r="FN146" s="38"/>
      <c r="FO146" s="38"/>
      <c r="FP146" s="38"/>
      <c r="FQ146" s="38"/>
      <c r="FR146" s="38"/>
      <c r="FS146" s="38"/>
      <c r="FT146" s="38"/>
      <c r="FU146" s="38"/>
      <c r="FV146" s="38"/>
      <c r="FW146" s="38"/>
      <c r="FX146" s="38"/>
      <c r="FY146" s="38"/>
      <c r="FZ146" s="38"/>
      <c r="GA146" s="38"/>
      <c r="GB146" s="38"/>
      <c r="GC146" s="38"/>
      <c r="GD146" s="38"/>
      <c r="GE146" s="38"/>
      <c r="GF146" s="38"/>
      <c r="GG146" s="38"/>
      <c r="GH146" s="38"/>
      <c r="GI146" s="38">
        <v>32</v>
      </c>
      <c r="GJ146" s="38"/>
      <c r="GK146" s="38"/>
      <c r="GL146" s="38"/>
      <c r="GM146" s="38"/>
      <c r="GN146" s="38"/>
      <c r="GO146" s="38"/>
      <c r="GP146" s="38"/>
      <c r="GQ146" s="38"/>
      <c r="GR146" s="38"/>
      <c r="GS146" s="38"/>
      <c r="GT146" s="38"/>
      <c r="GU146" s="38"/>
      <c r="GV146" s="38"/>
      <c r="GW146" s="38"/>
      <c r="GX146" s="38"/>
      <c r="GY146" s="38"/>
      <c r="GZ146" s="38">
        <v>32</v>
      </c>
      <c r="HA146" s="38"/>
      <c r="HB146" s="38"/>
      <c r="HC146" s="38"/>
      <c r="HD146" s="38"/>
      <c r="HE146" s="38"/>
      <c r="HF146" s="38"/>
      <c r="HG146" s="38"/>
      <c r="HH146" s="38"/>
      <c r="HI146" s="38"/>
      <c r="HJ146" s="38"/>
      <c r="HK146" s="38"/>
      <c r="HL146" s="38"/>
      <c r="HM146" s="38"/>
      <c r="HN146" s="38"/>
      <c r="HO146" s="38"/>
      <c r="HP146" s="38"/>
      <c r="HQ146" s="38"/>
      <c r="HR146" s="38"/>
      <c r="HS146" s="38"/>
      <c r="HT146" s="38"/>
      <c r="HU146" s="38"/>
      <c r="HV146" s="38"/>
      <c r="HW146" s="38"/>
      <c r="HX146" s="38"/>
      <c r="HY146" s="38"/>
      <c r="HZ146" s="38"/>
      <c r="IA146" s="38"/>
      <c r="IB146" s="38"/>
      <c r="IC146" s="38"/>
      <c r="ID146" s="38"/>
      <c r="IE146" s="38"/>
      <c r="IF146" s="38"/>
      <c r="IG146" s="38"/>
      <c r="IH146" s="38"/>
      <c r="II146" s="38"/>
      <c r="IJ146" s="38"/>
      <c r="IK146" s="38"/>
      <c r="IL146" s="38"/>
      <c r="IM146" s="38"/>
      <c r="IN146" s="38"/>
      <c r="IO146" s="38"/>
      <c r="IP146" s="38"/>
      <c r="IQ146" s="38"/>
      <c r="IR146" s="38"/>
      <c r="IS146" s="38"/>
      <c r="IT146" s="38"/>
      <c r="IU146" s="38"/>
      <c r="IV146" s="38"/>
      <c r="IW146" s="38"/>
      <c r="IX146" s="38"/>
      <c r="IY146" s="38"/>
      <c r="IZ146" s="38"/>
      <c r="JA146" s="38"/>
      <c r="JB146" s="38"/>
      <c r="JC146" s="38"/>
      <c r="JD146" s="38"/>
      <c r="JE146" s="38"/>
      <c r="JF146" s="38"/>
      <c r="JG146" s="38"/>
      <c r="JH146" s="38"/>
      <c r="JI146" s="38"/>
      <c r="JJ146" s="38"/>
      <c r="JK146" s="38"/>
      <c r="JL146" s="38"/>
      <c r="JM146" s="38"/>
      <c r="JN146" s="38"/>
      <c r="JO146" s="38"/>
      <c r="JP146" s="38"/>
      <c r="JQ146" s="38"/>
      <c r="JR146" s="38">
        <v>0.8</v>
      </c>
      <c r="JS146" s="38"/>
      <c r="JT146" s="38"/>
      <c r="JU146" s="38"/>
      <c r="JV146" s="38"/>
      <c r="JW146" s="38"/>
      <c r="JX146" s="38"/>
      <c r="JY146" s="38"/>
      <c r="JZ146" s="38"/>
      <c r="KA146" s="38"/>
      <c r="KB146" s="38"/>
      <c r="KC146" s="38"/>
      <c r="KD146" s="38"/>
      <c r="KE146" s="38"/>
      <c r="KF146" s="38"/>
      <c r="KG146" s="38"/>
      <c r="KH146" s="38"/>
      <c r="KI146" s="38"/>
      <c r="KJ146" s="38"/>
      <c r="KK146" s="38"/>
      <c r="KL146" s="38"/>
      <c r="KM146" s="38"/>
      <c r="KN146" s="38"/>
      <c r="KO146" s="38"/>
      <c r="KP146" s="38"/>
      <c r="KQ146" s="38"/>
      <c r="KR146" s="38"/>
      <c r="KS146" s="38"/>
      <c r="KT146" s="38"/>
      <c r="KU146" s="38"/>
      <c r="KV146" s="38">
        <v>0.8</v>
      </c>
      <c r="KW146" s="38"/>
      <c r="KX146" s="38"/>
      <c r="KY146" s="38"/>
      <c r="KZ146" s="38"/>
      <c r="LA146" s="38"/>
      <c r="LB146" s="38"/>
      <c r="LC146" s="38"/>
      <c r="LD146" s="38"/>
      <c r="LE146" s="38"/>
      <c r="LF146" s="38"/>
      <c r="LG146" s="38"/>
      <c r="LH146" s="38"/>
      <c r="LI146" s="38"/>
      <c r="LJ146" s="38"/>
      <c r="LK146" s="38"/>
      <c r="LL146" s="38"/>
      <c r="LM146" s="38"/>
      <c r="LN146" s="38"/>
      <c r="LO146" s="38"/>
      <c r="LP146" s="38"/>
      <c r="LQ146" s="38"/>
      <c r="LR146" s="38"/>
      <c r="LS146" s="38"/>
      <c r="LT146" s="38"/>
      <c r="LU146" s="38"/>
      <c r="LV146" s="38"/>
      <c r="LW146" s="38"/>
      <c r="LX146" s="38"/>
      <c r="LY146" s="38"/>
      <c r="LZ146" s="38"/>
      <c r="MA146" s="38"/>
      <c r="MB146" s="38"/>
      <c r="MC146" s="38"/>
      <c r="MD146" s="38"/>
      <c r="ME146" s="38"/>
      <c r="MF146" s="38"/>
      <c r="MG146" s="38"/>
      <c r="MH146" s="38"/>
      <c r="MI146" s="38"/>
      <c r="MJ146" s="38"/>
      <c r="MK146" s="38"/>
      <c r="ML146" s="38"/>
      <c r="MM146" s="38"/>
      <c r="MN146" s="38"/>
      <c r="MO146" s="38"/>
      <c r="MP146" s="38"/>
      <c r="MQ146" s="38"/>
      <c r="MR146" s="38"/>
      <c r="MS146" s="38"/>
      <c r="MT146" s="38"/>
      <c r="MU146" s="38"/>
      <c r="MV146" s="38"/>
      <c r="MW146" s="38"/>
      <c r="MX146" s="38"/>
      <c r="MY146" s="38"/>
      <c r="MZ146" s="38"/>
      <c r="NA146" s="38"/>
      <c r="NB146" s="38"/>
      <c r="NC146" s="38"/>
      <c r="ND146" s="38"/>
      <c r="NE146" s="38"/>
      <c r="NF146" s="38"/>
      <c r="NG146" s="38"/>
      <c r="NH146" s="38"/>
      <c r="NI146" s="38"/>
      <c r="NJ146" s="38"/>
      <c r="NK146" s="38"/>
      <c r="NL146" s="38"/>
      <c r="NM146" s="38"/>
      <c r="NN146" s="38"/>
      <c r="NO146" s="38"/>
      <c r="NP146" s="38"/>
      <c r="NQ146" s="38"/>
      <c r="NR146" s="38"/>
      <c r="NS146" s="38"/>
      <c r="NT146" s="38"/>
      <c r="NU146" s="38"/>
      <c r="NV146" s="38"/>
      <c r="NW146" s="38"/>
      <c r="NX146" s="38"/>
      <c r="NY146" s="38"/>
      <c r="NZ146" s="38"/>
      <c r="OA146" s="38"/>
      <c r="OB146" s="38"/>
      <c r="OC146" s="38"/>
      <c r="OD146" s="38"/>
      <c r="OE146" s="38"/>
      <c r="OF146" s="38"/>
      <c r="OG146" s="38"/>
      <c r="OH146" s="38"/>
      <c r="OI146" s="38"/>
      <c r="OJ146" s="38"/>
      <c r="OK146" s="38"/>
      <c r="OL146" s="38"/>
      <c r="OM146" s="38"/>
      <c r="ON146" s="38"/>
      <c r="OO146" s="38"/>
      <c r="OP146" s="38"/>
      <c r="OQ146" s="38"/>
      <c r="OR146" s="38"/>
      <c r="OS146" s="38"/>
      <c r="OT146" s="38"/>
      <c r="OU146" s="38"/>
      <c r="OV146" s="38"/>
      <c r="OW146" s="38"/>
      <c r="OX146" s="38"/>
      <c r="OY146" s="38"/>
      <c r="OZ146" s="38"/>
      <c r="PA146" s="38"/>
      <c r="PB146" s="38"/>
      <c r="PC146" s="38"/>
      <c r="PD146" s="38"/>
      <c r="PE146" s="38"/>
      <c r="PF146" s="38"/>
      <c r="PG146" s="38"/>
      <c r="PH146" s="38"/>
      <c r="PI146" s="38"/>
      <c r="PJ146" s="38"/>
      <c r="PK146" s="38"/>
      <c r="PL146" s="38"/>
      <c r="PM146" s="38"/>
      <c r="PN146" s="38"/>
      <c r="PO146" s="38"/>
      <c r="PP146" s="38"/>
      <c r="PQ146" s="38"/>
      <c r="PR146" s="38"/>
      <c r="PS146" s="38"/>
      <c r="PT146" s="38"/>
      <c r="PU146" s="38"/>
      <c r="PV146" s="38"/>
      <c r="PW146" s="38"/>
      <c r="PX146" s="38"/>
      <c r="PY146" s="38"/>
      <c r="PZ146" s="38"/>
      <c r="QA146" s="38"/>
      <c r="QB146" s="38"/>
      <c r="QC146" s="38"/>
      <c r="QD146" s="38"/>
      <c r="QE146" s="38"/>
      <c r="QF146" s="38"/>
      <c r="QG146" s="38"/>
      <c r="QH146" s="38"/>
      <c r="QI146" s="38"/>
      <c r="QJ146" s="38"/>
      <c r="QK146" s="38"/>
      <c r="QL146" s="38"/>
      <c r="QM146" s="38"/>
      <c r="QN146" s="38"/>
      <c r="QO146" s="38"/>
      <c r="QP146" s="38"/>
      <c r="QQ146" s="38"/>
      <c r="QR146" s="38"/>
      <c r="QS146" s="38"/>
      <c r="QT146" s="38"/>
      <c r="QU146" s="38"/>
      <c r="QV146" s="38"/>
      <c r="QW146" s="38"/>
      <c r="QX146" s="38"/>
      <c r="QY146" s="38"/>
      <c r="QZ146" s="38"/>
      <c r="RA146" s="38"/>
      <c r="RB146" s="38"/>
      <c r="RC146" s="38"/>
      <c r="RD146" s="38"/>
      <c r="RE146" s="38"/>
      <c r="RF146" s="38"/>
      <c r="RG146" s="38"/>
      <c r="RH146" s="38"/>
      <c r="RI146" s="38"/>
      <c r="RJ146" s="38"/>
      <c r="RK146" s="38"/>
      <c r="RL146" s="38"/>
      <c r="RM146" s="38"/>
      <c r="RN146" s="38"/>
      <c r="RO146" s="38"/>
      <c r="RP146" s="38"/>
      <c r="RQ146" s="38"/>
      <c r="RR146" s="38"/>
      <c r="RS146" s="38"/>
      <c r="RT146" s="38"/>
      <c r="RU146" s="38"/>
      <c r="RV146" s="38"/>
      <c r="RW146" s="38"/>
      <c r="RX146" s="38"/>
      <c r="RY146" s="38"/>
      <c r="RZ146" s="38"/>
      <c r="SA146" s="38"/>
      <c r="SB146" s="38"/>
      <c r="SC146" s="38"/>
      <c r="SD146" s="38"/>
      <c r="SE146" s="38"/>
      <c r="SF146" s="38"/>
      <c r="SG146" s="38"/>
      <c r="SH146" s="38"/>
      <c r="SI146" s="38"/>
      <c r="SJ146" s="38"/>
      <c r="SK146" s="38"/>
      <c r="SL146" s="38"/>
      <c r="SM146" s="38"/>
      <c r="SN146" s="38"/>
      <c r="SO146" s="38"/>
      <c r="SP146" s="38"/>
      <c r="SQ146" s="38"/>
      <c r="SR146" s="38"/>
      <c r="SS146" s="38"/>
      <c r="ST146" s="38"/>
      <c r="SU146" s="38"/>
      <c r="SV146" s="38"/>
      <c r="SW146" s="38"/>
      <c r="SX146" s="38"/>
      <c r="SY146" s="38"/>
      <c r="SZ146" s="38"/>
      <c r="TA146" s="38"/>
      <c r="TB146" s="38"/>
      <c r="TC146" s="38"/>
      <c r="TD146" s="38"/>
      <c r="TE146" s="38"/>
      <c r="TF146" s="38"/>
      <c r="TG146" s="38"/>
      <c r="TH146" s="38"/>
      <c r="TI146" s="38"/>
      <c r="TJ146" s="38"/>
      <c r="TK146" s="38"/>
      <c r="TL146" s="38"/>
      <c r="TM146" s="38"/>
      <c r="TN146" s="38"/>
      <c r="TO146" s="38"/>
      <c r="TP146" s="38"/>
      <c r="TQ146" s="38"/>
      <c r="TR146" s="38"/>
      <c r="TS146" s="38"/>
      <c r="TT146" s="38"/>
      <c r="TU146" s="38"/>
      <c r="TV146" s="38"/>
      <c r="TW146" s="38"/>
      <c r="TX146" s="38"/>
      <c r="TY146" s="38"/>
      <c r="TZ146" s="38"/>
      <c r="UA146" s="38"/>
      <c r="UB146" s="38"/>
      <c r="UC146" s="38"/>
      <c r="UD146" s="38"/>
      <c r="UE146" s="38"/>
      <c r="UF146" s="38"/>
      <c r="UG146" s="38"/>
      <c r="UH146" s="38"/>
      <c r="UI146" s="38"/>
      <c r="UJ146" s="38"/>
      <c r="UK146" s="38"/>
      <c r="UL146" s="38"/>
      <c r="UM146" s="38"/>
      <c r="UN146" s="38"/>
      <c r="UO146" s="38"/>
      <c r="UP146" s="38"/>
      <c r="UQ146" s="38"/>
      <c r="UR146" s="38"/>
      <c r="US146" s="38"/>
      <c r="UT146" s="38"/>
      <c r="UU146" s="38"/>
      <c r="UV146" s="38"/>
      <c r="UW146" s="38"/>
      <c r="UX146" s="38"/>
      <c r="UY146" s="38"/>
      <c r="UZ146" s="38"/>
      <c r="VA146" s="38"/>
      <c r="VB146" s="38"/>
      <c r="VC146" s="38"/>
      <c r="VD146" s="38"/>
      <c r="VE146" s="38"/>
      <c r="VF146" s="38"/>
      <c r="VG146" s="38"/>
      <c r="VH146" s="38"/>
      <c r="VI146" s="38"/>
      <c r="VJ146" s="38"/>
      <c r="VK146" s="38"/>
      <c r="VL146" s="38"/>
      <c r="VM146" s="38"/>
      <c r="VN146" s="38"/>
      <c r="VO146" s="38"/>
      <c r="VP146" s="38"/>
      <c r="VQ146" s="38"/>
      <c r="VR146" s="38"/>
      <c r="VS146" s="38"/>
      <c r="VT146" s="38"/>
      <c r="VU146" s="38"/>
      <c r="VV146" s="38"/>
      <c r="VW146" s="38"/>
      <c r="VX146" s="38"/>
      <c r="VY146" s="38"/>
      <c r="VZ146" s="38"/>
      <c r="WA146" s="38"/>
      <c r="WB146" s="38"/>
      <c r="WC146" s="38"/>
      <c r="WD146" s="38"/>
      <c r="WE146" s="38"/>
      <c r="WF146" s="38"/>
      <c r="WG146" s="38"/>
      <c r="WH146" s="38"/>
      <c r="WI146" s="38"/>
      <c r="WJ146" s="38"/>
      <c r="WK146" s="38"/>
      <c r="WL146" s="38"/>
      <c r="WM146" s="38"/>
      <c r="WN146" s="38"/>
      <c r="WO146" s="38"/>
      <c r="WP146" s="38"/>
      <c r="WQ146" s="38"/>
      <c r="WR146" s="38"/>
      <c r="WS146" s="38"/>
      <c r="WT146" s="38"/>
      <c r="WU146" s="38"/>
      <c r="WV146" s="38"/>
      <c r="WW146" s="38"/>
      <c r="WX146" s="38"/>
      <c r="WY146" s="38"/>
      <c r="WZ146" s="38"/>
      <c r="XA146" s="38"/>
      <c r="XB146" s="38"/>
      <c r="XC146" s="38"/>
      <c r="XD146" s="38"/>
      <c r="XE146" s="38"/>
      <c r="XF146" s="38"/>
      <c r="XG146" s="38"/>
      <c r="XH146" s="38"/>
      <c r="XI146" s="38"/>
      <c r="XJ146" s="38"/>
      <c r="XK146" s="38"/>
      <c r="XL146" s="38"/>
      <c r="XM146" s="38"/>
      <c r="XN146" s="38"/>
      <c r="XO146" s="38"/>
      <c r="XP146" s="38"/>
      <c r="XQ146" s="38"/>
      <c r="XR146" s="38"/>
      <c r="XS146" s="38"/>
      <c r="XT146" s="38"/>
      <c r="XU146" s="38"/>
      <c r="XV146" s="38"/>
      <c r="XW146" s="38"/>
      <c r="XX146" s="38"/>
      <c r="XY146" s="38"/>
      <c r="XZ146" s="38"/>
      <c r="YA146" s="38"/>
      <c r="YB146" s="38"/>
      <c r="YC146" s="38"/>
      <c r="YD146" s="38"/>
      <c r="YE146" s="38"/>
      <c r="YF146" s="38"/>
      <c r="YG146" s="38"/>
      <c r="YH146" s="38"/>
      <c r="YI146" s="38"/>
      <c r="YJ146" s="38"/>
      <c r="YK146" s="38"/>
      <c r="YL146" s="38"/>
      <c r="YM146" s="38"/>
      <c r="YN146" s="38"/>
      <c r="YO146" s="38"/>
      <c r="YP146" s="38"/>
      <c r="YQ146" s="38"/>
      <c r="YR146" s="38"/>
      <c r="YS146" s="38"/>
      <c r="YT146" s="38"/>
      <c r="YU146" s="38"/>
      <c r="YV146" s="38"/>
      <c r="YW146" s="38"/>
      <c r="YX146" s="38"/>
      <c r="YY146" s="38"/>
      <c r="YZ146" s="38"/>
      <c r="ZA146" s="38"/>
      <c r="ZB146" s="38"/>
      <c r="ZC146" s="38"/>
      <c r="ZD146" s="38"/>
      <c r="ZE146" s="38"/>
      <c r="ZF146" s="38"/>
      <c r="ZG146" s="38"/>
      <c r="ZH146" s="38"/>
      <c r="ZI146" s="38"/>
      <c r="ZJ146" s="38"/>
      <c r="ZK146" s="38"/>
      <c r="ZL146" s="38"/>
      <c r="ZM146" s="38"/>
      <c r="ZN146" s="38"/>
      <c r="ZO146" s="38"/>
      <c r="ZP146" s="38"/>
      <c r="ZQ146" s="38"/>
      <c r="ZR146" s="38"/>
      <c r="ZS146" s="38"/>
      <c r="ZT146" s="38"/>
      <c r="ZU146" s="38"/>
      <c r="ZV146" s="38"/>
      <c r="ZW146" s="38"/>
      <c r="ZX146" s="38"/>
      <c r="ZY146" s="38"/>
      <c r="ZZ146" s="38"/>
      <c r="AAA146" s="38"/>
      <c r="AAB146" s="38"/>
      <c r="AAC146" s="38"/>
      <c r="AAD146" s="38"/>
      <c r="AAE146" s="38"/>
      <c r="AAF146" s="38"/>
      <c r="AAG146" s="38"/>
      <c r="AAH146" s="38"/>
      <c r="AAI146" s="38"/>
      <c r="AAJ146" s="31">
        <f t="shared" si="15"/>
        <v>0</v>
      </c>
      <c r="AAK146" s="5"/>
    </row>
    <row r="147" spans="1:713" s="36" customFormat="1" x14ac:dyDescent="0.25">
      <c r="A147" s="62" t="s">
        <v>189</v>
      </c>
      <c r="B147" s="77">
        <f t="shared" si="14"/>
        <v>0</v>
      </c>
      <c r="C147" s="69">
        <v>0.8</v>
      </c>
      <c r="D147" s="72">
        <v>42835</v>
      </c>
      <c r="E147" s="79">
        <v>23.51</v>
      </c>
      <c r="F147" s="79">
        <f t="shared" si="16"/>
        <v>0</v>
      </c>
      <c r="G147" s="77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  <c r="AL147" s="38"/>
      <c r="AM147" s="38"/>
      <c r="AN147" s="38"/>
      <c r="AO147" s="38"/>
      <c r="AP147" s="38"/>
      <c r="AQ147" s="38"/>
      <c r="AR147" s="38"/>
      <c r="AS147" s="38"/>
      <c r="AT147" s="38"/>
      <c r="AU147" s="38"/>
      <c r="AV147" s="38"/>
      <c r="AW147" s="38"/>
      <c r="AX147" s="38"/>
      <c r="AY147" s="38"/>
      <c r="AZ147" s="38"/>
      <c r="BA147" s="38"/>
      <c r="BB147" s="38"/>
      <c r="BC147" s="38"/>
      <c r="BD147" s="38"/>
      <c r="BE147" s="38"/>
      <c r="BF147" s="38"/>
      <c r="BG147" s="38"/>
      <c r="BH147" s="38"/>
      <c r="BI147" s="38"/>
      <c r="BJ147" s="38"/>
      <c r="BK147" s="38"/>
      <c r="BL147" s="38"/>
      <c r="BM147" s="38"/>
      <c r="BN147" s="38"/>
      <c r="BO147" s="38"/>
      <c r="BP147" s="38"/>
      <c r="BQ147" s="38"/>
      <c r="BR147" s="38"/>
      <c r="BS147" s="38"/>
      <c r="BT147" s="38"/>
      <c r="BU147" s="38"/>
      <c r="BV147" s="38"/>
      <c r="BW147" s="38"/>
      <c r="BX147" s="38"/>
      <c r="BY147" s="38"/>
      <c r="BZ147" s="38"/>
      <c r="CA147" s="38"/>
      <c r="CB147" s="38"/>
      <c r="CC147" s="38"/>
      <c r="CD147" s="38"/>
      <c r="CE147" s="38"/>
      <c r="CF147" s="38"/>
      <c r="CG147" s="38"/>
      <c r="CH147" s="38"/>
      <c r="CI147" s="38"/>
      <c r="CJ147" s="38"/>
      <c r="CK147" s="38"/>
      <c r="CL147" s="38"/>
      <c r="CM147" s="38"/>
      <c r="CN147" s="38"/>
      <c r="CO147" s="38"/>
      <c r="CP147" s="38"/>
      <c r="CQ147" s="38"/>
      <c r="CR147" s="38"/>
      <c r="CS147" s="38"/>
      <c r="CT147" s="38"/>
      <c r="CU147" s="38"/>
      <c r="CV147" s="38"/>
      <c r="CW147" s="38"/>
      <c r="CX147" s="38"/>
      <c r="CY147" s="38"/>
      <c r="CZ147" s="38"/>
      <c r="DA147" s="38"/>
      <c r="DB147" s="38"/>
      <c r="DC147" s="38"/>
      <c r="DD147" s="38"/>
      <c r="DE147" s="38"/>
      <c r="DF147" s="38"/>
      <c r="DG147" s="38"/>
      <c r="DH147" s="38"/>
      <c r="DI147" s="38"/>
      <c r="DJ147" s="38"/>
      <c r="DK147" s="38"/>
      <c r="DL147" s="38"/>
      <c r="DM147" s="38"/>
      <c r="DN147" s="38"/>
      <c r="DO147" s="38"/>
      <c r="DP147" s="38"/>
      <c r="DQ147" s="38"/>
      <c r="DR147" s="38"/>
      <c r="DS147" s="38"/>
      <c r="DT147" s="38"/>
      <c r="DU147" s="38"/>
      <c r="DV147" s="38"/>
      <c r="DW147" s="38"/>
      <c r="DX147" s="38"/>
      <c r="DY147" s="38"/>
      <c r="DZ147" s="38"/>
      <c r="EA147" s="38"/>
      <c r="EB147" s="38"/>
      <c r="EC147" s="38"/>
      <c r="ED147" s="38"/>
      <c r="EE147" s="38"/>
      <c r="EF147" s="38"/>
      <c r="EG147" s="38"/>
      <c r="EH147" s="38"/>
      <c r="EI147" s="38"/>
      <c r="EJ147" s="38"/>
      <c r="EK147" s="38"/>
      <c r="EL147" s="38"/>
      <c r="EM147" s="38"/>
      <c r="EN147" s="38"/>
      <c r="EO147" s="38"/>
      <c r="EP147" s="38"/>
      <c r="EQ147" s="38"/>
      <c r="ER147" s="38"/>
      <c r="ES147" s="38"/>
      <c r="ET147" s="38"/>
      <c r="EU147" s="38"/>
      <c r="EV147" s="38"/>
      <c r="EW147" s="38"/>
      <c r="EX147" s="38"/>
      <c r="EY147" s="38"/>
      <c r="EZ147" s="38"/>
      <c r="FA147" s="38"/>
      <c r="FB147" s="38"/>
      <c r="FC147" s="38"/>
      <c r="FD147" s="38"/>
      <c r="FE147" s="38"/>
      <c r="FF147" s="38"/>
      <c r="FG147" s="38"/>
      <c r="FH147" s="38"/>
      <c r="FI147" s="38"/>
      <c r="FJ147" s="38"/>
      <c r="FK147" s="38"/>
      <c r="FL147" s="38"/>
      <c r="FM147" s="38"/>
      <c r="FN147" s="38"/>
      <c r="FO147" s="38"/>
      <c r="FP147" s="38"/>
      <c r="FQ147" s="38"/>
      <c r="FR147" s="38"/>
      <c r="FS147" s="38"/>
      <c r="FT147" s="38"/>
      <c r="FU147" s="38"/>
      <c r="FV147" s="38"/>
      <c r="FW147" s="38"/>
      <c r="FX147" s="38"/>
      <c r="FY147" s="38"/>
      <c r="FZ147" s="38"/>
      <c r="GA147" s="38"/>
      <c r="GB147" s="38"/>
      <c r="GC147" s="38"/>
      <c r="GD147" s="38"/>
      <c r="GE147" s="38"/>
      <c r="GF147" s="38"/>
      <c r="GG147" s="38"/>
      <c r="GH147" s="38"/>
      <c r="GI147" s="38"/>
      <c r="GJ147" s="38"/>
      <c r="GK147" s="38"/>
      <c r="GL147" s="38"/>
      <c r="GM147" s="38"/>
      <c r="GN147" s="38"/>
      <c r="GO147" s="38"/>
      <c r="GP147" s="38"/>
      <c r="GQ147" s="38"/>
      <c r="GR147" s="38"/>
      <c r="GS147" s="38"/>
      <c r="GT147" s="38"/>
      <c r="GU147" s="38"/>
      <c r="GV147" s="38"/>
      <c r="GW147" s="38"/>
      <c r="GX147" s="38"/>
      <c r="GY147" s="38"/>
      <c r="GZ147" s="38"/>
      <c r="HA147" s="38"/>
      <c r="HB147" s="38"/>
      <c r="HC147" s="38"/>
      <c r="HD147" s="38"/>
      <c r="HE147" s="38"/>
      <c r="HF147" s="38"/>
      <c r="HG147" s="38"/>
      <c r="HH147" s="38"/>
      <c r="HI147" s="38"/>
      <c r="HJ147" s="38"/>
      <c r="HK147" s="38"/>
      <c r="HL147" s="38"/>
      <c r="HM147" s="38"/>
      <c r="HN147" s="38"/>
      <c r="HO147" s="38"/>
      <c r="HP147" s="38"/>
      <c r="HQ147" s="38"/>
      <c r="HR147" s="38"/>
      <c r="HS147" s="38"/>
      <c r="HT147" s="38"/>
      <c r="HU147" s="38"/>
      <c r="HV147" s="38"/>
      <c r="HW147" s="38"/>
      <c r="HX147" s="38"/>
      <c r="HY147" s="38"/>
      <c r="HZ147" s="38"/>
      <c r="IA147" s="38"/>
      <c r="IB147" s="38"/>
      <c r="IC147" s="38"/>
      <c r="ID147" s="38"/>
      <c r="IE147" s="38"/>
      <c r="IF147" s="38"/>
      <c r="IG147" s="38"/>
      <c r="IH147" s="38"/>
      <c r="II147" s="38"/>
      <c r="IJ147" s="38"/>
      <c r="IK147" s="38"/>
      <c r="IL147" s="38"/>
      <c r="IM147" s="38"/>
      <c r="IN147" s="38"/>
      <c r="IO147" s="38"/>
      <c r="IP147" s="38"/>
      <c r="IQ147" s="38"/>
      <c r="IR147" s="38"/>
      <c r="IS147" s="38"/>
      <c r="IT147" s="38"/>
      <c r="IU147" s="38"/>
      <c r="IV147" s="38"/>
      <c r="IW147" s="38"/>
      <c r="IX147" s="38"/>
      <c r="IY147" s="38"/>
      <c r="IZ147" s="38"/>
      <c r="JA147" s="38"/>
      <c r="JB147" s="38"/>
      <c r="JC147" s="38"/>
      <c r="JD147" s="38"/>
      <c r="JE147" s="38"/>
      <c r="JF147" s="38"/>
      <c r="JG147" s="38"/>
      <c r="JH147" s="38"/>
      <c r="JI147" s="38"/>
      <c r="JJ147" s="38"/>
      <c r="JK147" s="38"/>
      <c r="JL147" s="38"/>
      <c r="JM147" s="38"/>
      <c r="JN147" s="38"/>
      <c r="JO147" s="38"/>
      <c r="JP147" s="38"/>
      <c r="JQ147" s="38"/>
      <c r="JR147" s="38"/>
      <c r="JS147" s="38"/>
      <c r="JT147" s="38"/>
      <c r="JU147" s="38"/>
      <c r="JV147" s="38"/>
      <c r="JW147" s="38"/>
      <c r="JX147" s="38"/>
      <c r="JY147" s="38"/>
      <c r="JZ147" s="38"/>
      <c r="KA147" s="38"/>
      <c r="KB147" s="38"/>
      <c r="KC147" s="38"/>
      <c r="KD147" s="38"/>
      <c r="KE147" s="38"/>
      <c r="KF147" s="38"/>
      <c r="KG147" s="38"/>
      <c r="KH147" s="38"/>
      <c r="KI147" s="38"/>
      <c r="KJ147" s="38"/>
      <c r="KK147" s="38"/>
      <c r="KL147" s="38"/>
      <c r="KM147" s="38"/>
      <c r="KN147" s="38"/>
      <c r="KO147" s="38"/>
      <c r="KP147" s="38"/>
      <c r="KQ147" s="38"/>
      <c r="KR147" s="38"/>
      <c r="KS147" s="38"/>
      <c r="KT147" s="38"/>
      <c r="KU147" s="38"/>
      <c r="KV147" s="38"/>
      <c r="KW147" s="38"/>
      <c r="KX147" s="38"/>
      <c r="KY147" s="38"/>
      <c r="KZ147" s="38"/>
      <c r="LA147" s="38"/>
      <c r="LB147" s="38"/>
      <c r="LC147" s="38"/>
      <c r="LD147" s="38"/>
      <c r="LE147" s="38"/>
      <c r="LF147" s="38"/>
      <c r="LG147" s="38"/>
      <c r="LH147" s="38"/>
      <c r="LI147" s="38"/>
      <c r="LJ147" s="38"/>
      <c r="LK147" s="38"/>
      <c r="LL147" s="38"/>
      <c r="LM147" s="38"/>
      <c r="LN147" s="38"/>
      <c r="LO147" s="38"/>
      <c r="LP147" s="38"/>
      <c r="LQ147" s="38"/>
      <c r="LR147" s="38"/>
      <c r="LS147" s="38"/>
      <c r="LT147" s="38"/>
      <c r="LU147" s="38"/>
      <c r="LV147" s="38"/>
      <c r="LW147" s="38"/>
      <c r="LX147" s="38"/>
      <c r="LY147" s="38"/>
      <c r="LZ147" s="38"/>
      <c r="MA147" s="38"/>
      <c r="MB147" s="38"/>
      <c r="MC147" s="38"/>
      <c r="MD147" s="38"/>
      <c r="ME147" s="38"/>
      <c r="MF147" s="38"/>
      <c r="MG147" s="38"/>
      <c r="MH147" s="38"/>
      <c r="MI147" s="38"/>
      <c r="MJ147" s="38"/>
      <c r="MK147" s="38"/>
      <c r="ML147" s="38"/>
      <c r="MM147" s="38"/>
      <c r="MN147" s="38"/>
      <c r="MO147" s="38"/>
      <c r="MP147" s="38"/>
      <c r="MQ147" s="38"/>
      <c r="MR147" s="38"/>
      <c r="MS147" s="38"/>
      <c r="MT147" s="38"/>
      <c r="MU147" s="38"/>
      <c r="MV147" s="38"/>
      <c r="MW147" s="38"/>
      <c r="MX147" s="38"/>
      <c r="MY147" s="38"/>
      <c r="MZ147" s="38"/>
      <c r="NA147" s="38"/>
      <c r="NB147" s="38"/>
      <c r="NC147" s="38"/>
      <c r="ND147" s="38"/>
      <c r="NE147" s="38"/>
      <c r="NF147" s="38"/>
      <c r="NG147" s="38"/>
      <c r="NH147" s="38"/>
      <c r="NI147" s="38"/>
      <c r="NJ147" s="38"/>
      <c r="NK147" s="38"/>
      <c r="NL147" s="38"/>
      <c r="NM147" s="38"/>
      <c r="NN147" s="38"/>
      <c r="NO147" s="38"/>
      <c r="NP147" s="38"/>
      <c r="NQ147" s="38"/>
      <c r="NR147" s="38"/>
      <c r="NS147" s="38"/>
      <c r="NT147" s="38"/>
      <c r="NU147" s="38"/>
      <c r="NV147" s="38"/>
      <c r="NW147" s="38"/>
      <c r="NX147" s="38"/>
      <c r="NY147" s="38"/>
      <c r="NZ147" s="38"/>
      <c r="OA147" s="38"/>
      <c r="OB147" s="38"/>
      <c r="OC147" s="38"/>
      <c r="OD147" s="38"/>
      <c r="OE147" s="38"/>
      <c r="OF147" s="38"/>
      <c r="OG147" s="38"/>
      <c r="OH147" s="38"/>
      <c r="OI147" s="38"/>
      <c r="OJ147" s="38"/>
      <c r="OK147" s="38"/>
      <c r="OL147" s="38"/>
      <c r="OM147" s="38"/>
      <c r="ON147" s="38"/>
      <c r="OO147" s="38"/>
      <c r="OP147" s="38"/>
      <c r="OQ147" s="38"/>
      <c r="OR147" s="38"/>
      <c r="OS147" s="38"/>
      <c r="OT147" s="38"/>
      <c r="OU147" s="38"/>
      <c r="OV147" s="38"/>
      <c r="OW147" s="38"/>
      <c r="OX147" s="38"/>
      <c r="OY147" s="38"/>
      <c r="OZ147" s="38"/>
      <c r="PA147" s="38"/>
      <c r="PB147" s="38"/>
      <c r="PC147" s="38"/>
      <c r="PD147" s="38"/>
      <c r="PE147" s="38"/>
      <c r="PF147" s="38"/>
      <c r="PG147" s="38"/>
      <c r="PH147" s="38"/>
      <c r="PI147" s="38"/>
      <c r="PJ147" s="38"/>
      <c r="PK147" s="38"/>
      <c r="PL147" s="38"/>
      <c r="PM147" s="38"/>
      <c r="PN147" s="38"/>
      <c r="PO147" s="38"/>
      <c r="PP147" s="38"/>
      <c r="PQ147" s="38"/>
      <c r="PR147" s="38"/>
      <c r="PS147" s="38"/>
      <c r="PT147" s="38"/>
      <c r="PU147" s="38"/>
      <c r="PV147" s="38"/>
      <c r="PW147" s="38"/>
      <c r="PX147" s="38"/>
      <c r="PY147" s="38"/>
      <c r="PZ147" s="38"/>
      <c r="QA147" s="38"/>
      <c r="QB147" s="38"/>
      <c r="QC147" s="38"/>
      <c r="QD147" s="38"/>
      <c r="QE147" s="38"/>
      <c r="QF147" s="38"/>
      <c r="QG147" s="38"/>
      <c r="QH147" s="38"/>
      <c r="QI147" s="38"/>
      <c r="QJ147" s="38"/>
      <c r="QK147" s="38"/>
      <c r="QL147" s="38"/>
      <c r="QM147" s="38"/>
      <c r="QN147" s="38"/>
      <c r="QO147" s="38"/>
      <c r="QP147" s="38"/>
      <c r="QQ147" s="38"/>
      <c r="QR147" s="38"/>
      <c r="QS147" s="38"/>
      <c r="QT147" s="38"/>
      <c r="QU147" s="38"/>
      <c r="QV147" s="38"/>
      <c r="QW147" s="38"/>
      <c r="QX147" s="38"/>
      <c r="QY147" s="38"/>
      <c r="QZ147" s="38"/>
      <c r="RA147" s="38"/>
      <c r="RB147" s="38"/>
      <c r="RC147" s="38"/>
      <c r="RD147" s="38"/>
      <c r="RE147" s="38"/>
      <c r="RF147" s="38"/>
      <c r="RG147" s="38"/>
      <c r="RH147" s="38"/>
      <c r="RI147" s="38"/>
      <c r="RJ147" s="38"/>
      <c r="RK147" s="38"/>
      <c r="RL147" s="38"/>
      <c r="RM147" s="38"/>
      <c r="RN147" s="38"/>
      <c r="RO147" s="38"/>
      <c r="RP147" s="38"/>
      <c r="RQ147" s="38"/>
      <c r="RR147" s="38"/>
      <c r="RS147" s="38"/>
      <c r="RT147" s="38"/>
      <c r="RU147" s="38"/>
      <c r="RV147" s="38"/>
      <c r="RW147" s="38"/>
      <c r="RX147" s="38"/>
      <c r="RY147" s="38"/>
      <c r="RZ147" s="38"/>
      <c r="SA147" s="38"/>
      <c r="SB147" s="38"/>
      <c r="SC147" s="38"/>
      <c r="SD147" s="38"/>
      <c r="SE147" s="38"/>
      <c r="SF147" s="38"/>
      <c r="SG147" s="38"/>
      <c r="SH147" s="38"/>
      <c r="SI147" s="38"/>
      <c r="SJ147" s="38"/>
      <c r="SK147" s="38"/>
      <c r="SL147" s="38"/>
      <c r="SM147" s="38"/>
      <c r="SN147" s="38"/>
      <c r="SO147" s="38"/>
      <c r="SP147" s="38"/>
      <c r="SQ147" s="38"/>
      <c r="SR147" s="38"/>
      <c r="SS147" s="38"/>
      <c r="ST147" s="38"/>
      <c r="SU147" s="38"/>
      <c r="SV147" s="38"/>
      <c r="SW147" s="38"/>
      <c r="SX147" s="38"/>
      <c r="SY147" s="38"/>
      <c r="SZ147" s="38"/>
      <c r="TA147" s="38"/>
      <c r="TB147" s="38"/>
      <c r="TC147" s="38"/>
      <c r="TD147" s="38"/>
      <c r="TE147" s="38"/>
      <c r="TF147" s="38"/>
      <c r="TG147" s="38"/>
      <c r="TH147" s="38"/>
      <c r="TI147" s="38"/>
      <c r="TJ147" s="38"/>
      <c r="TK147" s="38"/>
      <c r="TL147" s="38"/>
      <c r="TM147" s="38"/>
      <c r="TN147" s="38"/>
      <c r="TO147" s="38"/>
      <c r="TP147" s="38"/>
      <c r="TQ147" s="38"/>
      <c r="TR147" s="38"/>
      <c r="TS147" s="38"/>
      <c r="TT147" s="38"/>
      <c r="TU147" s="38"/>
      <c r="TV147" s="38"/>
      <c r="TW147" s="38"/>
      <c r="TX147" s="38"/>
      <c r="TY147" s="38"/>
      <c r="TZ147" s="38"/>
      <c r="UA147" s="38"/>
      <c r="UB147" s="38"/>
      <c r="UC147" s="38"/>
      <c r="UD147" s="38"/>
      <c r="UE147" s="38"/>
      <c r="UF147" s="38"/>
      <c r="UG147" s="38"/>
      <c r="UH147" s="38"/>
      <c r="UI147" s="38"/>
      <c r="UJ147" s="38"/>
      <c r="UK147" s="38"/>
      <c r="UL147" s="38"/>
      <c r="UM147" s="38"/>
      <c r="UN147" s="38"/>
      <c r="UO147" s="38"/>
      <c r="UP147" s="38"/>
      <c r="UQ147" s="38"/>
      <c r="UR147" s="38"/>
      <c r="US147" s="38"/>
      <c r="UT147" s="38"/>
      <c r="UU147" s="38"/>
      <c r="UV147" s="38"/>
      <c r="UW147" s="38"/>
      <c r="UX147" s="38"/>
      <c r="UY147" s="38"/>
      <c r="UZ147" s="38"/>
      <c r="VA147" s="38"/>
      <c r="VB147" s="38"/>
      <c r="VC147" s="38"/>
      <c r="VD147" s="38"/>
      <c r="VE147" s="38"/>
      <c r="VF147" s="38"/>
      <c r="VG147" s="38"/>
      <c r="VH147" s="38"/>
      <c r="VI147" s="38"/>
      <c r="VJ147" s="38"/>
      <c r="VK147" s="38"/>
      <c r="VL147" s="38"/>
      <c r="VM147" s="38"/>
      <c r="VN147" s="38"/>
      <c r="VO147" s="38"/>
      <c r="VP147" s="38"/>
      <c r="VQ147" s="38"/>
      <c r="VR147" s="38"/>
      <c r="VS147" s="38"/>
      <c r="VT147" s="38"/>
      <c r="VU147" s="38"/>
      <c r="VV147" s="38"/>
      <c r="VW147" s="38"/>
      <c r="VX147" s="38"/>
      <c r="VY147" s="38"/>
      <c r="VZ147" s="38"/>
      <c r="WA147" s="38"/>
      <c r="WB147" s="38"/>
      <c r="WC147" s="38"/>
      <c r="WD147" s="38"/>
      <c r="WE147" s="38"/>
      <c r="WF147" s="38"/>
      <c r="WG147" s="38"/>
      <c r="WH147" s="38"/>
      <c r="WI147" s="38"/>
      <c r="WJ147" s="38"/>
      <c r="WK147" s="38"/>
      <c r="WL147" s="38"/>
      <c r="WM147" s="38"/>
      <c r="WN147" s="38"/>
      <c r="WO147" s="38"/>
      <c r="WP147" s="38"/>
      <c r="WQ147" s="38"/>
      <c r="WR147" s="38"/>
      <c r="WS147" s="38"/>
      <c r="WT147" s="38"/>
      <c r="WU147" s="38"/>
      <c r="WV147" s="38"/>
      <c r="WW147" s="38"/>
      <c r="WX147" s="38"/>
      <c r="WY147" s="38"/>
      <c r="WZ147" s="38"/>
      <c r="XA147" s="38"/>
      <c r="XB147" s="38"/>
      <c r="XC147" s="38"/>
      <c r="XD147" s="38"/>
      <c r="XE147" s="38"/>
      <c r="XF147" s="38"/>
      <c r="XG147" s="38"/>
      <c r="XH147" s="38"/>
      <c r="XI147" s="38"/>
      <c r="XJ147" s="38"/>
      <c r="XK147" s="38"/>
      <c r="XL147" s="38"/>
      <c r="XM147" s="38"/>
      <c r="XN147" s="38"/>
      <c r="XO147" s="38"/>
      <c r="XP147" s="38"/>
      <c r="XQ147" s="38"/>
      <c r="XR147" s="38"/>
      <c r="XS147" s="38"/>
      <c r="XT147" s="38"/>
      <c r="XU147" s="38"/>
      <c r="XV147" s="38"/>
      <c r="XW147" s="38"/>
      <c r="XX147" s="38"/>
      <c r="XY147" s="38"/>
      <c r="XZ147" s="38"/>
      <c r="YA147" s="38"/>
      <c r="YB147" s="38"/>
      <c r="YC147" s="38"/>
      <c r="YD147" s="38"/>
      <c r="YE147" s="38"/>
      <c r="YF147" s="38"/>
      <c r="YG147" s="38"/>
      <c r="YH147" s="38"/>
      <c r="YI147" s="38"/>
      <c r="YJ147" s="38"/>
      <c r="YK147" s="38"/>
      <c r="YL147" s="38"/>
      <c r="YM147" s="38"/>
      <c r="YN147" s="38"/>
      <c r="YO147" s="38"/>
      <c r="YP147" s="38"/>
      <c r="YQ147" s="38"/>
      <c r="YR147" s="38"/>
      <c r="YS147" s="38"/>
      <c r="YT147" s="38"/>
      <c r="YU147" s="38"/>
      <c r="YV147" s="38"/>
      <c r="YW147" s="38"/>
      <c r="YX147" s="38"/>
      <c r="YY147" s="38"/>
      <c r="YZ147" s="38"/>
      <c r="ZA147" s="38"/>
      <c r="ZB147" s="38"/>
      <c r="ZC147" s="38"/>
      <c r="ZD147" s="38"/>
      <c r="ZE147" s="38"/>
      <c r="ZF147" s="38"/>
      <c r="ZG147" s="38"/>
      <c r="ZH147" s="38"/>
      <c r="ZI147" s="38"/>
      <c r="ZJ147" s="38"/>
      <c r="ZK147" s="38"/>
      <c r="ZL147" s="38"/>
      <c r="ZM147" s="38"/>
      <c r="ZN147" s="38"/>
      <c r="ZO147" s="38"/>
      <c r="ZP147" s="38"/>
      <c r="ZQ147" s="38"/>
      <c r="ZR147" s="38"/>
      <c r="ZS147" s="38"/>
      <c r="ZT147" s="38"/>
      <c r="ZU147" s="38"/>
      <c r="ZV147" s="38"/>
      <c r="ZW147" s="38"/>
      <c r="ZX147" s="38"/>
      <c r="ZY147" s="38"/>
      <c r="ZZ147" s="38"/>
      <c r="AAA147" s="38"/>
      <c r="AAB147" s="38"/>
      <c r="AAC147" s="38"/>
      <c r="AAD147" s="38"/>
      <c r="AAE147" s="38"/>
      <c r="AAF147" s="38"/>
      <c r="AAG147" s="38"/>
      <c r="AAH147" s="38"/>
      <c r="AAI147" s="38"/>
      <c r="AAJ147" s="31">
        <f t="shared" si="15"/>
        <v>0</v>
      </c>
      <c r="AAK147" s="5"/>
    </row>
    <row r="148" spans="1:713" s="36" customFormat="1" x14ac:dyDescent="0.25">
      <c r="A148" s="62" t="s">
        <v>524</v>
      </c>
      <c r="B148" s="77">
        <f t="shared" si="14"/>
        <v>0</v>
      </c>
      <c r="C148" s="69">
        <v>10</v>
      </c>
      <c r="D148" s="72">
        <v>43444</v>
      </c>
      <c r="E148" s="79">
        <v>14.49</v>
      </c>
      <c r="F148" s="79">
        <f t="shared" si="16"/>
        <v>0</v>
      </c>
      <c r="G148" s="77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  <c r="AL148" s="38"/>
      <c r="AM148" s="38"/>
      <c r="AN148" s="38"/>
      <c r="AO148" s="38"/>
      <c r="AP148" s="38"/>
      <c r="AQ148" s="38"/>
      <c r="AR148" s="38"/>
      <c r="AS148" s="38"/>
      <c r="AT148" s="38"/>
      <c r="AU148" s="38"/>
      <c r="AV148" s="38"/>
      <c r="AW148" s="38"/>
      <c r="AX148" s="38"/>
      <c r="AY148" s="38"/>
      <c r="AZ148" s="38"/>
      <c r="BA148" s="38"/>
      <c r="BB148" s="38"/>
      <c r="BC148" s="38"/>
      <c r="BD148" s="38"/>
      <c r="BE148" s="38"/>
      <c r="BF148" s="38"/>
      <c r="BG148" s="38"/>
      <c r="BH148" s="38"/>
      <c r="BI148" s="38"/>
      <c r="BJ148" s="38"/>
      <c r="BK148" s="38"/>
      <c r="BL148" s="38"/>
      <c r="BM148" s="38"/>
      <c r="BN148" s="38"/>
      <c r="BO148" s="38"/>
      <c r="BP148" s="38"/>
      <c r="BQ148" s="38"/>
      <c r="BR148" s="38"/>
      <c r="BS148" s="38"/>
      <c r="BT148" s="38"/>
      <c r="BU148" s="38"/>
      <c r="BV148" s="38"/>
      <c r="BW148" s="38"/>
      <c r="BX148" s="38"/>
      <c r="BY148" s="38"/>
      <c r="BZ148" s="38"/>
      <c r="CA148" s="38"/>
      <c r="CB148" s="38"/>
      <c r="CC148" s="38"/>
      <c r="CD148" s="38"/>
      <c r="CE148" s="38"/>
      <c r="CF148" s="38"/>
      <c r="CG148" s="38"/>
      <c r="CH148" s="38"/>
      <c r="CI148" s="38"/>
      <c r="CJ148" s="38"/>
      <c r="CK148" s="38"/>
      <c r="CL148" s="38"/>
      <c r="CM148" s="38"/>
      <c r="CN148" s="38"/>
      <c r="CO148" s="38"/>
      <c r="CP148" s="38"/>
      <c r="CQ148" s="38"/>
      <c r="CR148" s="38"/>
      <c r="CS148" s="38"/>
      <c r="CT148" s="38"/>
      <c r="CU148" s="38"/>
      <c r="CV148" s="38"/>
      <c r="CW148" s="38"/>
      <c r="CX148" s="38"/>
      <c r="CY148" s="38"/>
      <c r="CZ148" s="38"/>
      <c r="DA148" s="38"/>
      <c r="DB148" s="38"/>
      <c r="DC148" s="38"/>
      <c r="DD148" s="38"/>
      <c r="DE148" s="38"/>
      <c r="DF148" s="38"/>
      <c r="DG148" s="38"/>
      <c r="DH148" s="38"/>
      <c r="DI148" s="38"/>
      <c r="DJ148" s="38"/>
      <c r="DK148" s="38"/>
      <c r="DL148" s="38"/>
      <c r="DM148" s="38"/>
      <c r="DN148" s="38"/>
      <c r="DO148" s="38"/>
      <c r="DP148" s="38"/>
      <c r="DQ148" s="38"/>
      <c r="DR148" s="38"/>
      <c r="DS148" s="38"/>
      <c r="DT148" s="38"/>
      <c r="DU148" s="38"/>
      <c r="DV148" s="38"/>
      <c r="DW148" s="38"/>
      <c r="DX148" s="38"/>
      <c r="DY148" s="38"/>
      <c r="DZ148" s="38"/>
      <c r="EA148" s="38"/>
      <c r="EB148" s="38"/>
      <c r="EC148" s="38"/>
      <c r="ED148" s="38"/>
      <c r="EE148" s="38"/>
      <c r="EF148" s="38"/>
      <c r="EG148" s="38"/>
      <c r="EH148" s="38"/>
      <c r="EI148" s="38"/>
      <c r="EJ148" s="38"/>
      <c r="EK148" s="38"/>
      <c r="EL148" s="38"/>
      <c r="EM148" s="38"/>
      <c r="EN148" s="38"/>
      <c r="EO148" s="38"/>
      <c r="EP148" s="38"/>
      <c r="EQ148" s="38"/>
      <c r="ER148" s="38"/>
      <c r="ES148" s="38"/>
      <c r="ET148" s="38"/>
      <c r="EU148" s="38"/>
      <c r="EV148" s="38"/>
      <c r="EW148" s="38"/>
      <c r="EX148" s="38"/>
      <c r="EY148" s="38"/>
      <c r="EZ148" s="38"/>
      <c r="FA148" s="38"/>
      <c r="FB148" s="38"/>
      <c r="FC148" s="38"/>
      <c r="FD148" s="38"/>
      <c r="FE148" s="38"/>
      <c r="FF148" s="38"/>
      <c r="FG148" s="38"/>
      <c r="FH148" s="38"/>
      <c r="FI148" s="38"/>
      <c r="FJ148" s="38"/>
      <c r="FK148" s="38"/>
      <c r="FL148" s="38"/>
      <c r="FM148" s="38"/>
      <c r="FN148" s="38"/>
      <c r="FO148" s="38"/>
      <c r="FP148" s="38"/>
      <c r="FQ148" s="38"/>
      <c r="FR148" s="38"/>
      <c r="FS148" s="38"/>
      <c r="FT148" s="38"/>
      <c r="FU148" s="38"/>
      <c r="FV148" s="38"/>
      <c r="FW148" s="38"/>
      <c r="FX148" s="38"/>
      <c r="FY148" s="38"/>
      <c r="FZ148" s="38"/>
      <c r="GA148" s="38"/>
      <c r="GB148" s="38"/>
      <c r="GC148" s="38"/>
      <c r="GD148" s="38"/>
      <c r="GE148" s="38"/>
      <c r="GF148" s="38"/>
      <c r="GG148" s="38"/>
      <c r="GH148" s="38"/>
      <c r="GI148" s="38"/>
      <c r="GJ148" s="38"/>
      <c r="GK148" s="38"/>
      <c r="GL148" s="38"/>
      <c r="GM148" s="38"/>
      <c r="GN148" s="38"/>
      <c r="GO148" s="38"/>
      <c r="GP148" s="38"/>
      <c r="GQ148" s="38"/>
      <c r="GR148" s="38"/>
      <c r="GS148" s="38"/>
      <c r="GT148" s="38"/>
      <c r="GU148" s="38"/>
      <c r="GV148" s="38"/>
      <c r="GW148" s="38"/>
      <c r="GX148" s="38"/>
      <c r="GY148" s="38"/>
      <c r="GZ148" s="38"/>
      <c r="HA148" s="38"/>
      <c r="HB148" s="38"/>
      <c r="HC148" s="38"/>
      <c r="HD148" s="38"/>
      <c r="HE148" s="38"/>
      <c r="HF148" s="38"/>
      <c r="HG148" s="38"/>
      <c r="HH148" s="38"/>
      <c r="HI148" s="38"/>
      <c r="HJ148" s="38"/>
      <c r="HK148" s="38"/>
      <c r="HL148" s="38"/>
      <c r="HM148" s="38"/>
      <c r="HN148" s="38"/>
      <c r="HO148" s="38"/>
      <c r="HP148" s="38"/>
      <c r="HQ148" s="38"/>
      <c r="HR148" s="38"/>
      <c r="HS148" s="38"/>
      <c r="HT148" s="38"/>
      <c r="HU148" s="38"/>
      <c r="HV148" s="38"/>
      <c r="HW148" s="38"/>
      <c r="HX148" s="38"/>
      <c r="HY148" s="38"/>
      <c r="HZ148" s="38"/>
      <c r="IA148" s="38"/>
      <c r="IB148" s="38"/>
      <c r="IC148" s="38"/>
      <c r="ID148" s="38"/>
      <c r="IE148" s="38"/>
      <c r="IF148" s="38"/>
      <c r="IG148" s="38"/>
      <c r="IH148" s="38"/>
      <c r="II148" s="38"/>
      <c r="IJ148" s="38"/>
      <c r="IK148" s="38"/>
      <c r="IL148" s="38"/>
      <c r="IM148" s="38"/>
      <c r="IN148" s="38"/>
      <c r="IO148" s="38"/>
      <c r="IP148" s="38"/>
      <c r="IQ148" s="38"/>
      <c r="IR148" s="38"/>
      <c r="IS148" s="38"/>
      <c r="IT148" s="38"/>
      <c r="IU148" s="38"/>
      <c r="IV148" s="38"/>
      <c r="IW148" s="38"/>
      <c r="IX148" s="38"/>
      <c r="IY148" s="38"/>
      <c r="IZ148" s="38"/>
      <c r="JA148" s="38"/>
      <c r="JB148" s="38"/>
      <c r="JC148" s="38"/>
      <c r="JD148" s="38"/>
      <c r="JE148" s="38"/>
      <c r="JF148" s="38"/>
      <c r="JG148" s="38"/>
      <c r="JH148" s="38"/>
      <c r="JI148" s="38"/>
      <c r="JJ148" s="38"/>
      <c r="JK148" s="38"/>
      <c r="JL148" s="38"/>
      <c r="JM148" s="38"/>
      <c r="JN148" s="38"/>
      <c r="JO148" s="38"/>
      <c r="JP148" s="38"/>
      <c r="JQ148" s="38"/>
      <c r="JR148" s="38"/>
      <c r="JS148" s="38"/>
      <c r="JT148" s="38"/>
      <c r="JU148" s="38"/>
      <c r="JV148" s="38"/>
      <c r="JW148" s="38"/>
      <c r="JX148" s="38"/>
      <c r="JY148" s="38"/>
      <c r="JZ148" s="38"/>
      <c r="KA148" s="38"/>
      <c r="KB148" s="38"/>
      <c r="KC148" s="38"/>
      <c r="KD148" s="38"/>
      <c r="KE148" s="38"/>
      <c r="KF148" s="38"/>
      <c r="KG148" s="38"/>
      <c r="KH148" s="38"/>
      <c r="KI148" s="38"/>
      <c r="KJ148" s="38"/>
      <c r="KK148" s="38"/>
      <c r="KL148" s="38"/>
      <c r="KM148" s="38"/>
      <c r="KN148" s="38"/>
      <c r="KO148" s="38"/>
      <c r="KP148" s="38"/>
      <c r="KQ148" s="38"/>
      <c r="KR148" s="38"/>
      <c r="KS148" s="38"/>
      <c r="KT148" s="38"/>
      <c r="KU148" s="38"/>
      <c r="KV148" s="38"/>
      <c r="KW148" s="38"/>
      <c r="KX148" s="38"/>
      <c r="KY148" s="38"/>
      <c r="KZ148" s="38"/>
      <c r="LA148" s="38"/>
      <c r="LB148" s="38"/>
      <c r="LC148" s="38"/>
      <c r="LD148" s="38"/>
      <c r="LE148" s="38"/>
      <c r="LF148" s="38"/>
      <c r="LG148" s="38"/>
      <c r="LH148" s="38"/>
      <c r="LI148" s="38"/>
      <c r="LJ148" s="38"/>
      <c r="LK148" s="38"/>
      <c r="LL148" s="38"/>
      <c r="LM148" s="38"/>
      <c r="LN148" s="38"/>
      <c r="LO148" s="38"/>
      <c r="LP148" s="38"/>
      <c r="LQ148" s="38"/>
      <c r="LR148" s="38"/>
      <c r="LS148" s="38"/>
      <c r="LT148" s="38"/>
      <c r="LU148" s="38"/>
      <c r="LV148" s="38"/>
      <c r="LW148" s="38"/>
      <c r="LX148" s="38"/>
      <c r="LY148" s="38"/>
      <c r="LZ148" s="38"/>
      <c r="MA148" s="38"/>
      <c r="MB148" s="38"/>
      <c r="MC148" s="38"/>
      <c r="MD148" s="38"/>
      <c r="ME148" s="38"/>
      <c r="MF148" s="38"/>
      <c r="MG148" s="38"/>
      <c r="MH148" s="38"/>
      <c r="MI148" s="38"/>
      <c r="MJ148" s="38"/>
      <c r="MK148" s="38"/>
      <c r="ML148" s="38"/>
      <c r="MM148" s="38"/>
      <c r="MN148" s="38"/>
      <c r="MO148" s="38"/>
      <c r="MP148" s="38"/>
      <c r="MQ148" s="38"/>
      <c r="MR148" s="38"/>
      <c r="MS148" s="38"/>
      <c r="MT148" s="38"/>
      <c r="MU148" s="38"/>
      <c r="MV148" s="38"/>
      <c r="MW148" s="38"/>
      <c r="MX148" s="38"/>
      <c r="MY148" s="38"/>
      <c r="MZ148" s="38"/>
      <c r="NA148" s="38"/>
      <c r="NB148" s="38"/>
      <c r="NC148" s="38"/>
      <c r="ND148" s="38"/>
      <c r="NE148" s="38">
        <v>1</v>
      </c>
      <c r="NF148" s="38"/>
      <c r="NG148" s="38"/>
      <c r="NH148" s="38"/>
      <c r="NI148" s="38"/>
      <c r="NJ148" s="38"/>
      <c r="NK148" s="38"/>
      <c r="NL148" s="38"/>
      <c r="NM148" s="38"/>
      <c r="NN148" s="38"/>
      <c r="NO148" s="38"/>
      <c r="NP148" s="38"/>
      <c r="NQ148" s="38"/>
      <c r="NR148" s="38"/>
      <c r="NS148" s="38"/>
      <c r="NT148" s="38"/>
      <c r="NU148" s="38"/>
      <c r="NV148" s="38"/>
      <c r="NW148" s="38"/>
      <c r="NX148" s="38"/>
      <c r="NY148" s="38"/>
      <c r="NZ148" s="38"/>
      <c r="OA148" s="38"/>
      <c r="OB148" s="38"/>
      <c r="OC148" s="38"/>
      <c r="OD148" s="38"/>
      <c r="OE148" s="38"/>
      <c r="OF148" s="38"/>
      <c r="OG148" s="38"/>
      <c r="OH148" s="38"/>
      <c r="OI148" s="38"/>
      <c r="OJ148" s="38"/>
      <c r="OK148" s="38"/>
      <c r="OL148" s="38">
        <v>1</v>
      </c>
      <c r="OM148" s="38"/>
      <c r="ON148" s="38"/>
      <c r="OO148" s="38"/>
      <c r="OP148" s="38"/>
      <c r="OQ148" s="38"/>
      <c r="OR148" s="38"/>
      <c r="OS148" s="38"/>
      <c r="OT148" s="38"/>
      <c r="OU148" s="38"/>
      <c r="OV148" s="38"/>
      <c r="OW148" s="38"/>
      <c r="OX148" s="38"/>
      <c r="OY148" s="38"/>
      <c r="OZ148" s="38"/>
      <c r="PA148" s="38"/>
      <c r="PB148" s="38"/>
      <c r="PC148" s="38"/>
      <c r="PD148" s="38"/>
      <c r="PE148" s="38"/>
      <c r="PF148" s="38"/>
      <c r="PG148" s="38"/>
      <c r="PH148" s="38"/>
      <c r="PI148" s="38"/>
      <c r="PJ148" s="38"/>
      <c r="PK148" s="38"/>
      <c r="PL148" s="38"/>
      <c r="PM148" s="38"/>
      <c r="PN148" s="38"/>
      <c r="PO148" s="38"/>
      <c r="PP148" s="38"/>
      <c r="PQ148" s="38"/>
      <c r="PR148" s="38"/>
      <c r="PS148" s="38"/>
      <c r="PT148" s="38"/>
      <c r="PU148" s="38"/>
      <c r="PV148" s="38"/>
      <c r="PW148" s="38"/>
      <c r="PX148" s="38"/>
      <c r="PY148" s="38"/>
      <c r="PZ148" s="38"/>
      <c r="QA148" s="38"/>
      <c r="QB148" s="38"/>
      <c r="QC148" s="38"/>
      <c r="QD148" s="38"/>
      <c r="QE148" s="38"/>
      <c r="QF148" s="38"/>
      <c r="QG148" s="38"/>
      <c r="QH148" s="38"/>
      <c r="QI148" s="38"/>
      <c r="QJ148" s="38"/>
      <c r="QK148" s="38"/>
      <c r="QL148" s="38"/>
      <c r="QM148" s="38"/>
      <c r="QN148" s="38"/>
      <c r="QO148" s="38"/>
      <c r="QP148" s="38"/>
      <c r="QQ148" s="38"/>
      <c r="QR148" s="38"/>
      <c r="QS148" s="38"/>
      <c r="QT148" s="38"/>
      <c r="QU148" s="38"/>
      <c r="QV148" s="38"/>
      <c r="QW148" s="38"/>
      <c r="QX148" s="38"/>
      <c r="QY148" s="38"/>
      <c r="QZ148" s="38"/>
      <c r="RA148" s="38"/>
      <c r="RB148" s="38"/>
      <c r="RC148" s="38"/>
      <c r="RD148" s="38"/>
      <c r="RE148" s="38"/>
      <c r="RF148" s="38"/>
      <c r="RG148" s="38"/>
      <c r="RH148" s="38"/>
      <c r="RI148" s="38"/>
      <c r="RJ148" s="38"/>
      <c r="RK148" s="38"/>
      <c r="RL148" s="38"/>
      <c r="RM148" s="38"/>
      <c r="RN148" s="38"/>
      <c r="RO148" s="38"/>
      <c r="RP148" s="38"/>
      <c r="RQ148" s="38"/>
      <c r="RR148" s="38"/>
      <c r="RS148" s="38"/>
      <c r="RT148" s="38"/>
      <c r="RU148" s="38"/>
      <c r="RV148" s="38"/>
      <c r="RW148" s="38"/>
      <c r="RX148" s="38"/>
      <c r="RY148" s="38"/>
      <c r="RZ148" s="38"/>
      <c r="SA148" s="38"/>
      <c r="SB148" s="38"/>
      <c r="SC148" s="38"/>
      <c r="SD148" s="38"/>
      <c r="SE148" s="38"/>
      <c r="SF148" s="38"/>
      <c r="SG148" s="38"/>
      <c r="SH148" s="38"/>
      <c r="SI148" s="38"/>
      <c r="SJ148" s="38"/>
      <c r="SK148" s="38"/>
      <c r="SL148" s="38"/>
      <c r="SM148" s="38"/>
      <c r="SN148" s="38"/>
      <c r="SO148" s="38"/>
      <c r="SP148" s="38"/>
      <c r="SQ148" s="38"/>
      <c r="SR148" s="38"/>
      <c r="SS148" s="38"/>
      <c r="ST148" s="38"/>
      <c r="SU148" s="38"/>
      <c r="SV148" s="38"/>
      <c r="SW148" s="38"/>
      <c r="SX148" s="38"/>
      <c r="SY148" s="38"/>
      <c r="SZ148" s="38"/>
      <c r="TA148" s="38"/>
      <c r="TB148" s="38"/>
      <c r="TC148" s="38"/>
      <c r="TD148" s="38"/>
      <c r="TE148" s="38"/>
      <c r="TF148" s="38"/>
      <c r="TG148" s="38"/>
      <c r="TH148" s="38"/>
      <c r="TI148" s="38"/>
      <c r="TJ148" s="38"/>
      <c r="TK148" s="38"/>
      <c r="TL148" s="38"/>
      <c r="TM148" s="38"/>
      <c r="TN148" s="38"/>
      <c r="TO148" s="38"/>
      <c r="TP148" s="38"/>
      <c r="TQ148" s="38"/>
      <c r="TR148" s="38"/>
      <c r="TS148" s="38"/>
      <c r="TT148" s="38"/>
      <c r="TU148" s="38"/>
      <c r="TV148" s="38"/>
      <c r="TW148" s="38"/>
      <c r="TX148" s="38"/>
      <c r="TY148" s="38"/>
      <c r="TZ148" s="38"/>
      <c r="UA148" s="38"/>
      <c r="UB148" s="38"/>
      <c r="UC148" s="38"/>
      <c r="UD148" s="38"/>
      <c r="UE148" s="38"/>
      <c r="UF148" s="38"/>
      <c r="UG148" s="38"/>
      <c r="UH148" s="38"/>
      <c r="UI148" s="38"/>
      <c r="UJ148" s="38"/>
      <c r="UK148" s="38"/>
      <c r="UL148" s="38"/>
      <c r="UM148" s="38"/>
      <c r="UN148" s="38"/>
      <c r="UO148" s="38"/>
      <c r="UP148" s="38"/>
      <c r="UQ148" s="38"/>
      <c r="UR148" s="38"/>
      <c r="US148" s="38"/>
      <c r="UT148" s="38"/>
      <c r="UU148" s="38"/>
      <c r="UV148" s="38"/>
      <c r="UW148" s="38"/>
      <c r="UX148" s="38"/>
      <c r="UY148" s="38"/>
      <c r="UZ148" s="38"/>
      <c r="VA148" s="38"/>
      <c r="VB148" s="38"/>
      <c r="VC148" s="38"/>
      <c r="VD148" s="38"/>
      <c r="VE148" s="38"/>
      <c r="VF148" s="38"/>
      <c r="VG148" s="38"/>
      <c r="VH148" s="38"/>
      <c r="VI148" s="38"/>
      <c r="VJ148" s="38"/>
      <c r="VK148" s="38"/>
      <c r="VL148" s="38"/>
      <c r="VM148" s="38"/>
      <c r="VN148" s="38"/>
      <c r="VO148" s="38"/>
      <c r="VP148" s="38"/>
      <c r="VQ148" s="38"/>
      <c r="VR148" s="38"/>
      <c r="VS148" s="38"/>
      <c r="VT148" s="38"/>
      <c r="VU148" s="38"/>
      <c r="VV148" s="38"/>
      <c r="VW148" s="38"/>
      <c r="VX148" s="38"/>
      <c r="VY148" s="38"/>
      <c r="VZ148" s="38"/>
      <c r="WA148" s="38"/>
      <c r="WB148" s="38"/>
      <c r="WC148" s="38"/>
      <c r="WD148" s="38"/>
      <c r="WE148" s="38"/>
      <c r="WF148" s="38">
        <v>30</v>
      </c>
      <c r="WG148" s="38"/>
      <c r="WH148" s="38"/>
      <c r="WI148" s="38"/>
      <c r="WJ148" s="38">
        <v>30</v>
      </c>
      <c r="WK148" s="38"/>
      <c r="WL148" s="38"/>
      <c r="WM148" s="38"/>
      <c r="WN148" s="38"/>
      <c r="WO148" s="38"/>
      <c r="WP148" s="38"/>
      <c r="WQ148" s="38"/>
      <c r="WR148" s="38"/>
      <c r="WS148" s="38"/>
      <c r="WT148" s="38"/>
      <c r="WU148" s="38"/>
      <c r="WV148" s="38"/>
      <c r="WW148" s="38"/>
      <c r="WX148" s="38"/>
      <c r="WY148" s="38"/>
      <c r="WZ148" s="38"/>
      <c r="XA148" s="38"/>
      <c r="XB148" s="38"/>
      <c r="XC148" s="38"/>
      <c r="XD148" s="38"/>
      <c r="XE148" s="38"/>
      <c r="XF148" s="38"/>
      <c r="XG148" s="38"/>
      <c r="XH148" s="38"/>
      <c r="XI148" s="38"/>
      <c r="XJ148" s="38"/>
      <c r="XK148" s="38"/>
      <c r="XL148" s="38"/>
      <c r="XM148" s="38"/>
      <c r="XN148" s="38"/>
      <c r="XO148" s="38"/>
      <c r="XP148" s="38"/>
      <c r="XQ148" s="38">
        <v>10</v>
      </c>
      <c r="XR148" s="38"/>
      <c r="XS148" s="38"/>
      <c r="XT148" s="38"/>
      <c r="XU148" s="38"/>
      <c r="XV148" s="38"/>
      <c r="XW148" s="38"/>
      <c r="XX148" s="38"/>
      <c r="XY148" s="38"/>
      <c r="XZ148" s="38"/>
      <c r="YA148" s="38"/>
      <c r="YB148" s="38"/>
      <c r="YC148" s="38">
        <v>30</v>
      </c>
      <c r="YD148" s="38"/>
      <c r="YE148" s="38"/>
      <c r="YF148" s="38">
        <v>20</v>
      </c>
      <c r="YG148" s="38"/>
      <c r="YH148" s="38"/>
      <c r="YI148" s="38"/>
      <c r="YJ148" s="38"/>
      <c r="YK148" s="38"/>
      <c r="YL148" s="38"/>
      <c r="YM148" s="38"/>
      <c r="YN148" s="38"/>
      <c r="YO148" s="38"/>
      <c r="YP148" s="38"/>
      <c r="YQ148" s="38"/>
      <c r="YR148" s="38"/>
      <c r="YS148" s="38"/>
      <c r="YT148" s="38"/>
      <c r="YU148" s="38"/>
      <c r="YV148" s="38"/>
      <c r="YW148" s="38"/>
      <c r="YX148" s="38"/>
      <c r="YY148" s="38"/>
      <c r="YZ148" s="38"/>
      <c r="ZA148" s="38"/>
      <c r="ZB148" s="38"/>
      <c r="ZC148" s="38"/>
      <c r="ZD148" s="38"/>
      <c r="ZE148" s="38"/>
      <c r="ZF148" s="38"/>
      <c r="ZG148" s="38"/>
      <c r="ZH148" s="38"/>
      <c r="ZI148" s="38"/>
      <c r="ZJ148" s="38"/>
      <c r="ZK148" s="38"/>
      <c r="ZL148" s="38"/>
      <c r="ZM148" s="38"/>
      <c r="ZN148" s="38"/>
      <c r="ZO148" s="38"/>
      <c r="ZP148" s="38"/>
      <c r="ZQ148" s="38"/>
      <c r="ZR148" s="38"/>
      <c r="ZS148" s="38"/>
      <c r="ZT148" s="38"/>
      <c r="ZU148" s="38"/>
      <c r="ZV148" s="38"/>
      <c r="ZW148" s="38"/>
      <c r="ZX148" s="38"/>
      <c r="ZY148" s="38"/>
      <c r="ZZ148" s="38"/>
      <c r="AAA148" s="38"/>
      <c r="AAB148" s="38"/>
      <c r="AAC148" s="38"/>
      <c r="AAD148" s="38"/>
      <c r="AAE148" s="38"/>
      <c r="AAF148" s="38"/>
      <c r="AAG148" s="38"/>
      <c r="AAH148" s="38"/>
      <c r="AAI148" s="38"/>
      <c r="AAJ148" s="31">
        <f t="shared" si="15"/>
        <v>0</v>
      </c>
      <c r="AAK148" s="5"/>
    </row>
    <row r="149" spans="1:713" s="36" customFormat="1" x14ac:dyDescent="0.25">
      <c r="A149" s="62" t="s">
        <v>262</v>
      </c>
      <c r="B149" s="77">
        <f t="shared" si="14"/>
        <v>0</v>
      </c>
      <c r="C149" s="69">
        <v>8</v>
      </c>
      <c r="D149" s="72">
        <v>43461</v>
      </c>
      <c r="E149" s="79">
        <v>24.61</v>
      </c>
      <c r="F149" s="79">
        <f t="shared" si="16"/>
        <v>0</v>
      </c>
      <c r="G149" s="77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  <c r="AL149" s="38"/>
      <c r="AM149" s="38"/>
      <c r="AN149" s="38"/>
      <c r="AO149" s="38"/>
      <c r="AP149" s="38"/>
      <c r="AQ149" s="38"/>
      <c r="AR149" s="38"/>
      <c r="AS149" s="38"/>
      <c r="AT149" s="38"/>
      <c r="AU149" s="38"/>
      <c r="AV149" s="38"/>
      <c r="AW149" s="38"/>
      <c r="AX149" s="38"/>
      <c r="AY149" s="38"/>
      <c r="AZ149" s="38"/>
      <c r="BA149" s="38"/>
      <c r="BB149" s="38"/>
      <c r="BC149" s="38"/>
      <c r="BD149" s="38"/>
      <c r="BE149" s="38"/>
      <c r="BF149" s="38"/>
      <c r="BG149" s="38"/>
      <c r="BH149" s="38"/>
      <c r="BI149" s="38"/>
      <c r="BJ149" s="38"/>
      <c r="BK149" s="38"/>
      <c r="BL149" s="38"/>
      <c r="BM149" s="38"/>
      <c r="BN149" s="38"/>
      <c r="BO149" s="38"/>
      <c r="BP149" s="38"/>
      <c r="BQ149" s="38"/>
      <c r="BR149" s="38"/>
      <c r="BS149" s="38"/>
      <c r="BT149" s="38"/>
      <c r="BU149" s="38"/>
      <c r="BV149" s="38"/>
      <c r="BW149" s="38"/>
      <c r="BX149" s="38"/>
      <c r="BY149" s="38"/>
      <c r="BZ149" s="38"/>
      <c r="CA149" s="38"/>
      <c r="CB149" s="38"/>
      <c r="CC149" s="38"/>
      <c r="CD149" s="38"/>
      <c r="CE149" s="38"/>
      <c r="CF149" s="38"/>
      <c r="CG149" s="38"/>
      <c r="CH149" s="38"/>
      <c r="CI149" s="38"/>
      <c r="CJ149" s="38"/>
      <c r="CK149" s="38"/>
      <c r="CL149" s="38"/>
      <c r="CM149" s="38"/>
      <c r="CN149" s="38"/>
      <c r="CO149" s="38"/>
      <c r="CP149" s="38"/>
      <c r="CQ149" s="38"/>
      <c r="CR149" s="38"/>
      <c r="CS149" s="38"/>
      <c r="CT149" s="38"/>
      <c r="CU149" s="38"/>
      <c r="CV149" s="38"/>
      <c r="CW149" s="38"/>
      <c r="CX149" s="38"/>
      <c r="CY149" s="38"/>
      <c r="CZ149" s="38"/>
      <c r="DA149" s="38"/>
      <c r="DB149" s="38"/>
      <c r="DC149" s="38"/>
      <c r="DD149" s="38"/>
      <c r="DE149" s="38"/>
      <c r="DF149" s="38"/>
      <c r="DG149" s="38"/>
      <c r="DH149" s="38"/>
      <c r="DI149" s="38"/>
      <c r="DJ149" s="38"/>
      <c r="DK149" s="38"/>
      <c r="DL149" s="38"/>
      <c r="DM149" s="38"/>
      <c r="DN149" s="38"/>
      <c r="DO149" s="38"/>
      <c r="DP149" s="38"/>
      <c r="DQ149" s="38"/>
      <c r="DR149" s="38"/>
      <c r="DS149" s="38"/>
      <c r="DT149" s="38"/>
      <c r="DU149" s="38"/>
      <c r="DV149" s="38"/>
      <c r="DW149" s="38"/>
      <c r="DX149" s="38"/>
      <c r="DY149" s="38"/>
      <c r="DZ149" s="38"/>
      <c r="EA149" s="38"/>
      <c r="EB149" s="38"/>
      <c r="EC149" s="38"/>
      <c r="ED149" s="38"/>
      <c r="EE149" s="38"/>
      <c r="EF149" s="38"/>
      <c r="EG149" s="38"/>
      <c r="EH149" s="38"/>
      <c r="EI149" s="38"/>
      <c r="EJ149" s="38"/>
      <c r="EK149" s="38"/>
      <c r="EL149" s="38"/>
      <c r="EM149" s="38"/>
      <c r="EN149" s="38"/>
      <c r="EO149" s="38"/>
      <c r="EP149" s="38"/>
      <c r="EQ149" s="38"/>
      <c r="ER149" s="38"/>
      <c r="ES149" s="38"/>
      <c r="ET149" s="38"/>
      <c r="EU149" s="38"/>
      <c r="EV149" s="38"/>
      <c r="EW149" s="38"/>
      <c r="EX149" s="38"/>
      <c r="EY149" s="38"/>
      <c r="EZ149" s="38"/>
      <c r="FA149" s="38"/>
      <c r="FB149" s="38"/>
      <c r="FC149" s="38"/>
      <c r="FD149" s="38"/>
      <c r="FE149" s="38"/>
      <c r="FF149" s="38"/>
      <c r="FG149" s="38"/>
      <c r="FH149" s="38"/>
      <c r="FI149" s="38"/>
      <c r="FJ149" s="38"/>
      <c r="FK149" s="38"/>
      <c r="FL149" s="38"/>
      <c r="FM149" s="38"/>
      <c r="FN149" s="38"/>
      <c r="FO149" s="38"/>
      <c r="FP149" s="38"/>
      <c r="FQ149" s="38"/>
      <c r="FR149" s="38"/>
      <c r="FS149" s="38"/>
      <c r="FT149" s="38"/>
      <c r="FU149" s="38"/>
      <c r="FV149" s="38"/>
      <c r="FW149" s="38"/>
      <c r="FX149" s="38"/>
      <c r="FY149" s="38"/>
      <c r="FZ149" s="38"/>
      <c r="GA149" s="38"/>
      <c r="GB149" s="38"/>
      <c r="GC149" s="38"/>
      <c r="GD149" s="38"/>
      <c r="GE149" s="38"/>
      <c r="GF149" s="38"/>
      <c r="GG149" s="38"/>
      <c r="GH149" s="38"/>
      <c r="GI149" s="38"/>
      <c r="GJ149" s="38"/>
      <c r="GK149" s="38"/>
      <c r="GL149" s="38"/>
      <c r="GM149" s="38"/>
      <c r="GN149" s="38"/>
      <c r="GO149" s="38"/>
      <c r="GP149" s="38"/>
      <c r="GQ149" s="38"/>
      <c r="GR149" s="38"/>
      <c r="GS149" s="38"/>
      <c r="GT149" s="38"/>
      <c r="GU149" s="38"/>
      <c r="GV149" s="38"/>
      <c r="GW149" s="38"/>
      <c r="GX149" s="38"/>
      <c r="GY149" s="38"/>
      <c r="GZ149" s="38"/>
      <c r="HA149" s="38"/>
      <c r="HB149" s="38"/>
      <c r="HC149" s="38"/>
      <c r="HD149" s="38"/>
      <c r="HE149" s="38"/>
      <c r="HF149" s="38"/>
      <c r="HG149" s="38"/>
      <c r="HH149" s="38"/>
      <c r="HI149" s="38"/>
      <c r="HJ149" s="38"/>
      <c r="HK149" s="38"/>
      <c r="HL149" s="38"/>
      <c r="HM149" s="38"/>
      <c r="HN149" s="38"/>
      <c r="HO149" s="38"/>
      <c r="HP149" s="38"/>
      <c r="HQ149" s="38"/>
      <c r="HR149" s="38"/>
      <c r="HS149" s="38"/>
      <c r="HT149" s="38"/>
      <c r="HU149" s="38"/>
      <c r="HV149" s="38"/>
      <c r="HW149" s="38"/>
      <c r="HX149" s="38"/>
      <c r="HY149" s="38"/>
      <c r="HZ149" s="38"/>
      <c r="IA149" s="38"/>
      <c r="IB149" s="38"/>
      <c r="IC149" s="38"/>
      <c r="ID149" s="38"/>
      <c r="IE149" s="38"/>
      <c r="IF149" s="38"/>
      <c r="IG149" s="38"/>
      <c r="IH149" s="38"/>
      <c r="II149" s="38"/>
      <c r="IJ149" s="38"/>
      <c r="IK149" s="38"/>
      <c r="IL149" s="38"/>
      <c r="IM149" s="38"/>
      <c r="IN149" s="38"/>
      <c r="IO149" s="38"/>
      <c r="IP149" s="38"/>
      <c r="IQ149" s="38"/>
      <c r="IR149" s="38"/>
      <c r="IS149" s="38"/>
      <c r="IT149" s="38"/>
      <c r="IU149" s="38"/>
      <c r="IV149" s="38"/>
      <c r="IW149" s="38"/>
      <c r="IX149" s="38"/>
      <c r="IY149" s="38"/>
      <c r="IZ149" s="38"/>
      <c r="JA149" s="38"/>
      <c r="JB149" s="38"/>
      <c r="JC149" s="38"/>
      <c r="JD149" s="38"/>
      <c r="JE149" s="38"/>
      <c r="JF149" s="38"/>
      <c r="JG149" s="38"/>
      <c r="JH149" s="38"/>
      <c r="JI149" s="38"/>
      <c r="JJ149" s="38"/>
      <c r="JK149" s="38"/>
      <c r="JL149" s="38"/>
      <c r="JM149" s="38"/>
      <c r="JN149" s="38"/>
      <c r="JO149" s="38"/>
      <c r="JP149" s="38"/>
      <c r="JQ149" s="38"/>
      <c r="JR149" s="38"/>
      <c r="JS149" s="38"/>
      <c r="JT149" s="38"/>
      <c r="JU149" s="38"/>
      <c r="JV149" s="38"/>
      <c r="JW149" s="38"/>
      <c r="JX149" s="38"/>
      <c r="JY149" s="38"/>
      <c r="JZ149" s="38"/>
      <c r="KA149" s="38"/>
      <c r="KB149" s="38"/>
      <c r="KC149" s="38"/>
      <c r="KD149" s="38"/>
      <c r="KE149" s="38"/>
      <c r="KF149" s="38"/>
      <c r="KG149" s="38"/>
      <c r="KH149" s="38"/>
      <c r="KI149" s="38"/>
      <c r="KJ149" s="38"/>
      <c r="KK149" s="38"/>
      <c r="KL149" s="38"/>
      <c r="KM149" s="38"/>
      <c r="KN149" s="38"/>
      <c r="KO149" s="38"/>
      <c r="KP149" s="38"/>
      <c r="KQ149" s="38"/>
      <c r="KR149" s="38"/>
      <c r="KS149" s="38"/>
      <c r="KT149" s="38"/>
      <c r="KU149" s="38"/>
      <c r="KV149" s="38"/>
      <c r="KW149" s="38"/>
      <c r="KX149" s="38"/>
      <c r="KY149" s="38"/>
      <c r="KZ149" s="38"/>
      <c r="LA149" s="38"/>
      <c r="LB149" s="38"/>
      <c r="LC149" s="38"/>
      <c r="LD149" s="38"/>
      <c r="LE149" s="38"/>
      <c r="LF149" s="38"/>
      <c r="LG149" s="38"/>
      <c r="LH149" s="38"/>
      <c r="LI149" s="38"/>
      <c r="LJ149" s="38"/>
      <c r="LK149" s="38"/>
      <c r="LL149" s="38"/>
      <c r="LM149" s="38"/>
      <c r="LN149" s="38"/>
      <c r="LO149" s="38"/>
      <c r="LP149" s="38"/>
      <c r="LQ149" s="38"/>
      <c r="LR149" s="38"/>
      <c r="LS149" s="38"/>
      <c r="LT149" s="38"/>
      <c r="LU149" s="38"/>
      <c r="LV149" s="38"/>
      <c r="LW149" s="38"/>
      <c r="LX149" s="38"/>
      <c r="LY149" s="38"/>
      <c r="LZ149" s="38"/>
      <c r="MA149" s="38"/>
      <c r="MB149" s="38"/>
      <c r="MC149" s="38"/>
      <c r="MD149" s="38"/>
      <c r="ME149" s="38"/>
      <c r="MF149" s="38"/>
      <c r="MG149" s="38"/>
      <c r="MH149" s="38"/>
      <c r="MI149" s="38"/>
      <c r="MJ149" s="38"/>
      <c r="MK149" s="38"/>
      <c r="ML149" s="38"/>
      <c r="MM149" s="38"/>
      <c r="MN149" s="38"/>
      <c r="MO149" s="38"/>
      <c r="MP149" s="38"/>
      <c r="MQ149" s="38"/>
      <c r="MR149" s="38"/>
      <c r="MS149" s="38"/>
      <c r="MT149" s="38"/>
      <c r="MU149" s="38"/>
      <c r="MV149" s="38"/>
      <c r="MW149" s="38"/>
      <c r="MX149" s="38"/>
      <c r="MY149" s="38"/>
      <c r="MZ149" s="38"/>
      <c r="NA149" s="38"/>
      <c r="NB149" s="38"/>
      <c r="NC149" s="38"/>
      <c r="ND149" s="38"/>
      <c r="NE149" s="38"/>
      <c r="NF149" s="38"/>
      <c r="NG149" s="38"/>
      <c r="NH149" s="38"/>
      <c r="NI149" s="38"/>
      <c r="NJ149" s="38"/>
      <c r="NK149" s="38"/>
      <c r="NL149" s="38"/>
      <c r="NM149" s="38"/>
      <c r="NN149" s="38"/>
      <c r="NO149" s="38"/>
      <c r="NP149" s="38"/>
      <c r="NQ149" s="38"/>
      <c r="NR149" s="38"/>
      <c r="NS149" s="38"/>
      <c r="NT149" s="38"/>
      <c r="NU149" s="38"/>
      <c r="NV149" s="38"/>
      <c r="NW149" s="38"/>
      <c r="NX149" s="38"/>
      <c r="NY149" s="38"/>
      <c r="NZ149" s="38"/>
      <c r="OA149" s="38"/>
      <c r="OB149" s="38"/>
      <c r="OC149" s="38"/>
      <c r="OD149" s="38"/>
      <c r="OE149" s="38"/>
      <c r="OF149" s="38"/>
      <c r="OG149" s="38"/>
      <c r="OH149" s="38"/>
      <c r="OI149" s="38"/>
      <c r="OJ149" s="38"/>
      <c r="OK149" s="38"/>
      <c r="OL149" s="38"/>
      <c r="OM149" s="38"/>
      <c r="ON149" s="38"/>
      <c r="OO149" s="38"/>
      <c r="OP149" s="38"/>
      <c r="OQ149" s="38"/>
      <c r="OR149" s="38"/>
      <c r="OS149" s="38"/>
      <c r="OT149" s="38"/>
      <c r="OU149" s="38"/>
      <c r="OV149" s="38"/>
      <c r="OW149" s="38"/>
      <c r="OX149" s="38"/>
      <c r="OY149" s="38"/>
      <c r="OZ149" s="38"/>
      <c r="PA149" s="38"/>
      <c r="PB149" s="38"/>
      <c r="PC149" s="38"/>
      <c r="PD149" s="38"/>
      <c r="PE149" s="38"/>
      <c r="PF149" s="38"/>
      <c r="PG149" s="38"/>
      <c r="PH149" s="38"/>
      <c r="PI149" s="38"/>
      <c r="PJ149" s="38"/>
      <c r="PK149" s="38"/>
      <c r="PL149" s="38"/>
      <c r="PM149" s="38"/>
      <c r="PN149" s="38"/>
      <c r="PO149" s="38"/>
      <c r="PP149" s="38"/>
      <c r="PQ149" s="38"/>
      <c r="PR149" s="38"/>
      <c r="PS149" s="38"/>
      <c r="PT149" s="38"/>
      <c r="PU149" s="38"/>
      <c r="PV149" s="38"/>
      <c r="PW149" s="38"/>
      <c r="PX149" s="38"/>
      <c r="PY149" s="38"/>
      <c r="PZ149" s="38"/>
      <c r="QA149" s="38"/>
      <c r="QB149" s="38"/>
      <c r="QC149" s="38"/>
      <c r="QD149" s="38"/>
      <c r="QE149" s="38"/>
      <c r="QF149" s="38"/>
      <c r="QG149" s="38"/>
      <c r="QH149" s="38"/>
      <c r="QI149" s="38"/>
      <c r="QJ149" s="38"/>
      <c r="QK149" s="38"/>
      <c r="QL149" s="38"/>
      <c r="QM149" s="38"/>
      <c r="QN149" s="38"/>
      <c r="QO149" s="38"/>
      <c r="QP149" s="38"/>
      <c r="QQ149" s="38"/>
      <c r="QR149" s="38"/>
      <c r="QS149" s="38"/>
      <c r="QT149" s="38"/>
      <c r="QU149" s="38"/>
      <c r="QV149" s="38"/>
      <c r="QW149" s="38"/>
      <c r="QX149" s="38"/>
      <c r="QY149" s="38"/>
      <c r="QZ149" s="38"/>
      <c r="RA149" s="38"/>
      <c r="RB149" s="38"/>
      <c r="RC149" s="38"/>
      <c r="RD149" s="38"/>
      <c r="RE149" s="38"/>
      <c r="RF149" s="38"/>
      <c r="RG149" s="38"/>
      <c r="RH149" s="38"/>
      <c r="RI149" s="38"/>
      <c r="RJ149" s="38"/>
      <c r="RK149" s="38"/>
      <c r="RL149" s="38"/>
      <c r="RM149" s="38"/>
      <c r="RN149" s="38"/>
      <c r="RO149" s="38"/>
      <c r="RP149" s="38"/>
      <c r="RQ149" s="38"/>
      <c r="RR149" s="38"/>
      <c r="RS149" s="38"/>
      <c r="RT149" s="38"/>
      <c r="RU149" s="38"/>
      <c r="RV149" s="38"/>
      <c r="RW149" s="38"/>
      <c r="RX149" s="38"/>
      <c r="RY149" s="38"/>
      <c r="RZ149" s="38"/>
      <c r="SA149" s="38"/>
      <c r="SB149" s="38"/>
      <c r="SC149" s="38"/>
      <c r="SD149" s="38"/>
      <c r="SE149" s="38"/>
      <c r="SF149" s="38"/>
      <c r="SG149" s="38"/>
      <c r="SH149" s="38"/>
      <c r="SI149" s="38"/>
      <c r="SJ149" s="38"/>
      <c r="SK149" s="38"/>
      <c r="SL149" s="38"/>
      <c r="SM149" s="38"/>
      <c r="SN149" s="38"/>
      <c r="SO149" s="38"/>
      <c r="SP149" s="38"/>
      <c r="SQ149" s="38"/>
      <c r="SR149" s="38"/>
      <c r="SS149" s="38"/>
      <c r="ST149" s="38"/>
      <c r="SU149" s="38"/>
      <c r="SV149" s="38"/>
      <c r="SW149" s="38"/>
      <c r="SX149" s="38"/>
      <c r="SY149" s="38"/>
      <c r="SZ149" s="38"/>
      <c r="TA149" s="38"/>
      <c r="TB149" s="38"/>
      <c r="TC149" s="38"/>
      <c r="TD149" s="38"/>
      <c r="TE149" s="38"/>
      <c r="TF149" s="38"/>
      <c r="TG149" s="38"/>
      <c r="TH149" s="38"/>
      <c r="TI149" s="38"/>
      <c r="TJ149" s="38"/>
      <c r="TK149" s="38"/>
      <c r="TL149" s="38"/>
      <c r="TM149" s="38"/>
      <c r="TN149" s="38"/>
      <c r="TO149" s="38"/>
      <c r="TP149" s="38"/>
      <c r="TQ149" s="38"/>
      <c r="TR149" s="38"/>
      <c r="TS149" s="38"/>
      <c r="TT149" s="38"/>
      <c r="TU149" s="38"/>
      <c r="TV149" s="38"/>
      <c r="TW149" s="38"/>
      <c r="TX149" s="38"/>
      <c r="TY149" s="38"/>
      <c r="TZ149" s="38"/>
      <c r="UA149" s="38"/>
      <c r="UB149" s="38"/>
      <c r="UC149" s="38"/>
      <c r="UD149" s="38"/>
      <c r="UE149" s="38"/>
      <c r="UF149" s="38"/>
      <c r="UG149" s="38"/>
      <c r="UH149" s="38"/>
      <c r="UI149" s="38"/>
      <c r="UJ149" s="38"/>
      <c r="UK149" s="38"/>
      <c r="UL149" s="38"/>
      <c r="UM149" s="38"/>
      <c r="UN149" s="38"/>
      <c r="UO149" s="38"/>
      <c r="UP149" s="38"/>
      <c r="UQ149" s="38"/>
      <c r="UR149" s="38"/>
      <c r="US149" s="38"/>
      <c r="UT149" s="38"/>
      <c r="UU149" s="38"/>
      <c r="UV149" s="38"/>
      <c r="UW149" s="38"/>
      <c r="UX149" s="38"/>
      <c r="UY149" s="38"/>
      <c r="UZ149" s="38"/>
      <c r="VA149" s="38"/>
      <c r="VB149" s="38"/>
      <c r="VC149" s="38"/>
      <c r="VD149" s="38"/>
      <c r="VE149" s="38"/>
      <c r="VF149" s="38"/>
      <c r="VG149" s="38"/>
      <c r="VH149" s="38"/>
      <c r="VI149" s="38"/>
      <c r="VJ149" s="38"/>
      <c r="VK149" s="38"/>
      <c r="VL149" s="38"/>
      <c r="VM149" s="38"/>
      <c r="VN149" s="38"/>
      <c r="VO149" s="38"/>
      <c r="VP149" s="38"/>
      <c r="VQ149" s="38"/>
      <c r="VR149" s="38"/>
      <c r="VS149" s="38"/>
      <c r="VT149" s="38"/>
      <c r="VU149" s="38"/>
      <c r="VV149" s="38"/>
      <c r="VW149" s="38"/>
      <c r="VX149" s="38"/>
      <c r="VY149" s="38"/>
      <c r="VZ149" s="38"/>
      <c r="WA149" s="38"/>
      <c r="WB149" s="38"/>
      <c r="WC149" s="38"/>
      <c r="WD149" s="38"/>
      <c r="WE149" s="38"/>
      <c r="WF149" s="38"/>
      <c r="WG149" s="38"/>
      <c r="WH149" s="38"/>
      <c r="WI149" s="38"/>
      <c r="WJ149" s="38"/>
      <c r="WK149" s="38"/>
      <c r="WL149" s="38"/>
      <c r="WM149" s="38"/>
      <c r="WN149" s="38"/>
      <c r="WO149" s="38"/>
      <c r="WP149" s="38"/>
      <c r="WQ149" s="38"/>
      <c r="WR149" s="38"/>
      <c r="WS149" s="38"/>
      <c r="WT149" s="38"/>
      <c r="WU149" s="38"/>
      <c r="WV149" s="38"/>
      <c r="WW149" s="38"/>
      <c r="WX149" s="38"/>
      <c r="WY149" s="38"/>
      <c r="WZ149" s="38"/>
      <c r="XA149" s="38"/>
      <c r="XB149" s="38"/>
      <c r="XC149" s="38"/>
      <c r="XD149" s="38"/>
      <c r="XE149" s="38"/>
      <c r="XF149" s="38"/>
      <c r="XG149" s="38"/>
      <c r="XH149" s="38">
        <v>8</v>
      </c>
      <c r="XI149" s="38"/>
      <c r="XJ149" s="38"/>
      <c r="XK149" s="38"/>
      <c r="XL149" s="38"/>
      <c r="XM149" s="38"/>
      <c r="XN149" s="38"/>
      <c r="XO149" s="38"/>
      <c r="XP149" s="38"/>
      <c r="XQ149" s="38"/>
      <c r="XR149" s="38"/>
      <c r="XS149" s="38"/>
      <c r="XT149" s="38">
        <v>8</v>
      </c>
      <c r="XU149" s="38"/>
      <c r="XV149" s="38"/>
      <c r="XW149" s="38"/>
      <c r="XX149" s="38"/>
      <c r="XY149" s="38"/>
      <c r="XZ149" s="38"/>
      <c r="YA149" s="38"/>
      <c r="YB149" s="38"/>
      <c r="YC149" s="38"/>
      <c r="YD149" s="38"/>
      <c r="YE149" s="38"/>
      <c r="YF149" s="38"/>
      <c r="YG149" s="38"/>
      <c r="YH149" s="38"/>
      <c r="YI149" s="38"/>
      <c r="YJ149" s="38"/>
      <c r="YK149" s="38"/>
      <c r="YL149" s="38"/>
      <c r="YM149" s="38"/>
      <c r="YN149" s="38"/>
      <c r="YO149" s="38"/>
      <c r="YP149" s="38"/>
      <c r="YQ149" s="38"/>
      <c r="YR149" s="38"/>
      <c r="YS149" s="38"/>
      <c r="YT149" s="38"/>
      <c r="YU149" s="38"/>
      <c r="YV149" s="38"/>
      <c r="YW149" s="38"/>
      <c r="YX149" s="38"/>
      <c r="YY149" s="38"/>
      <c r="YZ149" s="38"/>
      <c r="ZA149" s="38"/>
      <c r="ZB149" s="38"/>
      <c r="ZC149" s="38"/>
      <c r="ZD149" s="38"/>
      <c r="ZE149" s="38"/>
      <c r="ZF149" s="38"/>
      <c r="ZG149" s="38">
        <v>8</v>
      </c>
      <c r="ZH149" s="38"/>
      <c r="ZI149" s="38"/>
      <c r="ZJ149" s="38"/>
      <c r="ZK149" s="38"/>
      <c r="ZL149" s="38"/>
      <c r="ZM149" s="38"/>
      <c r="ZN149" s="38"/>
      <c r="ZO149" s="38"/>
      <c r="ZP149" s="38"/>
      <c r="ZQ149" s="38">
        <v>8</v>
      </c>
      <c r="ZR149" s="38"/>
      <c r="ZS149" s="38"/>
      <c r="ZT149" s="38"/>
      <c r="ZU149" s="38"/>
      <c r="ZV149" s="38"/>
      <c r="ZW149" s="38"/>
      <c r="ZX149" s="38"/>
      <c r="ZY149" s="38"/>
      <c r="ZZ149" s="38"/>
      <c r="AAA149" s="38"/>
      <c r="AAB149" s="38"/>
      <c r="AAC149" s="38"/>
      <c r="AAD149" s="38"/>
      <c r="AAE149" s="38"/>
      <c r="AAF149" s="38"/>
      <c r="AAG149" s="38"/>
      <c r="AAH149" s="38"/>
      <c r="AAI149" s="38"/>
      <c r="AAJ149" s="31">
        <f t="shared" si="15"/>
        <v>0</v>
      </c>
      <c r="AAK149" s="5"/>
    </row>
    <row r="150" spans="1:713" s="36" customFormat="1" x14ac:dyDescent="0.25">
      <c r="A150" s="62" t="s">
        <v>642</v>
      </c>
      <c r="B150" s="77">
        <f t="shared" si="14"/>
        <v>0</v>
      </c>
      <c r="C150" s="69">
        <v>5</v>
      </c>
      <c r="D150" s="72">
        <v>76274</v>
      </c>
      <c r="E150" s="79">
        <v>20.329999999999998</v>
      </c>
      <c r="F150" s="79">
        <f t="shared" si="16"/>
        <v>0</v>
      </c>
      <c r="G150" s="77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  <c r="AL150" s="38"/>
      <c r="AM150" s="38"/>
      <c r="AN150" s="38"/>
      <c r="AO150" s="38"/>
      <c r="AP150" s="38"/>
      <c r="AQ150" s="38"/>
      <c r="AR150" s="38"/>
      <c r="AS150" s="38"/>
      <c r="AT150" s="38"/>
      <c r="AU150" s="38"/>
      <c r="AV150" s="38"/>
      <c r="AW150" s="38"/>
      <c r="AX150" s="38"/>
      <c r="AY150" s="38"/>
      <c r="AZ150" s="38"/>
      <c r="BA150" s="38"/>
      <c r="BB150" s="38"/>
      <c r="BC150" s="38"/>
      <c r="BD150" s="38"/>
      <c r="BE150" s="38"/>
      <c r="BF150" s="38"/>
      <c r="BG150" s="38"/>
      <c r="BH150" s="38"/>
      <c r="BI150" s="38"/>
      <c r="BJ150" s="38"/>
      <c r="BK150" s="38"/>
      <c r="BL150" s="38"/>
      <c r="BM150" s="38"/>
      <c r="BN150" s="38"/>
      <c r="BO150" s="38"/>
      <c r="BP150" s="38"/>
      <c r="BQ150" s="38"/>
      <c r="BR150" s="38"/>
      <c r="BS150" s="38"/>
      <c r="BT150" s="38"/>
      <c r="BU150" s="38"/>
      <c r="BV150" s="38"/>
      <c r="BW150" s="38"/>
      <c r="BX150" s="38"/>
      <c r="BY150" s="38"/>
      <c r="BZ150" s="38"/>
      <c r="CA150" s="38"/>
      <c r="CB150" s="38"/>
      <c r="CC150" s="38"/>
      <c r="CD150" s="38"/>
      <c r="CE150" s="38"/>
      <c r="CF150" s="38"/>
      <c r="CG150" s="38"/>
      <c r="CH150" s="38"/>
      <c r="CI150" s="38"/>
      <c r="CJ150" s="38"/>
      <c r="CK150" s="38"/>
      <c r="CL150" s="38"/>
      <c r="CM150" s="38"/>
      <c r="CN150" s="38"/>
      <c r="CO150" s="38"/>
      <c r="CP150" s="38"/>
      <c r="CQ150" s="38"/>
      <c r="CR150" s="38"/>
      <c r="CS150" s="38"/>
      <c r="CT150" s="38"/>
      <c r="CU150" s="38"/>
      <c r="CV150" s="38"/>
      <c r="CW150" s="38"/>
      <c r="CX150" s="38"/>
      <c r="CY150" s="38"/>
      <c r="CZ150" s="38"/>
      <c r="DA150" s="38"/>
      <c r="DB150" s="38"/>
      <c r="DC150" s="38"/>
      <c r="DD150" s="38"/>
      <c r="DE150" s="38"/>
      <c r="DF150" s="38"/>
      <c r="DG150" s="38"/>
      <c r="DH150" s="38"/>
      <c r="DI150" s="38"/>
      <c r="DJ150" s="38"/>
      <c r="DK150" s="38"/>
      <c r="DL150" s="38"/>
      <c r="DM150" s="38"/>
      <c r="DN150" s="38"/>
      <c r="DO150" s="38"/>
      <c r="DP150" s="38"/>
      <c r="DQ150" s="38"/>
      <c r="DR150" s="38"/>
      <c r="DS150" s="38"/>
      <c r="DT150" s="38"/>
      <c r="DU150" s="38"/>
      <c r="DV150" s="38"/>
      <c r="DW150" s="38"/>
      <c r="DX150" s="38"/>
      <c r="DY150" s="38"/>
      <c r="DZ150" s="38"/>
      <c r="EA150" s="38"/>
      <c r="EB150" s="38"/>
      <c r="EC150" s="38"/>
      <c r="ED150" s="38"/>
      <c r="EE150" s="38"/>
      <c r="EF150" s="38"/>
      <c r="EG150" s="38"/>
      <c r="EH150" s="38"/>
      <c r="EI150" s="38"/>
      <c r="EJ150" s="38"/>
      <c r="EK150" s="38"/>
      <c r="EL150" s="38"/>
      <c r="EM150" s="38"/>
      <c r="EN150" s="38"/>
      <c r="EO150" s="38"/>
      <c r="EP150" s="38"/>
      <c r="EQ150" s="38"/>
      <c r="ER150" s="38"/>
      <c r="ES150" s="38"/>
      <c r="ET150" s="38"/>
      <c r="EU150" s="38"/>
      <c r="EV150" s="38"/>
      <c r="EW150" s="38"/>
      <c r="EX150" s="38"/>
      <c r="EY150" s="38"/>
      <c r="EZ150" s="38"/>
      <c r="FA150" s="38"/>
      <c r="FB150" s="38"/>
      <c r="FC150" s="38"/>
      <c r="FD150" s="38"/>
      <c r="FE150" s="38"/>
      <c r="FF150" s="38"/>
      <c r="FG150" s="38"/>
      <c r="FH150" s="38"/>
      <c r="FI150" s="38"/>
      <c r="FJ150" s="38"/>
      <c r="FK150" s="38"/>
      <c r="FL150" s="38"/>
      <c r="FM150" s="38"/>
      <c r="FN150" s="38"/>
      <c r="FO150" s="38"/>
      <c r="FP150" s="38"/>
      <c r="FQ150" s="38"/>
      <c r="FR150" s="38"/>
      <c r="FS150" s="38"/>
      <c r="FT150" s="38"/>
      <c r="FU150" s="38"/>
      <c r="FV150" s="38"/>
      <c r="FW150" s="38"/>
      <c r="FX150" s="38"/>
      <c r="FY150" s="38"/>
      <c r="FZ150" s="38"/>
      <c r="GA150" s="38"/>
      <c r="GB150" s="38"/>
      <c r="GC150" s="38"/>
      <c r="GD150" s="38"/>
      <c r="GE150" s="38"/>
      <c r="GF150" s="38"/>
      <c r="GG150" s="38"/>
      <c r="GH150" s="38"/>
      <c r="GI150" s="38"/>
      <c r="GJ150" s="38"/>
      <c r="GK150" s="38"/>
      <c r="GL150" s="38"/>
      <c r="GM150" s="38"/>
      <c r="GN150" s="38"/>
      <c r="GO150" s="38"/>
      <c r="GP150" s="38"/>
      <c r="GQ150" s="38"/>
      <c r="GR150" s="38"/>
      <c r="GS150" s="38"/>
      <c r="GT150" s="38"/>
      <c r="GU150" s="38"/>
      <c r="GV150" s="38"/>
      <c r="GW150" s="38"/>
      <c r="GX150" s="38"/>
      <c r="GY150" s="38"/>
      <c r="GZ150" s="38"/>
      <c r="HA150" s="38"/>
      <c r="HB150" s="38"/>
      <c r="HC150" s="38"/>
      <c r="HD150" s="38"/>
      <c r="HE150" s="38"/>
      <c r="HF150" s="38"/>
      <c r="HG150" s="38"/>
      <c r="HH150" s="38"/>
      <c r="HI150" s="38"/>
      <c r="HJ150" s="38"/>
      <c r="HK150" s="38"/>
      <c r="HL150" s="38"/>
      <c r="HM150" s="38"/>
      <c r="HN150" s="38"/>
      <c r="HO150" s="38"/>
      <c r="HP150" s="38"/>
      <c r="HQ150" s="38"/>
      <c r="HR150" s="38"/>
      <c r="HS150" s="38"/>
      <c r="HT150" s="38"/>
      <c r="HU150" s="38"/>
      <c r="HV150" s="38"/>
      <c r="HW150" s="38"/>
      <c r="HX150" s="38"/>
      <c r="HY150" s="38"/>
      <c r="HZ150" s="38"/>
      <c r="IA150" s="38"/>
      <c r="IB150" s="38"/>
      <c r="IC150" s="38"/>
      <c r="ID150" s="38"/>
      <c r="IE150" s="38"/>
      <c r="IF150" s="38"/>
      <c r="IG150" s="38"/>
      <c r="IH150" s="38"/>
      <c r="II150" s="38"/>
      <c r="IJ150" s="38"/>
      <c r="IK150" s="38"/>
      <c r="IL150" s="38"/>
      <c r="IM150" s="38"/>
      <c r="IN150" s="38"/>
      <c r="IO150" s="38"/>
      <c r="IP150" s="38"/>
      <c r="IQ150" s="38"/>
      <c r="IR150" s="38"/>
      <c r="IS150" s="38"/>
      <c r="IT150" s="38"/>
      <c r="IU150" s="38"/>
      <c r="IV150" s="38"/>
      <c r="IW150" s="38"/>
      <c r="IX150" s="38"/>
      <c r="IY150" s="38"/>
      <c r="IZ150" s="38"/>
      <c r="JA150" s="38"/>
      <c r="JB150" s="38"/>
      <c r="JC150" s="38"/>
      <c r="JD150" s="38"/>
      <c r="JE150" s="38"/>
      <c r="JF150" s="38"/>
      <c r="JG150" s="38"/>
      <c r="JH150" s="38"/>
      <c r="JI150" s="38"/>
      <c r="JJ150" s="38"/>
      <c r="JK150" s="38"/>
      <c r="JL150" s="38"/>
      <c r="JM150" s="38"/>
      <c r="JN150" s="38"/>
      <c r="JO150" s="38"/>
      <c r="JP150" s="38"/>
      <c r="JQ150" s="38"/>
      <c r="JR150" s="38"/>
      <c r="JS150" s="38"/>
      <c r="JT150" s="38"/>
      <c r="JU150" s="38"/>
      <c r="JV150" s="38"/>
      <c r="JW150" s="38"/>
      <c r="JX150" s="38"/>
      <c r="JY150" s="38"/>
      <c r="JZ150" s="38"/>
      <c r="KA150" s="38"/>
      <c r="KB150" s="38"/>
      <c r="KC150" s="38"/>
      <c r="KD150" s="38"/>
      <c r="KE150" s="38"/>
      <c r="KF150" s="38"/>
      <c r="KG150" s="38"/>
      <c r="KH150" s="38"/>
      <c r="KI150" s="38"/>
      <c r="KJ150" s="38"/>
      <c r="KK150" s="38"/>
      <c r="KL150" s="38"/>
      <c r="KM150" s="38"/>
      <c r="KN150" s="38"/>
      <c r="KO150" s="38"/>
      <c r="KP150" s="38"/>
      <c r="KQ150" s="38"/>
      <c r="KR150" s="38"/>
      <c r="KS150" s="38"/>
      <c r="KT150" s="38"/>
      <c r="KU150" s="38"/>
      <c r="KV150" s="38"/>
      <c r="KW150" s="38"/>
      <c r="KX150" s="38"/>
      <c r="KY150" s="38"/>
      <c r="KZ150" s="38"/>
      <c r="LA150" s="38"/>
      <c r="LB150" s="38"/>
      <c r="LC150" s="38"/>
      <c r="LD150" s="38"/>
      <c r="LE150" s="38"/>
      <c r="LF150" s="38"/>
      <c r="LG150" s="38"/>
      <c r="LH150" s="38"/>
      <c r="LI150" s="38"/>
      <c r="LJ150" s="38"/>
      <c r="LK150" s="38"/>
      <c r="LL150" s="38"/>
      <c r="LM150" s="38"/>
      <c r="LN150" s="38"/>
      <c r="LO150" s="38"/>
      <c r="LP150" s="38"/>
      <c r="LQ150" s="38"/>
      <c r="LR150" s="38"/>
      <c r="LS150" s="38"/>
      <c r="LT150" s="38"/>
      <c r="LU150" s="38"/>
      <c r="LV150" s="38"/>
      <c r="LW150" s="38"/>
      <c r="LX150" s="38"/>
      <c r="LY150" s="38"/>
      <c r="LZ150" s="38"/>
      <c r="MA150" s="38"/>
      <c r="MB150" s="38"/>
      <c r="MC150" s="38"/>
      <c r="MD150" s="38"/>
      <c r="ME150" s="38"/>
      <c r="MF150" s="38"/>
      <c r="MG150" s="38"/>
      <c r="MH150" s="38"/>
      <c r="MI150" s="38"/>
      <c r="MJ150" s="38"/>
      <c r="MK150" s="38"/>
      <c r="ML150" s="38"/>
      <c r="MM150" s="38"/>
      <c r="MN150" s="38"/>
      <c r="MO150" s="38"/>
      <c r="MP150" s="38"/>
      <c r="MQ150" s="38"/>
      <c r="MR150" s="38"/>
      <c r="MS150" s="38"/>
      <c r="MT150" s="38"/>
      <c r="MU150" s="38"/>
      <c r="MV150" s="38"/>
      <c r="MW150" s="38"/>
      <c r="MX150" s="38"/>
      <c r="MY150" s="38"/>
      <c r="MZ150" s="38"/>
      <c r="NA150" s="38"/>
      <c r="NB150" s="38"/>
      <c r="NC150" s="38"/>
      <c r="ND150" s="38"/>
      <c r="NE150" s="38"/>
      <c r="NF150" s="38"/>
      <c r="NG150" s="38"/>
      <c r="NH150" s="38"/>
      <c r="NI150" s="38"/>
      <c r="NJ150" s="38"/>
      <c r="NK150" s="38"/>
      <c r="NL150" s="38"/>
      <c r="NM150" s="38"/>
      <c r="NN150" s="38"/>
      <c r="NO150" s="38"/>
      <c r="NP150" s="38"/>
      <c r="NQ150" s="38"/>
      <c r="NR150" s="38"/>
      <c r="NS150" s="38"/>
      <c r="NT150" s="38"/>
      <c r="NU150" s="38"/>
      <c r="NV150" s="38"/>
      <c r="NW150" s="38"/>
      <c r="NX150" s="38"/>
      <c r="NY150" s="38"/>
      <c r="NZ150" s="38"/>
      <c r="OA150" s="38"/>
      <c r="OB150" s="38"/>
      <c r="OC150" s="38"/>
      <c r="OD150" s="38"/>
      <c r="OE150" s="38"/>
      <c r="OF150" s="38"/>
      <c r="OG150" s="38"/>
      <c r="OH150" s="38"/>
      <c r="OI150" s="38"/>
      <c r="OJ150" s="38"/>
      <c r="OK150" s="38"/>
      <c r="OL150" s="38"/>
      <c r="OM150" s="38"/>
      <c r="ON150" s="38"/>
      <c r="OO150" s="38"/>
      <c r="OP150" s="38"/>
      <c r="OQ150" s="38"/>
      <c r="OR150" s="38"/>
      <c r="OS150" s="38"/>
      <c r="OT150" s="38"/>
      <c r="OU150" s="38"/>
      <c r="OV150" s="38"/>
      <c r="OW150" s="38"/>
      <c r="OX150" s="38"/>
      <c r="OY150" s="38"/>
      <c r="OZ150" s="38"/>
      <c r="PA150" s="38"/>
      <c r="PB150" s="38"/>
      <c r="PC150" s="38"/>
      <c r="PD150" s="38"/>
      <c r="PE150" s="38"/>
      <c r="PF150" s="38"/>
      <c r="PG150" s="38"/>
      <c r="PH150" s="38"/>
      <c r="PI150" s="38"/>
      <c r="PJ150" s="38"/>
      <c r="PK150" s="38"/>
      <c r="PL150" s="38"/>
      <c r="PM150" s="38"/>
      <c r="PN150" s="38"/>
      <c r="PO150" s="38"/>
      <c r="PP150" s="38"/>
      <c r="PQ150" s="38"/>
      <c r="PR150" s="38"/>
      <c r="PS150" s="38"/>
      <c r="PT150" s="38"/>
      <c r="PU150" s="38"/>
      <c r="PV150" s="38"/>
      <c r="PW150" s="38"/>
      <c r="PX150" s="38"/>
      <c r="PY150" s="38"/>
      <c r="PZ150" s="38"/>
      <c r="QA150" s="38"/>
      <c r="QB150" s="38"/>
      <c r="QC150" s="38"/>
      <c r="QD150" s="38"/>
      <c r="QE150" s="38"/>
      <c r="QF150" s="38"/>
      <c r="QG150" s="38"/>
      <c r="QH150" s="38"/>
      <c r="QI150" s="38"/>
      <c r="QJ150" s="38"/>
      <c r="QK150" s="38"/>
      <c r="QL150" s="38"/>
      <c r="QM150" s="38"/>
      <c r="QN150" s="38"/>
      <c r="QO150" s="38"/>
      <c r="QP150" s="38"/>
      <c r="QQ150" s="38"/>
      <c r="QR150" s="38"/>
      <c r="QS150" s="38"/>
      <c r="QT150" s="38"/>
      <c r="QU150" s="38"/>
      <c r="QV150" s="38"/>
      <c r="QW150" s="38"/>
      <c r="QX150" s="38"/>
      <c r="QY150" s="38"/>
      <c r="QZ150" s="38"/>
      <c r="RA150" s="38"/>
      <c r="RB150" s="38"/>
      <c r="RC150" s="38"/>
      <c r="RD150" s="38"/>
      <c r="RE150" s="38"/>
      <c r="RF150" s="38"/>
      <c r="RG150" s="38"/>
      <c r="RH150" s="38"/>
      <c r="RI150" s="38"/>
      <c r="RJ150" s="38"/>
      <c r="RK150" s="38"/>
      <c r="RL150" s="38"/>
      <c r="RM150" s="38"/>
      <c r="RN150" s="38"/>
      <c r="RO150" s="38"/>
      <c r="RP150" s="38"/>
      <c r="RQ150" s="38"/>
      <c r="RR150" s="38"/>
      <c r="RS150" s="38"/>
      <c r="RT150" s="38"/>
      <c r="RU150" s="38"/>
      <c r="RV150" s="38"/>
      <c r="RW150" s="38"/>
      <c r="RX150" s="38"/>
      <c r="RY150" s="38"/>
      <c r="RZ150" s="38"/>
      <c r="SA150" s="38"/>
      <c r="SB150" s="38"/>
      <c r="SC150" s="38"/>
      <c r="SD150" s="38"/>
      <c r="SE150" s="38"/>
      <c r="SF150" s="38"/>
      <c r="SG150" s="38"/>
      <c r="SH150" s="38"/>
      <c r="SI150" s="38"/>
      <c r="SJ150" s="38"/>
      <c r="SK150" s="38"/>
      <c r="SL150" s="38"/>
      <c r="SM150" s="38"/>
      <c r="SN150" s="38"/>
      <c r="SO150" s="38"/>
      <c r="SP150" s="38"/>
      <c r="SQ150" s="38"/>
      <c r="SR150" s="38"/>
      <c r="SS150" s="38"/>
      <c r="ST150" s="38"/>
      <c r="SU150" s="38"/>
      <c r="SV150" s="38"/>
      <c r="SW150" s="38"/>
      <c r="SX150" s="38"/>
      <c r="SY150" s="38"/>
      <c r="SZ150" s="38"/>
      <c r="TA150" s="38"/>
      <c r="TB150" s="38"/>
      <c r="TC150" s="38"/>
      <c r="TD150" s="38"/>
      <c r="TE150" s="38"/>
      <c r="TF150" s="38"/>
      <c r="TG150" s="38"/>
      <c r="TH150" s="38"/>
      <c r="TI150" s="38"/>
      <c r="TJ150" s="38"/>
      <c r="TK150" s="38"/>
      <c r="TL150" s="38"/>
      <c r="TM150" s="38"/>
      <c r="TN150" s="38"/>
      <c r="TO150" s="38"/>
      <c r="TP150" s="38"/>
      <c r="TQ150" s="38"/>
      <c r="TR150" s="38"/>
      <c r="TS150" s="38"/>
      <c r="TT150" s="38"/>
      <c r="TU150" s="38"/>
      <c r="TV150" s="38"/>
      <c r="TW150" s="38"/>
      <c r="TX150" s="38"/>
      <c r="TY150" s="38"/>
      <c r="TZ150" s="38"/>
      <c r="UA150" s="38"/>
      <c r="UB150" s="38"/>
      <c r="UC150" s="38"/>
      <c r="UD150" s="38"/>
      <c r="UE150" s="38"/>
      <c r="UF150" s="38"/>
      <c r="UG150" s="38"/>
      <c r="UH150" s="38"/>
      <c r="UI150" s="38"/>
      <c r="UJ150" s="38"/>
      <c r="UK150" s="38"/>
      <c r="UL150" s="38"/>
      <c r="UM150" s="38"/>
      <c r="UN150" s="38"/>
      <c r="UO150" s="38"/>
      <c r="UP150" s="38"/>
      <c r="UQ150" s="38"/>
      <c r="UR150" s="38"/>
      <c r="US150" s="38"/>
      <c r="UT150" s="38"/>
      <c r="UU150" s="38"/>
      <c r="UV150" s="38"/>
      <c r="UW150" s="38"/>
      <c r="UX150" s="38"/>
      <c r="UY150" s="38"/>
      <c r="UZ150" s="38"/>
      <c r="VA150" s="38">
        <v>105</v>
      </c>
      <c r="VB150" s="38"/>
      <c r="VC150" s="38"/>
      <c r="VD150" s="38"/>
      <c r="VE150" s="38"/>
      <c r="VF150" s="38"/>
      <c r="VG150" s="38"/>
      <c r="VH150" s="38"/>
      <c r="VI150" s="38"/>
      <c r="VJ150" s="38"/>
      <c r="VK150" s="38"/>
      <c r="VL150" s="38"/>
      <c r="VM150" s="38"/>
      <c r="VN150" s="38">
        <v>105</v>
      </c>
      <c r="VO150" s="38"/>
      <c r="VP150" s="38"/>
      <c r="VQ150" s="38"/>
      <c r="VR150" s="38"/>
      <c r="VS150" s="38"/>
      <c r="VT150" s="38"/>
      <c r="VU150" s="38"/>
      <c r="VV150" s="38"/>
      <c r="VW150" s="38"/>
      <c r="VX150" s="38"/>
      <c r="VY150" s="38"/>
      <c r="VZ150" s="38"/>
      <c r="WA150" s="38"/>
      <c r="WB150" s="38"/>
      <c r="WC150" s="38"/>
      <c r="WD150" s="38"/>
      <c r="WE150" s="38"/>
      <c r="WF150" s="38"/>
      <c r="WG150" s="38"/>
      <c r="WH150" s="38"/>
      <c r="WI150" s="38"/>
      <c r="WJ150" s="38"/>
      <c r="WK150" s="38"/>
      <c r="WL150" s="38"/>
      <c r="WM150" s="38"/>
      <c r="WN150" s="38"/>
      <c r="WO150" s="38"/>
      <c r="WP150" s="38"/>
      <c r="WQ150" s="38"/>
      <c r="WR150" s="38"/>
      <c r="WS150" s="38"/>
      <c r="WT150" s="38"/>
      <c r="WU150" s="38"/>
      <c r="WV150" s="38"/>
      <c r="WW150" s="38"/>
      <c r="WX150" s="38"/>
      <c r="WY150" s="38"/>
      <c r="WZ150" s="38"/>
      <c r="XA150" s="38"/>
      <c r="XB150" s="38"/>
      <c r="XC150" s="38"/>
      <c r="XD150" s="38"/>
      <c r="XE150" s="38"/>
      <c r="XF150" s="38"/>
      <c r="XG150" s="38"/>
      <c r="XH150" s="38"/>
      <c r="XI150" s="38"/>
      <c r="XJ150" s="38"/>
      <c r="XK150" s="38"/>
      <c r="XL150" s="38"/>
      <c r="XM150" s="38"/>
      <c r="XN150" s="38"/>
      <c r="XO150" s="38"/>
      <c r="XP150" s="38"/>
      <c r="XQ150" s="38"/>
      <c r="XR150" s="38"/>
      <c r="XS150" s="38"/>
      <c r="XT150" s="38"/>
      <c r="XU150" s="38"/>
      <c r="XV150" s="38"/>
      <c r="XW150" s="38"/>
      <c r="XX150" s="38"/>
      <c r="XY150" s="38"/>
      <c r="XZ150" s="38"/>
      <c r="YA150" s="38"/>
      <c r="YB150" s="38"/>
      <c r="YC150" s="38"/>
      <c r="YD150" s="38"/>
      <c r="YE150" s="38"/>
      <c r="YF150" s="38"/>
      <c r="YG150" s="38"/>
      <c r="YH150" s="38"/>
      <c r="YI150" s="38"/>
      <c r="YJ150" s="38"/>
      <c r="YK150" s="38"/>
      <c r="YL150" s="38"/>
      <c r="YM150" s="38"/>
      <c r="YN150" s="38"/>
      <c r="YO150" s="38"/>
      <c r="YP150" s="38"/>
      <c r="YQ150" s="38"/>
      <c r="YR150" s="38"/>
      <c r="YS150" s="38"/>
      <c r="YT150" s="38"/>
      <c r="YU150" s="38"/>
      <c r="YV150" s="38"/>
      <c r="YW150" s="38"/>
      <c r="YX150" s="38"/>
      <c r="YY150" s="38"/>
      <c r="YZ150" s="38"/>
      <c r="ZA150" s="38"/>
      <c r="ZB150" s="38"/>
      <c r="ZC150" s="38"/>
      <c r="ZD150" s="38"/>
      <c r="ZE150" s="38"/>
      <c r="ZF150" s="38"/>
      <c r="ZG150" s="38"/>
      <c r="ZH150" s="38"/>
      <c r="ZI150" s="38"/>
      <c r="ZJ150" s="38"/>
      <c r="ZK150" s="38"/>
      <c r="ZL150" s="38"/>
      <c r="ZM150" s="38"/>
      <c r="ZN150" s="38"/>
      <c r="ZO150" s="38"/>
      <c r="ZP150" s="38"/>
      <c r="ZQ150" s="38"/>
      <c r="ZR150" s="38"/>
      <c r="ZS150" s="38"/>
      <c r="ZT150" s="38"/>
      <c r="ZU150" s="38"/>
      <c r="ZV150" s="38"/>
      <c r="ZW150" s="38"/>
      <c r="ZX150" s="38"/>
      <c r="ZY150" s="38"/>
      <c r="ZZ150" s="38"/>
      <c r="AAA150" s="38"/>
      <c r="AAB150" s="38"/>
      <c r="AAC150" s="38"/>
      <c r="AAD150" s="38"/>
      <c r="AAE150" s="38"/>
      <c r="AAF150" s="38"/>
      <c r="AAG150" s="38"/>
      <c r="AAH150" s="38"/>
      <c r="AAI150" s="38"/>
      <c r="AAJ150" s="31">
        <f t="shared" si="15"/>
        <v>0</v>
      </c>
      <c r="AAK150" s="5"/>
    </row>
    <row r="151" spans="1:713" s="36" customFormat="1" x14ac:dyDescent="0.25">
      <c r="A151" s="62" t="s">
        <v>660</v>
      </c>
      <c r="B151" s="77">
        <f t="shared" si="14"/>
        <v>0</v>
      </c>
      <c r="C151" s="69">
        <v>0.9</v>
      </c>
      <c r="D151" s="72">
        <v>43409</v>
      </c>
      <c r="E151" s="79">
        <v>19.09</v>
      </c>
      <c r="F151" s="79">
        <f t="shared" si="16"/>
        <v>0</v>
      </c>
      <c r="G151" s="77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  <c r="AL151" s="38"/>
      <c r="AM151" s="38"/>
      <c r="AN151" s="38"/>
      <c r="AO151" s="38"/>
      <c r="AP151" s="38"/>
      <c r="AQ151" s="38"/>
      <c r="AR151" s="38"/>
      <c r="AS151" s="38"/>
      <c r="AT151" s="38"/>
      <c r="AU151" s="38"/>
      <c r="AV151" s="38"/>
      <c r="AW151" s="38"/>
      <c r="AX151" s="38"/>
      <c r="AY151" s="38"/>
      <c r="AZ151" s="38"/>
      <c r="BA151" s="38"/>
      <c r="BB151" s="38"/>
      <c r="BC151" s="38"/>
      <c r="BD151" s="38"/>
      <c r="BE151" s="38"/>
      <c r="BF151" s="38"/>
      <c r="BG151" s="38"/>
      <c r="BH151" s="38"/>
      <c r="BI151" s="38"/>
      <c r="BJ151" s="38"/>
      <c r="BK151" s="38"/>
      <c r="BL151" s="38"/>
      <c r="BM151" s="38"/>
      <c r="BN151" s="38"/>
      <c r="BO151" s="38"/>
      <c r="BP151" s="38"/>
      <c r="BQ151" s="38"/>
      <c r="BR151" s="38"/>
      <c r="BS151" s="38"/>
      <c r="BT151" s="38"/>
      <c r="BU151" s="38"/>
      <c r="BV151" s="38"/>
      <c r="BW151" s="38"/>
      <c r="BX151" s="38"/>
      <c r="BY151" s="38"/>
      <c r="BZ151" s="38"/>
      <c r="CA151" s="38"/>
      <c r="CB151" s="38"/>
      <c r="CC151" s="38"/>
      <c r="CD151" s="38"/>
      <c r="CE151" s="38"/>
      <c r="CF151" s="38"/>
      <c r="CG151" s="38"/>
      <c r="CH151" s="38"/>
      <c r="CI151" s="38"/>
      <c r="CJ151" s="38"/>
      <c r="CK151" s="38"/>
      <c r="CL151" s="38"/>
      <c r="CM151" s="38"/>
      <c r="CN151" s="38"/>
      <c r="CO151" s="38"/>
      <c r="CP151" s="38"/>
      <c r="CQ151" s="38"/>
      <c r="CR151" s="38"/>
      <c r="CS151" s="38"/>
      <c r="CT151" s="38"/>
      <c r="CU151" s="38"/>
      <c r="CV151" s="38"/>
      <c r="CW151" s="38"/>
      <c r="CX151" s="38"/>
      <c r="CY151" s="38"/>
      <c r="CZ151" s="38"/>
      <c r="DA151" s="38"/>
      <c r="DB151" s="38"/>
      <c r="DC151" s="38"/>
      <c r="DD151" s="38"/>
      <c r="DE151" s="38"/>
      <c r="DF151" s="38"/>
      <c r="DG151" s="38"/>
      <c r="DH151" s="38"/>
      <c r="DI151" s="38"/>
      <c r="DJ151" s="38"/>
      <c r="DK151" s="38"/>
      <c r="DL151" s="38"/>
      <c r="DM151" s="38"/>
      <c r="DN151" s="38"/>
      <c r="DO151" s="38"/>
      <c r="DP151" s="38"/>
      <c r="DQ151" s="38"/>
      <c r="DR151" s="38"/>
      <c r="DS151" s="38"/>
      <c r="DT151" s="38"/>
      <c r="DU151" s="38"/>
      <c r="DV151" s="38"/>
      <c r="DW151" s="38"/>
      <c r="DX151" s="38"/>
      <c r="DY151" s="38"/>
      <c r="DZ151" s="38"/>
      <c r="EA151" s="38"/>
      <c r="EB151" s="38"/>
      <c r="EC151" s="38"/>
      <c r="ED151" s="38"/>
      <c r="EE151" s="38"/>
      <c r="EF151" s="38"/>
      <c r="EG151" s="38"/>
      <c r="EH151" s="38"/>
      <c r="EI151" s="38"/>
      <c r="EJ151" s="38"/>
      <c r="EK151" s="38"/>
      <c r="EL151" s="38"/>
      <c r="EM151" s="38"/>
      <c r="EN151" s="38"/>
      <c r="EO151" s="38"/>
      <c r="EP151" s="38"/>
      <c r="EQ151" s="38"/>
      <c r="ER151" s="38"/>
      <c r="ES151" s="38"/>
      <c r="ET151" s="38"/>
      <c r="EU151" s="38"/>
      <c r="EV151" s="38"/>
      <c r="EW151" s="38"/>
      <c r="EX151" s="38"/>
      <c r="EY151" s="38"/>
      <c r="EZ151" s="38"/>
      <c r="FA151" s="38"/>
      <c r="FB151" s="38"/>
      <c r="FC151" s="38"/>
      <c r="FD151" s="38"/>
      <c r="FE151" s="38"/>
      <c r="FF151" s="38"/>
      <c r="FG151" s="38"/>
      <c r="FH151" s="38"/>
      <c r="FI151" s="38"/>
      <c r="FJ151" s="38"/>
      <c r="FK151" s="38"/>
      <c r="FL151" s="38"/>
      <c r="FM151" s="38"/>
      <c r="FN151" s="38"/>
      <c r="FO151" s="38"/>
      <c r="FP151" s="38"/>
      <c r="FQ151" s="38"/>
      <c r="FR151" s="38"/>
      <c r="FS151" s="38"/>
      <c r="FT151" s="38"/>
      <c r="FU151" s="38"/>
      <c r="FV151" s="38"/>
      <c r="FW151" s="38"/>
      <c r="FX151" s="38"/>
      <c r="FY151" s="38"/>
      <c r="FZ151" s="38"/>
      <c r="GA151" s="38"/>
      <c r="GB151" s="38"/>
      <c r="GC151" s="38"/>
      <c r="GD151" s="38"/>
      <c r="GE151" s="38"/>
      <c r="GF151" s="38"/>
      <c r="GG151" s="38"/>
      <c r="GH151" s="38"/>
      <c r="GI151" s="38"/>
      <c r="GJ151" s="38"/>
      <c r="GK151" s="38"/>
      <c r="GL151" s="38"/>
      <c r="GM151" s="38"/>
      <c r="GN151" s="38"/>
      <c r="GO151" s="38"/>
      <c r="GP151" s="38"/>
      <c r="GQ151" s="38"/>
      <c r="GR151" s="38"/>
      <c r="GS151" s="38"/>
      <c r="GT151" s="38"/>
      <c r="GU151" s="38"/>
      <c r="GV151" s="38"/>
      <c r="GW151" s="38"/>
      <c r="GX151" s="38"/>
      <c r="GY151" s="38"/>
      <c r="GZ151" s="38"/>
      <c r="HA151" s="38"/>
      <c r="HB151" s="38"/>
      <c r="HC151" s="38"/>
      <c r="HD151" s="38"/>
      <c r="HE151" s="38"/>
      <c r="HF151" s="38"/>
      <c r="HG151" s="38"/>
      <c r="HH151" s="38"/>
      <c r="HI151" s="38"/>
      <c r="HJ151" s="38"/>
      <c r="HK151" s="38"/>
      <c r="HL151" s="38"/>
      <c r="HM151" s="38"/>
      <c r="HN151" s="38"/>
      <c r="HO151" s="38"/>
      <c r="HP151" s="38"/>
      <c r="HQ151" s="38"/>
      <c r="HR151" s="38"/>
      <c r="HS151" s="38"/>
      <c r="HT151" s="38"/>
      <c r="HU151" s="38"/>
      <c r="HV151" s="38"/>
      <c r="HW151" s="38"/>
      <c r="HX151" s="38"/>
      <c r="HY151" s="38"/>
      <c r="HZ151" s="38"/>
      <c r="IA151" s="38"/>
      <c r="IB151" s="38"/>
      <c r="IC151" s="38"/>
      <c r="ID151" s="38"/>
      <c r="IE151" s="38"/>
      <c r="IF151" s="38"/>
      <c r="IG151" s="38"/>
      <c r="IH151" s="38"/>
      <c r="II151" s="38"/>
      <c r="IJ151" s="38"/>
      <c r="IK151" s="38"/>
      <c r="IL151" s="38"/>
      <c r="IM151" s="38"/>
      <c r="IN151" s="38"/>
      <c r="IO151" s="38"/>
      <c r="IP151" s="38"/>
      <c r="IQ151" s="38"/>
      <c r="IR151" s="38"/>
      <c r="IS151" s="38"/>
      <c r="IT151" s="38"/>
      <c r="IU151" s="38"/>
      <c r="IV151" s="38"/>
      <c r="IW151" s="38"/>
      <c r="IX151" s="38"/>
      <c r="IY151" s="38"/>
      <c r="IZ151" s="38"/>
      <c r="JA151" s="38"/>
      <c r="JB151" s="38"/>
      <c r="JC151" s="38"/>
      <c r="JD151" s="38"/>
      <c r="JE151" s="38"/>
      <c r="JF151" s="38"/>
      <c r="JG151" s="38"/>
      <c r="JH151" s="38"/>
      <c r="JI151" s="38"/>
      <c r="JJ151" s="38"/>
      <c r="JK151" s="38"/>
      <c r="JL151" s="38"/>
      <c r="JM151" s="38"/>
      <c r="JN151" s="38"/>
      <c r="JO151" s="38"/>
      <c r="JP151" s="38"/>
      <c r="JQ151" s="38"/>
      <c r="JR151" s="38"/>
      <c r="JS151" s="38"/>
      <c r="JT151" s="38"/>
      <c r="JU151" s="38"/>
      <c r="JV151" s="38"/>
      <c r="JW151" s="38"/>
      <c r="JX151" s="38"/>
      <c r="JY151" s="38"/>
      <c r="JZ151" s="38"/>
      <c r="KA151" s="38"/>
      <c r="KB151" s="38"/>
      <c r="KC151" s="38"/>
      <c r="KD151" s="38"/>
      <c r="KE151" s="38"/>
      <c r="KF151" s="38"/>
      <c r="KG151" s="38"/>
      <c r="KH151" s="38"/>
      <c r="KI151" s="38"/>
      <c r="KJ151" s="38"/>
      <c r="KK151" s="38"/>
      <c r="KL151" s="38"/>
      <c r="KM151" s="38"/>
      <c r="KN151" s="38"/>
      <c r="KO151" s="38"/>
      <c r="KP151" s="38"/>
      <c r="KQ151" s="38"/>
      <c r="KR151" s="38"/>
      <c r="KS151" s="38"/>
      <c r="KT151" s="38"/>
      <c r="KU151" s="38"/>
      <c r="KV151" s="38"/>
      <c r="KW151" s="38"/>
      <c r="KX151" s="38"/>
      <c r="KY151" s="38"/>
      <c r="KZ151" s="38"/>
      <c r="LA151" s="38"/>
      <c r="LB151" s="38"/>
      <c r="LC151" s="38"/>
      <c r="LD151" s="38"/>
      <c r="LE151" s="38"/>
      <c r="LF151" s="38"/>
      <c r="LG151" s="38"/>
      <c r="LH151" s="38"/>
      <c r="LI151" s="38"/>
      <c r="LJ151" s="38"/>
      <c r="LK151" s="38"/>
      <c r="LL151" s="38"/>
      <c r="LM151" s="38"/>
      <c r="LN151" s="38"/>
      <c r="LO151" s="38"/>
      <c r="LP151" s="38"/>
      <c r="LQ151" s="38"/>
      <c r="LR151" s="38"/>
      <c r="LS151" s="38"/>
      <c r="LT151" s="38"/>
      <c r="LU151" s="38"/>
      <c r="LV151" s="38"/>
      <c r="LW151" s="38"/>
      <c r="LX151" s="38"/>
      <c r="LY151" s="38"/>
      <c r="LZ151" s="38"/>
      <c r="MA151" s="38"/>
      <c r="MB151" s="38"/>
      <c r="MC151" s="38"/>
      <c r="MD151" s="38"/>
      <c r="ME151" s="38"/>
      <c r="MF151" s="38"/>
      <c r="MG151" s="38"/>
      <c r="MH151" s="38"/>
      <c r="MI151" s="38"/>
      <c r="MJ151" s="38"/>
      <c r="MK151" s="38"/>
      <c r="ML151" s="38"/>
      <c r="MM151" s="38"/>
      <c r="MN151" s="38"/>
      <c r="MO151" s="38"/>
      <c r="MP151" s="38"/>
      <c r="MQ151" s="38"/>
      <c r="MR151" s="38"/>
      <c r="MS151" s="38"/>
      <c r="MT151" s="38"/>
      <c r="MU151" s="38"/>
      <c r="MV151" s="38"/>
      <c r="MW151" s="38"/>
      <c r="MX151" s="38"/>
      <c r="MY151" s="38"/>
      <c r="MZ151" s="38"/>
      <c r="NA151" s="38"/>
      <c r="NB151" s="38"/>
      <c r="NC151" s="38"/>
      <c r="ND151" s="38"/>
      <c r="NE151" s="38"/>
      <c r="NF151" s="38"/>
      <c r="NG151" s="38"/>
      <c r="NH151" s="38"/>
      <c r="NI151" s="38"/>
      <c r="NJ151" s="38"/>
      <c r="NK151" s="38"/>
      <c r="NL151" s="38"/>
      <c r="NM151" s="38"/>
      <c r="NN151" s="38"/>
      <c r="NO151" s="38"/>
      <c r="NP151" s="38"/>
      <c r="NQ151" s="38"/>
      <c r="NR151" s="38"/>
      <c r="NS151" s="38"/>
      <c r="NT151" s="38"/>
      <c r="NU151" s="38"/>
      <c r="NV151" s="38"/>
      <c r="NW151" s="38"/>
      <c r="NX151" s="38"/>
      <c r="NY151" s="38"/>
      <c r="NZ151" s="38"/>
      <c r="OA151" s="38"/>
      <c r="OB151" s="38"/>
      <c r="OC151" s="38"/>
      <c r="OD151" s="38"/>
      <c r="OE151" s="38"/>
      <c r="OF151" s="38"/>
      <c r="OG151" s="38"/>
      <c r="OH151" s="38"/>
      <c r="OI151" s="38"/>
      <c r="OJ151" s="38"/>
      <c r="OK151" s="38"/>
      <c r="OL151" s="38"/>
      <c r="OM151" s="38"/>
      <c r="ON151" s="38"/>
      <c r="OO151" s="38"/>
      <c r="OP151" s="38"/>
      <c r="OQ151" s="38"/>
      <c r="OR151" s="38"/>
      <c r="OS151" s="38"/>
      <c r="OT151" s="38"/>
      <c r="OU151" s="38"/>
      <c r="OV151" s="38"/>
      <c r="OW151" s="38"/>
      <c r="OX151" s="38"/>
      <c r="OY151" s="38"/>
      <c r="OZ151" s="38"/>
      <c r="PA151" s="38"/>
      <c r="PB151" s="38"/>
      <c r="PC151" s="38"/>
      <c r="PD151" s="38"/>
      <c r="PE151" s="38"/>
      <c r="PF151" s="38"/>
      <c r="PG151" s="38"/>
      <c r="PH151" s="38"/>
      <c r="PI151" s="38"/>
      <c r="PJ151" s="38"/>
      <c r="PK151" s="38"/>
      <c r="PL151" s="38"/>
      <c r="PM151" s="38"/>
      <c r="PN151" s="38"/>
      <c r="PO151" s="38"/>
      <c r="PP151" s="38"/>
      <c r="PQ151" s="38"/>
      <c r="PR151" s="38"/>
      <c r="PS151" s="38"/>
      <c r="PT151" s="38"/>
      <c r="PU151" s="38"/>
      <c r="PV151" s="38"/>
      <c r="PW151" s="38"/>
      <c r="PX151" s="38"/>
      <c r="PY151" s="38"/>
      <c r="PZ151" s="38"/>
      <c r="QA151" s="38"/>
      <c r="QB151" s="38"/>
      <c r="QC151" s="38"/>
      <c r="QD151" s="38"/>
      <c r="QE151" s="38"/>
      <c r="QF151" s="38"/>
      <c r="QG151" s="38"/>
      <c r="QH151" s="38"/>
      <c r="QI151" s="38"/>
      <c r="QJ151" s="38"/>
      <c r="QK151" s="38"/>
      <c r="QL151" s="38"/>
      <c r="QM151" s="38"/>
      <c r="QN151" s="38"/>
      <c r="QO151" s="38"/>
      <c r="QP151" s="38"/>
      <c r="QQ151" s="38"/>
      <c r="QR151" s="38"/>
      <c r="QS151" s="38"/>
      <c r="QT151" s="38"/>
      <c r="QU151" s="38"/>
      <c r="QV151" s="38"/>
      <c r="QW151" s="38"/>
      <c r="QX151" s="38"/>
      <c r="QY151" s="38"/>
      <c r="QZ151" s="38"/>
      <c r="RA151" s="38"/>
      <c r="RB151" s="38"/>
      <c r="RC151" s="38"/>
      <c r="RD151" s="38"/>
      <c r="RE151" s="38"/>
      <c r="RF151" s="38"/>
      <c r="RG151" s="38"/>
      <c r="RH151" s="38"/>
      <c r="RI151" s="38"/>
      <c r="RJ151" s="38"/>
      <c r="RK151" s="38"/>
      <c r="RL151" s="38"/>
      <c r="RM151" s="38"/>
      <c r="RN151" s="38"/>
      <c r="RO151" s="38"/>
      <c r="RP151" s="38"/>
      <c r="RQ151" s="38"/>
      <c r="RR151" s="38"/>
      <c r="RS151" s="38"/>
      <c r="RT151" s="38"/>
      <c r="RU151" s="38"/>
      <c r="RV151" s="38"/>
      <c r="RW151" s="38"/>
      <c r="RX151" s="38"/>
      <c r="RY151" s="38"/>
      <c r="RZ151" s="38"/>
      <c r="SA151" s="38"/>
      <c r="SB151" s="38"/>
      <c r="SC151" s="38"/>
      <c r="SD151" s="38"/>
      <c r="SE151" s="38"/>
      <c r="SF151" s="38"/>
      <c r="SG151" s="38"/>
      <c r="SH151" s="38"/>
      <c r="SI151" s="38"/>
      <c r="SJ151" s="38"/>
      <c r="SK151" s="38"/>
      <c r="SL151" s="38"/>
      <c r="SM151" s="38"/>
      <c r="SN151" s="38"/>
      <c r="SO151" s="38"/>
      <c r="SP151" s="38"/>
      <c r="SQ151" s="38"/>
      <c r="SR151" s="38"/>
      <c r="SS151" s="38"/>
      <c r="ST151" s="38"/>
      <c r="SU151" s="38"/>
      <c r="SV151" s="38"/>
      <c r="SW151" s="38"/>
      <c r="SX151" s="38"/>
      <c r="SY151" s="38"/>
      <c r="SZ151" s="38"/>
      <c r="TA151" s="38"/>
      <c r="TB151" s="38"/>
      <c r="TC151" s="38"/>
      <c r="TD151" s="38"/>
      <c r="TE151" s="38"/>
      <c r="TF151" s="38"/>
      <c r="TG151" s="38"/>
      <c r="TH151" s="38"/>
      <c r="TI151" s="38"/>
      <c r="TJ151" s="38"/>
      <c r="TK151" s="38"/>
      <c r="TL151" s="38"/>
      <c r="TM151" s="38"/>
      <c r="TN151" s="38"/>
      <c r="TO151" s="38"/>
      <c r="TP151" s="38"/>
      <c r="TQ151" s="38"/>
      <c r="TR151" s="38"/>
      <c r="TS151" s="38"/>
      <c r="TT151" s="38"/>
      <c r="TU151" s="38"/>
      <c r="TV151" s="38"/>
      <c r="TW151" s="38"/>
      <c r="TX151" s="38"/>
      <c r="TY151" s="38"/>
      <c r="TZ151" s="38"/>
      <c r="UA151" s="38"/>
      <c r="UB151" s="38"/>
      <c r="UC151" s="38"/>
      <c r="UD151" s="38"/>
      <c r="UE151" s="38"/>
      <c r="UF151" s="38"/>
      <c r="UG151" s="38"/>
      <c r="UH151" s="38"/>
      <c r="UI151" s="38"/>
      <c r="UJ151" s="38"/>
      <c r="UK151" s="38"/>
      <c r="UL151" s="38"/>
      <c r="UM151" s="38"/>
      <c r="UN151" s="38"/>
      <c r="UO151" s="38"/>
      <c r="UP151" s="38"/>
      <c r="UQ151" s="38"/>
      <c r="UR151" s="38"/>
      <c r="US151" s="38"/>
      <c r="UT151" s="38"/>
      <c r="UU151" s="38"/>
      <c r="UV151" s="38"/>
      <c r="UW151" s="38"/>
      <c r="UX151" s="38"/>
      <c r="UY151" s="38"/>
      <c r="UZ151" s="38"/>
      <c r="VA151" s="38"/>
      <c r="VB151" s="38"/>
      <c r="VC151" s="38"/>
      <c r="VD151" s="38"/>
      <c r="VE151" s="38"/>
      <c r="VF151" s="38"/>
      <c r="VG151" s="38"/>
      <c r="VH151" s="38"/>
      <c r="VI151" s="38"/>
      <c r="VJ151" s="38"/>
      <c r="VK151" s="38"/>
      <c r="VL151" s="38"/>
      <c r="VM151" s="38"/>
      <c r="VN151" s="38"/>
      <c r="VO151" s="38"/>
      <c r="VP151" s="38"/>
      <c r="VQ151" s="38">
        <v>0.9</v>
      </c>
      <c r="VR151" s="38"/>
      <c r="VS151" s="38"/>
      <c r="VT151" s="38"/>
      <c r="VU151" s="38"/>
      <c r="VV151" s="38"/>
      <c r="VW151" s="38"/>
      <c r="VX151" s="38"/>
      <c r="VY151" s="38">
        <v>0.9</v>
      </c>
      <c r="VZ151" s="38"/>
      <c r="WA151" s="38"/>
      <c r="WB151" s="38"/>
      <c r="WC151" s="38"/>
      <c r="WD151" s="38"/>
      <c r="WE151" s="38"/>
      <c r="WF151" s="38"/>
      <c r="WG151" s="38"/>
      <c r="WH151" s="38"/>
      <c r="WI151" s="38"/>
      <c r="WJ151" s="38"/>
      <c r="WK151" s="38"/>
      <c r="WL151" s="38"/>
      <c r="WM151" s="38"/>
      <c r="WN151" s="38"/>
      <c r="WO151" s="38"/>
      <c r="WP151" s="38"/>
      <c r="WQ151" s="38"/>
      <c r="WR151" s="38"/>
      <c r="WS151" s="38"/>
      <c r="WT151" s="38"/>
      <c r="WU151" s="38"/>
      <c r="WV151" s="38"/>
      <c r="WW151" s="38"/>
      <c r="WX151" s="38"/>
      <c r="WY151" s="38"/>
      <c r="WZ151" s="38"/>
      <c r="XA151" s="38"/>
      <c r="XB151" s="38"/>
      <c r="XC151" s="38"/>
      <c r="XD151" s="38"/>
      <c r="XE151" s="38"/>
      <c r="XF151" s="38"/>
      <c r="XG151" s="38"/>
      <c r="XH151" s="38"/>
      <c r="XI151" s="38"/>
      <c r="XJ151" s="38"/>
      <c r="XK151" s="38"/>
      <c r="XL151" s="38"/>
      <c r="XM151" s="38"/>
      <c r="XN151" s="38"/>
      <c r="XO151" s="38"/>
      <c r="XP151" s="38"/>
      <c r="XQ151" s="38"/>
      <c r="XR151" s="38"/>
      <c r="XS151" s="38"/>
      <c r="XT151" s="38"/>
      <c r="XU151" s="38"/>
      <c r="XV151" s="38"/>
      <c r="XW151" s="38"/>
      <c r="XX151" s="38"/>
      <c r="XY151" s="38"/>
      <c r="XZ151" s="38"/>
      <c r="YA151" s="38"/>
      <c r="YB151" s="38"/>
      <c r="YC151" s="38"/>
      <c r="YD151" s="38"/>
      <c r="YE151" s="38"/>
      <c r="YF151" s="38"/>
      <c r="YG151" s="38"/>
      <c r="YH151" s="38"/>
      <c r="YI151" s="38"/>
      <c r="YJ151" s="38"/>
      <c r="YK151" s="38"/>
      <c r="YL151" s="38"/>
      <c r="YM151" s="38"/>
      <c r="YN151" s="38"/>
      <c r="YO151" s="38"/>
      <c r="YP151" s="38"/>
      <c r="YQ151" s="38"/>
      <c r="YR151" s="38"/>
      <c r="YS151" s="38"/>
      <c r="YT151" s="38"/>
      <c r="YU151" s="38"/>
      <c r="YV151" s="38"/>
      <c r="YW151" s="38"/>
      <c r="YX151" s="38"/>
      <c r="YY151" s="38"/>
      <c r="YZ151" s="38"/>
      <c r="ZA151" s="38"/>
      <c r="ZB151" s="38"/>
      <c r="ZC151" s="38"/>
      <c r="ZD151" s="38"/>
      <c r="ZE151" s="38"/>
      <c r="ZF151" s="38"/>
      <c r="ZG151" s="38"/>
      <c r="ZH151" s="38"/>
      <c r="ZI151" s="38"/>
      <c r="ZJ151" s="38"/>
      <c r="ZK151" s="38"/>
      <c r="ZL151" s="38"/>
      <c r="ZM151" s="38"/>
      <c r="ZN151" s="38"/>
      <c r="ZO151" s="38"/>
      <c r="ZP151" s="38"/>
      <c r="ZQ151" s="38"/>
      <c r="ZR151" s="38"/>
      <c r="ZS151" s="38"/>
      <c r="ZT151" s="38"/>
      <c r="ZU151" s="38"/>
      <c r="ZV151" s="38"/>
      <c r="ZW151" s="38"/>
      <c r="ZX151" s="38"/>
      <c r="ZY151" s="38"/>
      <c r="ZZ151" s="38"/>
      <c r="AAA151" s="38"/>
      <c r="AAB151" s="38"/>
      <c r="AAC151" s="38"/>
      <c r="AAD151" s="38"/>
      <c r="AAE151" s="38"/>
      <c r="AAF151" s="38"/>
      <c r="AAG151" s="38"/>
      <c r="AAH151" s="38"/>
      <c r="AAI151" s="38"/>
      <c r="AAJ151" s="31">
        <f t="shared" si="15"/>
        <v>0</v>
      </c>
      <c r="AAK151" s="5"/>
    </row>
    <row r="152" spans="1:713" s="36" customFormat="1" x14ac:dyDescent="0.25">
      <c r="A152" s="26" t="s">
        <v>16</v>
      </c>
      <c r="B152" s="77">
        <f t="shared" si="14"/>
        <v>0</v>
      </c>
      <c r="C152" s="69">
        <v>10</v>
      </c>
      <c r="D152" s="71">
        <v>43395</v>
      </c>
      <c r="E152" s="79">
        <v>12.92</v>
      </c>
      <c r="F152" s="79">
        <f>E152*B152</f>
        <v>0</v>
      </c>
      <c r="G152" s="77">
        <v>10</v>
      </c>
      <c r="H152" s="38"/>
      <c r="I152" s="38">
        <v>10</v>
      </c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  <c r="AL152" s="38"/>
      <c r="AM152" s="38"/>
      <c r="AN152" s="38"/>
      <c r="AO152" s="38"/>
      <c r="AP152" s="38"/>
      <c r="AQ152" s="38"/>
      <c r="AR152" s="38"/>
      <c r="AS152" s="38"/>
      <c r="AT152" s="38"/>
      <c r="AU152" s="38"/>
      <c r="AV152" s="38"/>
      <c r="AW152" s="38"/>
      <c r="AX152" s="38"/>
      <c r="AY152" s="38"/>
      <c r="AZ152" s="38"/>
      <c r="BA152" s="38"/>
      <c r="BB152" s="38"/>
      <c r="BC152" s="38"/>
      <c r="BD152" s="38"/>
      <c r="BE152" s="38"/>
      <c r="BF152" s="38"/>
      <c r="BG152" s="38"/>
      <c r="BH152" s="38"/>
      <c r="BI152" s="38"/>
      <c r="BJ152" s="38"/>
      <c r="BK152" s="38"/>
      <c r="BL152" s="38"/>
      <c r="BM152" s="38"/>
      <c r="BN152" s="38"/>
      <c r="BO152" s="38"/>
      <c r="BP152" s="38"/>
      <c r="BQ152" s="38"/>
      <c r="BR152" s="38"/>
      <c r="BS152" s="38"/>
      <c r="BT152" s="38"/>
      <c r="BU152" s="38"/>
      <c r="BV152" s="38"/>
      <c r="BW152" s="38"/>
      <c r="BX152" s="38"/>
      <c r="BY152" s="38"/>
      <c r="BZ152" s="38"/>
      <c r="CA152" s="38"/>
      <c r="CB152" s="38"/>
      <c r="CC152" s="38"/>
      <c r="CD152" s="38"/>
      <c r="CE152" s="38"/>
      <c r="CF152" s="38"/>
      <c r="CG152" s="38"/>
      <c r="CH152" s="38"/>
      <c r="CI152" s="38"/>
      <c r="CJ152" s="38"/>
      <c r="CK152" s="38"/>
      <c r="CL152" s="38"/>
      <c r="CM152" s="38"/>
      <c r="CN152" s="38"/>
      <c r="CO152" s="38"/>
      <c r="CP152" s="38"/>
      <c r="CQ152" s="38"/>
      <c r="CR152" s="38"/>
      <c r="CS152" s="38"/>
      <c r="CT152" s="38"/>
      <c r="CU152" s="38"/>
      <c r="CV152" s="38"/>
      <c r="CW152" s="38"/>
      <c r="CX152" s="38">
        <v>10</v>
      </c>
      <c r="CY152" s="38">
        <v>10</v>
      </c>
      <c r="CZ152" s="38"/>
      <c r="DA152" s="38"/>
      <c r="DB152" s="38"/>
      <c r="DC152" s="38"/>
      <c r="DD152" s="38"/>
      <c r="DE152" s="38"/>
      <c r="DF152" s="38"/>
      <c r="DG152" s="38"/>
      <c r="DH152" s="38"/>
      <c r="DI152" s="38"/>
      <c r="DJ152" s="38"/>
      <c r="DK152" s="38"/>
      <c r="DL152" s="38"/>
      <c r="DM152" s="38"/>
      <c r="DN152" s="38"/>
      <c r="DO152" s="38"/>
      <c r="DP152" s="38"/>
      <c r="DQ152" s="38"/>
      <c r="DR152" s="38"/>
      <c r="DS152" s="38"/>
      <c r="DT152" s="38"/>
      <c r="DU152" s="38"/>
      <c r="DV152" s="38"/>
      <c r="DW152" s="38"/>
      <c r="DX152" s="38"/>
      <c r="DY152" s="38"/>
      <c r="DZ152" s="38"/>
      <c r="EA152" s="38"/>
      <c r="EB152" s="38"/>
      <c r="EC152" s="38"/>
      <c r="ED152" s="38"/>
      <c r="EE152" s="38"/>
      <c r="EF152" s="38"/>
      <c r="EG152" s="38"/>
      <c r="EH152" s="38"/>
      <c r="EI152" s="38"/>
      <c r="EJ152" s="38"/>
      <c r="EK152" s="38"/>
      <c r="EL152" s="38"/>
      <c r="EM152" s="38"/>
      <c r="EN152" s="38"/>
      <c r="EO152" s="38"/>
      <c r="EP152" s="38"/>
      <c r="EQ152" s="38"/>
      <c r="ER152" s="38"/>
      <c r="ES152" s="38"/>
      <c r="ET152" s="38"/>
      <c r="EU152" s="38"/>
      <c r="EV152" s="38"/>
      <c r="EW152" s="38"/>
      <c r="EX152" s="38"/>
      <c r="EY152" s="38"/>
      <c r="EZ152" s="38"/>
      <c r="FA152" s="38"/>
      <c r="FB152" s="38"/>
      <c r="FC152" s="38"/>
      <c r="FD152" s="38"/>
      <c r="FE152" s="38"/>
      <c r="FF152" s="38"/>
      <c r="FG152" s="38"/>
      <c r="FH152" s="38">
        <v>10</v>
      </c>
      <c r="FI152" s="38"/>
      <c r="FJ152" s="38"/>
      <c r="FK152" s="38"/>
      <c r="FL152" s="38"/>
      <c r="FM152" s="38"/>
      <c r="FN152" s="38"/>
      <c r="FO152" s="38"/>
      <c r="FP152" s="38"/>
      <c r="FQ152" s="38"/>
      <c r="FR152" s="38"/>
      <c r="FS152" s="38"/>
      <c r="FT152" s="38"/>
      <c r="FU152" s="38"/>
      <c r="FV152" s="38"/>
      <c r="FW152" s="38"/>
      <c r="FX152" s="38">
        <v>10</v>
      </c>
      <c r="FY152" s="38"/>
      <c r="FZ152" s="38"/>
      <c r="GA152" s="38"/>
      <c r="GB152" s="38"/>
      <c r="GC152" s="38"/>
      <c r="GD152" s="38"/>
      <c r="GE152" s="38"/>
      <c r="GF152" s="38"/>
      <c r="GG152" s="38"/>
      <c r="GH152" s="38"/>
      <c r="GI152" s="38"/>
      <c r="GJ152" s="38"/>
      <c r="GK152" s="38"/>
      <c r="GL152" s="38"/>
      <c r="GM152" s="38"/>
      <c r="GN152" s="38"/>
      <c r="GO152" s="38"/>
      <c r="GP152" s="38"/>
      <c r="GQ152" s="38"/>
      <c r="GR152" s="38"/>
      <c r="GS152" s="38"/>
      <c r="GT152" s="38"/>
      <c r="GU152" s="38"/>
      <c r="GV152" s="38"/>
      <c r="GW152" s="38"/>
      <c r="GX152" s="38"/>
      <c r="GY152" s="38"/>
      <c r="GZ152" s="38"/>
      <c r="HA152" s="38"/>
      <c r="HB152" s="38"/>
      <c r="HC152" s="38"/>
      <c r="HD152" s="38"/>
      <c r="HE152" s="38"/>
      <c r="HF152" s="38"/>
      <c r="HG152" s="38"/>
      <c r="HH152" s="38"/>
      <c r="HI152" s="38"/>
      <c r="HJ152" s="38"/>
      <c r="HK152" s="38"/>
      <c r="HL152" s="38"/>
      <c r="HM152" s="38"/>
      <c r="HN152" s="38"/>
      <c r="HO152" s="38"/>
      <c r="HP152" s="38"/>
      <c r="HQ152" s="38"/>
      <c r="HR152" s="38"/>
      <c r="HS152" s="38"/>
      <c r="HT152" s="38"/>
      <c r="HU152" s="38"/>
      <c r="HV152" s="38"/>
      <c r="HW152" s="38"/>
      <c r="HX152" s="38"/>
      <c r="HY152" s="38"/>
      <c r="HZ152" s="38"/>
      <c r="IA152" s="38"/>
      <c r="IB152" s="38"/>
      <c r="IC152" s="38"/>
      <c r="ID152" s="38"/>
      <c r="IE152" s="38"/>
      <c r="IF152" s="38"/>
      <c r="IG152" s="38"/>
      <c r="IH152" s="38"/>
      <c r="II152" s="38"/>
      <c r="IJ152" s="38"/>
      <c r="IK152" s="38"/>
      <c r="IL152" s="38"/>
      <c r="IM152" s="38"/>
      <c r="IN152" s="38"/>
      <c r="IO152" s="38"/>
      <c r="IP152" s="38"/>
      <c r="IQ152" s="38"/>
      <c r="IR152" s="38"/>
      <c r="IS152" s="38"/>
      <c r="IT152" s="38"/>
      <c r="IU152" s="38"/>
      <c r="IV152" s="38"/>
      <c r="IW152" s="38"/>
      <c r="IX152" s="38"/>
      <c r="IY152" s="38"/>
      <c r="IZ152" s="38"/>
      <c r="JA152" s="38"/>
      <c r="JB152" s="38"/>
      <c r="JC152" s="38"/>
      <c r="JD152" s="38"/>
      <c r="JE152" s="38"/>
      <c r="JF152" s="38"/>
      <c r="JG152" s="38"/>
      <c r="JH152" s="38"/>
      <c r="JI152" s="38"/>
      <c r="JJ152" s="38"/>
      <c r="JK152" s="38"/>
      <c r="JL152" s="38"/>
      <c r="JM152" s="38"/>
      <c r="JN152" s="38"/>
      <c r="JO152" s="38"/>
      <c r="JP152" s="38"/>
      <c r="JQ152" s="38"/>
      <c r="JR152" s="38"/>
      <c r="JS152" s="38"/>
      <c r="JT152" s="38"/>
      <c r="JU152" s="38"/>
      <c r="JV152" s="38"/>
      <c r="JW152" s="38"/>
      <c r="JX152" s="38"/>
      <c r="JY152" s="38"/>
      <c r="JZ152" s="38"/>
      <c r="KA152" s="38"/>
      <c r="KB152" s="38"/>
      <c r="KC152" s="38"/>
      <c r="KD152" s="38"/>
      <c r="KE152" s="38"/>
      <c r="KF152" s="38"/>
      <c r="KG152" s="38"/>
      <c r="KH152" s="38"/>
      <c r="KI152" s="38"/>
      <c r="KJ152" s="38"/>
      <c r="KK152" s="38"/>
      <c r="KL152" s="38"/>
      <c r="KM152" s="38"/>
      <c r="KN152" s="38"/>
      <c r="KO152" s="38"/>
      <c r="KP152" s="38"/>
      <c r="KQ152" s="38"/>
      <c r="KR152" s="38"/>
      <c r="KS152" s="38"/>
      <c r="KT152" s="38"/>
      <c r="KU152" s="38"/>
      <c r="KV152" s="38"/>
      <c r="KW152" s="38"/>
      <c r="KX152" s="38"/>
      <c r="KY152" s="38"/>
      <c r="KZ152" s="38"/>
      <c r="LA152" s="38"/>
      <c r="LB152" s="38"/>
      <c r="LC152" s="38"/>
      <c r="LD152" s="38"/>
      <c r="LE152" s="38"/>
      <c r="LF152" s="38"/>
      <c r="LG152" s="38"/>
      <c r="LH152" s="38"/>
      <c r="LI152" s="38"/>
      <c r="LJ152" s="38"/>
      <c r="LK152" s="38"/>
      <c r="LL152" s="38"/>
      <c r="LM152" s="38"/>
      <c r="LN152" s="38"/>
      <c r="LO152" s="38"/>
      <c r="LP152" s="38"/>
      <c r="LQ152" s="38"/>
      <c r="LR152" s="38"/>
      <c r="LS152" s="38"/>
      <c r="LT152" s="38"/>
      <c r="LU152" s="38"/>
      <c r="LV152" s="38"/>
      <c r="LW152" s="38"/>
      <c r="LX152" s="38"/>
      <c r="LY152" s="38"/>
      <c r="LZ152" s="38"/>
      <c r="MA152" s="38"/>
      <c r="MB152" s="38"/>
      <c r="MC152" s="38"/>
      <c r="MD152" s="38"/>
      <c r="ME152" s="38"/>
      <c r="MF152" s="38"/>
      <c r="MG152" s="38"/>
      <c r="MH152" s="38"/>
      <c r="MI152" s="38"/>
      <c r="MJ152" s="38"/>
      <c r="MK152" s="38"/>
      <c r="ML152" s="38"/>
      <c r="MM152" s="38"/>
      <c r="MN152" s="38"/>
      <c r="MO152" s="38">
        <v>10</v>
      </c>
      <c r="MP152" s="38"/>
      <c r="MQ152" s="38"/>
      <c r="MR152" s="38"/>
      <c r="MS152" s="38">
        <v>10</v>
      </c>
      <c r="MT152" s="38"/>
      <c r="MU152" s="38"/>
      <c r="MV152" s="38"/>
      <c r="MW152" s="38"/>
      <c r="MX152" s="38"/>
      <c r="MY152" s="38"/>
      <c r="MZ152" s="38"/>
      <c r="NA152" s="38"/>
      <c r="NB152" s="38"/>
      <c r="NC152" s="38"/>
      <c r="ND152" s="38"/>
      <c r="NE152" s="38"/>
      <c r="NF152" s="38"/>
      <c r="NG152" s="38"/>
      <c r="NH152" s="38"/>
      <c r="NI152" s="38"/>
      <c r="NJ152" s="38"/>
      <c r="NK152" s="38"/>
      <c r="NL152" s="38"/>
      <c r="NM152" s="38"/>
      <c r="NN152" s="38"/>
      <c r="NO152" s="38"/>
      <c r="NP152" s="38"/>
      <c r="NQ152" s="38"/>
      <c r="NR152" s="38"/>
      <c r="NS152" s="38"/>
      <c r="NT152" s="38"/>
      <c r="NU152" s="38"/>
      <c r="NV152" s="38"/>
      <c r="NW152" s="38"/>
      <c r="NX152" s="38"/>
      <c r="NY152" s="38"/>
      <c r="NZ152" s="38"/>
      <c r="OA152" s="38"/>
      <c r="OB152" s="38"/>
      <c r="OC152" s="38"/>
      <c r="OD152" s="38"/>
      <c r="OE152" s="38"/>
      <c r="OF152" s="38"/>
      <c r="OG152" s="38"/>
      <c r="OH152" s="38"/>
      <c r="OI152" s="38"/>
      <c r="OJ152" s="38"/>
      <c r="OK152" s="38"/>
      <c r="OL152" s="38"/>
      <c r="OM152" s="38"/>
      <c r="ON152" s="38"/>
      <c r="OO152" s="38"/>
      <c r="OP152" s="38"/>
      <c r="OQ152" s="38"/>
      <c r="OR152" s="38"/>
      <c r="OS152" s="38"/>
      <c r="OT152" s="38"/>
      <c r="OU152" s="38"/>
      <c r="OV152" s="38"/>
      <c r="OW152" s="38"/>
      <c r="OX152" s="38"/>
      <c r="OY152" s="38"/>
      <c r="OZ152" s="38"/>
      <c r="PA152" s="38"/>
      <c r="PB152" s="38"/>
      <c r="PC152" s="38"/>
      <c r="PD152" s="38"/>
      <c r="PE152" s="38"/>
      <c r="PF152" s="38"/>
      <c r="PG152" s="38"/>
      <c r="PH152" s="38"/>
      <c r="PI152" s="38"/>
      <c r="PJ152" s="38"/>
      <c r="PK152" s="38"/>
      <c r="PL152" s="38"/>
      <c r="PM152" s="38"/>
      <c r="PN152" s="38"/>
      <c r="PO152" s="38"/>
      <c r="PP152" s="38"/>
      <c r="PQ152" s="38"/>
      <c r="PR152" s="38"/>
      <c r="PS152" s="38"/>
      <c r="PT152" s="38"/>
      <c r="PU152" s="38"/>
      <c r="PV152" s="38"/>
      <c r="PW152" s="38"/>
      <c r="PX152" s="38"/>
      <c r="PY152" s="38"/>
      <c r="PZ152" s="38"/>
      <c r="QA152" s="38"/>
      <c r="QB152" s="38"/>
      <c r="QC152" s="38"/>
      <c r="QD152" s="38"/>
      <c r="QE152" s="38"/>
      <c r="QF152" s="38"/>
      <c r="QG152" s="38"/>
      <c r="QH152" s="38"/>
      <c r="QI152" s="38"/>
      <c r="QJ152" s="38">
        <v>10</v>
      </c>
      <c r="QK152" s="38"/>
      <c r="QL152" s="38"/>
      <c r="QM152" s="38"/>
      <c r="QN152" s="38"/>
      <c r="QO152" s="38"/>
      <c r="QP152" s="38"/>
      <c r="QQ152" s="38"/>
      <c r="QR152" s="38"/>
      <c r="QS152" s="38"/>
      <c r="QT152" s="38"/>
      <c r="QU152" s="38"/>
      <c r="QV152" s="38"/>
      <c r="QW152" s="38"/>
      <c r="QX152" s="38"/>
      <c r="QY152" s="38"/>
      <c r="QZ152" s="38"/>
      <c r="RA152" s="38"/>
      <c r="RB152" s="38"/>
      <c r="RC152" s="38"/>
      <c r="RD152" s="38"/>
      <c r="RE152" s="38"/>
      <c r="RF152" s="38"/>
      <c r="RG152" s="38"/>
      <c r="RH152" s="38"/>
      <c r="RI152" s="38"/>
      <c r="RJ152" s="38"/>
      <c r="RK152" s="38"/>
      <c r="RL152" s="38"/>
      <c r="RM152" s="38"/>
      <c r="RN152" s="38"/>
      <c r="RO152" s="38">
        <v>10</v>
      </c>
      <c r="RP152" s="38"/>
      <c r="RQ152" s="38"/>
      <c r="RR152" s="38"/>
      <c r="RS152" s="38"/>
      <c r="RT152" s="38"/>
      <c r="RU152" s="38"/>
      <c r="RV152" s="38"/>
      <c r="RW152" s="38"/>
      <c r="RX152" s="38"/>
      <c r="RY152" s="38"/>
      <c r="RZ152" s="38"/>
      <c r="SA152" s="38"/>
      <c r="SB152" s="38"/>
      <c r="SC152" s="38"/>
      <c r="SD152" s="38"/>
      <c r="SE152" s="38"/>
      <c r="SF152" s="38"/>
      <c r="SG152" s="38"/>
      <c r="SH152" s="38"/>
      <c r="SI152" s="38"/>
      <c r="SJ152" s="38"/>
      <c r="SK152" s="38"/>
      <c r="SL152" s="38"/>
      <c r="SM152" s="38"/>
      <c r="SN152" s="38"/>
      <c r="SO152" s="38"/>
      <c r="SP152" s="38"/>
      <c r="SQ152" s="38"/>
      <c r="SR152" s="38"/>
      <c r="SS152" s="38"/>
      <c r="ST152" s="38"/>
      <c r="SU152" s="38"/>
      <c r="SV152" s="38"/>
      <c r="SW152" s="38"/>
      <c r="SX152" s="38"/>
      <c r="SY152" s="38"/>
      <c r="SZ152" s="38"/>
      <c r="TA152" s="38"/>
      <c r="TB152" s="38"/>
      <c r="TC152" s="38"/>
      <c r="TD152" s="38"/>
      <c r="TE152" s="38"/>
      <c r="TF152" s="38"/>
      <c r="TG152" s="38"/>
      <c r="TH152" s="38"/>
      <c r="TI152" s="38"/>
      <c r="TJ152" s="38"/>
      <c r="TK152" s="38"/>
      <c r="TL152" s="38"/>
      <c r="TM152" s="38"/>
      <c r="TN152" s="38"/>
      <c r="TO152" s="38"/>
      <c r="TP152" s="38"/>
      <c r="TQ152" s="38"/>
      <c r="TR152" s="38"/>
      <c r="TS152" s="38"/>
      <c r="TT152" s="38"/>
      <c r="TU152" s="38"/>
      <c r="TV152" s="38"/>
      <c r="TW152" s="38"/>
      <c r="TX152" s="38"/>
      <c r="TY152" s="38"/>
      <c r="TZ152" s="38"/>
      <c r="UA152" s="38"/>
      <c r="UB152" s="38"/>
      <c r="UC152" s="38"/>
      <c r="UD152" s="38">
        <v>9</v>
      </c>
      <c r="UE152" s="38"/>
      <c r="UF152" s="38"/>
      <c r="UG152" s="38"/>
      <c r="UH152" s="38"/>
      <c r="UI152" s="38"/>
      <c r="UJ152" s="38"/>
      <c r="UK152" s="38"/>
      <c r="UL152" s="38"/>
      <c r="UM152" s="38"/>
      <c r="UN152" s="38"/>
      <c r="UO152" s="38"/>
      <c r="UP152" s="38"/>
      <c r="UQ152" s="38"/>
      <c r="UR152" s="38"/>
      <c r="US152" s="38">
        <v>9</v>
      </c>
      <c r="UT152" s="38"/>
      <c r="UU152" s="38"/>
      <c r="UV152" s="38"/>
      <c r="UW152" s="38"/>
      <c r="UX152" s="38"/>
      <c r="UY152" s="38"/>
      <c r="UZ152" s="38"/>
      <c r="VA152" s="38"/>
      <c r="VB152" s="38"/>
      <c r="VC152" s="38"/>
      <c r="VD152" s="38"/>
      <c r="VE152" s="38"/>
      <c r="VF152" s="38"/>
      <c r="VG152" s="38"/>
      <c r="VH152" s="38"/>
      <c r="VI152" s="38"/>
      <c r="VJ152" s="38"/>
      <c r="VK152" s="38"/>
      <c r="VL152" s="38"/>
      <c r="VM152" s="38"/>
      <c r="VN152" s="38"/>
      <c r="VO152" s="38"/>
      <c r="VP152" s="38"/>
      <c r="VQ152" s="38"/>
      <c r="VR152" s="38"/>
      <c r="VS152" s="38"/>
      <c r="VT152" s="38"/>
      <c r="VU152" s="38"/>
      <c r="VV152" s="38"/>
      <c r="VW152" s="38"/>
      <c r="VX152" s="38"/>
      <c r="VY152" s="38"/>
      <c r="VZ152" s="38"/>
      <c r="WA152" s="38"/>
      <c r="WB152" s="38"/>
      <c r="WC152" s="38"/>
      <c r="WD152" s="38"/>
      <c r="WE152" s="38"/>
      <c r="WF152" s="38"/>
      <c r="WG152" s="38"/>
      <c r="WH152" s="38"/>
      <c r="WI152" s="38"/>
      <c r="WJ152" s="38"/>
      <c r="WK152" s="38"/>
      <c r="WL152" s="38"/>
      <c r="WM152" s="38"/>
      <c r="WN152" s="38"/>
      <c r="WO152" s="38"/>
      <c r="WP152" s="38"/>
      <c r="WQ152" s="38"/>
      <c r="WR152" s="38"/>
      <c r="WS152" s="38"/>
      <c r="WT152" s="38"/>
      <c r="WU152" s="38"/>
      <c r="WV152" s="38"/>
      <c r="WW152" s="38"/>
      <c r="WX152" s="38"/>
      <c r="WY152" s="38"/>
      <c r="WZ152" s="38"/>
      <c r="XA152" s="38"/>
      <c r="XB152" s="38"/>
      <c r="XC152" s="38"/>
      <c r="XD152" s="38"/>
      <c r="XE152" s="38"/>
      <c r="XF152" s="38"/>
      <c r="XG152" s="38"/>
      <c r="XH152" s="38"/>
      <c r="XI152" s="38"/>
      <c r="XJ152" s="38"/>
      <c r="XK152" s="38"/>
      <c r="XL152" s="38"/>
      <c r="XM152" s="38"/>
      <c r="XN152" s="38"/>
      <c r="XO152" s="38"/>
      <c r="XP152" s="38"/>
      <c r="XQ152" s="38"/>
      <c r="XR152" s="38"/>
      <c r="XS152" s="38"/>
      <c r="XT152" s="38"/>
      <c r="XU152" s="38"/>
      <c r="XV152" s="38"/>
      <c r="XW152" s="38"/>
      <c r="XX152" s="38"/>
      <c r="XY152" s="38"/>
      <c r="XZ152" s="38"/>
      <c r="YA152" s="38"/>
      <c r="YB152" s="38"/>
      <c r="YC152" s="38"/>
      <c r="YD152" s="38"/>
      <c r="YE152" s="38"/>
      <c r="YF152" s="38"/>
      <c r="YG152" s="38"/>
      <c r="YH152" s="38"/>
      <c r="YI152" s="38"/>
      <c r="YJ152" s="38"/>
      <c r="YK152" s="38"/>
      <c r="YL152" s="38"/>
      <c r="YM152" s="38"/>
      <c r="YN152" s="38"/>
      <c r="YO152" s="38"/>
      <c r="YP152" s="38"/>
      <c r="YQ152" s="38"/>
      <c r="YR152" s="38"/>
      <c r="YS152" s="38"/>
      <c r="YT152" s="38"/>
      <c r="YU152" s="38"/>
      <c r="YV152" s="38"/>
      <c r="YW152" s="38"/>
      <c r="YX152" s="38"/>
      <c r="YY152" s="38"/>
      <c r="YZ152" s="38"/>
      <c r="ZA152" s="38"/>
      <c r="ZB152" s="38"/>
      <c r="ZC152" s="38"/>
      <c r="ZD152" s="38"/>
      <c r="ZE152" s="38"/>
      <c r="ZF152" s="38"/>
      <c r="ZG152" s="38"/>
      <c r="ZH152" s="38"/>
      <c r="ZI152" s="38"/>
      <c r="ZJ152" s="38"/>
      <c r="ZK152" s="38"/>
      <c r="ZL152" s="38"/>
      <c r="ZM152" s="38"/>
      <c r="ZN152" s="38"/>
      <c r="ZO152" s="38"/>
      <c r="ZP152" s="38"/>
      <c r="ZQ152" s="38"/>
      <c r="ZR152" s="38"/>
      <c r="ZS152" s="38"/>
      <c r="ZT152" s="38"/>
      <c r="ZU152" s="38"/>
      <c r="ZV152" s="38"/>
      <c r="ZW152" s="38"/>
      <c r="ZX152" s="38"/>
      <c r="ZY152" s="38"/>
      <c r="ZZ152" s="38"/>
      <c r="AAA152" s="38"/>
      <c r="AAB152" s="38"/>
      <c r="AAC152" s="38"/>
      <c r="AAD152" s="38"/>
      <c r="AAE152" s="38"/>
      <c r="AAF152" s="38"/>
      <c r="AAG152" s="38"/>
      <c r="AAH152" s="38"/>
      <c r="AAI152" s="38"/>
      <c r="AAJ152" s="31">
        <f t="shared" si="15"/>
        <v>0</v>
      </c>
      <c r="AAK152" s="5"/>
    </row>
    <row r="153" spans="1:713" s="36" customFormat="1" x14ac:dyDescent="0.25">
      <c r="A153" s="62" t="s">
        <v>183</v>
      </c>
      <c r="B153" s="77">
        <f t="shared" si="14"/>
        <v>0</v>
      </c>
      <c r="C153" s="69">
        <v>1</v>
      </c>
      <c r="D153" s="72">
        <v>43451</v>
      </c>
      <c r="E153" s="79">
        <v>23.28</v>
      </c>
      <c r="F153" s="79">
        <f>E153*B153</f>
        <v>0</v>
      </c>
      <c r="G153" s="77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  <c r="AL153" s="38"/>
      <c r="AM153" s="38"/>
      <c r="AN153" s="38"/>
      <c r="AO153" s="38"/>
      <c r="AP153" s="38"/>
      <c r="AQ153" s="38"/>
      <c r="AR153" s="38"/>
      <c r="AS153" s="38"/>
      <c r="AT153" s="38"/>
      <c r="AU153" s="38"/>
      <c r="AV153" s="38"/>
      <c r="AW153" s="38"/>
      <c r="AX153" s="38"/>
      <c r="AY153" s="38"/>
      <c r="AZ153" s="38"/>
      <c r="BA153" s="38"/>
      <c r="BB153" s="38"/>
      <c r="BC153" s="38"/>
      <c r="BD153" s="38"/>
      <c r="BE153" s="38"/>
      <c r="BF153" s="38"/>
      <c r="BG153" s="38"/>
      <c r="BH153" s="38">
        <v>6</v>
      </c>
      <c r="BI153" s="38"/>
      <c r="BJ153" s="38"/>
      <c r="BK153" s="38"/>
      <c r="BL153" s="38"/>
      <c r="BM153" s="38"/>
      <c r="BN153" s="38"/>
      <c r="BO153" s="38"/>
      <c r="BP153" s="38"/>
      <c r="BQ153" s="38"/>
      <c r="BR153" s="38"/>
      <c r="BS153" s="38"/>
      <c r="BT153" s="38"/>
      <c r="BU153" s="38"/>
      <c r="BV153" s="38"/>
      <c r="BW153" s="38"/>
      <c r="BX153" s="38"/>
      <c r="BY153" s="38">
        <v>6</v>
      </c>
      <c r="BZ153" s="38"/>
      <c r="CA153" s="38"/>
      <c r="CB153" s="38"/>
      <c r="CC153" s="38"/>
      <c r="CD153" s="38"/>
      <c r="CE153" s="38"/>
      <c r="CF153" s="38"/>
      <c r="CG153" s="38"/>
      <c r="CH153" s="38"/>
      <c r="CI153" s="38"/>
      <c r="CJ153" s="38"/>
      <c r="CK153" s="38"/>
      <c r="CL153" s="38"/>
      <c r="CM153" s="38"/>
      <c r="CN153" s="38"/>
      <c r="CO153" s="38"/>
      <c r="CP153" s="38"/>
      <c r="CQ153" s="38"/>
      <c r="CR153" s="38"/>
      <c r="CS153" s="38"/>
      <c r="CT153" s="38"/>
      <c r="CU153" s="38"/>
      <c r="CV153" s="38"/>
      <c r="CW153" s="38"/>
      <c r="CX153" s="38"/>
      <c r="CY153" s="38"/>
      <c r="CZ153" s="38"/>
      <c r="DA153" s="38"/>
      <c r="DB153" s="38"/>
      <c r="DC153" s="38"/>
      <c r="DD153" s="38"/>
      <c r="DE153" s="38"/>
      <c r="DF153" s="38"/>
      <c r="DG153" s="38"/>
      <c r="DH153" s="38"/>
      <c r="DI153" s="38"/>
      <c r="DJ153" s="38"/>
      <c r="DK153" s="38"/>
      <c r="DL153" s="38"/>
      <c r="DM153" s="38"/>
      <c r="DN153" s="38"/>
      <c r="DO153" s="38"/>
      <c r="DP153" s="38"/>
      <c r="DQ153" s="38"/>
      <c r="DR153" s="38"/>
      <c r="DS153" s="38"/>
      <c r="DT153" s="38"/>
      <c r="DU153" s="38"/>
      <c r="DV153" s="38"/>
      <c r="DW153" s="38"/>
      <c r="DX153" s="38"/>
      <c r="DY153" s="38"/>
      <c r="DZ153" s="38"/>
      <c r="EA153" s="38"/>
      <c r="EB153" s="38"/>
      <c r="EC153" s="38"/>
      <c r="ED153" s="38"/>
      <c r="EE153" s="38"/>
      <c r="EF153" s="38"/>
      <c r="EG153" s="38"/>
      <c r="EH153" s="38"/>
      <c r="EI153" s="38"/>
      <c r="EJ153" s="38"/>
      <c r="EK153" s="38"/>
      <c r="EL153" s="38"/>
      <c r="EM153" s="38"/>
      <c r="EN153" s="38"/>
      <c r="EO153" s="38"/>
      <c r="EP153" s="38"/>
      <c r="EQ153" s="38"/>
      <c r="ER153" s="38"/>
      <c r="ES153" s="38"/>
      <c r="ET153" s="38"/>
      <c r="EU153" s="38"/>
      <c r="EV153" s="38"/>
      <c r="EW153" s="38"/>
      <c r="EX153" s="38"/>
      <c r="EY153" s="38"/>
      <c r="EZ153" s="38"/>
      <c r="FA153" s="38"/>
      <c r="FB153" s="38"/>
      <c r="FC153" s="38"/>
      <c r="FD153" s="38"/>
      <c r="FE153" s="38"/>
      <c r="FF153" s="38"/>
      <c r="FG153" s="38"/>
      <c r="FH153" s="38"/>
      <c r="FI153" s="38"/>
      <c r="FJ153" s="38"/>
      <c r="FK153" s="38"/>
      <c r="FL153" s="38"/>
      <c r="FM153" s="38"/>
      <c r="FN153" s="38"/>
      <c r="FO153" s="38"/>
      <c r="FP153" s="38"/>
      <c r="FQ153" s="38"/>
      <c r="FR153" s="38"/>
      <c r="FS153" s="38"/>
      <c r="FT153" s="38"/>
      <c r="FU153" s="38"/>
      <c r="FV153" s="38"/>
      <c r="FW153" s="38"/>
      <c r="FX153" s="38"/>
      <c r="FY153" s="38"/>
      <c r="FZ153" s="38"/>
      <c r="GA153" s="38"/>
      <c r="GB153" s="38"/>
      <c r="GC153" s="38"/>
      <c r="GD153" s="38"/>
      <c r="GE153" s="38"/>
      <c r="GF153" s="38"/>
      <c r="GG153" s="38"/>
      <c r="GH153" s="38"/>
      <c r="GI153" s="38"/>
      <c r="GJ153" s="38"/>
      <c r="GK153" s="38"/>
      <c r="GL153" s="38"/>
      <c r="GM153" s="38"/>
      <c r="GN153" s="38"/>
      <c r="GO153" s="38"/>
      <c r="GP153" s="38"/>
      <c r="GQ153" s="38"/>
      <c r="GR153" s="38"/>
      <c r="GS153" s="38"/>
      <c r="GT153" s="38"/>
      <c r="GU153" s="38"/>
      <c r="GV153" s="38"/>
      <c r="GW153" s="38"/>
      <c r="GX153" s="38"/>
      <c r="GY153" s="38"/>
      <c r="GZ153" s="38"/>
      <c r="HA153" s="38"/>
      <c r="HB153" s="38"/>
      <c r="HC153" s="38"/>
      <c r="HD153" s="38"/>
      <c r="HE153" s="38"/>
      <c r="HF153" s="38"/>
      <c r="HG153" s="38"/>
      <c r="HH153" s="38"/>
      <c r="HI153" s="38"/>
      <c r="HJ153" s="38"/>
      <c r="HK153" s="38"/>
      <c r="HL153" s="38"/>
      <c r="HM153" s="38"/>
      <c r="HN153" s="38"/>
      <c r="HO153" s="38"/>
      <c r="HP153" s="38"/>
      <c r="HQ153" s="38"/>
      <c r="HR153" s="38"/>
      <c r="HS153" s="38"/>
      <c r="HT153" s="38"/>
      <c r="HU153" s="38"/>
      <c r="HV153" s="38"/>
      <c r="HW153" s="38"/>
      <c r="HX153" s="38"/>
      <c r="HY153" s="38"/>
      <c r="HZ153" s="38"/>
      <c r="IA153" s="38"/>
      <c r="IB153" s="38"/>
      <c r="IC153" s="38"/>
      <c r="ID153" s="38"/>
      <c r="IE153" s="38"/>
      <c r="IF153" s="38"/>
      <c r="IG153" s="38"/>
      <c r="IH153" s="38"/>
      <c r="II153" s="38"/>
      <c r="IJ153" s="38"/>
      <c r="IK153" s="38"/>
      <c r="IL153" s="38"/>
      <c r="IM153" s="38"/>
      <c r="IN153" s="38"/>
      <c r="IO153" s="38"/>
      <c r="IP153" s="38"/>
      <c r="IQ153" s="38"/>
      <c r="IR153" s="38"/>
      <c r="IS153" s="38"/>
      <c r="IT153" s="38"/>
      <c r="IU153" s="38"/>
      <c r="IV153" s="38"/>
      <c r="IW153" s="38"/>
      <c r="IX153" s="38"/>
      <c r="IY153" s="38"/>
      <c r="IZ153" s="38"/>
      <c r="JA153" s="38"/>
      <c r="JB153" s="38"/>
      <c r="JC153" s="38"/>
      <c r="JD153" s="38"/>
      <c r="JE153" s="38"/>
      <c r="JF153" s="38"/>
      <c r="JG153" s="38"/>
      <c r="JH153" s="38"/>
      <c r="JI153" s="38"/>
      <c r="JJ153" s="38"/>
      <c r="JK153" s="38"/>
      <c r="JL153" s="38"/>
      <c r="JM153" s="38"/>
      <c r="JN153" s="38"/>
      <c r="JO153" s="38"/>
      <c r="JP153" s="38"/>
      <c r="JQ153" s="38"/>
      <c r="JR153" s="38"/>
      <c r="JS153" s="38"/>
      <c r="JT153" s="38"/>
      <c r="JU153" s="38"/>
      <c r="JV153" s="38"/>
      <c r="JW153" s="38"/>
      <c r="JX153" s="38"/>
      <c r="JY153" s="38"/>
      <c r="JZ153" s="38"/>
      <c r="KA153" s="38"/>
      <c r="KB153" s="38"/>
      <c r="KC153" s="38"/>
      <c r="KD153" s="38"/>
      <c r="KE153" s="38"/>
      <c r="KF153" s="38"/>
      <c r="KG153" s="38"/>
      <c r="KH153" s="38"/>
      <c r="KI153" s="38"/>
      <c r="KJ153" s="38"/>
      <c r="KK153" s="38"/>
      <c r="KL153" s="38"/>
      <c r="KM153" s="38"/>
      <c r="KN153" s="38"/>
      <c r="KO153" s="38"/>
      <c r="KP153" s="38"/>
      <c r="KQ153" s="38"/>
      <c r="KR153" s="38"/>
      <c r="KS153" s="38"/>
      <c r="KT153" s="38"/>
      <c r="KU153" s="38"/>
      <c r="KV153" s="38"/>
      <c r="KW153" s="38"/>
      <c r="KX153" s="38"/>
      <c r="KY153" s="38"/>
      <c r="KZ153" s="38"/>
      <c r="LA153" s="38"/>
      <c r="LB153" s="38"/>
      <c r="LC153" s="38"/>
      <c r="LD153" s="38"/>
      <c r="LE153" s="38"/>
      <c r="LF153" s="38"/>
      <c r="LG153" s="38"/>
      <c r="LH153" s="38"/>
      <c r="LI153" s="38"/>
      <c r="LJ153" s="38"/>
      <c r="LK153" s="38"/>
      <c r="LL153" s="38">
        <v>10</v>
      </c>
      <c r="LM153" s="38"/>
      <c r="LN153" s="38"/>
      <c r="LO153" s="38"/>
      <c r="LP153" s="38"/>
      <c r="LQ153" s="38"/>
      <c r="LR153" s="38"/>
      <c r="LS153" s="38"/>
      <c r="LT153" s="38"/>
      <c r="LU153" s="38"/>
      <c r="LV153" s="38">
        <v>10</v>
      </c>
      <c r="LW153" s="38"/>
      <c r="LX153" s="38"/>
      <c r="LY153" s="38"/>
      <c r="LZ153" s="38"/>
      <c r="MA153" s="38"/>
      <c r="MB153" s="38"/>
      <c r="MC153" s="38"/>
      <c r="MD153" s="38"/>
      <c r="ME153" s="38"/>
      <c r="MF153" s="38"/>
      <c r="MG153" s="38"/>
      <c r="MH153" s="38"/>
      <c r="MI153" s="38"/>
      <c r="MJ153" s="38"/>
      <c r="MK153" s="38"/>
      <c r="ML153" s="38"/>
      <c r="MM153" s="38"/>
      <c r="MN153" s="38"/>
      <c r="MO153" s="38"/>
      <c r="MP153" s="38"/>
      <c r="MQ153" s="38"/>
      <c r="MR153" s="38"/>
      <c r="MS153" s="38"/>
      <c r="MT153" s="38"/>
      <c r="MU153" s="38"/>
      <c r="MV153" s="38"/>
      <c r="MW153" s="38"/>
      <c r="MX153" s="38"/>
      <c r="MY153" s="38"/>
      <c r="MZ153" s="38"/>
      <c r="NA153" s="38"/>
      <c r="NB153" s="38"/>
      <c r="NC153" s="38"/>
      <c r="ND153" s="38"/>
      <c r="NE153" s="38"/>
      <c r="NF153" s="38"/>
      <c r="NG153" s="38"/>
      <c r="NH153" s="38"/>
      <c r="NI153" s="38"/>
      <c r="NJ153" s="38"/>
      <c r="NK153" s="38"/>
      <c r="NL153" s="38"/>
      <c r="NM153" s="38"/>
      <c r="NN153" s="38"/>
      <c r="NO153" s="38"/>
      <c r="NP153" s="38"/>
      <c r="NQ153" s="38"/>
      <c r="NR153" s="38"/>
      <c r="NS153" s="38"/>
      <c r="NT153" s="38"/>
      <c r="NU153" s="38"/>
      <c r="NV153" s="38"/>
      <c r="NW153" s="38"/>
      <c r="NX153" s="38"/>
      <c r="NY153" s="38"/>
      <c r="NZ153" s="38"/>
      <c r="OA153" s="38"/>
      <c r="OB153" s="38"/>
      <c r="OC153" s="38"/>
      <c r="OD153" s="38"/>
      <c r="OE153" s="38"/>
      <c r="OF153" s="38"/>
      <c r="OG153" s="38"/>
      <c r="OH153" s="38"/>
      <c r="OI153" s="38"/>
      <c r="OJ153" s="38"/>
      <c r="OK153" s="38"/>
      <c r="OL153" s="38"/>
      <c r="OM153" s="38"/>
      <c r="ON153" s="38"/>
      <c r="OO153" s="38"/>
      <c r="OP153" s="38"/>
      <c r="OQ153" s="38"/>
      <c r="OR153" s="38"/>
      <c r="OS153" s="38"/>
      <c r="OT153" s="38"/>
      <c r="OU153" s="38"/>
      <c r="OV153" s="38"/>
      <c r="OW153" s="38"/>
      <c r="OX153" s="38"/>
      <c r="OY153" s="38"/>
      <c r="OZ153" s="38"/>
      <c r="PA153" s="38"/>
      <c r="PB153" s="38"/>
      <c r="PC153" s="38"/>
      <c r="PD153" s="38"/>
      <c r="PE153" s="38"/>
      <c r="PF153" s="38"/>
      <c r="PG153" s="38"/>
      <c r="PH153" s="38"/>
      <c r="PI153" s="38"/>
      <c r="PJ153" s="38"/>
      <c r="PK153" s="38"/>
      <c r="PL153" s="38"/>
      <c r="PM153" s="38"/>
      <c r="PN153" s="38"/>
      <c r="PO153" s="38"/>
      <c r="PP153" s="38"/>
      <c r="PQ153" s="38"/>
      <c r="PR153" s="38"/>
      <c r="PS153" s="38"/>
      <c r="PT153" s="38"/>
      <c r="PU153" s="38"/>
      <c r="PV153" s="38"/>
      <c r="PW153" s="38"/>
      <c r="PX153" s="38"/>
      <c r="PY153" s="38"/>
      <c r="PZ153" s="38"/>
      <c r="QA153" s="38">
        <v>10</v>
      </c>
      <c r="QB153" s="38"/>
      <c r="QC153" s="38"/>
      <c r="QD153" s="38"/>
      <c r="QE153" s="38"/>
      <c r="QF153" s="38"/>
      <c r="QG153" s="38"/>
      <c r="QH153" s="38"/>
      <c r="QI153" s="38"/>
      <c r="QJ153" s="38"/>
      <c r="QK153" s="38">
        <v>10</v>
      </c>
      <c r="QL153" s="38"/>
      <c r="QM153" s="38"/>
      <c r="QN153" s="38"/>
      <c r="QO153" s="38"/>
      <c r="QP153" s="38"/>
      <c r="QQ153" s="38"/>
      <c r="QR153" s="38"/>
      <c r="QS153" s="38"/>
      <c r="QT153" s="38"/>
      <c r="QU153" s="38"/>
      <c r="QV153" s="38"/>
      <c r="QW153" s="38"/>
      <c r="QX153" s="38"/>
      <c r="QY153" s="38"/>
      <c r="QZ153" s="38"/>
      <c r="RA153" s="38"/>
      <c r="RB153" s="38"/>
      <c r="RC153" s="38"/>
      <c r="RD153" s="38"/>
      <c r="RE153" s="38"/>
      <c r="RF153" s="38"/>
      <c r="RG153" s="38"/>
      <c r="RH153" s="38"/>
      <c r="RI153" s="38"/>
      <c r="RJ153" s="38"/>
      <c r="RK153" s="38"/>
      <c r="RL153" s="38"/>
      <c r="RM153" s="38"/>
      <c r="RN153" s="38"/>
      <c r="RO153" s="38"/>
      <c r="RP153" s="38"/>
      <c r="RQ153" s="38"/>
      <c r="RR153" s="38"/>
      <c r="RS153" s="38"/>
      <c r="RT153" s="38"/>
      <c r="RU153" s="38"/>
      <c r="RV153" s="38"/>
      <c r="RW153" s="38"/>
      <c r="RX153" s="38"/>
      <c r="RY153" s="38"/>
      <c r="RZ153" s="38"/>
      <c r="SA153" s="38"/>
      <c r="SB153" s="38"/>
      <c r="SC153" s="38"/>
      <c r="SD153" s="38"/>
      <c r="SE153" s="38"/>
      <c r="SF153" s="38"/>
      <c r="SG153" s="38"/>
      <c r="SH153" s="38"/>
      <c r="SI153" s="38"/>
      <c r="SJ153" s="38"/>
      <c r="SK153" s="38"/>
      <c r="SL153" s="38"/>
      <c r="SM153" s="38"/>
      <c r="SN153" s="38"/>
      <c r="SO153" s="38"/>
      <c r="SP153" s="38"/>
      <c r="SQ153" s="38"/>
      <c r="SR153" s="38"/>
      <c r="SS153" s="38"/>
      <c r="ST153" s="38"/>
      <c r="SU153" s="38"/>
      <c r="SV153" s="38"/>
      <c r="SW153" s="38"/>
      <c r="SX153" s="38"/>
      <c r="SY153" s="38"/>
      <c r="SZ153" s="38"/>
      <c r="TA153" s="38"/>
      <c r="TB153" s="38"/>
      <c r="TC153" s="38"/>
      <c r="TD153" s="38"/>
      <c r="TE153" s="38"/>
      <c r="TF153" s="38"/>
      <c r="TG153" s="38"/>
      <c r="TH153" s="38"/>
      <c r="TI153" s="38"/>
      <c r="TJ153" s="38"/>
      <c r="TK153" s="38"/>
      <c r="TL153" s="38"/>
      <c r="TM153" s="38"/>
      <c r="TN153" s="38"/>
      <c r="TO153" s="38"/>
      <c r="TP153" s="38"/>
      <c r="TQ153" s="38"/>
      <c r="TR153" s="38"/>
      <c r="TS153" s="38"/>
      <c r="TT153" s="38"/>
      <c r="TU153" s="38"/>
      <c r="TV153" s="38"/>
      <c r="TW153" s="38"/>
      <c r="TX153" s="38"/>
      <c r="TY153" s="38"/>
      <c r="TZ153" s="38"/>
      <c r="UA153" s="38"/>
      <c r="UB153" s="38"/>
      <c r="UC153" s="38"/>
      <c r="UD153" s="38"/>
      <c r="UE153" s="38"/>
      <c r="UF153" s="38"/>
      <c r="UG153" s="38"/>
      <c r="UH153" s="38"/>
      <c r="UI153" s="38"/>
      <c r="UJ153" s="38"/>
      <c r="UK153" s="38"/>
      <c r="UL153" s="38"/>
      <c r="UM153" s="38"/>
      <c r="UN153" s="38"/>
      <c r="UO153" s="38"/>
      <c r="UP153" s="38"/>
      <c r="UQ153" s="38"/>
      <c r="UR153" s="38"/>
      <c r="US153" s="38"/>
      <c r="UT153" s="38"/>
      <c r="UU153" s="38"/>
      <c r="UV153" s="38"/>
      <c r="UW153" s="38"/>
      <c r="UX153" s="38"/>
      <c r="UY153" s="38"/>
      <c r="UZ153" s="38"/>
      <c r="VA153" s="38"/>
      <c r="VB153" s="38"/>
      <c r="VC153" s="38"/>
      <c r="VD153" s="38"/>
      <c r="VE153" s="38"/>
      <c r="VF153" s="38"/>
      <c r="VG153" s="38"/>
      <c r="VH153" s="38"/>
      <c r="VI153" s="38"/>
      <c r="VJ153" s="38"/>
      <c r="VK153" s="38"/>
      <c r="VL153" s="38"/>
      <c r="VM153" s="38"/>
      <c r="VN153" s="38"/>
      <c r="VO153" s="38"/>
      <c r="VP153" s="38"/>
      <c r="VQ153" s="38"/>
      <c r="VR153" s="38"/>
      <c r="VS153" s="38"/>
      <c r="VT153" s="38"/>
      <c r="VU153" s="38"/>
      <c r="VV153" s="38"/>
      <c r="VW153" s="38"/>
      <c r="VX153" s="38"/>
      <c r="VY153" s="38"/>
      <c r="VZ153" s="38"/>
      <c r="WA153" s="38"/>
      <c r="WB153" s="38"/>
      <c r="WC153" s="38"/>
      <c r="WD153" s="38"/>
      <c r="WE153" s="38"/>
      <c r="WF153" s="38"/>
      <c r="WG153" s="38"/>
      <c r="WH153" s="38"/>
      <c r="WI153" s="38"/>
      <c r="WJ153" s="38"/>
      <c r="WK153" s="38"/>
      <c r="WL153" s="38"/>
      <c r="WM153" s="38"/>
      <c r="WN153" s="38"/>
      <c r="WO153" s="38"/>
      <c r="WP153" s="38"/>
      <c r="WQ153" s="38"/>
      <c r="WR153" s="38"/>
      <c r="WS153" s="38"/>
      <c r="WT153" s="38"/>
      <c r="WU153" s="38"/>
      <c r="WV153" s="38"/>
      <c r="WW153" s="38"/>
      <c r="WX153" s="38"/>
      <c r="WY153" s="38"/>
      <c r="WZ153" s="38"/>
      <c r="XA153" s="38"/>
      <c r="XB153" s="38"/>
      <c r="XC153" s="38"/>
      <c r="XD153" s="38"/>
      <c r="XE153" s="38"/>
      <c r="XF153" s="38"/>
      <c r="XG153" s="38"/>
      <c r="XH153" s="38"/>
      <c r="XI153" s="38"/>
      <c r="XJ153" s="38"/>
      <c r="XK153" s="38"/>
      <c r="XL153" s="38"/>
      <c r="XM153" s="38"/>
      <c r="XN153" s="38"/>
      <c r="XO153" s="38"/>
      <c r="XP153" s="38"/>
      <c r="XQ153" s="38"/>
      <c r="XR153" s="38"/>
      <c r="XS153" s="38"/>
      <c r="XT153" s="38"/>
      <c r="XU153" s="38"/>
      <c r="XV153" s="38"/>
      <c r="XW153" s="38"/>
      <c r="XX153" s="38"/>
      <c r="XY153" s="38"/>
      <c r="XZ153" s="38"/>
      <c r="YA153" s="38"/>
      <c r="YB153" s="38"/>
      <c r="YC153" s="38"/>
      <c r="YD153" s="38"/>
      <c r="YE153" s="38"/>
      <c r="YF153" s="38"/>
      <c r="YG153" s="38"/>
      <c r="YH153" s="38"/>
      <c r="YI153" s="38"/>
      <c r="YJ153" s="38"/>
      <c r="YK153" s="38"/>
      <c r="YL153" s="38"/>
      <c r="YM153" s="38"/>
      <c r="YN153" s="38"/>
      <c r="YO153" s="38"/>
      <c r="YP153" s="38"/>
      <c r="YQ153" s="38"/>
      <c r="YR153" s="38"/>
      <c r="YS153" s="38"/>
      <c r="YT153" s="38"/>
      <c r="YU153" s="38"/>
      <c r="YV153" s="38">
        <v>6</v>
      </c>
      <c r="YW153" s="38"/>
      <c r="YX153" s="38"/>
      <c r="YY153" s="38"/>
      <c r="YZ153" s="38"/>
      <c r="ZA153" s="38"/>
      <c r="ZB153" s="38"/>
      <c r="ZC153" s="38"/>
      <c r="ZD153" s="38"/>
      <c r="ZE153" s="38"/>
      <c r="ZF153" s="38"/>
      <c r="ZG153" s="38"/>
      <c r="ZH153" s="38"/>
      <c r="ZI153" s="38"/>
      <c r="ZJ153" s="38"/>
      <c r="ZK153" s="38"/>
      <c r="ZL153" s="38"/>
      <c r="ZM153" s="38">
        <v>6</v>
      </c>
      <c r="ZN153" s="38"/>
      <c r="ZO153" s="38"/>
      <c r="ZP153" s="38"/>
      <c r="ZQ153" s="38"/>
      <c r="ZR153" s="38"/>
      <c r="ZS153" s="38"/>
      <c r="ZT153" s="38"/>
      <c r="ZU153" s="38"/>
      <c r="ZV153" s="38"/>
      <c r="ZW153" s="38"/>
      <c r="ZX153" s="38"/>
      <c r="ZY153" s="38"/>
      <c r="ZZ153" s="38"/>
      <c r="AAA153" s="38"/>
      <c r="AAB153" s="38"/>
      <c r="AAC153" s="38"/>
      <c r="AAD153" s="38"/>
      <c r="AAE153" s="38"/>
      <c r="AAF153" s="38"/>
      <c r="AAG153" s="38"/>
      <c r="AAH153" s="38"/>
      <c r="AAI153" s="38"/>
      <c r="AAJ153" s="31">
        <f t="shared" si="15"/>
        <v>0</v>
      </c>
      <c r="AAK153" s="5"/>
    </row>
    <row r="154" spans="1:713" s="36" customFormat="1" x14ac:dyDescent="0.25">
      <c r="A154" s="62" t="s">
        <v>217</v>
      </c>
      <c r="B154" s="77">
        <f t="shared" si="14"/>
        <v>0</v>
      </c>
      <c r="C154" s="69">
        <v>10</v>
      </c>
      <c r="D154" s="71">
        <v>42926</v>
      </c>
      <c r="E154" s="79">
        <v>15.46</v>
      </c>
      <c r="F154" s="79">
        <f>E154*B154</f>
        <v>0</v>
      </c>
      <c r="G154" s="77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  <c r="AL154" s="38"/>
      <c r="AM154" s="38"/>
      <c r="AN154" s="38"/>
      <c r="AO154" s="38"/>
      <c r="AP154" s="38"/>
      <c r="AQ154" s="38"/>
      <c r="AR154" s="38"/>
      <c r="AS154" s="38"/>
      <c r="AT154" s="38"/>
      <c r="AU154" s="38"/>
      <c r="AV154" s="38"/>
      <c r="AW154" s="38"/>
      <c r="AX154" s="38"/>
      <c r="AY154" s="38"/>
      <c r="AZ154" s="38"/>
      <c r="BA154" s="38"/>
      <c r="BB154" s="38"/>
      <c r="BC154" s="38"/>
      <c r="BD154" s="38"/>
      <c r="BE154" s="38"/>
      <c r="BF154" s="38"/>
      <c r="BG154" s="38"/>
      <c r="BH154" s="38"/>
      <c r="BI154" s="38"/>
      <c r="BJ154" s="38"/>
      <c r="BK154" s="38"/>
      <c r="BL154" s="38"/>
      <c r="BM154" s="38"/>
      <c r="BN154" s="38"/>
      <c r="BO154" s="38"/>
      <c r="BP154" s="38"/>
      <c r="BQ154" s="38"/>
      <c r="BR154" s="38"/>
      <c r="BS154" s="38"/>
      <c r="BT154" s="38"/>
      <c r="BU154" s="38"/>
      <c r="BV154" s="38"/>
      <c r="BW154" s="38"/>
      <c r="BX154" s="38"/>
      <c r="BY154" s="38"/>
      <c r="BZ154" s="38"/>
      <c r="CA154" s="38"/>
      <c r="CB154" s="38"/>
      <c r="CC154" s="38"/>
      <c r="CD154" s="38"/>
      <c r="CE154" s="38"/>
      <c r="CF154" s="38"/>
      <c r="CG154" s="38"/>
      <c r="CH154" s="38"/>
      <c r="CI154" s="38"/>
      <c r="CJ154" s="38"/>
      <c r="CK154" s="38"/>
      <c r="CL154" s="38"/>
      <c r="CM154" s="38"/>
      <c r="CN154" s="38"/>
      <c r="CO154" s="38"/>
      <c r="CP154" s="38"/>
      <c r="CQ154" s="38"/>
      <c r="CR154" s="38"/>
      <c r="CS154" s="38"/>
      <c r="CT154" s="38"/>
      <c r="CU154" s="38"/>
      <c r="CV154" s="38"/>
      <c r="CW154" s="38"/>
      <c r="CX154" s="38"/>
      <c r="CY154" s="38"/>
      <c r="CZ154" s="38"/>
      <c r="DA154" s="38"/>
      <c r="DB154" s="38"/>
      <c r="DC154" s="38"/>
      <c r="DD154" s="38"/>
      <c r="DE154" s="38"/>
      <c r="DF154" s="38"/>
      <c r="DG154" s="38"/>
      <c r="DH154" s="38"/>
      <c r="DI154" s="38"/>
      <c r="DJ154" s="38"/>
      <c r="DK154" s="38"/>
      <c r="DL154" s="38"/>
      <c r="DM154" s="38"/>
      <c r="DN154" s="38"/>
      <c r="DO154" s="38"/>
      <c r="DP154" s="38"/>
      <c r="DQ154" s="38"/>
      <c r="DR154" s="38"/>
      <c r="DS154" s="38"/>
      <c r="DT154" s="38"/>
      <c r="DU154" s="38"/>
      <c r="DV154" s="38"/>
      <c r="DW154" s="38"/>
      <c r="DX154" s="38"/>
      <c r="DY154" s="38"/>
      <c r="DZ154" s="38"/>
      <c r="EA154" s="38"/>
      <c r="EB154" s="38"/>
      <c r="EC154" s="38"/>
      <c r="ED154" s="38"/>
      <c r="EE154" s="38"/>
      <c r="EF154" s="38"/>
      <c r="EG154" s="38"/>
      <c r="EH154" s="38"/>
      <c r="EI154" s="38"/>
      <c r="EJ154" s="38"/>
      <c r="EK154" s="38"/>
      <c r="EL154" s="38"/>
      <c r="EM154" s="38"/>
      <c r="EN154" s="38"/>
      <c r="EO154" s="38"/>
      <c r="EP154" s="38"/>
      <c r="EQ154" s="38"/>
      <c r="ER154" s="38"/>
      <c r="ES154" s="38"/>
      <c r="ET154" s="38"/>
      <c r="EU154" s="38"/>
      <c r="EV154" s="38"/>
      <c r="EW154" s="38"/>
      <c r="EX154" s="38"/>
      <c r="EY154" s="38"/>
      <c r="EZ154" s="38"/>
      <c r="FA154" s="38"/>
      <c r="FB154" s="38"/>
      <c r="FC154" s="38"/>
      <c r="FD154" s="38"/>
      <c r="FE154" s="38"/>
      <c r="FF154" s="38"/>
      <c r="FG154" s="38"/>
      <c r="FH154" s="38"/>
      <c r="FI154" s="38"/>
      <c r="FJ154" s="38"/>
      <c r="FK154" s="38"/>
      <c r="FL154" s="38"/>
      <c r="FM154" s="38"/>
      <c r="FN154" s="38"/>
      <c r="FO154" s="38"/>
      <c r="FP154" s="38"/>
      <c r="FQ154" s="38"/>
      <c r="FR154" s="38"/>
      <c r="FS154" s="38"/>
      <c r="FT154" s="38"/>
      <c r="FU154" s="38"/>
      <c r="FV154" s="38"/>
      <c r="FW154" s="38"/>
      <c r="FX154" s="38"/>
      <c r="FY154" s="38"/>
      <c r="FZ154" s="38"/>
      <c r="GA154" s="38"/>
      <c r="GB154" s="38"/>
      <c r="GC154" s="38"/>
      <c r="GD154" s="38"/>
      <c r="GE154" s="38"/>
      <c r="GF154" s="38"/>
      <c r="GG154" s="38"/>
      <c r="GH154" s="38"/>
      <c r="GI154" s="38"/>
      <c r="GJ154" s="38"/>
      <c r="GK154" s="38"/>
      <c r="GL154" s="38"/>
      <c r="GM154" s="38"/>
      <c r="GN154" s="38"/>
      <c r="GO154" s="38"/>
      <c r="GP154" s="38"/>
      <c r="GQ154" s="38"/>
      <c r="GR154" s="38"/>
      <c r="GS154" s="38"/>
      <c r="GT154" s="38"/>
      <c r="GU154" s="38"/>
      <c r="GV154" s="38"/>
      <c r="GW154" s="38"/>
      <c r="GX154" s="38"/>
      <c r="GY154" s="38"/>
      <c r="GZ154" s="38"/>
      <c r="HA154" s="38"/>
      <c r="HB154" s="38"/>
      <c r="HC154" s="38"/>
      <c r="HD154" s="38"/>
      <c r="HE154" s="38"/>
      <c r="HF154" s="38"/>
      <c r="HG154" s="38"/>
      <c r="HH154" s="38"/>
      <c r="HI154" s="38"/>
      <c r="HJ154" s="38"/>
      <c r="HK154" s="38"/>
      <c r="HL154" s="38"/>
      <c r="HM154" s="38"/>
      <c r="HN154" s="38"/>
      <c r="HO154" s="38"/>
      <c r="HP154" s="38"/>
      <c r="HQ154" s="38"/>
      <c r="HR154" s="38"/>
      <c r="HS154" s="38"/>
      <c r="HT154" s="38"/>
      <c r="HU154" s="38"/>
      <c r="HV154" s="38"/>
      <c r="HW154" s="38"/>
      <c r="HX154" s="38"/>
      <c r="HY154" s="38"/>
      <c r="HZ154" s="38"/>
      <c r="IA154" s="38"/>
      <c r="IB154" s="38"/>
      <c r="IC154" s="38"/>
      <c r="ID154" s="38"/>
      <c r="IE154" s="38"/>
      <c r="IF154" s="38"/>
      <c r="IG154" s="38"/>
      <c r="IH154" s="38"/>
      <c r="II154" s="38"/>
      <c r="IJ154" s="38"/>
      <c r="IK154" s="38"/>
      <c r="IL154" s="38"/>
      <c r="IM154" s="38"/>
      <c r="IN154" s="38"/>
      <c r="IO154" s="38"/>
      <c r="IP154" s="38"/>
      <c r="IQ154" s="38"/>
      <c r="IR154" s="38"/>
      <c r="IS154" s="38"/>
      <c r="IT154" s="38"/>
      <c r="IU154" s="38"/>
      <c r="IV154" s="38"/>
      <c r="IW154" s="38"/>
      <c r="IX154" s="38"/>
      <c r="IY154" s="38"/>
      <c r="IZ154" s="38"/>
      <c r="JA154" s="38"/>
      <c r="JB154" s="38"/>
      <c r="JC154" s="38"/>
      <c r="JD154" s="38"/>
      <c r="JE154" s="38"/>
      <c r="JF154" s="38"/>
      <c r="JG154" s="38"/>
      <c r="JH154" s="38"/>
      <c r="JI154" s="38"/>
      <c r="JJ154" s="38"/>
      <c r="JK154" s="38"/>
      <c r="JL154" s="38"/>
      <c r="JM154" s="38"/>
      <c r="JN154" s="38"/>
      <c r="JO154" s="38"/>
      <c r="JP154" s="38"/>
      <c r="JQ154" s="38"/>
      <c r="JR154" s="38"/>
      <c r="JS154" s="38"/>
      <c r="JT154" s="38"/>
      <c r="JU154" s="38"/>
      <c r="JV154" s="38"/>
      <c r="JW154" s="38"/>
      <c r="JX154" s="38"/>
      <c r="JY154" s="38"/>
      <c r="JZ154" s="38"/>
      <c r="KA154" s="38"/>
      <c r="KB154" s="38"/>
      <c r="KC154" s="38"/>
      <c r="KD154" s="38"/>
      <c r="KE154" s="38"/>
      <c r="KF154" s="38"/>
      <c r="KG154" s="38"/>
      <c r="KH154" s="38"/>
      <c r="KI154" s="38"/>
      <c r="KJ154" s="38"/>
      <c r="KK154" s="38"/>
      <c r="KL154" s="38"/>
      <c r="KM154" s="38"/>
      <c r="KN154" s="38"/>
      <c r="KO154" s="38"/>
      <c r="KP154" s="38"/>
      <c r="KQ154" s="38"/>
      <c r="KR154" s="38"/>
      <c r="KS154" s="38"/>
      <c r="KT154" s="38"/>
      <c r="KU154" s="38"/>
      <c r="KV154" s="38"/>
      <c r="KW154" s="38"/>
      <c r="KX154" s="38"/>
      <c r="KY154" s="38"/>
      <c r="KZ154" s="38"/>
      <c r="LA154" s="38"/>
      <c r="LB154" s="38"/>
      <c r="LC154" s="38"/>
      <c r="LD154" s="38"/>
      <c r="LE154" s="38"/>
      <c r="LF154" s="38"/>
      <c r="LG154" s="38"/>
      <c r="LH154" s="38"/>
      <c r="LI154" s="38"/>
      <c r="LJ154" s="38"/>
      <c r="LK154" s="38"/>
      <c r="LL154" s="38"/>
      <c r="LM154" s="38"/>
      <c r="LN154" s="38"/>
      <c r="LO154" s="38"/>
      <c r="LP154" s="38"/>
      <c r="LQ154" s="38"/>
      <c r="LR154" s="38"/>
      <c r="LS154" s="38"/>
      <c r="LT154" s="38"/>
      <c r="LU154" s="38"/>
      <c r="LV154" s="38"/>
      <c r="LW154" s="38"/>
      <c r="LX154" s="38"/>
      <c r="LY154" s="38"/>
      <c r="LZ154" s="38"/>
      <c r="MA154" s="38"/>
      <c r="MB154" s="38"/>
      <c r="MC154" s="38"/>
      <c r="MD154" s="38"/>
      <c r="ME154" s="38"/>
      <c r="MF154" s="38"/>
      <c r="MG154" s="38"/>
      <c r="MH154" s="38"/>
      <c r="MI154" s="38"/>
      <c r="MJ154" s="38"/>
      <c r="MK154" s="38"/>
      <c r="ML154" s="38"/>
      <c r="MM154" s="38"/>
      <c r="MN154" s="38"/>
      <c r="MO154" s="38"/>
      <c r="MP154" s="38"/>
      <c r="MQ154" s="38"/>
      <c r="MR154" s="38"/>
      <c r="MS154" s="38"/>
      <c r="MT154" s="38"/>
      <c r="MU154" s="38"/>
      <c r="MV154" s="38"/>
      <c r="MW154" s="38"/>
      <c r="MX154" s="38"/>
      <c r="MY154" s="38"/>
      <c r="MZ154" s="38"/>
      <c r="NA154" s="38"/>
      <c r="NB154" s="38"/>
      <c r="NC154" s="38"/>
      <c r="ND154" s="38"/>
      <c r="NE154" s="38"/>
      <c r="NF154" s="38"/>
      <c r="NG154" s="38"/>
      <c r="NH154" s="38"/>
      <c r="NI154" s="38"/>
      <c r="NJ154" s="38"/>
      <c r="NK154" s="38"/>
      <c r="NL154" s="38"/>
      <c r="NM154" s="38"/>
      <c r="NN154" s="38"/>
      <c r="NO154" s="38"/>
      <c r="NP154" s="38"/>
      <c r="NQ154" s="38"/>
      <c r="NR154" s="38"/>
      <c r="NS154" s="38"/>
      <c r="NT154" s="38"/>
      <c r="NU154" s="38"/>
      <c r="NV154" s="38"/>
      <c r="NW154" s="38"/>
      <c r="NX154" s="38"/>
      <c r="NY154" s="38"/>
      <c r="NZ154" s="38"/>
      <c r="OA154" s="38"/>
      <c r="OB154" s="38"/>
      <c r="OC154" s="38"/>
      <c r="OD154" s="38"/>
      <c r="OE154" s="38"/>
      <c r="OF154" s="38"/>
      <c r="OG154" s="38"/>
      <c r="OH154" s="38"/>
      <c r="OI154" s="38"/>
      <c r="OJ154" s="38"/>
      <c r="OK154" s="38"/>
      <c r="OL154" s="38"/>
      <c r="OM154" s="38"/>
      <c r="ON154" s="38"/>
      <c r="OO154" s="38"/>
      <c r="OP154" s="38"/>
      <c r="OQ154" s="38"/>
      <c r="OR154" s="38"/>
      <c r="OS154" s="38"/>
      <c r="OT154" s="38"/>
      <c r="OU154" s="38"/>
      <c r="OV154" s="38"/>
      <c r="OW154" s="38"/>
      <c r="OX154" s="38"/>
      <c r="OY154" s="38"/>
      <c r="OZ154" s="38"/>
      <c r="PA154" s="38"/>
      <c r="PB154" s="38"/>
      <c r="PC154" s="38"/>
      <c r="PD154" s="38"/>
      <c r="PE154" s="38"/>
      <c r="PF154" s="38"/>
      <c r="PG154" s="38"/>
      <c r="PH154" s="38"/>
      <c r="PI154" s="38"/>
      <c r="PJ154" s="38"/>
      <c r="PK154" s="38"/>
      <c r="PL154" s="38"/>
      <c r="PM154" s="38"/>
      <c r="PN154" s="38"/>
      <c r="PO154" s="38"/>
      <c r="PP154" s="38"/>
      <c r="PQ154" s="38"/>
      <c r="PR154" s="38"/>
      <c r="PS154" s="38"/>
      <c r="PT154" s="38"/>
      <c r="PU154" s="38"/>
      <c r="PV154" s="38"/>
      <c r="PW154" s="38"/>
      <c r="PX154" s="38"/>
      <c r="PY154" s="38"/>
      <c r="PZ154" s="38"/>
      <c r="QA154" s="38"/>
      <c r="QB154" s="38"/>
      <c r="QC154" s="38"/>
      <c r="QD154" s="38"/>
      <c r="QE154" s="38"/>
      <c r="QF154" s="38"/>
      <c r="QG154" s="38"/>
      <c r="QH154" s="38"/>
      <c r="QI154" s="38"/>
      <c r="QJ154" s="38"/>
      <c r="QK154" s="38"/>
      <c r="QL154" s="38"/>
      <c r="QM154" s="38"/>
      <c r="QN154" s="38"/>
      <c r="QO154" s="38"/>
      <c r="QP154" s="38"/>
      <c r="QQ154" s="38"/>
      <c r="QR154" s="38"/>
      <c r="QS154" s="38"/>
      <c r="QT154" s="38"/>
      <c r="QU154" s="38"/>
      <c r="QV154" s="38"/>
      <c r="QW154" s="38"/>
      <c r="QX154" s="38"/>
      <c r="QY154" s="38"/>
      <c r="QZ154" s="38"/>
      <c r="RA154" s="38"/>
      <c r="RB154" s="38"/>
      <c r="RC154" s="38"/>
      <c r="RD154" s="38"/>
      <c r="RE154" s="38"/>
      <c r="RF154" s="38"/>
      <c r="RG154" s="38"/>
      <c r="RH154" s="38"/>
      <c r="RI154" s="38"/>
      <c r="RJ154" s="38"/>
      <c r="RK154" s="38"/>
      <c r="RL154" s="38"/>
      <c r="RM154" s="38"/>
      <c r="RN154" s="38"/>
      <c r="RO154" s="38"/>
      <c r="RP154" s="38"/>
      <c r="RQ154" s="38"/>
      <c r="RR154" s="38"/>
      <c r="RS154" s="38"/>
      <c r="RT154" s="38"/>
      <c r="RU154" s="38"/>
      <c r="RV154" s="38"/>
      <c r="RW154" s="38"/>
      <c r="RX154" s="38"/>
      <c r="RY154" s="38"/>
      <c r="RZ154" s="38"/>
      <c r="SA154" s="38"/>
      <c r="SB154" s="38"/>
      <c r="SC154" s="38"/>
      <c r="SD154" s="38"/>
      <c r="SE154" s="38"/>
      <c r="SF154" s="38"/>
      <c r="SG154" s="38"/>
      <c r="SH154" s="38"/>
      <c r="SI154" s="38"/>
      <c r="SJ154" s="38"/>
      <c r="SK154" s="38"/>
      <c r="SL154" s="38"/>
      <c r="SM154" s="38"/>
      <c r="SN154" s="38"/>
      <c r="SO154" s="38"/>
      <c r="SP154" s="38"/>
      <c r="SQ154" s="38"/>
      <c r="SR154" s="38"/>
      <c r="SS154" s="38"/>
      <c r="ST154" s="38"/>
      <c r="SU154" s="38"/>
      <c r="SV154" s="38"/>
      <c r="SW154" s="38"/>
      <c r="SX154" s="38"/>
      <c r="SY154" s="38"/>
      <c r="SZ154" s="38"/>
      <c r="TA154" s="38"/>
      <c r="TB154" s="38"/>
      <c r="TC154" s="38"/>
      <c r="TD154" s="38"/>
      <c r="TE154" s="38"/>
      <c r="TF154" s="38"/>
      <c r="TG154" s="38"/>
      <c r="TH154" s="38"/>
      <c r="TI154" s="38"/>
      <c r="TJ154" s="38"/>
      <c r="TK154" s="38"/>
      <c r="TL154" s="38"/>
      <c r="TM154" s="38"/>
      <c r="TN154" s="38"/>
      <c r="TO154" s="38"/>
      <c r="TP154" s="38"/>
      <c r="TQ154" s="38"/>
      <c r="TR154" s="38"/>
      <c r="TS154" s="38"/>
      <c r="TT154" s="38"/>
      <c r="TU154" s="38"/>
      <c r="TV154" s="38"/>
      <c r="TW154" s="38"/>
      <c r="TX154" s="38"/>
      <c r="TY154" s="38"/>
      <c r="TZ154" s="38"/>
      <c r="UA154" s="38"/>
      <c r="UB154" s="38"/>
      <c r="UC154" s="38"/>
      <c r="UD154" s="38"/>
      <c r="UE154" s="38"/>
      <c r="UF154" s="38"/>
      <c r="UG154" s="38"/>
      <c r="UH154" s="38"/>
      <c r="UI154" s="38"/>
      <c r="UJ154" s="38"/>
      <c r="UK154" s="38"/>
      <c r="UL154" s="38"/>
      <c r="UM154" s="38"/>
      <c r="UN154" s="38"/>
      <c r="UO154" s="38"/>
      <c r="UP154" s="38"/>
      <c r="UQ154" s="38"/>
      <c r="UR154" s="38"/>
      <c r="US154" s="38"/>
      <c r="UT154" s="38"/>
      <c r="UU154" s="38"/>
      <c r="UV154" s="38"/>
      <c r="UW154" s="38"/>
      <c r="UX154" s="38"/>
      <c r="UY154" s="38"/>
      <c r="UZ154" s="38"/>
      <c r="VA154" s="38"/>
      <c r="VB154" s="38"/>
      <c r="VC154" s="38"/>
      <c r="VD154" s="38"/>
      <c r="VE154" s="38"/>
      <c r="VF154" s="38"/>
      <c r="VG154" s="38"/>
      <c r="VH154" s="38"/>
      <c r="VI154" s="38"/>
      <c r="VJ154" s="38"/>
      <c r="VK154" s="38"/>
      <c r="VL154" s="38"/>
      <c r="VM154" s="38"/>
      <c r="VN154" s="38"/>
      <c r="VO154" s="38"/>
      <c r="VP154" s="38"/>
      <c r="VQ154" s="38"/>
      <c r="VR154" s="38"/>
      <c r="VS154" s="38"/>
      <c r="VT154" s="38"/>
      <c r="VU154" s="38"/>
      <c r="VV154" s="38"/>
      <c r="VW154" s="38"/>
      <c r="VX154" s="38"/>
      <c r="VY154" s="38"/>
      <c r="VZ154" s="38"/>
      <c r="WA154" s="38"/>
      <c r="WB154" s="38"/>
      <c r="WC154" s="38"/>
      <c r="WD154" s="38"/>
      <c r="WE154" s="38"/>
      <c r="WF154" s="38"/>
      <c r="WG154" s="38"/>
      <c r="WH154" s="38"/>
      <c r="WI154" s="38"/>
      <c r="WJ154" s="38"/>
      <c r="WK154" s="38"/>
      <c r="WL154" s="38"/>
      <c r="WM154" s="38"/>
      <c r="WN154" s="38"/>
      <c r="WO154" s="38"/>
      <c r="WP154" s="38"/>
      <c r="WQ154" s="38"/>
      <c r="WR154" s="38"/>
      <c r="WS154" s="38"/>
      <c r="WT154" s="38"/>
      <c r="WU154" s="38"/>
      <c r="WV154" s="38"/>
      <c r="WW154" s="38"/>
      <c r="WX154" s="38"/>
      <c r="WY154" s="38"/>
      <c r="WZ154" s="38"/>
      <c r="XA154" s="38"/>
      <c r="XB154" s="38"/>
      <c r="XC154" s="38"/>
      <c r="XD154" s="38"/>
      <c r="XE154" s="38"/>
      <c r="XF154" s="38"/>
      <c r="XG154" s="38"/>
      <c r="XH154" s="38"/>
      <c r="XI154" s="38"/>
      <c r="XJ154" s="38"/>
      <c r="XK154" s="38"/>
      <c r="XL154" s="38"/>
      <c r="XM154" s="38"/>
      <c r="XN154" s="38"/>
      <c r="XO154" s="38"/>
      <c r="XP154" s="38"/>
      <c r="XQ154" s="38"/>
      <c r="XR154" s="38"/>
      <c r="XS154" s="38"/>
      <c r="XT154" s="38"/>
      <c r="XU154" s="38"/>
      <c r="XV154" s="38"/>
      <c r="XW154" s="38"/>
      <c r="XX154" s="38"/>
      <c r="XY154" s="38"/>
      <c r="XZ154" s="38"/>
      <c r="YA154" s="38"/>
      <c r="YB154" s="38"/>
      <c r="YC154" s="38"/>
      <c r="YD154" s="38"/>
      <c r="YE154" s="38"/>
      <c r="YF154" s="38"/>
      <c r="YG154" s="38"/>
      <c r="YH154" s="38"/>
      <c r="YI154" s="38"/>
      <c r="YJ154" s="38"/>
      <c r="YK154" s="38"/>
      <c r="YL154" s="38"/>
      <c r="YM154" s="38"/>
      <c r="YN154" s="38"/>
      <c r="YO154" s="38"/>
      <c r="YP154" s="38"/>
      <c r="YQ154" s="38"/>
      <c r="YR154" s="38"/>
      <c r="YS154" s="38"/>
      <c r="YT154" s="38"/>
      <c r="YU154" s="38"/>
      <c r="YV154" s="38"/>
      <c r="YW154" s="38"/>
      <c r="YX154" s="38"/>
      <c r="YY154" s="38"/>
      <c r="YZ154" s="38"/>
      <c r="ZA154" s="38"/>
      <c r="ZB154" s="38"/>
      <c r="ZC154" s="38"/>
      <c r="ZD154" s="38"/>
      <c r="ZE154" s="38"/>
      <c r="ZF154" s="38"/>
      <c r="ZG154" s="38"/>
      <c r="ZH154" s="38"/>
      <c r="ZI154" s="38"/>
      <c r="ZJ154" s="38"/>
      <c r="ZK154" s="38"/>
      <c r="ZL154" s="38"/>
      <c r="ZM154" s="38"/>
      <c r="ZN154" s="38"/>
      <c r="ZO154" s="38"/>
      <c r="ZP154" s="38"/>
      <c r="ZQ154" s="38"/>
      <c r="ZR154" s="38"/>
      <c r="ZS154" s="38"/>
      <c r="ZT154" s="38"/>
      <c r="ZU154" s="38"/>
      <c r="ZV154" s="38"/>
      <c r="ZW154" s="38"/>
      <c r="ZX154" s="38"/>
      <c r="ZY154" s="38"/>
      <c r="ZZ154" s="38"/>
      <c r="AAA154" s="38"/>
      <c r="AAB154" s="38"/>
      <c r="AAC154" s="38"/>
      <c r="AAD154" s="38"/>
      <c r="AAE154" s="38"/>
      <c r="AAF154" s="38"/>
      <c r="AAG154" s="38"/>
      <c r="AAH154" s="38"/>
      <c r="AAI154" s="38"/>
      <c r="AAJ154" s="31">
        <f t="shared" si="15"/>
        <v>0</v>
      </c>
      <c r="AAK154" s="5"/>
    </row>
    <row r="155" spans="1:713" s="36" customFormat="1" x14ac:dyDescent="0.25">
      <c r="A155" s="62" t="s">
        <v>191</v>
      </c>
      <c r="B155" s="77">
        <f t="shared" si="14"/>
        <v>0</v>
      </c>
      <c r="C155" s="69">
        <v>10</v>
      </c>
      <c r="D155" s="71">
        <v>76274</v>
      </c>
      <c r="E155" s="79">
        <v>20.27</v>
      </c>
      <c r="F155" s="79">
        <f t="shared" si="16"/>
        <v>0</v>
      </c>
      <c r="G155" s="77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  <c r="AL155" s="38"/>
      <c r="AM155" s="38"/>
      <c r="AN155" s="38"/>
      <c r="AO155" s="38"/>
      <c r="AP155" s="38"/>
      <c r="AQ155" s="38"/>
      <c r="AR155" s="38"/>
      <c r="AS155" s="38"/>
      <c r="AT155" s="38"/>
      <c r="AU155" s="38"/>
      <c r="AV155" s="38"/>
      <c r="AW155" s="38"/>
      <c r="AX155" s="38"/>
      <c r="AY155" s="38"/>
      <c r="AZ155" s="38"/>
      <c r="BA155" s="38"/>
      <c r="BB155" s="38"/>
      <c r="BC155" s="38"/>
      <c r="BD155" s="38"/>
      <c r="BE155" s="38"/>
      <c r="BF155" s="38"/>
      <c r="BG155" s="38"/>
      <c r="BH155" s="38"/>
      <c r="BI155" s="38"/>
      <c r="BJ155" s="38"/>
      <c r="BK155" s="38"/>
      <c r="BL155" s="38"/>
      <c r="BM155" s="38"/>
      <c r="BN155" s="38"/>
      <c r="BO155" s="38"/>
      <c r="BP155" s="38"/>
      <c r="BQ155" s="38"/>
      <c r="BR155" s="38"/>
      <c r="BS155" s="38"/>
      <c r="BT155" s="38"/>
      <c r="BU155" s="38"/>
      <c r="BV155" s="38"/>
      <c r="BW155" s="38"/>
      <c r="BX155" s="38"/>
      <c r="BY155" s="38"/>
      <c r="BZ155" s="38"/>
      <c r="CA155" s="38"/>
      <c r="CB155" s="38"/>
      <c r="CC155" s="38"/>
      <c r="CD155" s="38"/>
      <c r="CE155" s="38"/>
      <c r="CF155" s="38"/>
      <c r="CG155" s="38"/>
      <c r="CH155" s="38"/>
      <c r="CI155" s="38"/>
      <c r="CJ155" s="38"/>
      <c r="CK155" s="38"/>
      <c r="CL155" s="38"/>
      <c r="CM155" s="38"/>
      <c r="CN155" s="38"/>
      <c r="CO155" s="38"/>
      <c r="CP155" s="38"/>
      <c r="CQ155" s="38"/>
      <c r="CR155" s="38"/>
      <c r="CS155" s="38"/>
      <c r="CT155" s="38"/>
      <c r="CU155" s="38"/>
      <c r="CV155" s="38"/>
      <c r="CW155" s="38"/>
      <c r="CX155" s="38"/>
      <c r="CY155" s="38"/>
      <c r="CZ155" s="38"/>
      <c r="DA155" s="38"/>
      <c r="DB155" s="38"/>
      <c r="DC155" s="38"/>
      <c r="DD155" s="38"/>
      <c r="DE155" s="38"/>
      <c r="DF155" s="38"/>
      <c r="DG155" s="38"/>
      <c r="DH155" s="38"/>
      <c r="DI155" s="38"/>
      <c r="DJ155" s="38"/>
      <c r="DK155" s="38"/>
      <c r="DL155" s="38"/>
      <c r="DM155" s="38"/>
      <c r="DN155" s="38"/>
      <c r="DO155" s="38"/>
      <c r="DP155" s="38"/>
      <c r="DQ155" s="38"/>
      <c r="DR155" s="38"/>
      <c r="DS155" s="38"/>
      <c r="DT155" s="38"/>
      <c r="DU155" s="38"/>
      <c r="DV155" s="38"/>
      <c r="DW155" s="38"/>
      <c r="DX155" s="38"/>
      <c r="DY155" s="38"/>
      <c r="DZ155" s="38"/>
      <c r="EA155" s="38"/>
      <c r="EB155" s="38"/>
      <c r="EC155" s="38"/>
      <c r="ED155" s="38"/>
      <c r="EE155" s="38"/>
      <c r="EF155" s="38"/>
      <c r="EG155" s="38"/>
      <c r="EH155" s="38"/>
      <c r="EI155" s="38"/>
      <c r="EJ155" s="38"/>
      <c r="EK155" s="38"/>
      <c r="EL155" s="38"/>
      <c r="EM155" s="38"/>
      <c r="EN155" s="38"/>
      <c r="EO155" s="38"/>
      <c r="EP155" s="38"/>
      <c r="EQ155" s="38"/>
      <c r="ER155" s="38"/>
      <c r="ES155" s="38"/>
      <c r="ET155" s="38"/>
      <c r="EU155" s="38"/>
      <c r="EV155" s="38"/>
      <c r="EW155" s="38"/>
      <c r="EX155" s="38"/>
      <c r="EY155" s="38"/>
      <c r="EZ155" s="38"/>
      <c r="FA155" s="38"/>
      <c r="FB155" s="38"/>
      <c r="FC155" s="38"/>
      <c r="FD155" s="38"/>
      <c r="FE155" s="38"/>
      <c r="FF155" s="38"/>
      <c r="FG155" s="38"/>
      <c r="FH155" s="38"/>
      <c r="FI155" s="38"/>
      <c r="FJ155" s="38"/>
      <c r="FK155" s="38"/>
      <c r="FL155" s="38"/>
      <c r="FM155" s="38"/>
      <c r="FN155" s="38"/>
      <c r="FO155" s="38"/>
      <c r="FP155" s="38"/>
      <c r="FQ155" s="38"/>
      <c r="FR155" s="38"/>
      <c r="FS155" s="38"/>
      <c r="FT155" s="38"/>
      <c r="FU155" s="38"/>
      <c r="FV155" s="38"/>
      <c r="FW155" s="38"/>
      <c r="FX155" s="38"/>
      <c r="FY155" s="38"/>
      <c r="FZ155" s="38"/>
      <c r="GA155" s="38"/>
      <c r="GB155" s="38"/>
      <c r="GC155" s="38"/>
      <c r="GD155" s="38"/>
      <c r="GE155" s="38"/>
      <c r="GF155" s="38"/>
      <c r="GG155" s="38"/>
      <c r="GH155" s="38"/>
      <c r="GI155" s="38"/>
      <c r="GJ155" s="38"/>
      <c r="GK155" s="38"/>
      <c r="GL155" s="38"/>
      <c r="GM155" s="38"/>
      <c r="GN155" s="38"/>
      <c r="GO155" s="38"/>
      <c r="GP155" s="38"/>
      <c r="GQ155" s="38"/>
      <c r="GR155" s="38"/>
      <c r="GS155" s="38"/>
      <c r="GT155" s="38"/>
      <c r="GU155" s="38"/>
      <c r="GV155" s="38"/>
      <c r="GW155" s="38"/>
      <c r="GX155" s="38"/>
      <c r="GY155" s="38"/>
      <c r="GZ155" s="38"/>
      <c r="HA155" s="38"/>
      <c r="HB155" s="38"/>
      <c r="HC155" s="38"/>
      <c r="HD155" s="38"/>
      <c r="HE155" s="38"/>
      <c r="HF155" s="38"/>
      <c r="HG155" s="38"/>
      <c r="HH155" s="38"/>
      <c r="HI155" s="38"/>
      <c r="HJ155" s="38"/>
      <c r="HK155" s="38"/>
      <c r="HL155" s="38"/>
      <c r="HM155" s="38"/>
      <c r="HN155" s="38"/>
      <c r="HO155" s="38"/>
      <c r="HP155" s="38"/>
      <c r="HQ155" s="38"/>
      <c r="HR155" s="38"/>
      <c r="HS155" s="38"/>
      <c r="HT155" s="38"/>
      <c r="HU155" s="38"/>
      <c r="HV155" s="38"/>
      <c r="HW155" s="38"/>
      <c r="HX155" s="38"/>
      <c r="HY155" s="38"/>
      <c r="HZ155" s="38"/>
      <c r="IA155" s="38"/>
      <c r="IB155" s="38"/>
      <c r="IC155" s="38"/>
      <c r="ID155" s="38"/>
      <c r="IE155" s="38"/>
      <c r="IF155" s="38"/>
      <c r="IG155" s="38"/>
      <c r="IH155" s="38"/>
      <c r="II155" s="38"/>
      <c r="IJ155" s="38"/>
      <c r="IK155" s="38"/>
      <c r="IL155" s="38"/>
      <c r="IM155" s="38"/>
      <c r="IN155" s="38"/>
      <c r="IO155" s="38"/>
      <c r="IP155" s="38"/>
      <c r="IQ155" s="38"/>
      <c r="IR155" s="38"/>
      <c r="IS155" s="38"/>
      <c r="IT155" s="38"/>
      <c r="IU155" s="38"/>
      <c r="IV155" s="38"/>
      <c r="IW155" s="38"/>
      <c r="IX155" s="38"/>
      <c r="IY155" s="38"/>
      <c r="IZ155" s="38"/>
      <c r="JA155" s="38"/>
      <c r="JB155" s="38"/>
      <c r="JC155" s="38"/>
      <c r="JD155" s="38"/>
      <c r="JE155" s="38"/>
      <c r="JF155" s="38"/>
      <c r="JG155" s="38"/>
      <c r="JH155" s="38"/>
      <c r="JI155" s="38"/>
      <c r="JJ155" s="38"/>
      <c r="JK155" s="38"/>
      <c r="JL155" s="38"/>
      <c r="JM155" s="38"/>
      <c r="JN155" s="38"/>
      <c r="JO155" s="38"/>
      <c r="JP155" s="38"/>
      <c r="JQ155" s="38"/>
      <c r="JR155" s="38"/>
      <c r="JS155" s="38"/>
      <c r="JT155" s="38"/>
      <c r="JU155" s="38"/>
      <c r="JV155" s="38"/>
      <c r="JW155" s="38"/>
      <c r="JX155" s="38"/>
      <c r="JY155" s="38"/>
      <c r="JZ155" s="38"/>
      <c r="KA155" s="38"/>
      <c r="KB155" s="38"/>
      <c r="KC155" s="38"/>
      <c r="KD155" s="38"/>
      <c r="KE155" s="38"/>
      <c r="KF155" s="38"/>
      <c r="KG155" s="38"/>
      <c r="KH155" s="38"/>
      <c r="KI155" s="38"/>
      <c r="KJ155" s="38"/>
      <c r="KK155" s="38"/>
      <c r="KL155" s="38"/>
      <c r="KM155" s="38"/>
      <c r="KN155" s="38"/>
      <c r="KO155" s="38"/>
      <c r="KP155" s="38"/>
      <c r="KQ155" s="38"/>
      <c r="KR155" s="38"/>
      <c r="KS155" s="38"/>
      <c r="KT155" s="38"/>
      <c r="KU155" s="38"/>
      <c r="KV155" s="38"/>
      <c r="KW155" s="38"/>
      <c r="KX155" s="38"/>
      <c r="KY155" s="38"/>
      <c r="KZ155" s="38"/>
      <c r="LA155" s="38"/>
      <c r="LB155" s="38"/>
      <c r="LC155" s="38"/>
      <c r="LD155" s="38"/>
      <c r="LE155" s="38"/>
      <c r="LF155" s="38"/>
      <c r="LG155" s="38"/>
      <c r="LH155" s="38"/>
      <c r="LI155" s="38"/>
      <c r="LJ155" s="38"/>
      <c r="LK155" s="38"/>
      <c r="LL155" s="38"/>
      <c r="LM155" s="38"/>
      <c r="LN155" s="38"/>
      <c r="LO155" s="38"/>
      <c r="LP155" s="38"/>
      <c r="LQ155" s="38"/>
      <c r="LR155" s="38"/>
      <c r="LS155" s="38"/>
      <c r="LT155" s="38"/>
      <c r="LU155" s="38"/>
      <c r="LV155" s="38"/>
      <c r="LW155" s="38"/>
      <c r="LX155" s="38"/>
      <c r="LY155" s="38"/>
      <c r="LZ155" s="38"/>
      <c r="MA155" s="38"/>
      <c r="MB155" s="38"/>
      <c r="MC155" s="38"/>
      <c r="MD155" s="38"/>
      <c r="ME155" s="38"/>
      <c r="MF155" s="38"/>
      <c r="MG155" s="38"/>
      <c r="MH155" s="38"/>
      <c r="MI155" s="38"/>
      <c r="MJ155" s="38"/>
      <c r="MK155" s="38"/>
      <c r="ML155" s="38"/>
      <c r="MM155" s="38"/>
      <c r="MN155" s="38"/>
      <c r="MO155" s="38"/>
      <c r="MP155" s="38"/>
      <c r="MQ155" s="38"/>
      <c r="MR155" s="38"/>
      <c r="MS155" s="38"/>
      <c r="MT155" s="38"/>
      <c r="MU155" s="38"/>
      <c r="MV155" s="38"/>
      <c r="MW155" s="38"/>
      <c r="MX155" s="38"/>
      <c r="MY155" s="38"/>
      <c r="MZ155" s="38"/>
      <c r="NA155" s="38"/>
      <c r="NB155" s="38"/>
      <c r="NC155" s="38"/>
      <c r="ND155" s="38"/>
      <c r="NE155" s="38">
        <v>10</v>
      </c>
      <c r="NF155" s="38"/>
      <c r="NG155" s="38"/>
      <c r="NH155" s="38"/>
      <c r="NI155" s="38"/>
      <c r="NJ155" s="38"/>
      <c r="NK155" s="38"/>
      <c r="NL155" s="38"/>
      <c r="NM155" s="38"/>
      <c r="NN155" s="38"/>
      <c r="NO155" s="38"/>
      <c r="NP155" s="38"/>
      <c r="NQ155" s="38"/>
      <c r="NR155" s="38"/>
      <c r="NS155" s="38"/>
      <c r="NT155" s="38"/>
      <c r="NU155" s="38"/>
      <c r="NV155" s="38"/>
      <c r="NW155" s="38"/>
      <c r="NX155" s="38"/>
      <c r="NY155" s="38"/>
      <c r="NZ155" s="38"/>
      <c r="OA155" s="38"/>
      <c r="OB155" s="38"/>
      <c r="OC155" s="38"/>
      <c r="OD155" s="38"/>
      <c r="OE155" s="38"/>
      <c r="OF155" s="38"/>
      <c r="OG155" s="38"/>
      <c r="OH155" s="38"/>
      <c r="OI155" s="38"/>
      <c r="OJ155" s="38"/>
      <c r="OK155" s="38"/>
      <c r="OL155" s="38">
        <v>10</v>
      </c>
      <c r="OM155" s="38"/>
      <c r="ON155" s="38"/>
      <c r="OO155" s="38"/>
      <c r="OP155" s="38"/>
      <c r="OQ155" s="38"/>
      <c r="OR155" s="38"/>
      <c r="OS155" s="38"/>
      <c r="OT155" s="38"/>
      <c r="OU155" s="38"/>
      <c r="OV155" s="38"/>
      <c r="OW155" s="38"/>
      <c r="OX155" s="38"/>
      <c r="OY155" s="38"/>
      <c r="OZ155" s="38"/>
      <c r="PA155" s="38"/>
      <c r="PB155" s="38"/>
      <c r="PC155" s="38"/>
      <c r="PD155" s="38"/>
      <c r="PE155" s="38"/>
      <c r="PF155" s="38"/>
      <c r="PG155" s="38"/>
      <c r="PH155" s="38"/>
      <c r="PI155" s="38"/>
      <c r="PJ155" s="38"/>
      <c r="PK155" s="38"/>
      <c r="PL155" s="38"/>
      <c r="PM155" s="38"/>
      <c r="PN155" s="38"/>
      <c r="PO155" s="38"/>
      <c r="PP155" s="38"/>
      <c r="PQ155" s="38"/>
      <c r="PR155" s="38"/>
      <c r="PS155" s="38"/>
      <c r="PT155" s="38"/>
      <c r="PU155" s="38"/>
      <c r="PV155" s="38"/>
      <c r="PW155" s="38"/>
      <c r="PX155" s="38"/>
      <c r="PY155" s="38"/>
      <c r="PZ155" s="38"/>
      <c r="QA155" s="38"/>
      <c r="QB155" s="38"/>
      <c r="QC155" s="38"/>
      <c r="QD155" s="38"/>
      <c r="QE155" s="38"/>
      <c r="QF155" s="38"/>
      <c r="QG155" s="38"/>
      <c r="QH155" s="38"/>
      <c r="QI155" s="38"/>
      <c r="QJ155" s="38"/>
      <c r="QK155" s="38"/>
      <c r="QL155" s="38"/>
      <c r="QM155" s="38"/>
      <c r="QN155" s="38"/>
      <c r="QO155" s="38"/>
      <c r="QP155" s="38"/>
      <c r="QQ155" s="38"/>
      <c r="QR155" s="38"/>
      <c r="QS155" s="38"/>
      <c r="QT155" s="38"/>
      <c r="QU155" s="38"/>
      <c r="QV155" s="38"/>
      <c r="QW155" s="38"/>
      <c r="QX155" s="38"/>
      <c r="QY155" s="38"/>
      <c r="QZ155" s="38"/>
      <c r="RA155" s="38"/>
      <c r="RB155" s="38"/>
      <c r="RC155" s="38"/>
      <c r="RD155" s="38"/>
      <c r="RE155" s="38"/>
      <c r="RF155" s="38"/>
      <c r="RG155" s="38"/>
      <c r="RH155" s="38"/>
      <c r="RI155" s="38"/>
      <c r="RJ155" s="38"/>
      <c r="RK155" s="38"/>
      <c r="RL155" s="38"/>
      <c r="RM155" s="38"/>
      <c r="RN155" s="38"/>
      <c r="RO155" s="38"/>
      <c r="RP155" s="38"/>
      <c r="RQ155" s="38"/>
      <c r="RR155" s="38"/>
      <c r="RS155" s="38"/>
      <c r="RT155" s="38"/>
      <c r="RU155" s="38"/>
      <c r="RV155" s="38"/>
      <c r="RW155" s="38"/>
      <c r="RX155" s="38"/>
      <c r="RY155" s="38"/>
      <c r="RZ155" s="38"/>
      <c r="SA155" s="38"/>
      <c r="SB155" s="38"/>
      <c r="SC155" s="38"/>
      <c r="SD155" s="38"/>
      <c r="SE155" s="38"/>
      <c r="SF155" s="38"/>
      <c r="SG155" s="38"/>
      <c r="SH155" s="38"/>
      <c r="SI155" s="38"/>
      <c r="SJ155" s="38"/>
      <c r="SK155" s="38"/>
      <c r="SL155" s="38"/>
      <c r="SM155" s="38"/>
      <c r="SN155" s="38"/>
      <c r="SO155" s="38"/>
      <c r="SP155" s="38"/>
      <c r="SQ155" s="38"/>
      <c r="SR155" s="38"/>
      <c r="SS155" s="38"/>
      <c r="ST155" s="38"/>
      <c r="SU155" s="38"/>
      <c r="SV155" s="38"/>
      <c r="SW155" s="38"/>
      <c r="SX155" s="38"/>
      <c r="SY155" s="38"/>
      <c r="SZ155" s="38"/>
      <c r="TA155" s="38"/>
      <c r="TB155" s="38"/>
      <c r="TC155" s="38"/>
      <c r="TD155" s="38"/>
      <c r="TE155" s="38">
        <v>10</v>
      </c>
      <c r="TF155" s="38"/>
      <c r="TG155" s="38"/>
      <c r="TH155" s="38"/>
      <c r="TI155" s="38"/>
      <c r="TJ155" s="38"/>
      <c r="TK155" s="38"/>
      <c r="TL155" s="38"/>
      <c r="TM155" s="38"/>
      <c r="TN155" s="38"/>
      <c r="TO155" s="38"/>
      <c r="TP155" s="38"/>
      <c r="TQ155" s="38"/>
      <c r="TR155" s="38">
        <v>10</v>
      </c>
      <c r="TS155" s="38"/>
      <c r="TT155" s="38"/>
      <c r="TU155" s="38"/>
      <c r="TV155" s="38"/>
      <c r="TW155" s="38"/>
      <c r="TX155" s="38"/>
      <c r="TY155" s="38"/>
      <c r="TZ155" s="38"/>
      <c r="UA155" s="38"/>
      <c r="UB155" s="38"/>
      <c r="UC155" s="38"/>
      <c r="UD155" s="38"/>
      <c r="UE155" s="38"/>
      <c r="UF155" s="38">
        <v>10</v>
      </c>
      <c r="UG155" s="38"/>
      <c r="UH155" s="38"/>
      <c r="UI155" s="38"/>
      <c r="UJ155" s="38"/>
      <c r="UK155" s="38"/>
      <c r="UL155" s="38"/>
      <c r="UM155" s="38"/>
      <c r="UN155" s="38"/>
      <c r="UO155" s="38"/>
      <c r="UP155" s="38"/>
      <c r="UQ155" s="38"/>
      <c r="UR155" s="38"/>
      <c r="US155" s="38"/>
      <c r="UT155" s="38"/>
      <c r="UU155" s="38"/>
      <c r="UV155" s="38"/>
      <c r="UW155" s="38"/>
      <c r="UX155" s="38"/>
      <c r="UY155" s="38"/>
      <c r="UZ155" s="38"/>
      <c r="VA155" s="38">
        <v>10</v>
      </c>
      <c r="VB155" s="38"/>
      <c r="VC155" s="38"/>
      <c r="VD155" s="38"/>
      <c r="VE155" s="38"/>
      <c r="VF155" s="38"/>
      <c r="VG155" s="38"/>
      <c r="VH155" s="38"/>
      <c r="VI155" s="38"/>
      <c r="VJ155" s="38"/>
      <c r="VK155" s="38"/>
      <c r="VL155" s="38"/>
      <c r="VM155" s="38"/>
      <c r="VN155" s="38"/>
      <c r="VO155" s="38"/>
      <c r="VP155" s="38"/>
      <c r="VQ155" s="38"/>
      <c r="VR155" s="38"/>
      <c r="VS155" s="38"/>
      <c r="VT155" s="38"/>
      <c r="VU155" s="38"/>
      <c r="VV155" s="38"/>
      <c r="VW155" s="38"/>
      <c r="VX155" s="38"/>
      <c r="VY155" s="38"/>
      <c r="VZ155" s="38"/>
      <c r="WA155" s="38"/>
      <c r="WB155" s="38"/>
      <c r="WC155" s="38"/>
      <c r="WD155" s="38"/>
      <c r="WE155" s="38"/>
      <c r="WF155" s="38"/>
      <c r="WG155" s="38"/>
      <c r="WH155" s="38"/>
      <c r="WI155" s="38"/>
      <c r="WJ155" s="38"/>
      <c r="WK155" s="38"/>
      <c r="WL155" s="38"/>
      <c r="WM155" s="38"/>
      <c r="WN155" s="38"/>
      <c r="WO155" s="38"/>
      <c r="WP155" s="38"/>
      <c r="WQ155" s="38"/>
      <c r="WR155" s="38"/>
      <c r="WS155" s="38"/>
      <c r="WT155" s="38"/>
      <c r="WU155" s="38"/>
      <c r="WV155" s="38"/>
      <c r="WW155" s="38"/>
      <c r="WX155" s="38"/>
      <c r="WY155" s="38"/>
      <c r="WZ155" s="38"/>
      <c r="XA155" s="38"/>
      <c r="XB155" s="38"/>
      <c r="XC155" s="38"/>
      <c r="XD155" s="38"/>
      <c r="XE155" s="38"/>
      <c r="XF155" s="38"/>
      <c r="XG155" s="38"/>
      <c r="XH155" s="38"/>
      <c r="XI155" s="38"/>
      <c r="XJ155" s="38"/>
      <c r="XK155" s="38"/>
      <c r="XL155" s="38"/>
      <c r="XM155" s="38"/>
      <c r="XN155" s="38"/>
      <c r="XO155" s="38"/>
      <c r="XP155" s="38"/>
      <c r="XQ155" s="38"/>
      <c r="XR155" s="38"/>
      <c r="XS155" s="38"/>
      <c r="XT155" s="38"/>
      <c r="XU155" s="38"/>
      <c r="XV155" s="38"/>
      <c r="XW155" s="38"/>
      <c r="XX155" s="38"/>
      <c r="XY155" s="38"/>
      <c r="XZ155" s="38"/>
      <c r="YA155" s="38"/>
      <c r="YB155" s="38"/>
      <c r="YC155" s="38"/>
      <c r="YD155" s="38"/>
      <c r="YE155" s="38"/>
      <c r="YF155" s="38"/>
      <c r="YG155" s="38"/>
      <c r="YH155" s="38"/>
      <c r="YI155" s="38"/>
      <c r="YJ155" s="38"/>
      <c r="YK155" s="38"/>
      <c r="YL155" s="38"/>
      <c r="YM155" s="38"/>
      <c r="YN155" s="38"/>
      <c r="YO155" s="38"/>
      <c r="YP155" s="38"/>
      <c r="YQ155" s="38"/>
      <c r="YR155" s="38"/>
      <c r="YS155" s="38"/>
      <c r="YT155" s="38"/>
      <c r="YU155" s="38"/>
      <c r="YV155" s="38"/>
      <c r="YW155" s="38"/>
      <c r="YX155" s="38"/>
      <c r="YY155" s="38"/>
      <c r="YZ155" s="38"/>
      <c r="ZA155" s="38"/>
      <c r="ZB155" s="38"/>
      <c r="ZC155" s="38"/>
      <c r="ZD155" s="38"/>
      <c r="ZE155" s="38"/>
      <c r="ZF155" s="38"/>
      <c r="ZG155" s="38"/>
      <c r="ZH155" s="38"/>
      <c r="ZI155" s="38"/>
      <c r="ZJ155" s="38"/>
      <c r="ZK155" s="38"/>
      <c r="ZL155" s="38"/>
      <c r="ZM155" s="38"/>
      <c r="ZN155" s="38"/>
      <c r="ZO155" s="38"/>
      <c r="ZP155" s="38"/>
      <c r="ZQ155" s="38"/>
      <c r="ZR155" s="38"/>
      <c r="ZS155" s="38"/>
      <c r="ZT155" s="38"/>
      <c r="ZU155" s="38"/>
      <c r="ZV155" s="38"/>
      <c r="ZW155" s="38"/>
      <c r="ZX155" s="38"/>
      <c r="ZY155" s="38"/>
      <c r="ZZ155" s="38"/>
      <c r="AAA155" s="38"/>
      <c r="AAB155" s="38"/>
      <c r="AAC155" s="38"/>
      <c r="AAD155" s="38"/>
      <c r="AAE155" s="38"/>
      <c r="AAF155" s="38"/>
      <c r="AAG155" s="38"/>
      <c r="AAH155" s="38"/>
      <c r="AAI155" s="38"/>
      <c r="AAJ155" s="31">
        <f t="shared" si="15"/>
        <v>0</v>
      </c>
      <c r="AAK155" s="5"/>
    </row>
    <row r="156" spans="1:713" s="36" customFormat="1" x14ac:dyDescent="0.25">
      <c r="A156" s="62" t="s">
        <v>1</v>
      </c>
      <c r="B156" s="77">
        <f t="shared" si="14"/>
        <v>0</v>
      </c>
      <c r="C156" s="69">
        <v>10</v>
      </c>
      <c r="D156" s="71">
        <v>43346</v>
      </c>
      <c r="E156" s="79">
        <v>16.11</v>
      </c>
      <c r="F156" s="79">
        <f t="shared" si="16"/>
        <v>0</v>
      </c>
      <c r="G156" s="77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  <c r="AL156" s="38"/>
      <c r="AM156" s="38"/>
      <c r="AN156" s="38"/>
      <c r="AO156" s="38"/>
      <c r="AP156" s="38"/>
      <c r="AQ156" s="38"/>
      <c r="AR156" s="38"/>
      <c r="AS156" s="38"/>
      <c r="AT156" s="38"/>
      <c r="AU156" s="38"/>
      <c r="AV156" s="38"/>
      <c r="AW156" s="38"/>
      <c r="AX156" s="38"/>
      <c r="AY156" s="38"/>
      <c r="AZ156" s="38"/>
      <c r="BA156" s="38"/>
      <c r="BB156" s="38"/>
      <c r="BC156" s="38"/>
      <c r="BD156" s="38"/>
      <c r="BE156" s="38"/>
      <c r="BF156" s="38"/>
      <c r="BG156" s="38"/>
      <c r="BH156" s="38"/>
      <c r="BI156" s="38"/>
      <c r="BJ156" s="38"/>
      <c r="BK156" s="38"/>
      <c r="BL156" s="38"/>
      <c r="BM156" s="38"/>
      <c r="BN156" s="38"/>
      <c r="BO156" s="38"/>
      <c r="BP156" s="38"/>
      <c r="BQ156" s="38"/>
      <c r="BR156" s="38"/>
      <c r="BS156" s="38"/>
      <c r="BT156" s="38"/>
      <c r="BU156" s="38"/>
      <c r="BV156" s="38"/>
      <c r="BW156" s="38"/>
      <c r="BX156" s="38"/>
      <c r="BY156" s="38"/>
      <c r="BZ156" s="38"/>
      <c r="CA156" s="38"/>
      <c r="CB156" s="38"/>
      <c r="CC156" s="38"/>
      <c r="CD156" s="38"/>
      <c r="CE156" s="38"/>
      <c r="CF156" s="38"/>
      <c r="CG156" s="38"/>
      <c r="CH156" s="38"/>
      <c r="CI156" s="38"/>
      <c r="CJ156" s="38"/>
      <c r="CK156" s="38"/>
      <c r="CL156" s="38"/>
      <c r="CM156" s="38"/>
      <c r="CN156" s="38"/>
      <c r="CO156" s="38"/>
      <c r="CP156" s="38"/>
      <c r="CQ156" s="38"/>
      <c r="CR156" s="38"/>
      <c r="CS156" s="38"/>
      <c r="CT156" s="38"/>
      <c r="CU156" s="38"/>
      <c r="CV156" s="38"/>
      <c r="CW156" s="38"/>
      <c r="CX156" s="38"/>
      <c r="CY156" s="38"/>
      <c r="CZ156" s="38"/>
      <c r="DA156" s="38"/>
      <c r="DB156" s="38"/>
      <c r="DC156" s="38"/>
      <c r="DD156" s="38"/>
      <c r="DE156" s="38"/>
      <c r="DF156" s="38"/>
      <c r="DG156" s="38"/>
      <c r="DH156" s="38"/>
      <c r="DI156" s="38"/>
      <c r="DJ156" s="38"/>
      <c r="DK156" s="38"/>
      <c r="DL156" s="38"/>
      <c r="DM156" s="38"/>
      <c r="DN156" s="38"/>
      <c r="DO156" s="38"/>
      <c r="DP156" s="38"/>
      <c r="DQ156" s="38"/>
      <c r="DR156" s="38"/>
      <c r="DS156" s="38"/>
      <c r="DT156" s="38"/>
      <c r="DU156" s="38"/>
      <c r="DV156" s="38"/>
      <c r="DW156" s="38"/>
      <c r="DX156" s="38"/>
      <c r="DY156" s="38"/>
      <c r="DZ156" s="38"/>
      <c r="EA156" s="38"/>
      <c r="EB156" s="38"/>
      <c r="EC156" s="38"/>
      <c r="ED156" s="38"/>
      <c r="EE156" s="38"/>
      <c r="EF156" s="38"/>
      <c r="EG156" s="38"/>
      <c r="EH156" s="38"/>
      <c r="EI156" s="38"/>
      <c r="EJ156" s="38"/>
      <c r="EK156" s="38"/>
      <c r="EL156" s="38"/>
      <c r="EM156" s="38"/>
      <c r="EN156" s="38"/>
      <c r="EO156" s="38"/>
      <c r="EP156" s="38"/>
      <c r="EQ156" s="38"/>
      <c r="ER156" s="38"/>
      <c r="ES156" s="38"/>
      <c r="ET156" s="38"/>
      <c r="EU156" s="38"/>
      <c r="EV156" s="38"/>
      <c r="EW156" s="38"/>
      <c r="EX156" s="38"/>
      <c r="EY156" s="38"/>
      <c r="EZ156" s="38"/>
      <c r="FA156" s="38"/>
      <c r="FB156" s="38"/>
      <c r="FC156" s="38"/>
      <c r="FD156" s="38"/>
      <c r="FE156" s="38"/>
      <c r="FF156" s="38"/>
      <c r="FG156" s="38"/>
      <c r="FH156" s="38">
        <v>30</v>
      </c>
      <c r="FI156" s="38"/>
      <c r="FJ156" s="38"/>
      <c r="FK156" s="38"/>
      <c r="FL156" s="38"/>
      <c r="FM156" s="38"/>
      <c r="FN156" s="38">
        <v>30</v>
      </c>
      <c r="FO156" s="38"/>
      <c r="FP156" s="38"/>
      <c r="FQ156" s="38"/>
      <c r="FR156" s="38"/>
      <c r="FS156" s="38"/>
      <c r="FT156" s="38"/>
      <c r="FU156" s="38"/>
      <c r="FV156" s="38"/>
      <c r="FW156" s="38"/>
      <c r="FX156" s="38"/>
      <c r="FY156" s="38"/>
      <c r="FZ156" s="38"/>
      <c r="GA156" s="38"/>
      <c r="GB156" s="38"/>
      <c r="GC156" s="38"/>
      <c r="GD156" s="38"/>
      <c r="GE156" s="38"/>
      <c r="GF156" s="38"/>
      <c r="GG156" s="38"/>
      <c r="GH156" s="38"/>
      <c r="GI156" s="38"/>
      <c r="GJ156" s="38"/>
      <c r="GK156" s="38"/>
      <c r="GL156" s="38"/>
      <c r="GM156" s="38"/>
      <c r="GN156" s="38"/>
      <c r="GO156" s="38"/>
      <c r="GP156" s="38"/>
      <c r="GQ156" s="38"/>
      <c r="GR156" s="38"/>
      <c r="GS156" s="38"/>
      <c r="GT156" s="38"/>
      <c r="GU156" s="38"/>
      <c r="GV156" s="38"/>
      <c r="GW156" s="38"/>
      <c r="GX156" s="38"/>
      <c r="GY156" s="38"/>
      <c r="GZ156" s="38"/>
      <c r="HA156" s="38"/>
      <c r="HB156" s="38"/>
      <c r="HC156" s="38"/>
      <c r="HD156" s="38"/>
      <c r="HE156" s="38"/>
      <c r="HF156" s="38"/>
      <c r="HG156" s="38"/>
      <c r="HH156" s="38"/>
      <c r="HI156" s="38"/>
      <c r="HJ156" s="38"/>
      <c r="HK156" s="38"/>
      <c r="HL156" s="38"/>
      <c r="HM156" s="38"/>
      <c r="HN156" s="38"/>
      <c r="HO156" s="38"/>
      <c r="HP156" s="38"/>
      <c r="HQ156" s="38"/>
      <c r="HR156" s="38"/>
      <c r="HS156" s="38"/>
      <c r="HT156" s="38"/>
      <c r="HU156" s="38"/>
      <c r="HV156" s="38"/>
      <c r="HW156" s="38"/>
      <c r="HX156" s="38"/>
      <c r="HY156" s="38"/>
      <c r="HZ156" s="38"/>
      <c r="IA156" s="38"/>
      <c r="IB156" s="38"/>
      <c r="IC156" s="38"/>
      <c r="ID156" s="38"/>
      <c r="IE156" s="38"/>
      <c r="IF156" s="38"/>
      <c r="IG156" s="38"/>
      <c r="IH156" s="38"/>
      <c r="II156" s="38"/>
      <c r="IJ156" s="38"/>
      <c r="IK156" s="38"/>
      <c r="IL156" s="38"/>
      <c r="IM156" s="38"/>
      <c r="IN156" s="38"/>
      <c r="IO156" s="38"/>
      <c r="IP156" s="38"/>
      <c r="IQ156" s="38"/>
      <c r="IR156" s="38"/>
      <c r="IS156" s="38"/>
      <c r="IT156" s="38"/>
      <c r="IU156" s="38"/>
      <c r="IV156" s="38"/>
      <c r="IW156" s="38"/>
      <c r="IX156" s="38"/>
      <c r="IY156" s="38"/>
      <c r="IZ156" s="38"/>
      <c r="JA156" s="38"/>
      <c r="JB156" s="38"/>
      <c r="JC156" s="38"/>
      <c r="JD156" s="38"/>
      <c r="JE156" s="38"/>
      <c r="JF156" s="38"/>
      <c r="JG156" s="38"/>
      <c r="JH156" s="38"/>
      <c r="JI156" s="38"/>
      <c r="JJ156" s="38"/>
      <c r="JK156" s="38"/>
      <c r="JL156" s="38"/>
      <c r="JM156" s="38"/>
      <c r="JN156" s="38"/>
      <c r="JO156" s="38"/>
      <c r="JP156" s="38"/>
      <c r="JQ156" s="38"/>
      <c r="JR156" s="38"/>
      <c r="JS156" s="38"/>
      <c r="JT156" s="38"/>
      <c r="JU156" s="38"/>
      <c r="JV156" s="38"/>
      <c r="JW156" s="38"/>
      <c r="JX156" s="38"/>
      <c r="JY156" s="38"/>
      <c r="JZ156" s="38"/>
      <c r="KA156" s="38"/>
      <c r="KB156" s="38"/>
      <c r="KC156" s="38"/>
      <c r="KD156" s="38"/>
      <c r="KE156" s="38"/>
      <c r="KF156" s="38"/>
      <c r="KG156" s="38"/>
      <c r="KH156" s="38"/>
      <c r="KI156" s="38"/>
      <c r="KJ156" s="38"/>
      <c r="KK156" s="38"/>
      <c r="KL156" s="38"/>
      <c r="KM156" s="38"/>
      <c r="KN156" s="38"/>
      <c r="KO156" s="38"/>
      <c r="KP156" s="38"/>
      <c r="KQ156" s="38"/>
      <c r="KR156" s="38"/>
      <c r="KS156" s="38"/>
      <c r="KT156" s="38"/>
      <c r="KU156" s="38"/>
      <c r="KV156" s="38"/>
      <c r="KW156" s="38"/>
      <c r="KX156" s="38"/>
      <c r="KY156" s="38"/>
      <c r="KZ156" s="38"/>
      <c r="LA156" s="38"/>
      <c r="LB156" s="38"/>
      <c r="LC156" s="38"/>
      <c r="LD156" s="38"/>
      <c r="LE156" s="38"/>
      <c r="LF156" s="38"/>
      <c r="LG156" s="38"/>
      <c r="LH156" s="38"/>
      <c r="LI156" s="38"/>
      <c r="LJ156" s="38"/>
      <c r="LK156" s="38"/>
      <c r="LL156" s="38"/>
      <c r="LM156" s="38"/>
      <c r="LN156" s="38"/>
      <c r="LO156" s="38"/>
      <c r="LP156" s="38"/>
      <c r="LQ156" s="38"/>
      <c r="LR156" s="38"/>
      <c r="LS156" s="38"/>
      <c r="LT156" s="38"/>
      <c r="LU156" s="38"/>
      <c r="LV156" s="38"/>
      <c r="LW156" s="38"/>
      <c r="LX156" s="38"/>
      <c r="LY156" s="38"/>
      <c r="LZ156" s="38"/>
      <c r="MA156" s="38"/>
      <c r="MB156" s="38"/>
      <c r="MC156" s="38"/>
      <c r="MD156" s="38"/>
      <c r="ME156" s="38"/>
      <c r="MF156" s="38"/>
      <c r="MG156" s="38"/>
      <c r="MH156" s="38"/>
      <c r="MI156" s="38"/>
      <c r="MJ156" s="38"/>
      <c r="MK156" s="38"/>
      <c r="ML156" s="38"/>
      <c r="MM156" s="38"/>
      <c r="MN156" s="38"/>
      <c r="MO156" s="38"/>
      <c r="MP156" s="38"/>
      <c r="MQ156" s="38"/>
      <c r="MR156" s="38"/>
      <c r="MS156" s="38"/>
      <c r="MT156" s="38"/>
      <c r="MU156" s="38"/>
      <c r="MV156" s="38"/>
      <c r="MW156" s="38"/>
      <c r="MX156" s="38"/>
      <c r="MY156" s="38"/>
      <c r="MZ156" s="38"/>
      <c r="NA156" s="38"/>
      <c r="NB156" s="38"/>
      <c r="NC156" s="38"/>
      <c r="ND156" s="38"/>
      <c r="NE156" s="38"/>
      <c r="NF156" s="38"/>
      <c r="NG156" s="38"/>
      <c r="NH156" s="38"/>
      <c r="NI156" s="38"/>
      <c r="NJ156" s="38"/>
      <c r="NK156" s="38"/>
      <c r="NL156" s="38"/>
      <c r="NM156" s="38"/>
      <c r="NN156" s="38"/>
      <c r="NO156" s="38"/>
      <c r="NP156" s="38"/>
      <c r="NQ156" s="38"/>
      <c r="NR156" s="38"/>
      <c r="NS156" s="38"/>
      <c r="NT156" s="38"/>
      <c r="NU156" s="38"/>
      <c r="NV156" s="38"/>
      <c r="NW156" s="38"/>
      <c r="NX156" s="38"/>
      <c r="NY156" s="38"/>
      <c r="NZ156" s="38"/>
      <c r="OA156" s="38"/>
      <c r="OB156" s="38"/>
      <c r="OC156" s="38"/>
      <c r="OD156" s="38"/>
      <c r="OE156" s="38"/>
      <c r="OF156" s="38"/>
      <c r="OG156" s="38"/>
      <c r="OH156" s="38"/>
      <c r="OI156" s="38"/>
      <c r="OJ156" s="38"/>
      <c r="OK156" s="38"/>
      <c r="OL156" s="38"/>
      <c r="OM156" s="38"/>
      <c r="ON156" s="38"/>
      <c r="OO156" s="38"/>
      <c r="OP156" s="38"/>
      <c r="OQ156" s="38"/>
      <c r="OR156" s="38"/>
      <c r="OS156" s="38"/>
      <c r="OT156" s="38"/>
      <c r="OU156" s="38"/>
      <c r="OV156" s="38"/>
      <c r="OW156" s="38"/>
      <c r="OX156" s="38"/>
      <c r="OY156" s="38"/>
      <c r="OZ156" s="38"/>
      <c r="PA156" s="38"/>
      <c r="PB156" s="38"/>
      <c r="PC156" s="38"/>
      <c r="PD156" s="38"/>
      <c r="PE156" s="38"/>
      <c r="PF156" s="38"/>
      <c r="PG156" s="38"/>
      <c r="PH156" s="38"/>
      <c r="PI156" s="38"/>
      <c r="PJ156" s="38"/>
      <c r="PK156" s="38"/>
      <c r="PL156" s="38"/>
      <c r="PM156" s="38"/>
      <c r="PN156" s="38"/>
      <c r="PO156" s="38"/>
      <c r="PP156" s="38"/>
      <c r="PQ156" s="38"/>
      <c r="PR156" s="38"/>
      <c r="PS156" s="38"/>
      <c r="PT156" s="38"/>
      <c r="PU156" s="38"/>
      <c r="PV156" s="38"/>
      <c r="PW156" s="38"/>
      <c r="PX156" s="38"/>
      <c r="PY156" s="38"/>
      <c r="PZ156" s="38"/>
      <c r="QA156" s="38"/>
      <c r="QB156" s="38"/>
      <c r="QC156" s="38"/>
      <c r="QD156" s="38"/>
      <c r="QE156" s="38"/>
      <c r="QF156" s="38"/>
      <c r="QG156" s="38"/>
      <c r="QH156" s="38"/>
      <c r="QI156" s="38"/>
      <c r="QJ156" s="38"/>
      <c r="QK156" s="38"/>
      <c r="QL156" s="38"/>
      <c r="QM156" s="38"/>
      <c r="QN156" s="38"/>
      <c r="QO156" s="38"/>
      <c r="QP156" s="38"/>
      <c r="QQ156" s="38"/>
      <c r="QR156" s="38"/>
      <c r="QS156" s="38"/>
      <c r="QT156" s="38"/>
      <c r="QU156" s="38"/>
      <c r="QV156" s="38"/>
      <c r="QW156" s="38"/>
      <c r="QX156" s="38"/>
      <c r="QY156" s="38"/>
      <c r="QZ156" s="38"/>
      <c r="RA156" s="38"/>
      <c r="RB156" s="38"/>
      <c r="RC156" s="38"/>
      <c r="RD156" s="38"/>
      <c r="RE156" s="38"/>
      <c r="RF156" s="38"/>
      <c r="RG156" s="38"/>
      <c r="RH156" s="38"/>
      <c r="RI156" s="38"/>
      <c r="RJ156" s="38"/>
      <c r="RK156" s="38"/>
      <c r="RL156" s="38"/>
      <c r="RM156" s="38"/>
      <c r="RN156" s="38"/>
      <c r="RO156" s="38">
        <v>40</v>
      </c>
      <c r="RP156" s="38"/>
      <c r="RQ156" s="38"/>
      <c r="RR156" s="38"/>
      <c r="RS156" s="38"/>
      <c r="RT156" s="38"/>
      <c r="RU156" s="38"/>
      <c r="RV156" s="38"/>
      <c r="RW156" s="38"/>
      <c r="RX156" s="38"/>
      <c r="RY156" s="38">
        <v>40</v>
      </c>
      <c r="RZ156" s="38"/>
      <c r="SA156" s="38"/>
      <c r="SB156" s="38"/>
      <c r="SC156" s="38"/>
      <c r="SD156" s="38"/>
      <c r="SE156" s="38"/>
      <c r="SF156" s="38"/>
      <c r="SG156" s="38"/>
      <c r="SH156" s="38"/>
      <c r="SI156" s="38"/>
      <c r="SJ156" s="38"/>
      <c r="SK156" s="38"/>
      <c r="SL156" s="38"/>
      <c r="SM156" s="38"/>
      <c r="SN156" s="38"/>
      <c r="SO156" s="38"/>
      <c r="SP156" s="38"/>
      <c r="SQ156" s="38"/>
      <c r="SR156" s="38"/>
      <c r="SS156" s="38"/>
      <c r="ST156" s="38"/>
      <c r="SU156" s="38"/>
      <c r="SV156" s="38"/>
      <c r="SW156" s="38"/>
      <c r="SX156" s="38"/>
      <c r="SY156" s="38"/>
      <c r="SZ156" s="38"/>
      <c r="TA156" s="38"/>
      <c r="TB156" s="38"/>
      <c r="TC156" s="38"/>
      <c r="TD156" s="38"/>
      <c r="TE156" s="38"/>
      <c r="TF156" s="38"/>
      <c r="TG156" s="38"/>
      <c r="TH156" s="38"/>
      <c r="TI156" s="38"/>
      <c r="TJ156" s="38"/>
      <c r="TK156" s="38"/>
      <c r="TL156" s="38"/>
      <c r="TM156" s="38"/>
      <c r="TN156" s="38"/>
      <c r="TO156" s="38"/>
      <c r="TP156" s="38"/>
      <c r="TQ156" s="38"/>
      <c r="TR156" s="38"/>
      <c r="TS156" s="38"/>
      <c r="TT156" s="38"/>
      <c r="TU156" s="38"/>
      <c r="TV156" s="38"/>
      <c r="TW156" s="38"/>
      <c r="TX156" s="38"/>
      <c r="TY156" s="38"/>
      <c r="TZ156" s="38"/>
      <c r="UA156" s="38"/>
      <c r="UB156" s="38"/>
      <c r="UC156" s="38"/>
      <c r="UD156" s="38"/>
      <c r="UE156" s="38"/>
      <c r="UF156" s="38"/>
      <c r="UG156" s="38"/>
      <c r="UH156" s="38"/>
      <c r="UI156" s="38"/>
      <c r="UJ156" s="38"/>
      <c r="UK156" s="38"/>
      <c r="UL156" s="38"/>
      <c r="UM156" s="38"/>
      <c r="UN156" s="38"/>
      <c r="UO156" s="38"/>
      <c r="UP156" s="38"/>
      <c r="UQ156" s="38"/>
      <c r="UR156" s="38"/>
      <c r="US156" s="38"/>
      <c r="UT156" s="38"/>
      <c r="UU156" s="38"/>
      <c r="UV156" s="38"/>
      <c r="UW156" s="38"/>
      <c r="UX156" s="38"/>
      <c r="UY156" s="38"/>
      <c r="UZ156" s="38"/>
      <c r="VA156" s="38"/>
      <c r="VB156" s="38"/>
      <c r="VC156" s="38"/>
      <c r="VD156" s="38"/>
      <c r="VE156" s="38"/>
      <c r="VF156" s="38"/>
      <c r="VG156" s="38"/>
      <c r="VH156" s="38"/>
      <c r="VI156" s="38"/>
      <c r="VJ156" s="38"/>
      <c r="VK156" s="38"/>
      <c r="VL156" s="38"/>
      <c r="VM156" s="38"/>
      <c r="VN156" s="38"/>
      <c r="VO156" s="38"/>
      <c r="VP156" s="38"/>
      <c r="VQ156" s="38"/>
      <c r="VR156" s="38"/>
      <c r="VS156" s="38"/>
      <c r="VT156" s="38"/>
      <c r="VU156" s="38"/>
      <c r="VV156" s="38"/>
      <c r="VW156" s="38"/>
      <c r="VX156" s="38"/>
      <c r="VY156" s="38"/>
      <c r="VZ156" s="38"/>
      <c r="WA156" s="38"/>
      <c r="WB156" s="38"/>
      <c r="WC156" s="38"/>
      <c r="WD156" s="38"/>
      <c r="WE156" s="38"/>
      <c r="WF156" s="38"/>
      <c r="WG156" s="38"/>
      <c r="WH156" s="38"/>
      <c r="WI156" s="38"/>
      <c r="WJ156" s="38"/>
      <c r="WK156" s="38"/>
      <c r="WL156" s="38"/>
      <c r="WM156" s="38"/>
      <c r="WN156" s="38"/>
      <c r="WO156" s="38"/>
      <c r="WP156" s="38"/>
      <c r="WQ156" s="38"/>
      <c r="WR156" s="38"/>
      <c r="WS156" s="38"/>
      <c r="WT156" s="38"/>
      <c r="WU156" s="38"/>
      <c r="WV156" s="38"/>
      <c r="WW156" s="38"/>
      <c r="WX156" s="38"/>
      <c r="WY156" s="38"/>
      <c r="WZ156" s="38"/>
      <c r="XA156" s="38"/>
      <c r="XB156" s="38"/>
      <c r="XC156" s="38"/>
      <c r="XD156" s="38"/>
      <c r="XE156" s="38"/>
      <c r="XF156" s="38"/>
      <c r="XG156" s="38"/>
      <c r="XH156" s="38"/>
      <c r="XI156" s="38"/>
      <c r="XJ156" s="38"/>
      <c r="XK156" s="38"/>
      <c r="XL156" s="38"/>
      <c r="XM156" s="38"/>
      <c r="XN156" s="38"/>
      <c r="XO156" s="38"/>
      <c r="XP156" s="38"/>
      <c r="XQ156" s="38"/>
      <c r="XR156" s="38"/>
      <c r="XS156" s="38"/>
      <c r="XT156" s="38"/>
      <c r="XU156" s="38"/>
      <c r="XV156" s="38"/>
      <c r="XW156" s="38"/>
      <c r="XX156" s="38"/>
      <c r="XY156" s="38"/>
      <c r="XZ156" s="38"/>
      <c r="YA156" s="38"/>
      <c r="YB156" s="38"/>
      <c r="YC156" s="38"/>
      <c r="YD156" s="38"/>
      <c r="YE156" s="38"/>
      <c r="YF156" s="38"/>
      <c r="YG156" s="38"/>
      <c r="YH156" s="38"/>
      <c r="YI156" s="38"/>
      <c r="YJ156" s="38"/>
      <c r="YK156" s="38"/>
      <c r="YL156" s="38"/>
      <c r="YM156" s="38"/>
      <c r="YN156" s="38"/>
      <c r="YO156" s="38"/>
      <c r="YP156" s="38"/>
      <c r="YQ156" s="38"/>
      <c r="YR156" s="38"/>
      <c r="YS156" s="38"/>
      <c r="YT156" s="38"/>
      <c r="YU156" s="38"/>
      <c r="YV156" s="38"/>
      <c r="YW156" s="38"/>
      <c r="YX156" s="38"/>
      <c r="YY156" s="38"/>
      <c r="YZ156" s="38"/>
      <c r="ZA156" s="38"/>
      <c r="ZB156" s="38"/>
      <c r="ZC156" s="38"/>
      <c r="ZD156" s="38"/>
      <c r="ZE156" s="38"/>
      <c r="ZF156" s="38"/>
      <c r="ZG156" s="38"/>
      <c r="ZH156" s="38"/>
      <c r="ZI156" s="38"/>
      <c r="ZJ156" s="38"/>
      <c r="ZK156" s="38"/>
      <c r="ZL156" s="38"/>
      <c r="ZM156" s="38"/>
      <c r="ZN156" s="38"/>
      <c r="ZO156" s="38"/>
      <c r="ZP156" s="38"/>
      <c r="ZQ156" s="38"/>
      <c r="ZR156" s="38"/>
      <c r="ZS156" s="38"/>
      <c r="ZT156" s="38"/>
      <c r="ZU156" s="38"/>
      <c r="ZV156" s="38"/>
      <c r="ZW156" s="38"/>
      <c r="ZX156" s="38"/>
      <c r="ZY156" s="38"/>
      <c r="ZZ156" s="38"/>
      <c r="AAA156" s="38"/>
      <c r="AAB156" s="38"/>
      <c r="AAC156" s="38"/>
      <c r="AAD156" s="38"/>
      <c r="AAE156" s="38"/>
      <c r="AAF156" s="38"/>
      <c r="AAG156" s="38"/>
      <c r="AAH156" s="38"/>
      <c r="AAI156" s="38"/>
      <c r="AAJ156" s="31">
        <f t="shared" si="15"/>
        <v>0</v>
      </c>
      <c r="AAK156" s="5"/>
    </row>
    <row r="157" spans="1:713" s="36" customFormat="1" x14ac:dyDescent="0.25">
      <c r="A157" s="62" t="s">
        <v>202</v>
      </c>
      <c r="B157" s="77">
        <f t="shared" si="14"/>
        <v>0</v>
      </c>
      <c r="C157" s="69">
        <v>10</v>
      </c>
      <c r="D157" s="71">
        <v>43409</v>
      </c>
      <c r="E157" s="79">
        <v>19.28</v>
      </c>
      <c r="F157" s="79">
        <f t="shared" si="16"/>
        <v>0</v>
      </c>
      <c r="G157" s="77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  <c r="AL157" s="38"/>
      <c r="AM157" s="38"/>
      <c r="AN157" s="38"/>
      <c r="AO157" s="38"/>
      <c r="AP157" s="38">
        <v>5</v>
      </c>
      <c r="AQ157" s="38"/>
      <c r="AR157" s="38"/>
      <c r="AS157" s="38"/>
      <c r="AT157" s="38"/>
      <c r="AU157" s="38"/>
      <c r="AV157" s="38"/>
      <c r="AW157" s="38"/>
      <c r="AX157" s="38"/>
      <c r="AY157" s="38"/>
      <c r="AZ157" s="38"/>
      <c r="BA157" s="38"/>
      <c r="BB157" s="38">
        <v>5</v>
      </c>
      <c r="BC157" s="38"/>
      <c r="BD157" s="38"/>
      <c r="BE157" s="38"/>
      <c r="BF157" s="38"/>
      <c r="BG157" s="38"/>
      <c r="BH157" s="38"/>
      <c r="BI157" s="38"/>
      <c r="BJ157" s="38"/>
      <c r="BK157" s="38"/>
      <c r="BL157" s="38"/>
      <c r="BM157" s="38"/>
      <c r="BN157" s="38"/>
      <c r="BO157" s="38"/>
      <c r="BP157" s="38"/>
      <c r="BQ157" s="38"/>
      <c r="BR157" s="38"/>
      <c r="BS157" s="38"/>
      <c r="BT157" s="38"/>
      <c r="BU157" s="38"/>
      <c r="BV157" s="38"/>
      <c r="BW157" s="38"/>
      <c r="BX157" s="38"/>
      <c r="BY157" s="38"/>
      <c r="BZ157" s="38"/>
      <c r="CA157" s="38"/>
      <c r="CB157" s="38"/>
      <c r="CC157" s="38"/>
      <c r="CD157" s="38"/>
      <c r="CE157" s="38"/>
      <c r="CF157" s="38"/>
      <c r="CG157" s="38"/>
      <c r="CH157" s="38"/>
      <c r="CI157" s="38"/>
      <c r="CJ157" s="38"/>
      <c r="CK157" s="38"/>
      <c r="CL157" s="38"/>
      <c r="CM157" s="38"/>
      <c r="CN157" s="38"/>
      <c r="CO157" s="38"/>
      <c r="CP157" s="38"/>
      <c r="CQ157" s="38"/>
      <c r="CR157" s="38"/>
      <c r="CS157" s="38"/>
      <c r="CT157" s="38"/>
      <c r="CU157" s="38"/>
      <c r="CV157" s="38"/>
      <c r="CW157" s="38"/>
      <c r="CX157" s="38"/>
      <c r="CY157" s="38"/>
      <c r="CZ157" s="38"/>
      <c r="DA157" s="38"/>
      <c r="DB157" s="38"/>
      <c r="DC157" s="38"/>
      <c r="DD157" s="38"/>
      <c r="DE157" s="38"/>
      <c r="DF157" s="38"/>
      <c r="DG157" s="38"/>
      <c r="DH157" s="38"/>
      <c r="DI157" s="38"/>
      <c r="DJ157" s="38"/>
      <c r="DK157" s="38"/>
      <c r="DL157" s="38"/>
      <c r="DM157" s="38"/>
      <c r="DN157" s="38"/>
      <c r="DO157" s="38"/>
      <c r="DP157" s="38"/>
      <c r="DQ157" s="38"/>
      <c r="DR157" s="38"/>
      <c r="DS157" s="38"/>
      <c r="DT157" s="38"/>
      <c r="DU157" s="38"/>
      <c r="DV157" s="38"/>
      <c r="DW157" s="38"/>
      <c r="DX157" s="38"/>
      <c r="DY157" s="38"/>
      <c r="DZ157" s="38"/>
      <c r="EA157" s="38"/>
      <c r="EB157" s="38"/>
      <c r="EC157" s="38"/>
      <c r="ED157" s="38"/>
      <c r="EE157" s="38"/>
      <c r="EF157" s="38"/>
      <c r="EG157" s="38"/>
      <c r="EH157" s="38"/>
      <c r="EI157" s="38"/>
      <c r="EJ157" s="38"/>
      <c r="EK157" s="38"/>
      <c r="EL157" s="38"/>
      <c r="EM157" s="38"/>
      <c r="EN157" s="38"/>
      <c r="EO157" s="38"/>
      <c r="EP157" s="38"/>
      <c r="EQ157" s="38"/>
      <c r="ER157" s="38"/>
      <c r="ES157" s="38"/>
      <c r="ET157" s="38"/>
      <c r="EU157" s="38"/>
      <c r="EV157" s="38"/>
      <c r="EW157" s="38"/>
      <c r="EX157" s="38"/>
      <c r="EY157" s="38"/>
      <c r="EZ157" s="38"/>
      <c r="FA157" s="38"/>
      <c r="FB157" s="38"/>
      <c r="FC157" s="38"/>
      <c r="FD157" s="38"/>
      <c r="FE157" s="38"/>
      <c r="FF157" s="38"/>
      <c r="FG157" s="38"/>
      <c r="FH157" s="38"/>
      <c r="FI157" s="38"/>
      <c r="FJ157" s="38"/>
      <c r="FK157" s="38"/>
      <c r="FL157" s="38"/>
      <c r="FM157" s="38"/>
      <c r="FN157" s="38"/>
      <c r="FO157" s="38"/>
      <c r="FP157" s="38"/>
      <c r="FQ157" s="38"/>
      <c r="FR157" s="38"/>
      <c r="FS157" s="38"/>
      <c r="FT157" s="38"/>
      <c r="FU157" s="38"/>
      <c r="FV157" s="38"/>
      <c r="FW157" s="38"/>
      <c r="FX157" s="38"/>
      <c r="FY157" s="38"/>
      <c r="FZ157" s="38"/>
      <c r="GA157" s="38"/>
      <c r="GB157" s="38"/>
      <c r="GC157" s="38"/>
      <c r="GD157" s="38"/>
      <c r="GE157" s="38"/>
      <c r="GF157" s="38"/>
      <c r="GG157" s="38"/>
      <c r="GH157" s="38"/>
      <c r="GI157" s="38"/>
      <c r="GJ157" s="38"/>
      <c r="GK157" s="38"/>
      <c r="GL157" s="38"/>
      <c r="GM157" s="38"/>
      <c r="GN157" s="38"/>
      <c r="GO157" s="38"/>
      <c r="GP157" s="38"/>
      <c r="GQ157" s="38"/>
      <c r="GR157" s="38"/>
      <c r="GS157" s="38"/>
      <c r="GT157" s="38"/>
      <c r="GU157" s="38"/>
      <c r="GV157" s="38"/>
      <c r="GW157" s="38"/>
      <c r="GX157" s="38"/>
      <c r="GY157" s="38"/>
      <c r="GZ157" s="38"/>
      <c r="HA157" s="38"/>
      <c r="HB157" s="38"/>
      <c r="HC157" s="38"/>
      <c r="HD157" s="38"/>
      <c r="HE157" s="38"/>
      <c r="HF157" s="38"/>
      <c r="HG157" s="38"/>
      <c r="HH157" s="38"/>
      <c r="HI157" s="38"/>
      <c r="HJ157" s="38"/>
      <c r="HK157" s="38"/>
      <c r="HL157" s="38"/>
      <c r="HM157" s="38"/>
      <c r="HN157" s="38"/>
      <c r="HO157" s="38"/>
      <c r="HP157" s="38"/>
      <c r="HQ157" s="38"/>
      <c r="HR157" s="38"/>
      <c r="HS157" s="38"/>
      <c r="HT157" s="38"/>
      <c r="HU157" s="38"/>
      <c r="HV157" s="38"/>
      <c r="HW157" s="38"/>
      <c r="HX157" s="38"/>
      <c r="HY157" s="38"/>
      <c r="HZ157" s="38"/>
      <c r="IA157" s="38"/>
      <c r="IB157" s="38"/>
      <c r="IC157" s="38"/>
      <c r="ID157" s="38"/>
      <c r="IE157" s="38"/>
      <c r="IF157" s="38"/>
      <c r="IG157" s="38"/>
      <c r="IH157" s="38"/>
      <c r="II157" s="38"/>
      <c r="IJ157" s="38"/>
      <c r="IK157" s="38"/>
      <c r="IL157" s="38"/>
      <c r="IM157" s="38"/>
      <c r="IN157" s="38"/>
      <c r="IO157" s="38"/>
      <c r="IP157" s="38"/>
      <c r="IQ157" s="38"/>
      <c r="IR157" s="38"/>
      <c r="IS157" s="38"/>
      <c r="IT157" s="38"/>
      <c r="IU157" s="38"/>
      <c r="IV157" s="38"/>
      <c r="IW157" s="38"/>
      <c r="IX157" s="38"/>
      <c r="IY157" s="38"/>
      <c r="IZ157" s="38"/>
      <c r="JA157" s="38"/>
      <c r="JB157" s="38"/>
      <c r="JC157" s="38"/>
      <c r="JD157" s="38"/>
      <c r="JE157" s="38"/>
      <c r="JF157" s="38"/>
      <c r="JG157" s="38"/>
      <c r="JH157" s="38"/>
      <c r="JI157" s="38"/>
      <c r="JJ157" s="38"/>
      <c r="JK157" s="38"/>
      <c r="JL157" s="38"/>
      <c r="JM157" s="38"/>
      <c r="JN157" s="38"/>
      <c r="JO157" s="38"/>
      <c r="JP157" s="38"/>
      <c r="JQ157" s="38"/>
      <c r="JR157" s="38"/>
      <c r="JS157" s="38"/>
      <c r="JT157" s="38"/>
      <c r="JU157" s="38"/>
      <c r="JV157" s="38"/>
      <c r="JW157" s="38"/>
      <c r="JX157" s="38"/>
      <c r="JY157" s="38"/>
      <c r="JZ157" s="38"/>
      <c r="KA157" s="38"/>
      <c r="KB157" s="38"/>
      <c r="KC157" s="38"/>
      <c r="KD157" s="38"/>
      <c r="KE157" s="38"/>
      <c r="KF157" s="38"/>
      <c r="KG157" s="38"/>
      <c r="KH157" s="38"/>
      <c r="KI157" s="38"/>
      <c r="KJ157" s="38"/>
      <c r="KK157" s="38"/>
      <c r="KL157" s="38"/>
      <c r="KM157" s="38"/>
      <c r="KN157" s="38"/>
      <c r="KO157" s="38"/>
      <c r="KP157" s="38"/>
      <c r="KQ157" s="38"/>
      <c r="KR157" s="38"/>
      <c r="KS157" s="38"/>
      <c r="KT157" s="38"/>
      <c r="KU157" s="38"/>
      <c r="KV157" s="38"/>
      <c r="KW157" s="38"/>
      <c r="KX157" s="38"/>
      <c r="KY157" s="38"/>
      <c r="KZ157" s="38"/>
      <c r="LA157" s="38"/>
      <c r="LB157" s="38"/>
      <c r="LC157" s="38"/>
      <c r="LD157" s="38"/>
      <c r="LE157" s="38"/>
      <c r="LF157" s="38"/>
      <c r="LG157" s="38"/>
      <c r="LH157" s="38"/>
      <c r="LI157" s="38"/>
      <c r="LJ157" s="38"/>
      <c r="LK157" s="38"/>
      <c r="LL157" s="38"/>
      <c r="LM157" s="38"/>
      <c r="LN157" s="38"/>
      <c r="LO157" s="38"/>
      <c r="LP157" s="38"/>
      <c r="LQ157" s="38"/>
      <c r="LR157" s="38"/>
      <c r="LS157" s="38"/>
      <c r="LT157" s="38"/>
      <c r="LU157" s="38"/>
      <c r="LV157" s="38"/>
      <c r="LW157" s="38"/>
      <c r="LX157" s="38"/>
      <c r="LY157" s="38"/>
      <c r="LZ157" s="38"/>
      <c r="MA157" s="38"/>
      <c r="MB157" s="38"/>
      <c r="MC157" s="38"/>
      <c r="MD157" s="38"/>
      <c r="ME157" s="38"/>
      <c r="MF157" s="38"/>
      <c r="MG157" s="38"/>
      <c r="MH157" s="38"/>
      <c r="MI157" s="38"/>
      <c r="MJ157" s="38"/>
      <c r="MK157" s="38"/>
      <c r="ML157" s="38"/>
      <c r="MM157" s="38"/>
      <c r="MN157" s="38"/>
      <c r="MO157" s="38"/>
      <c r="MP157" s="38"/>
      <c r="MQ157" s="38"/>
      <c r="MR157" s="38"/>
      <c r="MS157" s="38"/>
      <c r="MT157" s="38"/>
      <c r="MU157" s="38"/>
      <c r="MV157" s="38"/>
      <c r="MW157" s="38"/>
      <c r="MX157" s="38"/>
      <c r="MY157" s="38"/>
      <c r="MZ157" s="38"/>
      <c r="NA157" s="38"/>
      <c r="NB157" s="38"/>
      <c r="NC157" s="38"/>
      <c r="ND157" s="38"/>
      <c r="NE157" s="38"/>
      <c r="NF157" s="38"/>
      <c r="NG157" s="38"/>
      <c r="NH157" s="38"/>
      <c r="NI157" s="38"/>
      <c r="NJ157" s="38"/>
      <c r="NK157" s="38"/>
      <c r="NL157" s="38"/>
      <c r="NM157" s="38"/>
      <c r="NN157" s="38"/>
      <c r="NO157" s="38"/>
      <c r="NP157" s="38"/>
      <c r="NQ157" s="38"/>
      <c r="NR157" s="38"/>
      <c r="NS157" s="38"/>
      <c r="NT157" s="38"/>
      <c r="NU157" s="38"/>
      <c r="NV157" s="38"/>
      <c r="NW157" s="38"/>
      <c r="NX157" s="38"/>
      <c r="NY157" s="38"/>
      <c r="NZ157" s="38"/>
      <c r="OA157" s="38"/>
      <c r="OB157" s="38"/>
      <c r="OC157" s="38"/>
      <c r="OD157" s="38"/>
      <c r="OE157" s="38"/>
      <c r="OF157" s="38"/>
      <c r="OG157" s="38"/>
      <c r="OH157" s="38"/>
      <c r="OI157" s="38"/>
      <c r="OJ157" s="38"/>
      <c r="OK157" s="38"/>
      <c r="OL157" s="38"/>
      <c r="OM157" s="38"/>
      <c r="ON157" s="38"/>
      <c r="OO157" s="38"/>
      <c r="OP157" s="38"/>
      <c r="OQ157" s="38"/>
      <c r="OR157" s="38"/>
      <c r="OS157" s="38"/>
      <c r="OT157" s="38"/>
      <c r="OU157" s="38"/>
      <c r="OV157" s="38"/>
      <c r="OW157" s="38"/>
      <c r="OX157" s="38"/>
      <c r="OY157" s="38"/>
      <c r="OZ157" s="38"/>
      <c r="PA157" s="38"/>
      <c r="PB157" s="38"/>
      <c r="PC157" s="38"/>
      <c r="PD157" s="38"/>
      <c r="PE157" s="38"/>
      <c r="PF157" s="38"/>
      <c r="PG157" s="38"/>
      <c r="PH157" s="38"/>
      <c r="PI157" s="38"/>
      <c r="PJ157" s="38"/>
      <c r="PK157" s="38"/>
      <c r="PL157" s="38"/>
      <c r="PM157" s="38"/>
      <c r="PN157" s="38"/>
      <c r="PO157" s="38"/>
      <c r="PP157" s="38"/>
      <c r="PQ157" s="38"/>
      <c r="PR157" s="38"/>
      <c r="PS157" s="38"/>
      <c r="PT157" s="38"/>
      <c r="PU157" s="38"/>
      <c r="PV157" s="38"/>
      <c r="PW157" s="38"/>
      <c r="PX157" s="38"/>
      <c r="PY157" s="38"/>
      <c r="PZ157" s="38"/>
      <c r="QA157" s="38"/>
      <c r="QB157" s="38"/>
      <c r="QC157" s="38"/>
      <c r="QD157" s="38"/>
      <c r="QE157" s="38"/>
      <c r="QF157" s="38"/>
      <c r="QG157" s="38"/>
      <c r="QH157" s="38"/>
      <c r="QI157" s="38"/>
      <c r="QJ157" s="38"/>
      <c r="QK157" s="38"/>
      <c r="QL157" s="38"/>
      <c r="QM157" s="38"/>
      <c r="QN157" s="38"/>
      <c r="QO157" s="38"/>
      <c r="QP157" s="38"/>
      <c r="QQ157" s="38"/>
      <c r="QR157" s="38"/>
      <c r="QS157" s="38"/>
      <c r="QT157" s="38"/>
      <c r="QU157" s="38"/>
      <c r="QV157" s="38"/>
      <c r="QW157" s="38"/>
      <c r="QX157" s="38"/>
      <c r="QY157" s="38"/>
      <c r="QZ157" s="38"/>
      <c r="RA157" s="38"/>
      <c r="RB157" s="38"/>
      <c r="RC157" s="38"/>
      <c r="RD157" s="38"/>
      <c r="RE157" s="38"/>
      <c r="RF157" s="38"/>
      <c r="RG157" s="38"/>
      <c r="RH157" s="38"/>
      <c r="RI157" s="38"/>
      <c r="RJ157" s="38"/>
      <c r="RK157" s="38"/>
      <c r="RL157" s="38"/>
      <c r="RM157" s="38"/>
      <c r="RN157" s="38"/>
      <c r="RO157" s="38"/>
      <c r="RP157" s="38"/>
      <c r="RQ157" s="38"/>
      <c r="RR157" s="38"/>
      <c r="RS157" s="38"/>
      <c r="RT157" s="38"/>
      <c r="RU157" s="38"/>
      <c r="RV157" s="38"/>
      <c r="RW157" s="38"/>
      <c r="RX157" s="38"/>
      <c r="RY157" s="38"/>
      <c r="RZ157" s="38"/>
      <c r="SA157" s="38"/>
      <c r="SB157" s="38"/>
      <c r="SC157" s="38"/>
      <c r="SD157" s="38"/>
      <c r="SE157" s="38"/>
      <c r="SF157" s="38"/>
      <c r="SG157" s="38"/>
      <c r="SH157" s="38"/>
      <c r="SI157" s="38"/>
      <c r="SJ157" s="38"/>
      <c r="SK157" s="38"/>
      <c r="SL157" s="38"/>
      <c r="SM157" s="38"/>
      <c r="SN157" s="38"/>
      <c r="SO157" s="38"/>
      <c r="SP157" s="38"/>
      <c r="SQ157" s="38"/>
      <c r="SR157" s="38"/>
      <c r="SS157" s="38"/>
      <c r="ST157" s="38"/>
      <c r="SU157" s="38"/>
      <c r="SV157" s="38"/>
      <c r="SW157" s="38"/>
      <c r="SX157" s="38"/>
      <c r="SY157" s="38"/>
      <c r="SZ157" s="38"/>
      <c r="TA157" s="38"/>
      <c r="TB157" s="38"/>
      <c r="TC157" s="38"/>
      <c r="TD157" s="38"/>
      <c r="TE157" s="38"/>
      <c r="TF157" s="38"/>
      <c r="TG157" s="38"/>
      <c r="TH157" s="38"/>
      <c r="TI157" s="38"/>
      <c r="TJ157" s="38"/>
      <c r="TK157" s="38"/>
      <c r="TL157" s="38"/>
      <c r="TM157" s="38"/>
      <c r="TN157" s="38"/>
      <c r="TO157" s="38"/>
      <c r="TP157" s="38"/>
      <c r="TQ157" s="38"/>
      <c r="TR157" s="38"/>
      <c r="TS157" s="38"/>
      <c r="TT157" s="38"/>
      <c r="TU157" s="38"/>
      <c r="TV157" s="38"/>
      <c r="TW157" s="38"/>
      <c r="TX157" s="38"/>
      <c r="TY157" s="38"/>
      <c r="TZ157" s="38"/>
      <c r="UA157" s="38"/>
      <c r="UB157" s="38"/>
      <c r="UC157" s="38"/>
      <c r="UD157" s="38"/>
      <c r="UE157" s="38"/>
      <c r="UF157" s="38"/>
      <c r="UG157" s="38"/>
      <c r="UH157" s="38"/>
      <c r="UI157" s="38"/>
      <c r="UJ157" s="38"/>
      <c r="UK157" s="38"/>
      <c r="UL157" s="38"/>
      <c r="UM157" s="38"/>
      <c r="UN157" s="38"/>
      <c r="UO157" s="38"/>
      <c r="UP157" s="38"/>
      <c r="UQ157" s="38"/>
      <c r="UR157" s="38"/>
      <c r="US157" s="38"/>
      <c r="UT157" s="38"/>
      <c r="UU157" s="38"/>
      <c r="UV157" s="38"/>
      <c r="UW157" s="38"/>
      <c r="UX157" s="38"/>
      <c r="UY157" s="38"/>
      <c r="UZ157" s="38"/>
      <c r="VA157" s="38"/>
      <c r="VB157" s="38"/>
      <c r="VC157" s="38"/>
      <c r="VD157" s="38"/>
      <c r="VE157" s="38"/>
      <c r="VF157" s="38"/>
      <c r="VG157" s="38">
        <v>10</v>
      </c>
      <c r="VH157" s="38"/>
      <c r="VI157" s="38"/>
      <c r="VJ157" s="38"/>
      <c r="VK157" s="38"/>
      <c r="VL157" s="38"/>
      <c r="VM157" s="38"/>
      <c r="VN157" s="38"/>
      <c r="VO157" s="38"/>
      <c r="VP157" s="38"/>
      <c r="VQ157" s="38">
        <v>10</v>
      </c>
      <c r="VR157" s="38"/>
      <c r="VS157" s="38"/>
      <c r="VT157" s="38"/>
      <c r="VU157" s="38"/>
      <c r="VV157" s="38"/>
      <c r="VW157" s="38"/>
      <c r="VX157" s="38"/>
      <c r="VY157" s="38"/>
      <c r="VZ157" s="38"/>
      <c r="WA157" s="38"/>
      <c r="WB157" s="38"/>
      <c r="WC157" s="38"/>
      <c r="WD157" s="38"/>
      <c r="WE157" s="38"/>
      <c r="WF157" s="38"/>
      <c r="WG157" s="38"/>
      <c r="WH157" s="38"/>
      <c r="WI157" s="38"/>
      <c r="WJ157" s="38"/>
      <c r="WK157" s="38"/>
      <c r="WL157" s="38"/>
      <c r="WM157" s="38"/>
      <c r="WN157" s="38"/>
      <c r="WO157" s="38"/>
      <c r="WP157" s="38"/>
      <c r="WQ157" s="38"/>
      <c r="WR157" s="38"/>
      <c r="WS157" s="38"/>
      <c r="WT157" s="38"/>
      <c r="WU157" s="38"/>
      <c r="WV157" s="38"/>
      <c r="WW157" s="38"/>
      <c r="WX157" s="38"/>
      <c r="WY157" s="38"/>
      <c r="WZ157" s="38"/>
      <c r="XA157" s="38"/>
      <c r="XB157" s="38"/>
      <c r="XC157" s="38"/>
      <c r="XD157" s="38"/>
      <c r="XE157" s="38"/>
      <c r="XF157" s="38"/>
      <c r="XG157" s="38"/>
      <c r="XH157" s="38"/>
      <c r="XI157" s="38"/>
      <c r="XJ157" s="38"/>
      <c r="XK157" s="38"/>
      <c r="XL157" s="38"/>
      <c r="XM157" s="38"/>
      <c r="XN157" s="38"/>
      <c r="XO157" s="38"/>
      <c r="XP157" s="38"/>
      <c r="XQ157" s="38"/>
      <c r="XR157" s="38"/>
      <c r="XS157" s="38"/>
      <c r="XT157" s="38"/>
      <c r="XU157" s="38"/>
      <c r="XV157" s="38"/>
      <c r="XW157" s="38"/>
      <c r="XX157" s="38"/>
      <c r="XY157" s="38"/>
      <c r="XZ157" s="38"/>
      <c r="YA157" s="38"/>
      <c r="YB157" s="38"/>
      <c r="YC157" s="38"/>
      <c r="YD157" s="38"/>
      <c r="YE157" s="38"/>
      <c r="YF157" s="38"/>
      <c r="YG157" s="38"/>
      <c r="YH157" s="38"/>
      <c r="YI157" s="38"/>
      <c r="YJ157" s="38"/>
      <c r="YK157" s="38"/>
      <c r="YL157" s="38"/>
      <c r="YM157" s="38"/>
      <c r="YN157" s="38"/>
      <c r="YO157" s="38"/>
      <c r="YP157" s="38"/>
      <c r="YQ157" s="38"/>
      <c r="YR157" s="38"/>
      <c r="YS157" s="38"/>
      <c r="YT157" s="38"/>
      <c r="YU157" s="38"/>
      <c r="YV157" s="38"/>
      <c r="YW157" s="38"/>
      <c r="YX157" s="38"/>
      <c r="YY157" s="38"/>
      <c r="YZ157" s="38"/>
      <c r="ZA157" s="38"/>
      <c r="ZB157" s="38"/>
      <c r="ZC157" s="38"/>
      <c r="ZD157" s="38"/>
      <c r="ZE157" s="38"/>
      <c r="ZF157" s="38"/>
      <c r="ZG157" s="38"/>
      <c r="ZH157" s="38"/>
      <c r="ZI157" s="38"/>
      <c r="ZJ157" s="38"/>
      <c r="ZK157" s="38"/>
      <c r="ZL157" s="38"/>
      <c r="ZM157" s="38"/>
      <c r="ZN157" s="38"/>
      <c r="ZO157" s="38"/>
      <c r="ZP157" s="38"/>
      <c r="ZQ157" s="38"/>
      <c r="ZR157" s="38"/>
      <c r="ZS157" s="38"/>
      <c r="ZT157" s="38"/>
      <c r="ZU157" s="38"/>
      <c r="ZV157" s="38"/>
      <c r="ZW157" s="38"/>
      <c r="ZX157" s="38"/>
      <c r="ZY157" s="38"/>
      <c r="ZZ157" s="38"/>
      <c r="AAA157" s="38"/>
      <c r="AAB157" s="38"/>
      <c r="AAC157" s="38"/>
      <c r="AAD157" s="38"/>
      <c r="AAE157" s="38"/>
      <c r="AAF157" s="38"/>
      <c r="AAG157" s="38"/>
      <c r="AAH157" s="38"/>
      <c r="AAI157" s="38"/>
      <c r="AAJ157" s="31">
        <f t="shared" si="15"/>
        <v>0</v>
      </c>
      <c r="AAK157" s="5"/>
    </row>
    <row r="158" spans="1:713" s="36" customFormat="1" x14ac:dyDescent="0.25">
      <c r="A158" s="43" t="s">
        <v>82</v>
      </c>
      <c r="B158" s="77">
        <f t="shared" si="14"/>
        <v>0</v>
      </c>
      <c r="C158" s="69">
        <v>10</v>
      </c>
      <c r="D158" s="71">
        <v>43430</v>
      </c>
      <c r="E158" s="79">
        <v>21.35</v>
      </c>
      <c r="F158" s="79">
        <f t="shared" si="16"/>
        <v>0</v>
      </c>
      <c r="G158" s="77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  <c r="AL158" s="38"/>
      <c r="AM158" s="38"/>
      <c r="AN158" s="38"/>
      <c r="AO158" s="38"/>
      <c r="AP158" s="38"/>
      <c r="AQ158" s="38"/>
      <c r="AR158" s="38"/>
      <c r="AS158" s="38"/>
      <c r="AT158" s="38"/>
      <c r="AU158" s="38"/>
      <c r="AV158" s="38"/>
      <c r="AW158" s="38"/>
      <c r="AX158" s="38"/>
      <c r="AY158" s="38"/>
      <c r="AZ158" s="38"/>
      <c r="BA158" s="38"/>
      <c r="BB158" s="38"/>
      <c r="BC158" s="38"/>
      <c r="BD158" s="38"/>
      <c r="BE158" s="38"/>
      <c r="BF158" s="38"/>
      <c r="BG158" s="38"/>
      <c r="BH158" s="38"/>
      <c r="BI158" s="38"/>
      <c r="BJ158" s="38"/>
      <c r="BK158" s="38"/>
      <c r="BL158" s="38"/>
      <c r="BM158" s="38"/>
      <c r="BN158" s="38"/>
      <c r="BO158" s="38"/>
      <c r="BP158" s="38"/>
      <c r="BQ158" s="38"/>
      <c r="BR158" s="38"/>
      <c r="BS158" s="38"/>
      <c r="BT158" s="38"/>
      <c r="BU158" s="38"/>
      <c r="BV158" s="38"/>
      <c r="BW158" s="38"/>
      <c r="BX158" s="38"/>
      <c r="BY158" s="38"/>
      <c r="BZ158" s="38"/>
      <c r="CA158" s="38"/>
      <c r="CB158" s="38"/>
      <c r="CC158" s="38"/>
      <c r="CD158" s="38"/>
      <c r="CE158" s="38"/>
      <c r="CF158" s="38"/>
      <c r="CG158" s="38"/>
      <c r="CH158" s="38"/>
      <c r="CI158" s="38"/>
      <c r="CJ158" s="38"/>
      <c r="CK158" s="38"/>
      <c r="CL158" s="38"/>
      <c r="CM158" s="38"/>
      <c r="CN158" s="38"/>
      <c r="CO158" s="38"/>
      <c r="CP158" s="38"/>
      <c r="CQ158" s="38"/>
      <c r="CR158" s="38"/>
      <c r="CS158" s="38"/>
      <c r="CT158" s="38"/>
      <c r="CU158" s="38"/>
      <c r="CV158" s="38"/>
      <c r="CW158" s="38"/>
      <c r="CX158" s="38"/>
      <c r="CY158" s="38"/>
      <c r="CZ158" s="38"/>
      <c r="DA158" s="38"/>
      <c r="DB158" s="38"/>
      <c r="DC158" s="38"/>
      <c r="DD158" s="38"/>
      <c r="DE158" s="38"/>
      <c r="DF158" s="38"/>
      <c r="DG158" s="38"/>
      <c r="DH158" s="38"/>
      <c r="DI158" s="38"/>
      <c r="DJ158" s="38"/>
      <c r="DK158" s="38"/>
      <c r="DL158" s="38"/>
      <c r="DM158" s="38"/>
      <c r="DN158" s="38"/>
      <c r="DO158" s="38"/>
      <c r="DP158" s="38"/>
      <c r="DQ158" s="38"/>
      <c r="DR158" s="38"/>
      <c r="DS158" s="38"/>
      <c r="DT158" s="38"/>
      <c r="DU158" s="38"/>
      <c r="DV158" s="38"/>
      <c r="DW158" s="38"/>
      <c r="DX158" s="38"/>
      <c r="DY158" s="38"/>
      <c r="DZ158" s="38"/>
      <c r="EA158" s="38"/>
      <c r="EB158" s="38"/>
      <c r="EC158" s="38"/>
      <c r="ED158" s="38"/>
      <c r="EE158" s="38"/>
      <c r="EF158" s="38"/>
      <c r="EG158" s="38"/>
      <c r="EH158" s="38"/>
      <c r="EI158" s="38"/>
      <c r="EJ158" s="38"/>
      <c r="EK158" s="38"/>
      <c r="EL158" s="38"/>
      <c r="EM158" s="38"/>
      <c r="EN158" s="38"/>
      <c r="EO158" s="38"/>
      <c r="EP158" s="38"/>
      <c r="EQ158" s="38"/>
      <c r="ER158" s="38"/>
      <c r="ES158" s="38"/>
      <c r="ET158" s="38"/>
      <c r="EU158" s="38"/>
      <c r="EV158" s="38"/>
      <c r="EW158" s="38"/>
      <c r="EX158" s="38"/>
      <c r="EY158" s="38"/>
      <c r="EZ158" s="38"/>
      <c r="FA158" s="38"/>
      <c r="FB158" s="38"/>
      <c r="FC158" s="38"/>
      <c r="FD158" s="38"/>
      <c r="FE158" s="38"/>
      <c r="FF158" s="38"/>
      <c r="FG158" s="38"/>
      <c r="FH158" s="38"/>
      <c r="FI158" s="38"/>
      <c r="FJ158" s="38"/>
      <c r="FK158" s="38"/>
      <c r="FL158" s="38"/>
      <c r="FM158" s="38"/>
      <c r="FN158" s="38"/>
      <c r="FO158" s="38"/>
      <c r="FP158" s="38"/>
      <c r="FQ158" s="38"/>
      <c r="FR158" s="38"/>
      <c r="FS158" s="38"/>
      <c r="FT158" s="38"/>
      <c r="FU158" s="38"/>
      <c r="FV158" s="38"/>
      <c r="FW158" s="38"/>
      <c r="FX158" s="38"/>
      <c r="FY158" s="38"/>
      <c r="FZ158" s="38"/>
      <c r="GA158" s="38"/>
      <c r="GB158" s="38"/>
      <c r="GC158" s="38"/>
      <c r="GD158" s="38"/>
      <c r="GE158" s="38"/>
      <c r="GF158" s="38"/>
      <c r="GG158" s="38"/>
      <c r="GH158" s="38"/>
      <c r="GI158" s="38">
        <v>40</v>
      </c>
      <c r="GJ158" s="38"/>
      <c r="GK158" s="38"/>
      <c r="GL158" s="38"/>
      <c r="GM158" s="38"/>
      <c r="GN158" s="38"/>
      <c r="GO158" s="38"/>
      <c r="GP158" s="38"/>
      <c r="GQ158" s="38"/>
      <c r="GR158" s="38"/>
      <c r="GS158" s="38"/>
      <c r="GT158" s="38"/>
      <c r="GU158" s="38"/>
      <c r="GV158" s="38">
        <v>10</v>
      </c>
      <c r="GW158" s="38"/>
      <c r="GX158" s="38">
        <v>10</v>
      </c>
      <c r="GY158" s="38"/>
      <c r="GZ158" s="38"/>
      <c r="HA158" s="38"/>
      <c r="HB158" s="38"/>
      <c r="HC158" s="38"/>
      <c r="HD158" s="38"/>
      <c r="HE158" s="38"/>
      <c r="HF158" s="38"/>
      <c r="HG158" s="38"/>
      <c r="HH158" s="38"/>
      <c r="HI158" s="38"/>
      <c r="HJ158" s="38"/>
      <c r="HK158" s="38"/>
      <c r="HL158" s="38"/>
      <c r="HM158" s="38"/>
      <c r="HN158" s="38"/>
      <c r="HO158" s="38"/>
      <c r="HP158" s="38"/>
      <c r="HQ158" s="38"/>
      <c r="HR158" s="38"/>
      <c r="HS158" s="38"/>
      <c r="HT158" s="38"/>
      <c r="HU158" s="38"/>
      <c r="HV158" s="38"/>
      <c r="HW158" s="38"/>
      <c r="HX158" s="38"/>
      <c r="HY158" s="38"/>
      <c r="HZ158" s="38"/>
      <c r="IA158" s="38"/>
      <c r="IB158" s="38"/>
      <c r="IC158" s="38"/>
      <c r="ID158" s="38"/>
      <c r="IE158" s="38"/>
      <c r="IF158" s="38"/>
      <c r="IG158" s="38"/>
      <c r="IH158" s="38"/>
      <c r="II158" s="38"/>
      <c r="IJ158" s="38"/>
      <c r="IK158" s="38"/>
      <c r="IL158" s="38"/>
      <c r="IM158" s="38"/>
      <c r="IN158" s="38"/>
      <c r="IO158" s="38"/>
      <c r="IP158" s="38"/>
      <c r="IQ158" s="38"/>
      <c r="IR158" s="38"/>
      <c r="IS158" s="38"/>
      <c r="IT158" s="38"/>
      <c r="IU158" s="38"/>
      <c r="IV158" s="38"/>
      <c r="IW158" s="38"/>
      <c r="IX158" s="38"/>
      <c r="IY158" s="38"/>
      <c r="IZ158" s="38"/>
      <c r="JA158" s="38"/>
      <c r="JB158" s="38"/>
      <c r="JC158" s="38"/>
      <c r="JD158" s="38"/>
      <c r="JE158" s="38"/>
      <c r="JF158" s="38"/>
      <c r="JG158" s="38"/>
      <c r="JH158" s="38"/>
      <c r="JI158" s="38"/>
      <c r="JJ158" s="38"/>
      <c r="JK158" s="38"/>
      <c r="JL158" s="38"/>
      <c r="JM158" s="38"/>
      <c r="JN158" s="38"/>
      <c r="JO158" s="38"/>
      <c r="JP158" s="38"/>
      <c r="JQ158" s="38"/>
      <c r="JR158" s="38"/>
      <c r="JS158" s="38"/>
      <c r="JT158" s="38"/>
      <c r="JU158" s="38"/>
      <c r="JV158" s="38"/>
      <c r="JW158" s="38"/>
      <c r="JX158" s="38"/>
      <c r="JY158" s="38"/>
      <c r="JZ158" s="38"/>
      <c r="KA158" s="38"/>
      <c r="KB158" s="38"/>
      <c r="KC158" s="38"/>
      <c r="KD158" s="38"/>
      <c r="KE158" s="38"/>
      <c r="KF158" s="38"/>
      <c r="KG158" s="38"/>
      <c r="KH158" s="38"/>
      <c r="KI158" s="38"/>
      <c r="KJ158" s="38"/>
      <c r="KK158" s="38"/>
      <c r="KL158" s="38"/>
      <c r="KM158" s="38"/>
      <c r="KN158" s="38"/>
      <c r="KO158" s="38"/>
      <c r="KP158" s="38"/>
      <c r="KQ158" s="38"/>
      <c r="KR158" s="38"/>
      <c r="KS158" s="38">
        <v>10</v>
      </c>
      <c r="KT158" s="38"/>
      <c r="KU158" s="38"/>
      <c r="KV158" s="38"/>
      <c r="KW158" s="38"/>
      <c r="KX158" s="38"/>
      <c r="KY158" s="38"/>
      <c r="KZ158" s="38"/>
      <c r="LA158" s="38"/>
      <c r="LB158" s="38"/>
      <c r="LC158" s="38"/>
      <c r="LD158" s="38"/>
      <c r="LE158" s="38"/>
      <c r="LF158" s="38"/>
      <c r="LG158" s="38"/>
      <c r="LH158" s="38"/>
      <c r="LI158" s="38"/>
      <c r="LJ158" s="38"/>
      <c r="LK158" s="38"/>
      <c r="LL158" s="38"/>
      <c r="LM158" s="38"/>
      <c r="LN158" s="38"/>
      <c r="LO158" s="38">
        <v>10</v>
      </c>
      <c r="LP158" s="38"/>
      <c r="LQ158" s="38"/>
      <c r="LR158" s="38"/>
      <c r="LS158" s="38"/>
      <c r="LT158" s="38"/>
      <c r="LU158" s="38"/>
      <c r="LV158" s="38"/>
      <c r="LW158" s="38"/>
      <c r="LX158" s="38"/>
      <c r="LY158" s="38"/>
      <c r="LZ158" s="38"/>
      <c r="MA158" s="38"/>
      <c r="MB158" s="38"/>
      <c r="MC158" s="38"/>
      <c r="MD158" s="38"/>
      <c r="ME158" s="38"/>
      <c r="MF158" s="38"/>
      <c r="MG158" s="38"/>
      <c r="MH158" s="38"/>
      <c r="MI158" s="38"/>
      <c r="MJ158" s="38"/>
      <c r="MK158" s="38"/>
      <c r="ML158" s="38"/>
      <c r="MM158" s="38"/>
      <c r="MN158" s="38"/>
      <c r="MO158" s="38"/>
      <c r="MP158" s="38"/>
      <c r="MQ158" s="38"/>
      <c r="MR158" s="38"/>
      <c r="MS158" s="38"/>
      <c r="MT158" s="38"/>
      <c r="MU158" s="38"/>
      <c r="MV158" s="38"/>
      <c r="MW158" s="38"/>
      <c r="MX158" s="38"/>
      <c r="MY158" s="38"/>
      <c r="MZ158" s="38"/>
      <c r="NA158" s="38"/>
      <c r="NB158" s="38"/>
      <c r="NC158" s="38"/>
      <c r="ND158" s="38"/>
      <c r="NE158" s="38"/>
      <c r="NF158" s="38"/>
      <c r="NG158" s="38"/>
      <c r="NH158" s="38"/>
      <c r="NI158" s="38"/>
      <c r="NJ158" s="38"/>
      <c r="NK158" s="38"/>
      <c r="NL158" s="38"/>
      <c r="NM158" s="38"/>
      <c r="NN158" s="38"/>
      <c r="NO158" s="38"/>
      <c r="NP158" s="38"/>
      <c r="NQ158" s="38"/>
      <c r="NR158" s="38"/>
      <c r="NS158" s="38"/>
      <c r="NT158" s="38"/>
      <c r="NU158" s="38"/>
      <c r="NV158" s="38"/>
      <c r="NW158" s="38"/>
      <c r="NX158" s="38"/>
      <c r="NY158" s="38"/>
      <c r="NZ158" s="38"/>
      <c r="OA158" s="38"/>
      <c r="OB158" s="38"/>
      <c r="OC158" s="38"/>
      <c r="OD158" s="38"/>
      <c r="OE158" s="38"/>
      <c r="OF158" s="38"/>
      <c r="OG158" s="38"/>
      <c r="OH158" s="38"/>
      <c r="OI158" s="38"/>
      <c r="OJ158" s="38"/>
      <c r="OK158" s="38"/>
      <c r="OL158" s="38"/>
      <c r="OM158" s="38"/>
      <c r="ON158" s="38"/>
      <c r="OO158" s="38"/>
      <c r="OP158" s="38"/>
      <c r="OQ158" s="38"/>
      <c r="OR158" s="38"/>
      <c r="OS158" s="38"/>
      <c r="OT158" s="38"/>
      <c r="OU158" s="38"/>
      <c r="OV158" s="38"/>
      <c r="OW158" s="38"/>
      <c r="OX158" s="38"/>
      <c r="OY158" s="38"/>
      <c r="OZ158" s="38"/>
      <c r="PA158" s="38"/>
      <c r="PB158" s="38"/>
      <c r="PC158" s="38"/>
      <c r="PD158" s="38"/>
      <c r="PE158" s="38"/>
      <c r="PF158" s="38"/>
      <c r="PG158" s="38"/>
      <c r="PH158" s="38"/>
      <c r="PI158" s="38"/>
      <c r="PJ158" s="38"/>
      <c r="PK158" s="38"/>
      <c r="PL158" s="38"/>
      <c r="PM158" s="38"/>
      <c r="PN158" s="38"/>
      <c r="PO158" s="38"/>
      <c r="PP158" s="38"/>
      <c r="PQ158" s="38"/>
      <c r="PR158" s="38"/>
      <c r="PS158" s="38"/>
      <c r="PT158" s="38"/>
      <c r="PU158" s="38"/>
      <c r="PV158" s="38"/>
      <c r="PW158" s="38"/>
      <c r="PX158" s="38"/>
      <c r="PY158" s="38"/>
      <c r="PZ158" s="38"/>
      <c r="QA158" s="38"/>
      <c r="QB158" s="38"/>
      <c r="QC158" s="38"/>
      <c r="QD158" s="38"/>
      <c r="QE158" s="38"/>
      <c r="QF158" s="38"/>
      <c r="QG158" s="38"/>
      <c r="QH158" s="38"/>
      <c r="QI158" s="38"/>
      <c r="QJ158" s="38"/>
      <c r="QK158" s="38"/>
      <c r="QL158" s="38"/>
      <c r="QM158" s="38"/>
      <c r="QN158" s="38"/>
      <c r="QO158" s="38"/>
      <c r="QP158" s="38"/>
      <c r="QQ158" s="38"/>
      <c r="QR158" s="38"/>
      <c r="QS158" s="38"/>
      <c r="QT158" s="38"/>
      <c r="QU158" s="38"/>
      <c r="QV158" s="38"/>
      <c r="QW158" s="38"/>
      <c r="QX158" s="38"/>
      <c r="QY158" s="38"/>
      <c r="QZ158" s="38"/>
      <c r="RA158" s="38"/>
      <c r="RB158" s="38"/>
      <c r="RC158" s="38"/>
      <c r="RD158" s="38"/>
      <c r="RE158" s="38"/>
      <c r="RF158" s="38"/>
      <c r="RG158" s="38"/>
      <c r="RH158" s="38"/>
      <c r="RI158" s="38"/>
      <c r="RJ158" s="38"/>
      <c r="RK158" s="38"/>
      <c r="RL158" s="38"/>
      <c r="RM158" s="38"/>
      <c r="RN158" s="38"/>
      <c r="RO158" s="38"/>
      <c r="RP158" s="38"/>
      <c r="RQ158" s="38"/>
      <c r="RR158" s="38"/>
      <c r="RS158" s="38"/>
      <c r="RT158" s="38"/>
      <c r="RU158" s="38"/>
      <c r="RV158" s="38"/>
      <c r="RW158" s="38"/>
      <c r="RX158" s="38"/>
      <c r="RY158" s="38"/>
      <c r="RZ158" s="38"/>
      <c r="SA158" s="38"/>
      <c r="SB158" s="38"/>
      <c r="SC158" s="38"/>
      <c r="SD158" s="38"/>
      <c r="SE158" s="38"/>
      <c r="SF158" s="38"/>
      <c r="SG158" s="38"/>
      <c r="SH158" s="38"/>
      <c r="SI158" s="38"/>
      <c r="SJ158" s="38"/>
      <c r="SK158" s="38"/>
      <c r="SL158" s="38"/>
      <c r="SM158" s="38"/>
      <c r="SN158" s="38"/>
      <c r="SO158" s="38"/>
      <c r="SP158" s="38"/>
      <c r="SQ158" s="38"/>
      <c r="SR158" s="38"/>
      <c r="SS158" s="38"/>
      <c r="ST158" s="38"/>
      <c r="SU158" s="38"/>
      <c r="SV158" s="38"/>
      <c r="SW158" s="38"/>
      <c r="SX158" s="38"/>
      <c r="SY158" s="38"/>
      <c r="SZ158" s="38"/>
      <c r="TA158" s="38"/>
      <c r="TB158" s="38"/>
      <c r="TC158" s="38"/>
      <c r="TD158" s="38"/>
      <c r="TE158" s="38"/>
      <c r="TF158" s="38"/>
      <c r="TG158" s="38"/>
      <c r="TH158" s="38"/>
      <c r="TI158" s="38"/>
      <c r="TJ158" s="38"/>
      <c r="TK158" s="38"/>
      <c r="TL158" s="38"/>
      <c r="TM158" s="38"/>
      <c r="TN158" s="38"/>
      <c r="TO158" s="38"/>
      <c r="TP158" s="38"/>
      <c r="TQ158" s="38"/>
      <c r="TR158" s="38"/>
      <c r="TS158" s="38"/>
      <c r="TT158" s="38"/>
      <c r="TU158" s="38"/>
      <c r="TV158" s="38"/>
      <c r="TW158" s="38"/>
      <c r="TX158" s="38"/>
      <c r="TY158" s="38"/>
      <c r="TZ158" s="38"/>
      <c r="UA158" s="38"/>
      <c r="UB158" s="38"/>
      <c r="UC158" s="38"/>
      <c r="UD158" s="38"/>
      <c r="UE158" s="38"/>
      <c r="UF158" s="38"/>
      <c r="UG158" s="38"/>
      <c r="UH158" s="38"/>
      <c r="UI158" s="38"/>
      <c r="UJ158" s="38"/>
      <c r="UK158" s="38"/>
      <c r="UL158" s="38"/>
      <c r="UM158" s="38"/>
      <c r="UN158" s="38"/>
      <c r="UO158" s="38"/>
      <c r="UP158" s="38"/>
      <c r="UQ158" s="38"/>
      <c r="UR158" s="38"/>
      <c r="US158" s="38"/>
      <c r="UT158" s="38"/>
      <c r="UU158" s="38"/>
      <c r="UV158" s="38"/>
      <c r="UW158" s="38"/>
      <c r="UX158" s="38"/>
      <c r="UY158" s="38"/>
      <c r="UZ158" s="38"/>
      <c r="VA158" s="38"/>
      <c r="VB158" s="38"/>
      <c r="VC158" s="38"/>
      <c r="VD158" s="38"/>
      <c r="VE158" s="38"/>
      <c r="VF158" s="38"/>
      <c r="VG158" s="38"/>
      <c r="VH158" s="38"/>
      <c r="VI158" s="38"/>
      <c r="VJ158" s="38"/>
      <c r="VK158" s="38"/>
      <c r="VL158" s="38"/>
      <c r="VM158" s="38"/>
      <c r="VN158" s="38"/>
      <c r="VO158" s="38"/>
      <c r="VP158" s="38"/>
      <c r="VQ158" s="38"/>
      <c r="VR158" s="38"/>
      <c r="VS158" s="38"/>
      <c r="VT158" s="38"/>
      <c r="VU158" s="38"/>
      <c r="VV158" s="38"/>
      <c r="VW158" s="38"/>
      <c r="VX158" s="38"/>
      <c r="VY158" s="38"/>
      <c r="VZ158" s="38"/>
      <c r="WA158" s="38"/>
      <c r="WB158" s="38"/>
      <c r="WC158" s="38"/>
      <c r="WD158" s="38"/>
      <c r="WE158" s="38"/>
      <c r="WF158" s="38"/>
      <c r="WG158" s="38"/>
      <c r="WH158" s="38"/>
      <c r="WI158" s="38"/>
      <c r="WJ158" s="38"/>
      <c r="WK158" s="38"/>
      <c r="WL158" s="38"/>
      <c r="WM158" s="38"/>
      <c r="WN158" s="38"/>
      <c r="WO158" s="38"/>
      <c r="WP158" s="38"/>
      <c r="WQ158" s="38">
        <v>10</v>
      </c>
      <c r="WR158" s="38"/>
      <c r="WS158" s="38"/>
      <c r="WT158" s="38"/>
      <c r="WU158" s="38">
        <v>10</v>
      </c>
      <c r="WV158" s="38"/>
      <c r="WW158" s="38"/>
      <c r="WX158" s="38"/>
      <c r="WY158" s="38"/>
      <c r="WZ158" s="38"/>
      <c r="XA158" s="38"/>
      <c r="XB158" s="38"/>
      <c r="XC158" s="38"/>
      <c r="XD158" s="38"/>
      <c r="XE158" s="38"/>
      <c r="XF158" s="38"/>
      <c r="XG158" s="38"/>
      <c r="XH158" s="38"/>
      <c r="XI158" s="38"/>
      <c r="XJ158" s="38"/>
      <c r="XK158" s="38"/>
      <c r="XL158" s="38"/>
      <c r="XM158" s="38"/>
      <c r="XN158" s="38"/>
      <c r="XO158" s="38"/>
      <c r="XP158" s="38"/>
      <c r="XQ158" s="38"/>
      <c r="XR158" s="38"/>
      <c r="XS158" s="38"/>
      <c r="XT158" s="38"/>
      <c r="XU158" s="38"/>
      <c r="XV158" s="38"/>
      <c r="XW158" s="38"/>
      <c r="XX158" s="38"/>
      <c r="XY158" s="38"/>
      <c r="XZ158" s="38"/>
      <c r="YA158" s="38"/>
      <c r="YB158" s="38"/>
      <c r="YC158" s="38"/>
      <c r="YD158" s="38"/>
      <c r="YE158" s="38"/>
      <c r="YF158" s="38"/>
      <c r="YG158" s="38"/>
      <c r="YH158" s="38"/>
      <c r="YI158" s="38"/>
      <c r="YJ158" s="38"/>
      <c r="YK158" s="38"/>
      <c r="YL158" s="38"/>
      <c r="YM158" s="38"/>
      <c r="YN158" s="38"/>
      <c r="YO158" s="38"/>
      <c r="YP158" s="38"/>
      <c r="YQ158" s="38"/>
      <c r="YR158" s="38"/>
      <c r="YS158" s="38"/>
      <c r="YT158" s="38"/>
      <c r="YU158" s="38"/>
      <c r="YV158" s="38"/>
      <c r="YW158" s="38"/>
      <c r="YX158" s="38"/>
      <c r="YY158" s="38"/>
      <c r="YZ158" s="38"/>
      <c r="ZA158" s="38"/>
      <c r="ZB158" s="38"/>
      <c r="ZC158" s="38"/>
      <c r="ZD158" s="38"/>
      <c r="ZE158" s="38"/>
      <c r="ZF158" s="38"/>
      <c r="ZG158" s="38"/>
      <c r="ZH158" s="38"/>
      <c r="ZI158" s="38"/>
      <c r="ZJ158" s="38"/>
      <c r="ZK158" s="38"/>
      <c r="ZL158" s="38"/>
      <c r="ZM158" s="38"/>
      <c r="ZN158" s="38"/>
      <c r="ZO158" s="38"/>
      <c r="ZP158" s="38"/>
      <c r="ZQ158" s="38"/>
      <c r="ZR158" s="38"/>
      <c r="ZS158" s="38"/>
      <c r="ZT158" s="38"/>
      <c r="ZU158" s="38"/>
      <c r="ZV158" s="38"/>
      <c r="ZW158" s="38"/>
      <c r="ZX158" s="38"/>
      <c r="ZY158" s="38"/>
      <c r="ZZ158" s="38"/>
      <c r="AAA158" s="38"/>
      <c r="AAB158" s="38"/>
      <c r="AAC158" s="38"/>
      <c r="AAD158" s="38"/>
      <c r="AAE158" s="38"/>
      <c r="AAF158" s="38"/>
      <c r="AAG158" s="38"/>
      <c r="AAH158" s="38"/>
      <c r="AAI158" s="38"/>
      <c r="AAJ158" s="31">
        <f t="shared" si="15"/>
        <v>0</v>
      </c>
      <c r="AAK158" s="5"/>
    </row>
    <row r="159" spans="1:713" s="36" customFormat="1" x14ac:dyDescent="0.25">
      <c r="A159" s="43" t="s">
        <v>242</v>
      </c>
      <c r="B159" s="77">
        <f t="shared" si="14"/>
        <v>0</v>
      </c>
      <c r="C159" s="69">
        <v>9</v>
      </c>
      <c r="D159" s="71">
        <v>43269</v>
      </c>
      <c r="E159" s="79">
        <v>20.18</v>
      </c>
      <c r="F159" s="79">
        <f>E159*B159</f>
        <v>0</v>
      </c>
      <c r="G159" s="77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  <c r="AL159" s="38"/>
      <c r="AM159" s="38"/>
      <c r="AN159" s="38"/>
      <c r="AO159" s="38"/>
      <c r="AP159" s="38"/>
      <c r="AQ159" s="38"/>
      <c r="AR159" s="38"/>
      <c r="AS159" s="38"/>
      <c r="AT159" s="38"/>
      <c r="AU159" s="38"/>
      <c r="AV159" s="38"/>
      <c r="AW159" s="38"/>
      <c r="AX159" s="38"/>
      <c r="AY159" s="38"/>
      <c r="AZ159" s="38"/>
      <c r="BA159" s="38"/>
      <c r="BB159" s="38"/>
      <c r="BC159" s="38"/>
      <c r="BD159" s="38"/>
      <c r="BE159" s="38"/>
      <c r="BF159" s="38"/>
      <c r="BG159" s="38"/>
      <c r="BH159" s="38"/>
      <c r="BI159" s="38"/>
      <c r="BJ159" s="38"/>
      <c r="BK159" s="38"/>
      <c r="BL159" s="38"/>
      <c r="BM159" s="38"/>
      <c r="BN159" s="38"/>
      <c r="BO159" s="38"/>
      <c r="BP159" s="38"/>
      <c r="BQ159" s="38"/>
      <c r="BR159" s="38"/>
      <c r="BS159" s="38"/>
      <c r="BT159" s="38"/>
      <c r="BU159" s="38"/>
      <c r="BV159" s="38"/>
      <c r="BW159" s="38"/>
      <c r="BX159" s="38"/>
      <c r="BY159" s="38"/>
      <c r="BZ159" s="38"/>
      <c r="CA159" s="38"/>
      <c r="CB159" s="38"/>
      <c r="CC159" s="38"/>
      <c r="CD159" s="38"/>
      <c r="CE159" s="38"/>
      <c r="CF159" s="38"/>
      <c r="CG159" s="38"/>
      <c r="CH159" s="38"/>
      <c r="CI159" s="38"/>
      <c r="CJ159" s="38"/>
      <c r="CK159" s="38"/>
      <c r="CL159" s="38"/>
      <c r="CM159" s="38"/>
      <c r="CN159" s="38"/>
      <c r="CO159" s="38"/>
      <c r="CP159" s="38"/>
      <c r="CQ159" s="38"/>
      <c r="CR159" s="38"/>
      <c r="CS159" s="38"/>
      <c r="CT159" s="38"/>
      <c r="CU159" s="38"/>
      <c r="CV159" s="38"/>
      <c r="CW159" s="38"/>
      <c r="CX159" s="38"/>
      <c r="CY159" s="38"/>
      <c r="CZ159" s="38"/>
      <c r="DA159" s="38"/>
      <c r="DB159" s="38"/>
      <c r="DC159" s="38"/>
      <c r="DD159" s="38"/>
      <c r="DE159" s="38"/>
      <c r="DF159" s="38"/>
      <c r="DG159" s="38"/>
      <c r="DH159" s="38"/>
      <c r="DI159" s="38"/>
      <c r="DJ159" s="38"/>
      <c r="DK159" s="38"/>
      <c r="DL159" s="38"/>
      <c r="DM159" s="38"/>
      <c r="DN159" s="38"/>
      <c r="DO159" s="38"/>
      <c r="DP159" s="38"/>
      <c r="DQ159" s="38"/>
      <c r="DR159" s="38"/>
      <c r="DS159" s="38"/>
      <c r="DT159" s="38"/>
      <c r="DU159" s="38"/>
      <c r="DV159" s="38"/>
      <c r="DW159" s="38"/>
      <c r="DX159" s="38"/>
      <c r="DY159" s="38"/>
      <c r="DZ159" s="38"/>
      <c r="EA159" s="38"/>
      <c r="EB159" s="38"/>
      <c r="EC159" s="38"/>
      <c r="ED159" s="38"/>
      <c r="EE159" s="38"/>
      <c r="EF159" s="38"/>
      <c r="EG159" s="38"/>
      <c r="EH159" s="38"/>
      <c r="EI159" s="38"/>
      <c r="EJ159" s="38"/>
      <c r="EK159" s="38"/>
      <c r="EL159" s="38"/>
      <c r="EM159" s="38"/>
      <c r="EN159" s="38"/>
      <c r="EO159" s="38"/>
      <c r="EP159" s="38"/>
      <c r="EQ159" s="38"/>
      <c r="ER159" s="38"/>
      <c r="ES159" s="38"/>
      <c r="ET159" s="38"/>
      <c r="EU159" s="38"/>
      <c r="EV159" s="38"/>
      <c r="EW159" s="38"/>
      <c r="EX159" s="38"/>
      <c r="EY159" s="38"/>
      <c r="EZ159" s="38"/>
      <c r="FA159" s="38"/>
      <c r="FB159" s="38"/>
      <c r="FC159" s="38"/>
      <c r="FD159" s="38"/>
      <c r="FE159" s="38"/>
      <c r="FF159" s="38"/>
      <c r="FG159" s="38"/>
      <c r="FH159" s="38"/>
      <c r="FI159" s="38"/>
      <c r="FJ159" s="38"/>
      <c r="FK159" s="38"/>
      <c r="FL159" s="38"/>
      <c r="FM159" s="38"/>
      <c r="FN159" s="38"/>
      <c r="FO159" s="38"/>
      <c r="FP159" s="38"/>
      <c r="FQ159" s="38"/>
      <c r="FR159" s="38"/>
      <c r="FS159" s="38"/>
      <c r="FT159" s="38"/>
      <c r="FU159" s="38"/>
      <c r="FV159" s="38"/>
      <c r="FW159" s="38"/>
      <c r="FX159" s="38"/>
      <c r="FY159" s="38"/>
      <c r="FZ159" s="38"/>
      <c r="GA159" s="38"/>
      <c r="GB159" s="38"/>
      <c r="GC159" s="38"/>
      <c r="GD159" s="38"/>
      <c r="GE159" s="38"/>
      <c r="GF159" s="38"/>
      <c r="GG159" s="38"/>
      <c r="GH159" s="38"/>
      <c r="GI159" s="38"/>
      <c r="GJ159" s="38"/>
      <c r="GK159" s="38"/>
      <c r="GL159" s="38"/>
      <c r="GM159" s="38"/>
      <c r="GN159" s="38"/>
      <c r="GO159" s="38"/>
      <c r="GP159" s="38"/>
      <c r="GQ159" s="38"/>
      <c r="GR159" s="38"/>
      <c r="GS159" s="38"/>
      <c r="GT159" s="38"/>
      <c r="GU159" s="38"/>
      <c r="GV159" s="38"/>
      <c r="GW159" s="38"/>
      <c r="GX159" s="38"/>
      <c r="GY159" s="38"/>
      <c r="GZ159" s="38"/>
      <c r="HA159" s="38"/>
      <c r="HB159" s="38"/>
      <c r="HC159" s="38"/>
      <c r="HD159" s="38"/>
      <c r="HE159" s="38"/>
      <c r="HF159" s="38"/>
      <c r="HG159" s="38"/>
      <c r="HH159" s="38"/>
      <c r="HI159" s="38"/>
      <c r="HJ159" s="38"/>
      <c r="HK159" s="38"/>
      <c r="HL159" s="38"/>
      <c r="HM159" s="38"/>
      <c r="HN159" s="38"/>
      <c r="HO159" s="38"/>
      <c r="HP159" s="38"/>
      <c r="HQ159" s="38"/>
      <c r="HR159" s="38"/>
      <c r="HS159" s="38"/>
      <c r="HT159" s="38"/>
      <c r="HU159" s="38"/>
      <c r="HV159" s="38"/>
      <c r="HW159" s="38"/>
      <c r="HX159" s="38"/>
      <c r="HY159" s="38"/>
      <c r="HZ159" s="38"/>
      <c r="IA159" s="38"/>
      <c r="IB159" s="38"/>
      <c r="IC159" s="38"/>
      <c r="ID159" s="38"/>
      <c r="IE159" s="38"/>
      <c r="IF159" s="38"/>
      <c r="IG159" s="38"/>
      <c r="IH159" s="38"/>
      <c r="II159" s="38"/>
      <c r="IJ159" s="38"/>
      <c r="IK159" s="38"/>
      <c r="IL159" s="38"/>
      <c r="IM159" s="38"/>
      <c r="IN159" s="38"/>
      <c r="IO159" s="38"/>
      <c r="IP159" s="38"/>
      <c r="IQ159" s="38"/>
      <c r="IR159" s="38"/>
      <c r="IS159" s="38"/>
      <c r="IT159" s="38"/>
      <c r="IU159" s="38"/>
      <c r="IV159" s="38"/>
      <c r="IW159" s="38"/>
      <c r="IX159" s="38"/>
      <c r="IY159" s="38"/>
      <c r="IZ159" s="38"/>
      <c r="JA159" s="38"/>
      <c r="JB159" s="38"/>
      <c r="JC159" s="38"/>
      <c r="JD159" s="38"/>
      <c r="JE159" s="38"/>
      <c r="JF159" s="38"/>
      <c r="JG159" s="38"/>
      <c r="JH159" s="38"/>
      <c r="JI159" s="38"/>
      <c r="JJ159" s="38"/>
      <c r="JK159" s="38"/>
      <c r="JL159" s="38"/>
      <c r="JM159" s="38"/>
      <c r="JN159" s="38"/>
      <c r="JO159" s="38"/>
      <c r="JP159" s="38"/>
      <c r="JQ159" s="38"/>
      <c r="JR159" s="38"/>
      <c r="JS159" s="38"/>
      <c r="JT159" s="38"/>
      <c r="JU159" s="38"/>
      <c r="JV159" s="38"/>
      <c r="JW159" s="38"/>
      <c r="JX159" s="38"/>
      <c r="JY159" s="38"/>
      <c r="JZ159" s="38"/>
      <c r="KA159" s="38"/>
      <c r="KB159" s="38"/>
      <c r="KC159" s="38"/>
      <c r="KD159" s="38"/>
      <c r="KE159" s="38"/>
      <c r="KF159" s="38"/>
      <c r="KG159" s="38"/>
      <c r="KH159" s="38"/>
      <c r="KI159" s="38"/>
      <c r="KJ159" s="38"/>
      <c r="KK159" s="38"/>
      <c r="KL159" s="38"/>
      <c r="KM159" s="38"/>
      <c r="KN159" s="38"/>
      <c r="KO159" s="38"/>
      <c r="KP159" s="38"/>
      <c r="KQ159" s="38"/>
      <c r="KR159" s="38"/>
      <c r="KS159" s="38"/>
      <c r="KT159" s="38"/>
      <c r="KU159" s="38"/>
      <c r="KV159" s="38"/>
      <c r="KW159" s="38"/>
      <c r="KX159" s="38"/>
      <c r="KY159" s="38"/>
      <c r="KZ159" s="38"/>
      <c r="LA159" s="38"/>
      <c r="LB159" s="38"/>
      <c r="LC159" s="38"/>
      <c r="LD159" s="38"/>
      <c r="LE159" s="38"/>
      <c r="LF159" s="38"/>
      <c r="LG159" s="38"/>
      <c r="LH159" s="38"/>
      <c r="LI159" s="38"/>
      <c r="LJ159" s="38"/>
      <c r="LK159" s="38"/>
      <c r="LL159" s="38">
        <v>9</v>
      </c>
      <c r="LM159" s="38"/>
      <c r="LN159" s="38"/>
      <c r="LO159" s="38"/>
      <c r="LP159" s="38"/>
      <c r="LQ159" s="38"/>
      <c r="LR159" s="38">
        <v>9</v>
      </c>
      <c r="LS159" s="38"/>
      <c r="LT159" s="38"/>
      <c r="LU159" s="38"/>
      <c r="LV159" s="38"/>
      <c r="LW159" s="38"/>
      <c r="LX159" s="38"/>
      <c r="LY159" s="38"/>
      <c r="LZ159" s="38"/>
      <c r="MA159" s="38"/>
      <c r="MB159" s="38"/>
      <c r="MC159" s="38"/>
      <c r="MD159" s="38"/>
      <c r="ME159" s="38"/>
      <c r="MF159" s="38"/>
      <c r="MG159" s="38"/>
      <c r="MH159" s="38"/>
      <c r="MI159" s="38"/>
      <c r="MJ159" s="38"/>
      <c r="MK159" s="38"/>
      <c r="ML159" s="38"/>
      <c r="MM159" s="38"/>
      <c r="MN159" s="38"/>
      <c r="MO159" s="38"/>
      <c r="MP159" s="38"/>
      <c r="MQ159" s="38"/>
      <c r="MR159" s="38"/>
      <c r="MS159" s="38"/>
      <c r="MT159" s="38"/>
      <c r="MU159" s="38"/>
      <c r="MV159" s="38"/>
      <c r="MW159" s="38"/>
      <c r="MX159" s="38"/>
      <c r="MY159" s="38"/>
      <c r="MZ159" s="38"/>
      <c r="NA159" s="38"/>
      <c r="NB159" s="38"/>
      <c r="NC159" s="38"/>
      <c r="ND159" s="38"/>
      <c r="NE159" s="38"/>
      <c r="NF159" s="38"/>
      <c r="NG159" s="38"/>
      <c r="NH159" s="38"/>
      <c r="NI159" s="38"/>
      <c r="NJ159" s="38"/>
      <c r="NK159" s="38"/>
      <c r="NL159" s="38"/>
      <c r="NM159" s="38"/>
      <c r="NN159" s="38"/>
      <c r="NO159" s="38"/>
      <c r="NP159" s="38"/>
      <c r="NQ159" s="38"/>
      <c r="NR159" s="38"/>
      <c r="NS159" s="38"/>
      <c r="NT159" s="38"/>
      <c r="NU159" s="38"/>
      <c r="NV159" s="38"/>
      <c r="NW159" s="38"/>
      <c r="NX159" s="38"/>
      <c r="NY159" s="38"/>
      <c r="NZ159" s="38"/>
      <c r="OA159" s="38"/>
      <c r="OB159" s="38"/>
      <c r="OC159" s="38"/>
      <c r="OD159" s="38"/>
      <c r="OE159" s="38"/>
      <c r="OF159" s="38"/>
      <c r="OG159" s="38"/>
      <c r="OH159" s="38"/>
      <c r="OI159" s="38"/>
      <c r="OJ159" s="38"/>
      <c r="OK159" s="38"/>
      <c r="OL159" s="38"/>
      <c r="OM159" s="38"/>
      <c r="ON159" s="38"/>
      <c r="OO159" s="38"/>
      <c r="OP159" s="38"/>
      <c r="OQ159" s="38"/>
      <c r="OR159" s="38"/>
      <c r="OS159" s="38"/>
      <c r="OT159" s="38"/>
      <c r="OU159" s="38"/>
      <c r="OV159" s="38"/>
      <c r="OW159" s="38"/>
      <c r="OX159" s="38"/>
      <c r="OY159" s="38"/>
      <c r="OZ159" s="38"/>
      <c r="PA159" s="38"/>
      <c r="PB159" s="38"/>
      <c r="PC159" s="38"/>
      <c r="PD159" s="38"/>
      <c r="PE159" s="38"/>
      <c r="PF159" s="38"/>
      <c r="PG159" s="38"/>
      <c r="PH159" s="38"/>
      <c r="PI159" s="38"/>
      <c r="PJ159" s="38"/>
      <c r="PK159" s="38"/>
      <c r="PL159" s="38"/>
      <c r="PM159" s="38"/>
      <c r="PN159" s="38"/>
      <c r="PO159" s="38"/>
      <c r="PP159" s="38"/>
      <c r="PQ159" s="38"/>
      <c r="PR159" s="38"/>
      <c r="PS159" s="38"/>
      <c r="PT159" s="38"/>
      <c r="PU159" s="38"/>
      <c r="PV159" s="38"/>
      <c r="PW159" s="38"/>
      <c r="PX159" s="38"/>
      <c r="PY159" s="38"/>
      <c r="PZ159" s="38"/>
      <c r="QA159" s="38"/>
      <c r="QB159" s="38"/>
      <c r="QC159" s="38"/>
      <c r="QD159" s="38"/>
      <c r="QE159" s="38"/>
      <c r="QF159" s="38"/>
      <c r="QG159" s="38"/>
      <c r="QH159" s="38"/>
      <c r="QI159" s="38"/>
      <c r="QJ159" s="38"/>
      <c r="QK159" s="38"/>
      <c r="QL159" s="38"/>
      <c r="QM159" s="38"/>
      <c r="QN159" s="38"/>
      <c r="QO159" s="38"/>
      <c r="QP159" s="38"/>
      <c r="QQ159" s="38"/>
      <c r="QR159" s="38"/>
      <c r="QS159" s="38"/>
      <c r="QT159" s="38"/>
      <c r="QU159" s="38"/>
      <c r="QV159" s="38"/>
      <c r="QW159" s="38"/>
      <c r="QX159" s="38"/>
      <c r="QY159" s="38"/>
      <c r="QZ159" s="38"/>
      <c r="RA159" s="38"/>
      <c r="RB159" s="38"/>
      <c r="RC159" s="38"/>
      <c r="RD159" s="38"/>
      <c r="RE159" s="38"/>
      <c r="RF159" s="38"/>
      <c r="RG159" s="38"/>
      <c r="RH159" s="38"/>
      <c r="RI159" s="38"/>
      <c r="RJ159" s="38"/>
      <c r="RK159" s="38"/>
      <c r="RL159" s="38"/>
      <c r="RM159" s="38"/>
      <c r="RN159" s="38"/>
      <c r="RO159" s="38"/>
      <c r="RP159" s="38"/>
      <c r="RQ159" s="38"/>
      <c r="RR159" s="38"/>
      <c r="RS159" s="38"/>
      <c r="RT159" s="38"/>
      <c r="RU159" s="38"/>
      <c r="RV159" s="38"/>
      <c r="RW159" s="38"/>
      <c r="RX159" s="38"/>
      <c r="RY159" s="38"/>
      <c r="RZ159" s="38"/>
      <c r="SA159" s="38"/>
      <c r="SB159" s="38"/>
      <c r="SC159" s="38"/>
      <c r="SD159" s="38"/>
      <c r="SE159" s="38"/>
      <c r="SF159" s="38"/>
      <c r="SG159" s="38"/>
      <c r="SH159" s="38"/>
      <c r="SI159" s="38"/>
      <c r="SJ159" s="38"/>
      <c r="SK159" s="38"/>
      <c r="SL159" s="38"/>
      <c r="SM159" s="38"/>
      <c r="SN159" s="38"/>
      <c r="SO159" s="38"/>
      <c r="SP159" s="38"/>
      <c r="SQ159" s="38"/>
      <c r="SR159" s="38"/>
      <c r="SS159" s="38"/>
      <c r="ST159" s="38"/>
      <c r="SU159" s="38"/>
      <c r="SV159" s="38"/>
      <c r="SW159" s="38"/>
      <c r="SX159" s="38"/>
      <c r="SY159" s="38"/>
      <c r="SZ159" s="38"/>
      <c r="TA159" s="38"/>
      <c r="TB159" s="38"/>
      <c r="TC159" s="38"/>
      <c r="TD159" s="38"/>
      <c r="TE159" s="38"/>
      <c r="TF159" s="38"/>
      <c r="TG159" s="38"/>
      <c r="TH159" s="38"/>
      <c r="TI159" s="38"/>
      <c r="TJ159" s="38"/>
      <c r="TK159" s="38"/>
      <c r="TL159" s="38"/>
      <c r="TM159" s="38"/>
      <c r="TN159" s="38"/>
      <c r="TO159" s="38"/>
      <c r="TP159" s="38"/>
      <c r="TQ159" s="38"/>
      <c r="TR159" s="38"/>
      <c r="TS159" s="38"/>
      <c r="TT159" s="38"/>
      <c r="TU159" s="38"/>
      <c r="TV159" s="38"/>
      <c r="TW159" s="38"/>
      <c r="TX159" s="38"/>
      <c r="TY159" s="38"/>
      <c r="TZ159" s="38"/>
      <c r="UA159" s="38"/>
      <c r="UB159" s="38"/>
      <c r="UC159" s="38"/>
      <c r="UD159" s="38"/>
      <c r="UE159" s="38"/>
      <c r="UF159" s="38"/>
      <c r="UG159" s="38"/>
      <c r="UH159" s="38"/>
      <c r="UI159" s="38"/>
      <c r="UJ159" s="38"/>
      <c r="UK159" s="38"/>
      <c r="UL159" s="38"/>
      <c r="UM159" s="38"/>
      <c r="UN159" s="38"/>
      <c r="UO159" s="38"/>
      <c r="UP159" s="38"/>
      <c r="UQ159" s="38"/>
      <c r="UR159" s="38"/>
      <c r="US159" s="38"/>
      <c r="UT159" s="38"/>
      <c r="UU159" s="38"/>
      <c r="UV159" s="38"/>
      <c r="UW159" s="38"/>
      <c r="UX159" s="38"/>
      <c r="UY159" s="38"/>
      <c r="UZ159" s="38"/>
      <c r="VA159" s="38"/>
      <c r="VB159" s="38"/>
      <c r="VC159" s="38"/>
      <c r="VD159" s="38"/>
      <c r="VE159" s="38"/>
      <c r="VF159" s="38"/>
      <c r="VG159" s="38"/>
      <c r="VH159" s="38"/>
      <c r="VI159" s="38"/>
      <c r="VJ159" s="38"/>
      <c r="VK159" s="38"/>
      <c r="VL159" s="38"/>
      <c r="VM159" s="38"/>
      <c r="VN159" s="38"/>
      <c r="VO159" s="38"/>
      <c r="VP159" s="38"/>
      <c r="VQ159" s="38"/>
      <c r="VR159" s="38"/>
      <c r="VS159" s="38"/>
      <c r="VT159" s="38"/>
      <c r="VU159" s="38"/>
      <c r="VV159" s="38"/>
      <c r="VW159" s="38"/>
      <c r="VX159" s="38"/>
      <c r="VY159" s="38"/>
      <c r="VZ159" s="38"/>
      <c r="WA159" s="38"/>
      <c r="WB159" s="38"/>
      <c r="WC159" s="38"/>
      <c r="WD159" s="38"/>
      <c r="WE159" s="38"/>
      <c r="WF159" s="38"/>
      <c r="WG159" s="38"/>
      <c r="WH159" s="38"/>
      <c r="WI159" s="38"/>
      <c r="WJ159" s="38"/>
      <c r="WK159" s="38"/>
      <c r="WL159" s="38"/>
      <c r="WM159" s="38"/>
      <c r="WN159" s="38"/>
      <c r="WO159" s="38"/>
      <c r="WP159" s="38"/>
      <c r="WQ159" s="38"/>
      <c r="WR159" s="38"/>
      <c r="WS159" s="38"/>
      <c r="WT159" s="38"/>
      <c r="WU159" s="38"/>
      <c r="WV159" s="38"/>
      <c r="WW159" s="38"/>
      <c r="WX159" s="38"/>
      <c r="WY159" s="38"/>
      <c r="WZ159" s="38"/>
      <c r="XA159" s="38"/>
      <c r="XB159" s="38"/>
      <c r="XC159" s="38"/>
      <c r="XD159" s="38"/>
      <c r="XE159" s="38"/>
      <c r="XF159" s="38"/>
      <c r="XG159" s="38"/>
      <c r="XH159" s="38"/>
      <c r="XI159" s="38"/>
      <c r="XJ159" s="38"/>
      <c r="XK159" s="38"/>
      <c r="XL159" s="38"/>
      <c r="XM159" s="38"/>
      <c r="XN159" s="38"/>
      <c r="XO159" s="38"/>
      <c r="XP159" s="38"/>
      <c r="XQ159" s="38"/>
      <c r="XR159" s="38"/>
      <c r="XS159" s="38"/>
      <c r="XT159" s="38"/>
      <c r="XU159" s="38"/>
      <c r="XV159" s="38"/>
      <c r="XW159" s="38"/>
      <c r="XX159" s="38"/>
      <c r="XY159" s="38"/>
      <c r="XZ159" s="38"/>
      <c r="YA159" s="38"/>
      <c r="YB159" s="38"/>
      <c r="YC159" s="38"/>
      <c r="YD159" s="38"/>
      <c r="YE159" s="38"/>
      <c r="YF159" s="38"/>
      <c r="YG159" s="38"/>
      <c r="YH159" s="38"/>
      <c r="YI159" s="38"/>
      <c r="YJ159" s="38"/>
      <c r="YK159" s="38"/>
      <c r="YL159" s="38"/>
      <c r="YM159" s="38"/>
      <c r="YN159" s="38"/>
      <c r="YO159" s="38"/>
      <c r="YP159" s="38"/>
      <c r="YQ159" s="38"/>
      <c r="YR159" s="38"/>
      <c r="YS159" s="38"/>
      <c r="YT159" s="38"/>
      <c r="YU159" s="38"/>
      <c r="YV159" s="38"/>
      <c r="YW159" s="38"/>
      <c r="YX159" s="38"/>
      <c r="YY159" s="38"/>
      <c r="YZ159" s="38"/>
      <c r="ZA159" s="38"/>
      <c r="ZB159" s="38"/>
      <c r="ZC159" s="38"/>
      <c r="ZD159" s="38"/>
      <c r="ZE159" s="38"/>
      <c r="ZF159" s="38"/>
      <c r="ZG159" s="38"/>
      <c r="ZH159" s="38"/>
      <c r="ZI159" s="38"/>
      <c r="ZJ159" s="38"/>
      <c r="ZK159" s="38"/>
      <c r="ZL159" s="38"/>
      <c r="ZM159" s="38"/>
      <c r="ZN159" s="38"/>
      <c r="ZO159" s="38"/>
      <c r="ZP159" s="38"/>
      <c r="ZQ159" s="38"/>
      <c r="ZR159" s="38"/>
      <c r="ZS159" s="38"/>
      <c r="ZT159" s="38"/>
      <c r="ZU159" s="38"/>
      <c r="ZV159" s="38"/>
      <c r="ZW159" s="38"/>
      <c r="ZX159" s="38"/>
      <c r="ZY159" s="38"/>
      <c r="ZZ159" s="38"/>
      <c r="AAA159" s="38"/>
      <c r="AAB159" s="38"/>
      <c r="AAC159" s="38"/>
      <c r="AAD159" s="38"/>
      <c r="AAE159" s="38"/>
      <c r="AAF159" s="38"/>
      <c r="AAG159" s="38"/>
      <c r="AAH159" s="38"/>
      <c r="AAI159" s="38"/>
      <c r="AAJ159" s="31">
        <f t="shared" si="15"/>
        <v>0</v>
      </c>
      <c r="AAK159" s="5"/>
    </row>
    <row r="160" spans="1:713" s="36" customFormat="1" x14ac:dyDescent="0.25">
      <c r="A160" s="43" t="s">
        <v>229</v>
      </c>
      <c r="B160" s="77">
        <f t="shared" si="14"/>
        <v>0</v>
      </c>
      <c r="C160" s="69">
        <v>1</v>
      </c>
      <c r="D160" s="71">
        <v>43437</v>
      </c>
      <c r="E160" s="79">
        <v>16.71</v>
      </c>
      <c r="F160" s="79">
        <f>E160*B160</f>
        <v>0</v>
      </c>
      <c r="G160" s="77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  <c r="AL160" s="38"/>
      <c r="AM160" s="38"/>
      <c r="AN160" s="38"/>
      <c r="AO160" s="38"/>
      <c r="AP160" s="38"/>
      <c r="AQ160" s="38"/>
      <c r="AR160" s="38"/>
      <c r="AS160" s="38"/>
      <c r="AT160" s="38"/>
      <c r="AU160" s="38"/>
      <c r="AV160" s="38"/>
      <c r="AW160" s="38"/>
      <c r="AX160" s="38"/>
      <c r="AY160" s="38"/>
      <c r="AZ160" s="38"/>
      <c r="BA160" s="38"/>
      <c r="BB160" s="38"/>
      <c r="BC160" s="38"/>
      <c r="BD160" s="38"/>
      <c r="BE160" s="38"/>
      <c r="BF160" s="38"/>
      <c r="BG160" s="38"/>
      <c r="BH160" s="38"/>
      <c r="BI160" s="38"/>
      <c r="BJ160" s="38"/>
      <c r="BK160" s="38"/>
      <c r="BL160" s="38"/>
      <c r="BM160" s="38"/>
      <c r="BN160" s="38"/>
      <c r="BO160" s="38"/>
      <c r="BP160" s="38"/>
      <c r="BQ160" s="38"/>
      <c r="BR160" s="38"/>
      <c r="BS160" s="38"/>
      <c r="BT160" s="38"/>
      <c r="BU160" s="38"/>
      <c r="BV160" s="38"/>
      <c r="BW160" s="38"/>
      <c r="BX160" s="38"/>
      <c r="BY160" s="38"/>
      <c r="BZ160" s="38"/>
      <c r="CA160" s="38"/>
      <c r="CB160" s="38"/>
      <c r="CC160" s="38"/>
      <c r="CD160" s="38"/>
      <c r="CE160" s="38"/>
      <c r="CF160" s="38"/>
      <c r="CG160" s="38"/>
      <c r="CH160" s="38"/>
      <c r="CI160" s="38"/>
      <c r="CJ160" s="38"/>
      <c r="CK160" s="38"/>
      <c r="CL160" s="38"/>
      <c r="CM160" s="38"/>
      <c r="CN160" s="38"/>
      <c r="CO160" s="38"/>
      <c r="CP160" s="38"/>
      <c r="CQ160" s="38"/>
      <c r="CR160" s="38"/>
      <c r="CS160" s="38"/>
      <c r="CT160" s="38"/>
      <c r="CU160" s="38"/>
      <c r="CV160" s="38"/>
      <c r="CW160" s="38"/>
      <c r="CX160" s="38"/>
      <c r="CY160" s="38"/>
      <c r="CZ160" s="38"/>
      <c r="DA160" s="38"/>
      <c r="DB160" s="38"/>
      <c r="DC160" s="38"/>
      <c r="DD160" s="38"/>
      <c r="DE160" s="38"/>
      <c r="DF160" s="38"/>
      <c r="DG160" s="38"/>
      <c r="DH160" s="38"/>
      <c r="DI160" s="38"/>
      <c r="DJ160" s="38"/>
      <c r="DK160" s="38"/>
      <c r="DL160" s="38"/>
      <c r="DM160" s="38"/>
      <c r="DN160" s="38"/>
      <c r="DO160" s="38"/>
      <c r="DP160" s="38"/>
      <c r="DQ160" s="38"/>
      <c r="DR160" s="38"/>
      <c r="DS160" s="38"/>
      <c r="DT160" s="38"/>
      <c r="DU160" s="38">
        <v>1</v>
      </c>
      <c r="DV160" s="38"/>
      <c r="DW160" s="38"/>
      <c r="DX160" s="38"/>
      <c r="DY160" s="38"/>
      <c r="DZ160" s="38"/>
      <c r="EA160" s="38"/>
      <c r="EB160" s="38"/>
      <c r="EC160" s="38"/>
      <c r="ED160" s="38"/>
      <c r="EE160" s="38"/>
      <c r="EF160" s="38"/>
      <c r="EG160" s="38"/>
      <c r="EH160" s="38"/>
      <c r="EI160" s="38"/>
      <c r="EJ160" s="38"/>
      <c r="EK160" s="38"/>
      <c r="EL160" s="38"/>
      <c r="EM160" s="38"/>
      <c r="EN160" s="38"/>
      <c r="EO160" s="38"/>
      <c r="EP160" s="38"/>
      <c r="EQ160" s="38">
        <v>1</v>
      </c>
      <c r="ER160" s="38"/>
      <c r="ES160" s="38"/>
      <c r="ET160" s="38"/>
      <c r="EU160" s="38"/>
      <c r="EV160" s="38"/>
      <c r="EW160" s="38"/>
      <c r="EX160" s="38"/>
      <c r="EY160" s="38"/>
      <c r="EZ160" s="38"/>
      <c r="FA160" s="38"/>
      <c r="FB160" s="38"/>
      <c r="FC160" s="38"/>
      <c r="FD160" s="38"/>
      <c r="FE160" s="38"/>
      <c r="FF160" s="38"/>
      <c r="FG160" s="38"/>
      <c r="FH160" s="38"/>
      <c r="FI160" s="38"/>
      <c r="FJ160" s="38"/>
      <c r="FK160" s="38"/>
      <c r="FL160" s="38"/>
      <c r="FM160" s="38"/>
      <c r="FN160" s="38"/>
      <c r="FO160" s="38"/>
      <c r="FP160" s="38"/>
      <c r="FQ160" s="38"/>
      <c r="FR160" s="38"/>
      <c r="FS160" s="38"/>
      <c r="FT160" s="38"/>
      <c r="FU160" s="38"/>
      <c r="FV160" s="38"/>
      <c r="FW160" s="38"/>
      <c r="FX160" s="38"/>
      <c r="FY160" s="38"/>
      <c r="FZ160" s="38"/>
      <c r="GA160" s="38"/>
      <c r="GB160" s="38"/>
      <c r="GC160" s="38"/>
      <c r="GD160" s="38"/>
      <c r="GE160" s="38"/>
      <c r="GF160" s="38"/>
      <c r="GG160" s="38"/>
      <c r="GH160" s="38"/>
      <c r="GI160" s="38"/>
      <c r="GJ160" s="38"/>
      <c r="GK160" s="38"/>
      <c r="GL160" s="38"/>
      <c r="GM160" s="38"/>
      <c r="GN160" s="38"/>
      <c r="GO160" s="38"/>
      <c r="GP160" s="38"/>
      <c r="GQ160" s="38"/>
      <c r="GR160" s="38"/>
      <c r="GS160" s="38"/>
      <c r="GT160" s="38"/>
      <c r="GU160" s="38"/>
      <c r="GV160" s="38"/>
      <c r="GW160" s="38"/>
      <c r="GX160" s="38"/>
      <c r="GY160" s="38"/>
      <c r="GZ160" s="38"/>
      <c r="HA160" s="38"/>
      <c r="HB160" s="38"/>
      <c r="HC160" s="38"/>
      <c r="HD160" s="38"/>
      <c r="HE160" s="38"/>
      <c r="HF160" s="38"/>
      <c r="HG160" s="38"/>
      <c r="HH160" s="38"/>
      <c r="HI160" s="38"/>
      <c r="HJ160" s="38"/>
      <c r="HK160" s="38"/>
      <c r="HL160" s="38"/>
      <c r="HM160" s="38"/>
      <c r="HN160" s="38"/>
      <c r="HO160" s="38"/>
      <c r="HP160" s="38"/>
      <c r="HQ160" s="38"/>
      <c r="HR160" s="38"/>
      <c r="HS160" s="38"/>
      <c r="HT160" s="38"/>
      <c r="HU160" s="38"/>
      <c r="HV160" s="38"/>
      <c r="HW160" s="38"/>
      <c r="HX160" s="38"/>
      <c r="HY160" s="38"/>
      <c r="HZ160" s="38"/>
      <c r="IA160" s="38"/>
      <c r="IB160" s="38"/>
      <c r="IC160" s="38"/>
      <c r="ID160" s="38"/>
      <c r="IE160" s="38"/>
      <c r="IF160" s="38"/>
      <c r="IG160" s="38"/>
      <c r="IH160" s="38"/>
      <c r="II160" s="38"/>
      <c r="IJ160" s="38"/>
      <c r="IK160" s="38"/>
      <c r="IL160" s="38"/>
      <c r="IM160" s="38"/>
      <c r="IN160" s="38"/>
      <c r="IO160" s="38"/>
      <c r="IP160" s="38"/>
      <c r="IQ160" s="38"/>
      <c r="IR160" s="38"/>
      <c r="IS160" s="38"/>
      <c r="IT160" s="38"/>
      <c r="IU160" s="38"/>
      <c r="IV160" s="38"/>
      <c r="IW160" s="38"/>
      <c r="IX160" s="38"/>
      <c r="IY160" s="38"/>
      <c r="IZ160" s="38"/>
      <c r="JA160" s="38"/>
      <c r="JB160" s="38"/>
      <c r="JC160" s="38"/>
      <c r="JD160" s="38"/>
      <c r="JE160" s="38"/>
      <c r="JF160" s="38"/>
      <c r="JG160" s="38"/>
      <c r="JH160" s="38"/>
      <c r="JI160" s="38"/>
      <c r="JJ160" s="38"/>
      <c r="JK160" s="38"/>
      <c r="JL160" s="38"/>
      <c r="JM160" s="38"/>
      <c r="JN160" s="38"/>
      <c r="JO160" s="38"/>
      <c r="JP160" s="38"/>
      <c r="JQ160" s="38"/>
      <c r="JR160" s="38"/>
      <c r="JS160" s="38"/>
      <c r="JT160" s="38"/>
      <c r="JU160" s="38"/>
      <c r="JV160" s="38"/>
      <c r="JW160" s="38"/>
      <c r="JX160" s="38"/>
      <c r="JY160" s="38"/>
      <c r="JZ160" s="38"/>
      <c r="KA160" s="38"/>
      <c r="KB160" s="38"/>
      <c r="KC160" s="38"/>
      <c r="KD160" s="38"/>
      <c r="KE160" s="38"/>
      <c r="KF160" s="38"/>
      <c r="KG160" s="38"/>
      <c r="KH160" s="38"/>
      <c r="KI160" s="38"/>
      <c r="KJ160" s="38"/>
      <c r="KK160" s="38"/>
      <c r="KL160" s="38"/>
      <c r="KM160" s="38"/>
      <c r="KN160" s="38"/>
      <c r="KO160" s="38"/>
      <c r="KP160" s="38"/>
      <c r="KQ160" s="38"/>
      <c r="KR160" s="38"/>
      <c r="KS160" s="38"/>
      <c r="KT160" s="38"/>
      <c r="KU160" s="38"/>
      <c r="KV160" s="38"/>
      <c r="KW160" s="38"/>
      <c r="KX160" s="38"/>
      <c r="KY160" s="38"/>
      <c r="KZ160" s="38"/>
      <c r="LA160" s="38"/>
      <c r="LB160" s="38"/>
      <c r="LC160" s="38"/>
      <c r="LD160" s="38"/>
      <c r="LE160" s="38"/>
      <c r="LF160" s="38"/>
      <c r="LG160" s="38"/>
      <c r="LH160" s="38"/>
      <c r="LI160" s="38"/>
      <c r="LJ160" s="38"/>
      <c r="LK160" s="38"/>
      <c r="LL160" s="38"/>
      <c r="LM160" s="38"/>
      <c r="LN160" s="38"/>
      <c r="LO160" s="38"/>
      <c r="LP160" s="38"/>
      <c r="LQ160" s="38"/>
      <c r="LR160" s="38"/>
      <c r="LS160" s="38"/>
      <c r="LT160" s="38"/>
      <c r="LU160" s="38"/>
      <c r="LV160" s="38"/>
      <c r="LW160" s="38"/>
      <c r="LX160" s="38"/>
      <c r="LY160" s="38"/>
      <c r="LZ160" s="38"/>
      <c r="MA160" s="38"/>
      <c r="MB160" s="38"/>
      <c r="MC160" s="38"/>
      <c r="MD160" s="38"/>
      <c r="ME160" s="38"/>
      <c r="MF160" s="38"/>
      <c r="MG160" s="38"/>
      <c r="MH160" s="38"/>
      <c r="MI160" s="38"/>
      <c r="MJ160" s="38"/>
      <c r="MK160" s="38"/>
      <c r="ML160" s="38"/>
      <c r="MM160" s="38"/>
      <c r="MN160" s="38"/>
      <c r="MO160" s="38"/>
      <c r="MP160" s="38"/>
      <c r="MQ160" s="38"/>
      <c r="MR160" s="38"/>
      <c r="MS160" s="38"/>
      <c r="MT160" s="38"/>
      <c r="MU160" s="38"/>
      <c r="MV160" s="38"/>
      <c r="MW160" s="38"/>
      <c r="MX160" s="38"/>
      <c r="MY160" s="38"/>
      <c r="MZ160" s="38"/>
      <c r="NA160" s="38"/>
      <c r="NB160" s="38"/>
      <c r="NC160" s="38"/>
      <c r="ND160" s="38"/>
      <c r="NE160" s="38"/>
      <c r="NF160" s="38"/>
      <c r="NG160" s="38"/>
      <c r="NH160" s="38"/>
      <c r="NI160" s="38"/>
      <c r="NJ160" s="38"/>
      <c r="NK160" s="38"/>
      <c r="NL160" s="38"/>
      <c r="NM160" s="38"/>
      <c r="NN160" s="38"/>
      <c r="NO160" s="38"/>
      <c r="NP160" s="38"/>
      <c r="NQ160" s="38">
        <v>1</v>
      </c>
      <c r="NR160" s="38"/>
      <c r="NS160" s="38"/>
      <c r="NT160" s="38"/>
      <c r="NU160" s="38"/>
      <c r="NV160" s="38"/>
      <c r="NW160" s="38"/>
      <c r="NX160" s="38"/>
      <c r="NY160" s="38"/>
      <c r="NZ160" s="38">
        <v>1</v>
      </c>
      <c r="OA160" s="38"/>
      <c r="OB160" s="38"/>
      <c r="OC160" s="38"/>
      <c r="OD160" s="38"/>
      <c r="OE160" s="38"/>
      <c r="OF160" s="38"/>
      <c r="OG160" s="38"/>
      <c r="OH160" s="38"/>
      <c r="OI160" s="38"/>
      <c r="OJ160" s="38"/>
      <c r="OK160" s="38"/>
      <c r="OL160" s="38"/>
      <c r="OM160" s="38"/>
      <c r="ON160" s="38"/>
      <c r="OO160" s="38"/>
      <c r="OP160" s="38"/>
      <c r="OQ160" s="38"/>
      <c r="OR160" s="38"/>
      <c r="OS160" s="38"/>
      <c r="OT160" s="38"/>
      <c r="OU160" s="38"/>
      <c r="OV160" s="38"/>
      <c r="OW160" s="38"/>
      <c r="OX160" s="38"/>
      <c r="OY160" s="38"/>
      <c r="OZ160" s="38"/>
      <c r="PA160" s="38"/>
      <c r="PB160" s="38"/>
      <c r="PC160" s="38"/>
      <c r="PD160" s="38"/>
      <c r="PE160" s="38"/>
      <c r="PF160" s="38"/>
      <c r="PG160" s="38"/>
      <c r="PH160" s="38"/>
      <c r="PI160" s="38"/>
      <c r="PJ160" s="38"/>
      <c r="PK160" s="38"/>
      <c r="PL160" s="38"/>
      <c r="PM160" s="38"/>
      <c r="PN160" s="38"/>
      <c r="PO160" s="38"/>
      <c r="PP160" s="38"/>
      <c r="PQ160" s="38"/>
      <c r="PR160" s="38"/>
      <c r="PS160" s="38"/>
      <c r="PT160" s="38"/>
      <c r="PU160" s="38"/>
      <c r="PV160" s="38"/>
      <c r="PW160" s="38"/>
      <c r="PX160" s="38"/>
      <c r="PY160" s="38"/>
      <c r="PZ160" s="38"/>
      <c r="QA160" s="38"/>
      <c r="QB160" s="38"/>
      <c r="QC160" s="38"/>
      <c r="QD160" s="38"/>
      <c r="QE160" s="38"/>
      <c r="QF160" s="38"/>
      <c r="QG160" s="38"/>
      <c r="QH160" s="38"/>
      <c r="QI160" s="38"/>
      <c r="QJ160" s="38"/>
      <c r="QK160" s="38"/>
      <c r="QL160" s="38"/>
      <c r="QM160" s="38"/>
      <c r="QN160" s="38"/>
      <c r="QO160" s="38"/>
      <c r="QP160" s="38"/>
      <c r="QQ160" s="38"/>
      <c r="QR160" s="38"/>
      <c r="QS160" s="38"/>
      <c r="QT160" s="38"/>
      <c r="QU160" s="38"/>
      <c r="QV160" s="38"/>
      <c r="QW160" s="38"/>
      <c r="QX160" s="38"/>
      <c r="QY160" s="38"/>
      <c r="QZ160" s="38"/>
      <c r="RA160" s="38"/>
      <c r="RB160" s="38"/>
      <c r="RC160" s="38"/>
      <c r="RD160" s="38"/>
      <c r="RE160" s="38"/>
      <c r="RF160" s="38"/>
      <c r="RG160" s="38"/>
      <c r="RH160" s="38"/>
      <c r="RI160" s="38"/>
      <c r="RJ160" s="38"/>
      <c r="RK160" s="38"/>
      <c r="RL160" s="38"/>
      <c r="RM160" s="38"/>
      <c r="RN160" s="38"/>
      <c r="RO160" s="38"/>
      <c r="RP160" s="38"/>
      <c r="RQ160" s="38"/>
      <c r="RR160" s="38"/>
      <c r="RS160" s="38"/>
      <c r="RT160" s="38"/>
      <c r="RU160" s="38"/>
      <c r="RV160" s="38"/>
      <c r="RW160" s="38"/>
      <c r="RX160" s="38"/>
      <c r="RY160" s="38"/>
      <c r="RZ160" s="38"/>
      <c r="SA160" s="38"/>
      <c r="SB160" s="38"/>
      <c r="SC160" s="38"/>
      <c r="SD160" s="38"/>
      <c r="SE160" s="38"/>
      <c r="SF160" s="38"/>
      <c r="SG160" s="38"/>
      <c r="SH160" s="38"/>
      <c r="SI160" s="38"/>
      <c r="SJ160" s="38"/>
      <c r="SK160" s="38"/>
      <c r="SL160" s="38"/>
      <c r="SM160" s="38"/>
      <c r="SN160" s="38"/>
      <c r="SO160" s="38"/>
      <c r="SP160" s="38"/>
      <c r="SQ160" s="38"/>
      <c r="SR160" s="38"/>
      <c r="SS160" s="38"/>
      <c r="ST160" s="38"/>
      <c r="SU160" s="38"/>
      <c r="SV160" s="38"/>
      <c r="SW160" s="38"/>
      <c r="SX160" s="38"/>
      <c r="SY160" s="38"/>
      <c r="SZ160" s="38"/>
      <c r="TA160" s="38"/>
      <c r="TB160" s="38"/>
      <c r="TC160" s="38"/>
      <c r="TD160" s="38"/>
      <c r="TE160" s="38"/>
      <c r="TF160" s="38"/>
      <c r="TG160" s="38"/>
      <c r="TH160" s="38"/>
      <c r="TI160" s="38"/>
      <c r="TJ160" s="38"/>
      <c r="TK160" s="38"/>
      <c r="TL160" s="38"/>
      <c r="TM160" s="38"/>
      <c r="TN160" s="38"/>
      <c r="TO160" s="38"/>
      <c r="TP160" s="38"/>
      <c r="TQ160" s="38"/>
      <c r="TR160" s="38"/>
      <c r="TS160" s="38"/>
      <c r="TT160" s="38"/>
      <c r="TU160" s="38"/>
      <c r="TV160" s="38"/>
      <c r="TW160" s="38"/>
      <c r="TX160" s="38"/>
      <c r="TY160" s="38"/>
      <c r="TZ160" s="38"/>
      <c r="UA160" s="38"/>
      <c r="UB160" s="38"/>
      <c r="UC160" s="38"/>
      <c r="UD160" s="38">
        <v>1</v>
      </c>
      <c r="UE160" s="38"/>
      <c r="UF160" s="38"/>
      <c r="UG160" s="38"/>
      <c r="UH160" s="38"/>
      <c r="UI160" s="38"/>
      <c r="UJ160" s="38"/>
      <c r="UK160" s="38"/>
      <c r="UL160" s="38"/>
      <c r="UM160" s="38"/>
      <c r="UN160" s="38">
        <v>1</v>
      </c>
      <c r="UO160" s="38"/>
      <c r="UP160" s="38"/>
      <c r="UQ160" s="38"/>
      <c r="UR160" s="38"/>
      <c r="US160" s="38"/>
      <c r="UT160" s="38"/>
      <c r="UU160" s="38"/>
      <c r="UV160" s="38"/>
      <c r="UW160" s="38"/>
      <c r="UX160" s="38"/>
      <c r="UY160" s="38"/>
      <c r="UZ160" s="38"/>
      <c r="VA160" s="38"/>
      <c r="VB160" s="38"/>
      <c r="VC160" s="38"/>
      <c r="VD160" s="38"/>
      <c r="VE160" s="38"/>
      <c r="VF160" s="38"/>
      <c r="VG160" s="38"/>
      <c r="VH160" s="38"/>
      <c r="VI160" s="38"/>
      <c r="VJ160" s="38"/>
      <c r="VK160" s="38"/>
      <c r="VL160" s="38"/>
      <c r="VM160" s="38"/>
      <c r="VN160" s="38"/>
      <c r="VO160" s="38"/>
      <c r="VP160" s="38"/>
      <c r="VQ160" s="38"/>
      <c r="VR160" s="38"/>
      <c r="VS160" s="38"/>
      <c r="VT160" s="38"/>
      <c r="VU160" s="38"/>
      <c r="VV160" s="38"/>
      <c r="VW160" s="38"/>
      <c r="VX160" s="38"/>
      <c r="VY160" s="38"/>
      <c r="VZ160" s="38"/>
      <c r="WA160" s="38"/>
      <c r="WB160" s="38"/>
      <c r="WC160" s="38"/>
      <c r="WD160" s="38"/>
      <c r="WE160" s="38"/>
      <c r="WF160" s="38"/>
      <c r="WG160" s="38"/>
      <c r="WH160" s="38"/>
      <c r="WI160" s="38"/>
      <c r="WJ160" s="38"/>
      <c r="WK160" s="38"/>
      <c r="WL160" s="38"/>
      <c r="WM160" s="38"/>
      <c r="WN160" s="38"/>
      <c r="WO160" s="38"/>
      <c r="WP160" s="38"/>
      <c r="WQ160" s="38"/>
      <c r="WR160" s="38"/>
      <c r="WS160" s="38"/>
      <c r="WT160" s="38"/>
      <c r="WU160" s="38"/>
      <c r="WV160" s="38"/>
      <c r="WW160" s="38"/>
      <c r="WX160" s="38"/>
      <c r="WY160" s="38"/>
      <c r="WZ160" s="38"/>
      <c r="XA160" s="38"/>
      <c r="XB160" s="38"/>
      <c r="XC160" s="38"/>
      <c r="XD160" s="38"/>
      <c r="XE160" s="38"/>
      <c r="XF160" s="38"/>
      <c r="XG160" s="38"/>
      <c r="XH160" s="38">
        <v>1</v>
      </c>
      <c r="XI160" s="38"/>
      <c r="XJ160" s="38"/>
      <c r="XK160" s="38"/>
      <c r="XL160" s="38"/>
      <c r="XM160" s="38">
        <v>1</v>
      </c>
      <c r="XN160" s="38"/>
      <c r="XO160" s="38"/>
      <c r="XP160" s="38"/>
      <c r="XQ160" s="38"/>
      <c r="XR160" s="38"/>
      <c r="XS160" s="38"/>
      <c r="XT160" s="38"/>
      <c r="XU160" s="38"/>
      <c r="XV160" s="38"/>
      <c r="XW160" s="38"/>
      <c r="XX160" s="38"/>
      <c r="XY160" s="38"/>
      <c r="XZ160" s="38"/>
      <c r="YA160" s="38"/>
      <c r="YB160" s="38"/>
      <c r="YC160" s="38"/>
      <c r="YD160" s="38"/>
      <c r="YE160" s="38"/>
      <c r="YF160" s="38"/>
      <c r="YG160" s="38"/>
      <c r="YH160" s="38"/>
      <c r="YI160" s="38"/>
      <c r="YJ160" s="38"/>
      <c r="YK160" s="38"/>
      <c r="YL160" s="38"/>
      <c r="YM160" s="38"/>
      <c r="YN160" s="38"/>
      <c r="YO160" s="38"/>
      <c r="YP160" s="38"/>
      <c r="YQ160" s="38"/>
      <c r="YR160" s="38"/>
      <c r="YS160" s="38"/>
      <c r="YT160" s="38"/>
      <c r="YU160" s="38"/>
      <c r="YV160" s="38"/>
      <c r="YW160" s="38"/>
      <c r="YX160" s="38"/>
      <c r="YY160" s="38"/>
      <c r="YZ160" s="38"/>
      <c r="ZA160" s="38"/>
      <c r="ZB160" s="38"/>
      <c r="ZC160" s="38"/>
      <c r="ZD160" s="38"/>
      <c r="ZE160" s="38"/>
      <c r="ZF160" s="38"/>
      <c r="ZG160" s="38"/>
      <c r="ZH160" s="38"/>
      <c r="ZI160" s="38"/>
      <c r="ZJ160" s="38"/>
      <c r="ZK160" s="38"/>
      <c r="ZL160" s="38"/>
      <c r="ZM160" s="38"/>
      <c r="ZN160" s="38"/>
      <c r="ZO160" s="38"/>
      <c r="ZP160" s="38"/>
      <c r="ZQ160" s="38"/>
      <c r="ZR160" s="38"/>
      <c r="ZS160" s="38"/>
      <c r="ZT160" s="38"/>
      <c r="ZU160" s="38"/>
      <c r="ZV160" s="38"/>
      <c r="ZW160" s="38"/>
      <c r="ZX160" s="38"/>
      <c r="ZY160" s="38"/>
      <c r="ZZ160" s="38"/>
      <c r="AAA160" s="38"/>
      <c r="AAB160" s="38"/>
      <c r="AAC160" s="38"/>
      <c r="AAD160" s="38"/>
      <c r="AAE160" s="38"/>
      <c r="AAF160" s="38"/>
      <c r="AAG160" s="38"/>
      <c r="AAH160" s="38"/>
      <c r="AAI160" s="38"/>
      <c r="AAJ160" s="31">
        <f t="shared" si="15"/>
        <v>0</v>
      </c>
      <c r="AAK160" s="5"/>
    </row>
    <row r="161" spans="1:713" s="36" customFormat="1" x14ac:dyDescent="0.25">
      <c r="A161" s="43" t="s">
        <v>462</v>
      </c>
      <c r="B161" s="77">
        <f t="shared" si="14"/>
        <v>20</v>
      </c>
      <c r="C161" s="69">
        <v>10</v>
      </c>
      <c r="D161" s="71">
        <v>43461</v>
      </c>
      <c r="E161" s="79">
        <v>19.920000000000002</v>
      </c>
      <c r="F161" s="79">
        <f>E161*B161</f>
        <v>398.40000000000003</v>
      </c>
      <c r="G161" s="77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  <c r="AL161" s="38"/>
      <c r="AM161" s="38"/>
      <c r="AN161" s="38"/>
      <c r="AO161" s="38"/>
      <c r="AP161" s="38"/>
      <c r="AQ161" s="38"/>
      <c r="AR161" s="38"/>
      <c r="AS161" s="38"/>
      <c r="AT161" s="38"/>
      <c r="AU161" s="38"/>
      <c r="AV161" s="38"/>
      <c r="AW161" s="38"/>
      <c r="AX161" s="38"/>
      <c r="AY161" s="38"/>
      <c r="AZ161" s="38"/>
      <c r="BA161" s="38"/>
      <c r="BB161" s="38"/>
      <c r="BC161" s="38"/>
      <c r="BD161" s="38"/>
      <c r="BE161" s="38"/>
      <c r="BF161" s="38"/>
      <c r="BG161" s="38"/>
      <c r="BH161" s="38"/>
      <c r="BI161" s="38"/>
      <c r="BJ161" s="38"/>
      <c r="BK161" s="38"/>
      <c r="BL161" s="38"/>
      <c r="BM161" s="38"/>
      <c r="BN161" s="38"/>
      <c r="BO161" s="38"/>
      <c r="BP161" s="38"/>
      <c r="BQ161" s="38"/>
      <c r="BR161" s="38"/>
      <c r="BS161" s="38"/>
      <c r="BT161" s="38"/>
      <c r="BU161" s="38"/>
      <c r="BV161" s="38"/>
      <c r="BW161" s="38"/>
      <c r="BX161" s="38"/>
      <c r="BY161" s="38"/>
      <c r="BZ161" s="38"/>
      <c r="CA161" s="38"/>
      <c r="CB161" s="38"/>
      <c r="CC161" s="38"/>
      <c r="CD161" s="38"/>
      <c r="CE161" s="38"/>
      <c r="CF161" s="38"/>
      <c r="CG161" s="38"/>
      <c r="CH161" s="38"/>
      <c r="CI161" s="38"/>
      <c r="CJ161" s="38"/>
      <c r="CK161" s="38"/>
      <c r="CL161" s="38"/>
      <c r="CM161" s="38"/>
      <c r="CN161" s="38"/>
      <c r="CO161" s="38"/>
      <c r="CP161" s="38"/>
      <c r="CQ161" s="38"/>
      <c r="CR161" s="38"/>
      <c r="CS161" s="38"/>
      <c r="CT161" s="38"/>
      <c r="CU161" s="38"/>
      <c r="CV161" s="38"/>
      <c r="CW161" s="38"/>
      <c r="CX161" s="38"/>
      <c r="CY161" s="38"/>
      <c r="CZ161" s="38"/>
      <c r="DA161" s="38"/>
      <c r="DB161" s="38"/>
      <c r="DC161" s="38"/>
      <c r="DD161" s="38"/>
      <c r="DE161" s="38"/>
      <c r="DF161" s="38"/>
      <c r="DG161" s="38"/>
      <c r="DH161" s="38"/>
      <c r="DI161" s="38"/>
      <c r="DJ161" s="38"/>
      <c r="DK161" s="38"/>
      <c r="DL161" s="38"/>
      <c r="DM161" s="38"/>
      <c r="DN161" s="38"/>
      <c r="DO161" s="38"/>
      <c r="DP161" s="38"/>
      <c r="DQ161" s="38"/>
      <c r="DR161" s="38"/>
      <c r="DS161" s="38"/>
      <c r="DT161" s="38"/>
      <c r="DU161" s="38"/>
      <c r="DV161" s="38"/>
      <c r="DW161" s="38"/>
      <c r="DX161" s="38"/>
      <c r="DY161" s="38"/>
      <c r="DZ161" s="38"/>
      <c r="EA161" s="38"/>
      <c r="EB161" s="38"/>
      <c r="EC161" s="38"/>
      <c r="ED161" s="38"/>
      <c r="EE161" s="38"/>
      <c r="EF161" s="38"/>
      <c r="EG161" s="38"/>
      <c r="EH161" s="38"/>
      <c r="EI161" s="38"/>
      <c r="EJ161" s="38"/>
      <c r="EK161" s="38"/>
      <c r="EL161" s="38"/>
      <c r="EM161" s="38"/>
      <c r="EN161" s="38"/>
      <c r="EO161" s="38"/>
      <c r="EP161" s="38"/>
      <c r="EQ161" s="38"/>
      <c r="ER161" s="38"/>
      <c r="ES161" s="38"/>
      <c r="ET161" s="38"/>
      <c r="EU161" s="38"/>
      <c r="EV161" s="38"/>
      <c r="EW161" s="38"/>
      <c r="EX161" s="38"/>
      <c r="EY161" s="38"/>
      <c r="EZ161" s="38"/>
      <c r="FA161" s="38"/>
      <c r="FB161" s="38"/>
      <c r="FC161" s="38"/>
      <c r="FD161" s="38"/>
      <c r="FE161" s="38"/>
      <c r="FF161" s="38"/>
      <c r="FG161" s="38"/>
      <c r="FH161" s="38"/>
      <c r="FI161" s="38"/>
      <c r="FJ161" s="38"/>
      <c r="FK161" s="38"/>
      <c r="FL161" s="38"/>
      <c r="FM161" s="38"/>
      <c r="FN161" s="38"/>
      <c r="FO161" s="38"/>
      <c r="FP161" s="38"/>
      <c r="FQ161" s="38"/>
      <c r="FR161" s="38"/>
      <c r="FS161" s="38"/>
      <c r="FT161" s="38"/>
      <c r="FU161" s="38"/>
      <c r="FV161" s="38"/>
      <c r="FW161" s="38"/>
      <c r="FX161" s="38"/>
      <c r="FY161" s="38"/>
      <c r="FZ161" s="38"/>
      <c r="GA161" s="38"/>
      <c r="GB161" s="38"/>
      <c r="GC161" s="38"/>
      <c r="GD161" s="38"/>
      <c r="GE161" s="38"/>
      <c r="GF161" s="38"/>
      <c r="GG161" s="38"/>
      <c r="GH161" s="38"/>
      <c r="GI161" s="38"/>
      <c r="GJ161" s="38"/>
      <c r="GK161" s="38"/>
      <c r="GL161" s="38"/>
      <c r="GM161" s="38"/>
      <c r="GN161" s="38"/>
      <c r="GO161" s="38"/>
      <c r="GP161" s="38"/>
      <c r="GQ161" s="38"/>
      <c r="GR161" s="38"/>
      <c r="GS161" s="38"/>
      <c r="GT161" s="38"/>
      <c r="GU161" s="38"/>
      <c r="GV161" s="38"/>
      <c r="GW161" s="38"/>
      <c r="GX161" s="38"/>
      <c r="GY161" s="38"/>
      <c r="GZ161" s="38"/>
      <c r="HA161" s="38"/>
      <c r="HB161" s="38"/>
      <c r="HC161" s="38"/>
      <c r="HD161" s="38"/>
      <c r="HE161" s="38"/>
      <c r="HF161" s="38"/>
      <c r="HG161" s="38"/>
      <c r="HH161" s="38"/>
      <c r="HI161" s="38"/>
      <c r="HJ161" s="38"/>
      <c r="HK161" s="38"/>
      <c r="HL161" s="38"/>
      <c r="HM161" s="38"/>
      <c r="HN161" s="38"/>
      <c r="HO161" s="38"/>
      <c r="HP161" s="38"/>
      <c r="HQ161" s="38"/>
      <c r="HR161" s="38"/>
      <c r="HS161" s="38"/>
      <c r="HT161" s="38"/>
      <c r="HU161" s="38"/>
      <c r="HV161" s="38"/>
      <c r="HW161" s="38"/>
      <c r="HX161" s="38"/>
      <c r="HY161" s="38"/>
      <c r="HZ161" s="38"/>
      <c r="IA161" s="38"/>
      <c r="IB161" s="38"/>
      <c r="IC161" s="38"/>
      <c r="ID161" s="38"/>
      <c r="IE161" s="38"/>
      <c r="IF161" s="38"/>
      <c r="IG161" s="38"/>
      <c r="IH161" s="38"/>
      <c r="II161" s="38"/>
      <c r="IJ161" s="38"/>
      <c r="IK161" s="38"/>
      <c r="IL161" s="38"/>
      <c r="IM161" s="38"/>
      <c r="IN161" s="38"/>
      <c r="IO161" s="38"/>
      <c r="IP161" s="38"/>
      <c r="IQ161" s="38"/>
      <c r="IR161" s="38"/>
      <c r="IS161" s="38"/>
      <c r="IT161" s="38"/>
      <c r="IU161" s="38"/>
      <c r="IV161" s="38"/>
      <c r="IW161" s="38"/>
      <c r="IX161" s="38"/>
      <c r="IY161" s="38"/>
      <c r="IZ161" s="38"/>
      <c r="JA161" s="38"/>
      <c r="JB161" s="38"/>
      <c r="JC161" s="38"/>
      <c r="JD161" s="38"/>
      <c r="JE161" s="38"/>
      <c r="JF161" s="38"/>
      <c r="JG161" s="38"/>
      <c r="JH161" s="38"/>
      <c r="JI161" s="38"/>
      <c r="JJ161" s="38"/>
      <c r="JK161" s="38"/>
      <c r="JL161" s="38"/>
      <c r="JM161" s="38"/>
      <c r="JN161" s="38"/>
      <c r="JO161" s="38"/>
      <c r="JP161" s="38"/>
      <c r="JQ161" s="38"/>
      <c r="JR161" s="38"/>
      <c r="JS161" s="38"/>
      <c r="JT161" s="38"/>
      <c r="JU161" s="38"/>
      <c r="JV161" s="38"/>
      <c r="JW161" s="38"/>
      <c r="JX161" s="38"/>
      <c r="JY161" s="38"/>
      <c r="JZ161" s="38"/>
      <c r="KA161" s="38"/>
      <c r="KB161" s="38"/>
      <c r="KC161" s="38"/>
      <c r="KD161" s="38"/>
      <c r="KE161" s="38"/>
      <c r="KF161" s="38"/>
      <c r="KG161" s="38"/>
      <c r="KH161" s="38"/>
      <c r="KI161" s="38"/>
      <c r="KJ161" s="38"/>
      <c r="KK161" s="38"/>
      <c r="KL161" s="38"/>
      <c r="KM161" s="38"/>
      <c r="KN161" s="38"/>
      <c r="KO161" s="38"/>
      <c r="KP161" s="38"/>
      <c r="KQ161" s="38"/>
      <c r="KR161" s="38"/>
      <c r="KS161" s="38"/>
      <c r="KT161" s="38"/>
      <c r="KU161" s="38"/>
      <c r="KV161" s="38"/>
      <c r="KW161" s="38"/>
      <c r="KX161" s="38"/>
      <c r="KY161" s="38"/>
      <c r="KZ161" s="38"/>
      <c r="LA161" s="38"/>
      <c r="LB161" s="38"/>
      <c r="LC161" s="38"/>
      <c r="LD161" s="38"/>
      <c r="LE161" s="38"/>
      <c r="LF161" s="38"/>
      <c r="LG161" s="38"/>
      <c r="LH161" s="38"/>
      <c r="LI161" s="38"/>
      <c r="LJ161" s="38"/>
      <c r="LK161" s="38"/>
      <c r="LL161" s="38">
        <v>10</v>
      </c>
      <c r="LM161" s="38"/>
      <c r="LN161" s="38"/>
      <c r="LO161" s="38"/>
      <c r="LP161" s="38"/>
      <c r="LQ161" s="38"/>
      <c r="LR161" s="38"/>
      <c r="LS161" s="38"/>
      <c r="LT161" s="38"/>
      <c r="LU161" s="38"/>
      <c r="LV161" s="38"/>
      <c r="LW161" s="38"/>
      <c r="LX161" s="38"/>
      <c r="LY161" s="38"/>
      <c r="LZ161" s="38"/>
      <c r="MA161" s="38"/>
      <c r="MB161" s="38">
        <v>10</v>
      </c>
      <c r="MC161" s="38"/>
      <c r="MD161" s="38"/>
      <c r="ME161" s="38"/>
      <c r="MF161" s="38"/>
      <c r="MG161" s="38"/>
      <c r="MH161" s="38"/>
      <c r="MI161" s="38"/>
      <c r="MJ161" s="38"/>
      <c r="MK161" s="38"/>
      <c r="ML161" s="38"/>
      <c r="MM161" s="38"/>
      <c r="MN161" s="38"/>
      <c r="MO161" s="38"/>
      <c r="MP161" s="38"/>
      <c r="MQ161" s="38"/>
      <c r="MR161" s="38"/>
      <c r="MS161" s="38"/>
      <c r="MT161" s="38"/>
      <c r="MU161" s="38"/>
      <c r="MV161" s="38"/>
      <c r="MW161" s="38"/>
      <c r="MX161" s="38"/>
      <c r="MY161" s="38"/>
      <c r="MZ161" s="38"/>
      <c r="NA161" s="38"/>
      <c r="NB161" s="38"/>
      <c r="NC161" s="38"/>
      <c r="ND161" s="38"/>
      <c r="NE161" s="38"/>
      <c r="NF161" s="38"/>
      <c r="NG161" s="38"/>
      <c r="NH161" s="38"/>
      <c r="NI161" s="38"/>
      <c r="NJ161" s="38"/>
      <c r="NK161" s="38"/>
      <c r="NL161" s="38"/>
      <c r="NM161" s="38"/>
      <c r="NN161" s="38"/>
      <c r="NO161" s="38"/>
      <c r="NP161" s="38"/>
      <c r="NQ161" s="38"/>
      <c r="NR161" s="38"/>
      <c r="NS161" s="38"/>
      <c r="NT161" s="38"/>
      <c r="NU161" s="38"/>
      <c r="NV161" s="38"/>
      <c r="NW161" s="38"/>
      <c r="NX161" s="38"/>
      <c r="NY161" s="38"/>
      <c r="NZ161" s="38"/>
      <c r="OA161" s="38"/>
      <c r="OB161" s="38"/>
      <c r="OC161" s="38"/>
      <c r="OD161" s="38"/>
      <c r="OE161" s="38"/>
      <c r="OF161" s="38"/>
      <c r="OG161" s="38"/>
      <c r="OH161" s="38"/>
      <c r="OI161" s="38"/>
      <c r="OJ161" s="38"/>
      <c r="OK161" s="38"/>
      <c r="OL161" s="38">
        <v>10</v>
      </c>
      <c r="OM161" s="38"/>
      <c r="ON161" s="38"/>
      <c r="OO161" s="38"/>
      <c r="OP161" s="38"/>
      <c r="OQ161" s="38"/>
      <c r="OR161" s="38"/>
      <c r="OS161" s="38"/>
      <c r="OT161" s="38"/>
      <c r="OU161" s="38"/>
      <c r="OV161" s="38"/>
      <c r="OW161" s="38">
        <v>10</v>
      </c>
      <c r="OX161" s="38"/>
      <c r="OY161" s="38"/>
      <c r="OZ161" s="38"/>
      <c r="PA161" s="38"/>
      <c r="PB161" s="38"/>
      <c r="PC161" s="38"/>
      <c r="PD161" s="38"/>
      <c r="PE161" s="38"/>
      <c r="PF161" s="38"/>
      <c r="PG161" s="38"/>
      <c r="PH161" s="38"/>
      <c r="PI161" s="38"/>
      <c r="PJ161" s="38"/>
      <c r="PK161" s="38"/>
      <c r="PL161" s="38"/>
      <c r="PM161" s="38"/>
      <c r="PN161" s="38"/>
      <c r="PO161" s="38"/>
      <c r="PP161" s="38"/>
      <c r="PQ161" s="38"/>
      <c r="PR161" s="38"/>
      <c r="PS161" s="38"/>
      <c r="PT161" s="38"/>
      <c r="PU161" s="38"/>
      <c r="PV161" s="38"/>
      <c r="PW161" s="38"/>
      <c r="PX161" s="38"/>
      <c r="PY161" s="38"/>
      <c r="PZ161" s="38"/>
      <c r="QA161" s="38"/>
      <c r="QB161" s="38"/>
      <c r="QC161" s="38"/>
      <c r="QD161" s="38"/>
      <c r="QE161" s="38"/>
      <c r="QF161" s="38"/>
      <c r="QG161" s="38"/>
      <c r="QH161" s="38"/>
      <c r="QI161" s="38"/>
      <c r="QJ161" s="38"/>
      <c r="QK161" s="38"/>
      <c r="QL161" s="38"/>
      <c r="QM161" s="38"/>
      <c r="QN161" s="38"/>
      <c r="QO161" s="38"/>
      <c r="QP161" s="38"/>
      <c r="QQ161" s="38"/>
      <c r="QR161" s="38"/>
      <c r="QS161" s="38"/>
      <c r="QT161" s="38"/>
      <c r="QU161" s="38"/>
      <c r="QV161" s="38"/>
      <c r="QW161" s="38"/>
      <c r="QX161" s="38"/>
      <c r="QY161" s="38"/>
      <c r="QZ161" s="38"/>
      <c r="RA161" s="38"/>
      <c r="RB161" s="38"/>
      <c r="RC161" s="38"/>
      <c r="RD161" s="38"/>
      <c r="RE161" s="38"/>
      <c r="RF161" s="38"/>
      <c r="RG161" s="38"/>
      <c r="RH161" s="38"/>
      <c r="RI161" s="38"/>
      <c r="RJ161" s="38"/>
      <c r="RK161" s="38"/>
      <c r="RL161" s="38"/>
      <c r="RM161" s="38"/>
      <c r="RN161" s="38"/>
      <c r="RO161" s="38"/>
      <c r="RP161" s="38"/>
      <c r="RQ161" s="38"/>
      <c r="RR161" s="38"/>
      <c r="RS161" s="38"/>
      <c r="RT161" s="38"/>
      <c r="RU161" s="38"/>
      <c r="RV161" s="38"/>
      <c r="RW161" s="38"/>
      <c r="RX161" s="38"/>
      <c r="RY161" s="38"/>
      <c r="RZ161" s="38"/>
      <c r="SA161" s="38"/>
      <c r="SB161" s="38"/>
      <c r="SC161" s="38"/>
      <c r="SD161" s="38"/>
      <c r="SE161" s="38"/>
      <c r="SF161" s="38"/>
      <c r="SG161" s="38"/>
      <c r="SH161" s="38"/>
      <c r="SI161" s="38">
        <v>10</v>
      </c>
      <c r="SJ161" s="38"/>
      <c r="SK161" s="38"/>
      <c r="SL161" s="38"/>
      <c r="SM161" s="38"/>
      <c r="SN161" s="38"/>
      <c r="SO161" s="38">
        <v>10</v>
      </c>
      <c r="SP161" s="38"/>
      <c r="SQ161" s="38"/>
      <c r="SR161" s="38"/>
      <c r="SS161" s="38"/>
      <c r="ST161" s="38"/>
      <c r="SU161" s="38"/>
      <c r="SV161" s="38"/>
      <c r="SW161" s="38"/>
      <c r="SX161" s="38"/>
      <c r="SY161" s="38"/>
      <c r="SZ161" s="38"/>
      <c r="TA161" s="38"/>
      <c r="TB161" s="38"/>
      <c r="TC161" s="38"/>
      <c r="TD161" s="38"/>
      <c r="TE161" s="38"/>
      <c r="TF161" s="38"/>
      <c r="TG161" s="38"/>
      <c r="TH161" s="38"/>
      <c r="TI161" s="38"/>
      <c r="TJ161" s="38"/>
      <c r="TK161" s="38"/>
      <c r="TL161" s="38"/>
      <c r="TM161" s="38"/>
      <c r="TN161" s="38"/>
      <c r="TO161" s="38"/>
      <c r="TP161" s="38"/>
      <c r="TQ161" s="38"/>
      <c r="TR161" s="38"/>
      <c r="TS161" s="38"/>
      <c r="TT161" s="38"/>
      <c r="TU161" s="38"/>
      <c r="TV161" s="38"/>
      <c r="TW161" s="38"/>
      <c r="TX161" s="38"/>
      <c r="TY161" s="38"/>
      <c r="TZ161" s="38"/>
      <c r="UA161" s="38"/>
      <c r="UB161" s="38"/>
      <c r="UC161" s="38"/>
      <c r="UD161" s="38"/>
      <c r="UE161" s="38"/>
      <c r="UF161" s="38"/>
      <c r="UG161" s="38"/>
      <c r="UH161" s="38"/>
      <c r="UI161" s="38"/>
      <c r="UJ161" s="38"/>
      <c r="UK161" s="38"/>
      <c r="UL161" s="38"/>
      <c r="UM161" s="38"/>
      <c r="UN161" s="38"/>
      <c r="UO161" s="38"/>
      <c r="UP161" s="38"/>
      <c r="UQ161" s="38"/>
      <c r="UR161" s="38"/>
      <c r="US161" s="38"/>
      <c r="UT161" s="38"/>
      <c r="UU161" s="38"/>
      <c r="UV161" s="38"/>
      <c r="UW161" s="38"/>
      <c r="UX161" s="38"/>
      <c r="UY161" s="38"/>
      <c r="UZ161" s="38"/>
      <c r="VA161" s="38"/>
      <c r="VB161" s="38"/>
      <c r="VC161" s="38"/>
      <c r="VD161" s="38"/>
      <c r="VE161" s="38"/>
      <c r="VF161" s="38"/>
      <c r="VG161" s="38"/>
      <c r="VH161" s="38"/>
      <c r="VI161" s="38"/>
      <c r="VJ161" s="38"/>
      <c r="VK161" s="38"/>
      <c r="VL161" s="38"/>
      <c r="VM161" s="38"/>
      <c r="VN161" s="38"/>
      <c r="VO161" s="38"/>
      <c r="VP161" s="38"/>
      <c r="VQ161" s="38"/>
      <c r="VR161" s="38"/>
      <c r="VS161" s="38"/>
      <c r="VT161" s="38"/>
      <c r="VU161" s="38"/>
      <c r="VV161" s="38"/>
      <c r="VW161" s="38"/>
      <c r="VX161" s="38"/>
      <c r="VY161" s="38"/>
      <c r="VZ161" s="38"/>
      <c r="WA161" s="38"/>
      <c r="WB161" s="38"/>
      <c r="WC161" s="38"/>
      <c r="WD161" s="38"/>
      <c r="WE161" s="38"/>
      <c r="WF161" s="38"/>
      <c r="WG161" s="38"/>
      <c r="WH161" s="38"/>
      <c r="WI161" s="38"/>
      <c r="WJ161" s="38"/>
      <c r="WK161" s="38"/>
      <c r="WL161" s="38"/>
      <c r="WM161" s="38"/>
      <c r="WN161" s="38"/>
      <c r="WO161" s="38"/>
      <c r="WP161" s="38"/>
      <c r="WQ161" s="38">
        <v>10</v>
      </c>
      <c r="WR161" s="38"/>
      <c r="WS161" s="38"/>
      <c r="WT161" s="38"/>
      <c r="WU161" s="38"/>
      <c r="WV161" s="38">
        <v>10</v>
      </c>
      <c r="WW161" s="38"/>
      <c r="WX161" s="38"/>
      <c r="WY161" s="38"/>
      <c r="WZ161" s="38"/>
      <c r="XA161" s="38"/>
      <c r="XB161" s="38"/>
      <c r="XC161" s="38"/>
      <c r="XD161" s="38"/>
      <c r="XE161" s="38"/>
      <c r="XF161" s="38"/>
      <c r="XG161" s="38"/>
      <c r="XH161" s="38">
        <v>20</v>
      </c>
      <c r="XI161" s="38"/>
      <c r="XJ161" s="38"/>
      <c r="XK161" s="38"/>
      <c r="XL161" s="38"/>
      <c r="XM161" s="38"/>
      <c r="XN161" s="38"/>
      <c r="XO161" s="38"/>
      <c r="XP161" s="38">
        <v>20</v>
      </c>
      <c r="XQ161" s="38"/>
      <c r="XR161" s="38"/>
      <c r="XS161" s="38"/>
      <c r="XT161" s="38"/>
      <c r="XU161" s="38"/>
      <c r="XV161" s="38"/>
      <c r="XW161" s="38"/>
      <c r="XX161" s="38"/>
      <c r="XY161" s="38"/>
      <c r="XZ161" s="38"/>
      <c r="YA161" s="38">
        <v>20</v>
      </c>
      <c r="YB161" s="38"/>
      <c r="YC161" s="38"/>
      <c r="YD161" s="38"/>
      <c r="YE161" s="38"/>
      <c r="YF161" s="38"/>
      <c r="YG161" s="38"/>
      <c r="YH161" s="38"/>
      <c r="YI161" s="38"/>
      <c r="YJ161" s="38"/>
      <c r="YK161" s="38"/>
      <c r="YL161" s="38"/>
      <c r="YM161" s="38"/>
      <c r="YN161" s="38"/>
      <c r="YO161" s="38"/>
      <c r="YP161" s="38"/>
      <c r="YQ161" s="38"/>
      <c r="YR161" s="38"/>
      <c r="YS161" s="38"/>
      <c r="YT161" s="38"/>
      <c r="YU161" s="38"/>
      <c r="YV161" s="38"/>
      <c r="YW161" s="38"/>
      <c r="YX161" s="38"/>
      <c r="YY161" s="38"/>
      <c r="YZ161" s="38"/>
      <c r="ZA161" s="38"/>
      <c r="ZB161" s="38"/>
      <c r="ZC161" s="38"/>
      <c r="ZD161" s="38"/>
      <c r="ZE161" s="38"/>
      <c r="ZF161" s="38"/>
      <c r="ZG161" s="38"/>
      <c r="ZH161" s="38"/>
      <c r="ZI161" s="38"/>
      <c r="ZJ161" s="38"/>
      <c r="ZK161" s="38"/>
      <c r="ZL161" s="38"/>
      <c r="ZM161" s="38"/>
      <c r="ZN161" s="38"/>
      <c r="ZO161" s="38"/>
      <c r="ZP161" s="38"/>
      <c r="ZQ161" s="38">
        <v>20</v>
      </c>
      <c r="ZR161" s="38"/>
      <c r="ZS161" s="38"/>
      <c r="ZT161" s="38"/>
      <c r="ZU161" s="38"/>
      <c r="ZV161" s="38"/>
      <c r="ZW161" s="38"/>
      <c r="ZX161" s="38"/>
      <c r="ZY161" s="38"/>
      <c r="ZZ161" s="38"/>
      <c r="AAA161" s="38"/>
      <c r="AAB161" s="38"/>
      <c r="AAC161" s="38"/>
      <c r="AAD161" s="38"/>
      <c r="AAE161" s="38"/>
      <c r="AAF161" s="38"/>
      <c r="AAG161" s="38"/>
      <c r="AAH161" s="38"/>
      <c r="AAI161" s="38"/>
      <c r="AAJ161" s="31">
        <f t="shared" si="15"/>
        <v>0</v>
      </c>
      <c r="AAK161" s="5"/>
    </row>
    <row r="162" spans="1:713" s="36" customFormat="1" x14ac:dyDescent="0.25">
      <c r="A162" s="43" t="s">
        <v>151</v>
      </c>
      <c r="B162" s="77">
        <f t="shared" si="14"/>
        <v>0</v>
      </c>
      <c r="C162" s="69">
        <v>1</v>
      </c>
      <c r="D162" s="71">
        <v>43419</v>
      </c>
      <c r="E162" s="79">
        <v>21.35</v>
      </c>
      <c r="F162" s="79">
        <f t="shared" si="16"/>
        <v>0</v>
      </c>
      <c r="G162" s="77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  <c r="AL162" s="38"/>
      <c r="AM162" s="38"/>
      <c r="AN162" s="38"/>
      <c r="AO162" s="38"/>
      <c r="AP162" s="38"/>
      <c r="AQ162" s="38"/>
      <c r="AR162" s="38"/>
      <c r="AS162" s="38"/>
      <c r="AT162" s="38"/>
      <c r="AU162" s="38"/>
      <c r="AV162" s="38"/>
      <c r="AW162" s="38"/>
      <c r="AX162" s="38"/>
      <c r="AY162" s="38"/>
      <c r="AZ162" s="38"/>
      <c r="BA162" s="38"/>
      <c r="BB162" s="38"/>
      <c r="BC162" s="38"/>
      <c r="BD162" s="38"/>
      <c r="BE162" s="38"/>
      <c r="BF162" s="38"/>
      <c r="BG162" s="38"/>
      <c r="BH162" s="38"/>
      <c r="BI162" s="38"/>
      <c r="BJ162" s="38"/>
      <c r="BK162" s="38"/>
      <c r="BL162" s="38"/>
      <c r="BM162" s="38"/>
      <c r="BN162" s="38"/>
      <c r="BO162" s="38"/>
      <c r="BP162" s="38"/>
      <c r="BQ162" s="38"/>
      <c r="BR162" s="38"/>
      <c r="BS162" s="38"/>
      <c r="BT162" s="38"/>
      <c r="BU162" s="38"/>
      <c r="BV162" s="38"/>
      <c r="BW162" s="38"/>
      <c r="BX162" s="38"/>
      <c r="BY162" s="38"/>
      <c r="BZ162" s="38"/>
      <c r="CA162" s="38"/>
      <c r="CB162" s="38"/>
      <c r="CC162" s="38"/>
      <c r="CD162" s="38"/>
      <c r="CE162" s="38"/>
      <c r="CF162" s="38"/>
      <c r="CG162" s="38"/>
      <c r="CH162" s="38"/>
      <c r="CI162" s="38"/>
      <c r="CJ162" s="38"/>
      <c r="CK162" s="38"/>
      <c r="CL162" s="38"/>
      <c r="CM162" s="38"/>
      <c r="CN162" s="38"/>
      <c r="CO162" s="38"/>
      <c r="CP162" s="38"/>
      <c r="CQ162" s="38"/>
      <c r="CR162" s="38"/>
      <c r="CS162" s="38"/>
      <c r="CT162" s="38"/>
      <c r="CU162" s="38"/>
      <c r="CV162" s="38"/>
      <c r="CW162" s="38"/>
      <c r="CX162" s="38"/>
      <c r="CY162" s="38"/>
      <c r="CZ162" s="38"/>
      <c r="DA162" s="38"/>
      <c r="DB162" s="38"/>
      <c r="DC162" s="38"/>
      <c r="DD162" s="38"/>
      <c r="DE162" s="38"/>
      <c r="DF162" s="38"/>
      <c r="DG162" s="38"/>
      <c r="DH162" s="38"/>
      <c r="DI162" s="38"/>
      <c r="DJ162" s="38"/>
      <c r="DK162" s="38">
        <v>6</v>
      </c>
      <c r="DL162" s="38"/>
      <c r="DM162" s="38"/>
      <c r="DN162" s="38"/>
      <c r="DO162" s="38"/>
      <c r="DP162" s="38"/>
      <c r="DQ162" s="38"/>
      <c r="DR162" s="38"/>
      <c r="DS162" s="38"/>
      <c r="DT162" s="38"/>
      <c r="DU162" s="38">
        <v>6</v>
      </c>
      <c r="DV162" s="38"/>
      <c r="DW162" s="38"/>
      <c r="DX162" s="38"/>
      <c r="DY162" s="38"/>
      <c r="DZ162" s="38"/>
      <c r="EA162" s="38"/>
      <c r="EB162" s="38"/>
      <c r="EC162" s="38"/>
      <c r="ED162" s="38"/>
      <c r="EE162" s="38"/>
      <c r="EF162" s="38"/>
      <c r="EG162" s="38"/>
      <c r="EH162" s="38"/>
      <c r="EI162" s="38"/>
      <c r="EJ162" s="38"/>
      <c r="EK162" s="38"/>
      <c r="EL162" s="38"/>
      <c r="EM162" s="38"/>
      <c r="EN162" s="38"/>
      <c r="EO162" s="38"/>
      <c r="EP162" s="38"/>
      <c r="EQ162" s="38"/>
      <c r="ER162" s="38"/>
      <c r="ES162" s="38"/>
      <c r="ET162" s="38"/>
      <c r="EU162" s="38"/>
      <c r="EV162" s="38"/>
      <c r="EW162" s="38"/>
      <c r="EX162" s="38"/>
      <c r="EY162" s="38"/>
      <c r="EZ162" s="38"/>
      <c r="FA162" s="38"/>
      <c r="FB162" s="38"/>
      <c r="FC162" s="38"/>
      <c r="FD162" s="38"/>
      <c r="FE162" s="38"/>
      <c r="FF162" s="38"/>
      <c r="FG162" s="38"/>
      <c r="FH162" s="38"/>
      <c r="FI162" s="38"/>
      <c r="FJ162" s="38"/>
      <c r="FK162" s="38"/>
      <c r="FL162" s="38"/>
      <c r="FM162" s="38"/>
      <c r="FN162" s="38"/>
      <c r="FO162" s="38"/>
      <c r="FP162" s="38"/>
      <c r="FQ162" s="38"/>
      <c r="FR162" s="38"/>
      <c r="FS162" s="38"/>
      <c r="FT162" s="38"/>
      <c r="FU162" s="38"/>
      <c r="FV162" s="38"/>
      <c r="FW162" s="38"/>
      <c r="FX162" s="38"/>
      <c r="FY162" s="38"/>
      <c r="FZ162" s="38"/>
      <c r="GA162" s="38"/>
      <c r="GB162" s="38"/>
      <c r="GC162" s="38"/>
      <c r="GD162" s="38"/>
      <c r="GE162" s="38"/>
      <c r="GF162" s="38"/>
      <c r="GG162" s="38"/>
      <c r="GH162" s="38"/>
      <c r="GI162" s="38"/>
      <c r="GJ162" s="38"/>
      <c r="GK162" s="38"/>
      <c r="GL162" s="38"/>
      <c r="GM162" s="38"/>
      <c r="GN162" s="38"/>
      <c r="GO162" s="38"/>
      <c r="GP162" s="38"/>
      <c r="GQ162" s="38"/>
      <c r="GR162" s="38"/>
      <c r="GS162" s="38"/>
      <c r="GT162" s="38"/>
      <c r="GU162" s="38"/>
      <c r="GV162" s="38"/>
      <c r="GW162" s="38"/>
      <c r="GX162" s="38"/>
      <c r="GY162" s="38"/>
      <c r="GZ162" s="38"/>
      <c r="HA162" s="38"/>
      <c r="HB162" s="38"/>
      <c r="HC162" s="38"/>
      <c r="HD162" s="38"/>
      <c r="HE162" s="38"/>
      <c r="HF162" s="38"/>
      <c r="HG162" s="38"/>
      <c r="HH162" s="38"/>
      <c r="HI162" s="38"/>
      <c r="HJ162" s="38"/>
      <c r="HK162" s="38"/>
      <c r="HL162" s="38"/>
      <c r="HM162" s="38"/>
      <c r="HN162" s="38"/>
      <c r="HO162" s="38"/>
      <c r="HP162" s="38"/>
      <c r="HQ162" s="38"/>
      <c r="HR162" s="38"/>
      <c r="HS162" s="38"/>
      <c r="HT162" s="38"/>
      <c r="HU162" s="38"/>
      <c r="HV162" s="38"/>
      <c r="HW162" s="38"/>
      <c r="HX162" s="38"/>
      <c r="HY162" s="38"/>
      <c r="HZ162" s="38"/>
      <c r="IA162" s="38"/>
      <c r="IB162" s="38"/>
      <c r="IC162" s="38"/>
      <c r="ID162" s="38"/>
      <c r="IE162" s="38"/>
      <c r="IF162" s="38"/>
      <c r="IG162" s="38"/>
      <c r="IH162" s="38"/>
      <c r="II162" s="38"/>
      <c r="IJ162" s="38"/>
      <c r="IK162" s="38"/>
      <c r="IL162" s="38"/>
      <c r="IM162" s="38"/>
      <c r="IN162" s="38"/>
      <c r="IO162" s="38"/>
      <c r="IP162" s="38"/>
      <c r="IQ162" s="38"/>
      <c r="IR162" s="38"/>
      <c r="IS162" s="38"/>
      <c r="IT162" s="38"/>
      <c r="IU162" s="38"/>
      <c r="IV162" s="38"/>
      <c r="IW162" s="38"/>
      <c r="IX162" s="38"/>
      <c r="IY162" s="38">
        <v>10</v>
      </c>
      <c r="IZ162" s="38"/>
      <c r="JA162" s="38"/>
      <c r="JB162" s="38"/>
      <c r="JC162" s="38"/>
      <c r="JD162" s="38">
        <v>10</v>
      </c>
      <c r="JE162" s="38"/>
      <c r="JF162" s="38"/>
      <c r="JG162" s="38"/>
      <c r="JH162" s="38"/>
      <c r="JI162" s="38"/>
      <c r="JJ162" s="38"/>
      <c r="JK162" s="38"/>
      <c r="JL162" s="38"/>
      <c r="JM162" s="38"/>
      <c r="JN162" s="38"/>
      <c r="JO162" s="38"/>
      <c r="JP162" s="38"/>
      <c r="JQ162" s="38"/>
      <c r="JR162" s="38"/>
      <c r="JS162" s="38"/>
      <c r="JT162" s="38"/>
      <c r="JU162" s="38"/>
      <c r="JV162" s="38"/>
      <c r="JW162" s="38"/>
      <c r="JX162" s="38"/>
      <c r="JY162" s="38"/>
      <c r="JZ162" s="38"/>
      <c r="KA162" s="38"/>
      <c r="KB162" s="38"/>
      <c r="KC162" s="38"/>
      <c r="KD162" s="38"/>
      <c r="KE162" s="38"/>
      <c r="KF162" s="38"/>
      <c r="KG162" s="38"/>
      <c r="KH162" s="38"/>
      <c r="KI162" s="38"/>
      <c r="KJ162" s="38"/>
      <c r="KK162" s="38"/>
      <c r="KL162" s="38"/>
      <c r="KM162" s="38"/>
      <c r="KN162" s="38"/>
      <c r="KO162" s="38"/>
      <c r="KP162" s="38"/>
      <c r="KQ162" s="38"/>
      <c r="KR162" s="38"/>
      <c r="KS162" s="38"/>
      <c r="KT162" s="38"/>
      <c r="KU162" s="38"/>
      <c r="KV162" s="38"/>
      <c r="KW162" s="38"/>
      <c r="KX162" s="38"/>
      <c r="KY162" s="38"/>
      <c r="KZ162" s="38"/>
      <c r="LA162" s="38"/>
      <c r="LB162" s="38"/>
      <c r="LC162" s="38"/>
      <c r="LD162" s="38"/>
      <c r="LE162" s="38"/>
      <c r="LF162" s="38"/>
      <c r="LG162" s="38"/>
      <c r="LH162" s="38"/>
      <c r="LI162" s="38"/>
      <c r="LJ162" s="38"/>
      <c r="LK162" s="38"/>
      <c r="LL162" s="38">
        <v>20</v>
      </c>
      <c r="LM162" s="38"/>
      <c r="LN162" s="38"/>
      <c r="LO162" s="38"/>
      <c r="LP162" s="38"/>
      <c r="LQ162" s="38"/>
      <c r="LR162" s="38"/>
      <c r="LS162" s="38"/>
      <c r="LT162" s="38"/>
      <c r="LU162" s="38"/>
      <c r="LV162" s="38"/>
      <c r="LW162" s="38"/>
      <c r="LX162" s="38"/>
      <c r="LY162" s="38"/>
      <c r="LZ162" s="38"/>
      <c r="MA162" s="38"/>
      <c r="MB162" s="38"/>
      <c r="MC162" s="38">
        <v>10</v>
      </c>
      <c r="MD162" s="38"/>
      <c r="ME162" s="38"/>
      <c r="MF162" s="38"/>
      <c r="MG162" s="38"/>
      <c r="MH162" s="38"/>
      <c r="MI162" s="38"/>
      <c r="MJ162" s="38"/>
      <c r="MK162" s="38"/>
      <c r="ML162" s="38"/>
      <c r="MM162" s="38"/>
      <c r="MN162" s="38"/>
      <c r="MO162" s="38"/>
      <c r="MP162" s="38"/>
      <c r="MQ162" s="38"/>
      <c r="MR162" s="38"/>
      <c r="MS162" s="38"/>
      <c r="MT162" s="38"/>
      <c r="MU162" s="38"/>
      <c r="MV162" s="38"/>
      <c r="MW162" s="38"/>
      <c r="MX162" s="38"/>
      <c r="MY162" s="38"/>
      <c r="MZ162" s="38"/>
      <c r="NA162" s="38"/>
      <c r="NB162" s="38"/>
      <c r="NC162" s="38"/>
      <c r="ND162" s="38"/>
      <c r="NE162" s="38"/>
      <c r="NF162" s="38">
        <v>10</v>
      </c>
      <c r="NG162" s="38"/>
      <c r="NH162" s="38"/>
      <c r="NI162" s="38"/>
      <c r="NJ162" s="38"/>
      <c r="NK162" s="38"/>
      <c r="NL162" s="38"/>
      <c r="NM162" s="38"/>
      <c r="NN162" s="38"/>
      <c r="NO162" s="38"/>
      <c r="NP162" s="38"/>
      <c r="NQ162" s="38">
        <v>10</v>
      </c>
      <c r="NR162" s="38"/>
      <c r="NS162" s="38"/>
      <c r="NT162" s="38"/>
      <c r="NU162" s="38"/>
      <c r="NV162" s="38"/>
      <c r="NW162" s="38"/>
      <c r="NX162" s="38"/>
      <c r="NY162" s="38"/>
      <c r="NZ162" s="38"/>
      <c r="OA162" s="38"/>
      <c r="OB162" s="38"/>
      <c r="OC162" s="38"/>
      <c r="OD162" s="38"/>
      <c r="OE162" s="38"/>
      <c r="OF162" s="38"/>
      <c r="OG162" s="38"/>
      <c r="OH162" s="38"/>
      <c r="OI162" s="38"/>
      <c r="OJ162" s="38"/>
      <c r="OK162" s="38"/>
      <c r="OL162" s="38"/>
      <c r="OM162" s="38"/>
      <c r="ON162" s="38"/>
      <c r="OO162" s="38"/>
      <c r="OP162" s="38"/>
      <c r="OQ162" s="38"/>
      <c r="OR162" s="38"/>
      <c r="OS162" s="38"/>
      <c r="OT162" s="38"/>
      <c r="OU162" s="38"/>
      <c r="OV162" s="38"/>
      <c r="OW162" s="38"/>
      <c r="OX162" s="38"/>
      <c r="OY162" s="38"/>
      <c r="OZ162" s="38"/>
      <c r="PA162" s="38"/>
      <c r="PB162" s="38"/>
      <c r="PC162" s="38"/>
      <c r="PD162" s="38"/>
      <c r="PE162" s="38"/>
      <c r="PF162" s="38"/>
      <c r="PG162" s="38"/>
      <c r="PH162" s="38"/>
      <c r="PI162" s="38"/>
      <c r="PJ162" s="38"/>
      <c r="PK162" s="38"/>
      <c r="PL162" s="38"/>
      <c r="PM162" s="38"/>
      <c r="PN162" s="38"/>
      <c r="PO162" s="38"/>
      <c r="PP162" s="38"/>
      <c r="PQ162" s="38"/>
      <c r="PR162" s="38"/>
      <c r="PS162" s="38"/>
      <c r="PT162" s="38"/>
      <c r="PU162" s="38"/>
      <c r="PV162" s="38"/>
      <c r="PW162" s="38"/>
      <c r="PX162" s="38"/>
      <c r="PY162" s="38"/>
      <c r="PZ162" s="38"/>
      <c r="QA162" s="38"/>
      <c r="QB162" s="38"/>
      <c r="QC162" s="38"/>
      <c r="QD162" s="38"/>
      <c r="QE162" s="38"/>
      <c r="QF162" s="38"/>
      <c r="QG162" s="38"/>
      <c r="QH162" s="38"/>
      <c r="QI162" s="38"/>
      <c r="QJ162" s="38"/>
      <c r="QK162" s="38"/>
      <c r="QL162" s="38"/>
      <c r="QM162" s="38"/>
      <c r="QN162" s="38"/>
      <c r="QO162" s="38"/>
      <c r="QP162" s="38"/>
      <c r="QQ162" s="38"/>
      <c r="QR162" s="38"/>
      <c r="QS162" s="38"/>
      <c r="QT162" s="38"/>
      <c r="QU162" s="38"/>
      <c r="QV162" s="38"/>
      <c r="QW162" s="38"/>
      <c r="QX162" s="38"/>
      <c r="QY162" s="38"/>
      <c r="QZ162" s="38"/>
      <c r="RA162" s="38"/>
      <c r="RB162" s="38"/>
      <c r="RC162" s="38"/>
      <c r="RD162" s="38">
        <v>10</v>
      </c>
      <c r="RE162" s="38"/>
      <c r="RF162" s="38"/>
      <c r="RG162" s="38"/>
      <c r="RH162" s="38"/>
      <c r="RI162" s="38"/>
      <c r="RJ162" s="38"/>
      <c r="RK162" s="38"/>
      <c r="RL162" s="38"/>
      <c r="RM162" s="38"/>
      <c r="RN162" s="38"/>
      <c r="RO162" s="38"/>
      <c r="RP162" s="38"/>
      <c r="RQ162" s="38"/>
      <c r="RR162" s="38"/>
      <c r="RS162" s="38"/>
      <c r="RT162" s="38"/>
      <c r="RU162" s="38"/>
      <c r="RV162" s="38"/>
      <c r="RW162" s="38"/>
      <c r="RX162" s="38"/>
      <c r="RY162" s="38"/>
      <c r="RZ162" s="38"/>
      <c r="SA162" s="38"/>
      <c r="SB162" s="38"/>
      <c r="SC162" s="38"/>
      <c r="SD162" s="38"/>
      <c r="SE162" s="38"/>
      <c r="SF162" s="38"/>
      <c r="SG162" s="38"/>
      <c r="SH162" s="38"/>
      <c r="SI162" s="38"/>
      <c r="SJ162" s="38"/>
      <c r="SK162" s="38"/>
      <c r="SL162" s="38"/>
      <c r="SM162" s="38"/>
      <c r="SN162" s="38"/>
      <c r="SO162" s="38"/>
      <c r="SP162" s="38"/>
      <c r="SQ162" s="38"/>
      <c r="SR162" s="38"/>
      <c r="SS162" s="38"/>
      <c r="ST162" s="38"/>
      <c r="SU162" s="38"/>
      <c r="SV162" s="38"/>
      <c r="SW162" s="38"/>
      <c r="SX162" s="38"/>
      <c r="SY162" s="38"/>
      <c r="SZ162" s="38"/>
      <c r="TA162" s="38"/>
      <c r="TB162" s="38"/>
      <c r="TC162" s="38"/>
      <c r="TD162" s="38"/>
      <c r="TE162" s="38"/>
      <c r="TF162" s="38"/>
      <c r="TG162" s="38"/>
      <c r="TH162" s="38"/>
      <c r="TI162" s="38"/>
      <c r="TJ162" s="38"/>
      <c r="TK162" s="38"/>
      <c r="TL162" s="38"/>
      <c r="TM162" s="38"/>
      <c r="TN162" s="38"/>
      <c r="TO162" s="38"/>
      <c r="TP162" s="38"/>
      <c r="TQ162" s="38"/>
      <c r="TR162" s="38"/>
      <c r="TS162" s="38"/>
      <c r="TT162" s="38"/>
      <c r="TU162" s="38"/>
      <c r="TV162" s="38"/>
      <c r="TW162" s="38"/>
      <c r="TX162" s="38"/>
      <c r="TY162" s="38"/>
      <c r="TZ162" s="38"/>
      <c r="UA162" s="38"/>
      <c r="UB162" s="38"/>
      <c r="UC162" s="38"/>
      <c r="UD162" s="38"/>
      <c r="UE162" s="38"/>
      <c r="UF162" s="38"/>
      <c r="UG162" s="38"/>
      <c r="UH162" s="38"/>
      <c r="UI162" s="38"/>
      <c r="UJ162" s="38"/>
      <c r="UK162" s="38"/>
      <c r="UL162" s="38"/>
      <c r="UM162" s="38"/>
      <c r="UN162" s="38"/>
      <c r="UO162" s="38"/>
      <c r="UP162" s="38"/>
      <c r="UQ162" s="38"/>
      <c r="UR162" s="38"/>
      <c r="US162" s="38"/>
      <c r="UT162" s="38"/>
      <c r="UU162" s="38"/>
      <c r="UV162" s="38"/>
      <c r="UW162" s="38"/>
      <c r="UX162" s="38"/>
      <c r="UY162" s="38"/>
      <c r="UZ162" s="38"/>
      <c r="VA162" s="38"/>
      <c r="VB162" s="38"/>
      <c r="VC162" s="38"/>
      <c r="VD162" s="38"/>
      <c r="VE162" s="38"/>
      <c r="VF162" s="38"/>
      <c r="VG162" s="38"/>
      <c r="VH162" s="38"/>
      <c r="VI162" s="38"/>
      <c r="VJ162" s="38">
        <v>10</v>
      </c>
      <c r="VK162" s="38"/>
      <c r="VL162" s="38"/>
      <c r="VM162" s="38"/>
      <c r="VN162" s="38"/>
      <c r="VO162" s="38"/>
      <c r="VP162" s="38"/>
      <c r="VQ162" s="38">
        <v>10</v>
      </c>
      <c r="VR162" s="38"/>
      <c r="VS162" s="38"/>
      <c r="VT162" s="38"/>
      <c r="VU162" s="38"/>
      <c r="VV162" s="38"/>
      <c r="VW162" s="38"/>
      <c r="VX162" s="38"/>
      <c r="VY162" s="38"/>
      <c r="VZ162" s="38"/>
      <c r="WA162" s="38"/>
      <c r="WB162" s="38"/>
      <c r="WC162" s="38"/>
      <c r="WD162" s="38"/>
      <c r="WE162" s="38"/>
      <c r="WF162" s="38">
        <v>8</v>
      </c>
      <c r="WG162" s="38"/>
      <c r="WH162" s="38"/>
      <c r="WI162" s="38"/>
      <c r="WJ162" s="38"/>
      <c r="WK162" s="38"/>
      <c r="WL162" s="38"/>
      <c r="WM162" s="38"/>
      <c r="WN162" s="38"/>
      <c r="WO162" s="38"/>
      <c r="WP162" s="38"/>
      <c r="WQ162" s="38"/>
      <c r="WR162" s="38"/>
      <c r="WS162" s="38"/>
      <c r="WT162" s="38"/>
      <c r="WU162" s="38"/>
      <c r="WV162" s="38"/>
      <c r="WW162" s="38">
        <v>8</v>
      </c>
      <c r="WX162" s="38"/>
      <c r="WY162" s="38"/>
      <c r="WZ162" s="38"/>
      <c r="XA162" s="38"/>
      <c r="XB162" s="38"/>
      <c r="XC162" s="38"/>
      <c r="XD162" s="38"/>
      <c r="XE162" s="38"/>
      <c r="XF162" s="38"/>
      <c r="XG162" s="38"/>
      <c r="XH162" s="38"/>
      <c r="XI162" s="38"/>
      <c r="XJ162" s="38"/>
      <c r="XK162" s="38"/>
      <c r="XL162" s="38"/>
      <c r="XM162" s="38"/>
      <c r="XN162" s="38"/>
      <c r="XO162" s="38"/>
      <c r="XP162" s="38"/>
      <c r="XQ162" s="38"/>
      <c r="XR162" s="38"/>
      <c r="XS162" s="38"/>
      <c r="XT162" s="38"/>
      <c r="XU162" s="38"/>
      <c r="XV162" s="38"/>
      <c r="XW162" s="38"/>
      <c r="XX162" s="38"/>
      <c r="XY162" s="38"/>
      <c r="XZ162" s="38"/>
      <c r="YA162" s="38"/>
      <c r="YB162" s="38"/>
      <c r="YC162" s="38"/>
      <c r="YD162" s="38"/>
      <c r="YE162" s="38"/>
      <c r="YF162" s="38"/>
      <c r="YG162" s="38"/>
      <c r="YH162" s="38"/>
      <c r="YI162" s="38"/>
      <c r="YJ162" s="38"/>
      <c r="YK162" s="38"/>
      <c r="YL162" s="38"/>
      <c r="YM162" s="38"/>
      <c r="YN162" s="38"/>
      <c r="YO162" s="38"/>
      <c r="YP162" s="38"/>
      <c r="YQ162" s="38"/>
      <c r="YR162" s="38"/>
      <c r="YS162" s="38"/>
      <c r="YT162" s="38"/>
      <c r="YU162" s="38"/>
      <c r="YV162" s="38"/>
      <c r="YW162" s="38"/>
      <c r="YX162" s="38"/>
      <c r="YY162" s="38"/>
      <c r="YZ162" s="38"/>
      <c r="ZA162" s="38"/>
      <c r="ZB162" s="38"/>
      <c r="ZC162" s="38"/>
      <c r="ZD162" s="38"/>
      <c r="ZE162" s="38"/>
      <c r="ZF162" s="38"/>
      <c r="ZG162" s="38"/>
      <c r="ZH162" s="38"/>
      <c r="ZI162" s="38"/>
      <c r="ZJ162" s="38"/>
      <c r="ZK162" s="38"/>
      <c r="ZL162" s="38"/>
      <c r="ZM162" s="38"/>
      <c r="ZN162" s="38"/>
      <c r="ZO162" s="38"/>
      <c r="ZP162" s="38"/>
      <c r="ZQ162" s="38"/>
      <c r="ZR162" s="38"/>
      <c r="ZS162" s="38"/>
      <c r="ZT162" s="38"/>
      <c r="ZU162" s="38"/>
      <c r="ZV162" s="38"/>
      <c r="ZW162" s="38"/>
      <c r="ZX162" s="38"/>
      <c r="ZY162" s="38"/>
      <c r="ZZ162" s="38"/>
      <c r="AAA162" s="38"/>
      <c r="AAB162" s="38"/>
      <c r="AAC162" s="38"/>
      <c r="AAD162" s="38"/>
      <c r="AAE162" s="38"/>
      <c r="AAF162" s="38"/>
      <c r="AAG162" s="38"/>
      <c r="AAH162" s="38"/>
      <c r="AAI162" s="38"/>
      <c r="AAJ162" s="31">
        <f t="shared" si="15"/>
        <v>0</v>
      </c>
      <c r="AAK162" s="5"/>
    </row>
    <row r="163" spans="1:713" s="36" customFormat="1" x14ac:dyDescent="0.25">
      <c r="A163" s="43" t="s">
        <v>151</v>
      </c>
      <c r="B163" s="77">
        <f t="shared" si="14"/>
        <v>10</v>
      </c>
      <c r="C163" s="69">
        <v>10</v>
      </c>
      <c r="D163" s="71">
        <v>43451</v>
      </c>
      <c r="E163" s="79">
        <v>21.57</v>
      </c>
      <c r="F163" s="79">
        <f t="shared" si="16"/>
        <v>215.7</v>
      </c>
      <c r="G163" s="77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  <c r="AL163" s="38"/>
      <c r="AM163" s="38"/>
      <c r="AN163" s="38"/>
      <c r="AO163" s="38"/>
      <c r="AP163" s="38"/>
      <c r="AQ163" s="38"/>
      <c r="AR163" s="38"/>
      <c r="AS163" s="38"/>
      <c r="AT163" s="38"/>
      <c r="AU163" s="38"/>
      <c r="AV163" s="38"/>
      <c r="AW163" s="38"/>
      <c r="AX163" s="38"/>
      <c r="AY163" s="38"/>
      <c r="AZ163" s="38"/>
      <c r="BA163" s="38"/>
      <c r="BB163" s="38"/>
      <c r="BC163" s="38"/>
      <c r="BD163" s="38"/>
      <c r="BE163" s="38"/>
      <c r="BF163" s="38"/>
      <c r="BG163" s="38"/>
      <c r="BH163" s="38"/>
      <c r="BI163" s="38"/>
      <c r="BJ163" s="38"/>
      <c r="BK163" s="38"/>
      <c r="BL163" s="38"/>
      <c r="BM163" s="38"/>
      <c r="BN163" s="38"/>
      <c r="BO163" s="38"/>
      <c r="BP163" s="38"/>
      <c r="BQ163" s="38"/>
      <c r="BR163" s="38"/>
      <c r="BS163" s="38"/>
      <c r="BT163" s="38"/>
      <c r="BU163" s="38"/>
      <c r="BV163" s="38"/>
      <c r="BW163" s="38"/>
      <c r="BX163" s="38"/>
      <c r="BY163" s="38"/>
      <c r="BZ163" s="38"/>
      <c r="CA163" s="38"/>
      <c r="CB163" s="38"/>
      <c r="CC163" s="38"/>
      <c r="CD163" s="38"/>
      <c r="CE163" s="38"/>
      <c r="CF163" s="38"/>
      <c r="CG163" s="38"/>
      <c r="CH163" s="38"/>
      <c r="CI163" s="38"/>
      <c r="CJ163" s="38"/>
      <c r="CK163" s="38"/>
      <c r="CL163" s="38"/>
      <c r="CM163" s="38"/>
      <c r="CN163" s="38"/>
      <c r="CO163" s="38"/>
      <c r="CP163" s="38"/>
      <c r="CQ163" s="38"/>
      <c r="CR163" s="38"/>
      <c r="CS163" s="38"/>
      <c r="CT163" s="38"/>
      <c r="CU163" s="38"/>
      <c r="CV163" s="38"/>
      <c r="CW163" s="38"/>
      <c r="CX163" s="38"/>
      <c r="CY163" s="38"/>
      <c r="CZ163" s="38"/>
      <c r="DA163" s="38"/>
      <c r="DB163" s="38"/>
      <c r="DC163" s="38"/>
      <c r="DD163" s="38"/>
      <c r="DE163" s="38"/>
      <c r="DF163" s="38"/>
      <c r="DG163" s="38"/>
      <c r="DH163" s="38"/>
      <c r="DI163" s="38"/>
      <c r="DJ163" s="38"/>
      <c r="DK163" s="38"/>
      <c r="DL163" s="38"/>
      <c r="DM163" s="38"/>
      <c r="DN163" s="38"/>
      <c r="DO163" s="38"/>
      <c r="DP163" s="38"/>
      <c r="DQ163" s="38"/>
      <c r="DR163" s="38"/>
      <c r="DS163" s="38"/>
      <c r="DT163" s="38"/>
      <c r="DU163" s="38"/>
      <c r="DV163" s="38"/>
      <c r="DW163" s="38"/>
      <c r="DX163" s="38"/>
      <c r="DY163" s="38"/>
      <c r="DZ163" s="38"/>
      <c r="EA163" s="38"/>
      <c r="EB163" s="38"/>
      <c r="EC163" s="38"/>
      <c r="ED163" s="38"/>
      <c r="EE163" s="38"/>
      <c r="EF163" s="38"/>
      <c r="EG163" s="38"/>
      <c r="EH163" s="38"/>
      <c r="EI163" s="38"/>
      <c r="EJ163" s="38"/>
      <c r="EK163" s="38"/>
      <c r="EL163" s="38"/>
      <c r="EM163" s="38"/>
      <c r="EN163" s="38"/>
      <c r="EO163" s="38"/>
      <c r="EP163" s="38"/>
      <c r="EQ163" s="38"/>
      <c r="ER163" s="38"/>
      <c r="ES163" s="38"/>
      <c r="ET163" s="38"/>
      <c r="EU163" s="38"/>
      <c r="EV163" s="38"/>
      <c r="EW163" s="38"/>
      <c r="EX163" s="38"/>
      <c r="EY163" s="38"/>
      <c r="EZ163" s="38"/>
      <c r="FA163" s="38"/>
      <c r="FB163" s="38"/>
      <c r="FC163" s="38"/>
      <c r="FD163" s="38"/>
      <c r="FE163" s="38"/>
      <c r="FF163" s="38"/>
      <c r="FG163" s="38"/>
      <c r="FH163" s="38"/>
      <c r="FI163" s="38"/>
      <c r="FJ163" s="38"/>
      <c r="FK163" s="38"/>
      <c r="FL163" s="38"/>
      <c r="FM163" s="38"/>
      <c r="FN163" s="38"/>
      <c r="FO163" s="38"/>
      <c r="FP163" s="38"/>
      <c r="FQ163" s="38"/>
      <c r="FR163" s="38"/>
      <c r="FS163" s="38"/>
      <c r="FT163" s="38"/>
      <c r="FU163" s="38"/>
      <c r="FV163" s="38"/>
      <c r="FW163" s="38"/>
      <c r="FX163" s="38"/>
      <c r="FY163" s="38"/>
      <c r="FZ163" s="38"/>
      <c r="GA163" s="38"/>
      <c r="GB163" s="38"/>
      <c r="GC163" s="38"/>
      <c r="GD163" s="38"/>
      <c r="GE163" s="38"/>
      <c r="GF163" s="38"/>
      <c r="GG163" s="38"/>
      <c r="GH163" s="38"/>
      <c r="GI163" s="38"/>
      <c r="GJ163" s="38"/>
      <c r="GK163" s="38"/>
      <c r="GL163" s="38"/>
      <c r="GM163" s="38"/>
      <c r="GN163" s="38"/>
      <c r="GO163" s="38"/>
      <c r="GP163" s="38"/>
      <c r="GQ163" s="38"/>
      <c r="GR163" s="38"/>
      <c r="GS163" s="38"/>
      <c r="GT163" s="38"/>
      <c r="GU163" s="38"/>
      <c r="GV163" s="38"/>
      <c r="GW163" s="38"/>
      <c r="GX163" s="38"/>
      <c r="GY163" s="38"/>
      <c r="GZ163" s="38"/>
      <c r="HA163" s="38"/>
      <c r="HB163" s="38"/>
      <c r="HC163" s="38"/>
      <c r="HD163" s="38"/>
      <c r="HE163" s="38"/>
      <c r="HF163" s="38"/>
      <c r="HG163" s="38"/>
      <c r="HH163" s="38"/>
      <c r="HI163" s="38"/>
      <c r="HJ163" s="38"/>
      <c r="HK163" s="38"/>
      <c r="HL163" s="38"/>
      <c r="HM163" s="38"/>
      <c r="HN163" s="38"/>
      <c r="HO163" s="38"/>
      <c r="HP163" s="38"/>
      <c r="HQ163" s="38"/>
      <c r="HR163" s="38"/>
      <c r="HS163" s="38"/>
      <c r="HT163" s="38"/>
      <c r="HU163" s="38"/>
      <c r="HV163" s="38"/>
      <c r="HW163" s="38"/>
      <c r="HX163" s="38"/>
      <c r="HY163" s="38"/>
      <c r="HZ163" s="38"/>
      <c r="IA163" s="38"/>
      <c r="IB163" s="38"/>
      <c r="IC163" s="38"/>
      <c r="ID163" s="38"/>
      <c r="IE163" s="38"/>
      <c r="IF163" s="38"/>
      <c r="IG163" s="38"/>
      <c r="IH163" s="38"/>
      <c r="II163" s="38"/>
      <c r="IJ163" s="38"/>
      <c r="IK163" s="38"/>
      <c r="IL163" s="38"/>
      <c r="IM163" s="38"/>
      <c r="IN163" s="38"/>
      <c r="IO163" s="38"/>
      <c r="IP163" s="38"/>
      <c r="IQ163" s="38"/>
      <c r="IR163" s="38"/>
      <c r="IS163" s="38"/>
      <c r="IT163" s="38"/>
      <c r="IU163" s="38"/>
      <c r="IV163" s="38"/>
      <c r="IW163" s="38"/>
      <c r="IX163" s="38"/>
      <c r="IY163" s="38"/>
      <c r="IZ163" s="38"/>
      <c r="JA163" s="38"/>
      <c r="JB163" s="38"/>
      <c r="JC163" s="38"/>
      <c r="JD163" s="38">
        <v>6</v>
      </c>
      <c r="JE163" s="38"/>
      <c r="JF163" s="38"/>
      <c r="JG163" s="38"/>
      <c r="JH163" s="38"/>
      <c r="JI163" s="38"/>
      <c r="JJ163" s="38">
        <v>6</v>
      </c>
      <c r="JK163" s="38"/>
      <c r="JL163" s="38"/>
      <c r="JM163" s="38"/>
      <c r="JN163" s="38"/>
      <c r="JO163" s="38"/>
      <c r="JP163" s="38"/>
      <c r="JQ163" s="38"/>
      <c r="JR163" s="38"/>
      <c r="JS163" s="38"/>
      <c r="JT163" s="38"/>
      <c r="JU163" s="38"/>
      <c r="JV163" s="38"/>
      <c r="JW163" s="38"/>
      <c r="JX163" s="38"/>
      <c r="JY163" s="38"/>
      <c r="JZ163" s="38"/>
      <c r="KA163" s="38"/>
      <c r="KB163" s="38"/>
      <c r="KC163" s="38"/>
      <c r="KD163" s="38"/>
      <c r="KE163" s="38"/>
      <c r="KF163" s="38"/>
      <c r="KG163" s="38"/>
      <c r="KH163" s="38"/>
      <c r="KI163" s="38"/>
      <c r="KJ163" s="38"/>
      <c r="KK163" s="38"/>
      <c r="KL163" s="38"/>
      <c r="KM163" s="38"/>
      <c r="KN163" s="38"/>
      <c r="KO163" s="38"/>
      <c r="KP163" s="38"/>
      <c r="KQ163" s="38"/>
      <c r="KR163" s="38"/>
      <c r="KS163" s="38"/>
      <c r="KT163" s="38"/>
      <c r="KU163" s="38"/>
      <c r="KV163" s="38"/>
      <c r="KW163" s="38"/>
      <c r="KX163" s="38"/>
      <c r="KY163" s="38"/>
      <c r="KZ163" s="38"/>
      <c r="LA163" s="38"/>
      <c r="LB163" s="38"/>
      <c r="LC163" s="38"/>
      <c r="LD163" s="38"/>
      <c r="LE163" s="38"/>
      <c r="LF163" s="38"/>
      <c r="LG163" s="38"/>
      <c r="LH163" s="38"/>
      <c r="LI163" s="38"/>
      <c r="LJ163" s="38"/>
      <c r="LK163" s="38"/>
      <c r="LL163" s="38"/>
      <c r="LM163" s="38"/>
      <c r="LN163" s="38"/>
      <c r="LO163" s="38"/>
      <c r="LP163" s="38"/>
      <c r="LQ163" s="38"/>
      <c r="LR163" s="38"/>
      <c r="LS163" s="38"/>
      <c r="LT163" s="38"/>
      <c r="LU163" s="38"/>
      <c r="LV163" s="38"/>
      <c r="LW163" s="38"/>
      <c r="LX163" s="38"/>
      <c r="LY163" s="38"/>
      <c r="LZ163" s="38"/>
      <c r="MA163" s="38"/>
      <c r="MB163" s="38"/>
      <c r="MC163" s="38"/>
      <c r="MD163" s="38"/>
      <c r="ME163" s="38"/>
      <c r="MF163" s="38"/>
      <c r="MG163" s="38"/>
      <c r="MH163" s="38"/>
      <c r="MI163" s="38"/>
      <c r="MJ163" s="38"/>
      <c r="MK163" s="38"/>
      <c r="ML163" s="38"/>
      <c r="MM163" s="38"/>
      <c r="MN163" s="38"/>
      <c r="MO163" s="38"/>
      <c r="MP163" s="38"/>
      <c r="MQ163" s="38"/>
      <c r="MR163" s="38"/>
      <c r="MS163" s="38"/>
      <c r="MT163" s="38"/>
      <c r="MU163" s="38"/>
      <c r="MV163" s="38"/>
      <c r="MW163" s="38"/>
      <c r="MX163" s="38"/>
      <c r="MY163" s="38"/>
      <c r="MZ163" s="38"/>
      <c r="NA163" s="38"/>
      <c r="NB163" s="38"/>
      <c r="NC163" s="38"/>
      <c r="ND163" s="38"/>
      <c r="NE163" s="38"/>
      <c r="NF163" s="38"/>
      <c r="NG163" s="38"/>
      <c r="NH163" s="38"/>
      <c r="NI163" s="38"/>
      <c r="NJ163" s="38"/>
      <c r="NK163" s="38"/>
      <c r="NL163" s="38"/>
      <c r="NM163" s="38"/>
      <c r="NN163" s="38"/>
      <c r="NO163" s="38"/>
      <c r="NP163" s="38"/>
      <c r="NQ163" s="38"/>
      <c r="NR163" s="38"/>
      <c r="NS163" s="38"/>
      <c r="NT163" s="38"/>
      <c r="NU163" s="38"/>
      <c r="NV163" s="38"/>
      <c r="NW163" s="38"/>
      <c r="NX163" s="38"/>
      <c r="NY163" s="38"/>
      <c r="NZ163" s="38"/>
      <c r="OA163" s="38"/>
      <c r="OB163" s="38"/>
      <c r="OC163" s="38"/>
      <c r="OD163" s="38"/>
      <c r="OE163" s="38"/>
      <c r="OF163" s="38"/>
      <c r="OG163" s="38"/>
      <c r="OH163" s="38"/>
      <c r="OI163" s="38"/>
      <c r="OJ163" s="38"/>
      <c r="OK163" s="38"/>
      <c r="OL163" s="38"/>
      <c r="OM163" s="38"/>
      <c r="ON163" s="38"/>
      <c r="OO163" s="38"/>
      <c r="OP163" s="38"/>
      <c r="OQ163" s="38"/>
      <c r="OR163" s="38"/>
      <c r="OS163" s="38"/>
      <c r="OT163" s="38"/>
      <c r="OU163" s="38"/>
      <c r="OV163" s="38"/>
      <c r="OW163" s="38"/>
      <c r="OX163" s="38"/>
      <c r="OY163" s="38"/>
      <c r="OZ163" s="38"/>
      <c r="PA163" s="38"/>
      <c r="PB163" s="38"/>
      <c r="PC163" s="38"/>
      <c r="PD163" s="38"/>
      <c r="PE163" s="38"/>
      <c r="PF163" s="38"/>
      <c r="PG163" s="38"/>
      <c r="PH163" s="38"/>
      <c r="PI163" s="38"/>
      <c r="PJ163" s="38"/>
      <c r="PK163" s="38"/>
      <c r="PL163" s="38"/>
      <c r="PM163" s="38"/>
      <c r="PN163" s="38"/>
      <c r="PO163" s="38"/>
      <c r="PP163" s="38"/>
      <c r="PQ163" s="38"/>
      <c r="PR163" s="38"/>
      <c r="PS163" s="38"/>
      <c r="PT163" s="38"/>
      <c r="PU163" s="38"/>
      <c r="PV163" s="38"/>
      <c r="PW163" s="38"/>
      <c r="PX163" s="38"/>
      <c r="PY163" s="38"/>
      <c r="PZ163" s="38"/>
      <c r="QA163" s="38"/>
      <c r="QB163" s="38"/>
      <c r="QC163" s="38"/>
      <c r="QD163" s="38"/>
      <c r="QE163" s="38"/>
      <c r="QF163" s="38"/>
      <c r="QG163" s="38"/>
      <c r="QH163" s="38"/>
      <c r="QI163" s="38"/>
      <c r="QJ163" s="38"/>
      <c r="QK163" s="38"/>
      <c r="QL163" s="38"/>
      <c r="QM163" s="38"/>
      <c r="QN163" s="38"/>
      <c r="QO163" s="38"/>
      <c r="QP163" s="38"/>
      <c r="QQ163" s="38"/>
      <c r="QR163" s="38"/>
      <c r="QS163" s="38"/>
      <c r="QT163" s="38"/>
      <c r="QU163" s="38"/>
      <c r="QV163" s="38"/>
      <c r="QW163" s="38"/>
      <c r="QX163" s="38"/>
      <c r="QY163" s="38"/>
      <c r="QZ163" s="38"/>
      <c r="RA163" s="38"/>
      <c r="RB163" s="38"/>
      <c r="RC163" s="38"/>
      <c r="RD163" s="38"/>
      <c r="RE163" s="38"/>
      <c r="RF163" s="38"/>
      <c r="RG163" s="38"/>
      <c r="RH163" s="38"/>
      <c r="RI163" s="38"/>
      <c r="RJ163" s="38"/>
      <c r="RK163" s="38"/>
      <c r="RL163" s="38"/>
      <c r="RM163" s="38"/>
      <c r="RN163" s="38"/>
      <c r="RO163" s="38"/>
      <c r="RP163" s="38"/>
      <c r="RQ163" s="38"/>
      <c r="RR163" s="38"/>
      <c r="RS163" s="38"/>
      <c r="RT163" s="38"/>
      <c r="RU163" s="38"/>
      <c r="RV163" s="38"/>
      <c r="RW163" s="38"/>
      <c r="RX163" s="38"/>
      <c r="RY163" s="38"/>
      <c r="RZ163" s="38"/>
      <c r="SA163" s="38"/>
      <c r="SB163" s="38"/>
      <c r="SC163" s="38"/>
      <c r="SD163" s="38"/>
      <c r="SE163" s="38"/>
      <c r="SF163" s="38"/>
      <c r="SG163" s="38"/>
      <c r="SH163" s="38"/>
      <c r="SI163" s="38">
        <v>4</v>
      </c>
      <c r="SJ163" s="38"/>
      <c r="SK163" s="38"/>
      <c r="SL163" s="38"/>
      <c r="SM163" s="38"/>
      <c r="SN163" s="38"/>
      <c r="SO163" s="38"/>
      <c r="SP163" s="38">
        <v>4</v>
      </c>
      <c r="SQ163" s="38"/>
      <c r="SR163" s="38"/>
      <c r="SS163" s="38"/>
      <c r="ST163" s="38"/>
      <c r="SU163" s="38"/>
      <c r="SV163" s="38"/>
      <c r="SW163" s="38"/>
      <c r="SX163" s="38"/>
      <c r="SY163" s="38"/>
      <c r="SZ163" s="38"/>
      <c r="TA163" s="38"/>
      <c r="TB163" s="38"/>
      <c r="TC163" s="38"/>
      <c r="TD163" s="38"/>
      <c r="TE163" s="38"/>
      <c r="TF163" s="38"/>
      <c r="TG163" s="38"/>
      <c r="TH163" s="38"/>
      <c r="TI163" s="38"/>
      <c r="TJ163" s="38"/>
      <c r="TK163" s="38"/>
      <c r="TL163" s="38"/>
      <c r="TM163" s="38"/>
      <c r="TN163" s="38"/>
      <c r="TO163" s="38"/>
      <c r="TP163" s="38"/>
      <c r="TQ163" s="38"/>
      <c r="TR163" s="38"/>
      <c r="TS163" s="38"/>
      <c r="TT163" s="38"/>
      <c r="TU163" s="38"/>
      <c r="TV163" s="38"/>
      <c r="TW163" s="38"/>
      <c r="TX163" s="38"/>
      <c r="TY163" s="38"/>
      <c r="TZ163" s="38"/>
      <c r="UA163" s="38"/>
      <c r="UB163" s="38"/>
      <c r="UC163" s="38"/>
      <c r="UD163" s="38"/>
      <c r="UE163" s="38"/>
      <c r="UF163" s="38"/>
      <c r="UG163" s="38"/>
      <c r="UH163" s="38"/>
      <c r="UI163" s="38"/>
      <c r="UJ163" s="38"/>
      <c r="UK163" s="38"/>
      <c r="UL163" s="38"/>
      <c r="UM163" s="38"/>
      <c r="UN163" s="38"/>
      <c r="UO163" s="38"/>
      <c r="UP163" s="38"/>
      <c r="UQ163" s="38"/>
      <c r="UR163" s="38"/>
      <c r="US163" s="38"/>
      <c r="UT163" s="38"/>
      <c r="UU163" s="38"/>
      <c r="UV163" s="38"/>
      <c r="UW163" s="38"/>
      <c r="UX163" s="38"/>
      <c r="UY163" s="38"/>
      <c r="UZ163" s="38"/>
      <c r="VA163" s="38">
        <v>2</v>
      </c>
      <c r="VB163" s="38"/>
      <c r="VC163" s="38"/>
      <c r="VD163" s="38"/>
      <c r="VE163" s="38"/>
      <c r="VF163" s="38"/>
      <c r="VG163" s="38"/>
      <c r="VH163" s="38"/>
      <c r="VI163" s="38"/>
      <c r="VJ163" s="38">
        <v>2</v>
      </c>
      <c r="VK163" s="38"/>
      <c r="VL163" s="38"/>
      <c r="VM163" s="38"/>
      <c r="VN163" s="38"/>
      <c r="VO163" s="38"/>
      <c r="VP163" s="38"/>
      <c r="VQ163" s="38"/>
      <c r="VR163" s="38"/>
      <c r="VS163" s="38"/>
      <c r="VT163" s="38"/>
      <c r="VU163" s="38"/>
      <c r="VV163" s="38"/>
      <c r="VW163" s="38"/>
      <c r="VX163" s="38"/>
      <c r="VY163" s="38"/>
      <c r="VZ163" s="38"/>
      <c r="WA163" s="38"/>
      <c r="WB163" s="38"/>
      <c r="WC163" s="38"/>
      <c r="WD163" s="38"/>
      <c r="WE163" s="38"/>
      <c r="WF163" s="38"/>
      <c r="WG163" s="38"/>
      <c r="WH163" s="38"/>
      <c r="WI163" s="38"/>
      <c r="WJ163" s="38"/>
      <c r="WK163" s="38"/>
      <c r="WL163" s="38"/>
      <c r="WM163" s="38"/>
      <c r="WN163" s="38"/>
      <c r="WO163" s="38"/>
      <c r="WP163" s="38"/>
      <c r="WQ163" s="38">
        <v>10</v>
      </c>
      <c r="WR163" s="38"/>
      <c r="WS163" s="38"/>
      <c r="WT163" s="38"/>
      <c r="WU163" s="38"/>
      <c r="WV163" s="38"/>
      <c r="WW163" s="38">
        <v>10</v>
      </c>
      <c r="WX163" s="38"/>
      <c r="WY163" s="38"/>
      <c r="WZ163" s="38"/>
      <c r="XA163" s="38"/>
      <c r="XB163" s="38"/>
      <c r="XC163" s="38"/>
      <c r="XD163" s="38"/>
      <c r="XE163" s="38"/>
      <c r="XF163" s="38"/>
      <c r="XG163" s="38"/>
      <c r="XH163" s="38"/>
      <c r="XI163" s="38"/>
      <c r="XJ163" s="38"/>
      <c r="XK163" s="38"/>
      <c r="XL163" s="38"/>
      <c r="XM163" s="38"/>
      <c r="XN163" s="38"/>
      <c r="XO163" s="38"/>
      <c r="XP163" s="38"/>
      <c r="XQ163" s="38"/>
      <c r="XR163" s="38"/>
      <c r="XS163" s="38"/>
      <c r="XT163" s="38"/>
      <c r="XU163" s="38"/>
      <c r="XV163" s="38"/>
      <c r="XW163" s="38"/>
      <c r="XX163" s="38"/>
      <c r="XY163" s="38"/>
      <c r="XZ163" s="38"/>
      <c r="YA163" s="38"/>
      <c r="YB163" s="38"/>
      <c r="YC163" s="38">
        <v>10</v>
      </c>
      <c r="YD163" s="38"/>
      <c r="YE163" s="38">
        <v>10</v>
      </c>
      <c r="YF163" s="38"/>
      <c r="YG163" s="38"/>
      <c r="YH163" s="38"/>
      <c r="YI163" s="38"/>
      <c r="YJ163" s="38"/>
      <c r="YK163" s="38"/>
      <c r="YL163" s="38"/>
      <c r="YM163" s="38"/>
      <c r="YN163" s="38"/>
      <c r="YO163" s="38"/>
      <c r="YP163" s="38"/>
      <c r="YQ163" s="38"/>
      <c r="YR163" s="38"/>
      <c r="YS163" s="38"/>
      <c r="YT163" s="38"/>
      <c r="YU163" s="38"/>
      <c r="YV163" s="38">
        <v>10</v>
      </c>
      <c r="YW163" s="38"/>
      <c r="YX163" s="38"/>
      <c r="YY163" s="38"/>
      <c r="YZ163" s="38"/>
      <c r="ZA163" s="38"/>
      <c r="ZB163" s="38"/>
      <c r="ZC163" s="38"/>
      <c r="ZD163" s="38"/>
      <c r="ZE163" s="38"/>
      <c r="ZF163" s="38"/>
      <c r="ZG163" s="38"/>
      <c r="ZH163" s="38">
        <v>10</v>
      </c>
      <c r="ZI163" s="38"/>
      <c r="ZJ163" s="38"/>
      <c r="ZK163" s="38"/>
      <c r="ZL163" s="38"/>
      <c r="ZM163" s="38"/>
      <c r="ZN163" s="38"/>
      <c r="ZO163" s="38"/>
      <c r="ZP163" s="38"/>
      <c r="ZQ163" s="38"/>
      <c r="ZR163" s="38"/>
      <c r="ZS163" s="38"/>
      <c r="ZT163" s="38"/>
      <c r="ZU163" s="38"/>
      <c r="ZV163" s="38"/>
      <c r="ZW163" s="38"/>
      <c r="ZX163" s="38"/>
      <c r="ZY163" s="38"/>
      <c r="ZZ163" s="38"/>
      <c r="AAA163" s="38"/>
      <c r="AAB163" s="38"/>
      <c r="AAC163" s="38"/>
      <c r="AAD163" s="38"/>
      <c r="AAE163" s="38"/>
      <c r="AAF163" s="38"/>
      <c r="AAG163" s="38"/>
      <c r="AAH163" s="38"/>
      <c r="AAI163" s="38"/>
      <c r="AAJ163" s="31">
        <f t="shared" si="15"/>
        <v>0</v>
      </c>
      <c r="AAK163" s="5"/>
    </row>
    <row r="164" spans="1:713" s="36" customFormat="1" x14ac:dyDescent="0.25">
      <c r="A164" s="43" t="s">
        <v>25</v>
      </c>
      <c r="B164" s="77">
        <f t="shared" si="14"/>
        <v>0</v>
      </c>
      <c r="C164" s="69">
        <v>10</v>
      </c>
      <c r="D164" s="71">
        <v>43444</v>
      </c>
      <c r="E164" s="79">
        <v>13.6</v>
      </c>
      <c r="F164" s="79">
        <f t="shared" si="16"/>
        <v>0</v>
      </c>
      <c r="G164" s="77">
        <v>1</v>
      </c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  <c r="AL164" s="38"/>
      <c r="AM164" s="38"/>
      <c r="AN164" s="38"/>
      <c r="AO164" s="38"/>
      <c r="AP164" s="38"/>
      <c r="AQ164" s="38"/>
      <c r="AR164" s="38"/>
      <c r="AS164" s="38"/>
      <c r="AT164" s="38"/>
      <c r="AU164" s="38"/>
      <c r="AV164" s="38"/>
      <c r="AW164" s="38"/>
      <c r="AX164" s="38">
        <v>1</v>
      </c>
      <c r="AY164" s="38"/>
      <c r="AZ164" s="38"/>
      <c r="BA164" s="38"/>
      <c r="BB164" s="38"/>
      <c r="BC164" s="38"/>
      <c r="BD164" s="38"/>
      <c r="BE164" s="38"/>
      <c r="BF164" s="38"/>
      <c r="BG164" s="38"/>
      <c r="BH164" s="38"/>
      <c r="BI164" s="38"/>
      <c r="BJ164" s="38"/>
      <c r="BK164" s="38"/>
      <c r="BL164" s="38"/>
      <c r="BM164" s="38"/>
      <c r="BN164" s="38"/>
      <c r="BO164" s="38"/>
      <c r="BP164" s="38"/>
      <c r="BQ164" s="38"/>
      <c r="BR164" s="38"/>
      <c r="BS164" s="38"/>
      <c r="BT164" s="38"/>
      <c r="BU164" s="38"/>
      <c r="BV164" s="38"/>
      <c r="BW164" s="38"/>
      <c r="BX164" s="38"/>
      <c r="BY164" s="38"/>
      <c r="BZ164" s="38"/>
      <c r="CA164" s="38"/>
      <c r="CB164" s="38"/>
      <c r="CC164" s="38"/>
      <c r="CD164" s="38"/>
      <c r="CE164" s="38"/>
      <c r="CF164" s="38"/>
      <c r="CG164" s="38"/>
      <c r="CH164" s="38"/>
      <c r="CI164" s="38"/>
      <c r="CJ164" s="38"/>
      <c r="CK164" s="38"/>
      <c r="CL164" s="38"/>
      <c r="CM164" s="38"/>
      <c r="CN164" s="38"/>
      <c r="CO164" s="38"/>
      <c r="CP164" s="38"/>
      <c r="CQ164" s="38"/>
      <c r="CR164" s="38"/>
      <c r="CS164" s="38"/>
      <c r="CT164" s="38"/>
      <c r="CU164" s="38"/>
      <c r="CV164" s="38"/>
      <c r="CW164" s="38"/>
      <c r="CX164" s="38"/>
      <c r="CY164" s="38">
        <v>2</v>
      </c>
      <c r="CZ164" s="38"/>
      <c r="DA164" s="38"/>
      <c r="DB164" s="38"/>
      <c r="DC164" s="38"/>
      <c r="DD164" s="38"/>
      <c r="DE164" s="38"/>
      <c r="DF164" s="38"/>
      <c r="DG164" s="38"/>
      <c r="DH164" s="38">
        <v>2</v>
      </c>
      <c r="DI164" s="38"/>
      <c r="DJ164" s="38"/>
      <c r="DK164" s="38"/>
      <c r="DL164" s="38"/>
      <c r="DM164" s="38"/>
      <c r="DN164" s="38"/>
      <c r="DO164" s="38"/>
      <c r="DP164" s="38"/>
      <c r="DQ164" s="38"/>
      <c r="DR164" s="38"/>
      <c r="DS164" s="38"/>
      <c r="DT164" s="38"/>
      <c r="DU164" s="38"/>
      <c r="DV164" s="38"/>
      <c r="DW164" s="38"/>
      <c r="DX164" s="38"/>
      <c r="DY164" s="38"/>
      <c r="DZ164" s="38"/>
      <c r="EA164" s="38"/>
      <c r="EB164" s="38"/>
      <c r="EC164" s="38"/>
      <c r="ED164" s="38"/>
      <c r="EE164" s="38"/>
      <c r="EF164" s="38"/>
      <c r="EG164" s="38"/>
      <c r="EH164" s="38"/>
      <c r="EI164" s="38"/>
      <c r="EJ164" s="38"/>
      <c r="EK164" s="38"/>
      <c r="EL164" s="38"/>
      <c r="EM164" s="38"/>
      <c r="EN164" s="38"/>
      <c r="EO164" s="38"/>
      <c r="EP164" s="38"/>
      <c r="EQ164" s="38"/>
      <c r="ER164" s="38"/>
      <c r="ES164" s="38"/>
      <c r="ET164" s="38"/>
      <c r="EU164" s="38"/>
      <c r="EV164" s="38"/>
      <c r="EW164" s="38"/>
      <c r="EX164" s="38"/>
      <c r="EY164" s="38"/>
      <c r="EZ164" s="38"/>
      <c r="FA164" s="38"/>
      <c r="FB164" s="38"/>
      <c r="FC164" s="38"/>
      <c r="FD164" s="38"/>
      <c r="FE164" s="38"/>
      <c r="FF164" s="38"/>
      <c r="FG164" s="38"/>
      <c r="FH164" s="38">
        <v>1</v>
      </c>
      <c r="FI164" s="38"/>
      <c r="FJ164" s="38"/>
      <c r="FK164" s="38"/>
      <c r="FL164" s="38"/>
      <c r="FM164" s="38"/>
      <c r="FN164" s="38"/>
      <c r="FO164" s="38"/>
      <c r="FP164" s="38"/>
      <c r="FQ164" s="38"/>
      <c r="FR164" s="38"/>
      <c r="FS164" s="38"/>
      <c r="FT164" s="38"/>
      <c r="FU164" s="38"/>
      <c r="FV164" s="38"/>
      <c r="FW164" s="38"/>
      <c r="FX164" s="38"/>
      <c r="FY164" s="38"/>
      <c r="FZ164" s="38">
        <v>1</v>
      </c>
      <c r="GA164" s="38"/>
      <c r="GB164" s="38"/>
      <c r="GC164" s="38"/>
      <c r="GD164" s="38"/>
      <c r="GE164" s="38"/>
      <c r="GF164" s="38"/>
      <c r="GG164" s="38"/>
      <c r="GH164" s="38"/>
      <c r="GI164" s="38"/>
      <c r="GJ164" s="38"/>
      <c r="GK164" s="38"/>
      <c r="GL164" s="38"/>
      <c r="GM164" s="38"/>
      <c r="GN164" s="38"/>
      <c r="GO164" s="38"/>
      <c r="GP164" s="38"/>
      <c r="GQ164" s="38"/>
      <c r="GR164" s="38"/>
      <c r="GS164" s="38"/>
      <c r="GT164" s="38"/>
      <c r="GU164" s="38"/>
      <c r="GV164" s="38"/>
      <c r="GW164" s="38"/>
      <c r="GX164" s="38"/>
      <c r="GY164" s="38"/>
      <c r="GZ164" s="38"/>
      <c r="HA164" s="38"/>
      <c r="HB164" s="38"/>
      <c r="HC164" s="38"/>
      <c r="HD164" s="38"/>
      <c r="HE164" s="38"/>
      <c r="HF164" s="38"/>
      <c r="HG164" s="38"/>
      <c r="HH164" s="38"/>
      <c r="HI164" s="38"/>
      <c r="HJ164" s="38"/>
      <c r="HK164" s="38"/>
      <c r="HL164" s="38"/>
      <c r="HM164" s="38"/>
      <c r="HN164" s="38"/>
      <c r="HO164" s="38"/>
      <c r="HP164" s="38"/>
      <c r="HQ164" s="38"/>
      <c r="HR164" s="38"/>
      <c r="HS164" s="38"/>
      <c r="HT164" s="38"/>
      <c r="HU164" s="38"/>
      <c r="HV164" s="38"/>
      <c r="HW164" s="38"/>
      <c r="HX164" s="38"/>
      <c r="HY164" s="38"/>
      <c r="HZ164" s="38"/>
      <c r="IA164" s="38"/>
      <c r="IB164" s="38"/>
      <c r="IC164" s="38"/>
      <c r="ID164" s="38"/>
      <c r="IE164" s="38"/>
      <c r="IF164" s="38"/>
      <c r="IG164" s="38"/>
      <c r="IH164" s="38"/>
      <c r="II164" s="38"/>
      <c r="IJ164" s="38"/>
      <c r="IK164" s="38"/>
      <c r="IL164" s="38"/>
      <c r="IM164" s="38"/>
      <c r="IN164" s="38"/>
      <c r="IO164" s="38"/>
      <c r="IP164" s="38"/>
      <c r="IQ164" s="38"/>
      <c r="IR164" s="38"/>
      <c r="IS164" s="38"/>
      <c r="IT164" s="38"/>
      <c r="IU164" s="38"/>
      <c r="IV164" s="38"/>
      <c r="IW164" s="38"/>
      <c r="IX164" s="38"/>
      <c r="IY164" s="38"/>
      <c r="IZ164" s="38"/>
      <c r="JA164" s="38"/>
      <c r="JB164" s="38"/>
      <c r="JC164" s="38"/>
      <c r="JD164" s="38"/>
      <c r="JE164" s="38"/>
      <c r="JF164" s="38"/>
      <c r="JG164" s="38"/>
      <c r="JH164" s="38"/>
      <c r="JI164" s="38"/>
      <c r="JJ164" s="38"/>
      <c r="JK164" s="38"/>
      <c r="JL164" s="38"/>
      <c r="JM164" s="38"/>
      <c r="JN164" s="38"/>
      <c r="JO164" s="38"/>
      <c r="JP164" s="38"/>
      <c r="JQ164" s="38"/>
      <c r="JR164" s="38"/>
      <c r="JS164" s="38"/>
      <c r="JT164" s="38"/>
      <c r="JU164" s="38"/>
      <c r="JV164" s="38"/>
      <c r="JW164" s="38"/>
      <c r="JX164" s="38"/>
      <c r="JY164" s="38"/>
      <c r="JZ164" s="38"/>
      <c r="KA164" s="38"/>
      <c r="KB164" s="38"/>
      <c r="KC164" s="38"/>
      <c r="KD164" s="38"/>
      <c r="KE164" s="38"/>
      <c r="KF164" s="38"/>
      <c r="KG164" s="38"/>
      <c r="KH164" s="38"/>
      <c r="KI164" s="38"/>
      <c r="KJ164" s="38"/>
      <c r="KK164" s="38"/>
      <c r="KL164" s="38"/>
      <c r="KM164" s="38"/>
      <c r="KN164" s="38"/>
      <c r="KO164" s="38"/>
      <c r="KP164" s="38"/>
      <c r="KQ164" s="38"/>
      <c r="KR164" s="38"/>
      <c r="KS164" s="38"/>
      <c r="KT164" s="38"/>
      <c r="KU164" s="38"/>
      <c r="KV164" s="38"/>
      <c r="KW164" s="38"/>
      <c r="KX164" s="38"/>
      <c r="KY164" s="38"/>
      <c r="KZ164" s="38"/>
      <c r="LA164" s="38"/>
      <c r="LB164" s="38"/>
      <c r="LC164" s="38"/>
      <c r="LD164" s="38"/>
      <c r="LE164" s="38"/>
      <c r="LF164" s="38"/>
      <c r="LG164" s="38"/>
      <c r="LH164" s="38"/>
      <c r="LI164" s="38"/>
      <c r="LJ164" s="38"/>
      <c r="LK164" s="38"/>
      <c r="LL164" s="38"/>
      <c r="LM164" s="38"/>
      <c r="LN164" s="38"/>
      <c r="LO164" s="38"/>
      <c r="LP164" s="38"/>
      <c r="LQ164" s="38"/>
      <c r="LR164" s="38"/>
      <c r="LS164" s="38"/>
      <c r="LT164" s="38"/>
      <c r="LU164" s="38"/>
      <c r="LV164" s="38"/>
      <c r="LW164" s="38"/>
      <c r="LX164" s="38"/>
      <c r="LY164" s="38"/>
      <c r="LZ164" s="38"/>
      <c r="MA164" s="38"/>
      <c r="MB164" s="38"/>
      <c r="MC164" s="38"/>
      <c r="MD164" s="38"/>
      <c r="ME164" s="38"/>
      <c r="MF164" s="38"/>
      <c r="MG164" s="38"/>
      <c r="MH164" s="38"/>
      <c r="MI164" s="38"/>
      <c r="MJ164" s="38"/>
      <c r="MK164" s="38"/>
      <c r="ML164" s="38"/>
      <c r="MM164" s="38"/>
      <c r="MN164" s="38"/>
      <c r="MO164" s="38"/>
      <c r="MP164" s="38"/>
      <c r="MQ164" s="38"/>
      <c r="MR164" s="38"/>
      <c r="MS164" s="38"/>
      <c r="MT164" s="38"/>
      <c r="MU164" s="38"/>
      <c r="MV164" s="38"/>
      <c r="MW164" s="38"/>
      <c r="MX164" s="38"/>
      <c r="MY164" s="38"/>
      <c r="MZ164" s="38"/>
      <c r="NA164" s="38"/>
      <c r="NB164" s="38"/>
      <c r="NC164" s="38"/>
      <c r="ND164" s="38"/>
      <c r="NE164" s="38"/>
      <c r="NF164" s="38"/>
      <c r="NG164" s="38"/>
      <c r="NH164" s="38"/>
      <c r="NI164" s="38"/>
      <c r="NJ164" s="38"/>
      <c r="NK164" s="38"/>
      <c r="NL164" s="38"/>
      <c r="NM164" s="38"/>
      <c r="NN164" s="38"/>
      <c r="NO164" s="38"/>
      <c r="NP164" s="38"/>
      <c r="NQ164" s="38">
        <v>6</v>
      </c>
      <c r="NR164" s="38"/>
      <c r="NS164" s="38">
        <v>5</v>
      </c>
      <c r="NT164" s="38"/>
      <c r="NU164" s="38"/>
      <c r="NV164" s="38"/>
      <c r="NW164" s="38"/>
      <c r="NX164" s="38"/>
      <c r="NY164" s="38"/>
      <c r="NZ164" s="38"/>
      <c r="OA164" s="38"/>
      <c r="OB164" s="38">
        <v>1</v>
      </c>
      <c r="OC164" s="38"/>
      <c r="OD164" s="38"/>
      <c r="OE164" s="38"/>
      <c r="OF164" s="38"/>
      <c r="OG164" s="38"/>
      <c r="OH164" s="38"/>
      <c r="OI164" s="38"/>
      <c r="OJ164" s="38"/>
      <c r="OK164" s="38"/>
      <c r="OL164" s="38"/>
      <c r="OM164" s="38"/>
      <c r="ON164" s="38"/>
      <c r="OO164" s="38"/>
      <c r="OP164" s="38"/>
      <c r="OQ164" s="38"/>
      <c r="OR164" s="38"/>
      <c r="OS164" s="38"/>
      <c r="OT164" s="38"/>
      <c r="OU164" s="38"/>
      <c r="OV164" s="38"/>
      <c r="OW164" s="38"/>
      <c r="OX164" s="38"/>
      <c r="OY164" s="38"/>
      <c r="OZ164" s="38"/>
      <c r="PA164" s="38"/>
      <c r="PB164" s="38"/>
      <c r="PC164" s="38"/>
      <c r="PD164" s="38"/>
      <c r="PE164" s="38"/>
      <c r="PF164" s="38"/>
      <c r="PG164" s="38"/>
      <c r="PH164" s="38"/>
      <c r="PI164" s="38"/>
      <c r="PJ164" s="38"/>
      <c r="PK164" s="38"/>
      <c r="PL164" s="38"/>
      <c r="PM164" s="38"/>
      <c r="PN164" s="38"/>
      <c r="PO164" s="38"/>
      <c r="PP164" s="38"/>
      <c r="PQ164" s="38"/>
      <c r="PR164" s="38"/>
      <c r="PS164" s="38"/>
      <c r="PT164" s="38"/>
      <c r="PU164" s="38"/>
      <c r="PV164" s="38"/>
      <c r="PW164" s="38"/>
      <c r="PX164" s="38"/>
      <c r="PY164" s="38"/>
      <c r="PZ164" s="38"/>
      <c r="QA164" s="38">
        <v>10</v>
      </c>
      <c r="QB164" s="38"/>
      <c r="QC164" s="38"/>
      <c r="QD164" s="38"/>
      <c r="QE164" s="38"/>
      <c r="QF164" s="38"/>
      <c r="QG164" s="38"/>
      <c r="QH164" s="38"/>
      <c r="QI164" s="38"/>
      <c r="QJ164" s="38"/>
      <c r="QK164" s="38"/>
      <c r="QL164" s="38"/>
      <c r="QM164" s="38"/>
      <c r="QN164" s="38"/>
      <c r="QO164" s="38">
        <v>10</v>
      </c>
      <c r="QP164" s="38"/>
      <c r="QQ164" s="38"/>
      <c r="QR164" s="38"/>
      <c r="QS164" s="38"/>
      <c r="QT164" s="38"/>
      <c r="QU164" s="38"/>
      <c r="QV164" s="38"/>
      <c r="QW164" s="38"/>
      <c r="QX164" s="38"/>
      <c r="QY164" s="38"/>
      <c r="QZ164" s="38"/>
      <c r="RA164" s="38"/>
      <c r="RB164" s="38"/>
      <c r="RC164" s="38"/>
      <c r="RD164" s="38"/>
      <c r="RE164" s="38"/>
      <c r="RF164" s="38"/>
      <c r="RG164" s="38"/>
      <c r="RH164" s="38"/>
      <c r="RI164" s="38"/>
      <c r="RJ164" s="38"/>
      <c r="RK164" s="38"/>
      <c r="RL164" s="38"/>
      <c r="RM164" s="38"/>
      <c r="RN164" s="38"/>
      <c r="RO164" s="38">
        <v>10</v>
      </c>
      <c r="RP164" s="38"/>
      <c r="RQ164" s="38"/>
      <c r="RR164" s="38"/>
      <c r="RS164" s="38"/>
      <c r="RT164" s="38"/>
      <c r="RU164" s="38"/>
      <c r="RV164" s="38"/>
      <c r="RW164" s="38"/>
      <c r="RX164" s="38"/>
      <c r="RY164" s="38"/>
      <c r="RZ164" s="38"/>
      <c r="SA164" s="38"/>
      <c r="SB164" s="38"/>
      <c r="SC164" s="38"/>
      <c r="SD164" s="38"/>
      <c r="SE164" s="38"/>
      <c r="SF164" s="38"/>
      <c r="SG164" s="38"/>
      <c r="SH164" s="38"/>
      <c r="SI164" s="38"/>
      <c r="SJ164" s="38"/>
      <c r="SK164" s="38"/>
      <c r="SL164" s="38"/>
      <c r="SM164" s="38"/>
      <c r="SN164" s="38"/>
      <c r="SO164" s="38"/>
      <c r="SP164" s="38"/>
      <c r="SQ164" s="38"/>
      <c r="SR164" s="38"/>
      <c r="SS164" s="38"/>
      <c r="ST164" s="38"/>
      <c r="SU164" s="38"/>
      <c r="SV164" s="38"/>
      <c r="SW164" s="38"/>
      <c r="SX164" s="38"/>
      <c r="SY164" s="38"/>
      <c r="SZ164" s="38"/>
      <c r="TA164" s="38"/>
      <c r="TB164" s="38"/>
      <c r="TC164" s="38"/>
      <c r="TD164" s="38"/>
      <c r="TE164" s="38"/>
      <c r="TF164" s="38"/>
      <c r="TG164" s="38"/>
      <c r="TH164" s="38"/>
      <c r="TI164" s="38"/>
      <c r="TJ164" s="38"/>
      <c r="TK164" s="38"/>
      <c r="TL164" s="38"/>
      <c r="TM164" s="38"/>
      <c r="TN164" s="38"/>
      <c r="TO164" s="38"/>
      <c r="TP164" s="38"/>
      <c r="TQ164" s="38"/>
      <c r="TR164" s="38"/>
      <c r="TS164" s="38"/>
      <c r="TT164" s="38"/>
      <c r="TU164" s="38"/>
      <c r="TV164" s="38"/>
      <c r="TW164" s="38"/>
      <c r="TX164" s="38"/>
      <c r="TY164" s="38"/>
      <c r="TZ164" s="38"/>
      <c r="UA164" s="38"/>
      <c r="UB164" s="38"/>
      <c r="UC164" s="38"/>
      <c r="UD164" s="38"/>
      <c r="UE164" s="38"/>
      <c r="UF164" s="38"/>
      <c r="UG164" s="38"/>
      <c r="UH164" s="38"/>
      <c r="UI164" s="38"/>
      <c r="UJ164" s="38"/>
      <c r="UK164" s="38"/>
      <c r="UL164" s="38"/>
      <c r="UM164" s="38"/>
      <c r="UN164" s="38"/>
      <c r="UO164" s="38"/>
      <c r="UP164" s="38"/>
      <c r="UQ164" s="38"/>
      <c r="UR164" s="38"/>
      <c r="US164" s="38"/>
      <c r="UT164" s="38"/>
      <c r="UU164" s="38"/>
      <c r="UV164" s="38">
        <v>10</v>
      </c>
      <c r="UW164" s="38"/>
      <c r="UX164" s="38"/>
      <c r="UY164" s="38"/>
      <c r="UZ164" s="38"/>
      <c r="VA164" s="38"/>
      <c r="VB164" s="38"/>
      <c r="VC164" s="38"/>
      <c r="VD164" s="38"/>
      <c r="VE164" s="38"/>
      <c r="VF164" s="38"/>
      <c r="VG164" s="38"/>
      <c r="VH164" s="38"/>
      <c r="VI164" s="38"/>
      <c r="VJ164" s="38"/>
      <c r="VK164" s="38"/>
      <c r="VL164" s="38"/>
      <c r="VM164" s="38"/>
      <c r="VN164" s="38"/>
      <c r="VO164" s="38"/>
      <c r="VP164" s="38"/>
      <c r="VQ164" s="38"/>
      <c r="VR164" s="38"/>
      <c r="VS164" s="38"/>
      <c r="VT164" s="38"/>
      <c r="VU164" s="38"/>
      <c r="VV164" s="38"/>
      <c r="VW164" s="38"/>
      <c r="VX164" s="38"/>
      <c r="VY164" s="38"/>
      <c r="VZ164" s="38"/>
      <c r="WA164" s="38"/>
      <c r="WB164" s="38"/>
      <c r="WC164" s="38"/>
      <c r="WD164" s="38"/>
      <c r="WE164" s="38"/>
      <c r="WF164" s="38"/>
      <c r="WG164" s="38"/>
      <c r="WH164" s="38"/>
      <c r="WI164" s="38"/>
      <c r="WJ164" s="38"/>
      <c r="WK164" s="38"/>
      <c r="WL164" s="38"/>
      <c r="WM164" s="38"/>
      <c r="WN164" s="38"/>
      <c r="WO164" s="38"/>
      <c r="WP164" s="38"/>
      <c r="WQ164" s="38"/>
      <c r="WR164" s="38"/>
      <c r="WS164" s="38"/>
      <c r="WT164" s="38"/>
      <c r="WU164" s="38"/>
      <c r="WV164" s="38"/>
      <c r="WW164" s="38"/>
      <c r="WX164" s="38"/>
      <c r="WY164" s="38"/>
      <c r="WZ164" s="38"/>
      <c r="XA164" s="38"/>
      <c r="XB164" s="38"/>
      <c r="XC164" s="38"/>
      <c r="XD164" s="38"/>
      <c r="XE164" s="38"/>
      <c r="XF164" s="38"/>
      <c r="XG164" s="38"/>
      <c r="XH164" s="38"/>
      <c r="XI164" s="38"/>
      <c r="XJ164" s="38"/>
      <c r="XK164" s="38"/>
      <c r="XL164" s="38"/>
      <c r="XM164" s="38"/>
      <c r="XN164" s="38"/>
      <c r="XO164" s="38"/>
      <c r="XP164" s="38"/>
      <c r="XQ164" s="38"/>
      <c r="XR164" s="38"/>
      <c r="XS164" s="38"/>
      <c r="XT164" s="38"/>
      <c r="XU164" s="38"/>
      <c r="XV164" s="38"/>
      <c r="XW164" s="38"/>
      <c r="XX164" s="38"/>
      <c r="XY164" s="38"/>
      <c r="XZ164" s="38"/>
      <c r="YA164" s="38"/>
      <c r="YB164" s="38">
        <v>10</v>
      </c>
      <c r="YC164" s="38">
        <v>10</v>
      </c>
      <c r="YD164" s="38"/>
      <c r="YE164" s="38"/>
      <c r="YF164" s="38"/>
      <c r="YG164" s="38"/>
      <c r="YH164" s="38"/>
      <c r="YI164" s="38"/>
      <c r="YJ164" s="38"/>
      <c r="YK164" s="38"/>
      <c r="YL164" s="38"/>
      <c r="YM164" s="38"/>
      <c r="YN164" s="38"/>
      <c r="YO164" s="38"/>
      <c r="YP164" s="38"/>
      <c r="YQ164" s="38"/>
      <c r="YR164" s="38"/>
      <c r="YS164" s="38"/>
      <c r="YT164" s="38"/>
      <c r="YU164" s="38"/>
      <c r="YV164" s="38"/>
      <c r="YW164" s="38"/>
      <c r="YX164" s="38"/>
      <c r="YY164" s="38"/>
      <c r="YZ164" s="38"/>
      <c r="ZA164" s="38"/>
      <c r="ZB164" s="38"/>
      <c r="ZC164" s="38"/>
      <c r="ZD164" s="38"/>
      <c r="ZE164" s="38"/>
      <c r="ZF164" s="38"/>
      <c r="ZG164" s="38"/>
      <c r="ZH164" s="38"/>
      <c r="ZI164" s="38"/>
      <c r="ZJ164" s="38"/>
      <c r="ZK164" s="38"/>
      <c r="ZL164" s="38"/>
      <c r="ZM164" s="38"/>
      <c r="ZN164" s="38"/>
      <c r="ZO164" s="38"/>
      <c r="ZP164" s="38"/>
      <c r="ZQ164" s="38"/>
      <c r="ZR164" s="38"/>
      <c r="ZS164" s="38"/>
      <c r="ZT164" s="38"/>
      <c r="ZU164" s="38"/>
      <c r="ZV164" s="38"/>
      <c r="ZW164" s="38"/>
      <c r="ZX164" s="38"/>
      <c r="ZY164" s="38"/>
      <c r="ZZ164" s="38"/>
      <c r="AAA164" s="38"/>
      <c r="AAB164" s="38"/>
      <c r="AAC164" s="38"/>
      <c r="AAD164" s="38"/>
      <c r="AAE164" s="38"/>
      <c r="AAF164" s="38"/>
      <c r="AAG164" s="38"/>
      <c r="AAH164" s="38"/>
      <c r="AAI164" s="38"/>
      <c r="AAJ164" s="31">
        <f t="shared" si="15"/>
        <v>0</v>
      </c>
      <c r="AAK164" s="5"/>
    </row>
    <row r="165" spans="1:713" s="36" customFormat="1" x14ac:dyDescent="0.25">
      <c r="A165" s="43" t="s">
        <v>25</v>
      </c>
      <c r="B165" s="77">
        <f t="shared" si="14"/>
        <v>40</v>
      </c>
      <c r="C165" s="69">
        <v>10</v>
      </c>
      <c r="D165" s="72">
        <v>43451</v>
      </c>
      <c r="E165" s="79">
        <v>13.62</v>
      </c>
      <c r="F165" s="79">
        <f t="shared" si="16"/>
        <v>544.79999999999995</v>
      </c>
      <c r="G165" s="77">
        <v>30</v>
      </c>
      <c r="H165" s="38">
        <v>10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>
        <v>10</v>
      </c>
      <c r="AL165" s="38"/>
      <c r="AM165" s="38">
        <v>10</v>
      </c>
      <c r="AN165" s="38"/>
      <c r="AO165" s="38"/>
      <c r="AP165" s="38"/>
      <c r="AQ165" s="38"/>
      <c r="AR165" s="38"/>
      <c r="AS165" s="38"/>
      <c r="AT165" s="38"/>
      <c r="AU165" s="38"/>
      <c r="AV165" s="38"/>
      <c r="AW165" s="38"/>
      <c r="AX165" s="38"/>
      <c r="AY165" s="38"/>
      <c r="AZ165" s="38"/>
      <c r="BA165" s="38"/>
      <c r="BB165" s="38"/>
      <c r="BC165" s="38"/>
      <c r="BD165" s="38"/>
      <c r="BE165" s="38"/>
      <c r="BF165" s="38"/>
      <c r="BG165" s="38"/>
      <c r="BH165" s="38"/>
      <c r="BI165" s="38"/>
      <c r="BJ165" s="38"/>
      <c r="BK165" s="38"/>
      <c r="BL165" s="38"/>
      <c r="BM165" s="38"/>
      <c r="BN165" s="38"/>
      <c r="BO165" s="38"/>
      <c r="BP165" s="38"/>
      <c r="BQ165" s="38"/>
      <c r="BR165" s="38"/>
      <c r="BS165" s="38"/>
      <c r="BT165" s="38"/>
      <c r="BU165" s="38"/>
      <c r="BV165" s="38"/>
      <c r="BW165" s="38"/>
      <c r="BX165" s="38"/>
      <c r="BY165" s="38"/>
      <c r="BZ165" s="38"/>
      <c r="CA165" s="38"/>
      <c r="CB165" s="38"/>
      <c r="CC165" s="38"/>
      <c r="CD165" s="38"/>
      <c r="CE165" s="38"/>
      <c r="CF165" s="38"/>
      <c r="CG165" s="38"/>
      <c r="CH165" s="38"/>
      <c r="CI165" s="38"/>
      <c r="CJ165" s="38"/>
      <c r="CK165" s="38"/>
      <c r="CL165" s="38"/>
      <c r="CM165" s="38"/>
      <c r="CN165" s="38"/>
      <c r="CO165" s="38"/>
      <c r="CP165" s="38"/>
      <c r="CQ165" s="38"/>
      <c r="CR165" s="38"/>
      <c r="CS165" s="38"/>
      <c r="CT165" s="38"/>
      <c r="CU165" s="38"/>
      <c r="CV165" s="38"/>
      <c r="CW165" s="38"/>
      <c r="CX165" s="38"/>
      <c r="CY165" s="38">
        <v>10</v>
      </c>
      <c r="CZ165" s="38"/>
      <c r="DA165" s="38"/>
      <c r="DB165" s="38"/>
      <c r="DC165" s="38"/>
      <c r="DD165" s="38"/>
      <c r="DE165" s="38"/>
      <c r="DF165" s="38"/>
      <c r="DG165" s="38"/>
      <c r="DH165" s="38"/>
      <c r="DI165" s="38"/>
      <c r="DJ165" s="38"/>
      <c r="DK165" s="38"/>
      <c r="DL165" s="38"/>
      <c r="DM165" s="38"/>
      <c r="DN165" s="38"/>
      <c r="DO165" s="38"/>
      <c r="DP165" s="38"/>
      <c r="DQ165" s="38"/>
      <c r="DR165" s="38"/>
      <c r="DS165" s="38"/>
      <c r="DT165" s="38"/>
      <c r="DU165" s="38"/>
      <c r="DV165" s="38"/>
      <c r="DW165" s="38"/>
      <c r="DX165" s="38"/>
      <c r="DY165" s="38"/>
      <c r="DZ165" s="38"/>
      <c r="EA165" s="38"/>
      <c r="EB165" s="38"/>
      <c r="EC165" s="38"/>
      <c r="ED165" s="38"/>
      <c r="EE165" s="38"/>
      <c r="EF165" s="38"/>
      <c r="EG165" s="38"/>
      <c r="EH165" s="38"/>
      <c r="EI165" s="38"/>
      <c r="EJ165" s="38"/>
      <c r="EK165" s="38"/>
      <c r="EL165" s="38"/>
      <c r="EM165" s="38"/>
      <c r="EN165" s="38"/>
      <c r="EO165" s="38"/>
      <c r="EP165" s="38"/>
      <c r="EQ165" s="38"/>
      <c r="ER165" s="38"/>
      <c r="ES165" s="38"/>
      <c r="ET165" s="38"/>
      <c r="EU165" s="38"/>
      <c r="EV165" s="38"/>
      <c r="EW165" s="38"/>
      <c r="EX165" s="38"/>
      <c r="EY165" s="38"/>
      <c r="EZ165" s="38"/>
      <c r="FA165" s="38"/>
      <c r="FB165" s="38"/>
      <c r="FC165" s="38"/>
      <c r="FD165" s="38"/>
      <c r="FE165" s="38"/>
      <c r="FF165" s="38"/>
      <c r="FG165" s="38"/>
      <c r="FH165" s="38">
        <v>10</v>
      </c>
      <c r="FI165" s="38"/>
      <c r="FJ165" s="38"/>
      <c r="FK165" s="38"/>
      <c r="FL165" s="38"/>
      <c r="FM165" s="38"/>
      <c r="FN165" s="38"/>
      <c r="FO165" s="38"/>
      <c r="FP165" s="38"/>
      <c r="FQ165" s="38"/>
      <c r="FR165" s="38"/>
      <c r="FS165" s="38"/>
      <c r="FT165" s="38"/>
      <c r="FU165" s="38"/>
      <c r="FV165" s="38"/>
      <c r="FW165" s="38"/>
      <c r="FX165" s="38"/>
      <c r="FY165" s="38">
        <v>20</v>
      </c>
      <c r="FZ165" s="38"/>
      <c r="GA165" s="38"/>
      <c r="GB165" s="38"/>
      <c r="GC165" s="38"/>
      <c r="GD165" s="38"/>
      <c r="GE165" s="38"/>
      <c r="GF165" s="38"/>
      <c r="GG165" s="38"/>
      <c r="GH165" s="38"/>
      <c r="GI165" s="38">
        <v>10</v>
      </c>
      <c r="GJ165" s="38"/>
      <c r="GK165" s="38"/>
      <c r="GL165" s="38"/>
      <c r="GM165" s="38"/>
      <c r="GN165" s="38"/>
      <c r="GO165" s="38"/>
      <c r="GP165" s="38"/>
      <c r="GQ165" s="38"/>
      <c r="GR165" s="38"/>
      <c r="GS165" s="38"/>
      <c r="GT165" s="38"/>
      <c r="GU165" s="38"/>
      <c r="GV165" s="38"/>
      <c r="GW165" s="38"/>
      <c r="GX165" s="38"/>
      <c r="GY165" s="38"/>
      <c r="GZ165" s="38"/>
      <c r="HA165" s="38">
        <v>10</v>
      </c>
      <c r="HB165" s="38"/>
      <c r="HC165" s="38"/>
      <c r="HD165" s="38"/>
      <c r="HE165" s="38"/>
      <c r="HF165" s="38"/>
      <c r="HG165" s="38"/>
      <c r="HH165" s="38"/>
      <c r="HI165" s="38"/>
      <c r="HJ165" s="38"/>
      <c r="HK165" s="38"/>
      <c r="HL165" s="38"/>
      <c r="HM165" s="38"/>
      <c r="HN165" s="38"/>
      <c r="HO165" s="38"/>
      <c r="HP165" s="38"/>
      <c r="HQ165" s="38"/>
      <c r="HR165" s="38"/>
      <c r="HS165" s="38"/>
      <c r="HT165" s="38"/>
      <c r="HU165" s="38"/>
      <c r="HV165" s="38"/>
      <c r="HW165" s="38"/>
      <c r="HX165" s="38"/>
      <c r="HY165" s="38"/>
      <c r="HZ165" s="38"/>
      <c r="IA165" s="38"/>
      <c r="IB165" s="38"/>
      <c r="IC165" s="38"/>
      <c r="ID165" s="38"/>
      <c r="IE165" s="38"/>
      <c r="IF165" s="38"/>
      <c r="IG165" s="38"/>
      <c r="IH165" s="38"/>
      <c r="II165" s="38"/>
      <c r="IJ165" s="38"/>
      <c r="IK165" s="38"/>
      <c r="IL165" s="38"/>
      <c r="IM165" s="38"/>
      <c r="IN165" s="38"/>
      <c r="IO165" s="38"/>
      <c r="IP165" s="38"/>
      <c r="IQ165" s="38"/>
      <c r="IR165" s="38"/>
      <c r="IS165" s="38"/>
      <c r="IT165" s="38"/>
      <c r="IU165" s="38"/>
      <c r="IV165" s="38"/>
      <c r="IW165" s="38"/>
      <c r="IX165" s="38"/>
      <c r="IY165" s="38"/>
      <c r="IZ165" s="38"/>
      <c r="JA165" s="38"/>
      <c r="JB165" s="38"/>
      <c r="JC165" s="38"/>
      <c r="JD165" s="38"/>
      <c r="JE165" s="38"/>
      <c r="JF165" s="38"/>
      <c r="JG165" s="38"/>
      <c r="JH165" s="38"/>
      <c r="JI165" s="38"/>
      <c r="JJ165" s="38"/>
      <c r="JK165" s="38"/>
      <c r="JL165" s="38"/>
      <c r="JM165" s="38"/>
      <c r="JN165" s="38"/>
      <c r="JO165" s="38"/>
      <c r="JP165" s="38"/>
      <c r="JQ165" s="38"/>
      <c r="JR165" s="38"/>
      <c r="JS165" s="38"/>
      <c r="JT165" s="38"/>
      <c r="JU165" s="38"/>
      <c r="JV165" s="38"/>
      <c r="JW165" s="38"/>
      <c r="JX165" s="38"/>
      <c r="JY165" s="38"/>
      <c r="JZ165" s="38"/>
      <c r="KA165" s="38"/>
      <c r="KB165" s="38"/>
      <c r="KC165" s="38"/>
      <c r="KD165" s="38"/>
      <c r="KE165" s="38"/>
      <c r="KF165" s="38"/>
      <c r="KG165" s="38"/>
      <c r="KH165" s="38"/>
      <c r="KI165" s="38"/>
      <c r="KJ165" s="38"/>
      <c r="KK165" s="38"/>
      <c r="KL165" s="38"/>
      <c r="KM165" s="38">
        <v>10</v>
      </c>
      <c r="KN165" s="38"/>
      <c r="KO165" s="38"/>
      <c r="KP165" s="38"/>
      <c r="KQ165" s="38">
        <v>10</v>
      </c>
      <c r="KR165" s="38"/>
      <c r="KS165" s="38"/>
      <c r="KT165" s="38"/>
      <c r="KU165" s="38"/>
      <c r="KV165" s="38"/>
      <c r="KW165" s="38"/>
      <c r="KX165" s="38"/>
      <c r="KY165" s="38"/>
      <c r="KZ165" s="38"/>
      <c r="LA165" s="38"/>
      <c r="LB165" s="38"/>
      <c r="LC165" s="38"/>
      <c r="LD165" s="38"/>
      <c r="LE165" s="38"/>
      <c r="LF165" s="38"/>
      <c r="LG165" s="38"/>
      <c r="LH165" s="38"/>
      <c r="LI165" s="38"/>
      <c r="LJ165" s="38"/>
      <c r="LK165" s="38"/>
      <c r="LL165" s="38">
        <v>30</v>
      </c>
      <c r="LM165" s="38"/>
      <c r="LN165" s="38"/>
      <c r="LO165" s="38">
        <v>10</v>
      </c>
      <c r="LP165" s="38"/>
      <c r="LQ165" s="38"/>
      <c r="LR165" s="38"/>
      <c r="LS165" s="38"/>
      <c r="LT165" s="38"/>
      <c r="LU165" s="38"/>
      <c r="LV165" s="38"/>
      <c r="LW165" s="38"/>
      <c r="LX165" s="38"/>
      <c r="LY165" s="38"/>
      <c r="LZ165" s="38"/>
      <c r="MA165" s="38"/>
      <c r="MB165" s="38"/>
      <c r="MC165" s="38"/>
      <c r="MD165" s="38"/>
      <c r="ME165" s="38"/>
      <c r="MF165" s="38"/>
      <c r="MG165" s="38"/>
      <c r="MH165" s="38"/>
      <c r="MI165" s="38"/>
      <c r="MJ165" s="38"/>
      <c r="MK165" s="38"/>
      <c r="ML165" s="38"/>
      <c r="MM165" s="38"/>
      <c r="MN165" s="38"/>
      <c r="MO165" s="38"/>
      <c r="MP165" s="38"/>
      <c r="MQ165" s="38"/>
      <c r="MR165" s="38"/>
      <c r="MS165" s="38"/>
      <c r="MT165" s="38"/>
      <c r="MU165" s="38"/>
      <c r="MV165" s="38"/>
      <c r="MW165" s="38"/>
      <c r="MX165" s="38"/>
      <c r="MY165" s="38"/>
      <c r="MZ165" s="38"/>
      <c r="NA165" s="38"/>
      <c r="NB165" s="38"/>
      <c r="NC165" s="38"/>
      <c r="ND165" s="38"/>
      <c r="NE165" s="38"/>
      <c r="NF165" s="38"/>
      <c r="NG165" s="38"/>
      <c r="NH165" s="38"/>
      <c r="NI165" s="38"/>
      <c r="NJ165" s="38"/>
      <c r="NK165" s="38">
        <v>20</v>
      </c>
      <c r="NL165" s="38"/>
      <c r="NM165" s="38"/>
      <c r="NN165" s="38"/>
      <c r="NO165" s="38"/>
      <c r="NP165" s="38"/>
      <c r="NQ165" s="38"/>
      <c r="NR165" s="38"/>
      <c r="NS165" s="38"/>
      <c r="NT165" s="38"/>
      <c r="NU165" s="38"/>
      <c r="NV165" s="38"/>
      <c r="NW165" s="38"/>
      <c r="NX165" s="38"/>
      <c r="NY165" s="38"/>
      <c r="NZ165" s="38"/>
      <c r="OA165" s="38"/>
      <c r="OB165" s="38"/>
      <c r="OC165" s="38"/>
      <c r="OD165" s="38"/>
      <c r="OE165" s="38"/>
      <c r="OF165" s="38"/>
      <c r="OG165" s="38"/>
      <c r="OH165" s="38"/>
      <c r="OI165" s="38"/>
      <c r="OJ165" s="38"/>
      <c r="OK165" s="38"/>
      <c r="OL165" s="38"/>
      <c r="OM165" s="38"/>
      <c r="ON165" s="38"/>
      <c r="OO165" s="38"/>
      <c r="OP165" s="38"/>
      <c r="OQ165" s="38"/>
      <c r="OR165" s="38"/>
      <c r="OS165" s="38"/>
      <c r="OT165" s="38"/>
      <c r="OU165" s="38"/>
      <c r="OV165" s="38"/>
      <c r="OW165" s="38"/>
      <c r="OX165" s="38"/>
      <c r="OY165" s="38"/>
      <c r="OZ165" s="38"/>
      <c r="PA165" s="38"/>
      <c r="PB165" s="38"/>
      <c r="PC165" s="38"/>
      <c r="PD165" s="38"/>
      <c r="PE165" s="38"/>
      <c r="PF165" s="38"/>
      <c r="PG165" s="38"/>
      <c r="PH165" s="38"/>
      <c r="PI165" s="38"/>
      <c r="PJ165" s="38"/>
      <c r="PK165" s="38"/>
      <c r="PL165" s="38"/>
      <c r="PM165" s="38"/>
      <c r="PN165" s="38"/>
      <c r="PO165" s="38"/>
      <c r="PP165" s="38"/>
      <c r="PQ165" s="38"/>
      <c r="PR165" s="38"/>
      <c r="PS165" s="38"/>
      <c r="PT165" s="38"/>
      <c r="PU165" s="38"/>
      <c r="PV165" s="38"/>
      <c r="PW165" s="38"/>
      <c r="PX165" s="38"/>
      <c r="PY165" s="38"/>
      <c r="PZ165" s="38"/>
      <c r="QA165" s="38">
        <v>50</v>
      </c>
      <c r="QB165" s="38"/>
      <c r="QC165" s="38"/>
      <c r="QD165" s="38"/>
      <c r="QE165" s="38"/>
      <c r="QF165" s="38"/>
      <c r="QG165" s="38"/>
      <c r="QH165" s="38"/>
      <c r="QI165" s="38"/>
      <c r="QJ165" s="38"/>
      <c r="QK165" s="38"/>
      <c r="QL165" s="38"/>
      <c r="QM165" s="38"/>
      <c r="QN165" s="38">
        <v>20</v>
      </c>
      <c r="QO165" s="38"/>
      <c r="QP165" s="38">
        <v>10</v>
      </c>
      <c r="QQ165" s="38"/>
      <c r="QR165" s="38"/>
      <c r="QS165" s="38"/>
      <c r="QT165" s="38"/>
      <c r="QU165" s="38"/>
      <c r="QV165" s="38"/>
      <c r="QW165" s="38"/>
      <c r="QX165" s="38"/>
      <c r="QY165" s="38"/>
      <c r="QZ165" s="38"/>
      <c r="RA165" s="38"/>
      <c r="RB165" s="38"/>
      <c r="RC165" s="38"/>
      <c r="RD165" s="38"/>
      <c r="RE165" s="38"/>
      <c r="RF165" s="38"/>
      <c r="RG165" s="38"/>
      <c r="RH165" s="38"/>
      <c r="RI165" s="38">
        <v>10</v>
      </c>
      <c r="RJ165" s="38"/>
      <c r="RK165" s="38"/>
      <c r="RL165" s="38"/>
      <c r="RM165" s="38"/>
      <c r="RN165" s="38"/>
      <c r="RO165" s="38"/>
      <c r="RP165" s="38"/>
      <c r="RQ165" s="38"/>
      <c r="RR165" s="38"/>
      <c r="RS165" s="38"/>
      <c r="RT165" s="38"/>
      <c r="RU165" s="38"/>
      <c r="RV165" s="38"/>
      <c r="RW165" s="38"/>
      <c r="RX165" s="38"/>
      <c r="RY165" s="38"/>
      <c r="RZ165" s="38"/>
      <c r="SA165" s="38"/>
      <c r="SB165" s="38"/>
      <c r="SC165" s="38"/>
      <c r="SD165" s="38"/>
      <c r="SE165" s="38"/>
      <c r="SF165" s="38">
        <v>10</v>
      </c>
      <c r="SG165" s="38"/>
      <c r="SH165" s="38"/>
      <c r="SI165" s="38"/>
      <c r="SJ165" s="38"/>
      <c r="SK165" s="38"/>
      <c r="SL165" s="38"/>
      <c r="SM165" s="38"/>
      <c r="SN165" s="38"/>
      <c r="SO165" s="38"/>
      <c r="SP165" s="38"/>
      <c r="SQ165" s="38"/>
      <c r="SR165" s="38"/>
      <c r="SS165" s="38"/>
      <c r="ST165" s="38"/>
      <c r="SU165" s="38"/>
      <c r="SV165" s="38"/>
      <c r="SW165" s="38"/>
      <c r="SX165" s="38"/>
      <c r="SY165" s="38"/>
      <c r="SZ165" s="38"/>
      <c r="TA165" s="38"/>
      <c r="TB165" s="38"/>
      <c r="TC165" s="38"/>
      <c r="TD165" s="38"/>
      <c r="TE165" s="38"/>
      <c r="TF165" s="38"/>
      <c r="TG165" s="38"/>
      <c r="TH165" s="38"/>
      <c r="TI165" s="38"/>
      <c r="TJ165" s="38"/>
      <c r="TK165" s="38"/>
      <c r="TL165" s="38"/>
      <c r="TM165" s="38"/>
      <c r="TN165" s="38"/>
      <c r="TO165" s="38"/>
      <c r="TP165" s="38"/>
      <c r="TQ165" s="38"/>
      <c r="TR165" s="38"/>
      <c r="TS165" s="38"/>
      <c r="TT165" s="38"/>
      <c r="TU165" s="38"/>
      <c r="TV165" s="38"/>
      <c r="TW165" s="38"/>
      <c r="TX165" s="38"/>
      <c r="TY165" s="38"/>
      <c r="TZ165" s="38"/>
      <c r="UA165" s="38"/>
      <c r="UB165" s="38"/>
      <c r="UC165" s="38"/>
      <c r="UD165" s="38">
        <v>30</v>
      </c>
      <c r="UE165" s="38"/>
      <c r="UF165" s="38"/>
      <c r="UG165" s="38"/>
      <c r="UH165" s="38"/>
      <c r="UI165" s="38"/>
      <c r="UJ165" s="38"/>
      <c r="UK165" s="38"/>
      <c r="UL165" s="38"/>
      <c r="UM165" s="38"/>
      <c r="UN165" s="38">
        <v>30</v>
      </c>
      <c r="UO165" s="38"/>
      <c r="UP165" s="38"/>
      <c r="UQ165" s="38"/>
      <c r="UR165" s="38"/>
      <c r="US165" s="38"/>
      <c r="UT165" s="38">
        <v>10</v>
      </c>
      <c r="UU165" s="38"/>
      <c r="UV165" s="38"/>
      <c r="UW165" s="38"/>
      <c r="UX165" s="38"/>
      <c r="UY165" s="38"/>
      <c r="UZ165" s="38"/>
      <c r="VA165" s="38">
        <v>10</v>
      </c>
      <c r="VB165" s="38"/>
      <c r="VC165" s="38"/>
      <c r="VD165" s="38"/>
      <c r="VE165" s="38"/>
      <c r="VF165" s="38">
        <v>10</v>
      </c>
      <c r="VG165" s="38"/>
      <c r="VH165" s="38"/>
      <c r="VI165" s="38"/>
      <c r="VJ165" s="38"/>
      <c r="VK165" s="38"/>
      <c r="VL165" s="38"/>
      <c r="VM165" s="38"/>
      <c r="VN165" s="38"/>
      <c r="VO165" s="38"/>
      <c r="VP165" s="38"/>
      <c r="VQ165" s="38">
        <v>10</v>
      </c>
      <c r="VR165" s="38"/>
      <c r="VS165" s="38"/>
      <c r="VT165" s="38"/>
      <c r="VU165" s="38"/>
      <c r="VV165" s="38"/>
      <c r="VW165" s="38"/>
      <c r="VX165" s="38"/>
      <c r="VY165" s="38"/>
      <c r="VZ165" s="38"/>
      <c r="WA165" s="38"/>
      <c r="WB165" s="38"/>
      <c r="WC165" s="38"/>
      <c r="WD165" s="38"/>
      <c r="WE165" s="38"/>
      <c r="WF165" s="38"/>
      <c r="WG165" s="38"/>
      <c r="WH165" s="38"/>
      <c r="WI165" s="38"/>
      <c r="WJ165" s="38"/>
      <c r="WK165" s="38"/>
      <c r="WL165" s="38"/>
      <c r="WM165" s="38"/>
      <c r="WN165" s="38"/>
      <c r="WO165" s="38"/>
      <c r="WP165" s="38"/>
      <c r="WQ165" s="38">
        <v>20</v>
      </c>
      <c r="WR165" s="38"/>
      <c r="WS165" s="38"/>
      <c r="WT165" s="38"/>
      <c r="WU165" s="38"/>
      <c r="WV165" s="38"/>
      <c r="WW165" s="38"/>
      <c r="WX165" s="38"/>
      <c r="WY165" s="38"/>
      <c r="WZ165" s="38"/>
      <c r="XA165" s="38">
        <v>20</v>
      </c>
      <c r="XB165" s="38"/>
      <c r="XC165" s="38"/>
      <c r="XD165" s="38"/>
      <c r="XE165" s="38"/>
      <c r="XF165" s="38"/>
      <c r="XG165" s="38"/>
      <c r="XH165" s="38"/>
      <c r="XI165" s="38"/>
      <c r="XJ165" s="38"/>
      <c r="XK165" s="38"/>
      <c r="XL165" s="38"/>
      <c r="XM165" s="38"/>
      <c r="XN165" s="38"/>
      <c r="XO165" s="38"/>
      <c r="XP165" s="38"/>
      <c r="XQ165" s="38"/>
      <c r="XR165" s="38"/>
      <c r="XS165" s="38"/>
      <c r="XT165" s="38"/>
      <c r="XU165" s="38"/>
      <c r="XV165" s="38"/>
      <c r="XW165" s="38"/>
      <c r="XX165" s="38"/>
      <c r="XY165" s="38"/>
      <c r="XZ165" s="38"/>
      <c r="YA165" s="38"/>
      <c r="YB165" s="38"/>
      <c r="YC165" s="38"/>
      <c r="YD165" s="38"/>
      <c r="YE165" s="38"/>
      <c r="YF165" s="38"/>
      <c r="YG165" s="38"/>
      <c r="YH165" s="38"/>
      <c r="YI165" s="38"/>
      <c r="YJ165" s="38"/>
      <c r="YK165" s="38"/>
      <c r="YL165" s="38"/>
      <c r="YM165" s="38"/>
      <c r="YN165" s="38"/>
      <c r="YO165" s="38"/>
      <c r="YP165" s="38"/>
      <c r="YQ165" s="38"/>
      <c r="YR165" s="38"/>
      <c r="YS165" s="38"/>
      <c r="YT165" s="38"/>
      <c r="YU165" s="38"/>
      <c r="YV165" s="38">
        <v>40</v>
      </c>
      <c r="YW165" s="38"/>
      <c r="YX165" s="38"/>
      <c r="YY165" s="38"/>
      <c r="YZ165" s="38"/>
      <c r="ZA165" s="38"/>
      <c r="ZB165" s="38"/>
      <c r="ZC165" s="38"/>
      <c r="ZD165" s="38"/>
      <c r="ZE165" s="38"/>
      <c r="ZF165" s="38"/>
      <c r="ZG165" s="38"/>
      <c r="ZH165" s="38"/>
      <c r="ZI165" s="38"/>
      <c r="ZJ165" s="38"/>
      <c r="ZK165" s="38"/>
      <c r="ZL165" s="38"/>
      <c r="ZM165" s="38"/>
      <c r="ZN165" s="38">
        <v>30</v>
      </c>
      <c r="ZO165" s="38">
        <v>10</v>
      </c>
      <c r="ZP165" s="38"/>
      <c r="ZQ165" s="38"/>
      <c r="ZR165" s="38"/>
      <c r="ZS165" s="38"/>
      <c r="ZT165" s="38"/>
      <c r="ZU165" s="38"/>
      <c r="ZV165" s="38"/>
      <c r="ZW165" s="38"/>
      <c r="ZX165" s="38"/>
      <c r="ZY165" s="38"/>
      <c r="ZZ165" s="38"/>
      <c r="AAA165" s="38"/>
      <c r="AAB165" s="38"/>
      <c r="AAC165" s="38"/>
      <c r="AAD165" s="38"/>
      <c r="AAE165" s="38"/>
      <c r="AAF165" s="38"/>
      <c r="AAG165" s="38"/>
      <c r="AAH165" s="38"/>
      <c r="AAI165" s="38"/>
      <c r="AAJ165" s="31">
        <f t="shared" si="15"/>
        <v>0</v>
      </c>
      <c r="AAK165" s="5"/>
    </row>
    <row r="166" spans="1:713" s="36" customFormat="1" x14ac:dyDescent="0.25">
      <c r="A166" s="43" t="s">
        <v>25</v>
      </c>
      <c r="B166" s="77">
        <f t="shared" si="14"/>
        <v>0</v>
      </c>
      <c r="C166" s="69">
        <v>1</v>
      </c>
      <c r="D166" s="72">
        <v>43346</v>
      </c>
      <c r="E166" s="79">
        <v>18.420000000000002</v>
      </c>
      <c r="F166" s="79">
        <f t="shared" si="16"/>
        <v>0</v>
      </c>
      <c r="G166" s="77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  <c r="AL166" s="38"/>
      <c r="AM166" s="38"/>
      <c r="AN166" s="38"/>
      <c r="AO166" s="38"/>
      <c r="AP166" s="38"/>
      <c r="AQ166" s="38"/>
      <c r="AR166" s="38"/>
      <c r="AS166" s="38"/>
      <c r="AT166" s="38"/>
      <c r="AU166" s="38"/>
      <c r="AV166" s="38"/>
      <c r="AW166" s="38"/>
      <c r="AX166" s="38"/>
      <c r="AY166" s="38"/>
      <c r="AZ166" s="38"/>
      <c r="BA166" s="38"/>
      <c r="BB166" s="38"/>
      <c r="BC166" s="38"/>
      <c r="BD166" s="38"/>
      <c r="BE166" s="38"/>
      <c r="BF166" s="38"/>
      <c r="BG166" s="38"/>
      <c r="BH166" s="38"/>
      <c r="BI166" s="38"/>
      <c r="BJ166" s="38"/>
      <c r="BK166" s="38"/>
      <c r="BL166" s="38"/>
      <c r="BM166" s="38"/>
      <c r="BN166" s="38"/>
      <c r="BO166" s="38"/>
      <c r="BP166" s="38"/>
      <c r="BQ166" s="38"/>
      <c r="BR166" s="38"/>
      <c r="BS166" s="38"/>
      <c r="BT166" s="38"/>
      <c r="BU166" s="38"/>
      <c r="BV166" s="38"/>
      <c r="BW166" s="38"/>
      <c r="BX166" s="38"/>
      <c r="BY166" s="38"/>
      <c r="BZ166" s="38"/>
      <c r="CA166" s="38"/>
      <c r="CB166" s="38"/>
      <c r="CC166" s="38"/>
      <c r="CD166" s="38"/>
      <c r="CE166" s="38"/>
      <c r="CF166" s="38"/>
      <c r="CG166" s="38"/>
      <c r="CH166" s="38"/>
      <c r="CI166" s="38"/>
      <c r="CJ166" s="38"/>
      <c r="CK166" s="38"/>
      <c r="CL166" s="38"/>
      <c r="CM166" s="38"/>
      <c r="CN166" s="38"/>
      <c r="CO166" s="38"/>
      <c r="CP166" s="38"/>
      <c r="CQ166" s="38"/>
      <c r="CR166" s="38"/>
      <c r="CS166" s="38"/>
      <c r="CT166" s="38"/>
      <c r="CU166" s="38"/>
      <c r="CV166" s="38"/>
      <c r="CW166" s="38"/>
      <c r="CX166" s="38"/>
      <c r="CY166" s="38"/>
      <c r="CZ166" s="38"/>
      <c r="DA166" s="38"/>
      <c r="DB166" s="38"/>
      <c r="DC166" s="38"/>
      <c r="DD166" s="38"/>
      <c r="DE166" s="38"/>
      <c r="DF166" s="38"/>
      <c r="DG166" s="38"/>
      <c r="DH166" s="38"/>
      <c r="DI166" s="38"/>
      <c r="DJ166" s="38"/>
      <c r="DK166" s="38"/>
      <c r="DL166" s="38"/>
      <c r="DM166" s="38"/>
      <c r="DN166" s="38"/>
      <c r="DO166" s="38"/>
      <c r="DP166" s="38"/>
      <c r="DQ166" s="38"/>
      <c r="DR166" s="38"/>
      <c r="DS166" s="38"/>
      <c r="DT166" s="38"/>
      <c r="DU166" s="38"/>
      <c r="DV166" s="38"/>
      <c r="DW166" s="38"/>
      <c r="DX166" s="38"/>
      <c r="DY166" s="38"/>
      <c r="DZ166" s="38"/>
      <c r="EA166" s="38"/>
      <c r="EB166" s="38"/>
      <c r="EC166" s="38"/>
      <c r="ED166" s="38"/>
      <c r="EE166" s="38"/>
      <c r="EF166" s="38"/>
      <c r="EG166" s="38"/>
      <c r="EH166" s="38"/>
      <c r="EI166" s="38"/>
      <c r="EJ166" s="38"/>
      <c r="EK166" s="38"/>
      <c r="EL166" s="38"/>
      <c r="EM166" s="38"/>
      <c r="EN166" s="38"/>
      <c r="EO166" s="38"/>
      <c r="EP166" s="38"/>
      <c r="EQ166" s="38"/>
      <c r="ER166" s="38"/>
      <c r="ES166" s="38"/>
      <c r="ET166" s="38"/>
      <c r="EU166" s="38"/>
      <c r="EV166" s="38"/>
      <c r="EW166" s="38"/>
      <c r="EX166" s="38"/>
      <c r="EY166" s="38"/>
      <c r="EZ166" s="38"/>
      <c r="FA166" s="38"/>
      <c r="FB166" s="38"/>
      <c r="FC166" s="38"/>
      <c r="FD166" s="38"/>
      <c r="FE166" s="38"/>
      <c r="FF166" s="38"/>
      <c r="FG166" s="38"/>
      <c r="FH166" s="38"/>
      <c r="FI166" s="38"/>
      <c r="FJ166" s="38"/>
      <c r="FK166" s="38"/>
      <c r="FL166" s="38"/>
      <c r="FM166" s="38"/>
      <c r="FN166" s="38"/>
      <c r="FO166" s="38"/>
      <c r="FP166" s="38"/>
      <c r="FQ166" s="38"/>
      <c r="FR166" s="38"/>
      <c r="FS166" s="38"/>
      <c r="FT166" s="38"/>
      <c r="FU166" s="38"/>
      <c r="FV166" s="38"/>
      <c r="FW166" s="38"/>
      <c r="FX166" s="38"/>
      <c r="FY166" s="38"/>
      <c r="FZ166" s="38"/>
      <c r="GA166" s="38"/>
      <c r="GB166" s="38"/>
      <c r="GC166" s="38"/>
      <c r="GD166" s="38"/>
      <c r="GE166" s="38"/>
      <c r="GF166" s="38"/>
      <c r="GG166" s="38"/>
      <c r="GH166" s="38"/>
      <c r="GI166" s="38"/>
      <c r="GJ166" s="38"/>
      <c r="GK166" s="38"/>
      <c r="GL166" s="38"/>
      <c r="GM166" s="38"/>
      <c r="GN166" s="38"/>
      <c r="GO166" s="38"/>
      <c r="GP166" s="38"/>
      <c r="GQ166" s="38"/>
      <c r="GR166" s="38"/>
      <c r="GS166" s="38"/>
      <c r="GT166" s="38"/>
      <c r="GU166" s="38"/>
      <c r="GV166" s="38"/>
      <c r="GW166" s="38"/>
      <c r="GX166" s="38"/>
      <c r="GY166" s="38"/>
      <c r="GZ166" s="38"/>
      <c r="HA166" s="38"/>
      <c r="HB166" s="38"/>
      <c r="HC166" s="38"/>
      <c r="HD166" s="38"/>
      <c r="HE166" s="38"/>
      <c r="HF166" s="38"/>
      <c r="HG166" s="38"/>
      <c r="HH166" s="38"/>
      <c r="HI166" s="38"/>
      <c r="HJ166" s="38"/>
      <c r="HK166" s="38"/>
      <c r="HL166" s="38"/>
      <c r="HM166" s="38"/>
      <c r="HN166" s="38"/>
      <c r="HO166" s="38"/>
      <c r="HP166" s="38"/>
      <c r="HQ166" s="38"/>
      <c r="HR166" s="38"/>
      <c r="HS166" s="38"/>
      <c r="HT166" s="38"/>
      <c r="HU166" s="38"/>
      <c r="HV166" s="38"/>
      <c r="HW166" s="38"/>
      <c r="HX166" s="38"/>
      <c r="HY166" s="38"/>
      <c r="HZ166" s="38"/>
      <c r="IA166" s="38"/>
      <c r="IB166" s="38"/>
      <c r="IC166" s="38"/>
      <c r="ID166" s="38"/>
      <c r="IE166" s="38"/>
      <c r="IF166" s="38"/>
      <c r="IG166" s="38"/>
      <c r="IH166" s="38"/>
      <c r="II166" s="38"/>
      <c r="IJ166" s="38"/>
      <c r="IK166" s="38"/>
      <c r="IL166" s="38"/>
      <c r="IM166" s="38"/>
      <c r="IN166" s="38"/>
      <c r="IO166" s="38"/>
      <c r="IP166" s="38"/>
      <c r="IQ166" s="38"/>
      <c r="IR166" s="38"/>
      <c r="IS166" s="38"/>
      <c r="IT166" s="38"/>
      <c r="IU166" s="38"/>
      <c r="IV166" s="38"/>
      <c r="IW166" s="38"/>
      <c r="IX166" s="38"/>
      <c r="IY166" s="38"/>
      <c r="IZ166" s="38"/>
      <c r="JA166" s="38"/>
      <c r="JB166" s="38"/>
      <c r="JC166" s="38"/>
      <c r="JD166" s="38"/>
      <c r="JE166" s="38"/>
      <c r="JF166" s="38"/>
      <c r="JG166" s="38"/>
      <c r="JH166" s="38"/>
      <c r="JI166" s="38"/>
      <c r="JJ166" s="38"/>
      <c r="JK166" s="38"/>
      <c r="JL166" s="38"/>
      <c r="JM166" s="38"/>
      <c r="JN166" s="38"/>
      <c r="JO166" s="38"/>
      <c r="JP166" s="38"/>
      <c r="JQ166" s="38"/>
      <c r="JR166" s="38"/>
      <c r="JS166" s="38"/>
      <c r="JT166" s="38"/>
      <c r="JU166" s="38"/>
      <c r="JV166" s="38"/>
      <c r="JW166" s="38"/>
      <c r="JX166" s="38"/>
      <c r="JY166" s="38"/>
      <c r="JZ166" s="38"/>
      <c r="KA166" s="38"/>
      <c r="KB166" s="38"/>
      <c r="KC166" s="38"/>
      <c r="KD166" s="38"/>
      <c r="KE166" s="38"/>
      <c r="KF166" s="38"/>
      <c r="KG166" s="38"/>
      <c r="KH166" s="38"/>
      <c r="KI166" s="38"/>
      <c r="KJ166" s="38"/>
      <c r="KK166" s="38"/>
      <c r="KL166" s="38"/>
      <c r="KM166" s="38"/>
      <c r="KN166" s="38"/>
      <c r="KO166" s="38"/>
      <c r="KP166" s="38"/>
      <c r="KQ166" s="38"/>
      <c r="KR166" s="38"/>
      <c r="KS166" s="38"/>
      <c r="KT166" s="38"/>
      <c r="KU166" s="38"/>
      <c r="KV166" s="38"/>
      <c r="KW166" s="38"/>
      <c r="KX166" s="38"/>
      <c r="KY166" s="38"/>
      <c r="KZ166" s="38"/>
      <c r="LA166" s="38"/>
      <c r="LB166" s="38"/>
      <c r="LC166" s="38"/>
      <c r="LD166" s="38"/>
      <c r="LE166" s="38"/>
      <c r="LF166" s="38"/>
      <c r="LG166" s="38"/>
      <c r="LH166" s="38"/>
      <c r="LI166" s="38"/>
      <c r="LJ166" s="38"/>
      <c r="LK166" s="38"/>
      <c r="LL166" s="38"/>
      <c r="LM166" s="38"/>
      <c r="LN166" s="38"/>
      <c r="LO166" s="38"/>
      <c r="LP166" s="38"/>
      <c r="LQ166" s="38"/>
      <c r="LR166" s="38"/>
      <c r="LS166" s="38"/>
      <c r="LT166" s="38"/>
      <c r="LU166" s="38"/>
      <c r="LV166" s="38"/>
      <c r="LW166" s="38"/>
      <c r="LX166" s="38"/>
      <c r="LY166" s="38"/>
      <c r="LZ166" s="38"/>
      <c r="MA166" s="38"/>
      <c r="MB166" s="38"/>
      <c r="MC166" s="38"/>
      <c r="MD166" s="38"/>
      <c r="ME166" s="38"/>
      <c r="MF166" s="38"/>
      <c r="MG166" s="38"/>
      <c r="MH166" s="38"/>
      <c r="MI166" s="38"/>
      <c r="MJ166" s="38"/>
      <c r="MK166" s="38"/>
      <c r="ML166" s="38"/>
      <c r="MM166" s="38"/>
      <c r="MN166" s="38"/>
      <c r="MO166" s="38"/>
      <c r="MP166" s="38"/>
      <c r="MQ166" s="38"/>
      <c r="MR166" s="38"/>
      <c r="MS166" s="38"/>
      <c r="MT166" s="38"/>
      <c r="MU166" s="38"/>
      <c r="MV166" s="38"/>
      <c r="MW166" s="38"/>
      <c r="MX166" s="38"/>
      <c r="MY166" s="38"/>
      <c r="MZ166" s="38"/>
      <c r="NA166" s="38"/>
      <c r="NB166" s="38"/>
      <c r="NC166" s="38"/>
      <c r="ND166" s="38"/>
      <c r="NE166" s="38"/>
      <c r="NF166" s="38"/>
      <c r="NG166" s="38"/>
      <c r="NH166" s="38"/>
      <c r="NI166" s="38"/>
      <c r="NJ166" s="38"/>
      <c r="NK166" s="38"/>
      <c r="NL166" s="38"/>
      <c r="NM166" s="38"/>
      <c r="NN166" s="38"/>
      <c r="NO166" s="38"/>
      <c r="NP166" s="38"/>
      <c r="NQ166" s="38"/>
      <c r="NR166" s="38"/>
      <c r="NS166" s="38"/>
      <c r="NT166" s="38"/>
      <c r="NU166" s="38"/>
      <c r="NV166" s="38"/>
      <c r="NW166" s="38"/>
      <c r="NX166" s="38"/>
      <c r="NY166" s="38"/>
      <c r="NZ166" s="38"/>
      <c r="OA166" s="38"/>
      <c r="OB166" s="38"/>
      <c r="OC166" s="38"/>
      <c r="OD166" s="38"/>
      <c r="OE166" s="38"/>
      <c r="OF166" s="38"/>
      <c r="OG166" s="38"/>
      <c r="OH166" s="38"/>
      <c r="OI166" s="38"/>
      <c r="OJ166" s="38"/>
      <c r="OK166" s="38"/>
      <c r="OL166" s="38"/>
      <c r="OM166" s="38"/>
      <c r="ON166" s="38"/>
      <c r="OO166" s="38"/>
      <c r="OP166" s="38"/>
      <c r="OQ166" s="38"/>
      <c r="OR166" s="38"/>
      <c r="OS166" s="38"/>
      <c r="OT166" s="38"/>
      <c r="OU166" s="38"/>
      <c r="OV166" s="38"/>
      <c r="OW166" s="38"/>
      <c r="OX166" s="38"/>
      <c r="OY166" s="38"/>
      <c r="OZ166" s="38"/>
      <c r="PA166" s="38"/>
      <c r="PB166" s="38"/>
      <c r="PC166" s="38"/>
      <c r="PD166" s="38"/>
      <c r="PE166" s="38"/>
      <c r="PF166" s="38"/>
      <c r="PG166" s="38"/>
      <c r="PH166" s="38"/>
      <c r="PI166" s="38"/>
      <c r="PJ166" s="38"/>
      <c r="PK166" s="38"/>
      <c r="PL166" s="38"/>
      <c r="PM166" s="38"/>
      <c r="PN166" s="38"/>
      <c r="PO166" s="38"/>
      <c r="PP166" s="38"/>
      <c r="PQ166" s="38"/>
      <c r="PR166" s="38"/>
      <c r="PS166" s="38"/>
      <c r="PT166" s="38"/>
      <c r="PU166" s="38"/>
      <c r="PV166" s="38"/>
      <c r="PW166" s="38"/>
      <c r="PX166" s="38"/>
      <c r="PY166" s="38"/>
      <c r="PZ166" s="38"/>
      <c r="QA166" s="38"/>
      <c r="QB166" s="38"/>
      <c r="QC166" s="38"/>
      <c r="QD166" s="38"/>
      <c r="QE166" s="38"/>
      <c r="QF166" s="38"/>
      <c r="QG166" s="38"/>
      <c r="QH166" s="38"/>
      <c r="QI166" s="38"/>
      <c r="QJ166" s="38"/>
      <c r="QK166" s="38"/>
      <c r="QL166" s="38"/>
      <c r="QM166" s="38"/>
      <c r="QN166" s="38"/>
      <c r="QO166" s="38"/>
      <c r="QP166" s="38"/>
      <c r="QQ166" s="38"/>
      <c r="QR166" s="38"/>
      <c r="QS166" s="38"/>
      <c r="QT166" s="38"/>
      <c r="QU166" s="38"/>
      <c r="QV166" s="38"/>
      <c r="QW166" s="38"/>
      <c r="QX166" s="38"/>
      <c r="QY166" s="38"/>
      <c r="QZ166" s="38"/>
      <c r="RA166" s="38"/>
      <c r="RB166" s="38"/>
      <c r="RC166" s="38"/>
      <c r="RD166" s="38"/>
      <c r="RE166" s="38"/>
      <c r="RF166" s="38"/>
      <c r="RG166" s="38"/>
      <c r="RH166" s="38"/>
      <c r="RI166" s="38"/>
      <c r="RJ166" s="38"/>
      <c r="RK166" s="38"/>
      <c r="RL166" s="38"/>
      <c r="RM166" s="38"/>
      <c r="RN166" s="38"/>
      <c r="RO166" s="38">
        <v>1</v>
      </c>
      <c r="RP166" s="38"/>
      <c r="RQ166" s="38"/>
      <c r="RR166" s="38"/>
      <c r="RS166" s="38"/>
      <c r="RT166" s="38"/>
      <c r="RU166" s="38"/>
      <c r="RV166" s="38"/>
      <c r="RW166" s="38">
        <v>1</v>
      </c>
      <c r="RX166" s="38"/>
      <c r="RY166" s="38"/>
      <c r="RZ166" s="38"/>
      <c r="SA166" s="38"/>
      <c r="SB166" s="38"/>
      <c r="SC166" s="38"/>
      <c r="SD166" s="38"/>
      <c r="SE166" s="38"/>
      <c r="SF166" s="38"/>
      <c r="SG166" s="38"/>
      <c r="SH166" s="38"/>
      <c r="SI166" s="38"/>
      <c r="SJ166" s="38"/>
      <c r="SK166" s="38"/>
      <c r="SL166" s="38"/>
      <c r="SM166" s="38"/>
      <c r="SN166" s="38"/>
      <c r="SO166" s="38"/>
      <c r="SP166" s="38"/>
      <c r="SQ166" s="38"/>
      <c r="SR166" s="38"/>
      <c r="SS166" s="38"/>
      <c r="ST166" s="38"/>
      <c r="SU166" s="38"/>
      <c r="SV166" s="38"/>
      <c r="SW166" s="38"/>
      <c r="SX166" s="38"/>
      <c r="SY166" s="38"/>
      <c r="SZ166" s="38"/>
      <c r="TA166" s="38"/>
      <c r="TB166" s="38"/>
      <c r="TC166" s="38"/>
      <c r="TD166" s="38"/>
      <c r="TE166" s="38"/>
      <c r="TF166" s="38"/>
      <c r="TG166" s="38"/>
      <c r="TH166" s="38"/>
      <c r="TI166" s="38"/>
      <c r="TJ166" s="38"/>
      <c r="TK166" s="38"/>
      <c r="TL166" s="38"/>
      <c r="TM166" s="38"/>
      <c r="TN166" s="38"/>
      <c r="TO166" s="38"/>
      <c r="TP166" s="38"/>
      <c r="TQ166" s="38"/>
      <c r="TR166" s="38"/>
      <c r="TS166" s="38"/>
      <c r="TT166" s="38"/>
      <c r="TU166" s="38"/>
      <c r="TV166" s="38"/>
      <c r="TW166" s="38"/>
      <c r="TX166" s="38"/>
      <c r="TY166" s="38"/>
      <c r="TZ166" s="38"/>
      <c r="UA166" s="38"/>
      <c r="UB166" s="38"/>
      <c r="UC166" s="38"/>
      <c r="UD166" s="38"/>
      <c r="UE166" s="38"/>
      <c r="UF166" s="38"/>
      <c r="UG166" s="38"/>
      <c r="UH166" s="38"/>
      <c r="UI166" s="38"/>
      <c r="UJ166" s="38"/>
      <c r="UK166" s="38"/>
      <c r="UL166" s="38"/>
      <c r="UM166" s="38"/>
      <c r="UN166" s="38"/>
      <c r="UO166" s="38"/>
      <c r="UP166" s="38"/>
      <c r="UQ166" s="38"/>
      <c r="UR166" s="38"/>
      <c r="US166" s="38"/>
      <c r="UT166" s="38"/>
      <c r="UU166" s="38"/>
      <c r="UV166" s="38"/>
      <c r="UW166" s="38"/>
      <c r="UX166" s="38"/>
      <c r="UY166" s="38"/>
      <c r="UZ166" s="38"/>
      <c r="VA166" s="38"/>
      <c r="VB166" s="38"/>
      <c r="VC166" s="38"/>
      <c r="VD166" s="38"/>
      <c r="VE166" s="38"/>
      <c r="VF166" s="38"/>
      <c r="VG166" s="38"/>
      <c r="VH166" s="38"/>
      <c r="VI166" s="38"/>
      <c r="VJ166" s="38"/>
      <c r="VK166" s="38"/>
      <c r="VL166" s="38"/>
      <c r="VM166" s="38"/>
      <c r="VN166" s="38"/>
      <c r="VO166" s="38"/>
      <c r="VP166" s="38"/>
      <c r="VQ166" s="38"/>
      <c r="VR166" s="38"/>
      <c r="VS166" s="38"/>
      <c r="VT166" s="38"/>
      <c r="VU166" s="38"/>
      <c r="VV166" s="38"/>
      <c r="VW166" s="38"/>
      <c r="VX166" s="38"/>
      <c r="VY166" s="38"/>
      <c r="VZ166" s="38"/>
      <c r="WA166" s="38"/>
      <c r="WB166" s="38"/>
      <c r="WC166" s="38"/>
      <c r="WD166" s="38"/>
      <c r="WE166" s="38"/>
      <c r="WF166" s="38"/>
      <c r="WG166" s="38"/>
      <c r="WH166" s="38"/>
      <c r="WI166" s="38"/>
      <c r="WJ166" s="38"/>
      <c r="WK166" s="38"/>
      <c r="WL166" s="38"/>
      <c r="WM166" s="38"/>
      <c r="WN166" s="38"/>
      <c r="WO166" s="38"/>
      <c r="WP166" s="38"/>
      <c r="WQ166" s="38"/>
      <c r="WR166" s="38"/>
      <c r="WS166" s="38"/>
      <c r="WT166" s="38"/>
      <c r="WU166" s="38"/>
      <c r="WV166" s="38"/>
      <c r="WW166" s="38"/>
      <c r="WX166" s="38"/>
      <c r="WY166" s="38"/>
      <c r="WZ166" s="38"/>
      <c r="XA166" s="38"/>
      <c r="XB166" s="38"/>
      <c r="XC166" s="38"/>
      <c r="XD166" s="38"/>
      <c r="XE166" s="38"/>
      <c r="XF166" s="38"/>
      <c r="XG166" s="38"/>
      <c r="XH166" s="38"/>
      <c r="XI166" s="38"/>
      <c r="XJ166" s="38"/>
      <c r="XK166" s="38"/>
      <c r="XL166" s="38"/>
      <c r="XM166" s="38"/>
      <c r="XN166" s="38"/>
      <c r="XO166" s="38"/>
      <c r="XP166" s="38"/>
      <c r="XQ166" s="38"/>
      <c r="XR166" s="38"/>
      <c r="XS166" s="38"/>
      <c r="XT166" s="38"/>
      <c r="XU166" s="38"/>
      <c r="XV166" s="38"/>
      <c r="XW166" s="38"/>
      <c r="XX166" s="38"/>
      <c r="XY166" s="38"/>
      <c r="XZ166" s="38"/>
      <c r="YA166" s="38"/>
      <c r="YB166" s="38"/>
      <c r="YC166" s="38"/>
      <c r="YD166" s="38"/>
      <c r="YE166" s="38"/>
      <c r="YF166" s="38"/>
      <c r="YG166" s="38"/>
      <c r="YH166" s="38"/>
      <c r="YI166" s="38"/>
      <c r="YJ166" s="38"/>
      <c r="YK166" s="38"/>
      <c r="YL166" s="38"/>
      <c r="YM166" s="38"/>
      <c r="YN166" s="38"/>
      <c r="YO166" s="38"/>
      <c r="YP166" s="38"/>
      <c r="YQ166" s="38"/>
      <c r="YR166" s="38"/>
      <c r="YS166" s="38"/>
      <c r="YT166" s="38"/>
      <c r="YU166" s="38"/>
      <c r="YV166" s="38"/>
      <c r="YW166" s="38"/>
      <c r="YX166" s="38"/>
      <c r="YY166" s="38"/>
      <c r="YZ166" s="38"/>
      <c r="ZA166" s="38"/>
      <c r="ZB166" s="38"/>
      <c r="ZC166" s="38"/>
      <c r="ZD166" s="38"/>
      <c r="ZE166" s="38"/>
      <c r="ZF166" s="38"/>
      <c r="ZG166" s="38"/>
      <c r="ZH166" s="38"/>
      <c r="ZI166" s="38"/>
      <c r="ZJ166" s="38"/>
      <c r="ZK166" s="38"/>
      <c r="ZL166" s="38"/>
      <c r="ZM166" s="38"/>
      <c r="ZN166" s="38"/>
      <c r="ZO166" s="38"/>
      <c r="ZP166" s="38"/>
      <c r="ZQ166" s="38"/>
      <c r="ZR166" s="38"/>
      <c r="ZS166" s="38"/>
      <c r="ZT166" s="38"/>
      <c r="ZU166" s="38"/>
      <c r="ZV166" s="38"/>
      <c r="ZW166" s="38"/>
      <c r="ZX166" s="38"/>
      <c r="ZY166" s="38"/>
      <c r="ZZ166" s="38"/>
      <c r="AAA166" s="38"/>
      <c r="AAB166" s="38"/>
      <c r="AAC166" s="38"/>
      <c r="AAD166" s="38"/>
      <c r="AAE166" s="38"/>
      <c r="AAF166" s="38"/>
      <c r="AAG166" s="38"/>
      <c r="AAH166" s="38"/>
      <c r="AAI166" s="38"/>
      <c r="AAJ166" s="31">
        <f t="shared" si="15"/>
        <v>0</v>
      </c>
      <c r="AAK166" s="5"/>
    </row>
    <row r="167" spans="1:713" s="36" customFormat="1" x14ac:dyDescent="0.25">
      <c r="A167" s="43" t="s">
        <v>96</v>
      </c>
      <c r="B167" s="77">
        <f t="shared" si="14"/>
        <v>0</v>
      </c>
      <c r="C167" s="69">
        <v>10</v>
      </c>
      <c r="D167" s="71">
        <v>43293</v>
      </c>
      <c r="E167" s="79">
        <v>17.73</v>
      </c>
      <c r="F167" s="79">
        <f t="shared" si="16"/>
        <v>0</v>
      </c>
      <c r="G167" s="77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>
        <v>30</v>
      </c>
      <c r="AF167" s="38"/>
      <c r="AG167" s="38"/>
      <c r="AH167" s="38"/>
      <c r="AI167" s="38"/>
      <c r="AJ167" s="38"/>
      <c r="AK167" s="38"/>
      <c r="AL167" s="38"/>
      <c r="AM167" s="38"/>
      <c r="AN167" s="38"/>
      <c r="AO167" s="38"/>
      <c r="AP167" s="38"/>
      <c r="AQ167" s="38"/>
      <c r="AR167" s="38"/>
      <c r="AS167" s="38"/>
      <c r="AT167" s="38"/>
      <c r="AU167" s="38"/>
      <c r="AV167" s="38">
        <v>30</v>
      </c>
      <c r="AW167" s="38"/>
      <c r="AX167" s="38"/>
      <c r="AY167" s="38"/>
      <c r="AZ167" s="38"/>
      <c r="BA167" s="38"/>
      <c r="BB167" s="38"/>
      <c r="BC167" s="38"/>
      <c r="BD167" s="38"/>
      <c r="BE167" s="38"/>
      <c r="BF167" s="38"/>
      <c r="BG167" s="38"/>
      <c r="BH167" s="38"/>
      <c r="BI167" s="38"/>
      <c r="BJ167" s="38"/>
      <c r="BK167" s="38"/>
      <c r="BL167" s="38"/>
      <c r="BM167" s="38"/>
      <c r="BN167" s="38"/>
      <c r="BO167" s="38"/>
      <c r="BP167" s="38"/>
      <c r="BQ167" s="38"/>
      <c r="BR167" s="38"/>
      <c r="BS167" s="38"/>
      <c r="BT167" s="38"/>
      <c r="BU167" s="38"/>
      <c r="BV167" s="38"/>
      <c r="BW167" s="38"/>
      <c r="BX167" s="38"/>
      <c r="BY167" s="38"/>
      <c r="BZ167" s="38"/>
      <c r="CA167" s="38"/>
      <c r="CB167" s="38"/>
      <c r="CC167" s="38"/>
      <c r="CD167" s="38"/>
      <c r="CE167" s="38"/>
      <c r="CF167" s="38"/>
      <c r="CG167" s="38"/>
      <c r="CH167" s="38"/>
      <c r="CI167" s="38"/>
      <c r="CJ167" s="38"/>
      <c r="CK167" s="38"/>
      <c r="CL167" s="38"/>
      <c r="CM167" s="38"/>
      <c r="CN167" s="38"/>
      <c r="CO167" s="38"/>
      <c r="CP167" s="38"/>
      <c r="CQ167" s="38"/>
      <c r="CR167" s="38"/>
      <c r="CS167" s="38"/>
      <c r="CT167" s="38"/>
      <c r="CU167" s="38"/>
      <c r="CV167" s="38"/>
      <c r="CW167" s="38"/>
      <c r="CX167" s="38"/>
      <c r="CY167" s="38"/>
      <c r="CZ167" s="38"/>
      <c r="DA167" s="38"/>
      <c r="DB167" s="38"/>
      <c r="DC167" s="38"/>
      <c r="DD167" s="38"/>
      <c r="DE167" s="38"/>
      <c r="DF167" s="38"/>
      <c r="DG167" s="38"/>
      <c r="DH167" s="38"/>
      <c r="DI167" s="38"/>
      <c r="DJ167" s="38"/>
      <c r="DK167" s="38"/>
      <c r="DL167" s="38"/>
      <c r="DM167" s="38"/>
      <c r="DN167" s="38"/>
      <c r="DO167" s="38"/>
      <c r="DP167" s="38"/>
      <c r="DQ167" s="38"/>
      <c r="DR167" s="38"/>
      <c r="DS167" s="38"/>
      <c r="DT167" s="38"/>
      <c r="DU167" s="38">
        <v>20</v>
      </c>
      <c r="DV167" s="38"/>
      <c r="DW167" s="38"/>
      <c r="DX167" s="38"/>
      <c r="DY167" s="38"/>
      <c r="DZ167" s="38"/>
      <c r="EA167" s="38"/>
      <c r="EB167" s="38"/>
      <c r="EC167" s="38"/>
      <c r="ED167" s="38"/>
      <c r="EE167" s="38"/>
      <c r="EF167" s="38"/>
      <c r="EG167" s="38"/>
      <c r="EH167" s="38"/>
      <c r="EI167" s="38"/>
      <c r="EJ167" s="38"/>
      <c r="EK167" s="38"/>
      <c r="EL167" s="38"/>
      <c r="EM167" s="38"/>
      <c r="EN167" s="38"/>
      <c r="EO167" s="38"/>
      <c r="EP167" s="38"/>
      <c r="EQ167" s="38">
        <v>20</v>
      </c>
      <c r="ER167" s="38"/>
      <c r="ES167" s="38"/>
      <c r="ET167" s="38"/>
      <c r="EU167" s="38"/>
      <c r="EV167" s="38"/>
      <c r="EW167" s="38"/>
      <c r="EX167" s="38"/>
      <c r="EY167" s="38"/>
      <c r="EZ167" s="38"/>
      <c r="FA167" s="38"/>
      <c r="FB167" s="38"/>
      <c r="FC167" s="38"/>
      <c r="FD167" s="38"/>
      <c r="FE167" s="38"/>
      <c r="FF167" s="38"/>
      <c r="FG167" s="38"/>
      <c r="FH167" s="38"/>
      <c r="FI167" s="38"/>
      <c r="FJ167" s="38"/>
      <c r="FK167" s="38"/>
      <c r="FL167" s="38"/>
      <c r="FM167" s="38"/>
      <c r="FN167" s="38"/>
      <c r="FO167" s="38"/>
      <c r="FP167" s="38"/>
      <c r="FQ167" s="38"/>
      <c r="FR167" s="38"/>
      <c r="FS167" s="38"/>
      <c r="FT167" s="38"/>
      <c r="FU167" s="38"/>
      <c r="FV167" s="38"/>
      <c r="FW167" s="38"/>
      <c r="FX167" s="38"/>
      <c r="FY167" s="38"/>
      <c r="FZ167" s="38"/>
      <c r="GA167" s="38"/>
      <c r="GB167" s="38"/>
      <c r="GC167" s="38"/>
      <c r="GD167" s="38"/>
      <c r="GE167" s="38"/>
      <c r="GF167" s="38"/>
      <c r="GG167" s="38"/>
      <c r="GH167" s="38"/>
      <c r="GI167" s="38"/>
      <c r="GJ167" s="38"/>
      <c r="GK167" s="38"/>
      <c r="GL167" s="38"/>
      <c r="GM167" s="38"/>
      <c r="GN167" s="38"/>
      <c r="GO167" s="38"/>
      <c r="GP167" s="38"/>
      <c r="GQ167" s="38"/>
      <c r="GR167" s="38"/>
      <c r="GS167" s="38"/>
      <c r="GT167" s="38"/>
      <c r="GU167" s="38"/>
      <c r="GV167" s="38"/>
      <c r="GW167" s="38"/>
      <c r="GX167" s="38"/>
      <c r="GY167" s="38"/>
      <c r="GZ167" s="38"/>
      <c r="HA167" s="38"/>
      <c r="HB167" s="38"/>
      <c r="HC167" s="38"/>
      <c r="HD167" s="38"/>
      <c r="HE167" s="38"/>
      <c r="HF167" s="38"/>
      <c r="HG167" s="38"/>
      <c r="HH167" s="38"/>
      <c r="HI167" s="38"/>
      <c r="HJ167" s="38"/>
      <c r="HK167" s="38"/>
      <c r="HL167" s="38"/>
      <c r="HM167" s="38"/>
      <c r="HN167" s="38"/>
      <c r="HO167" s="38"/>
      <c r="HP167" s="38"/>
      <c r="HQ167" s="38"/>
      <c r="HR167" s="38">
        <v>1</v>
      </c>
      <c r="HS167" s="38"/>
      <c r="HT167" s="38"/>
      <c r="HU167" s="38"/>
      <c r="HV167" s="38"/>
      <c r="HW167" s="38"/>
      <c r="HX167" s="38"/>
      <c r="HY167" s="38">
        <v>1</v>
      </c>
      <c r="HZ167" s="38"/>
      <c r="IA167" s="38"/>
      <c r="IB167" s="38"/>
      <c r="IC167" s="38"/>
      <c r="ID167" s="38"/>
      <c r="IE167" s="38"/>
      <c r="IF167" s="38"/>
      <c r="IG167" s="38"/>
      <c r="IH167" s="38"/>
      <c r="II167" s="38"/>
      <c r="IJ167" s="38"/>
      <c r="IK167" s="38"/>
      <c r="IL167" s="38"/>
      <c r="IM167" s="38"/>
      <c r="IN167" s="38"/>
      <c r="IO167" s="38"/>
      <c r="IP167" s="38"/>
      <c r="IQ167" s="38"/>
      <c r="IR167" s="38"/>
      <c r="IS167" s="38"/>
      <c r="IT167" s="38"/>
      <c r="IU167" s="38"/>
      <c r="IV167" s="38"/>
      <c r="IW167" s="38"/>
      <c r="IX167" s="38"/>
      <c r="IY167" s="38"/>
      <c r="IZ167" s="38"/>
      <c r="JA167" s="38"/>
      <c r="JB167" s="38"/>
      <c r="JC167" s="38"/>
      <c r="JD167" s="38"/>
      <c r="JE167" s="38"/>
      <c r="JF167" s="38"/>
      <c r="JG167" s="38"/>
      <c r="JH167" s="38"/>
      <c r="JI167" s="38"/>
      <c r="JJ167" s="38">
        <v>20</v>
      </c>
      <c r="JK167" s="38"/>
      <c r="JL167" s="38">
        <v>20</v>
      </c>
      <c r="JM167" s="38"/>
      <c r="JN167" s="38"/>
      <c r="JO167" s="38"/>
      <c r="JP167" s="38"/>
      <c r="JQ167" s="38"/>
      <c r="JR167" s="38"/>
      <c r="JS167" s="38"/>
      <c r="JT167" s="38"/>
      <c r="JU167" s="38"/>
      <c r="JV167" s="38"/>
      <c r="JW167" s="38"/>
      <c r="JX167" s="38"/>
      <c r="JY167" s="38"/>
      <c r="JZ167" s="38"/>
      <c r="KA167" s="38"/>
      <c r="KB167" s="38"/>
      <c r="KC167" s="38"/>
      <c r="KD167" s="38"/>
      <c r="KE167" s="38"/>
      <c r="KF167" s="38"/>
      <c r="KG167" s="38"/>
      <c r="KH167" s="38"/>
      <c r="KI167" s="38"/>
      <c r="KJ167" s="38"/>
      <c r="KK167" s="38"/>
      <c r="KL167" s="38"/>
      <c r="KM167" s="38"/>
      <c r="KN167" s="38"/>
      <c r="KO167" s="38"/>
      <c r="KP167" s="38"/>
      <c r="KQ167" s="38"/>
      <c r="KR167" s="38"/>
      <c r="KS167" s="38"/>
      <c r="KT167" s="38"/>
      <c r="KU167" s="38"/>
      <c r="KV167" s="38"/>
      <c r="KW167" s="38"/>
      <c r="KX167" s="38"/>
      <c r="KY167" s="38"/>
      <c r="KZ167" s="38"/>
      <c r="LA167" s="38"/>
      <c r="LB167" s="38"/>
      <c r="LC167" s="38"/>
      <c r="LD167" s="38"/>
      <c r="LE167" s="38"/>
      <c r="LF167" s="38"/>
      <c r="LG167" s="38"/>
      <c r="LH167" s="38"/>
      <c r="LI167" s="38"/>
      <c r="LJ167" s="38"/>
      <c r="LK167" s="38"/>
      <c r="LL167" s="38"/>
      <c r="LM167" s="38"/>
      <c r="LN167" s="38"/>
      <c r="LO167" s="38"/>
      <c r="LP167" s="38"/>
      <c r="LQ167" s="38"/>
      <c r="LR167" s="38"/>
      <c r="LS167" s="38"/>
      <c r="LT167" s="38"/>
      <c r="LU167" s="38"/>
      <c r="LV167" s="38"/>
      <c r="LW167" s="38"/>
      <c r="LX167" s="38"/>
      <c r="LY167" s="38"/>
      <c r="LZ167" s="38"/>
      <c r="MA167" s="38"/>
      <c r="MB167" s="38"/>
      <c r="MC167" s="38"/>
      <c r="MD167" s="38"/>
      <c r="ME167" s="38"/>
      <c r="MF167" s="38"/>
      <c r="MG167" s="38"/>
      <c r="MH167" s="38"/>
      <c r="MI167" s="38"/>
      <c r="MJ167" s="38"/>
      <c r="MK167" s="38"/>
      <c r="ML167" s="38"/>
      <c r="MM167" s="38"/>
      <c r="MN167" s="38"/>
      <c r="MO167" s="38"/>
      <c r="MP167" s="38"/>
      <c r="MQ167" s="38"/>
      <c r="MR167" s="38"/>
      <c r="MS167" s="38"/>
      <c r="MT167" s="38"/>
      <c r="MU167" s="38"/>
      <c r="MV167" s="38"/>
      <c r="MW167" s="38"/>
      <c r="MX167" s="38"/>
      <c r="MY167" s="38"/>
      <c r="MZ167" s="38"/>
      <c r="NA167" s="38"/>
      <c r="NB167" s="38"/>
      <c r="NC167" s="38"/>
      <c r="ND167" s="38"/>
      <c r="NE167" s="38"/>
      <c r="NF167" s="38"/>
      <c r="NG167" s="38"/>
      <c r="NH167" s="38"/>
      <c r="NI167" s="38"/>
      <c r="NJ167" s="38"/>
      <c r="NK167" s="38"/>
      <c r="NL167" s="38"/>
      <c r="NM167" s="38"/>
      <c r="NN167" s="38"/>
      <c r="NO167" s="38"/>
      <c r="NP167" s="38"/>
      <c r="NQ167" s="38">
        <v>20</v>
      </c>
      <c r="NR167" s="38"/>
      <c r="NS167" s="38"/>
      <c r="NT167" s="38"/>
      <c r="NU167" s="38"/>
      <c r="NV167" s="38"/>
      <c r="NW167" s="38"/>
      <c r="NX167" s="38"/>
      <c r="NY167" s="38"/>
      <c r="NZ167" s="38">
        <v>20</v>
      </c>
      <c r="OA167" s="38"/>
      <c r="OB167" s="38"/>
      <c r="OC167" s="38"/>
      <c r="OD167" s="38"/>
      <c r="OE167" s="38"/>
      <c r="OF167" s="38"/>
      <c r="OG167" s="38"/>
      <c r="OH167" s="38"/>
      <c r="OI167" s="38"/>
      <c r="OJ167" s="38"/>
      <c r="OK167" s="38"/>
      <c r="OL167" s="38">
        <v>10</v>
      </c>
      <c r="OM167" s="38"/>
      <c r="ON167" s="38"/>
      <c r="OO167" s="38"/>
      <c r="OP167" s="38"/>
      <c r="OQ167" s="38"/>
      <c r="OR167" s="38"/>
      <c r="OS167" s="38"/>
      <c r="OT167" s="38"/>
      <c r="OU167" s="38"/>
      <c r="OV167" s="38"/>
      <c r="OW167" s="38"/>
      <c r="OX167" s="38"/>
      <c r="OY167" s="38"/>
      <c r="OZ167" s="38"/>
      <c r="PA167" s="38"/>
      <c r="PB167" s="38"/>
      <c r="PC167" s="38"/>
      <c r="PD167" s="38"/>
      <c r="PE167" s="38"/>
      <c r="PF167" s="38"/>
      <c r="PG167" s="38"/>
      <c r="PH167" s="38"/>
      <c r="PI167" s="38"/>
      <c r="PJ167" s="38">
        <v>10</v>
      </c>
      <c r="PK167" s="38"/>
      <c r="PL167" s="38"/>
      <c r="PM167" s="38"/>
      <c r="PN167" s="38"/>
      <c r="PO167" s="38"/>
      <c r="PP167" s="38"/>
      <c r="PQ167" s="38"/>
      <c r="PR167" s="38"/>
      <c r="PS167" s="38"/>
      <c r="PT167" s="38"/>
      <c r="PU167" s="38"/>
      <c r="PV167" s="38"/>
      <c r="PW167" s="38"/>
      <c r="PX167" s="38"/>
      <c r="PY167" s="38"/>
      <c r="PZ167" s="38"/>
      <c r="QA167" s="38"/>
      <c r="QB167" s="38"/>
      <c r="QC167" s="38"/>
      <c r="QD167" s="38"/>
      <c r="QE167" s="38"/>
      <c r="QF167" s="38"/>
      <c r="QG167" s="38"/>
      <c r="QH167" s="38"/>
      <c r="QI167" s="38"/>
      <c r="QJ167" s="38"/>
      <c r="QK167" s="38"/>
      <c r="QL167" s="38"/>
      <c r="QM167" s="38"/>
      <c r="QN167" s="38"/>
      <c r="QO167" s="38"/>
      <c r="QP167" s="38"/>
      <c r="QQ167" s="38"/>
      <c r="QR167" s="38"/>
      <c r="QS167" s="38"/>
      <c r="QT167" s="38"/>
      <c r="QU167" s="38"/>
      <c r="QV167" s="38"/>
      <c r="QW167" s="38"/>
      <c r="QX167" s="38"/>
      <c r="QY167" s="38"/>
      <c r="QZ167" s="38"/>
      <c r="RA167" s="38"/>
      <c r="RB167" s="38"/>
      <c r="RC167" s="38"/>
      <c r="RD167" s="38"/>
      <c r="RE167" s="38"/>
      <c r="RF167" s="38"/>
      <c r="RG167" s="38"/>
      <c r="RH167" s="38"/>
      <c r="RI167" s="38"/>
      <c r="RJ167" s="38"/>
      <c r="RK167" s="38"/>
      <c r="RL167" s="38"/>
      <c r="RM167" s="38"/>
      <c r="RN167" s="38"/>
      <c r="RO167" s="38"/>
      <c r="RP167" s="38"/>
      <c r="RQ167" s="38"/>
      <c r="RR167" s="38"/>
      <c r="RS167" s="38"/>
      <c r="RT167" s="38"/>
      <c r="RU167" s="38"/>
      <c r="RV167" s="38"/>
      <c r="RW167" s="38"/>
      <c r="RX167" s="38"/>
      <c r="RY167" s="38"/>
      <c r="RZ167" s="38"/>
      <c r="SA167" s="38"/>
      <c r="SB167" s="38"/>
      <c r="SC167" s="38"/>
      <c r="SD167" s="38"/>
      <c r="SE167" s="38"/>
      <c r="SF167" s="38"/>
      <c r="SG167" s="38"/>
      <c r="SH167" s="38"/>
      <c r="SI167" s="38"/>
      <c r="SJ167" s="38"/>
      <c r="SK167" s="38"/>
      <c r="SL167" s="38"/>
      <c r="SM167" s="38"/>
      <c r="SN167" s="38"/>
      <c r="SO167" s="38"/>
      <c r="SP167" s="38"/>
      <c r="SQ167" s="38"/>
      <c r="SR167" s="38"/>
      <c r="SS167" s="38"/>
      <c r="ST167" s="38"/>
      <c r="SU167" s="38"/>
      <c r="SV167" s="38"/>
      <c r="SW167" s="38"/>
      <c r="SX167" s="38"/>
      <c r="SY167" s="38"/>
      <c r="SZ167" s="38"/>
      <c r="TA167" s="38"/>
      <c r="TB167" s="38"/>
      <c r="TC167" s="38"/>
      <c r="TD167" s="38"/>
      <c r="TE167" s="38"/>
      <c r="TF167" s="38"/>
      <c r="TG167" s="38"/>
      <c r="TH167" s="38"/>
      <c r="TI167" s="38"/>
      <c r="TJ167" s="38"/>
      <c r="TK167" s="38"/>
      <c r="TL167" s="38"/>
      <c r="TM167" s="38"/>
      <c r="TN167" s="38"/>
      <c r="TO167" s="38"/>
      <c r="TP167" s="38"/>
      <c r="TQ167" s="38"/>
      <c r="TR167" s="38"/>
      <c r="TS167" s="38"/>
      <c r="TT167" s="38"/>
      <c r="TU167" s="38"/>
      <c r="TV167" s="38"/>
      <c r="TW167" s="38"/>
      <c r="TX167" s="38"/>
      <c r="TY167" s="38"/>
      <c r="TZ167" s="38"/>
      <c r="UA167" s="38"/>
      <c r="UB167" s="38"/>
      <c r="UC167" s="38"/>
      <c r="UD167" s="38"/>
      <c r="UE167" s="38"/>
      <c r="UF167" s="38"/>
      <c r="UG167" s="38"/>
      <c r="UH167" s="38"/>
      <c r="UI167" s="38"/>
      <c r="UJ167" s="38"/>
      <c r="UK167" s="38"/>
      <c r="UL167" s="38"/>
      <c r="UM167" s="38"/>
      <c r="UN167" s="38"/>
      <c r="UO167" s="38"/>
      <c r="UP167" s="38"/>
      <c r="UQ167" s="38"/>
      <c r="UR167" s="38"/>
      <c r="US167" s="38"/>
      <c r="UT167" s="38"/>
      <c r="UU167" s="38"/>
      <c r="UV167" s="38"/>
      <c r="UW167" s="38"/>
      <c r="UX167" s="38"/>
      <c r="UY167" s="38"/>
      <c r="UZ167" s="38"/>
      <c r="VA167" s="38"/>
      <c r="VB167" s="38"/>
      <c r="VC167" s="38"/>
      <c r="VD167" s="38"/>
      <c r="VE167" s="38"/>
      <c r="VF167" s="38"/>
      <c r="VG167" s="38"/>
      <c r="VH167" s="38"/>
      <c r="VI167" s="38"/>
      <c r="VJ167" s="38"/>
      <c r="VK167" s="38"/>
      <c r="VL167" s="38"/>
      <c r="VM167" s="38"/>
      <c r="VN167" s="38"/>
      <c r="VO167" s="38"/>
      <c r="VP167" s="38"/>
      <c r="VQ167" s="38"/>
      <c r="VR167" s="38"/>
      <c r="VS167" s="38"/>
      <c r="VT167" s="38"/>
      <c r="VU167" s="38"/>
      <c r="VV167" s="38"/>
      <c r="VW167" s="38"/>
      <c r="VX167" s="38"/>
      <c r="VY167" s="38"/>
      <c r="VZ167" s="38"/>
      <c r="WA167" s="38"/>
      <c r="WB167" s="38"/>
      <c r="WC167" s="38"/>
      <c r="WD167" s="38"/>
      <c r="WE167" s="38"/>
      <c r="WF167" s="38"/>
      <c r="WG167" s="38"/>
      <c r="WH167" s="38"/>
      <c r="WI167" s="38"/>
      <c r="WJ167" s="38"/>
      <c r="WK167" s="38"/>
      <c r="WL167" s="38"/>
      <c r="WM167" s="38"/>
      <c r="WN167" s="38"/>
      <c r="WO167" s="38"/>
      <c r="WP167" s="38"/>
      <c r="WQ167" s="38"/>
      <c r="WR167" s="38"/>
      <c r="WS167" s="38"/>
      <c r="WT167" s="38"/>
      <c r="WU167" s="38"/>
      <c r="WV167" s="38"/>
      <c r="WW167" s="38"/>
      <c r="WX167" s="38"/>
      <c r="WY167" s="38"/>
      <c r="WZ167" s="38"/>
      <c r="XA167" s="38"/>
      <c r="XB167" s="38"/>
      <c r="XC167" s="38"/>
      <c r="XD167" s="38"/>
      <c r="XE167" s="38"/>
      <c r="XF167" s="38"/>
      <c r="XG167" s="38"/>
      <c r="XH167" s="38"/>
      <c r="XI167" s="38"/>
      <c r="XJ167" s="38"/>
      <c r="XK167" s="38"/>
      <c r="XL167" s="38"/>
      <c r="XM167" s="38"/>
      <c r="XN167" s="38"/>
      <c r="XO167" s="38"/>
      <c r="XP167" s="38"/>
      <c r="XQ167" s="38"/>
      <c r="XR167" s="38"/>
      <c r="XS167" s="38"/>
      <c r="XT167" s="38"/>
      <c r="XU167" s="38"/>
      <c r="XV167" s="38"/>
      <c r="XW167" s="38"/>
      <c r="XX167" s="38"/>
      <c r="XY167" s="38"/>
      <c r="XZ167" s="38"/>
      <c r="YA167" s="38"/>
      <c r="YB167" s="38"/>
      <c r="YC167" s="38"/>
      <c r="YD167" s="38"/>
      <c r="YE167" s="38"/>
      <c r="YF167" s="38"/>
      <c r="YG167" s="38"/>
      <c r="YH167" s="38"/>
      <c r="YI167" s="38"/>
      <c r="YJ167" s="38"/>
      <c r="YK167" s="38"/>
      <c r="YL167" s="38"/>
      <c r="YM167" s="38"/>
      <c r="YN167" s="38"/>
      <c r="YO167" s="38"/>
      <c r="YP167" s="38"/>
      <c r="YQ167" s="38"/>
      <c r="YR167" s="38"/>
      <c r="YS167" s="38"/>
      <c r="YT167" s="38"/>
      <c r="YU167" s="38"/>
      <c r="YV167" s="38"/>
      <c r="YW167" s="38"/>
      <c r="YX167" s="38"/>
      <c r="YY167" s="38"/>
      <c r="YZ167" s="38"/>
      <c r="ZA167" s="38"/>
      <c r="ZB167" s="38"/>
      <c r="ZC167" s="38"/>
      <c r="ZD167" s="38"/>
      <c r="ZE167" s="38"/>
      <c r="ZF167" s="38"/>
      <c r="ZG167" s="38"/>
      <c r="ZH167" s="38"/>
      <c r="ZI167" s="38"/>
      <c r="ZJ167" s="38"/>
      <c r="ZK167" s="38"/>
      <c r="ZL167" s="38"/>
      <c r="ZM167" s="38"/>
      <c r="ZN167" s="38"/>
      <c r="ZO167" s="38"/>
      <c r="ZP167" s="38"/>
      <c r="ZQ167" s="38"/>
      <c r="ZR167" s="38"/>
      <c r="ZS167" s="38"/>
      <c r="ZT167" s="38"/>
      <c r="ZU167" s="38"/>
      <c r="ZV167" s="38"/>
      <c r="ZW167" s="38"/>
      <c r="ZX167" s="38"/>
      <c r="ZY167" s="38"/>
      <c r="ZZ167" s="38"/>
      <c r="AAA167" s="38"/>
      <c r="AAB167" s="38"/>
      <c r="AAC167" s="38"/>
      <c r="AAD167" s="38"/>
      <c r="AAE167" s="38"/>
      <c r="AAF167" s="38"/>
      <c r="AAG167" s="38"/>
      <c r="AAH167" s="38"/>
      <c r="AAI167" s="38"/>
      <c r="AAJ167" s="31">
        <f t="shared" si="15"/>
        <v>0</v>
      </c>
      <c r="AAK167" s="5"/>
    </row>
    <row r="168" spans="1:713" s="36" customFormat="1" x14ac:dyDescent="0.25">
      <c r="A168" s="43" t="s">
        <v>96</v>
      </c>
      <c r="B168" s="77">
        <f t="shared" si="14"/>
        <v>0</v>
      </c>
      <c r="C168" s="69">
        <v>1</v>
      </c>
      <c r="D168" s="71">
        <v>43297</v>
      </c>
      <c r="E168" s="79">
        <v>17.420000000000002</v>
      </c>
      <c r="F168" s="79">
        <f t="shared" si="16"/>
        <v>0</v>
      </c>
      <c r="G168" s="77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  <c r="AL168" s="38"/>
      <c r="AM168" s="38"/>
      <c r="AN168" s="38"/>
      <c r="AO168" s="38"/>
      <c r="AP168" s="38"/>
      <c r="AQ168" s="38"/>
      <c r="AR168" s="38"/>
      <c r="AS168" s="38"/>
      <c r="AT168" s="38"/>
      <c r="AU168" s="38"/>
      <c r="AV168" s="38"/>
      <c r="AW168" s="38"/>
      <c r="AX168" s="38"/>
      <c r="AY168" s="38"/>
      <c r="AZ168" s="38"/>
      <c r="BA168" s="38"/>
      <c r="BB168" s="38"/>
      <c r="BC168" s="38"/>
      <c r="BD168" s="38"/>
      <c r="BE168" s="38"/>
      <c r="BF168" s="38"/>
      <c r="BG168" s="38"/>
      <c r="BH168" s="38"/>
      <c r="BI168" s="38"/>
      <c r="BJ168" s="38"/>
      <c r="BK168" s="38"/>
      <c r="BL168" s="38"/>
      <c r="BM168" s="38"/>
      <c r="BN168" s="38"/>
      <c r="BO168" s="38"/>
      <c r="BP168" s="38"/>
      <c r="BQ168" s="38"/>
      <c r="BR168" s="38"/>
      <c r="BS168" s="38"/>
      <c r="BT168" s="38"/>
      <c r="BU168" s="38"/>
      <c r="BV168" s="38"/>
      <c r="BW168" s="38"/>
      <c r="BX168" s="38"/>
      <c r="BY168" s="38"/>
      <c r="BZ168" s="38"/>
      <c r="CA168" s="38"/>
      <c r="CB168" s="38"/>
      <c r="CC168" s="38"/>
      <c r="CD168" s="38"/>
      <c r="CE168" s="38"/>
      <c r="CF168" s="38"/>
      <c r="CG168" s="38"/>
      <c r="CH168" s="38"/>
      <c r="CI168" s="38"/>
      <c r="CJ168" s="38"/>
      <c r="CK168" s="38"/>
      <c r="CL168" s="38"/>
      <c r="CM168" s="38"/>
      <c r="CN168" s="38"/>
      <c r="CO168" s="38"/>
      <c r="CP168" s="38"/>
      <c r="CQ168" s="38"/>
      <c r="CR168" s="38"/>
      <c r="CS168" s="38"/>
      <c r="CT168" s="38"/>
      <c r="CU168" s="38"/>
      <c r="CV168" s="38"/>
      <c r="CW168" s="38"/>
      <c r="CX168" s="38"/>
      <c r="CY168" s="38"/>
      <c r="CZ168" s="38"/>
      <c r="DA168" s="38"/>
      <c r="DB168" s="38"/>
      <c r="DC168" s="38"/>
      <c r="DD168" s="38"/>
      <c r="DE168" s="38"/>
      <c r="DF168" s="38"/>
      <c r="DG168" s="38"/>
      <c r="DH168" s="38"/>
      <c r="DI168" s="38"/>
      <c r="DJ168" s="38"/>
      <c r="DK168" s="38"/>
      <c r="DL168" s="38"/>
      <c r="DM168" s="38"/>
      <c r="DN168" s="38"/>
      <c r="DO168" s="38"/>
      <c r="DP168" s="38"/>
      <c r="DQ168" s="38"/>
      <c r="DR168" s="38"/>
      <c r="DS168" s="38"/>
      <c r="DT168" s="38"/>
      <c r="DU168" s="38"/>
      <c r="DV168" s="38"/>
      <c r="DW168" s="38"/>
      <c r="DX168" s="38"/>
      <c r="DY168" s="38"/>
      <c r="DZ168" s="38"/>
      <c r="EA168" s="38"/>
      <c r="EB168" s="38"/>
      <c r="EC168" s="38"/>
      <c r="ED168" s="38"/>
      <c r="EE168" s="38"/>
      <c r="EF168" s="38"/>
      <c r="EG168" s="38"/>
      <c r="EH168" s="38"/>
      <c r="EI168" s="38"/>
      <c r="EJ168" s="38"/>
      <c r="EK168" s="38"/>
      <c r="EL168" s="38"/>
      <c r="EM168" s="38"/>
      <c r="EN168" s="38"/>
      <c r="EO168" s="38"/>
      <c r="EP168" s="38"/>
      <c r="EQ168" s="38"/>
      <c r="ER168" s="38"/>
      <c r="ES168" s="38"/>
      <c r="ET168" s="38"/>
      <c r="EU168" s="38"/>
      <c r="EV168" s="38"/>
      <c r="EW168" s="38"/>
      <c r="EX168" s="38"/>
      <c r="EY168" s="38"/>
      <c r="EZ168" s="38"/>
      <c r="FA168" s="38"/>
      <c r="FB168" s="38"/>
      <c r="FC168" s="38"/>
      <c r="FD168" s="38"/>
      <c r="FE168" s="38"/>
      <c r="FF168" s="38"/>
      <c r="FG168" s="38"/>
      <c r="FH168" s="38"/>
      <c r="FI168" s="38"/>
      <c r="FJ168" s="38"/>
      <c r="FK168" s="38"/>
      <c r="FL168" s="38"/>
      <c r="FM168" s="38"/>
      <c r="FN168" s="38"/>
      <c r="FO168" s="38"/>
      <c r="FP168" s="38"/>
      <c r="FQ168" s="38"/>
      <c r="FR168" s="38"/>
      <c r="FS168" s="38"/>
      <c r="FT168" s="38"/>
      <c r="FU168" s="38"/>
      <c r="FV168" s="38"/>
      <c r="FW168" s="38"/>
      <c r="FX168" s="38"/>
      <c r="FY168" s="38"/>
      <c r="FZ168" s="38"/>
      <c r="GA168" s="38"/>
      <c r="GB168" s="38"/>
      <c r="GC168" s="38"/>
      <c r="GD168" s="38"/>
      <c r="GE168" s="38"/>
      <c r="GF168" s="38"/>
      <c r="GG168" s="38"/>
      <c r="GH168" s="38"/>
      <c r="GI168" s="38"/>
      <c r="GJ168" s="38"/>
      <c r="GK168" s="38"/>
      <c r="GL168" s="38"/>
      <c r="GM168" s="38"/>
      <c r="GN168" s="38"/>
      <c r="GO168" s="38"/>
      <c r="GP168" s="38"/>
      <c r="GQ168" s="38"/>
      <c r="GR168" s="38"/>
      <c r="GS168" s="38"/>
      <c r="GT168" s="38"/>
      <c r="GU168" s="38"/>
      <c r="GV168" s="38"/>
      <c r="GW168" s="38"/>
      <c r="GX168" s="38"/>
      <c r="GY168" s="38"/>
      <c r="GZ168" s="38"/>
      <c r="HA168" s="38"/>
      <c r="HB168" s="38"/>
      <c r="HC168" s="38"/>
      <c r="HD168" s="38"/>
      <c r="HE168" s="38"/>
      <c r="HF168" s="38"/>
      <c r="HG168" s="38"/>
      <c r="HH168" s="38"/>
      <c r="HI168" s="38"/>
      <c r="HJ168" s="38"/>
      <c r="HK168" s="38"/>
      <c r="HL168" s="38"/>
      <c r="HM168" s="38"/>
      <c r="HN168" s="38"/>
      <c r="HO168" s="38"/>
      <c r="HP168" s="38"/>
      <c r="HQ168" s="38"/>
      <c r="HR168" s="38"/>
      <c r="HS168" s="38"/>
      <c r="HT168" s="38"/>
      <c r="HU168" s="38"/>
      <c r="HV168" s="38"/>
      <c r="HW168" s="38"/>
      <c r="HX168" s="38"/>
      <c r="HY168" s="38"/>
      <c r="HZ168" s="38"/>
      <c r="IA168" s="38"/>
      <c r="IB168" s="38"/>
      <c r="IC168" s="38"/>
      <c r="ID168" s="38"/>
      <c r="IE168" s="38"/>
      <c r="IF168" s="38"/>
      <c r="IG168" s="38"/>
      <c r="IH168" s="38"/>
      <c r="II168" s="38"/>
      <c r="IJ168" s="38"/>
      <c r="IK168" s="38"/>
      <c r="IL168" s="38"/>
      <c r="IM168" s="38"/>
      <c r="IN168" s="38"/>
      <c r="IO168" s="38"/>
      <c r="IP168" s="38"/>
      <c r="IQ168" s="38"/>
      <c r="IR168" s="38"/>
      <c r="IS168" s="38"/>
      <c r="IT168" s="38"/>
      <c r="IU168" s="38"/>
      <c r="IV168" s="38"/>
      <c r="IW168" s="38"/>
      <c r="IX168" s="38"/>
      <c r="IY168" s="38"/>
      <c r="IZ168" s="38"/>
      <c r="JA168" s="38"/>
      <c r="JB168" s="38"/>
      <c r="JC168" s="38"/>
      <c r="JD168" s="38"/>
      <c r="JE168" s="38"/>
      <c r="JF168" s="38"/>
      <c r="JG168" s="38"/>
      <c r="JH168" s="38"/>
      <c r="JI168" s="38"/>
      <c r="JJ168" s="38"/>
      <c r="JK168" s="38"/>
      <c r="JL168" s="38"/>
      <c r="JM168" s="38"/>
      <c r="JN168" s="38"/>
      <c r="JO168" s="38"/>
      <c r="JP168" s="38"/>
      <c r="JQ168" s="38"/>
      <c r="JR168" s="38"/>
      <c r="JS168" s="38"/>
      <c r="JT168" s="38"/>
      <c r="JU168" s="38"/>
      <c r="JV168" s="38"/>
      <c r="JW168" s="38"/>
      <c r="JX168" s="38"/>
      <c r="JY168" s="38"/>
      <c r="JZ168" s="38"/>
      <c r="KA168" s="38"/>
      <c r="KB168" s="38"/>
      <c r="KC168" s="38"/>
      <c r="KD168" s="38"/>
      <c r="KE168" s="38"/>
      <c r="KF168" s="38"/>
      <c r="KG168" s="38"/>
      <c r="KH168" s="38"/>
      <c r="KI168" s="38"/>
      <c r="KJ168" s="38"/>
      <c r="KK168" s="38"/>
      <c r="KL168" s="38"/>
      <c r="KM168" s="38"/>
      <c r="KN168" s="38"/>
      <c r="KO168" s="38"/>
      <c r="KP168" s="38"/>
      <c r="KQ168" s="38"/>
      <c r="KR168" s="38"/>
      <c r="KS168" s="38"/>
      <c r="KT168" s="38"/>
      <c r="KU168" s="38"/>
      <c r="KV168" s="38"/>
      <c r="KW168" s="38"/>
      <c r="KX168" s="38"/>
      <c r="KY168" s="38"/>
      <c r="KZ168" s="38"/>
      <c r="LA168" s="38"/>
      <c r="LB168" s="38"/>
      <c r="LC168" s="38"/>
      <c r="LD168" s="38"/>
      <c r="LE168" s="38"/>
      <c r="LF168" s="38"/>
      <c r="LG168" s="38"/>
      <c r="LH168" s="38"/>
      <c r="LI168" s="38"/>
      <c r="LJ168" s="38"/>
      <c r="LK168" s="38"/>
      <c r="LL168" s="38"/>
      <c r="LM168" s="38"/>
      <c r="LN168" s="38"/>
      <c r="LO168" s="38"/>
      <c r="LP168" s="38"/>
      <c r="LQ168" s="38"/>
      <c r="LR168" s="38"/>
      <c r="LS168" s="38"/>
      <c r="LT168" s="38"/>
      <c r="LU168" s="38"/>
      <c r="LV168" s="38"/>
      <c r="LW168" s="38"/>
      <c r="LX168" s="38"/>
      <c r="LY168" s="38"/>
      <c r="LZ168" s="38"/>
      <c r="MA168" s="38"/>
      <c r="MB168" s="38"/>
      <c r="MC168" s="38"/>
      <c r="MD168" s="38"/>
      <c r="ME168" s="38"/>
      <c r="MF168" s="38"/>
      <c r="MG168" s="38"/>
      <c r="MH168" s="38"/>
      <c r="MI168" s="38"/>
      <c r="MJ168" s="38"/>
      <c r="MK168" s="38"/>
      <c r="ML168" s="38"/>
      <c r="MM168" s="38"/>
      <c r="MN168" s="38"/>
      <c r="MO168" s="38"/>
      <c r="MP168" s="38"/>
      <c r="MQ168" s="38"/>
      <c r="MR168" s="38"/>
      <c r="MS168" s="38"/>
      <c r="MT168" s="38"/>
      <c r="MU168" s="38"/>
      <c r="MV168" s="38"/>
      <c r="MW168" s="38"/>
      <c r="MX168" s="38"/>
      <c r="MY168" s="38"/>
      <c r="MZ168" s="38"/>
      <c r="NA168" s="38"/>
      <c r="NB168" s="38"/>
      <c r="NC168" s="38"/>
      <c r="ND168" s="38"/>
      <c r="NE168" s="38"/>
      <c r="NF168" s="38"/>
      <c r="NG168" s="38"/>
      <c r="NH168" s="38"/>
      <c r="NI168" s="38"/>
      <c r="NJ168" s="38"/>
      <c r="NK168" s="38"/>
      <c r="NL168" s="38"/>
      <c r="NM168" s="38"/>
      <c r="NN168" s="38"/>
      <c r="NO168" s="38"/>
      <c r="NP168" s="38"/>
      <c r="NQ168" s="38"/>
      <c r="NR168" s="38"/>
      <c r="NS168" s="38"/>
      <c r="NT168" s="38"/>
      <c r="NU168" s="38"/>
      <c r="NV168" s="38"/>
      <c r="NW168" s="38"/>
      <c r="NX168" s="38"/>
      <c r="NY168" s="38"/>
      <c r="NZ168" s="38">
        <v>7</v>
      </c>
      <c r="OA168" s="38">
        <v>7</v>
      </c>
      <c r="OB168" s="38"/>
      <c r="OC168" s="38"/>
      <c r="OD168" s="38"/>
      <c r="OE168" s="38"/>
      <c r="OF168" s="38"/>
      <c r="OG168" s="38"/>
      <c r="OH168" s="38"/>
      <c r="OI168" s="38"/>
      <c r="OJ168" s="38"/>
      <c r="OK168" s="38"/>
      <c r="OL168" s="38"/>
      <c r="OM168" s="38"/>
      <c r="ON168" s="38"/>
      <c r="OO168" s="38"/>
      <c r="OP168" s="38"/>
      <c r="OQ168" s="38"/>
      <c r="OR168" s="38"/>
      <c r="OS168" s="38"/>
      <c r="OT168" s="38"/>
      <c r="OU168" s="38"/>
      <c r="OV168" s="38"/>
      <c r="OW168" s="38"/>
      <c r="OX168" s="38"/>
      <c r="OY168" s="38"/>
      <c r="OZ168" s="38"/>
      <c r="PA168" s="38"/>
      <c r="PB168" s="38"/>
      <c r="PC168" s="38"/>
      <c r="PD168" s="38"/>
      <c r="PE168" s="38"/>
      <c r="PF168" s="38"/>
      <c r="PG168" s="38"/>
      <c r="PH168" s="38"/>
      <c r="PI168" s="38"/>
      <c r="PJ168" s="38"/>
      <c r="PK168" s="38"/>
      <c r="PL168" s="38"/>
      <c r="PM168" s="38"/>
      <c r="PN168" s="38"/>
      <c r="PO168" s="38"/>
      <c r="PP168" s="38"/>
      <c r="PQ168" s="38"/>
      <c r="PR168" s="38"/>
      <c r="PS168" s="38"/>
      <c r="PT168" s="38"/>
      <c r="PU168" s="38"/>
      <c r="PV168" s="38"/>
      <c r="PW168" s="38"/>
      <c r="PX168" s="38"/>
      <c r="PY168" s="38"/>
      <c r="PZ168" s="38"/>
      <c r="QA168" s="38"/>
      <c r="QB168" s="38"/>
      <c r="QC168" s="38"/>
      <c r="QD168" s="38"/>
      <c r="QE168" s="38"/>
      <c r="QF168" s="38"/>
      <c r="QG168" s="38"/>
      <c r="QH168" s="38"/>
      <c r="QI168" s="38"/>
      <c r="QJ168" s="38"/>
      <c r="QK168" s="38"/>
      <c r="QL168" s="38"/>
      <c r="QM168" s="38"/>
      <c r="QN168" s="38"/>
      <c r="QO168" s="38"/>
      <c r="QP168" s="38"/>
      <c r="QQ168" s="38"/>
      <c r="QR168" s="38"/>
      <c r="QS168" s="38"/>
      <c r="QT168" s="38"/>
      <c r="QU168" s="38"/>
      <c r="QV168" s="38"/>
      <c r="QW168" s="38"/>
      <c r="QX168" s="38"/>
      <c r="QY168" s="38"/>
      <c r="QZ168" s="38"/>
      <c r="RA168" s="38"/>
      <c r="RB168" s="38"/>
      <c r="RC168" s="38"/>
      <c r="RD168" s="38"/>
      <c r="RE168" s="38"/>
      <c r="RF168" s="38"/>
      <c r="RG168" s="38"/>
      <c r="RH168" s="38"/>
      <c r="RI168" s="38"/>
      <c r="RJ168" s="38"/>
      <c r="RK168" s="38"/>
      <c r="RL168" s="38"/>
      <c r="RM168" s="38"/>
      <c r="RN168" s="38"/>
      <c r="RO168" s="38"/>
      <c r="RP168" s="38"/>
      <c r="RQ168" s="38"/>
      <c r="RR168" s="38"/>
      <c r="RS168" s="38"/>
      <c r="RT168" s="38"/>
      <c r="RU168" s="38"/>
      <c r="RV168" s="38"/>
      <c r="RW168" s="38"/>
      <c r="RX168" s="38"/>
      <c r="RY168" s="38"/>
      <c r="RZ168" s="38"/>
      <c r="SA168" s="38"/>
      <c r="SB168" s="38"/>
      <c r="SC168" s="38"/>
      <c r="SD168" s="38"/>
      <c r="SE168" s="38"/>
      <c r="SF168" s="38"/>
      <c r="SG168" s="38"/>
      <c r="SH168" s="38"/>
      <c r="SI168" s="38"/>
      <c r="SJ168" s="38"/>
      <c r="SK168" s="38"/>
      <c r="SL168" s="38"/>
      <c r="SM168" s="38"/>
      <c r="SN168" s="38"/>
      <c r="SO168" s="38"/>
      <c r="SP168" s="38"/>
      <c r="SQ168" s="38"/>
      <c r="SR168" s="38"/>
      <c r="SS168" s="38"/>
      <c r="ST168" s="38"/>
      <c r="SU168" s="38"/>
      <c r="SV168" s="38"/>
      <c r="SW168" s="38"/>
      <c r="SX168" s="38"/>
      <c r="SY168" s="38"/>
      <c r="SZ168" s="38"/>
      <c r="TA168" s="38"/>
      <c r="TB168" s="38"/>
      <c r="TC168" s="38"/>
      <c r="TD168" s="38"/>
      <c r="TE168" s="38"/>
      <c r="TF168" s="38"/>
      <c r="TG168" s="38"/>
      <c r="TH168" s="38"/>
      <c r="TI168" s="38"/>
      <c r="TJ168" s="38"/>
      <c r="TK168" s="38"/>
      <c r="TL168" s="38"/>
      <c r="TM168" s="38"/>
      <c r="TN168" s="38"/>
      <c r="TO168" s="38"/>
      <c r="TP168" s="38"/>
      <c r="TQ168" s="38"/>
      <c r="TR168" s="38"/>
      <c r="TS168" s="38"/>
      <c r="TT168" s="38"/>
      <c r="TU168" s="38"/>
      <c r="TV168" s="38"/>
      <c r="TW168" s="38"/>
      <c r="TX168" s="38"/>
      <c r="TY168" s="38"/>
      <c r="TZ168" s="38"/>
      <c r="UA168" s="38"/>
      <c r="UB168" s="38"/>
      <c r="UC168" s="38"/>
      <c r="UD168" s="38"/>
      <c r="UE168" s="38"/>
      <c r="UF168" s="38"/>
      <c r="UG168" s="38"/>
      <c r="UH168" s="38"/>
      <c r="UI168" s="38"/>
      <c r="UJ168" s="38"/>
      <c r="UK168" s="38"/>
      <c r="UL168" s="38"/>
      <c r="UM168" s="38"/>
      <c r="UN168" s="38"/>
      <c r="UO168" s="38"/>
      <c r="UP168" s="38"/>
      <c r="UQ168" s="38"/>
      <c r="UR168" s="38"/>
      <c r="US168" s="38"/>
      <c r="UT168" s="38"/>
      <c r="UU168" s="38"/>
      <c r="UV168" s="38"/>
      <c r="UW168" s="38"/>
      <c r="UX168" s="38"/>
      <c r="UY168" s="38"/>
      <c r="UZ168" s="38"/>
      <c r="VA168" s="38"/>
      <c r="VB168" s="38"/>
      <c r="VC168" s="38"/>
      <c r="VD168" s="38"/>
      <c r="VE168" s="38"/>
      <c r="VF168" s="38"/>
      <c r="VG168" s="38"/>
      <c r="VH168" s="38"/>
      <c r="VI168" s="38"/>
      <c r="VJ168" s="38"/>
      <c r="VK168" s="38"/>
      <c r="VL168" s="38"/>
      <c r="VM168" s="38"/>
      <c r="VN168" s="38"/>
      <c r="VO168" s="38"/>
      <c r="VP168" s="38"/>
      <c r="VQ168" s="38"/>
      <c r="VR168" s="38"/>
      <c r="VS168" s="38"/>
      <c r="VT168" s="38"/>
      <c r="VU168" s="38"/>
      <c r="VV168" s="38"/>
      <c r="VW168" s="38"/>
      <c r="VX168" s="38"/>
      <c r="VY168" s="38"/>
      <c r="VZ168" s="38"/>
      <c r="WA168" s="38"/>
      <c r="WB168" s="38"/>
      <c r="WC168" s="38"/>
      <c r="WD168" s="38"/>
      <c r="WE168" s="38"/>
      <c r="WF168" s="38"/>
      <c r="WG168" s="38"/>
      <c r="WH168" s="38"/>
      <c r="WI168" s="38"/>
      <c r="WJ168" s="38"/>
      <c r="WK168" s="38"/>
      <c r="WL168" s="38"/>
      <c r="WM168" s="38"/>
      <c r="WN168" s="38"/>
      <c r="WO168" s="38"/>
      <c r="WP168" s="38"/>
      <c r="WQ168" s="38"/>
      <c r="WR168" s="38"/>
      <c r="WS168" s="38"/>
      <c r="WT168" s="38"/>
      <c r="WU168" s="38"/>
      <c r="WV168" s="38"/>
      <c r="WW168" s="38"/>
      <c r="WX168" s="38"/>
      <c r="WY168" s="38"/>
      <c r="WZ168" s="38"/>
      <c r="XA168" s="38"/>
      <c r="XB168" s="38"/>
      <c r="XC168" s="38"/>
      <c r="XD168" s="38"/>
      <c r="XE168" s="38"/>
      <c r="XF168" s="38"/>
      <c r="XG168" s="38"/>
      <c r="XH168" s="38"/>
      <c r="XI168" s="38"/>
      <c r="XJ168" s="38"/>
      <c r="XK168" s="38"/>
      <c r="XL168" s="38"/>
      <c r="XM168" s="38"/>
      <c r="XN168" s="38"/>
      <c r="XO168" s="38"/>
      <c r="XP168" s="38"/>
      <c r="XQ168" s="38"/>
      <c r="XR168" s="38"/>
      <c r="XS168" s="38"/>
      <c r="XT168" s="38"/>
      <c r="XU168" s="38"/>
      <c r="XV168" s="38"/>
      <c r="XW168" s="38"/>
      <c r="XX168" s="38"/>
      <c r="XY168" s="38"/>
      <c r="XZ168" s="38"/>
      <c r="YA168" s="38"/>
      <c r="YB168" s="38"/>
      <c r="YC168" s="38"/>
      <c r="YD168" s="38"/>
      <c r="YE168" s="38"/>
      <c r="YF168" s="38"/>
      <c r="YG168" s="38"/>
      <c r="YH168" s="38"/>
      <c r="YI168" s="38"/>
      <c r="YJ168" s="38"/>
      <c r="YK168" s="38"/>
      <c r="YL168" s="38"/>
      <c r="YM168" s="38"/>
      <c r="YN168" s="38"/>
      <c r="YO168" s="38"/>
      <c r="YP168" s="38"/>
      <c r="YQ168" s="38"/>
      <c r="YR168" s="38"/>
      <c r="YS168" s="38"/>
      <c r="YT168" s="38"/>
      <c r="YU168" s="38"/>
      <c r="YV168" s="38"/>
      <c r="YW168" s="38"/>
      <c r="YX168" s="38"/>
      <c r="YY168" s="38"/>
      <c r="YZ168" s="38"/>
      <c r="ZA168" s="38"/>
      <c r="ZB168" s="38"/>
      <c r="ZC168" s="38"/>
      <c r="ZD168" s="38"/>
      <c r="ZE168" s="38"/>
      <c r="ZF168" s="38"/>
      <c r="ZG168" s="38"/>
      <c r="ZH168" s="38"/>
      <c r="ZI168" s="38"/>
      <c r="ZJ168" s="38"/>
      <c r="ZK168" s="38"/>
      <c r="ZL168" s="38"/>
      <c r="ZM168" s="38"/>
      <c r="ZN168" s="38"/>
      <c r="ZO168" s="38"/>
      <c r="ZP168" s="38"/>
      <c r="ZQ168" s="38"/>
      <c r="ZR168" s="38"/>
      <c r="ZS168" s="38"/>
      <c r="ZT168" s="38"/>
      <c r="ZU168" s="38"/>
      <c r="ZV168" s="38"/>
      <c r="ZW168" s="38"/>
      <c r="ZX168" s="38"/>
      <c r="ZY168" s="38"/>
      <c r="ZZ168" s="38"/>
      <c r="AAA168" s="38"/>
      <c r="AAB168" s="38"/>
      <c r="AAC168" s="38"/>
      <c r="AAD168" s="38"/>
      <c r="AAE168" s="38"/>
      <c r="AAF168" s="38"/>
      <c r="AAG168" s="38"/>
      <c r="AAH168" s="38"/>
      <c r="AAI168" s="38"/>
      <c r="AAJ168" s="31">
        <f t="shared" si="15"/>
        <v>0</v>
      </c>
      <c r="AAK168" s="5"/>
    </row>
    <row r="169" spans="1:713" s="36" customFormat="1" x14ac:dyDescent="0.25">
      <c r="A169" s="62" t="s">
        <v>41</v>
      </c>
      <c r="B169" s="77">
        <f t="shared" si="14"/>
        <v>0</v>
      </c>
      <c r="C169" s="69">
        <v>5</v>
      </c>
      <c r="D169" s="72">
        <v>43374</v>
      </c>
      <c r="E169" s="79">
        <v>72.63</v>
      </c>
      <c r="F169" s="79">
        <f t="shared" ref="F169:F179" si="17">E169*B169</f>
        <v>0</v>
      </c>
      <c r="G169" s="77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  <c r="AL169" s="38"/>
      <c r="AM169" s="38"/>
      <c r="AN169" s="38"/>
      <c r="AO169" s="38"/>
      <c r="AP169" s="38"/>
      <c r="AQ169" s="38"/>
      <c r="AR169" s="38"/>
      <c r="AS169" s="38"/>
      <c r="AT169" s="38"/>
      <c r="AU169" s="38"/>
      <c r="AV169" s="38"/>
      <c r="AW169" s="38"/>
      <c r="AX169" s="38"/>
      <c r="AY169" s="38"/>
      <c r="AZ169" s="38"/>
      <c r="BA169" s="38"/>
      <c r="BB169" s="38"/>
      <c r="BC169" s="38"/>
      <c r="BD169" s="38"/>
      <c r="BE169" s="38"/>
      <c r="BF169" s="38"/>
      <c r="BG169" s="38"/>
      <c r="BH169" s="38"/>
      <c r="BI169" s="38"/>
      <c r="BJ169" s="38"/>
      <c r="BK169" s="38"/>
      <c r="BL169" s="38"/>
      <c r="BM169" s="38"/>
      <c r="BN169" s="38"/>
      <c r="BO169" s="38"/>
      <c r="BP169" s="38"/>
      <c r="BQ169" s="38"/>
      <c r="BR169" s="38"/>
      <c r="BS169" s="38"/>
      <c r="BT169" s="38"/>
      <c r="BU169" s="38"/>
      <c r="BV169" s="38"/>
      <c r="BW169" s="38"/>
      <c r="BX169" s="38"/>
      <c r="BY169" s="38">
        <v>10</v>
      </c>
      <c r="BZ169" s="38"/>
      <c r="CA169" s="38"/>
      <c r="CB169" s="38"/>
      <c r="CC169" s="38"/>
      <c r="CD169" s="38">
        <v>10</v>
      </c>
      <c r="CE169" s="38"/>
      <c r="CF169" s="38"/>
      <c r="CG169" s="38"/>
      <c r="CH169" s="38"/>
      <c r="CI169" s="38"/>
      <c r="CJ169" s="38"/>
      <c r="CK169" s="38"/>
      <c r="CL169" s="38"/>
      <c r="CM169" s="38"/>
      <c r="CN169" s="38"/>
      <c r="CO169" s="38"/>
      <c r="CP169" s="38"/>
      <c r="CQ169" s="38"/>
      <c r="CR169" s="38"/>
      <c r="CS169" s="38"/>
      <c r="CT169" s="38"/>
      <c r="CU169" s="38"/>
      <c r="CV169" s="38"/>
      <c r="CW169" s="38"/>
      <c r="CX169" s="38"/>
      <c r="CY169" s="38">
        <v>25</v>
      </c>
      <c r="CZ169" s="38"/>
      <c r="DA169" s="38"/>
      <c r="DB169" s="38"/>
      <c r="DC169" s="38">
        <v>25</v>
      </c>
      <c r="DD169" s="38"/>
      <c r="DE169" s="38"/>
      <c r="DF169" s="38"/>
      <c r="DG169" s="38"/>
      <c r="DH169" s="38"/>
      <c r="DI169" s="38"/>
      <c r="DJ169" s="38"/>
      <c r="DK169" s="38"/>
      <c r="DL169" s="38"/>
      <c r="DM169" s="38"/>
      <c r="DN169" s="38"/>
      <c r="DO169" s="38"/>
      <c r="DP169" s="38"/>
      <c r="DQ169" s="38"/>
      <c r="DR169" s="38"/>
      <c r="DS169" s="38"/>
      <c r="DT169" s="38"/>
      <c r="DU169" s="38"/>
      <c r="DV169" s="38"/>
      <c r="DW169" s="38"/>
      <c r="DX169" s="38"/>
      <c r="DY169" s="38"/>
      <c r="DZ169" s="38"/>
      <c r="EA169" s="38"/>
      <c r="EB169" s="38"/>
      <c r="EC169" s="38"/>
      <c r="ED169" s="38"/>
      <c r="EE169" s="38"/>
      <c r="EF169" s="38"/>
      <c r="EG169" s="38"/>
      <c r="EH169" s="38"/>
      <c r="EI169" s="38"/>
      <c r="EJ169" s="38"/>
      <c r="EK169" s="38"/>
      <c r="EL169" s="38"/>
      <c r="EM169" s="38"/>
      <c r="EN169" s="38"/>
      <c r="EO169" s="38"/>
      <c r="EP169" s="38"/>
      <c r="EQ169" s="38"/>
      <c r="ER169" s="38"/>
      <c r="ES169" s="38"/>
      <c r="ET169" s="38"/>
      <c r="EU169" s="38"/>
      <c r="EV169" s="38"/>
      <c r="EW169" s="38"/>
      <c r="EX169" s="38"/>
      <c r="EY169" s="38"/>
      <c r="EZ169" s="38"/>
      <c r="FA169" s="38"/>
      <c r="FB169" s="38"/>
      <c r="FC169" s="38"/>
      <c r="FD169" s="38"/>
      <c r="FE169" s="38"/>
      <c r="FF169" s="38"/>
      <c r="FG169" s="38"/>
      <c r="FH169" s="38"/>
      <c r="FI169" s="38"/>
      <c r="FJ169" s="38"/>
      <c r="FK169" s="38"/>
      <c r="FL169" s="38"/>
      <c r="FM169" s="38"/>
      <c r="FN169" s="38"/>
      <c r="FO169" s="38"/>
      <c r="FP169" s="38"/>
      <c r="FQ169" s="38"/>
      <c r="FR169" s="38"/>
      <c r="FS169" s="38"/>
      <c r="FT169" s="38"/>
      <c r="FU169" s="38"/>
      <c r="FV169" s="38"/>
      <c r="FW169" s="38"/>
      <c r="FX169" s="38"/>
      <c r="FY169" s="38"/>
      <c r="FZ169" s="38"/>
      <c r="GA169" s="38"/>
      <c r="GB169" s="38"/>
      <c r="GC169" s="38"/>
      <c r="GD169" s="38"/>
      <c r="GE169" s="38"/>
      <c r="GF169" s="38"/>
      <c r="GG169" s="38"/>
      <c r="GH169" s="38"/>
      <c r="GI169" s="38"/>
      <c r="GJ169" s="38"/>
      <c r="GK169" s="38"/>
      <c r="GL169" s="38"/>
      <c r="GM169" s="38"/>
      <c r="GN169" s="38"/>
      <c r="GO169" s="38"/>
      <c r="GP169" s="38"/>
      <c r="GQ169" s="38"/>
      <c r="GR169" s="38"/>
      <c r="GS169" s="38"/>
      <c r="GT169" s="38"/>
      <c r="GU169" s="38"/>
      <c r="GV169" s="38"/>
      <c r="GW169" s="38"/>
      <c r="GX169" s="38"/>
      <c r="GY169" s="38"/>
      <c r="GZ169" s="38"/>
      <c r="HA169" s="38"/>
      <c r="HB169" s="38"/>
      <c r="HC169" s="38"/>
      <c r="HD169" s="38"/>
      <c r="HE169" s="38"/>
      <c r="HF169" s="38"/>
      <c r="HG169" s="38"/>
      <c r="HH169" s="38"/>
      <c r="HI169" s="38"/>
      <c r="HJ169" s="38"/>
      <c r="HK169" s="38"/>
      <c r="HL169" s="38"/>
      <c r="HM169" s="38"/>
      <c r="HN169" s="38"/>
      <c r="HO169" s="38"/>
      <c r="HP169" s="38"/>
      <c r="HQ169" s="38"/>
      <c r="HR169" s="38"/>
      <c r="HS169" s="38"/>
      <c r="HT169" s="38"/>
      <c r="HU169" s="38"/>
      <c r="HV169" s="38"/>
      <c r="HW169" s="38"/>
      <c r="HX169" s="38"/>
      <c r="HY169" s="38"/>
      <c r="HZ169" s="38"/>
      <c r="IA169" s="38"/>
      <c r="IB169" s="38"/>
      <c r="IC169" s="38"/>
      <c r="ID169" s="38"/>
      <c r="IE169" s="38"/>
      <c r="IF169" s="38"/>
      <c r="IG169" s="38"/>
      <c r="IH169" s="38"/>
      <c r="II169" s="38"/>
      <c r="IJ169" s="38"/>
      <c r="IK169" s="38"/>
      <c r="IL169" s="38"/>
      <c r="IM169" s="38"/>
      <c r="IN169" s="38"/>
      <c r="IO169" s="38"/>
      <c r="IP169" s="38"/>
      <c r="IQ169" s="38"/>
      <c r="IR169" s="38"/>
      <c r="IS169" s="38"/>
      <c r="IT169" s="38"/>
      <c r="IU169" s="38"/>
      <c r="IV169" s="38"/>
      <c r="IW169" s="38"/>
      <c r="IX169" s="38"/>
      <c r="IY169" s="38">
        <v>5</v>
      </c>
      <c r="IZ169" s="38"/>
      <c r="JA169" s="38"/>
      <c r="JB169" s="38"/>
      <c r="JC169" s="38"/>
      <c r="JD169" s="38"/>
      <c r="JE169" s="38"/>
      <c r="JF169" s="38"/>
      <c r="JG169" s="38">
        <v>10</v>
      </c>
      <c r="JH169" s="38"/>
      <c r="JI169" s="38"/>
      <c r="JJ169" s="38"/>
      <c r="JK169" s="38"/>
      <c r="JL169" s="38"/>
      <c r="JM169" s="38"/>
      <c r="JN169" s="38"/>
      <c r="JO169" s="38"/>
      <c r="JP169" s="38"/>
      <c r="JQ169" s="38"/>
      <c r="JR169" s="38">
        <v>5</v>
      </c>
      <c r="JS169" s="38"/>
      <c r="JT169" s="38"/>
      <c r="JU169" s="38"/>
      <c r="JV169" s="38"/>
      <c r="JW169" s="38"/>
      <c r="JX169" s="38"/>
      <c r="JY169" s="38"/>
      <c r="JZ169" s="38"/>
      <c r="KA169" s="38"/>
      <c r="KB169" s="38"/>
      <c r="KC169" s="38"/>
      <c r="KD169" s="38"/>
      <c r="KE169" s="38"/>
      <c r="KF169" s="38"/>
      <c r="KG169" s="38"/>
      <c r="KH169" s="38"/>
      <c r="KI169" s="38"/>
      <c r="KJ169" s="38"/>
      <c r="KK169" s="38"/>
      <c r="KL169" s="38"/>
      <c r="KM169" s="38"/>
      <c r="KN169" s="38"/>
      <c r="KO169" s="38"/>
      <c r="KP169" s="38"/>
      <c r="KQ169" s="38"/>
      <c r="KR169" s="38"/>
      <c r="KS169" s="38"/>
      <c r="KT169" s="38"/>
      <c r="KU169" s="38"/>
      <c r="KV169" s="38"/>
      <c r="KW169" s="38"/>
      <c r="KX169" s="38"/>
      <c r="KY169" s="38"/>
      <c r="KZ169" s="38"/>
      <c r="LA169" s="38"/>
      <c r="LB169" s="38"/>
      <c r="LC169" s="38"/>
      <c r="LD169" s="38"/>
      <c r="LE169" s="38"/>
      <c r="LF169" s="38"/>
      <c r="LG169" s="38"/>
      <c r="LH169" s="38"/>
      <c r="LI169" s="38"/>
      <c r="LJ169" s="38"/>
      <c r="LK169" s="38"/>
      <c r="LL169" s="38"/>
      <c r="LM169" s="38"/>
      <c r="LN169" s="38"/>
      <c r="LO169" s="38"/>
      <c r="LP169" s="38"/>
      <c r="LQ169" s="38"/>
      <c r="LR169" s="38"/>
      <c r="LS169" s="38"/>
      <c r="LT169" s="38"/>
      <c r="LU169" s="38"/>
      <c r="LV169" s="38"/>
      <c r="LW169" s="38"/>
      <c r="LX169" s="38"/>
      <c r="LY169" s="38"/>
      <c r="LZ169" s="38"/>
      <c r="MA169" s="38"/>
      <c r="MB169" s="38"/>
      <c r="MC169" s="38"/>
      <c r="MD169" s="38"/>
      <c r="ME169" s="38"/>
      <c r="MF169" s="38"/>
      <c r="MG169" s="38"/>
      <c r="MH169" s="38"/>
      <c r="MI169" s="38"/>
      <c r="MJ169" s="38"/>
      <c r="MK169" s="38"/>
      <c r="ML169" s="38"/>
      <c r="MM169" s="38"/>
      <c r="MN169" s="38"/>
      <c r="MO169" s="38"/>
      <c r="MP169" s="38"/>
      <c r="MQ169" s="38"/>
      <c r="MR169" s="38"/>
      <c r="MS169" s="38"/>
      <c r="MT169" s="38"/>
      <c r="MU169" s="38"/>
      <c r="MV169" s="38"/>
      <c r="MW169" s="38"/>
      <c r="MX169" s="38"/>
      <c r="MY169" s="38"/>
      <c r="MZ169" s="38"/>
      <c r="NA169" s="38"/>
      <c r="NB169" s="38"/>
      <c r="NC169" s="38"/>
      <c r="ND169" s="38"/>
      <c r="NE169" s="38"/>
      <c r="NF169" s="38"/>
      <c r="NG169" s="38"/>
      <c r="NH169" s="38"/>
      <c r="NI169" s="38"/>
      <c r="NJ169" s="38"/>
      <c r="NK169" s="38"/>
      <c r="NL169" s="38"/>
      <c r="NM169" s="38"/>
      <c r="NN169" s="38"/>
      <c r="NO169" s="38"/>
      <c r="NP169" s="38"/>
      <c r="NQ169" s="38">
        <v>10</v>
      </c>
      <c r="NR169" s="38"/>
      <c r="NS169" s="38"/>
      <c r="NT169" s="38"/>
      <c r="NU169" s="38"/>
      <c r="NV169" s="38">
        <v>10</v>
      </c>
      <c r="NW169" s="38"/>
      <c r="NX169" s="38"/>
      <c r="NY169" s="38"/>
      <c r="NZ169" s="38"/>
      <c r="OA169" s="38"/>
      <c r="OB169" s="38"/>
      <c r="OC169" s="38"/>
      <c r="OD169" s="38"/>
      <c r="OE169" s="38"/>
      <c r="OF169" s="38"/>
      <c r="OG169" s="38"/>
      <c r="OH169" s="38"/>
      <c r="OI169" s="38"/>
      <c r="OJ169" s="38"/>
      <c r="OK169" s="38"/>
      <c r="OL169" s="38"/>
      <c r="OM169" s="38"/>
      <c r="ON169" s="38"/>
      <c r="OO169" s="38"/>
      <c r="OP169" s="38"/>
      <c r="OQ169" s="38"/>
      <c r="OR169" s="38"/>
      <c r="OS169" s="38"/>
      <c r="OT169" s="38"/>
      <c r="OU169" s="38"/>
      <c r="OV169" s="38"/>
      <c r="OW169" s="38"/>
      <c r="OX169" s="38"/>
      <c r="OY169" s="38"/>
      <c r="OZ169" s="38"/>
      <c r="PA169" s="38"/>
      <c r="PB169" s="38"/>
      <c r="PC169" s="38"/>
      <c r="PD169" s="38"/>
      <c r="PE169" s="38"/>
      <c r="PF169" s="38"/>
      <c r="PG169" s="38"/>
      <c r="PH169" s="38"/>
      <c r="PI169" s="38"/>
      <c r="PJ169" s="38"/>
      <c r="PK169" s="38"/>
      <c r="PL169" s="38"/>
      <c r="PM169" s="38"/>
      <c r="PN169" s="38"/>
      <c r="PO169" s="38"/>
      <c r="PP169" s="38"/>
      <c r="PQ169" s="38"/>
      <c r="PR169" s="38"/>
      <c r="PS169" s="38"/>
      <c r="PT169" s="38"/>
      <c r="PU169" s="38"/>
      <c r="PV169" s="38"/>
      <c r="PW169" s="38"/>
      <c r="PX169" s="38"/>
      <c r="PY169" s="38"/>
      <c r="PZ169" s="38"/>
      <c r="QA169" s="38"/>
      <c r="QB169" s="38"/>
      <c r="QC169" s="38"/>
      <c r="QD169" s="38"/>
      <c r="QE169" s="38"/>
      <c r="QF169" s="38"/>
      <c r="QG169" s="38"/>
      <c r="QH169" s="38"/>
      <c r="QI169" s="38"/>
      <c r="QJ169" s="38"/>
      <c r="QK169" s="38"/>
      <c r="QL169" s="38"/>
      <c r="QM169" s="38"/>
      <c r="QN169" s="38"/>
      <c r="QO169" s="38"/>
      <c r="QP169" s="38"/>
      <c r="QQ169" s="38"/>
      <c r="QR169" s="38"/>
      <c r="QS169" s="38"/>
      <c r="QT169" s="38"/>
      <c r="QU169" s="38"/>
      <c r="QV169" s="38"/>
      <c r="QW169" s="38"/>
      <c r="QX169" s="38"/>
      <c r="QY169" s="38"/>
      <c r="QZ169" s="38"/>
      <c r="RA169" s="38"/>
      <c r="RB169" s="38"/>
      <c r="RC169" s="38"/>
      <c r="RD169" s="38"/>
      <c r="RE169" s="38"/>
      <c r="RF169" s="38"/>
      <c r="RG169" s="38"/>
      <c r="RH169" s="38"/>
      <c r="RI169" s="38"/>
      <c r="RJ169" s="38"/>
      <c r="RK169" s="38"/>
      <c r="RL169" s="38"/>
      <c r="RM169" s="38"/>
      <c r="RN169" s="38"/>
      <c r="RO169" s="38"/>
      <c r="RP169" s="38"/>
      <c r="RQ169" s="38"/>
      <c r="RR169" s="38"/>
      <c r="RS169" s="38"/>
      <c r="RT169" s="38"/>
      <c r="RU169" s="38"/>
      <c r="RV169" s="38"/>
      <c r="RW169" s="38"/>
      <c r="RX169" s="38"/>
      <c r="RY169" s="38"/>
      <c r="RZ169" s="38"/>
      <c r="SA169" s="38"/>
      <c r="SB169" s="38"/>
      <c r="SC169" s="38"/>
      <c r="SD169" s="38"/>
      <c r="SE169" s="38"/>
      <c r="SF169" s="38"/>
      <c r="SG169" s="38"/>
      <c r="SH169" s="38"/>
      <c r="SI169" s="38"/>
      <c r="SJ169" s="38"/>
      <c r="SK169" s="38"/>
      <c r="SL169" s="38"/>
      <c r="SM169" s="38"/>
      <c r="SN169" s="38"/>
      <c r="SO169" s="38"/>
      <c r="SP169" s="38"/>
      <c r="SQ169" s="38"/>
      <c r="SR169" s="38"/>
      <c r="SS169" s="38"/>
      <c r="ST169" s="38"/>
      <c r="SU169" s="38"/>
      <c r="SV169" s="38"/>
      <c r="SW169" s="38"/>
      <c r="SX169" s="38"/>
      <c r="SY169" s="38"/>
      <c r="SZ169" s="38"/>
      <c r="TA169" s="38"/>
      <c r="TB169" s="38"/>
      <c r="TC169" s="38"/>
      <c r="TD169" s="38"/>
      <c r="TE169" s="38">
        <v>5</v>
      </c>
      <c r="TF169" s="38"/>
      <c r="TG169" s="38"/>
      <c r="TH169" s="38"/>
      <c r="TI169" s="38"/>
      <c r="TJ169" s="38"/>
      <c r="TK169" s="38"/>
      <c r="TL169" s="38">
        <v>5</v>
      </c>
      <c r="TM169" s="38"/>
      <c r="TN169" s="38"/>
      <c r="TO169" s="38"/>
      <c r="TP169" s="38"/>
      <c r="TQ169" s="38"/>
      <c r="TR169" s="38"/>
      <c r="TS169" s="38"/>
      <c r="TT169" s="38"/>
      <c r="TU169" s="38"/>
      <c r="TV169" s="38"/>
      <c r="TW169" s="38"/>
      <c r="TX169" s="38"/>
      <c r="TY169" s="38"/>
      <c r="TZ169" s="38"/>
      <c r="UA169" s="38"/>
      <c r="UB169" s="38"/>
      <c r="UC169" s="38"/>
      <c r="UD169" s="38"/>
      <c r="UE169" s="38"/>
      <c r="UF169" s="38"/>
      <c r="UG169" s="38"/>
      <c r="UH169" s="38"/>
      <c r="UI169" s="38"/>
      <c r="UJ169" s="38"/>
      <c r="UK169" s="38"/>
      <c r="UL169" s="38"/>
      <c r="UM169" s="38"/>
      <c r="UN169" s="38"/>
      <c r="UO169" s="38"/>
      <c r="UP169" s="38"/>
      <c r="UQ169" s="38"/>
      <c r="UR169" s="38"/>
      <c r="US169" s="38"/>
      <c r="UT169" s="38"/>
      <c r="UU169" s="38"/>
      <c r="UV169" s="38"/>
      <c r="UW169" s="38"/>
      <c r="UX169" s="38"/>
      <c r="UY169" s="38"/>
      <c r="UZ169" s="38"/>
      <c r="VA169" s="38"/>
      <c r="VB169" s="38"/>
      <c r="VC169" s="38"/>
      <c r="VD169" s="38"/>
      <c r="VE169" s="38"/>
      <c r="VF169" s="38"/>
      <c r="VG169" s="38"/>
      <c r="VH169" s="38"/>
      <c r="VI169" s="38"/>
      <c r="VJ169" s="38"/>
      <c r="VK169" s="38"/>
      <c r="VL169" s="38"/>
      <c r="VM169" s="38"/>
      <c r="VN169" s="38"/>
      <c r="VO169" s="38"/>
      <c r="VP169" s="38"/>
      <c r="VQ169" s="38"/>
      <c r="VR169" s="38"/>
      <c r="VS169" s="38"/>
      <c r="VT169" s="38"/>
      <c r="VU169" s="38"/>
      <c r="VV169" s="38"/>
      <c r="VW169" s="38"/>
      <c r="VX169" s="38"/>
      <c r="VY169" s="38"/>
      <c r="VZ169" s="38"/>
      <c r="WA169" s="38"/>
      <c r="WB169" s="38"/>
      <c r="WC169" s="38"/>
      <c r="WD169" s="38"/>
      <c r="WE169" s="38"/>
      <c r="WF169" s="38"/>
      <c r="WG169" s="38"/>
      <c r="WH169" s="38"/>
      <c r="WI169" s="38"/>
      <c r="WJ169" s="38"/>
      <c r="WK169" s="38"/>
      <c r="WL169" s="38"/>
      <c r="WM169" s="38"/>
      <c r="WN169" s="38"/>
      <c r="WO169" s="38"/>
      <c r="WP169" s="38"/>
      <c r="WQ169" s="38"/>
      <c r="WR169" s="38"/>
      <c r="WS169" s="38"/>
      <c r="WT169" s="38"/>
      <c r="WU169" s="38"/>
      <c r="WV169" s="38"/>
      <c r="WW169" s="38"/>
      <c r="WX169" s="38"/>
      <c r="WY169" s="38"/>
      <c r="WZ169" s="38"/>
      <c r="XA169" s="38"/>
      <c r="XB169" s="38"/>
      <c r="XC169" s="38"/>
      <c r="XD169" s="38"/>
      <c r="XE169" s="38"/>
      <c r="XF169" s="38"/>
      <c r="XG169" s="38"/>
      <c r="XH169" s="38"/>
      <c r="XI169" s="38"/>
      <c r="XJ169" s="38"/>
      <c r="XK169" s="38"/>
      <c r="XL169" s="38"/>
      <c r="XM169" s="38"/>
      <c r="XN169" s="38"/>
      <c r="XO169" s="38"/>
      <c r="XP169" s="38"/>
      <c r="XQ169" s="38"/>
      <c r="XR169" s="38"/>
      <c r="XS169" s="38"/>
      <c r="XT169" s="38"/>
      <c r="XU169" s="38"/>
      <c r="XV169" s="38"/>
      <c r="XW169" s="38"/>
      <c r="XX169" s="38"/>
      <c r="XY169" s="38"/>
      <c r="XZ169" s="38"/>
      <c r="YA169" s="38"/>
      <c r="YB169" s="38"/>
      <c r="YC169" s="38"/>
      <c r="YD169" s="38"/>
      <c r="YE169" s="38"/>
      <c r="YF169" s="38"/>
      <c r="YG169" s="38"/>
      <c r="YH169" s="38"/>
      <c r="YI169" s="38"/>
      <c r="YJ169" s="38"/>
      <c r="YK169" s="38"/>
      <c r="YL169" s="38"/>
      <c r="YM169" s="38"/>
      <c r="YN169" s="38"/>
      <c r="YO169" s="38"/>
      <c r="YP169" s="38"/>
      <c r="YQ169" s="38"/>
      <c r="YR169" s="38"/>
      <c r="YS169" s="38"/>
      <c r="YT169" s="38"/>
      <c r="YU169" s="38"/>
      <c r="YV169" s="38"/>
      <c r="YW169" s="38"/>
      <c r="YX169" s="38"/>
      <c r="YY169" s="38"/>
      <c r="YZ169" s="38"/>
      <c r="ZA169" s="38"/>
      <c r="ZB169" s="38"/>
      <c r="ZC169" s="38"/>
      <c r="ZD169" s="38"/>
      <c r="ZE169" s="38"/>
      <c r="ZF169" s="38"/>
      <c r="ZG169" s="38"/>
      <c r="ZH169" s="38"/>
      <c r="ZI169" s="38"/>
      <c r="ZJ169" s="38"/>
      <c r="ZK169" s="38"/>
      <c r="ZL169" s="38"/>
      <c r="ZM169" s="38"/>
      <c r="ZN169" s="38"/>
      <c r="ZO169" s="38"/>
      <c r="ZP169" s="38"/>
      <c r="ZQ169" s="38"/>
      <c r="ZR169" s="38"/>
      <c r="ZS169" s="38"/>
      <c r="ZT169" s="38"/>
      <c r="ZU169" s="38"/>
      <c r="ZV169" s="38"/>
      <c r="ZW169" s="38"/>
      <c r="ZX169" s="38"/>
      <c r="ZY169" s="38"/>
      <c r="ZZ169" s="38"/>
      <c r="AAA169" s="38"/>
      <c r="AAB169" s="38"/>
      <c r="AAC169" s="38"/>
      <c r="AAD169" s="38"/>
      <c r="AAE169" s="38"/>
      <c r="AAF169" s="38"/>
      <c r="AAG169" s="38"/>
      <c r="AAH169" s="38"/>
      <c r="AAI169" s="38"/>
      <c r="AAJ169" s="31">
        <f t="shared" si="15"/>
        <v>0</v>
      </c>
      <c r="AAK169" s="5"/>
    </row>
    <row r="170" spans="1:713" s="36" customFormat="1" x14ac:dyDescent="0.25">
      <c r="A170" s="62" t="s">
        <v>212</v>
      </c>
      <c r="B170" s="77">
        <f t="shared" si="14"/>
        <v>20</v>
      </c>
      <c r="C170" s="69">
        <v>5</v>
      </c>
      <c r="D170" s="72">
        <v>43461</v>
      </c>
      <c r="E170" s="79">
        <v>34.590000000000003</v>
      </c>
      <c r="F170" s="79">
        <f t="shared" si="17"/>
        <v>691.80000000000007</v>
      </c>
      <c r="G170" s="77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  <c r="AL170" s="38"/>
      <c r="AM170" s="38"/>
      <c r="AN170" s="38"/>
      <c r="AO170" s="38"/>
      <c r="AP170" s="38"/>
      <c r="AQ170" s="38"/>
      <c r="AR170" s="38"/>
      <c r="AS170" s="38"/>
      <c r="AT170" s="38"/>
      <c r="AU170" s="38"/>
      <c r="AV170" s="38"/>
      <c r="AW170" s="38"/>
      <c r="AX170" s="38"/>
      <c r="AY170" s="38"/>
      <c r="AZ170" s="38"/>
      <c r="BA170" s="38"/>
      <c r="BB170" s="38">
        <v>15</v>
      </c>
      <c r="BC170" s="38"/>
      <c r="BD170" s="38"/>
      <c r="BE170" s="38"/>
      <c r="BF170" s="38"/>
      <c r="BG170" s="38"/>
      <c r="BH170" s="38"/>
      <c r="BI170" s="38"/>
      <c r="BJ170" s="38">
        <v>15</v>
      </c>
      <c r="BK170" s="38"/>
      <c r="BL170" s="38"/>
      <c r="BM170" s="38"/>
      <c r="BN170" s="38"/>
      <c r="BO170" s="38"/>
      <c r="BP170" s="38">
        <v>25</v>
      </c>
      <c r="BQ170" s="38"/>
      <c r="BR170" s="38"/>
      <c r="BS170" s="38"/>
      <c r="BT170" s="38"/>
      <c r="BU170" s="38"/>
      <c r="BV170" s="38"/>
      <c r="BW170" s="38"/>
      <c r="BX170" s="38"/>
      <c r="BY170" s="38">
        <v>25</v>
      </c>
      <c r="BZ170" s="38"/>
      <c r="CA170" s="38"/>
      <c r="CB170" s="38"/>
      <c r="CC170" s="38"/>
      <c r="CD170" s="38"/>
      <c r="CE170" s="38"/>
      <c r="CF170" s="38"/>
      <c r="CG170" s="38"/>
      <c r="CH170" s="38"/>
      <c r="CI170" s="38"/>
      <c r="CJ170" s="38"/>
      <c r="CK170" s="38"/>
      <c r="CL170" s="38"/>
      <c r="CM170" s="38"/>
      <c r="CN170" s="38"/>
      <c r="CO170" s="38"/>
      <c r="CP170" s="38"/>
      <c r="CQ170" s="38"/>
      <c r="CR170" s="38"/>
      <c r="CS170" s="38"/>
      <c r="CT170" s="38"/>
      <c r="CU170" s="38">
        <v>20</v>
      </c>
      <c r="CV170" s="38"/>
      <c r="CW170" s="38"/>
      <c r="CX170" s="38"/>
      <c r="CY170" s="38">
        <v>20</v>
      </c>
      <c r="CZ170" s="38"/>
      <c r="DA170" s="38"/>
      <c r="DB170" s="38"/>
      <c r="DC170" s="38"/>
      <c r="DD170" s="38"/>
      <c r="DE170" s="38"/>
      <c r="DF170" s="38"/>
      <c r="DG170" s="38">
        <v>15</v>
      </c>
      <c r="DH170" s="38"/>
      <c r="DI170" s="38"/>
      <c r="DJ170" s="38"/>
      <c r="DK170" s="38"/>
      <c r="DL170" s="38"/>
      <c r="DM170" s="38"/>
      <c r="DN170" s="38"/>
      <c r="DO170" s="38"/>
      <c r="DP170" s="38"/>
      <c r="DQ170" s="38"/>
      <c r="DR170" s="38"/>
      <c r="DS170" s="38"/>
      <c r="DT170" s="38"/>
      <c r="DU170" s="38">
        <v>30</v>
      </c>
      <c r="DV170" s="38"/>
      <c r="DW170" s="38"/>
      <c r="DX170" s="38"/>
      <c r="DY170" s="38"/>
      <c r="DZ170" s="38"/>
      <c r="EA170" s="38"/>
      <c r="EB170" s="38"/>
      <c r="EC170" s="38"/>
      <c r="ED170" s="38"/>
      <c r="EE170" s="38"/>
      <c r="EF170" s="38"/>
      <c r="EG170" s="38">
        <v>15</v>
      </c>
      <c r="EH170" s="38"/>
      <c r="EI170" s="38"/>
      <c r="EJ170" s="38"/>
      <c r="EK170" s="38"/>
      <c r="EL170" s="38"/>
      <c r="EM170" s="38"/>
      <c r="EN170" s="38"/>
      <c r="EO170" s="38"/>
      <c r="EP170" s="38"/>
      <c r="EQ170" s="38"/>
      <c r="ER170" s="38"/>
      <c r="ES170" s="38"/>
      <c r="ET170" s="38"/>
      <c r="EU170" s="38"/>
      <c r="EV170" s="38"/>
      <c r="EW170" s="38"/>
      <c r="EX170" s="38"/>
      <c r="EY170" s="38"/>
      <c r="EZ170" s="38"/>
      <c r="FA170" s="38"/>
      <c r="FB170" s="38"/>
      <c r="FC170" s="38"/>
      <c r="FD170" s="38"/>
      <c r="FE170" s="38"/>
      <c r="FF170" s="38"/>
      <c r="FG170" s="38"/>
      <c r="FH170" s="38"/>
      <c r="FI170" s="38"/>
      <c r="FJ170" s="38"/>
      <c r="FK170" s="38"/>
      <c r="FL170" s="38"/>
      <c r="FM170" s="38"/>
      <c r="FN170" s="38"/>
      <c r="FO170" s="38"/>
      <c r="FP170" s="38"/>
      <c r="FQ170" s="38"/>
      <c r="FR170" s="38"/>
      <c r="FS170" s="38"/>
      <c r="FT170" s="38"/>
      <c r="FU170" s="38"/>
      <c r="FV170" s="38"/>
      <c r="FW170" s="38"/>
      <c r="FX170" s="38"/>
      <c r="FY170" s="38"/>
      <c r="FZ170" s="38"/>
      <c r="GA170" s="38"/>
      <c r="GB170" s="38"/>
      <c r="GC170" s="38"/>
      <c r="GD170" s="38"/>
      <c r="GE170" s="38"/>
      <c r="GF170" s="38"/>
      <c r="GG170" s="38"/>
      <c r="GH170" s="38"/>
      <c r="GI170" s="38">
        <v>40</v>
      </c>
      <c r="GJ170" s="38"/>
      <c r="GK170" s="38"/>
      <c r="GL170" s="38"/>
      <c r="GM170" s="38"/>
      <c r="GN170" s="38"/>
      <c r="GO170" s="38"/>
      <c r="GP170" s="38"/>
      <c r="GQ170" s="38">
        <v>20</v>
      </c>
      <c r="GR170" s="38"/>
      <c r="GS170" s="38"/>
      <c r="GT170" s="38"/>
      <c r="GU170" s="38"/>
      <c r="GV170" s="38"/>
      <c r="GW170" s="38"/>
      <c r="GX170" s="38"/>
      <c r="GY170" s="38"/>
      <c r="GZ170" s="38"/>
      <c r="HA170" s="38"/>
      <c r="HB170" s="38"/>
      <c r="HC170" s="38"/>
      <c r="HD170" s="38"/>
      <c r="HE170" s="38"/>
      <c r="HF170" s="38"/>
      <c r="HG170" s="38"/>
      <c r="HH170" s="38"/>
      <c r="HI170" s="38"/>
      <c r="HJ170" s="38"/>
      <c r="HK170" s="38"/>
      <c r="HL170" s="38"/>
      <c r="HM170" s="38"/>
      <c r="HN170" s="38"/>
      <c r="HO170" s="38"/>
      <c r="HP170" s="38"/>
      <c r="HQ170" s="38"/>
      <c r="HR170" s="38"/>
      <c r="HS170" s="38"/>
      <c r="HT170" s="38"/>
      <c r="HU170" s="38"/>
      <c r="HV170" s="38"/>
      <c r="HW170" s="38"/>
      <c r="HX170" s="38"/>
      <c r="HY170" s="38"/>
      <c r="HZ170" s="38"/>
      <c r="IA170" s="38"/>
      <c r="IB170" s="38"/>
      <c r="IC170" s="38"/>
      <c r="ID170" s="38"/>
      <c r="IE170" s="38"/>
      <c r="IF170" s="38"/>
      <c r="IG170" s="38"/>
      <c r="IH170" s="38"/>
      <c r="II170" s="38"/>
      <c r="IJ170" s="38"/>
      <c r="IK170" s="38"/>
      <c r="IL170" s="38"/>
      <c r="IM170" s="38"/>
      <c r="IN170" s="38"/>
      <c r="IO170" s="38"/>
      <c r="IP170" s="38"/>
      <c r="IQ170" s="38"/>
      <c r="IR170" s="38"/>
      <c r="IS170" s="38"/>
      <c r="IT170" s="38"/>
      <c r="IU170" s="38"/>
      <c r="IV170" s="38"/>
      <c r="IW170" s="38"/>
      <c r="IX170" s="38"/>
      <c r="IY170" s="38"/>
      <c r="IZ170" s="38"/>
      <c r="JA170" s="38"/>
      <c r="JB170" s="38"/>
      <c r="JC170" s="38"/>
      <c r="JD170" s="38"/>
      <c r="JE170" s="38"/>
      <c r="JF170" s="38"/>
      <c r="JG170" s="38"/>
      <c r="JH170" s="38"/>
      <c r="JI170" s="38"/>
      <c r="JJ170" s="38"/>
      <c r="JK170" s="38"/>
      <c r="JL170" s="38"/>
      <c r="JM170" s="38"/>
      <c r="JN170" s="38"/>
      <c r="JO170" s="38"/>
      <c r="JP170" s="38"/>
      <c r="JQ170" s="38"/>
      <c r="JR170" s="38"/>
      <c r="JS170" s="38"/>
      <c r="JT170" s="38"/>
      <c r="JU170" s="38"/>
      <c r="JV170" s="38"/>
      <c r="JW170" s="38"/>
      <c r="JX170" s="38"/>
      <c r="JY170" s="38"/>
      <c r="JZ170" s="38"/>
      <c r="KA170" s="38"/>
      <c r="KB170" s="38"/>
      <c r="KC170" s="38"/>
      <c r="KD170" s="38"/>
      <c r="KE170" s="38"/>
      <c r="KF170" s="38"/>
      <c r="KG170" s="38"/>
      <c r="KH170" s="38"/>
      <c r="KI170" s="38"/>
      <c r="KJ170" s="38"/>
      <c r="KK170" s="38"/>
      <c r="KL170" s="38"/>
      <c r="KM170" s="38"/>
      <c r="KN170" s="38"/>
      <c r="KO170" s="38"/>
      <c r="KP170" s="38"/>
      <c r="KQ170" s="38"/>
      <c r="KR170" s="38"/>
      <c r="KS170" s="38"/>
      <c r="KT170" s="38"/>
      <c r="KU170" s="38"/>
      <c r="KV170" s="38"/>
      <c r="KW170" s="38"/>
      <c r="KX170" s="38"/>
      <c r="KY170" s="38"/>
      <c r="KZ170" s="38"/>
      <c r="LA170" s="38"/>
      <c r="LB170" s="38"/>
      <c r="LC170" s="38"/>
      <c r="LD170" s="38"/>
      <c r="LE170" s="38"/>
      <c r="LF170" s="38"/>
      <c r="LG170" s="38"/>
      <c r="LH170" s="38"/>
      <c r="LI170" s="38"/>
      <c r="LJ170" s="38"/>
      <c r="LK170" s="38"/>
      <c r="LL170" s="38"/>
      <c r="LM170" s="38"/>
      <c r="LN170" s="38"/>
      <c r="LO170" s="38"/>
      <c r="LP170" s="38"/>
      <c r="LQ170" s="38"/>
      <c r="LR170" s="38"/>
      <c r="LS170" s="38"/>
      <c r="LT170" s="38"/>
      <c r="LU170" s="38"/>
      <c r="LV170" s="38"/>
      <c r="LW170" s="38"/>
      <c r="LX170" s="38"/>
      <c r="LY170" s="38"/>
      <c r="LZ170" s="38"/>
      <c r="MA170" s="38"/>
      <c r="MB170" s="38"/>
      <c r="MC170" s="38"/>
      <c r="MD170" s="38"/>
      <c r="ME170" s="38"/>
      <c r="MF170" s="38"/>
      <c r="MG170" s="38"/>
      <c r="MH170" s="38"/>
      <c r="MI170" s="38"/>
      <c r="MJ170" s="38"/>
      <c r="MK170" s="38"/>
      <c r="ML170" s="38"/>
      <c r="MM170" s="38"/>
      <c r="MN170" s="38"/>
      <c r="MO170" s="38"/>
      <c r="MP170" s="38"/>
      <c r="MQ170" s="38"/>
      <c r="MR170" s="38"/>
      <c r="MS170" s="38"/>
      <c r="MT170" s="38"/>
      <c r="MU170" s="38"/>
      <c r="MV170" s="38"/>
      <c r="MW170" s="38"/>
      <c r="MX170" s="38"/>
      <c r="MY170" s="38"/>
      <c r="MZ170" s="38"/>
      <c r="NA170" s="38"/>
      <c r="NB170" s="38"/>
      <c r="NC170" s="38"/>
      <c r="ND170" s="38">
        <v>20</v>
      </c>
      <c r="NE170" s="38"/>
      <c r="NF170" s="38"/>
      <c r="NG170" s="38"/>
      <c r="NH170" s="38"/>
      <c r="NI170" s="38"/>
      <c r="NJ170" s="38"/>
      <c r="NK170" s="38"/>
      <c r="NL170" s="38"/>
      <c r="NM170" s="38"/>
      <c r="NN170" s="38"/>
      <c r="NO170" s="38"/>
      <c r="NP170" s="38"/>
      <c r="NQ170" s="38"/>
      <c r="NR170" s="38"/>
      <c r="NS170" s="38"/>
      <c r="NT170" s="38"/>
      <c r="NU170" s="38"/>
      <c r="NV170" s="38"/>
      <c r="NW170" s="38">
        <v>20</v>
      </c>
      <c r="NX170" s="38"/>
      <c r="NY170" s="38"/>
      <c r="NZ170" s="38"/>
      <c r="OA170" s="38">
        <v>20</v>
      </c>
      <c r="OB170" s="38"/>
      <c r="OC170" s="38"/>
      <c r="OD170" s="38"/>
      <c r="OE170" s="38"/>
      <c r="OF170" s="38"/>
      <c r="OG170" s="38"/>
      <c r="OH170" s="38"/>
      <c r="OI170" s="38"/>
      <c r="OJ170" s="38"/>
      <c r="OK170" s="38"/>
      <c r="OL170" s="38">
        <v>10</v>
      </c>
      <c r="OM170" s="38"/>
      <c r="ON170" s="38"/>
      <c r="OO170" s="38"/>
      <c r="OP170" s="38"/>
      <c r="OQ170" s="38"/>
      <c r="OR170" s="38"/>
      <c r="OS170" s="38"/>
      <c r="OT170" s="38"/>
      <c r="OU170" s="38"/>
      <c r="OV170" s="38"/>
      <c r="OW170" s="38"/>
      <c r="OX170" s="38">
        <v>10</v>
      </c>
      <c r="OY170" s="38"/>
      <c r="OZ170" s="38"/>
      <c r="PA170" s="38"/>
      <c r="PB170" s="38"/>
      <c r="PC170" s="38"/>
      <c r="PD170" s="38"/>
      <c r="PE170" s="38"/>
      <c r="PF170" s="38"/>
      <c r="PG170" s="38"/>
      <c r="PH170" s="38"/>
      <c r="PI170" s="38"/>
      <c r="PJ170" s="38"/>
      <c r="PK170" s="38"/>
      <c r="PL170" s="38"/>
      <c r="PM170" s="38"/>
      <c r="PN170" s="38"/>
      <c r="PO170" s="38"/>
      <c r="PP170" s="38"/>
      <c r="PQ170" s="38"/>
      <c r="PR170" s="38"/>
      <c r="PS170" s="38"/>
      <c r="PT170" s="38"/>
      <c r="PU170" s="38"/>
      <c r="PV170" s="38"/>
      <c r="PW170" s="38"/>
      <c r="PX170" s="38"/>
      <c r="PY170" s="38"/>
      <c r="PZ170" s="38"/>
      <c r="QA170" s="38">
        <v>20</v>
      </c>
      <c r="QB170" s="38"/>
      <c r="QC170" s="38"/>
      <c r="QD170" s="38"/>
      <c r="QE170" s="38"/>
      <c r="QF170" s="38"/>
      <c r="QG170" s="38"/>
      <c r="QH170" s="38"/>
      <c r="QI170" s="38"/>
      <c r="QJ170" s="38"/>
      <c r="QK170" s="38"/>
      <c r="QL170" s="38">
        <v>20</v>
      </c>
      <c r="QM170" s="38"/>
      <c r="QN170" s="38"/>
      <c r="QO170" s="38"/>
      <c r="QP170" s="38"/>
      <c r="QQ170" s="38"/>
      <c r="QR170" s="38"/>
      <c r="QS170" s="38"/>
      <c r="QT170" s="38"/>
      <c r="QU170" s="38"/>
      <c r="QV170" s="38"/>
      <c r="QW170" s="38"/>
      <c r="QX170" s="38"/>
      <c r="QY170" s="38"/>
      <c r="QZ170" s="38"/>
      <c r="RA170" s="38"/>
      <c r="RB170" s="38"/>
      <c r="RC170" s="38"/>
      <c r="RD170" s="38"/>
      <c r="RE170" s="38"/>
      <c r="RF170" s="38"/>
      <c r="RG170" s="38"/>
      <c r="RH170" s="38"/>
      <c r="RI170" s="38"/>
      <c r="RJ170" s="38"/>
      <c r="RK170" s="38"/>
      <c r="RL170" s="38"/>
      <c r="RM170" s="38"/>
      <c r="RN170" s="38"/>
      <c r="RO170" s="38">
        <v>10</v>
      </c>
      <c r="RP170" s="38"/>
      <c r="RQ170" s="38"/>
      <c r="RR170" s="38"/>
      <c r="RS170" s="38"/>
      <c r="RT170" s="38">
        <v>10</v>
      </c>
      <c r="RU170" s="38"/>
      <c r="RV170" s="38"/>
      <c r="RW170" s="38"/>
      <c r="RX170" s="38"/>
      <c r="RY170" s="38"/>
      <c r="RZ170" s="38"/>
      <c r="SA170" s="38"/>
      <c r="SB170" s="38"/>
      <c r="SC170" s="38"/>
      <c r="SD170" s="38"/>
      <c r="SE170" s="38"/>
      <c r="SF170" s="38"/>
      <c r="SG170" s="38"/>
      <c r="SH170" s="38"/>
      <c r="SI170" s="38"/>
      <c r="SJ170" s="38"/>
      <c r="SK170" s="38"/>
      <c r="SL170" s="38"/>
      <c r="SM170" s="38"/>
      <c r="SN170" s="38"/>
      <c r="SO170" s="38"/>
      <c r="SP170" s="38"/>
      <c r="SQ170" s="38"/>
      <c r="SR170" s="38"/>
      <c r="SS170" s="38"/>
      <c r="ST170" s="38"/>
      <c r="SU170" s="38"/>
      <c r="SV170" s="38"/>
      <c r="SW170" s="38"/>
      <c r="SX170" s="38"/>
      <c r="SY170" s="38"/>
      <c r="SZ170" s="38"/>
      <c r="TA170" s="38"/>
      <c r="TB170" s="38"/>
      <c r="TC170" s="38"/>
      <c r="TD170" s="38"/>
      <c r="TE170" s="38">
        <v>20</v>
      </c>
      <c r="TF170" s="38"/>
      <c r="TG170" s="38"/>
      <c r="TH170" s="38"/>
      <c r="TI170" s="38"/>
      <c r="TJ170" s="38">
        <v>20</v>
      </c>
      <c r="TK170" s="38"/>
      <c r="TL170" s="38"/>
      <c r="TM170" s="38"/>
      <c r="TN170" s="38"/>
      <c r="TO170" s="38"/>
      <c r="TP170" s="38"/>
      <c r="TQ170" s="38"/>
      <c r="TR170" s="38"/>
      <c r="TS170" s="38"/>
      <c r="TT170" s="38"/>
      <c r="TU170" s="38"/>
      <c r="TV170" s="38"/>
      <c r="TW170" s="38">
        <v>10</v>
      </c>
      <c r="TX170" s="38"/>
      <c r="TY170" s="38"/>
      <c r="TZ170" s="38"/>
      <c r="UA170" s="38"/>
      <c r="UB170" s="38"/>
      <c r="UC170" s="38"/>
      <c r="UD170" s="38">
        <v>10</v>
      </c>
      <c r="UE170" s="38"/>
      <c r="UF170" s="38"/>
      <c r="UG170" s="38"/>
      <c r="UH170" s="38"/>
      <c r="UI170" s="38"/>
      <c r="UJ170" s="38"/>
      <c r="UK170" s="38"/>
      <c r="UL170" s="38"/>
      <c r="UM170" s="38"/>
      <c r="UN170" s="38"/>
      <c r="UO170" s="38"/>
      <c r="UP170" s="38"/>
      <c r="UQ170" s="38"/>
      <c r="UR170" s="38"/>
      <c r="US170" s="38"/>
      <c r="UT170" s="38"/>
      <c r="UU170" s="38"/>
      <c r="UV170" s="38"/>
      <c r="UW170" s="38"/>
      <c r="UX170" s="38"/>
      <c r="UY170" s="38"/>
      <c r="UZ170" s="38"/>
      <c r="VA170" s="38"/>
      <c r="VB170" s="38"/>
      <c r="VC170" s="38"/>
      <c r="VD170" s="38"/>
      <c r="VE170" s="38"/>
      <c r="VF170" s="38"/>
      <c r="VG170" s="38"/>
      <c r="VH170" s="38"/>
      <c r="VI170" s="38"/>
      <c r="VJ170" s="38"/>
      <c r="VK170" s="38"/>
      <c r="VL170" s="38"/>
      <c r="VM170" s="38"/>
      <c r="VN170" s="38"/>
      <c r="VO170" s="38"/>
      <c r="VP170" s="38"/>
      <c r="VQ170" s="38"/>
      <c r="VR170" s="38"/>
      <c r="VS170" s="38"/>
      <c r="VT170" s="38"/>
      <c r="VU170" s="38">
        <v>20</v>
      </c>
      <c r="VV170" s="38"/>
      <c r="VW170" s="38"/>
      <c r="VX170" s="38"/>
      <c r="VY170" s="38"/>
      <c r="VZ170" s="38"/>
      <c r="WA170" s="38"/>
      <c r="WB170" s="38"/>
      <c r="WC170" s="38"/>
      <c r="WD170" s="38"/>
      <c r="WE170" s="38"/>
      <c r="WF170" s="38">
        <v>20</v>
      </c>
      <c r="WG170" s="38"/>
      <c r="WH170" s="38"/>
      <c r="WI170" s="38"/>
      <c r="WJ170" s="38"/>
      <c r="WK170" s="38"/>
      <c r="WL170" s="38"/>
      <c r="WM170" s="38"/>
      <c r="WN170" s="38"/>
      <c r="WO170" s="38"/>
      <c r="WP170" s="38"/>
      <c r="WQ170" s="38"/>
      <c r="WR170" s="38"/>
      <c r="WS170" s="38"/>
      <c r="WT170" s="38"/>
      <c r="WU170" s="38"/>
      <c r="WV170" s="38"/>
      <c r="WW170" s="38"/>
      <c r="WX170" s="38"/>
      <c r="WY170" s="38"/>
      <c r="WZ170" s="38"/>
      <c r="XA170" s="38"/>
      <c r="XB170" s="38"/>
      <c r="XC170" s="38"/>
      <c r="XD170" s="38"/>
      <c r="XE170" s="38"/>
      <c r="XF170" s="38"/>
      <c r="XG170" s="38"/>
      <c r="XH170" s="38">
        <v>30</v>
      </c>
      <c r="XI170" s="38"/>
      <c r="XJ170" s="38"/>
      <c r="XK170" s="38">
        <v>30</v>
      </c>
      <c r="XL170" s="38"/>
      <c r="XM170" s="38"/>
      <c r="XN170" s="38"/>
      <c r="XO170" s="38"/>
      <c r="XP170" s="38"/>
      <c r="XQ170" s="38"/>
      <c r="XR170" s="38"/>
      <c r="XS170" s="38"/>
      <c r="XT170" s="38"/>
      <c r="XU170" s="38"/>
      <c r="XV170" s="38"/>
      <c r="XW170" s="38"/>
      <c r="XX170" s="38"/>
      <c r="XY170" s="38"/>
      <c r="XZ170" s="38"/>
      <c r="YA170" s="38"/>
      <c r="YB170" s="38"/>
      <c r="YC170" s="38"/>
      <c r="YD170" s="38"/>
      <c r="YE170" s="38"/>
      <c r="YF170" s="38"/>
      <c r="YG170" s="38"/>
      <c r="YH170" s="38"/>
      <c r="YI170" s="38"/>
      <c r="YJ170" s="38"/>
      <c r="YK170" s="38"/>
      <c r="YL170" s="38"/>
      <c r="YM170" s="38"/>
      <c r="YN170" s="38"/>
      <c r="YO170" s="38"/>
      <c r="YP170" s="38"/>
      <c r="YQ170" s="38"/>
      <c r="YR170" s="38"/>
      <c r="YS170" s="38"/>
      <c r="YT170" s="38"/>
      <c r="YU170" s="38"/>
      <c r="YV170" s="38"/>
      <c r="YW170" s="38"/>
      <c r="YX170" s="38"/>
      <c r="YY170" s="38"/>
      <c r="YZ170" s="38"/>
      <c r="ZA170" s="38"/>
      <c r="ZB170" s="38"/>
      <c r="ZC170" s="38"/>
      <c r="ZD170" s="38"/>
      <c r="ZE170" s="38"/>
      <c r="ZF170" s="38"/>
      <c r="ZG170" s="38"/>
      <c r="ZH170" s="38"/>
      <c r="ZI170" s="38"/>
      <c r="ZJ170" s="38"/>
      <c r="ZK170" s="38"/>
      <c r="ZL170" s="38"/>
      <c r="ZM170" s="38"/>
      <c r="ZN170" s="38"/>
      <c r="ZO170" s="38"/>
      <c r="ZP170" s="38"/>
      <c r="ZQ170" s="38">
        <v>40</v>
      </c>
      <c r="ZR170" s="38"/>
      <c r="ZS170" s="38"/>
      <c r="ZT170" s="38"/>
      <c r="ZU170" s="38"/>
      <c r="ZV170" s="38"/>
      <c r="ZW170" s="38"/>
      <c r="ZX170" s="38"/>
      <c r="ZY170" s="38"/>
      <c r="ZZ170" s="38">
        <v>20</v>
      </c>
      <c r="AAA170" s="38"/>
      <c r="AAB170" s="38"/>
      <c r="AAC170" s="38"/>
      <c r="AAD170" s="38"/>
      <c r="AAE170" s="38"/>
      <c r="AAF170" s="38"/>
      <c r="AAG170" s="38"/>
      <c r="AAH170" s="38">
        <v>20</v>
      </c>
      <c r="AAI170" s="38"/>
      <c r="AAJ170" s="31">
        <f t="shared" si="15"/>
        <v>0</v>
      </c>
      <c r="AAK170" s="5"/>
    </row>
    <row r="171" spans="1:713" s="36" customFormat="1" x14ac:dyDescent="0.25">
      <c r="A171" s="62" t="s">
        <v>234</v>
      </c>
      <c r="B171" s="77">
        <f t="shared" si="14"/>
        <v>0</v>
      </c>
      <c r="C171" s="69">
        <v>10</v>
      </c>
      <c r="D171" s="71">
        <v>42982</v>
      </c>
      <c r="E171" s="79">
        <v>28.81</v>
      </c>
      <c r="F171" s="79">
        <f t="shared" si="17"/>
        <v>0</v>
      </c>
      <c r="G171" s="77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  <c r="AL171" s="38"/>
      <c r="AM171" s="38"/>
      <c r="AN171" s="38"/>
      <c r="AO171" s="38"/>
      <c r="AP171" s="38"/>
      <c r="AQ171" s="38"/>
      <c r="AR171" s="38"/>
      <c r="AS171" s="38"/>
      <c r="AT171" s="38"/>
      <c r="AU171" s="38"/>
      <c r="AV171" s="38"/>
      <c r="AW171" s="38"/>
      <c r="AX171" s="38"/>
      <c r="AY171" s="38"/>
      <c r="AZ171" s="38"/>
      <c r="BA171" s="38"/>
      <c r="BB171" s="38"/>
      <c r="BC171" s="38"/>
      <c r="BD171" s="38"/>
      <c r="BE171" s="38"/>
      <c r="BF171" s="38"/>
      <c r="BG171" s="38"/>
      <c r="BH171" s="38"/>
      <c r="BI171" s="38"/>
      <c r="BJ171" s="38"/>
      <c r="BK171" s="38"/>
      <c r="BL171" s="38"/>
      <c r="BM171" s="38"/>
      <c r="BN171" s="38"/>
      <c r="BO171" s="38"/>
      <c r="BP171" s="38"/>
      <c r="BQ171" s="38"/>
      <c r="BR171" s="38"/>
      <c r="BS171" s="38"/>
      <c r="BT171" s="38"/>
      <c r="BU171" s="38"/>
      <c r="BV171" s="38"/>
      <c r="BW171" s="38"/>
      <c r="BX171" s="38"/>
      <c r="BY171" s="38"/>
      <c r="BZ171" s="38"/>
      <c r="CA171" s="38"/>
      <c r="CB171" s="38"/>
      <c r="CC171" s="38"/>
      <c r="CD171" s="38"/>
      <c r="CE171" s="38"/>
      <c r="CF171" s="38"/>
      <c r="CG171" s="38"/>
      <c r="CH171" s="38"/>
      <c r="CI171" s="38"/>
      <c r="CJ171" s="38"/>
      <c r="CK171" s="38"/>
      <c r="CL171" s="38"/>
      <c r="CM171" s="38"/>
      <c r="CN171" s="38"/>
      <c r="CO171" s="38"/>
      <c r="CP171" s="38"/>
      <c r="CQ171" s="38"/>
      <c r="CR171" s="38"/>
      <c r="CS171" s="38"/>
      <c r="CT171" s="38"/>
      <c r="CU171" s="38"/>
      <c r="CV171" s="38"/>
      <c r="CW171" s="38"/>
      <c r="CX171" s="38"/>
      <c r="CY171" s="38"/>
      <c r="CZ171" s="38"/>
      <c r="DA171" s="38"/>
      <c r="DB171" s="38"/>
      <c r="DC171" s="38"/>
      <c r="DD171" s="38"/>
      <c r="DE171" s="38"/>
      <c r="DF171" s="38"/>
      <c r="DG171" s="38"/>
      <c r="DH171" s="38"/>
      <c r="DI171" s="38"/>
      <c r="DJ171" s="38"/>
      <c r="DK171" s="38"/>
      <c r="DL171" s="38"/>
      <c r="DM171" s="38"/>
      <c r="DN171" s="38"/>
      <c r="DO171" s="38"/>
      <c r="DP171" s="38"/>
      <c r="DQ171" s="38"/>
      <c r="DR171" s="38"/>
      <c r="DS171" s="38"/>
      <c r="DT171" s="38"/>
      <c r="DU171" s="38"/>
      <c r="DV171" s="38"/>
      <c r="DW171" s="38"/>
      <c r="DX171" s="38"/>
      <c r="DY171" s="38"/>
      <c r="DZ171" s="38"/>
      <c r="EA171" s="38"/>
      <c r="EB171" s="38"/>
      <c r="EC171" s="38"/>
      <c r="ED171" s="38"/>
      <c r="EE171" s="38"/>
      <c r="EF171" s="38"/>
      <c r="EG171" s="38"/>
      <c r="EH171" s="38"/>
      <c r="EI171" s="38"/>
      <c r="EJ171" s="38"/>
      <c r="EK171" s="38"/>
      <c r="EL171" s="38"/>
      <c r="EM171" s="38"/>
      <c r="EN171" s="38"/>
      <c r="EO171" s="38"/>
      <c r="EP171" s="38"/>
      <c r="EQ171" s="38"/>
      <c r="ER171" s="38"/>
      <c r="ES171" s="38"/>
      <c r="ET171" s="38"/>
      <c r="EU171" s="38"/>
      <c r="EV171" s="38"/>
      <c r="EW171" s="38"/>
      <c r="EX171" s="38"/>
      <c r="EY171" s="38"/>
      <c r="EZ171" s="38"/>
      <c r="FA171" s="38"/>
      <c r="FB171" s="38"/>
      <c r="FC171" s="38"/>
      <c r="FD171" s="38"/>
      <c r="FE171" s="38"/>
      <c r="FF171" s="38"/>
      <c r="FG171" s="38"/>
      <c r="FH171" s="38"/>
      <c r="FI171" s="38"/>
      <c r="FJ171" s="38"/>
      <c r="FK171" s="38"/>
      <c r="FL171" s="38"/>
      <c r="FM171" s="38"/>
      <c r="FN171" s="38"/>
      <c r="FO171" s="38"/>
      <c r="FP171" s="38"/>
      <c r="FQ171" s="38"/>
      <c r="FR171" s="38"/>
      <c r="FS171" s="38"/>
      <c r="FT171" s="38"/>
      <c r="FU171" s="38"/>
      <c r="FV171" s="38"/>
      <c r="FW171" s="38"/>
      <c r="FX171" s="38"/>
      <c r="FY171" s="38"/>
      <c r="FZ171" s="38"/>
      <c r="GA171" s="38"/>
      <c r="GB171" s="38"/>
      <c r="GC171" s="38"/>
      <c r="GD171" s="38"/>
      <c r="GE171" s="38"/>
      <c r="GF171" s="38"/>
      <c r="GG171" s="38"/>
      <c r="GH171" s="38"/>
      <c r="GI171" s="38"/>
      <c r="GJ171" s="38"/>
      <c r="GK171" s="38"/>
      <c r="GL171" s="38"/>
      <c r="GM171" s="38"/>
      <c r="GN171" s="38"/>
      <c r="GO171" s="38"/>
      <c r="GP171" s="38"/>
      <c r="GQ171" s="38"/>
      <c r="GR171" s="38"/>
      <c r="GS171" s="38"/>
      <c r="GT171" s="38"/>
      <c r="GU171" s="38"/>
      <c r="GV171" s="38"/>
      <c r="GW171" s="38"/>
      <c r="GX171" s="38"/>
      <c r="GY171" s="38"/>
      <c r="GZ171" s="38"/>
      <c r="HA171" s="38"/>
      <c r="HB171" s="38"/>
      <c r="HC171" s="38"/>
      <c r="HD171" s="38"/>
      <c r="HE171" s="38"/>
      <c r="HF171" s="38"/>
      <c r="HG171" s="38"/>
      <c r="HH171" s="38"/>
      <c r="HI171" s="38"/>
      <c r="HJ171" s="38"/>
      <c r="HK171" s="38"/>
      <c r="HL171" s="38"/>
      <c r="HM171" s="38"/>
      <c r="HN171" s="38"/>
      <c r="HO171" s="38"/>
      <c r="HP171" s="38"/>
      <c r="HQ171" s="38"/>
      <c r="HR171" s="38"/>
      <c r="HS171" s="38"/>
      <c r="HT171" s="38"/>
      <c r="HU171" s="38"/>
      <c r="HV171" s="38"/>
      <c r="HW171" s="38"/>
      <c r="HX171" s="38"/>
      <c r="HY171" s="38"/>
      <c r="HZ171" s="38"/>
      <c r="IA171" s="38"/>
      <c r="IB171" s="38"/>
      <c r="IC171" s="38"/>
      <c r="ID171" s="38"/>
      <c r="IE171" s="38"/>
      <c r="IF171" s="38"/>
      <c r="IG171" s="38"/>
      <c r="IH171" s="38"/>
      <c r="II171" s="38"/>
      <c r="IJ171" s="38"/>
      <c r="IK171" s="38"/>
      <c r="IL171" s="38"/>
      <c r="IM171" s="38"/>
      <c r="IN171" s="38"/>
      <c r="IO171" s="38"/>
      <c r="IP171" s="38"/>
      <c r="IQ171" s="38"/>
      <c r="IR171" s="38"/>
      <c r="IS171" s="38"/>
      <c r="IT171" s="38"/>
      <c r="IU171" s="38"/>
      <c r="IV171" s="38"/>
      <c r="IW171" s="38"/>
      <c r="IX171" s="38"/>
      <c r="IY171" s="38"/>
      <c r="IZ171" s="38"/>
      <c r="JA171" s="38"/>
      <c r="JB171" s="38"/>
      <c r="JC171" s="38"/>
      <c r="JD171" s="38"/>
      <c r="JE171" s="38"/>
      <c r="JF171" s="38"/>
      <c r="JG171" s="38"/>
      <c r="JH171" s="38"/>
      <c r="JI171" s="38"/>
      <c r="JJ171" s="38"/>
      <c r="JK171" s="38"/>
      <c r="JL171" s="38"/>
      <c r="JM171" s="38"/>
      <c r="JN171" s="38"/>
      <c r="JO171" s="38"/>
      <c r="JP171" s="38"/>
      <c r="JQ171" s="38"/>
      <c r="JR171" s="38"/>
      <c r="JS171" s="38"/>
      <c r="JT171" s="38"/>
      <c r="JU171" s="38"/>
      <c r="JV171" s="38"/>
      <c r="JW171" s="38"/>
      <c r="JX171" s="38"/>
      <c r="JY171" s="38"/>
      <c r="JZ171" s="38"/>
      <c r="KA171" s="38"/>
      <c r="KB171" s="38"/>
      <c r="KC171" s="38"/>
      <c r="KD171" s="38"/>
      <c r="KE171" s="38"/>
      <c r="KF171" s="38"/>
      <c r="KG171" s="38"/>
      <c r="KH171" s="38"/>
      <c r="KI171" s="38"/>
      <c r="KJ171" s="38"/>
      <c r="KK171" s="38"/>
      <c r="KL171" s="38"/>
      <c r="KM171" s="38"/>
      <c r="KN171" s="38"/>
      <c r="KO171" s="38"/>
      <c r="KP171" s="38"/>
      <c r="KQ171" s="38"/>
      <c r="KR171" s="38"/>
      <c r="KS171" s="38"/>
      <c r="KT171" s="38"/>
      <c r="KU171" s="38"/>
      <c r="KV171" s="38"/>
      <c r="KW171" s="38"/>
      <c r="KX171" s="38"/>
      <c r="KY171" s="38"/>
      <c r="KZ171" s="38"/>
      <c r="LA171" s="38"/>
      <c r="LB171" s="38"/>
      <c r="LC171" s="38"/>
      <c r="LD171" s="38"/>
      <c r="LE171" s="38"/>
      <c r="LF171" s="38"/>
      <c r="LG171" s="38"/>
      <c r="LH171" s="38"/>
      <c r="LI171" s="38"/>
      <c r="LJ171" s="38"/>
      <c r="LK171" s="38"/>
      <c r="LL171" s="38"/>
      <c r="LM171" s="38"/>
      <c r="LN171" s="38"/>
      <c r="LO171" s="38"/>
      <c r="LP171" s="38"/>
      <c r="LQ171" s="38"/>
      <c r="LR171" s="38"/>
      <c r="LS171" s="38"/>
      <c r="LT171" s="38"/>
      <c r="LU171" s="38"/>
      <c r="LV171" s="38"/>
      <c r="LW171" s="38"/>
      <c r="LX171" s="38"/>
      <c r="LY171" s="38"/>
      <c r="LZ171" s="38"/>
      <c r="MA171" s="38"/>
      <c r="MB171" s="38"/>
      <c r="MC171" s="38"/>
      <c r="MD171" s="38"/>
      <c r="ME171" s="38"/>
      <c r="MF171" s="38"/>
      <c r="MG171" s="38"/>
      <c r="MH171" s="38"/>
      <c r="MI171" s="38"/>
      <c r="MJ171" s="38"/>
      <c r="MK171" s="38"/>
      <c r="ML171" s="38"/>
      <c r="MM171" s="38"/>
      <c r="MN171" s="38"/>
      <c r="MO171" s="38"/>
      <c r="MP171" s="38"/>
      <c r="MQ171" s="38"/>
      <c r="MR171" s="38"/>
      <c r="MS171" s="38"/>
      <c r="MT171" s="38"/>
      <c r="MU171" s="38"/>
      <c r="MV171" s="38"/>
      <c r="MW171" s="38"/>
      <c r="MX171" s="38"/>
      <c r="MY171" s="38"/>
      <c r="MZ171" s="38"/>
      <c r="NA171" s="38"/>
      <c r="NB171" s="38"/>
      <c r="NC171" s="38"/>
      <c r="ND171" s="38"/>
      <c r="NE171" s="38"/>
      <c r="NF171" s="38"/>
      <c r="NG171" s="38"/>
      <c r="NH171" s="38"/>
      <c r="NI171" s="38"/>
      <c r="NJ171" s="38"/>
      <c r="NK171" s="38"/>
      <c r="NL171" s="38"/>
      <c r="NM171" s="38"/>
      <c r="NN171" s="38"/>
      <c r="NO171" s="38"/>
      <c r="NP171" s="38"/>
      <c r="NQ171" s="38"/>
      <c r="NR171" s="38"/>
      <c r="NS171" s="38"/>
      <c r="NT171" s="38"/>
      <c r="NU171" s="38"/>
      <c r="NV171" s="38"/>
      <c r="NW171" s="38"/>
      <c r="NX171" s="38"/>
      <c r="NY171" s="38"/>
      <c r="NZ171" s="38"/>
      <c r="OA171" s="38"/>
      <c r="OB171" s="38"/>
      <c r="OC171" s="38"/>
      <c r="OD171" s="38"/>
      <c r="OE171" s="38"/>
      <c r="OF171" s="38"/>
      <c r="OG171" s="38"/>
      <c r="OH171" s="38"/>
      <c r="OI171" s="38"/>
      <c r="OJ171" s="38"/>
      <c r="OK171" s="38"/>
      <c r="OL171" s="38">
        <v>5</v>
      </c>
      <c r="OM171" s="38"/>
      <c r="ON171" s="38"/>
      <c r="OO171" s="38"/>
      <c r="OP171" s="38"/>
      <c r="OQ171" s="38"/>
      <c r="OR171" s="38"/>
      <c r="OS171" s="38"/>
      <c r="OT171" s="38"/>
      <c r="OU171" s="38"/>
      <c r="OV171" s="38"/>
      <c r="OW171" s="38"/>
      <c r="OX171" s="38"/>
      <c r="OY171" s="38"/>
      <c r="OZ171" s="38"/>
      <c r="PA171" s="38"/>
      <c r="PB171" s="38"/>
      <c r="PC171" s="38"/>
      <c r="PD171" s="38"/>
      <c r="PE171" s="38">
        <v>5</v>
      </c>
      <c r="PF171" s="38"/>
      <c r="PG171" s="38"/>
      <c r="PH171" s="38"/>
      <c r="PI171" s="38"/>
      <c r="PJ171" s="38"/>
      <c r="PK171" s="38"/>
      <c r="PL171" s="38"/>
      <c r="PM171" s="38"/>
      <c r="PN171" s="38"/>
      <c r="PO171" s="38"/>
      <c r="PP171" s="38"/>
      <c r="PQ171" s="38"/>
      <c r="PR171" s="38"/>
      <c r="PS171" s="38"/>
      <c r="PT171" s="38"/>
      <c r="PU171" s="38"/>
      <c r="PV171" s="38"/>
      <c r="PW171" s="38"/>
      <c r="PX171" s="38"/>
      <c r="PY171" s="38"/>
      <c r="PZ171" s="38"/>
      <c r="QA171" s="38"/>
      <c r="QB171" s="38"/>
      <c r="QC171" s="38"/>
      <c r="QD171" s="38"/>
      <c r="QE171" s="38"/>
      <c r="QF171" s="38"/>
      <c r="QG171" s="38"/>
      <c r="QH171" s="38"/>
      <c r="QI171" s="38"/>
      <c r="QJ171" s="38"/>
      <c r="QK171" s="38"/>
      <c r="QL171" s="38"/>
      <c r="QM171" s="38"/>
      <c r="QN171" s="38"/>
      <c r="QO171" s="38"/>
      <c r="QP171" s="38"/>
      <c r="QQ171" s="38"/>
      <c r="QR171" s="38"/>
      <c r="QS171" s="38"/>
      <c r="QT171" s="38"/>
      <c r="QU171" s="38"/>
      <c r="QV171" s="38"/>
      <c r="QW171" s="38"/>
      <c r="QX171" s="38"/>
      <c r="QY171" s="38"/>
      <c r="QZ171" s="38"/>
      <c r="RA171" s="38"/>
      <c r="RB171" s="38"/>
      <c r="RC171" s="38"/>
      <c r="RD171" s="38"/>
      <c r="RE171" s="38"/>
      <c r="RF171" s="38"/>
      <c r="RG171" s="38"/>
      <c r="RH171" s="38"/>
      <c r="RI171" s="38"/>
      <c r="RJ171" s="38"/>
      <c r="RK171" s="38"/>
      <c r="RL171" s="38"/>
      <c r="RM171" s="38"/>
      <c r="RN171" s="38"/>
      <c r="RO171" s="38"/>
      <c r="RP171" s="38"/>
      <c r="RQ171" s="38"/>
      <c r="RR171" s="38"/>
      <c r="RS171" s="38"/>
      <c r="RT171" s="38"/>
      <c r="RU171" s="38"/>
      <c r="RV171" s="38"/>
      <c r="RW171" s="38"/>
      <c r="RX171" s="38"/>
      <c r="RY171" s="38"/>
      <c r="RZ171" s="38"/>
      <c r="SA171" s="38"/>
      <c r="SB171" s="38"/>
      <c r="SC171" s="38"/>
      <c r="SD171" s="38"/>
      <c r="SE171" s="38"/>
      <c r="SF171" s="38"/>
      <c r="SG171" s="38"/>
      <c r="SH171" s="38"/>
      <c r="SI171" s="38"/>
      <c r="SJ171" s="38"/>
      <c r="SK171" s="38"/>
      <c r="SL171" s="38"/>
      <c r="SM171" s="38"/>
      <c r="SN171" s="38"/>
      <c r="SO171" s="38"/>
      <c r="SP171" s="38"/>
      <c r="SQ171" s="38"/>
      <c r="SR171" s="38"/>
      <c r="SS171" s="38"/>
      <c r="ST171" s="38"/>
      <c r="SU171" s="38"/>
      <c r="SV171" s="38"/>
      <c r="SW171" s="38"/>
      <c r="SX171" s="38"/>
      <c r="SY171" s="38"/>
      <c r="SZ171" s="38"/>
      <c r="TA171" s="38"/>
      <c r="TB171" s="38"/>
      <c r="TC171" s="38"/>
      <c r="TD171" s="38"/>
      <c r="TE171" s="38"/>
      <c r="TF171" s="38"/>
      <c r="TG171" s="38"/>
      <c r="TH171" s="38"/>
      <c r="TI171" s="38"/>
      <c r="TJ171" s="38"/>
      <c r="TK171" s="38"/>
      <c r="TL171" s="38"/>
      <c r="TM171" s="38"/>
      <c r="TN171" s="38"/>
      <c r="TO171" s="38"/>
      <c r="TP171" s="38"/>
      <c r="TQ171" s="38"/>
      <c r="TR171" s="38"/>
      <c r="TS171" s="38"/>
      <c r="TT171" s="38"/>
      <c r="TU171" s="38"/>
      <c r="TV171" s="38"/>
      <c r="TW171" s="38"/>
      <c r="TX171" s="38"/>
      <c r="TY171" s="38"/>
      <c r="TZ171" s="38"/>
      <c r="UA171" s="38"/>
      <c r="UB171" s="38"/>
      <c r="UC171" s="38"/>
      <c r="UD171" s="38"/>
      <c r="UE171" s="38"/>
      <c r="UF171" s="38"/>
      <c r="UG171" s="38"/>
      <c r="UH171" s="38"/>
      <c r="UI171" s="38"/>
      <c r="UJ171" s="38"/>
      <c r="UK171" s="38"/>
      <c r="UL171" s="38"/>
      <c r="UM171" s="38"/>
      <c r="UN171" s="38"/>
      <c r="UO171" s="38"/>
      <c r="UP171" s="38"/>
      <c r="UQ171" s="38"/>
      <c r="UR171" s="38"/>
      <c r="US171" s="38"/>
      <c r="UT171" s="38"/>
      <c r="UU171" s="38"/>
      <c r="UV171" s="38"/>
      <c r="UW171" s="38"/>
      <c r="UX171" s="38"/>
      <c r="UY171" s="38"/>
      <c r="UZ171" s="38"/>
      <c r="VA171" s="38"/>
      <c r="VB171" s="38"/>
      <c r="VC171" s="38"/>
      <c r="VD171" s="38"/>
      <c r="VE171" s="38"/>
      <c r="VF171" s="38"/>
      <c r="VG171" s="38"/>
      <c r="VH171" s="38"/>
      <c r="VI171" s="38"/>
      <c r="VJ171" s="38"/>
      <c r="VK171" s="38"/>
      <c r="VL171" s="38"/>
      <c r="VM171" s="38"/>
      <c r="VN171" s="38"/>
      <c r="VO171" s="38"/>
      <c r="VP171" s="38"/>
      <c r="VQ171" s="38"/>
      <c r="VR171" s="38"/>
      <c r="VS171" s="38"/>
      <c r="VT171" s="38"/>
      <c r="VU171" s="38"/>
      <c r="VV171" s="38"/>
      <c r="VW171" s="38"/>
      <c r="VX171" s="38"/>
      <c r="VY171" s="38"/>
      <c r="VZ171" s="38"/>
      <c r="WA171" s="38"/>
      <c r="WB171" s="38"/>
      <c r="WC171" s="38"/>
      <c r="WD171" s="38"/>
      <c r="WE171" s="38"/>
      <c r="WF171" s="38"/>
      <c r="WG171" s="38"/>
      <c r="WH171" s="38"/>
      <c r="WI171" s="38"/>
      <c r="WJ171" s="38"/>
      <c r="WK171" s="38"/>
      <c r="WL171" s="38"/>
      <c r="WM171" s="38"/>
      <c r="WN171" s="38"/>
      <c r="WO171" s="38"/>
      <c r="WP171" s="38"/>
      <c r="WQ171" s="38"/>
      <c r="WR171" s="38"/>
      <c r="WS171" s="38"/>
      <c r="WT171" s="38"/>
      <c r="WU171" s="38"/>
      <c r="WV171" s="38"/>
      <c r="WW171" s="38"/>
      <c r="WX171" s="38"/>
      <c r="WY171" s="38"/>
      <c r="WZ171" s="38"/>
      <c r="XA171" s="38"/>
      <c r="XB171" s="38"/>
      <c r="XC171" s="38"/>
      <c r="XD171" s="38"/>
      <c r="XE171" s="38"/>
      <c r="XF171" s="38"/>
      <c r="XG171" s="38"/>
      <c r="XH171" s="38"/>
      <c r="XI171" s="38"/>
      <c r="XJ171" s="38"/>
      <c r="XK171" s="38"/>
      <c r="XL171" s="38"/>
      <c r="XM171" s="38"/>
      <c r="XN171" s="38"/>
      <c r="XO171" s="38"/>
      <c r="XP171" s="38"/>
      <c r="XQ171" s="38"/>
      <c r="XR171" s="38"/>
      <c r="XS171" s="38"/>
      <c r="XT171" s="38"/>
      <c r="XU171" s="38"/>
      <c r="XV171" s="38"/>
      <c r="XW171" s="38"/>
      <c r="XX171" s="38"/>
      <c r="XY171" s="38"/>
      <c r="XZ171" s="38"/>
      <c r="YA171" s="38"/>
      <c r="YB171" s="38"/>
      <c r="YC171" s="38"/>
      <c r="YD171" s="38"/>
      <c r="YE171" s="38"/>
      <c r="YF171" s="38"/>
      <c r="YG171" s="38"/>
      <c r="YH171" s="38"/>
      <c r="YI171" s="38"/>
      <c r="YJ171" s="38"/>
      <c r="YK171" s="38"/>
      <c r="YL171" s="38"/>
      <c r="YM171" s="38"/>
      <c r="YN171" s="38"/>
      <c r="YO171" s="38"/>
      <c r="YP171" s="38"/>
      <c r="YQ171" s="38"/>
      <c r="YR171" s="38"/>
      <c r="YS171" s="38"/>
      <c r="YT171" s="38"/>
      <c r="YU171" s="38"/>
      <c r="YV171" s="38"/>
      <c r="YW171" s="38"/>
      <c r="YX171" s="38"/>
      <c r="YY171" s="38"/>
      <c r="YZ171" s="38"/>
      <c r="ZA171" s="38"/>
      <c r="ZB171" s="38"/>
      <c r="ZC171" s="38"/>
      <c r="ZD171" s="38"/>
      <c r="ZE171" s="38"/>
      <c r="ZF171" s="38"/>
      <c r="ZG171" s="38"/>
      <c r="ZH171" s="38"/>
      <c r="ZI171" s="38"/>
      <c r="ZJ171" s="38"/>
      <c r="ZK171" s="38"/>
      <c r="ZL171" s="38"/>
      <c r="ZM171" s="38"/>
      <c r="ZN171" s="38"/>
      <c r="ZO171" s="38"/>
      <c r="ZP171" s="38"/>
      <c r="ZQ171" s="38"/>
      <c r="ZR171" s="38"/>
      <c r="ZS171" s="38"/>
      <c r="ZT171" s="38"/>
      <c r="ZU171" s="38"/>
      <c r="ZV171" s="38"/>
      <c r="ZW171" s="38"/>
      <c r="ZX171" s="38"/>
      <c r="ZY171" s="38"/>
      <c r="ZZ171" s="38"/>
      <c r="AAA171" s="38"/>
      <c r="AAB171" s="38"/>
      <c r="AAC171" s="38"/>
      <c r="AAD171" s="38"/>
      <c r="AAE171" s="38"/>
      <c r="AAF171" s="38"/>
      <c r="AAG171" s="38"/>
      <c r="AAH171" s="38"/>
      <c r="AAI171" s="38"/>
      <c r="AAJ171" s="31">
        <f t="shared" si="15"/>
        <v>0</v>
      </c>
      <c r="AAK171" s="5"/>
    </row>
    <row r="172" spans="1:713" s="36" customFormat="1" x14ac:dyDescent="0.25">
      <c r="A172" s="62" t="s">
        <v>26</v>
      </c>
      <c r="B172" s="77">
        <f t="shared" si="14"/>
        <v>0</v>
      </c>
      <c r="C172" s="69">
        <v>10</v>
      </c>
      <c r="D172" s="71">
        <v>43461</v>
      </c>
      <c r="E172" s="79">
        <v>16.329999999999998</v>
      </c>
      <c r="F172" s="79">
        <f t="shared" si="17"/>
        <v>0</v>
      </c>
      <c r="G172" s="77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  <c r="AL172" s="38"/>
      <c r="AM172" s="38"/>
      <c r="AN172" s="38"/>
      <c r="AO172" s="38"/>
      <c r="AP172" s="38"/>
      <c r="AQ172" s="38"/>
      <c r="AR172" s="38"/>
      <c r="AS172" s="38"/>
      <c r="AT172" s="38"/>
      <c r="AU172" s="38"/>
      <c r="AV172" s="38"/>
      <c r="AW172" s="38"/>
      <c r="AX172" s="38"/>
      <c r="AY172" s="38"/>
      <c r="AZ172" s="38"/>
      <c r="BA172" s="38"/>
      <c r="BB172" s="38"/>
      <c r="BC172" s="38"/>
      <c r="BD172" s="38"/>
      <c r="BE172" s="38"/>
      <c r="BF172" s="38"/>
      <c r="BG172" s="38"/>
      <c r="BH172" s="38"/>
      <c r="BI172" s="38"/>
      <c r="BJ172" s="38"/>
      <c r="BK172" s="38"/>
      <c r="BL172" s="38"/>
      <c r="BM172" s="38"/>
      <c r="BN172" s="38"/>
      <c r="BO172" s="38"/>
      <c r="BP172" s="38">
        <v>20</v>
      </c>
      <c r="BQ172" s="38"/>
      <c r="BR172" s="38"/>
      <c r="BS172" s="38"/>
      <c r="BT172" s="38"/>
      <c r="BU172" s="38"/>
      <c r="BV172" s="38"/>
      <c r="BW172" s="38"/>
      <c r="BX172" s="38"/>
      <c r="BY172" s="38">
        <v>20</v>
      </c>
      <c r="BZ172" s="38"/>
      <c r="CA172" s="38"/>
      <c r="CB172" s="38"/>
      <c r="CC172" s="38"/>
      <c r="CD172" s="38"/>
      <c r="CE172" s="38"/>
      <c r="CF172" s="38"/>
      <c r="CG172" s="38"/>
      <c r="CH172" s="38"/>
      <c r="CI172" s="38"/>
      <c r="CJ172" s="38"/>
      <c r="CK172" s="38"/>
      <c r="CL172" s="38"/>
      <c r="CM172" s="38"/>
      <c r="CN172" s="38"/>
      <c r="CO172" s="38"/>
      <c r="CP172" s="38"/>
      <c r="CQ172" s="38"/>
      <c r="CR172" s="38"/>
      <c r="CS172" s="38"/>
      <c r="CT172" s="38"/>
      <c r="CU172" s="38"/>
      <c r="CV172" s="38"/>
      <c r="CW172" s="38"/>
      <c r="CX172" s="38"/>
      <c r="CY172" s="38"/>
      <c r="CZ172" s="38"/>
      <c r="DA172" s="38"/>
      <c r="DB172" s="38"/>
      <c r="DC172" s="38"/>
      <c r="DD172" s="38"/>
      <c r="DE172" s="38"/>
      <c r="DF172" s="38"/>
      <c r="DG172" s="38">
        <v>10</v>
      </c>
      <c r="DH172" s="38"/>
      <c r="DI172" s="38"/>
      <c r="DJ172" s="38"/>
      <c r="DK172" s="38"/>
      <c r="DL172" s="38"/>
      <c r="DM172" s="38"/>
      <c r="DN172" s="38"/>
      <c r="DO172" s="38"/>
      <c r="DP172" s="38"/>
      <c r="DQ172" s="38"/>
      <c r="DR172" s="38"/>
      <c r="DS172" s="38"/>
      <c r="DT172" s="38"/>
      <c r="DU172" s="38">
        <v>10</v>
      </c>
      <c r="DV172" s="38"/>
      <c r="DW172" s="38"/>
      <c r="DX172" s="38"/>
      <c r="DY172" s="38"/>
      <c r="DZ172" s="38"/>
      <c r="EA172" s="38"/>
      <c r="EB172" s="38"/>
      <c r="EC172" s="38"/>
      <c r="ED172" s="38"/>
      <c r="EE172" s="38"/>
      <c r="EF172" s="38"/>
      <c r="EG172" s="38">
        <v>10</v>
      </c>
      <c r="EH172" s="38"/>
      <c r="EI172" s="38"/>
      <c r="EJ172" s="38"/>
      <c r="EK172" s="38"/>
      <c r="EL172" s="38"/>
      <c r="EM172" s="38"/>
      <c r="EN172" s="38"/>
      <c r="EO172" s="38"/>
      <c r="EP172" s="38"/>
      <c r="EQ172" s="38"/>
      <c r="ER172" s="38"/>
      <c r="ES172" s="38"/>
      <c r="ET172" s="38"/>
      <c r="EU172" s="38"/>
      <c r="EV172" s="38"/>
      <c r="EW172" s="38"/>
      <c r="EX172" s="38"/>
      <c r="EY172" s="38"/>
      <c r="EZ172" s="38"/>
      <c r="FA172" s="38"/>
      <c r="FB172" s="38"/>
      <c r="FC172" s="38"/>
      <c r="FD172" s="38"/>
      <c r="FE172" s="38"/>
      <c r="FF172" s="38"/>
      <c r="FG172" s="38"/>
      <c r="FH172" s="38">
        <v>50</v>
      </c>
      <c r="FI172" s="38"/>
      <c r="FJ172" s="38">
        <v>40</v>
      </c>
      <c r="FK172" s="38"/>
      <c r="FL172" s="38"/>
      <c r="FM172" s="38"/>
      <c r="FN172" s="38"/>
      <c r="FO172" s="38"/>
      <c r="FP172" s="38"/>
      <c r="FQ172" s="38"/>
      <c r="FR172" s="38"/>
      <c r="FS172" s="38"/>
      <c r="FT172" s="38"/>
      <c r="FU172" s="38"/>
      <c r="FV172" s="38"/>
      <c r="FW172" s="38"/>
      <c r="FX172" s="38"/>
      <c r="FY172" s="38"/>
      <c r="FZ172" s="38"/>
      <c r="GA172" s="38"/>
      <c r="GB172" s="38"/>
      <c r="GC172" s="38"/>
      <c r="GD172" s="38"/>
      <c r="GE172" s="38"/>
      <c r="GF172" s="38"/>
      <c r="GG172" s="38"/>
      <c r="GH172" s="38"/>
      <c r="GI172" s="38">
        <v>60</v>
      </c>
      <c r="GJ172" s="38"/>
      <c r="GK172" s="38"/>
      <c r="GL172" s="38"/>
      <c r="GM172" s="38"/>
      <c r="GN172" s="38"/>
      <c r="GO172" s="38"/>
      <c r="GP172" s="38">
        <v>20</v>
      </c>
      <c r="GQ172" s="38">
        <v>10</v>
      </c>
      <c r="GR172" s="38"/>
      <c r="GS172" s="38"/>
      <c r="GT172" s="38"/>
      <c r="GU172" s="38"/>
      <c r="GV172" s="38"/>
      <c r="GW172" s="38"/>
      <c r="GX172" s="38"/>
      <c r="GY172" s="38"/>
      <c r="GZ172" s="38"/>
      <c r="HA172" s="38"/>
      <c r="HB172" s="38"/>
      <c r="HC172" s="38"/>
      <c r="HD172" s="38"/>
      <c r="HE172" s="38"/>
      <c r="HF172" s="38"/>
      <c r="HG172" s="38"/>
      <c r="HH172" s="38"/>
      <c r="HI172" s="38"/>
      <c r="HJ172" s="38"/>
      <c r="HK172" s="38"/>
      <c r="HL172" s="38"/>
      <c r="HM172" s="38"/>
      <c r="HN172" s="38"/>
      <c r="HO172" s="38"/>
      <c r="HP172" s="38"/>
      <c r="HQ172" s="38"/>
      <c r="HR172" s="38"/>
      <c r="HS172" s="38"/>
      <c r="HT172" s="38"/>
      <c r="HU172" s="38"/>
      <c r="HV172" s="38"/>
      <c r="HW172" s="38"/>
      <c r="HX172" s="38"/>
      <c r="HY172" s="38"/>
      <c r="HZ172" s="38"/>
      <c r="IA172" s="38"/>
      <c r="IB172" s="38">
        <v>30</v>
      </c>
      <c r="IC172" s="38"/>
      <c r="ID172" s="38"/>
      <c r="IE172" s="38"/>
      <c r="IF172" s="38"/>
      <c r="IG172" s="38"/>
      <c r="IH172" s="38"/>
      <c r="II172" s="38"/>
      <c r="IJ172" s="38"/>
      <c r="IK172" s="38"/>
      <c r="IL172" s="38"/>
      <c r="IM172" s="38"/>
      <c r="IN172" s="38"/>
      <c r="IO172" s="38"/>
      <c r="IP172" s="38"/>
      <c r="IQ172" s="38"/>
      <c r="IR172" s="38"/>
      <c r="IS172" s="38"/>
      <c r="IT172" s="38"/>
      <c r="IU172" s="38"/>
      <c r="IV172" s="38"/>
      <c r="IW172" s="38"/>
      <c r="IX172" s="38"/>
      <c r="IY172" s="38">
        <v>50</v>
      </c>
      <c r="IZ172" s="38"/>
      <c r="JA172" s="38"/>
      <c r="JB172" s="38"/>
      <c r="JC172" s="38">
        <v>30</v>
      </c>
      <c r="JD172" s="38"/>
      <c r="JE172" s="38"/>
      <c r="JF172" s="38"/>
      <c r="JG172" s="38"/>
      <c r="JH172" s="38"/>
      <c r="JI172" s="38"/>
      <c r="JJ172" s="38"/>
      <c r="JK172" s="38"/>
      <c r="JL172" s="38"/>
      <c r="JM172" s="38"/>
      <c r="JN172" s="38"/>
      <c r="JO172" s="38"/>
      <c r="JP172" s="38"/>
      <c r="JQ172" s="38"/>
      <c r="JR172" s="38"/>
      <c r="JS172" s="38"/>
      <c r="JT172" s="38"/>
      <c r="JU172" s="38"/>
      <c r="JV172" s="38"/>
      <c r="JW172" s="38"/>
      <c r="JX172" s="38"/>
      <c r="JY172" s="38"/>
      <c r="JZ172" s="38"/>
      <c r="KA172" s="38"/>
      <c r="KB172" s="38"/>
      <c r="KC172" s="38"/>
      <c r="KD172" s="38"/>
      <c r="KE172" s="38"/>
      <c r="KF172" s="38"/>
      <c r="KG172" s="38"/>
      <c r="KH172" s="38"/>
      <c r="KI172" s="38"/>
      <c r="KJ172" s="38"/>
      <c r="KK172" s="38"/>
      <c r="KL172" s="38"/>
      <c r="KM172" s="38"/>
      <c r="KN172" s="38"/>
      <c r="KO172" s="38"/>
      <c r="KP172" s="38"/>
      <c r="KQ172" s="38"/>
      <c r="KR172" s="38"/>
      <c r="KS172" s="38"/>
      <c r="KT172" s="38"/>
      <c r="KU172" s="38"/>
      <c r="KV172" s="38"/>
      <c r="KW172" s="38"/>
      <c r="KX172" s="38"/>
      <c r="KY172" s="38"/>
      <c r="KZ172" s="38"/>
      <c r="LA172" s="38"/>
      <c r="LB172" s="38"/>
      <c r="LC172" s="38"/>
      <c r="LD172" s="38"/>
      <c r="LE172" s="38"/>
      <c r="LF172" s="38"/>
      <c r="LG172" s="38"/>
      <c r="LH172" s="38"/>
      <c r="LI172" s="38"/>
      <c r="LJ172" s="38"/>
      <c r="LK172" s="38"/>
      <c r="LL172" s="38"/>
      <c r="LM172" s="38"/>
      <c r="LN172" s="38"/>
      <c r="LO172" s="38"/>
      <c r="LP172" s="38"/>
      <c r="LQ172" s="38"/>
      <c r="LR172" s="38"/>
      <c r="LS172" s="38"/>
      <c r="LT172" s="38"/>
      <c r="LU172" s="38"/>
      <c r="LV172" s="38"/>
      <c r="LW172" s="38"/>
      <c r="LX172" s="38"/>
      <c r="LY172" s="38"/>
      <c r="LZ172" s="38"/>
      <c r="MA172" s="38"/>
      <c r="MB172" s="38"/>
      <c r="MC172" s="38"/>
      <c r="MD172" s="38"/>
      <c r="ME172" s="38"/>
      <c r="MF172" s="38"/>
      <c r="MG172" s="38"/>
      <c r="MH172" s="38"/>
      <c r="MI172" s="38"/>
      <c r="MJ172" s="38"/>
      <c r="MK172" s="38"/>
      <c r="ML172" s="38"/>
      <c r="MM172" s="38"/>
      <c r="MN172" s="38"/>
      <c r="MO172" s="38"/>
      <c r="MP172" s="38">
        <v>20</v>
      </c>
      <c r="MQ172" s="38"/>
      <c r="MR172" s="38"/>
      <c r="MS172" s="38"/>
      <c r="MT172" s="38"/>
      <c r="MU172" s="38"/>
      <c r="MV172" s="38"/>
      <c r="MW172" s="38"/>
      <c r="MX172" s="38"/>
      <c r="MY172" s="38"/>
      <c r="MZ172" s="38"/>
      <c r="NA172" s="38"/>
      <c r="NB172" s="38"/>
      <c r="NC172" s="38"/>
      <c r="ND172" s="38"/>
      <c r="NE172" s="38"/>
      <c r="NF172" s="38"/>
      <c r="NG172" s="38"/>
      <c r="NH172" s="38"/>
      <c r="NI172" s="38"/>
      <c r="NJ172" s="38"/>
      <c r="NK172" s="38"/>
      <c r="NL172" s="38"/>
      <c r="NM172" s="38"/>
      <c r="NN172" s="38"/>
      <c r="NO172" s="38"/>
      <c r="NP172" s="38"/>
      <c r="NQ172" s="38">
        <v>20</v>
      </c>
      <c r="NR172" s="38"/>
      <c r="NS172" s="38"/>
      <c r="NT172" s="38"/>
      <c r="NU172" s="38"/>
      <c r="NV172" s="38"/>
      <c r="NW172" s="38"/>
      <c r="NX172" s="38"/>
      <c r="NY172" s="38"/>
      <c r="NZ172" s="38"/>
      <c r="OA172" s="38"/>
      <c r="OB172" s="38"/>
      <c r="OC172" s="38"/>
      <c r="OD172" s="38"/>
      <c r="OE172" s="38"/>
      <c r="OF172" s="38"/>
      <c r="OG172" s="38"/>
      <c r="OH172" s="38">
        <v>20</v>
      </c>
      <c r="OI172" s="38"/>
      <c r="OJ172" s="38"/>
      <c r="OK172" s="38"/>
      <c r="OL172" s="38"/>
      <c r="OM172" s="38"/>
      <c r="ON172" s="38"/>
      <c r="OO172" s="38"/>
      <c r="OP172" s="38"/>
      <c r="OQ172" s="38"/>
      <c r="OR172" s="38"/>
      <c r="OS172" s="38"/>
      <c r="OT172" s="38"/>
      <c r="OU172" s="38"/>
      <c r="OV172" s="38"/>
      <c r="OW172" s="38"/>
      <c r="OX172" s="38"/>
      <c r="OY172" s="38"/>
      <c r="OZ172" s="38"/>
      <c r="PA172" s="38"/>
      <c r="PB172" s="38"/>
      <c r="PC172" s="38"/>
      <c r="PD172" s="38"/>
      <c r="PE172" s="38"/>
      <c r="PF172" s="38"/>
      <c r="PG172" s="38"/>
      <c r="PH172" s="38"/>
      <c r="PI172" s="38"/>
      <c r="PJ172" s="38"/>
      <c r="PK172" s="38"/>
      <c r="PL172" s="38"/>
      <c r="PM172" s="38">
        <v>60</v>
      </c>
      <c r="PN172" s="38"/>
      <c r="PO172" s="38"/>
      <c r="PP172" s="38"/>
      <c r="PQ172" s="38"/>
      <c r="PR172" s="38"/>
      <c r="PS172" s="38"/>
      <c r="PT172" s="38"/>
      <c r="PU172" s="38"/>
      <c r="PV172" s="38"/>
      <c r="PW172" s="38"/>
      <c r="PX172" s="38"/>
      <c r="PY172" s="38"/>
      <c r="PZ172" s="38"/>
      <c r="QA172" s="38"/>
      <c r="QB172" s="38"/>
      <c r="QC172" s="38"/>
      <c r="QD172" s="38"/>
      <c r="QE172" s="38"/>
      <c r="QF172" s="38"/>
      <c r="QG172" s="38"/>
      <c r="QH172" s="38"/>
      <c r="QI172" s="38"/>
      <c r="QJ172" s="38"/>
      <c r="QK172" s="38"/>
      <c r="QL172" s="38"/>
      <c r="QM172" s="38"/>
      <c r="QN172" s="38"/>
      <c r="QO172" s="38"/>
      <c r="QP172" s="38"/>
      <c r="QQ172" s="38"/>
      <c r="QR172" s="38"/>
      <c r="QS172" s="38"/>
      <c r="QT172" s="38"/>
      <c r="QU172" s="38"/>
      <c r="QV172" s="38">
        <v>30</v>
      </c>
      <c r="QW172" s="38"/>
      <c r="QX172" s="38"/>
      <c r="QY172" s="38"/>
      <c r="QZ172" s="38"/>
      <c r="RA172" s="38"/>
      <c r="RB172" s="38"/>
      <c r="RC172" s="38"/>
      <c r="RD172" s="38"/>
      <c r="RE172" s="38"/>
      <c r="RF172" s="38"/>
      <c r="RG172" s="38"/>
      <c r="RH172" s="38"/>
      <c r="RI172" s="38"/>
      <c r="RJ172" s="38"/>
      <c r="RK172" s="38"/>
      <c r="RL172" s="38"/>
      <c r="RM172" s="38"/>
      <c r="RN172" s="38"/>
      <c r="RO172" s="38"/>
      <c r="RP172" s="38"/>
      <c r="RQ172" s="38"/>
      <c r="RR172" s="38"/>
      <c r="RS172" s="38"/>
      <c r="RT172" s="38"/>
      <c r="RU172" s="38"/>
      <c r="RV172" s="38"/>
      <c r="RW172" s="38"/>
      <c r="RX172" s="38"/>
      <c r="RY172" s="38"/>
      <c r="RZ172" s="38"/>
      <c r="SA172" s="38"/>
      <c r="SB172" s="38"/>
      <c r="SC172" s="38">
        <v>30</v>
      </c>
      <c r="SD172" s="38"/>
      <c r="SE172" s="38"/>
      <c r="SF172" s="38"/>
      <c r="SG172" s="38"/>
      <c r="SH172" s="38"/>
      <c r="SI172" s="38"/>
      <c r="SJ172" s="38"/>
      <c r="SK172" s="38"/>
      <c r="SL172" s="38"/>
      <c r="SM172" s="38"/>
      <c r="SN172" s="38"/>
      <c r="SO172" s="38"/>
      <c r="SP172" s="38"/>
      <c r="SQ172" s="38"/>
      <c r="SR172" s="38"/>
      <c r="SS172" s="38"/>
      <c r="ST172" s="38"/>
      <c r="SU172" s="38"/>
      <c r="SV172" s="38"/>
      <c r="SW172" s="38"/>
      <c r="SX172" s="38"/>
      <c r="SY172" s="38"/>
      <c r="SZ172" s="38"/>
      <c r="TA172" s="38"/>
      <c r="TB172" s="38"/>
      <c r="TC172" s="38"/>
      <c r="TD172" s="38"/>
      <c r="TE172" s="38">
        <v>30</v>
      </c>
      <c r="TF172" s="38"/>
      <c r="TG172" s="38"/>
      <c r="TH172" s="38"/>
      <c r="TI172" s="38">
        <v>20</v>
      </c>
      <c r="TJ172" s="38">
        <v>10</v>
      </c>
      <c r="TK172" s="38"/>
      <c r="TL172" s="38"/>
      <c r="TM172" s="38"/>
      <c r="TN172" s="38"/>
      <c r="TO172" s="38"/>
      <c r="TP172" s="38"/>
      <c r="TQ172" s="38"/>
      <c r="TR172" s="38">
        <v>20</v>
      </c>
      <c r="TS172" s="38"/>
      <c r="TT172" s="38">
        <v>50</v>
      </c>
      <c r="TU172" s="38">
        <v>30</v>
      </c>
      <c r="TV172" s="38"/>
      <c r="TW172" s="38"/>
      <c r="TX172" s="38"/>
      <c r="TY172" s="38"/>
      <c r="TZ172" s="38"/>
      <c r="UA172" s="38"/>
      <c r="UB172" s="38"/>
      <c r="UC172" s="38"/>
      <c r="UD172" s="38"/>
      <c r="UE172" s="38"/>
      <c r="UF172" s="38"/>
      <c r="UG172" s="38"/>
      <c r="UH172" s="38"/>
      <c r="UI172" s="38"/>
      <c r="UJ172" s="38"/>
      <c r="UK172" s="38"/>
      <c r="UL172" s="38"/>
      <c r="UM172" s="38"/>
      <c r="UN172" s="38"/>
      <c r="UO172" s="38"/>
      <c r="UP172" s="38"/>
      <c r="UQ172" s="38"/>
      <c r="UR172" s="38"/>
      <c r="US172" s="38"/>
      <c r="UT172" s="38"/>
      <c r="UU172" s="38"/>
      <c r="UV172" s="38"/>
      <c r="UW172" s="38"/>
      <c r="UX172" s="38"/>
      <c r="UY172" s="38"/>
      <c r="UZ172" s="38"/>
      <c r="VA172" s="38"/>
      <c r="VB172" s="38"/>
      <c r="VC172" s="38"/>
      <c r="VD172" s="38"/>
      <c r="VE172" s="38"/>
      <c r="VF172" s="38"/>
      <c r="VG172" s="38"/>
      <c r="VH172" s="38"/>
      <c r="VI172" s="38"/>
      <c r="VJ172" s="38"/>
      <c r="VK172" s="38"/>
      <c r="VL172" s="38"/>
      <c r="VM172" s="38"/>
      <c r="VN172" s="38"/>
      <c r="VO172" s="38"/>
      <c r="VP172" s="38"/>
      <c r="VQ172" s="38"/>
      <c r="VR172" s="38"/>
      <c r="VS172" s="38"/>
      <c r="VT172" s="38"/>
      <c r="VU172" s="38"/>
      <c r="VV172" s="38"/>
      <c r="VW172" s="38"/>
      <c r="VX172" s="38"/>
      <c r="VY172" s="38"/>
      <c r="VZ172" s="38"/>
      <c r="WA172" s="38"/>
      <c r="WB172" s="38"/>
      <c r="WC172" s="38"/>
      <c r="WD172" s="38"/>
      <c r="WE172" s="38"/>
      <c r="WF172" s="38"/>
      <c r="WG172" s="38"/>
      <c r="WH172" s="38"/>
      <c r="WI172" s="38"/>
      <c r="WJ172" s="38"/>
      <c r="WK172" s="38"/>
      <c r="WL172" s="38"/>
      <c r="WM172" s="38"/>
      <c r="WN172" s="38"/>
      <c r="WO172" s="38"/>
      <c r="WP172" s="38"/>
      <c r="WQ172" s="38"/>
      <c r="WR172" s="38"/>
      <c r="WS172" s="38"/>
      <c r="WT172" s="38"/>
      <c r="WU172" s="38"/>
      <c r="WV172" s="38"/>
      <c r="WW172" s="38"/>
      <c r="WX172" s="38"/>
      <c r="WY172" s="38"/>
      <c r="WZ172" s="38"/>
      <c r="XA172" s="38"/>
      <c r="XB172" s="38"/>
      <c r="XC172" s="38"/>
      <c r="XD172" s="38"/>
      <c r="XE172" s="38"/>
      <c r="XF172" s="38"/>
      <c r="XG172" s="38"/>
      <c r="XH172" s="38">
        <v>40</v>
      </c>
      <c r="XI172" s="38"/>
      <c r="XJ172" s="38">
        <v>20</v>
      </c>
      <c r="XK172" s="38">
        <v>20</v>
      </c>
      <c r="XL172" s="38"/>
      <c r="XM172" s="38"/>
      <c r="XN172" s="38"/>
      <c r="XO172" s="38"/>
      <c r="XP172" s="38"/>
      <c r="XQ172" s="38"/>
      <c r="XR172" s="38"/>
      <c r="XS172" s="38"/>
      <c r="XT172" s="38"/>
      <c r="XU172" s="38"/>
      <c r="XV172" s="38"/>
      <c r="XW172" s="38"/>
      <c r="XX172" s="38"/>
      <c r="XY172" s="38"/>
      <c r="XZ172" s="38"/>
      <c r="YA172" s="38"/>
      <c r="YB172" s="38"/>
      <c r="YC172" s="38"/>
      <c r="YD172" s="38"/>
      <c r="YE172" s="38"/>
      <c r="YF172" s="38"/>
      <c r="YG172" s="38"/>
      <c r="YH172" s="38"/>
      <c r="YI172" s="38"/>
      <c r="YJ172" s="38"/>
      <c r="YK172" s="38"/>
      <c r="YL172" s="38"/>
      <c r="YM172" s="38"/>
      <c r="YN172" s="38"/>
      <c r="YO172" s="38"/>
      <c r="YP172" s="38"/>
      <c r="YQ172" s="38"/>
      <c r="YR172" s="38"/>
      <c r="YS172" s="38"/>
      <c r="YT172" s="38"/>
      <c r="YU172" s="38"/>
      <c r="YV172" s="38"/>
      <c r="YW172" s="38"/>
      <c r="YX172" s="38"/>
      <c r="YY172" s="38"/>
      <c r="YZ172" s="38"/>
      <c r="ZA172" s="38"/>
      <c r="ZB172" s="38"/>
      <c r="ZC172" s="38"/>
      <c r="ZD172" s="38"/>
      <c r="ZE172" s="38"/>
      <c r="ZF172" s="38"/>
      <c r="ZG172" s="38"/>
      <c r="ZH172" s="38"/>
      <c r="ZI172" s="38"/>
      <c r="ZJ172" s="38"/>
      <c r="ZK172" s="38"/>
      <c r="ZL172" s="38"/>
      <c r="ZM172" s="38"/>
      <c r="ZN172" s="38"/>
      <c r="ZO172" s="38"/>
      <c r="ZP172" s="38"/>
      <c r="ZQ172" s="38">
        <v>60</v>
      </c>
      <c r="ZR172" s="38"/>
      <c r="ZS172" s="38"/>
      <c r="ZT172" s="38"/>
      <c r="ZU172" s="38"/>
      <c r="ZV172" s="38"/>
      <c r="ZW172" s="38"/>
      <c r="ZX172" s="38"/>
      <c r="ZY172" s="38"/>
      <c r="ZZ172" s="38"/>
      <c r="AAA172" s="38">
        <v>60</v>
      </c>
      <c r="AAB172" s="38"/>
      <c r="AAC172" s="38"/>
      <c r="AAD172" s="38"/>
      <c r="AAE172" s="38"/>
      <c r="AAF172" s="38"/>
      <c r="AAG172" s="38"/>
      <c r="AAH172" s="38"/>
      <c r="AAI172" s="38"/>
      <c r="AAJ172" s="31">
        <f t="shared" si="15"/>
        <v>0</v>
      </c>
      <c r="AAK172" s="5"/>
    </row>
    <row r="173" spans="1:713" s="36" customFormat="1" x14ac:dyDescent="0.25">
      <c r="A173" s="62" t="s">
        <v>26</v>
      </c>
      <c r="B173" s="77">
        <f t="shared" si="14"/>
        <v>20</v>
      </c>
      <c r="C173" s="69">
        <v>10</v>
      </c>
      <c r="D173" s="71">
        <v>43451</v>
      </c>
      <c r="E173" s="79">
        <v>16.75</v>
      </c>
      <c r="F173" s="79">
        <f t="shared" si="17"/>
        <v>335</v>
      </c>
      <c r="G173" s="77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  <c r="AL173" s="38"/>
      <c r="AM173" s="38"/>
      <c r="AN173" s="38"/>
      <c r="AO173" s="38"/>
      <c r="AP173" s="38"/>
      <c r="AQ173" s="38"/>
      <c r="AR173" s="38"/>
      <c r="AS173" s="38"/>
      <c r="AT173" s="38"/>
      <c r="AU173" s="38"/>
      <c r="AV173" s="38"/>
      <c r="AW173" s="38"/>
      <c r="AX173" s="38"/>
      <c r="AY173" s="38"/>
      <c r="AZ173" s="38"/>
      <c r="BA173" s="38"/>
      <c r="BB173" s="38"/>
      <c r="BC173" s="38"/>
      <c r="BD173" s="38"/>
      <c r="BE173" s="38"/>
      <c r="BF173" s="38"/>
      <c r="BG173" s="38"/>
      <c r="BH173" s="38"/>
      <c r="BI173" s="38"/>
      <c r="BJ173" s="38"/>
      <c r="BK173" s="38"/>
      <c r="BL173" s="38"/>
      <c r="BM173" s="38"/>
      <c r="BN173" s="38"/>
      <c r="BO173" s="38"/>
      <c r="BP173" s="38"/>
      <c r="BQ173" s="38"/>
      <c r="BR173" s="38"/>
      <c r="BS173" s="38"/>
      <c r="BT173" s="38"/>
      <c r="BU173" s="38"/>
      <c r="BV173" s="38"/>
      <c r="BW173" s="38"/>
      <c r="BX173" s="38"/>
      <c r="BY173" s="38"/>
      <c r="BZ173" s="38"/>
      <c r="CA173" s="38"/>
      <c r="CB173" s="38"/>
      <c r="CC173" s="38"/>
      <c r="CD173" s="38"/>
      <c r="CE173" s="38"/>
      <c r="CF173" s="38"/>
      <c r="CG173" s="38"/>
      <c r="CH173" s="38"/>
      <c r="CI173" s="38"/>
      <c r="CJ173" s="38"/>
      <c r="CK173" s="38"/>
      <c r="CL173" s="38"/>
      <c r="CM173" s="38"/>
      <c r="CN173" s="38"/>
      <c r="CO173" s="38"/>
      <c r="CP173" s="38"/>
      <c r="CQ173" s="38"/>
      <c r="CR173" s="38"/>
      <c r="CS173" s="38"/>
      <c r="CT173" s="38"/>
      <c r="CU173" s="38"/>
      <c r="CV173" s="38"/>
      <c r="CW173" s="38"/>
      <c r="CX173" s="38"/>
      <c r="CY173" s="38"/>
      <c r="CZ173" s="38"/>
      <c r="DA173" s="38"/>
      <c r="DB173" s="38"/>
      <c r="DC173" s="38"/>
      <c r="DD173" s="38"/>
      <c r="DE173" s="38"/>
      <c r="DF173" s="38"/>
      <c r="DG173" s="38"/>
      <c r="DH173" s="38"/>
      <c r="DI173" s="38"/>
      <c r="DJ173" s="38"/>
      <c r="DK173" s="38"/>
      <c r="DL173" s="38"/>
      <c r="DM173" s="38"/>
      <c r="DN173" s="38"/>
      <c r="DO173" s="38"/>
      <c r="DP173" s="38"/>
      <c r="DQ173" s="38"/>
      <c r="DR173" s="38"/>
      <c r="DS173" s="38"/>
      <c r="DT173" s="38"/>
      <c r="DU173" s="38"/>
      <c r="DV173" s="38"/>
      <c r="DW173" s="38"/>
      <c r="DX173" s="38"/>
      <c r="DY173" s="38"/>
      <c r="DZ173" s="38"/>
      <c r="EA173" s="38"/>
      <c r="EB173" s="38"/>
      <c r="EC173" s="38"/>
      <c r="ED173" s="38"/>
      <c r="EE173" s="38"/>
      <c r="EF173" s="38"/>
      <c r="EG173" s="38"/>
      <c r="EH173" s="38"/>
      <c r="EI173" s="38"/>
      <c r="EJ173" s="38"/>
      <c r="EK173" s="38"/>
      <c r="EL173" s="38"/>
      <c r="EM173" s="38"/>
      <c r="EN173" s="38"/>
      <c r="EO173" s="38"/>
      <c r="EP173" s="38"/>
      <c r="EQ173" s="38"/>
      <c r="ER173" s="38"/>
      <c r="ES173" s="38"/>
      <c r="ET173" s="38"/>
      <c r="EU173" s="38"/>
      <c r="EV173" s="38"/>
      <c r="EW173" s="38"/>
      <c r="EX173" s="38"/>
      <c r="EY173" s="38"/>
      <c r="EZ173" s="38"/>
      <c r="FA173" s="38"/>
      <c r="FB173" s="38"/>
      <c r="FC173" s="38"/>
      <c r="FD173" s="38"/>
      <c r="FE173" s="38"/>
      <c r="FF173" s="38"/>
      <c r="FG173" s="38"/>
      <c r="FH173" s="38"/>
      <c r="FI173" s="38"/>
      <c r="FJ173" s="38"/>
      <c r="FK173" s="38"/>
      <c r="FL173" s="38"/>
      <c r="FM173" s="38"/>
      <c r="FN173" s="38"/>
      <c r="FO173" s="38"/>
      <c r="FP173" s="38"/>
      <c r="FQ173" s="38"/>
      <c r="FR173" s="38"/>
      <c r="FS173" s="38"/>
      <c r="FT173" s="38"/>
      <c r="FU173" s="38"/>
      <c r="FV173" s="38"/>
      <c r="FW173" s="38"/>
      <c r="FX173" s="38"/>
      <c r="FY173" s="38"/>
      <c r="FZ173" s="38"/>
      <c r="GA173" s="38"/>
      <c r="GB173" s="38"/>
      <c r="GC173" s="38"/>
      <c r="GD173" s="38"/>
      <c r="GE173" s="38"/>
      <c r="GF173" s="38"/>
      <c r="GG173" s="38"/>
      <c r="GH173" s="38"/>
      <c r="GI173" s="38"/>
      <c r="GJ173" s="38"/>
      <c r="GK173" s="38"/>
      <c r="GL173" s="38"/>
      <c r="GM173" s="38"/>
      <c r="GN173" s="38"/>
      <c r="GO173" s="38"/>
      <c r="GP173" s="38"/>
      <c r="GQ173" s="38"/>
      <c r="GR173" s="38"/>
      <c r="GS173" s="38"/>
      <c r="GT173" s="38"/>
      <c r="GU173" s="38"/>
      <c r="GV173" s="38"/>
      <c r="GW173" s="38"/>
      <c r="GX173" s="38"/>
      <c r="GY173" s="38"/>
      <c r="GZ173" s="38"/>
      <c r="HA173" s="38"/>
      <c r="HB173" s="38"/>
      <c r="HC173" s="38"/>
      <c r="HD173" s="38"/>
      <c r="HE173" s="38"/>
      <c r="HF173" s="38"/>
      <c r="HG173" s="38"/>
      <c r="HH173" s="38"/>
      <c r="HI173" s="38"/>
      <c r="HJ173" s="38"/>
      <c r="HK173" s="38"/>
      <c r="HL173" s="38"/>
      <c r="HM173" s="38"/>
      <c r="HN173" s="38"/>
      <c r="HO173" s="38"/>
      <c r="HP173" s="38"/>
      <c r="HQ173" s="38"/>
      <c r="HR173" s="38"/>
      <c r="HS173" s="38"/>
      <c r="HT173" s="38"/>
      <c r="HU173" s="38"/>
      <c r="HV173" s="38"/>
      <c r="HW173" s="38"/>
      <c r="HX173" s="38"/>
      <c r="HY173" s="38"/>
      <c r="HZ173" s="38"/>
      <c r="IA173" s="38"/>
      <c r="IB173" s="38"/>
      <c r="IC173" s="38"/>
      <c r="ID173" s="38"/>
      <c r="IE173" s="38"/>
      <c r="IF173" s="38"/>
      <c r="IG173" s="38"/>
      <c r="IH173" s="38"/>
      <c r="II173" s="38"/>
      <c r="IJ173" s="38"/>
      <c r="IK173" s="38"/>
      <c r="IL173" s="38"/>
      <c r="IM173" s="38"/>
      <c r="IN173" s="38"/>
      <c r="IO173" s="38"/>
      <c r="IP173" s="38"/>
      <c r="IQ173" s="38"/>
      <c r="IR173" s="38"/>
      <c r="IS173" s="38"/>
      <c r="IT173" s="38"/>
      <c r="IU173" s="38"/>
      <c r="IV173" s="38"/>
      <c r="IW173" s="38"/>
      <c r="IX173" s="38"/>
      <c r="IY173" s="38"/>
      <c r="IZ173" s="38"/>
      <c r="JA173" s="38"/>
      <c r="JB173" s="38"/>
      <c r="JC173" s="38"/>
      <c r="JD173" s="38"/>
      <c r="JE173" s="38"/>
      <c r="JF173" s="38"/>
      <c r="JG173" s="38"/>
      <c r="JH173" s="38"/>
      <c r="JI173" s="38"/>
      <c r="JJ173" s="38"/>
      <c r="JK173" s="38"/>
      <c r="JL173" s="38"/>
      <c r="JM173" s="38"/>
      <c r="JN173" s="38"/>
      <c r="JO173" s="38"/>
      <c r="JP173" s="38"/>
      <c r="JQ173" s="38"/>
      <c r="JR173" s="38"/>
      <c r="JS173" s="38"/>
      <c r="JT173" s="38"/>
      <c r="JU173" s="38"/>
      <c r="JV173" s="38"/>
      <c r="JW173" s="38"/>
      <c r="JX173" s="38"/>
      <c r="JY173" s="38">
        <v>20</v>
      </c>
      <c r="JZ173" s="38"/>
      <c r="KA173" s="38"/>
      <c r="KB173" s="38"/>
      <c r="KC173" s="38"/>
      <c r="KD173" s="38"/>
      <c r="KE173" s="38"/>
      <c r="KF173" s="38"/>
      <c r="KG173" s="38"/>
      <c r="KH173" s="38"/>
      <c r="KI173" s="38"/>
      <c r="KJ173" s="38"/>
      <c r="KK173" s="38"/>
      <c r="KL173" s="38"/>
      <c r="KM173" s="38">
        <v>20</v>
      </c>
      <c r="KN173" s="38"/>
      <c r="KO173" s="38"/>
      <c r="KP173" s="38">
        <v>20</v>
      </c>
      <c r="KQ173" s="38"/>
      <c r="KR173" s="38"/>
      <c r="KS173" s="38"/>
      <c r="KT173" s="38"/>
      <c r="KU173" s="38"/>
      <c r="KV173" s="38"/>
      <c r="KW173" s="38"/>
      <c r="KX173" s="38"/>
      <c r="KY173" s="38"/>
      <c r="KZ173" s="38"/>
      <c r="LA173" s="38"/>
      <c r="LB173" s="38"/>
      <c r="LC173" s="38"/>
      <c r="LD173" s="38"/>
      <c r="LE173" s="38"/>
      <c r="LF173" s="38"/>
      <c r="LG173" s="38"/>
      <c r="LH173" s="38"/>
      <c r="LI173" s="38"/>
      <c r="LJ173" s="38"/>
      <c r="LK173" s="38"/>
      <c r="LL173" s="38"/>
      <c r="LM173" s="38"/>
      <c r="LN173" s="38"/>
      <c r="LO173" s="38"/>
      <c r="LP173" s="38"/>
      <c r="LQ173" s="38"/>
      <c r="LR173" s="38"/>
      <c r="LS173" s="38"/>
      <c r="LT173" s="38"/>
      <c r="LU173" s="38"/>
      <c r="LV173" s="38"/>
      <c r="LW173" s="38"/>
      <c r="LX173" s="38"/>
      <c r="LY173" s="38"/>
      <c r="LZ173" s="38"/>
      <c r="MA173" s="38"/>
      <c r="MB173" s="38"/>
      <c r="MC173" s="38"/>
      <c r="MD173" s="38"/>
      <c r="ME173" s="38"/>
      <c r="MF173" s="38"/>
      <c r="MG173" s="38"/>
      <c r="MH173" s="38"/>
      <c r="MI173" s="38"/>
      <c r="MJ173" s="38"/>
      <c r="MK173" s="38"/>
      <c r="ML173" s="38"/>
      <c r="MM173" s="38"/>
      <c r="MN173" s="38"/>
      <c r="MO173" s="38">
        <v>20</v>
      </c>
      <c r="MP173" s="38"/>
      <c r="MQ173" s="38"/>
      <c r="MR173" s="38"/>
      <c r="MS173" s="38"/>
      <c r="MT173" s="38"/>
      <c r="MU173" s="38"/>
      <c r="MV173" s="38"/>
      <c r="MW173" s="38"/>
      <c r="MX173" s="38"/>
      <c r="MY173" s="38"/>
      <c r="MZ173" s="38"/>
      <c r="NA173" s="38"/>
      <c r="NB173" s="38"/>
      <c r="NC173" s="38"/>
      <c r="ND173" s="38"/>
      <c r="NE173" s="38"/>
      <c r="NF173" s="38"/>
      <c r="NG173" s="38"/>
      <c r="NH173" s="38"/>
      <c r="NI173" s="38"/>
      <c r="NJ173" s="38"/>
      <c r="NK173" s="38"/>
      <c r="NL173" s="38"/>
      <c r="NM173" s="38"/>
      <c r="NN173" s="38"/>
      <c r="NO173" s="38"/>
      <c r="NP173" s="38"/>
      <c r="NQ173" s="38"/>
      <c r="NR173" s="38"/>
      <c r="NS173" s="38"/>
      <c r="NT173" s="38"/>
      <c r="NU173" s="38"/>
      <c r="NV173" s="38"/>
      <c r="NW173" s="38"/>
      <c r="NX173" s="38"/>
      <c r="NY173" s="38"/>
      <c r="NZ173" s="38"/>
      <c r="OA173" s="38"/>
      <c r="OB173" s="38"/>
      <c r="OC173" s="38"/>
      <c r="OD173" s="38"/>
      <c r="OE173" s="38"/>
      <c r="OF173" s="38"/>
      <c r="OG173" s="38"/>
      <c r="OH173" s="38"/>
      <c r="OI173" s="38"/>
      <c r="OJ173" s="38"/>
      <c r="OK173" s="38"/>
      <c r="OL173" s="38"/>
      <c r="OM173" s="38"/>
      <c r="ON173" s="38"/>
      <c r="OO173" s="38"/>
      <c r="OP173" s="38"/>
      <c r="OQ173" s="38"/>
      <c r="OR173" s="38"/>
      <c r="OS173" s="38"/>
      <c r="OT173" s="38"/>
      <c r="OU173" s="38"/>
      <c r="OV173" s="38"/>
      <c r="OW173" s="38"/>
      <c r="OX173" s="38"/>
      <c r="OY173" s="38"/>
      <c r="OZ173" s="38"/>
      <c r="PA173" s="38"/>
      <c r="PB173" s="38"/>
      <c r="PC173" s="38"/>
      <c r="PD173" s="38"/>
      <c r="PE173" s="38"/>
      <c r="PF173" s="38"/>
      <c r="PG173" s="38"/>
      <c r="PH173" s="38"/>
      <c r="PI173" s="38"/>
      <c r="PJ173" s="38"/>
      <c r="PK173" s="38"/>
      <c r="PL173" s="38"/>
      <c r="PM173" s="38"/>
      <c r="PN173" s="38"/>
      <c r="PO173" s="38"/>
      <c r="PP173" s="38"/>
      <c r="PQ173" s="38"/>
      <c r="PR173" s="38"/>
      <c r="PS173" s="38"/>
      <c r="PT173" s="38"/>
      <c r="PU173" s="38"/>
      <c r="PV173" s="38"/>
      <c r="PW173" s="38"/>
      <c r="PX173" s="38"/>
      <c r="PY173" s="38"/>
      <c r="PZ173" s="38"/>
      <c r="QA173" s="38"/>
      <c r="QB173" s="38"/>
      <c r="QC173" s="38"/>
      <c r="QD173" s="38"/>
      <c r="QE173" s="38"/>
      <c r="QF173" s="38"/>
      <c r="QG173" s="38"/>
      <c r="QH173" s="38"/>
      <c r="QI173" s="38"/>
      <c r="QJ173" s="38"/>
      <c r="QK173" s="38"/>
      <c r="QL173" s="38"/>
      <c r="QM173" s="38"/>
      <c r="QN173" s="38"/>
      <c r="QO173" s="38"/>
      <c r="QP173" s="38"/>
      <c r="QQ173" s="38"/>
      <c r="QR173" s="38"/>
      <c r="QS173" s="38"/>
      <c r="QT173" s="38"/>
      <c r="QU173" s="38"/>
      <c r="QV173" s="38"/>
      <c r="QW173" s="38"/>
      <c r="QX173" s="38"/>
      <c r="QY173" s="38"/>
      <c r="QZ173" s="38"/>
      <c r="RA173" s="38"/>
      <c r="RB173" s="38"/>
      <c r="RC173" s="38"/>
      <c r="RD173" s="38"/>
      <c r="RE173" s="38"/>
      <c r="RF173" s="38"/>
      <c r="RG173" s="38"/>
      <c r="RH173" s="38"/>
      <c r="RI173" s="38"/>
      <c r="RJ173" s="38"/>
      <c r="RK173" s="38"/>
      <c r="RL173" s="38"/>
      <c r="RM173" s="38"/>
      <c r="RN173" s="38"/>
      <c r="RO173" s="38">
        <v>40</v>
      </c>
      <c r="RP173" s="38"/>
      <c r="RQ173" s="38"/>
      <c r="RR173" s="38"/>
      <c r="RS173" s="38"/>
      <c r="RT173" s="38">
        <v>20</v>
      </c>
      <c r="RU173" s="38"/>
      <c r="RV173" s="38"/>
      <c r="RW173" s="38"/>
      <c r="RX173" s="38"/>
      <c r="RY173" s="38"/>
      <c r="RZ173" s="38"/>
      <c r="SA173" s="38"/>
      <c r="SB173" s="38"/>
      <c r="SC173" s="38"/>
      <c r="SD173" s="38"/>
      <c r="SE173" s="38">
        <v>20</v>
      </c>
      <c r="SF173" s="38"/>
      <c r="SG173" s="38"/>
      <c r="SH173" s="38"/>
      <c r="SI173" s="38"/>
      <c r="SJ173" s="38"/>
      <c r="SK173" s="38"/>
      <c r="SL173" s="38"/>
      <c r="SM173" s="38"/>
      <c r="SN173" s="38"/>
      <c r="SO173" s="38"/>
      <c r="SP173" s="38"/>
      <c r="SQ173" s="38"/>
      <c r="SR173" s="38"/>
      <c r="SS173" s="38"/>
      <c r="ST173" s="38"/>
      <c r="SU173" s="38"/>
      <c r="SV173" s="38"/>
      <c r="SW173" s="38"/>
      <c r="SX173" s="38"/>
      <c r="SY173" s="38"/>
      <c r="SZ173" s="38"/>
      <c r="TA173" s="38"/>
      <c r="TB173" s="38"/>
      <c r="TC173" s="38"/>
      <c r="TD173" s="38"/>
      <c r="TE173" s="38"/>
      <c r="TF173" s="38"/>
      <c r="TG173" s="38"/>
      <c r="TH173" s="38"/>
      <c r="TI173" s="38"/>
      <c r="TJ173" s="38"/>
      <c r="TK173" s="38"/>
      <c r="TL173" s="38"/>
      <c r="TM173" s="38"/>
      <c r="TN173" s="38"/>
      <c r="TO173" s="38"/>
      <c r="TP173" s="38"/>
      <c r="TQ173" s="38"/>
      <c r="TR173" s="38"/>
      <c r="TS173" s="38"/>
      <c r="TT173" s="38"/>
      <c r="TU173" s="38"/>
      <c r="TV173" s="38"/>
      <c r="TW173" s="38"/>
      <c r="TX173" s="38"/>
      <c r="TY173" s="38"/>
      <c r="TZ173" s="38"/>
      <c r="UA173" s="38"/>
      <c r="UB173" s="38"/>
      <c r="UC173" s="38"/>
      <c r="UD173" s="38"/>
      <c r="UE173" s="38"/>
      <c r="UF173" s="38"/>
      <c r="UG173" s="38"/>
      <c r="UH173" s="38"/>
      <c r="UI173" s="38"/>
      <c r="UJ173" s="38"/>
      <c r="UK173" s="38"/>
      <c r="UL173" s="38"/>
      <c r="UM173" s="38"/>
      <c r="UN173" s="38"/>
      <c r="UO173" s="38"/>
      <c r="UP173" s="38"/>
      <c r="UQ173" s="38"/>
      <c r="UR173" s="38"/>
      <c r="US173" s="38"/>
      <c r="UT173" s="38"/>
      <c r="UU173" s="38"/>
      <c r="UV173" s="38"/>
      <c r="UW173" s="38"/>
      <c r="UX173" s="38"/>
      <c r="UY173" s="38"/>
      <c r="UZ173" s="38"/>
      <c r="VA173" s="38"/>
      <c r="VB173" s="38"/>
      <c r="VC173" s="38"/>
      <c r="VD173" s="38"/>
      <c r="VE173" s="38"/>
      <c r="VF173" s="38">
        <v>30</v>
      </c>
      <c r="VG173" s="38"/>
      <c r="VH173" s="38"/>
      <c r="VI173" s="38"/>
      <c r="VJ173" s="38"/>
      <c r="VK173" s="38"/>
      <c r="VL173" s="38"/>
      <c r="VM173" s="38"/>
      <c r="VN173" s="38"/>
      <c r="VO173" s="38"/>
      <c r="VP173" s="38"/>
      <c r="VQ173" s="38">
        <v>30</v>
      </c>
      <c r="VR173" s="38"/>
      <c r="VS173" s="38"/>
      <c r="VT173" s="38"/>
      <c r="VU173" s="38">
        <v>10</v>
      </c>
      <c r="VV173" s="38"/>
      <c r="VW173" s="38"/>
      <c r="VX173" s="38"/>
      <c r="VY173" s="38"/>
      <c r="VZ173" s="38"/>
      <c r="WA173" s="38"/>
      <c r="WB173" s="38"/>
      <c r="WC173" s="38"/>
      <c r="WD173" s="38"/>
      <c r="WE173" s="38"/>
      <c r="WF173" s="38">
        <v>10</v>
      </c>
      <c r="WG173" s="38"/>
      <c r="WH173" s="38"/>
      <c r="WI173" s="38"/>
      <c r="WJ173" s="38"/>
      <c r="WK173" s="38"/>
      <c r="WL173" s="38"/>
      <c r="WM173" s="38"/>
      <c r="WN173" s="38"/>
      <c r="WO173" s="38"/>
      <c r="WP173" s="38"/>
      <c r="WQ173" s="38"/>
      <c r="WR173" s="38"/>
      <c r="WS173" s="38"/>
      <c r="WT173" s="38"/>
      <c r="WU173" s="38"/>
      <c r="WV173" s="38"/>
      <c r="WW173" s="38"/>
      <c r="WX173" s="38"/>
      <c r="WY173" s="38"/>
      <c r="WZ173" s="38"/>
      <c r="XA173" s="38"/>
      <c r="XB173" s="38"/>
      <c r="XC173" s="38"/>
      <c r="XD173" s="38"/>
      <c r="XE173" s="38"/>
      <c r="XF173" s="38"/>
      <c r="XG173" s="38"/>
      <c r="XH173" s="38"/>
      <c r="XI173" s="38"/>
      <c r="XJ173" s="38"/>
      <c r="XK173" s="38"/>
      <c r="XL173" s="38"/>
      <c r="XM173" s="38"/>
      <c r="XN173" s="38"/>
      <c r="XO173" s="38"/>
      <c r="XP173" s="38"/>
      <c r="XQ173" s="38"/>
      <c r="XR173" s="38"/>
      <c r="XS173" s="38"/>
      <c r="XT173" s="38"/>
      <c r="XU173" s="38"/>
      <c r="XV173" s="38"/>
      <c r="XW173" s="38"/>
      <c r="XX173" s="38"/>
      <c r="XY173" s="38"/>
      <c r="XZ173" s="38"/>
      <c r="YA173" s="38"/>
      <c r="YB173" s="38"/>
      <c r="YC173" s="38">
        <v>40</v>
      </c>
      <c r="YD173" s="38"/>
      <c r="YE173" s="38"/>
      <c r="YF173" s="38">
        <v>40</v>
      </c>
      <c r="YG173" s="38"/>
      <c r="YH173" s="38"/>
      <c r="YI173" s="38"/>
      <c r="YJ173" s="38"/>
      <c r="YK173" s="38"/>
      <c r="YL173" s="38"/>
      <c r="YM173" s="38"/>
      <c r="YN173" s="38"/>
      <c r="YO173" s="38"/>
      <c r="YP173" s="38"/>
      <c r="YQ173" s="38"/>
      <c r="YR173" s="38"/>
      <c r="YS173" s="38"/>
      <c r="YT173" s="38"/>
      <c r="YU173" s="38"/>
      <c r="YV173" s="38">
        <v>30</v>
      </c>
      <c r="YW173" s="38"/>
      <c r="YX173" s="38"/>
      <c r="YY173" s="38"/>
      <c r="YZ173" s="38"/>
      <c r="ZA173" s="38"/>
      <c r="ZB173" s="38"/>
      <c r="ZC173" s="38"/>
      <c r="ZD173" s="38"/>
      <c r="ZE173" s="38"/>
      <c r="ZF173" s="38"/>
      <c r="ZG173" s="38"/>
      <c r="ZH173" s="38"/>
      <c r="ZI173" s="38">
        <v>10</v>
      </c>
      <c r="ZJ173" s="38"/>
      <c r="ZK173" s="38"/>
      <c r="ZL173" s="38"/>
      <c r="ZM173" s="38"/>
      <c r="ZN173" s="38"/>
      <c r="ZO173" s="38"/>
      <c r="ZP173" s="38"/>
      <c r="ZQ173" s="38"/>
      <c r="ZR173" s="38"/>
      <c r="ZS173" s="38"/>
      <c r="ZT173" s="38"/>
      <c r="ZU173" s="38"/>
      <c r="ZV173" s="38"/>
      <c r="ZW173" s="38"/>
      <c r="ZX173" s="38"/>
      <c r="ZY173" s="38"/>
      <c r="ZZ173" s="38">
        <v>20</v>
      </c>
      <c r="AAA173" s="38"/>
      <c r="AAB173" s="38"/>
      <c r="AAC173" s="38"/>
      <c r="AAD173" s="38"/>
      <c r="AAE173" s="38"/>
      <c r="AAF173" s="38"/>
      <c r="AAG173" s="38"/>
      <c r="AAH173" s="38"/>
      <c r="AAI173" s="38"/>
      <c r="AAJ173" s="31">
        <f t="shared" si="15"/>
        <v>0</v>
      </c>
      <c r="AAK173" s="5"/>
    </row>
    <row r="174" spans="1:713" s="36" customFormat="1" x14ac:dyDescent="0.25">
      <c r="A174" s="62" t="s">
        <v>257</v>
      </c>
      <c r="B174" s="77">
        <f t="shared" si="14"/>
        <v>0</v>
      </c>
      <c r="C174" s="69">
        <v>10</v>
      </c>
      <c r="D174" s="71">
        <v>43293</v>
      </c>
      <c r="E174" s="79">
        <v>22.16</v>
      </c>
      <c r="F174" s="79">
        <f t="shared" si="17"/>
        <v>0</v>
      </c>
      <c r="G174" s="77">
        <v>4</v>
      </c>
      <c r="H174" s="38">
        <v>4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>
        <v>7</v>
      </c>
      <c r="AF174" s="38"/>
      <c r="AG174" s="38"/>
      <c r="AH174" s="38"/>
      <c r="AI174" s="38"/>
      <c r="AJ174" s="38"/>
      <c r="AK174" s="38"/>
      <c r="AL174" s="38">
        <v>7</v>
      </c>
      <c r="AM174" s="38"/>
      <c r="AN174" s="38"/>
      <c r="AO174" s="38"/>
      <c r="AP174" s="38"/>
      <c r="AQ174" s="38"/>
      <c r="AR174" s="38"/>
      <c r="AS174" s="38"/>
      <c r="AT174" s="38"/>
      <c r="AU174" s="38"/>
      <c r="AV174" s="38"/>
      <c r="AW174" s="38"/>
      <c r="AX174" s="38"/>
      <c r="AY174" s="38"/>
      <c r="AZ174" s="38"/>
      <c r="BA174" s="38"/>
      <c r="BB174" s="38"/>
      <c r="BC174" s="38"/>
      <c r="BD174" s="38"/>
      <c r="BE174" s="38"/>
      <c r="BF174" s="38"/>
      <c r="BG174" s="38"/>
      <c r="BH174" s="38"/>
      <c r="BI174" s="38"/>
      <c r="BJ174" s="38"/>
      <c r="BK174" s="38"/>
      <c r="BL174" s="38"/>
      <c r="BM174" s="38"/>
      <c r="BN174" s="38"/>
      <c r="BO174" s="38"/>
      <c r="BP174" s="38"/>
      <c r="BQ174" s="38"/>
      <c r="BR174" s="38"/>
      <c r="BS174" s="38"/>
      <c r="BT174" s="38"/>
      <c r="BU174" s="38"/>
      <c r="BV174" s="38"/>
      <c r="BW174" s="38"/>
      <c r="BX174" s="38"/>
      <c r="BY174" s="38"/>
      <c r="BZ174" s="38"/>
      <c r="CA174" s="38"/>
      <c r="CB174" s="38"/>
      <c r="CC174" s="38"/>
      <c r="CD174" s="38"/>
      <c r="CE174" s="38"/>
      <c r="CF174" s="38"/>
      <c r="CG174" s="38"/>
      <c r="CH174" s="38"/>
      <c r="CI174" s="38"/>
      <c r="CJ174" s="38"/>
      <c r="CK174" s="38"/>
      <c r="CL174" s="38"/>
      <c r="CM174" s="38"/>
      <c r="CN174" s="38"/>
      <c r="CO174" s="38"/>
      <c r="CP174" s="38"/>
      <c r="CQ174" s="38"/>
      <c r="CR174" s="38"/>
      <c r="CS174" s="38"/>
      <c r="CT174" s="38"/>
      <c r="CU174" s="38"/>
      <c r="CV174" s="38"/>
      <c r="CW174" s="38"/>
      <c r="CX174" s="38"/>
      <c r="CY174" s="38"/>
      <c r="CZ174" s="38"/>
      <c r="DA174" s="38"/>
      <c r="DB174" s="38"/>
      <c r="DC174" s="38"/>
      <c r="DD174" s="38"/>
      <c r="DE174" s="38"/>
      <c r="DF174" s="38"/>
      <c r="DG174" s="38"/>
      <c r="DH174" s="38"/>
      <c r="DI174" s="38"/>
      <c r="DJ174" s="38"/>
      <c r="DK174" s="38"/>
      <c r="DL174" s="38"/>
      <c r="DM174" s="38"/>
      <c r="DN174" s="38"/>
      <c r="DO174" s="38"/>
      <c r="DP174" s="38"/>
      <c r="DQ174" s="38"/>
      <c r="DR174" s="38"/>
      <c r="DS174" s="38"/>
      <c r="DT174" s="38"/>
      <c r="DU174" s="38"/>
      <c r="DV174" s="38"/>
      <c r="DW174" s="38"/>
      <c r="DX174" s="38"/>
      <c r="DY174" s="38"/>
      <c r="DZ174" s="38"/>
      <c r="EA174" s="38"/>
      <c r="EB174" s="38"/>
      <c r="EC174" s="38"/>
      <c r="ED174" s="38"/>
      <c r="EE174" s="38"/>
      <c r="EF174" s="38"/>
      <c r="EG174" s="38"/>
      <c r="EH174" s="38"/>
      <c r="EI174" s="38"/>
      <c r="EJ174" s="38"/>
      <c r="EK174" s="38"/>
      <c r="EL174" s="38"/>
      <c r="EM174" s="38"/>
      <c r="EN174" s="38"/>
      <c r="EO174" s="38"/>
      <c r="EP174" s="38"/>
      <c r="EQ174" s="38"/>
      <c r="ER174" s="38"/>
      <c r="ES174" s="38"/>
      <c r="ET174" s="38"/>
      <c r="EU174" s="38"/>
      <c r="EV174" s="38"/>
      <c r="EW174" s="38"/>
      <c r="EX174" s="38"/>
      <c r="EY174" s="38"/>
      <c r="EZ174" s="38"/>
      <c r="FA174" s="38"/>
      <c r="FB174" s="38"/>
      <c r="FC174" s="38"/>
      <c r="FD174" s="38"/>
      <c r="FE174" s="38"/>
      <c r="FF174" s="38"/>
      <c r="FG174" s="38"/>
      <c r="FH174" s="38">
        <v>10</v>
      </c>
      <c r="FI174" s="38"/>
      <c r="FJ174" s="38"/>
      <c r="FK174" s="38"/>
      <c r="FL174" s="38"/>
      <c r="FM174" s="38"/>
      <c r="FN174" s="38"/>
      <c r="FO174" s="38"/>
      <c r="FP174" s="38"/>
      <c r="FQ174" s="38"/>
      <c r="FR174" s="38"/>
      <c r="FS174" s="38"/>
      <c r="FT174" s="38"/>
      <c r="FU174" s="38"/>
      <c r="FV174" s="38"/>
      <c r="FW174" s="38"/>
      <c r="FX174" s="38"/>
      <c r="FY174" s="38">
        <v>10</v>
      </c>
      <c r="FZ174" s="38"/>
      <c r="GA174" s="38"/>
      <c r="GB174" s="38"/>
      <c r="GC174" s="38"/>
      <c r="GD174" s="38"/>
      <c r="GE174" s="38"/>
      <c r="GF174" s="38"/>
      <c r="GG174" s="38"/>
      <c r="GH174" s="38"/>
      <c r="GI174" s="38">
        <v>10</v>
      </c>
      <c r="GJ174" s="38"/>
      <c r="GK174" s="38"/>
      <c r="GL174" s="38"/>
      <c r="GM174" s="38"/>
      <c r="GN174" s="38"/>
      <c r="GO174" s="38"/>
      <c r="GP174" s="38"/>
      <c r="GQ174" s="38"/>
      <c r="GR174" s="38"/>
      <c r="GS174" s="38"/>
      <c r="GT174" s="38">
        <v>10</v>
      </c>
      <c r="GU174" s="38"/>
      <c r="GV174" s="38"/>
      <c r="GW174" s="38"/>
      <c r="GX174" s="38"/>
      <c r="GY174" s="38"/>
      <c r="GZ174" s="38"/>
      <c r="HA174" s="38"/>
      <c r="HB174" s="38"/>
      <c r="HC174" s="38"/>
      <c r="HD174" s="38"/>
      <c r="HE174" s="38"/>
      <c r="HF174" s="38"/>
      <c r="HG174" s="38"/>
      <c r="HH174" s="38"/>
      <c r="HI174" s="38"/>
      <c r="HJ174" s="38"/>
      <c r="HK174" s="38"/>
      <c r="HL174" s="38"/>
      <c r="HM174" s="38"/>
      <c r="HN174" s="38"/>
      <c r="HO174" s="38"/>
      <c r="HP174" s="38"/>
      <c r="HQ174" s="38"/>
      <c r="HR174" s="38"/>
      <c r="HS174" s="38"/>
      <c r="HT174" s="38"/>
      <c r="HU174" s="38"/>
      <c r="HV174" s="38"/>
      <c r="HW174" s="38"/>
      <c r="HX174" s="38"/>
      <c r="HY174" s="38"/>
      <c r="HZ174" s="38"/>
      <c r="IA174" s="38"/>
      <c r="IB174" s="38"/>
      <c r="IC174" s="38"/>
      <c r="ID174" s="38"/>
      <c r="IE174" s="38"/>
      <c r="IF174" s="38"/>
      <c r="IG174" s="38"/>
      <c r="IH174" s="38"/>
      <c r="II174" s="38"/>
      <c r="IJ174" s="38"/>
      <c r="IK174" s="38"/>
      <c r="IL174" s="38"/>
      <c r="IM174" s="38"/>
      <c r="IN174" s="38"/>
      <c r="IO174" s="38"/>
      <c r="IP174" s="38"/>
      <c r="IQ174" s="38"/>
      <c r="IR174" s="38"/>
      <c r="IS174" s="38"/>
      <c r="IT174" s="38"/>
      <c r="IU174" s="38"/>
      <c r="IV174" s="38"/>
      <c r="IW174" s="38"/>
      <c r="IX174" s="38"/>
      <c r="IY174" s="38"/>
      <c r="IZ174" s="38"/>
      <c r="JA174" s="38"/>
      <c r="JB174" s="38"/>
      <c r="JC174" s="38"/>
      <c r="JD174" s="38"/>
      <c r="JE174" s="38"/>
      <c r="JF174" s="38"/>
      <c r="JG174" s="38"/>
      <c r="JH174" s="38"/>
      <c r="JI174" s="38"/>
      <c r="JJ174" s="38"/>
      <c r="JK174" s="38"/>
      <c r="JL174" s="38"/>
      <c r="JM174" s="38"/>
      <c r="JN174" s="38"/>
      <c r="JO174" s="38"/>
      <c r="JP174" s="38"/>
      <c r="JQ174" s="38"/>
      <c r="JR174" s="38"/>
      <c r="JS174" s="38"/>
      <c r="JT174" s="38"/>
      <c r="JU174" s="38"/>
      <c r="JV174" s="38"/>
      <c r="JW174" s="38"/>
      <c r="JX174" s="38"/>
      <c r="JY174" s="38"/>
      <c r="JZ174" s="38"/>
      <c r="KA174" s="38"/>
      <c r="KB174" s="38"/>
      <c r="KC174" s="38"/>
      <c r="KD174" s="38"/>
      <c r="KE174" s="38"/>
      <c r="KF174" s="38"/>
      <c r="KG174" s="38"/>
      <c r="KH174" s="38"/>
      <c r="KI174" s="38"/>
      <c r="KJ174" s="38"/>
      <c r="KK174" s="38"/>
      <c r="KL174" s="38"/>
      <c r="KM174" s="38"/>
      <c r="KN174" s="38"/>
      <c r="KO174" s="38"/>
      <c r="KP174" s="38"/>
      <c r="KQ174" s="38"/>
      <c r="KR174" s="38"/>
      <c r="KS174" s="38"/>
      <c r="KT174" s="38"/>
      <c r="KU174" s="38"/>
      <c r="KV174" s="38"/>
      <c r="KW174" s="38"/>
      <c r="KX174" s="38"/>
      <c r="KY174" s="38"/>
      <c r="KZ174" s="38"/>
      <c r="LA174" s="38"/>
      <c r="LB174" s="38"/>
      <c r="LC174" s="38"/>
      <c r="LD174" s="38"/>
      <c r="LE174" s="38"/>
      <c r="LF174" s="38"/>
      <c r="LG174" s="38"/>
      <c r="LH174" s="38"/>
      <c r="LI174" s="38"/>
      <c r="LJ174" s="38"/>
      <c r="LK174" s="38"/>
      <c r="LL174" s="38"/>
      <c r="LM174" s="38"/>
      <c r="LN174" s="38"/>
      <c r="LO174" s="38"/>
      <c r="LP174" s="38"/>
      <c r="LQ174" s="38"/>
      <c r="LR174" s="38"/>
      <c r="LS174" s="38"/>
      <c r="LT174" s="38"/>
      <c r="LU174" s="38"/>
      <c r="LV174" s="38"/>
      <c r="LW174" s="38"/>
      <c r="LX174" s="38"/>
      <c r="LY174" s="38"/>
      <c r="LZ174" s="38"/>
      <c r="MA174" s="38"/>
      <c r="MB174" s="38"/>
      <c r="MC174" s="38"/>
      <c r="MD174" s="38"/>
      <c r="ME174" s="38"/>
      <c r="MF174" s="38"/>
      <c r="MG174" s="38"/>
      <c r="MH174" s="38"/>
      <c r="MI174" s="38"/>
      <c r="MJ174" s="38"/>
      <c r="MK174" s="38"/>
      <c r="ML174" s="38"/>
      <c r="MM174" s="38"/>
      <c r="MN174" s="38"/>
      <c r="MO174" s="38"/>
      <c r="MP174" s="38"/>
      <c r="MQ174" s="38"/>
      <c r="MR174" s="38"/>
      <c r="MS174" s="38"/>
      <c r="MT174" s="38"/>
      <c r="MU174" s="38"/>
      <c r="MV174" s="38"/>
      <c r="MW174" s="38"/>
      <c r="MX174" s="38"/>
      <c r="MY174" s="38"/>
      <c r="MZ174" s="38"/>
      <c r="NA174" s="38"/>
      <c r="NB174" s="38"/>
      <c r="NC174" s="38"/>
      <c r="ND174" s="38"/>
      <c r="NE174" s="38"/>
      <c r="NF174" s="38"/>
      <c r="NG174" s="38"/>
      <c r="NH174" s="38"/>
      <c r="NI174" s="38"/>
      <c r="NJ174" s="38"/>
      <c r="NK174" s="38">
        <v>20</v>
      </c>
      <c r="NL174" s="38"/>
      <c r="NM174" s="38"/>
      <c r="NN174" s="38"/>
      <c r="NO174" s="38"/>
      <c r="NP174" s="38"/>
      <c r="NQ174" s="38">
        <v>20</v>
      </c>
      <c r="NR174" s="38"/>
      <c r="NS174" s="38"/>
      <c r="NT174" s="38"/>
      <c r="NU174" s="38"/>
      <c r="NV174" s="38"/>
      <c r="NW174" s="38"/>
      <c r="NX174" s="38"/>
      <c r="NY174" s="38"/>
      <c r="NZ174" s="38"/>
      <c r="OA174" s="38"/>
      <c r="OB174" s="38"/>
      <c r="OC174" s="38"/>
      <c r="OD174" s="38"/>
      <c r="OE174" s="38"/>
      <c r="OF174" s="38"/>
      <c r="OG174" s="38"/>
      <c r="OH174" s="38"/>
      <c r="OI174" s="38"/>
      <c r="OJ174" s="38"/>
      <c r="OK174" s="38"/>
      <c r="OL174" s="38">
        <v>20</v>
      </c>
      <c r="OM174" s="38"/>
      <c r="ON174" s="38"/>
      <c r="OO174" s="38"/>
      <c r="OP174" s="38"/>
      <c r="OQ174" s="38"/>
      <c r="OR174" s="38"/>
      <c r="OS174" s="38"/>
      <c r="OT174" s="38">
        <v>20</v>
      </c>
      <c r="OU174" s="38"/>
      <c r="OV174" s="38"/>
      <c r="OW174" s="38"/>
      <c r="OX174" s="38"/>
      <c r="OY174" s="38"/>
      <c r="OZ174" s="38"/>
      <c r="PA174" s="38"/>
      <c r="PB174" s="38"/>
      <c r="PC174" s="38"/>
      <c r="PD174" s="38"/>
      <c r="PE174" s="38"/>
      <c r="PF174" s="38"/>
      <c r="PG174" s="38"/>
      <c r="PH174" s="38"/>
      <c r="PI174" s="38"/>
      <c r="PJ174" s="38"/>
      <c r="PK174" s="38"/>
      <c r="PL174" s="38"/>
      <c r="PM174" s="38"/>
      <c r="PN174" s="38"/>
      <c r="PO174" s="38"/>
      <c r="PP174" s="38"/>
      <c r="PQ174" s="38"/>
      <c r="PR174" s="38"/>
      <c r="PS174" s="38"/>
      <c r="PT174" s="38"/>
      <c r="PU174" s="38"/>
      <c r="PV174" s="38"/>
      <c r="PW174" s="38"/>
      <c r="PX174" s="38"/>
      <c r="PY174" s="38"/>
      <c r="PZ174" s="38"/>
      <c r="QA174" s="38"/>
      <c r="QB174" s="38"/>
      <c r="QC174" s="38"/>
      <c r="QD174" s="38"/>
      <c r="QE174" s="38"/>
      <c r="QF174" s="38"/>
      <c r="QG174" s="38"/>
      <c r="QH174" s="38"/>
      <c r="QI174" s="38"/>
      <c r="QJ174" s="38"/>
      <c r="QK174" s="38"/>
      <c r="QL174" s="38"/>
      <c r="QM174" s="38"/>
      <c r="QN174" s="38"/>
      <c r="QO174" s="38"/>
      <c r="QP174" s="38"/>
      <c r="QQ174" s="38"/>
      <c r="QR174" s="38"/>
      <c r="QS174" s="38"/>
      <c r="QT174" s="38"/>
      <c r="QU174" s="38"/>
      <c r="QV174" s="38"/>
      <c r="QW174" s="38"/>
      <c r="QX174" s="38"/>
      <c r="QY174" s="38"/>
      <c r="QZ174" s="38"/>
      <c r="RA174" s="38"/>
      <c r="RB174" s="38"/>
      <c r="RC174" s="38"/>
      <c r="RD174" s="38"/>
      <c r="RE174" s="38"/>
      <c r="RF174" s="38"/>
      <c r="RG174" s="38"/>
      <c r="RH174" s="38"/>
      <c r="RI174" s="38"/>
      <c r="RJ174" s="38"/>
      <c r="RK174" s="38"/>
      <c r="RL174" s="38"/>
      <c r="RM174" s="38"/>
      <c r="RN174" s="38"/>
      <c r="RO174" s="38"/>
      <c r="RP174" s="38"/>
      <c r="RQ174" s="38"/>
      <c r="RR174" s="38"/>
      <c r="RS174" s="38"/>
      <c r="RT174" s="38"/>
      <c r="RU174" s="38"/>
      <c r="RV174" s="38"/>
      <c r="RW174" s="38"/>
      <c r="RX174" s="38"/>
      <c r="RY174" s="38"/>
      <c r="RZ174" s="38"/>
      <c r="SA174" s="38"/>
      <c r="SB174" s="38"/>
      <c r="SC174" s="38"/>
      <c r="SD174" s="38"/>
      <c r="SE174" s="38"/>
      <c r="SF174" s="38"/>
      <c r="SG174" s="38"/>
      <c r="SH174" s="38"/>
      <c r="SI174" s="38"/>
      <c r="SJ174" s="38"/>
      <c r="SK174" s="38"/>
      <c r="SL174" s="38"/>
      <c r="SM174" s="38"/>
      <c r="SN174" s="38"/>
      <c r="SO174" s="38"/>
      <c r="SP174" s="38"/>
      <c r="SQ174" s="38"/>
      <c r="SR174" s="38"/>
      <c r="SS174" s="38"/>
      <c r="ST174" s="38"/>
      <c r="SU174" s="38"/>
      <c r="SV174" s="38"/>
      <c r="SW174" s="38"/>
      <c r="SX174" s="38"/>
      <c r="SY174" s="38"/>
      <c r="SZ174" s="38"/>
      <c r="TA174" s="38"/>
      <c r="TB174" s="38"/>
      <c r="TC174" s="38"/>
      <c r="TD174" s="38"/>
      <c r="TE174" s="38"/>
      <c r="TF174" s="38"/>
      <c r="TG174" s="38"/>
      <c r="TH174" s="38"/>
      <c r="TI174" s="38"/>
      <c r="TJ174" s="38"/>
      <c r="TK174" s="38"/>
      <c r="TL174" s="38"/>
      <c r="TM174" s="38"/>
      <c r="TN174" s="38"/>
      <c r="TO174" s="38"/>
      <c r="TP174" s="38"/>
      <c r="TQ174" s="38"/>
      <c r="TR174" s="38"/>
      <c r="TS174" s="38"/>
      <c r="TT174" s="38"/>
      <c r="TU174" s="38"/>
      <c r="TV174" s="38"/>
      <c r="TW174" s="38"/>
      <c r="TX174" s="38"/>
      <c r="TY174" s="38"/>
      <c r="TZ174" s="38"/>
      <c r="UA174" s="38"/>
      <c r="UB174" s="38"/>
      <c r="UC174" s="38"/>
      <c r="UD174" s="38"/>
      <c r="UE174" s="38"/>
      <c r="UF174" s="38"/>
      <c r="UG174" s="38"/>
      <c r="UH174" s="38"/>
      <c r="UI174" s="38"/>
      <c r="UJ174" s="38"/>
      <c r="UK174" s="38"/>
      <c r="UL174" s="38"/>
      <c r="UM174" s="38"/>
      <c r="UN174" s="38"/>
      <c r="UO174" s="38"/>
      <c r="UP174" s="38"/>
      <c r="UQ174" s="38"/>
      <c r="UR174" s="38"/>
      <c r="US174" s="38"/>
      <c r="UT174" s="38"/>
      <c r="UU174" s="38"/>
      <c r="UV174" s="38"/>
      <c r="UW174" s="38"/>
      <c r="UX174" s="38"/>
      <c r="UY174" s="38"/>
      <c r="UZ174" s="38"/>
      <c r="VA174" s="38"/>
      <c r="VB174" s="38"/>
      <c r="VC174" s="38"/>
      <c r="VD174" s="38"/>
      <c r="VE174" s="38"/>
      <c r="VF174" s="38"/>
      <c r="VG174" s="38"/>
      <c r="VH174" s="38"/>
      <c r="VI174" s="38"/>
      <c r="VJ174" s="38"/>
      <c r="VK174" s="38"/>
      <c r="VL174" s="38"/>
      <c r="VM174" s="38"/>
      <c r="VN174" s="38"/>
      <c r="VO174" s="38"/>
      <c r="VP174" s="38"/>
      <c r="VQ174" s="38"/>
      <c r="VR174" s="38"/>
      <c r="VS174" s="38"/>
      <c r="VT174" s="38"/>
      <c r="VU174" s="38"/>
      <c r="VV174" s="38"/>
      <c r="VW174" s="38"/>
      <c r="VX174" s="38"/>
      <c r="VY174" s="38"/>
      <c r="VZ174" s="38"/>
      <c r="WA174" s="38"/>
      <c r="WB174" s="38"/>
      <c r="WC174" s="38"/>
      <c r="WD174" s="38"/>
      <c r="WE174" s="38"/>
      <c r="WF174" s="38"/>
      <c r="WG174" s="38"/>
      <c r="WH174" s="38"/>
      <c r="WI174" s="38"/>
      <c r="WJ174" s="38"/>
      <c r="WK174" s="38"/>
      <c r="WL174" s="38"/>
      <c r="WM174" s="38"/>
      <c r="WN174" s="38"/>
      <c r="WO174" s="38"/>
      <c r="WP174" s="38"/>
      <c r="WQ174" s="38"/>
      <c r="WR174" s="38"/>
      <c r="WS174" s="38"/>
      <c r="WT174" s="38"/>
      <c r="WU174" s="38"/>
      <c r="WV174" s="38"/>
      <c r="WW174" s="38"/>
      <c r="WX174" s="38"/>
      <c r="WY174" s="38"/>
      <c r="WZ174" s="38"/>
      <c r="XA174" s="38"/>
      <c r="XB174" s="38"/>
      <c r="XC174" s="38"/>
      <c r="XD174" s="38"/>
      <c r="XE174" s="38"/>
      <c r="XF174" s="38"/>
      <c r="XG174" s="38"/>
      <c r="XH174" s="38"/>
      <c r="XI174" s="38"/>
      <c r="XJ174" s="38"/>
      <c r="XK174" s="38"/>
      <c r="XL174" s="38"/>
      <c r="XM174" s="38"/>
      <c r="XN174" s="38"/>
      <c r="XO174" s="38"/>
      <c r="XP174" s="38"/>
      <c r="XQ174" s="38"/>
      <c r="XR174" s="38"/>
      <c r="XS174" s="38"/>
      <c r="XT174" s="38"/>
      <c r="XU174" s="38"/>
      <c r="XV174" s="38"/>
      <c r="XW174" s="38"/>
      <c r="XX174" s="38"/>
      <c r="XY174" s="38"/>
      <c r="XZ174" s="38"/>
      <c r="YA174" s="38"/>
      <c r="YB174" s="38"/>
      <c r="YC174" s="38"/>
      <c r="YD174" s="38"/>
      <c r="YE174" s="38"/>
      <c r="YF174" s="38"/>
      <c r="YG174" s="38"/>
      <c r="YH174" s="38"/>
      <c r="YI174" s="38"/>
      <c r="YJ174" s="38"/>
      <c r="YK174" s="38"/>
      <c r="YL174" s="38"/>
      <c r="YM174" s="38"/>
      <c r="YN174" s="38"/>
      <c r="YO174" s="38"/>
      <c r="YP174" s="38"/>
      <c r="YQ174" s="38"/>
      <c r="YR174" s="38"/>
      <c r="YS174" s="38"/>
      <c r="YT174" s="38"/>
      <c r="YU174" s="38"/>
      <c r="YV174" s="38"/>
      <c r="YW174" s="38"/>
      <c r="YX174" s="38"/>
      <c r="YY174" s="38"/>
      <c r="YZ174" s="38"/>
      <c r="ZA174" s="38"/>
      <c r="ZB174" s="38"/>
      <c r="ZC174" s="38"/>
      <c r="ZD174" s="38"/>
      <c r="ZE174" s="38"/>
      <c r="ZF174" s="38"/>
      <c r="ZG174" s="38"/>
      <c r="ZH174" s="38"/>
      <c r="ZI174" s="38"/>
      <c r="ZJ174" s="38"/>
      <c r="ZK174" s="38"/>
      <c r="ZL174" s="38"/>
      <c r="ZM174" s="38"/>
      <c r="ZN174" s="38"/>
      <c r="ZO174" s="38"/>
      <c r="ZP174" s="38"/>
      <c r="ZQ174" s="38"/>
      <c r="ZR174" s="38"/>
      <c r="ZS174" s="38"/>
      <c r="ZT174" s="38"/>
      <c r="ZU174" s="38"/>
      <c r="ZV174" s="38"/>
      <c r="ZW174" s="38"/>
      <c r="ZX174" s="38"/>
      <c r="ZY174" s="38"/>
      <c r="ZZ174" s="38"/>
      <c r="AAA174" s="38"/>
      <c r="AAB174" s="38"/>
      <c r="AAC174" s="38"/>
      <c r="AAD174" s="38"/>
      <c r="AAE174" s="38"/>
      <c r="AAF174" s="38"/>
      <c r="AAG174" s="38"/>
      <c r="AAH174" s="38"/>
      <c r="AAI174" s="38"/>
      <c r="AAJ174" s="31">
        <f t="shared" si="15"/>
        <v>0</v>
      </c>
      <c r="AAK174" s="5"/>
    </row>
    <row r="175" spans="1:713" s="36" customFormat="1" x14ac:dyDescent="0.25">
      <c r="A175" s="62" t="s">
        <v>257</v>
      </c>
      <c r="B175" s="77">
        <f t="shared" si="14"/>
        <v>0</v>
      </c>
      <c r="C175" s="69">
        <v>1</v>
      </c>
      <c r="D175" s="71">
        <v>43297</v>
      </c>
      <c r="E175" s="79">
        <v>21.78</v>
      </c>
      <c r="F175" s="79">
        <f t="shared" si="17"/>
        <v>0</v>
      </c>
      <c r="G175" s="77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  <c r="AL175" s="38"/>
      <c r="AM175" s="38"/>
      <c r="AN175" s="38"/>
      <c r="AO175" s="38"/>
      <c r="AP175" s="38"/>
      <c r="AQ175" s="38"/>
      <c r="AR175" s="38"/>
      <c r="AS175" s="38"/>
      <c r="AT175" s="38"/>
      <c r="AU175" s="38"/>
      <c r="AV175" s="38"/>
      <c r="AW175" s="38"/>
      <c r="AX175" s="38"/>
      <c r="AY175" s="38"/>
      <c r="AZ175" s="38"/>
      <c r="BA175" s="38"/>
      <c r="BB175" s="38"/>
      <c r="BC175" s="38"/>
      <c r="BD175" s="38"/>
      <c r="BE175" s="38"/>
      <c r="BF175" s="38"/>
      <c r="BG175" s="38"/>
      <c r="BH175" s="38"/>
      <c r="BI175" s="38"/>
      <c r="BJ175" s="38"/>
      <c r="BK175" s="38"/>
      <c r="BL175" s="38"/>
      <c r="BM175" s="38"/>
      <c r="BN175" s="38"/>
      <c r="BO175" s="38"/>
      <c r="BP175" s="38"/>
      <c r="BQ175" s="38"/>
      <c r="BR175" s="38"/>
      <c r="BS175" s="38"/>
      <c r="BT175" s="38"/>
      <c r="BU175" s="38"/>
      <c r="BV175" s="38"/>
      <c r="BW175" s="38"/>
      <c r="BX175" s="38"/>
      <c r="BY175" s="38"/>
      <c r="BZ175" s="38"/>
      <c r="CA175" s="38"/>
      <c r="CB175" s="38"/>
      <c r="CC175" s="38"/>
      <c r="CD175" s="38"/>
      <c r="CE175" s="38"/>
      <c r="CF175" s="38"/>
      <c r="CG175" s="38"/>
      <c r="CH175" s="38"/>
      <c r="CI175" s="38"/>
      <c r="CJ175" s="38"/>
      <c r="CK175" s="38"/>
      <c r="CL175" s="38"/>
      <c r="CM175" s="38"/>
      <c r="CN175" s="38"/>
      <c r="CO175" s="38"/>
      <c r="CP175" s="38"/>
      <c r="CQ175" s="38"/>
      <c r="CR175" s="38"/>
      <c r="CS175" s="38"/>
      <c r="CT175" s="38"/>
      <c r="CU175" s="38"/>
      <c r="CV175" s="38"/>
      <c r="CW175" s="38"/>
      <c r="CX175" s="38"/>
      <c r="CY175" s="38"/>
      <c r="CZ175" s="38"/>
      <c r="DA175" s="38"/>
      <c r="DB175" s="38"/>
      <c r="DC175" s="38"/>
      <c r="DD175" s="38"/>
      <c r="DE175" s="38"/>
      <c r="DF175" s="38"/>
      <c r="DG175" s="38"/>
      <c r="DH175" s="38"/>
      <c r="DI175" s="38"/>
      <c r="DJ175" s="38"/>
      <c r="DK175" s="38"/>
      <c r="DL175" s="38"/>
      <c r="DM175" s="38"/>
      <c r="DN175" s="38"/>
      <c r="DO175" s="38"/>
      <c r="DP175" s="38"/>
      <c r="DQ175" s="38"/>
      <c r="DR175" s="38"/>
      <c r="DS175" s="38"/>
      <c r="DT175" s="38"/>
      <c r="DU175" s="38"/>
      <c r="DV175" s="38"/>
      <c r="DW175" s="38"/>
      <c r="DX175" s="38"/>
      <c r="DY175" s="38"/>
      <c r="DZ175" s="38"/>
      <c r="EA175" s="38"/>
      <c r="EB175" s="38"/>
      <c r="EC175" s="38"/>
      <c r="ED175" s="38"/>
      <c r="EE175" s="38"/>
      <c r="EF175" s="38"/>
      <c r="EG175" s="38"/>
      <c r="EH175" s="38"/>
      <c r="EI175" s="38"/>
      <c r="EJ175" s="38"/>
      <c r="EK175" s="38"/>
      <c r="EL175" s="38"/>
      <c r="EM175" s="38"/>
      <c r="EN175" s="38"/>
      <c r="EO175" s="38"/>
      <c r="EP175" s="38"/>
      <c r="EQ175" s="38"/>
      <c r="ER175" s="38"/>
      <c r="ES175" s="38"/>
      <c r="ET175" s="38"/>
      <c r="EU175" s="38"/>
      <c r="EV175" s="38"/>
      <c r="EW175" s="38"/>
      <c r="EX175" s="38"/>
      <c r="EY175" s="38"/>
      <c r="EZ175" s="38"/>
      <c r="FA175" s="38"/>
      <c r="FB175" s="38"/>
      <c r="FC175" s="38"/>
      <c r="FD175" s="38"/>
      <c r="FE175" s="38"/>
      <c r="FF175" s="38"/>
      <c r="FG175" s="38"/>
      <c r="FH175" s="38"/>
      <c r="FI175" s="38"/>
      <c r="FJ175" s="38"/>
      <c r="FK175" s="38"/>
      <c r="FL175" s="38"/>
      <c r="FM175" s="38"/>
      <c r="FN175" s="38"/>
      <c r="FO175" s="38"/>
      <c r="FP175" s="38"/>
      <c r="FQ175" s="38"/>
      <c r="FR175" s="38"/>
      <c r="FS175" s="38"/>
      <c r="FT175" s="38"/>
      <c r="FU175" s="38"/>
      <c r="FV175" s="38"/>
      <c r="FW175" s="38"/>
      <c r="FX175" s="38"/>
      <c r="FY175" s="38"/>
      <c r="FZ175" s="38"/>
      <c r="GA175" s="38"/>
      <c r="GB175" s="38"/>
      <c r="GC175" s="38"/>
      <c r="GD175" s="38"/>
      <c r="GE175" s="38"/>
      <c r="GF175" s="38"/>
      <c r="GG175" s="38"/>
      <c r="GH175" s="38"/>
      <c r="GI175" s="38"/>
      <c r="GJ175" s="38"/>
      <c r="GK175" s="38"/>
      <c r="GL175" s="38"/>
      <c r="GM175" s="38"/>
      <c r="GN175" s="38"/>
      <c r="GO175" s="38"/>
      <c r="GP175" s="38"/>
      <c r="GQ175" s="38"/>
      <c r="GR175" s="38"/>
      <c r="GS175" s="38"/>
      <c r="GT175" s="38"/>
      <c r="GU175" s="38"/>
      <c r="GV175" s="38"/>
      <c r="GW175" s="38"/>
      <c r="GX175" s="38"/>
      <c r="GY175" s="38"/>
      <c r="GZ175" s="38"/>
      <c r="HA175" s="38"/>
      <c r="HB175" s="38"/>
      <c r="HC175" s="38"/>
      <c r="HD175" s="38"/>
      <c r="HE175" s="38"/>
      <c r="HF175" s="38"/>
      <c r="HG175" s="38"/>
      <c r="HH175" s="38"/>
      <c r="HI175" s="38"/>
      <c r="HJ175" s="38"/>
      <c r="HK175" s="38"/>
      <c r="HL175" s="38"/>
      <c r="HM175" s="38"/>
      <c r="HN175" s="38"/>
      <c r="HO175" s="38"/>
      <c r="HP175" s="38"/>
      <c r="HQ175" s="38"/>
      <c r="HR175" s="38"/>
      <c r="HS175" s="38"/>
      <c r="HT175" s="38"/>
      <c r="HU175" s="38"/>
      <c r="HV175" s="38"/>
      <c r="HW175" s="38"/>
      <c r="HX175" s="38"/>
      <c r="HY175" s="38"/>
      <c r="HZ175" s="38"/>
      <c r="IA175" s="38"/>
      <c r="IB175" s="38"/>
      <c r="IC175" s="38"/>
      <c r="ID175" s="38"/>
      <c r="IE175" s="38"/>
      <c r="IF175" s="38"/>
      <c r="IG175" s="38"/>
      <c r="IH175" s="38"/>
      <c r="II175" s="38"/>
      <c r="IJ175" s="38"/>
      <c r="IK175" s="38"/>
      <c r="IL175" s="38"/>
      <c r="IM175" s="38"/>
      <c r="IN175" s="38"/>
      <c r="IO175" s="38"/>
      <c r="IP175" s="38"/>
      <c r="IQ175" s="38"/>
      <c r="IR175" s="38"/>
      <c r="IS175" s="38"/>
      <c r="IT175" s="38"/>
      <c r="IU175" s="38"/>
      <c r="IV175" s="38"/>
      <c r="IW175" s="38"/>
      <c r="IX175" s="38"/>
      <c r="IY175" s="38"/>
      <c r="IZ175" s="38"/>
      <c r="JA175" s="38"/>
      <c r="JB175" s="38"/>
      <c r="JC175" s="38"/>
      <c r="JD175" s="38"/>
      <c r="JE175" s="38"/>
      <c r="JF175" s="38"/>
      <c r="JG175" s="38"/>
      <c r="JH175" s="38"/>
      <c r="JI175" s="38"/>
      <c r="JJ175" s="38"/>
      <c r="JK175" s="38"/>
      <c r="JL175" s="38"/>
      <c r="JM175" s="38"/>
      <c r="JN175" s="38"/>
      <c r="JO175" s="38"/>
      <c r="JP175" s="38"/>
      <c r="JQ175" s="38"/>
      <c r="JR175" s="38"/>
      <c r="JS175" s="38"/>
      <c r="JT175" s="38"/>
      <c r="JU175" s="38"/>
      <c r="JV175" s="38"/>
      <c r="JW175" s="38"/>
      <c r="JX175" s="38"/>
      <c r="JY175" s="38"/>
      <c r="JZ175" s="38"/>
      <c r="KA175" s="38"/>
      <c r="KB175" s="38"/>
      <c r="KC175" s="38"/>
      <c r="KD175" s="38"/>
      <c r="KE175" s="38"/>
      <c r="KF175" s="38"/>
      <c r="KG175" s="38"/>
      <c r="KH175" s="38"/>
      <c r="KI175" s="38"/>
      <c r="KJ175" s="38"/>
      <c r="KK175" s="38"/>
      <c r="KL175" s="38"/>
      <c r="KM175" s="38"/>
      <c r="KN175" s="38"/>
      <c r="KO175" s="38"/>
      <c r="KP175" s="38"/>
      <c r="KQ175" s="38"/>
      <c r="KR175" s="38"/>
      <c r="KS175" s="38"/>
      <c r="KT175" s="38"/>
      <c r="KU175" s="38"/>
      <c r="KV175" s="38"/>
      <c r="KW175" s="38"/>
      <c r="KX175" s="38"/>
      <c r="KY175" s="38"/>
      <c r="KZ175" s="38"/>
      <c r="LA175" s="38"/>
      <c r="LB175" s="38"/>
      <c r="LC175" s="38"/>
      <c r="LD175" s="38"/>
      <c r="LE175" s="38"/>
      <c r="LF175" s="38"/>
      <c r="LG175" s="38"/>
      <c r="LH175" s="38"/>
      <c r="LI175" s="38"/>
      <c r="LJ175" s="38"/>
      <c r="LK175" s="38"/>
      <c r="LL175" s="38"/>
      <c r="LM175" s="38"/>
      <c r="LN175" s="38"/>
      <c r="LO175" s="38"/>
      <c r="LP175" s="38"/>
      <c r="LQ175" s="38"/>
      <c r="LR175" s="38"/>
      <c r="LS175" s="38"/>
      <c r="LT175" s="38"/>
      <c r="LU175" s="38"/>
      <c r="LV175" s="38"/>
      <c r="LW175" s="38"/>
      <c r="LX175" s="38"/>
      <c r="LY175" s="38"/>
      <c r="LZ175" s="38"/>
      <c r="MA175" s="38"/>
      <c r="MB175" s="38"/>
      <c r="MC175" s="38"/>
      <c r="MD175" s="38"/>
      <c r="ME175" s="38"/>
      <c r="MF175" s="38"/>
      <c r="MG175" s="38"/>
      <c r="MH175" s="38"/>
      <c r="MI175" s="38"/>
      <c r="MJ175" s="38"/>
      <c r="MK175" s="38"/>
      <c r="ML175" s="38"/>
      <c r="MM175" s="38"/>
      <c r="MN175" s="38"/>
      <c r="MO175" s="38"/>
      <c r="MP175" s="38"/>
      <c r="MQ175" s="38"/>
      <c r="MR175" s="38"/>
      <c r="MS175" s="38"/>
      <c r="MT175" s="38"/>
      <c r="MU175" s="38"/>
      <c r="MV175" s="38"/>
      <c r="MW175" s="38"/>
      <c r="MX175" s="38"/>
      <c r="MY175" s="38"/>
      <c r="MZ175" s="38"/>
      <c r="NA175" s="38"/>
      <c r="NB175" s="38"/>
      <c r="NC175" s="38"/>
      <c r="ND175" s="38"/>
      <c r="NE175" s="38"/>
      <c r="NF175" s="38"/>
      <c r="NG175" s="38"/>
      <c r="NH175" s="38"/>
      <c r="NI175" s="38"/>
      <c r="NJ175" s="38"/>
      <c r="NK175" s="38">
        <v>8</v>
      </c>
      <c r="NL175" s="38"/>
      <c r="NM175" s="38"/>
      <c r="NN175" s="38"/>
      <c r="NO175" s="38"/>
      <c r="NP175" s="38"/>
      <c r="NQ175" s="38"/>
      <c r="NR175" s="38"/>
      <c r="NS175" s="38"/>
      <c r="NT175" s="38"/>
      <c r="NU175" s="38"/>
      <c r="NV175" s="38"/>
      <c r="NW175" s="38"/>
      <c r="NX175" s="38"/>
      <c r="NY175" s="38"/>
      <c r="NZ175" s="38"/>
      <c r="OA175" s="38">
        <v>8</v>
      </c>
      <c r="OB175" s="38"/>
      <c r="OC175" s="38"/>
      <c r="OD175" s="38"/>
      <c r="OE175" s="38"/>
      <c r="OF175" s="38"/>
      <c r="OG175" s="38"/>
      <c r="OH175" s="38"/>
      <c r="OI175" s="38"/>
      <c r="OJ175" s="38"/>
      <c r="OK175" s="38"/>
      <c r="OL175" s="38"/>
      <c r="OM175" s="38"/>
      <c r="ON175" s="38"/>
      <c r="OO175" s="38"/>
      <c r="OP175" s="38"/>
      <c r="OQ175" s="38"/>
      <c r="OR175" s="38"/>
      <c r="OS175" s="38"/>
      <c r="OT175" s="38"/>
      <c r="OU175" s="38"/>
      <c r="OV175" s="38"/>
      <c r="OW175" s="38"/>
      <c r="OX175" s="38"/>
      <c r="OY175" s="38"/>
      <c r="OZ175" s="38"/>
      <c r="PA175" s="38"/>
      <c r="PB175" s="38"/>
      <c r="PC175" s="38"/>
      <c r="PD175" s="38"/>
      <c r="PE175" s="38"/>
      <c r="PF175" s="38"/>
      <c r="PG175" s="38"/>
      <c r="PH175" s="38"/>
      <c r="PI175" s="38"/>
      <c r="PJ175" s="38"/>
      <c r="PK175" s="38"/>
      <c r="PL175" s="38"/>
      <c r="PM175" s="38"/>
      <c r="PN175" s="38"/>
      <c r="PO175" s="38"/>
      <c r="PP175" s="38"/>
      <c r="PQ175" s="38"/>
      <c r="PR175" s="38"/>
      <c r="PS175" s="38"/>
      <c r="PT175" s="38"/>
      <c r="PU175" s="38"/>
      <c r="PV175" s="38"/>
      <c r="PW175" s="38"/>
      <c r="PX175" s="38"/>
      <c r="PY175" s="38"/>
      <c r="PZ175" s="38"/>
      <c r="QA175" s="38"/>
      <c r="QB175" s="38"/>
      <c r="QC175" s="38"/>
      <c r="QD175" s="38"/>
      <c r="QE175" s="38"/>
      <c r="QF175" s="38"/>
      <c r="QG175" s="38"/>
      <c r="QH175" s="38"/>
      <c r="QI175" s="38"/>
      <c r="QJ175" s="38"/>
      <c r="QK175" s="38"/>
      <c r="QL175" s="38"/>
      <c r="QM175" s="38"/>
      <c r="QN175" s="38"/>
      <c r="QO175" s="38"/>
      <c r="QP175" s="38"/>
      <c r="QQ175" s="38"/>
      <c r="QR175" s="38"/>
      <c r="QS175" s="38"/>
      <c r="QT175" s="38"/>
      <c r="QU175" s="38"/>
      <c r="QV175" s="38"/>
      <c r="QW175" s="38"/>
      <c r="QX175" s="38"/>
      <c r="QY175" s="38"/>
      <c r="QZ175" s="38"/>
      <c r="RA175" s="38"/>
      <c r="RB175" s="38"/>
      <c r="RC175" s="38"/>
      <c r="RD175" s="38"/>
      <c r="RE175" s="38"/>
      <c r="RF175" s="38"/>
      <c r="RG175" s="38"/>
      <c r="RH175" s="38"/>
      <c r="RI175" s="38"/>
      <c r="RJ175" s="38"/>
      <c r="RK175" s="38"/>
      <c r="RL175" s="38"/>
      <c r="RM175" s="38"/>
      <c r="RN175" s="38"/>
      <c r="RO175" s="38"/>
      <c r="RP175" s="38"/>
      <c r="RQ175" s="38"/>
      <c r="RR175" s="38"/>
      <c r="RS175" s="38"/>
      <c r="RT175" s="38"/>
      <c r="RU175" s="38"/>
      <c r="RV175" s="38"/>
      <c r="RW175" s="38"/>
      <c r="RX175" s="38"/>
      <c r="RY175" s="38"/>
      <c r="RZ175" s="38"/>
      <c r="SA175" s="38"/>
      <c r="SB175" s="38"/>
      <c r="SC175" s="38"/>
      <c r="SD175" s="38"/>
      <c r="SE175" s="38"/>
      <c r="SF175" s="38"/>
      <c r="SG175" s="38"/>
      <c r="SH175" s="38"/>
      <c r="SI175" s="38"/>
      <c r="SJ175" s="38"/>
      <c r="SK175" s="38"/>
      <c r="SL175" s="38"/>
      <c r="SM175" s="38"/>
      <c r="SN175" s="38"/>
      <c r="SO175" s="38"/>
      <c r="SP175" s="38"/>
      <c r="SQ175" s="38"/>
      <c r="SR175" s="38"/>
      <c r="SS175" s="38"/>
      <c r="ST175" s="38"/>
      <c r="SU175" s="38"/>
      <c r="SV175" s="38"/>
      <c r="SW175" s="38"/>
      <c r="SX175" s="38"/>
      <c r="SY175" s="38"/>
      <c r="SZ175" s="38"/>
      <c r="TA175" s="38"/>
      <c r="TB175" s="38"/>
      <c r="TC175" s="38"/>
      <c r="TD175" s="38"/>
      <c r="TE175" s="38"/>
      <c r="TF175" s="38"/>
      <c r="TG175" s="38"/>
      <c r="TH175" s="38"/>
      <c r="TI175" s="38"/>
      <c r="TJ175" s="38"/>
      <c r="TK175" s="38"/>
      <c r="TL175" s="38"/>
      <c r="TM175" s="38"/>
      <c r="TN175" s="38"/>
      <c r="TO175" s="38"/>
      <c r="TP175" s="38"/>
      <c r="TQ175" s="38"/>
      <c r="TR175" s="38"/>
      <c r="TS175" s="38"/>
      <c r="TT175" s="38"/>
      <c r="TU175" s="38"/>
      <c r="TV175" s="38"/>
      <c r="TW175" s="38"/>
      <c r="TX175" s="38"/>
      <c r="TY175" s="38"/>
      <c r="TZ175" s="38"/>
      <c r="UA175" s="38"/>
      <c r="UB175" s="38"/>
      <c r="UC175" s="38"/>
      <c r="UD175" s="38"/>
      <c r="UE175" s="38"/>
      <c r="UF175" s="38"/>
      <c r="UG175" s="38"/>
      <c r="UH175" s="38"/>
      <c r="UI175" s="38"/>
      <c r="UJ175" s="38"/>
      <c r="UK175" s="38"/>
      <c r="UL175" s="38"/>
      <c r="UM175" s="38"/>
      <c r="UN175" s="38"/>
      <c r="UO175" s="38"/>
      <c r="UP175" s="38"/>
      <c r="UQ175" s="38"/>
      <c r="UR175" s="38"/>
      <c r="US175" s="38"/>
      <c r="UT175" s="38"/>
      <c r="UU175" s="38"/>
      <c r="UV175" s="38"/>
      <c r="UW175" s="38"/>
      <c r="UX175" s="38"/>
      <c r="UY175" s="38"/>
      <c r="UZ175" s="38"/>
      <c r="VA175" s="38"/>
      <c r="VB175" s="38"/>
      <c r="VC175" s="38"/>
      <c r="VD175" s="38"/>
      <c r="VE175" s="38"/>
      <c r="VF175" s="38"/>
      <c r="VG175" s="38"/>
      <c r="VH175" s="38"/>
      <c r="VI175" s="38"/>
      <c r="VJ175" s="38"/>
      <c r="VK175" s="38"/>
      <c r="VL175" s="38"/>
      <c r="VM175" s="38"/>
      <c r="VN175" s="38"/>
      <c r="VO175" s="38"/>
      <c r="VP175" s="38"/>
      <c r="VQ175" s="38"/>
      <c r="VR175" s="38"/>
      <c r="VS175" s="38"/>
      <c r="VT175" s="38"/>
      <c r="VU175" s="38"/>
      <c r="VV175" s="38"/>
      <c r="VW175" s="38"/>
      <c r="VX175" s="38"/>
      <c r="VY175" s="38"/>
      <c r="VZ175" s="38"/>
      <c r="WA175" s="38"/>
      <c r="WB175" s="38"/>
      <c r="WC175" s="38"/>
      <c r="WD175" s="38"/>
      <c r="WE175" s="38"/>
      <c r="WF175" s="38"/>
      <c r="WG175" s="38"/>
      <c r="WH175" s="38"/>
      <c r="WI175" s="38"/>
      <c r="WJ175" s="38"/>
      <c r="WK175" s="38"/>
      <c r="WL175" s="38"/>
      <c r="WM175" s="38"/>
      <c r="WN175" s="38"/>
      <c r="WO175" s="38"/>
      <c r="WP175" s="38"/>
      <c r="WQ175" s="38"/>
      <c r="WR175" s="38"/>
      <c r="WS175" s="38"/>
      <c r="WT175" s="38"/>
      <c r="WU175" s="38"/>
      <c r="WV175" s="38"/>
      <c r="WW175" s="38"/>
      <c r="WX175" s="38"/>
      <c r="WY175" s="38"/>
      <c r="WZ175" s="38"/>
      <c r="XA175" s="38"/>
      <c r="XB175" s="38"/>
      <c r="XC175" s="38"/>
      <c r="XD175" s="38"/>
      <c r="XE175" s="38"/>
      <c r="XF175" s="38"/>
      <c r="XG175" s="38"/>
      <c r="XH175" s="38"/>
      <c r="XI175" s="38"/>
      <c r="XJ175" s="38"/>
      <c r="XK175" s="38"/>
      <c r="XL175" s="38"/>
      <c r="XM175" s="38"/>
      <c r="XN175" s="38"/>
      <c r="XO175" s="38"/>
      <c r="XP175" s="38"/>
      <c r="XQ175" s="38"/>
      <c r="XR175" s="38"/>
      <c r="XS175" s="38"/>
      <c r="XT175" s="38"/>
      <c r="XU175" s="38"/>
      <c r="XV175" s="38"/>
      <c r="XW175" s="38"/>
      <c r="XX175" s="38"/>
      <c r="XY175" s="38"/>
      <c r="XZ175" s="38"/>
      <c r="YA175" s="38"/>
      <c r="YB175" s="38"/>
      <c r="YC175" s="38"/>
      <c r="YD175" s="38"/>
      <c r="YE175" s="38"/>
      <c r="YF175" s="38"/>
      <c r="YG175" s="38"/>
      <c r="YH175" s="38"/>
      <c r="YI175" s="38"/>
      <c r="YJ175" s="38"/>
      <c r="YK175" s="38"/>
      <c r="YL175" s="38"/>
      <c r="YM175" s="38"/>
      <c r="YN175" s="38"/>
      <c r="YO175" s="38"/>
      <c r="YP175" s="38"/>
      <c r="YQ175" s="38"/>
      <c r="YR175" s="38"/>
      <c r="YS175" s="38"/>
      <c r="YT175" s="38"/>
      <c r="YU175" s="38"/>
      <c r="YV175" s="38"/>
      <c r="YW175" s="38"/>
      <c r="YX175" s="38"/>
      <c r="YY175" s="38"/>
      <c r="YZ175" s="38"/>
      <c r="ZA175" s="38"/>
      <c r="ZB175" s="38"/>
      <c r="ZC175" s="38"/>
      <c r="ZD175" s="38"/>
      <c r="ZE175" s="38"/>
      <c r="ZF175" s="38"/>
      <c r="ZG175" s="38"/>
      <c r="ZH175" s="38"/>
      <c r="ZI175" s="38"/>
      <c r="ZJ175" s="38"/>
      <c r="ZK175" s="38"/>
      <c r="ZL175" s="38"/>
      <c r="ZM175" s="38"/>
      <c r="ZN175" s="38"/>
      <c r="ZO175" s="38"/>
      <c r="ZP175" s="38"/>
      <c r="ZQ175" s="38"/>
      <c r="ZR175" s="38"/>
      <c r="ZS175" s="38"/>
      <c r="ZT175" s="38"/>
      <c r="ZU175" s="38"/>
      <c r="ZV175" s="38"/>
      <c r="ZW175" s="38"/>
      <c r="ZX175" s="38"/>
      <c r="ZY175" s="38"/>
      <c r="ZZ175" s="38"/>
      <c r="AAA175" s="38"/>
      <c r="AAB175" s="38"/>
      <c r="AAC175" s="38"/>
      <c r="AAD175" s="38"/>
      <c r="AAE175" s="38"/>
      <c r="AAF175" s="38"/>
      <c r="AAG175" s="38"/>
      <c r="AAH175" s="38"/>
      <c r="AAI175" s="38"/>
      <c r="AAJ175" s="31">
        <f t="shared" si="15"/>
        <v>0</v>
      </c>
      <c r="AAK175" s="5"/>
    </row>
    <row r="176" spans="1:713" s="36" customFormat="1" x14ac:dyDescent="0.25">
      <c r="A176" s="62" t="s">
        <v>243</v>
      </c>
      <c r="B176" s="77">
        <f t="shared" si="14"/>
        <v>0</v>
      </c>
      <c r="C176" s="69">
        <v>1</v>
      </c>
      <c r="D176" s="71">
        <v>43043</v>
      </c>
      <c r="E176" s="79">
        <v>22.16</v>
      </c>
      <c r="F176" s="79">
        <f t="shared" si="17"/>
        <v>0</v>
      </c>
      <c r="G176" s="77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  <c r="AL176" s="38"/>
      <c r="AM176" s="38"/>
      <c r="AN176" s="38"/>
      <c r="AO176" s="38"/>
      <c r="AP176" s="38"/>
      <c r="AQ176" s="38"/>
      <c r="AR176" s="38"/>
      <c r="AS176" s="38"/>
      <c r="AT176" s="38"/>
      <c r="AU176" s="38"/>
      <c r="AV176" s="38"/>
      <c r="AW176" s="38"/>
      <c r="AX176" s="38"/>
      <c r="AY176" s="38"/>
      <c r="AZ176" s="38"/>
      <c r="BA176" s="38"/>
      <c r="BB176" s="38"/>
      <c r="BC176" s="38"/>
      <c r="BD176" s="38"/>
      <c r="BE176" s="38"/>
      <c r="BF176" s="38"/>
      <c r="BG176" s="38"/>
      <c r="BH176" s="38"/>
      <c r="BI176" s="38"/>
      <c r="BJ176" s="38"/>
      <c r="BK176" s="38"/>
      <c r="BL176" s="38"/>
      <c r="BM176" s="38"/>
      <c r="BN176" s="38"/>
      <c r="BO176" s="38"/>
      <c r="BP176" s="38"/>
      <c r="BQ176" s="38"/>
      <c r="BR176" s="38"/>
      <c r="BS176" s="38"/>
      <c r="BT176" s="38"/>
      <c r="BU176" s="38"/>
      <c r="BV176" s="38"/>
      <c r="BW176" s="38"/>
      <c r="BX176" s="38"/>
      <c r="BY176" s="38"/>
      <c r="BZ176" s="38"/>
      <c r="CA176" s="38"/>
      <c r="CB176" s="38"/>
      <c r="CC176" s="38"/>
      <c r="CD176" s="38"/>
      <c r="CE176" s="38"/>
      <c r="CF176" s="38"/>
      <c r="CG176" s="38"/>
      <c r="CH176" s="38"/>
      <c r="CI176" s="38"/>
      <c r="CJ176" s="38"/>
      <c r="CK176" s="38"/>
      <c r="CL176" s="38"/>
      <c r="CM176" s="38"/>
      <c r="CN176" s="38"/>
      <c r="CO176" s="38"/>
      <c r="CP176" s="38"/>
      <c r="CQ176" s="38"/>
      <c r="CR176" s="38"/>
      <c r="CS176" s="38"/>
      <c r="CT176" s="38"/>
      <c r="CU176" s="38"/>
      <c r="CV176" s="38"/>
      <c r="CW176" s="38"/>
      <c r="CX176" s="38"/>
      <c r="CY176" s="38"/>
      <c r="CZ176" s="38"/>
      <c r="DA176" s="38"/>
      <c r="DB176" s="38"/>
      <c r="DC176" s="38"/>
      <c r="DD176" s="38"/>
      <c r="DE176" s="38"/>
      <c r="DF176" s="38"/>
      <c r="DG176" s="38"/>
      <c r="DH176" s="38"/>
      <c r="DI176" s="38"/>
      <c r="DJ176" s="38"/>
      <c r="DK176" s="38"/>
      <c r="DL176" s="38"/>
      <c r="DM176" s="38"/>
      <c r="DN176" s="38"/>
      <c r="DO176" s="38"/>
      <c r="DP176" s="38"/>
      <c r="DQ176" s="38"/>
      <c r="DR176" s="38"/>
      <c r="DS176" s="38"/>
      <c r="DT176" s="38"/>
      <c r="DU176" s="38"/>
      <c r="DV176" s="38"/>
      <c r="DW176" s="38"/>
      <c r="DX176" s="38"/>
      <c r="DY176" s="38"/>
      <c r="DZ176" s="38"/>
      <c r="EA176" s="38"/>
      <c r="EB176" s="38"/>
      <c r="EC176" s="38"/>
      <c r="ED176" s="38"/>
      <c r="EE176" s="38"/>
      <c r="EF176" s="38"/>
      <c r="EG176" s="38"/>
      <c r="EH176" s="38"/>
      <c r="EI176" s="38"/>
      <c r="EJ176" s="38"/>
      <c r="EK176" s="38"/>
      <c r="EL176" s="38"/>
      <c r="EM176" s="38"/>
      <c r="EN176" s="38"/>
      <c r="EO176" s="38"/>
      <c r="EP176" s="38"/>
      <c r="EQ176" s="38"/>
      <c r="ER176" s="38"/>
      <c r="ES176" s="38"/>
      <c r="ET176" s="38"/>
      <c r="EU176" s="38"/>
      <c r="EV176" s="38"/>
      <c r="EW176" s="38"/>
      <c r="EX176" s="38"/>
      <c r="EY176" s="38"/>
      <c r="EZ176" s="38"/>
      <c r="FA176" s="38"/>
      <c r="FB176" s="38"/>
      <c r="FC176" s="38"/>
      <c r="FD176" s="38"/>
      <c r="FE176" s="38"/>
      <c r="FF176" s="38"/>
      <c r="FG176" s="38"/>
      <c r="FH176" s="38"/>
      <c r="FI176" s="38"/>
      <c r="FJ176" s="38"/>
      <c r="FK176" s="38"/>
      <c r="FL176" s="38"/>
      <c r="FM176" s="38"/>
      <c r="FN176" s="38"/>
      <c r="FO176" s="38"/>
      <c r="FP176" s="38"/>
      <c r="FQ176" s="38"/>
      <c r="FR176" s="38"/>
      <c r="FS176" s="38"/>
      <c r="FT176" s="38"/>
      <c r="FU176" s="38"/>
      <c r="FV176" s="38"/>
      <c r="FW176" s="38"/>
      <c r="FX176" s="38"/>
      <c r="FY176" s="38"/>
      <c r="FZ176" s="38"/>
      <c r="GA176" s="38"/>
      <c r="GB176" s="38"/>
      <c r="GC176" s="38"/>
      <c r="GD176" s="38"/>
      <c r="GE176" s="38"/>
      <c r="GF176" s="38"/>
      <c r="GG176" s="38"/>
      <c r="GH176" s="38"/>
      <c r="GI176" s="38"/>
      <c r="GJ176" s="38"/>
      <c r="GK176" s="38"/>
      <c r="GL176" s="38"/>
      <c r="GM176" s="38"/>
      <c r="GN176" s="38"/>
      <c r="GO176" s="38"/>
      <c r="GP176" s="38"/>
      <c r="GQ176" s="38"/>
      <c r="GR176" s="38"/>
      <c r="GS176" s="38"/>
      <c r="GT176" s="38"/>
      <c r="GU176" s="38"/>
      <c r="GV176" s="38"/>
      <c r="GW176" s="38"/>
      <c r="GX176" s="38"/>
      <c r="GY176" s="38"/>
      <c r="GZ176" s="38"/>
      <c r="HA176" s="38"/>
      <c r="HB176" s="38"/>
      <c r="HC176" s="38"/>
      <c r="HD176" s="38"/>
      <c r="HE176" s="38"/>
      <c r="HF176" s="38"/>
      <c r="HG176" s="38"/>
      <c r="HH176" s="38"/>
      <c r="HI176" s="38"/>
      <c r="HJ176" s="38"/>
      <c r="HK176" s="38"/>
      <c r="HL176" s="38"/>
      <c r="HM176" s="38"/>
      <c r="HN176" s="38"/>
      <c r="HO176" s="38"/>
      <c r="HP176" s="38"/>
      <c r="HQ176" s="38"/>
      <c r="HR176" s="38"/>
      <c r="HS176" s="38"/>
      <c r="HT176" s="38"/>
      <c r="HU176" s="38"/>
      <c r="HV176" s="38"/>
      <c r="HW176" s="38"/>
      <c r="HX176" s="38"/>
      <c r="HY176" s="38"/>
      <c r="HZ176" s="38"/>
      <c r="IA176" s="38"/>
      <c r="IB176" s="38"/>
      <c r="IC176" s="38"/>
      <c r="ID176" s="38"/>
      <c r="IE176" s="38"/>
      <c r="IF176" s="38"/>
      <c r="IG176" s="38"/>
      <c r="IH176" s="38"/>
      <c r="II176" s="38"/>
      <c r="IJ176" s="38"/>
      <c r="IK176" s="38"/>
      <c r="IL176" s="38"/>
      <c r="IM176" s="38"/>
      <c r="IN176" s="38"/>
      <c r="IO176" s="38"/>
      <c r="IP176" s="38"/>
      <c r="IQ176" s="38"/>
      <c r="IR176" s="38"/>
      <c r="IS176" s="38"/>
      <c r="IT176" s="38"/>
      <c r="IU176" s="38"/>
      <c r="IV176" s="38"/>
      <c r="IW176" s="38"/>
      <c r="IX176" s="38"/>
      <c r="IY176" s="38"/>
      <c r="IZ176" s="38"/>
      <c r="JA176" s="38"/>
      <c r="JB176" s="38"/>
      <c r="JC176" s="38"/>
      <c r="JD176" s="38"/>
      <c r="JE176" s="38"/>
      <c r="JF176" s="38"/>
      <c r="JG176" s="38"/>
      <c r="JH176" s="38"/>
      <c r="JI176" s="38"/>
      <c r="JJ176" s="38"/>
      <c r="JK176" s="38"/>
      <c r="JL176" s="38"/>
      <c r="JM176" s="38"/>
      <c r="JN176" s="38"/>
      <c r="JO176" s="38"/>
      <c r="JP176" s="38"/>
      <c r="JQ176" s="38"/>
      <c r="JR176" s="38"/>
      <c r="JS176" s="38"/>
      <c r="JT176" s="38"/>
      <c r="JU176" s="38"/>
      <c r="JV176" s="38"/>
      <c r="JW176" s="38"/>
      <c r="JX176" s="38"/>
      <c r="JY176" s="38"/>
      <c r="JZ176" s="38"/>
      <c r="KA176" s="38"/>
      <c r="KB176" s="38"/>
      <c r="KC176" s="38"/>
      <c r="KD176" s="38"/>
      <c r="KE176" s="38"/>
      <c r="KF176" s="38"/>
      <c r="KG176" s="38"/>
      <c r="KH176" s="38"/>
      <c r="KI176" s="38"/>
      <c r="KJ176" s="38"/>
      <c r="KK176" s="38"/>
      <c r="KL176" s="38"/>
      <c r="KM176" s="38"/>
      <c r="KN176" s="38"/>
      <c r="KO176" s="38"/>
      <c r="KP176" s="38"/>
      <c r="KQ176" s="38"/>
      <c r="KR176" s="38"/>
      <c r="KS176" s="38"/>
      <c r="KT176" s="38"/>
      <c r="KU176" s="38"/>
      <c r="KV176" s="38"/>
      <c r="KW176" s="38"/>
      <c r="KX176" s="38"/>
      <c r="KY176" s="38"/>
      <c r="KZ176" s="38"/>
      <c r="LA176" s="38"/>
      <c r="LB176" s="38"/>
      <c r="LC176" s="38"/>
      <c r="LD176" s="38"/>
      <c r="LE176" s="38"/>
      <c r="LF176" s="38"/>
      <c r="LG176" s="38"/>
      <c r="LH176" s="38"/>
      <c r="LI176" s="38"/>
      <c r="LJ176" s="38"/>
      <c r="LK176" s="38"/>
      <c r="LL176" s="38"/>
      <c r="LM176" s="38"/>
      <c r="LN176" s="38"/>
      <c r="LO176" s="38"/>
      <c r="LP176" s="38"/>
      <c r="LQ176" s="38"/>
      <c r="LR176" s="38"/>
      <c r="LS176" s="38"/>
      <c r="LT176" s="38"/>
      <c r="LU176" s="38"/>
      <c r="LV176" s="38"/>
      <c r="LW176" s="38"/>
      <c r="LX176" s="38"/>
      <c r="LY176" s="38"/>
      <c r="LZ176" s="38"/>
      <c r="MA176" s="38"/>
      <c r="MB176" s="38"/>
      <c r="MC176" s="38"/>
      <c r="MD176" s="38"/>
      <c r="ME176" s="38"/>
      <c r="MF176" s="38"/>
      <c r="MG176" s="38"/>
      <c r="MH176" s="38"/>
      <c r="MI176" s="38"/>
      <c r="MJ176" s="38"/>
      <c r="MK176" s="38"/>
      <c r="ML176" s="38"/>
      <c r="MM176" s="38"/>
      <c r="MN176" s="38"/>
      <c r="MO176" s="38"/>
      <c r="MP176" s="38"/>
      <c r="MQ176" s="38"/>
      <c r="MR176" s="38"/>
      <c r="MS176" s="38"/>
      <c r="MT176" s="38"/>
      <c r="MU176" s="38"/>
      <c r="MV176" s="38"/>
      <c r="MW176" s="38"/>
      <c r="MX176" s="38"/>
      <c r="MY176" s="38"/>
      <c r="MZ176" s="38"/>
      <c r="NA176" s="38"/>
      <c r="NB176" s="38"/>
      <c r="NC176" s="38"/>
      <c r="ND176" s="38"/>
      <c r="NE176" s="38"/>
      <c r="NF176" s="38"/>
      <c r="NG176" s="38"/>
      <c r="NH176" s="38"/>
      <c r="NI176" s="38"/>
      <c r="NJ176" s="38"/>
      <c r="NK176" s="38"/>
      <c r="NL176" s="38"/>
      <c r="NM176" s="38"/>
      <c r="NN176" s="38"/>
      <c r="NO176" s="38"/>
      <c r="NP176" s="38"/>
      <c r="NQ176" s="38"/>
      <c r="NR176" s="38"/>
      <c r="NS176" s="38"/>
      <c r="NT176" s="38"/>
      <c r="NU176" s="38"/>
      <c r="NV176" s="38"/>
      <c r="NW176" s="38"/>
      <c r="NX176" s="38"/>
      <c r="NY176" s="38"/>
      <c r="NZ176" s="38"/>
      <c r="OA176" s="38"/>
      <c r="OB176" s="38"/>
      <c r="OC176" s="38"/>
      <c r="OD176" s="38"/>
      <c r="OE176" s="38"/>
      <c r="OF176" s="38"/>
      <c r="OG176" s="38"/>
      <c r="OH176" s="38"/>
      <c r="OI176" s="38"/>
      <c r="OJ176" s="38"/>
      <c r="OK176" s="38"/>
      <c r="OL176" s="38">
        <v>1</v>
      </c>
      <c r="OM176" s="38">
        <v>1</v>
      </c>
      <c r="ON176" s="38"/>
      <c r="OO176" s="38"/>
      <c r="OP176" s="38"/>
      <c r="OQ176" s="38"/>
      <c r="OR176" s="38"/>
      <c r="OS176" s="38"/>
      <c r="OT176" s="38"/>
      <c r="OU176" s="38"/>
      <c r="OV176" s="38"/>
      <c r="OW176" s="38"/>
      <c r="OX176" s="38"/>
      <c r="OY176" s="38"/>
      <c r="OZ176" s="38"/>
      <c r="PA176" s="38"/>
      <c r="PB176" s="38"/>
      <c r="PC176" s="38"/>
      <c r="PD176" s="38"/>
      <c r="PE176" s="38"/>
      <c r="PF176" s="38"/>
      <c r="PG176" s="38"/>
      <c r="PH176" s="38"/>
      <c r="PI176" s="38"/>
      <c r="PJ176" s="38"/>
      <c r="PK176" s="38"/>
      <c r="PL176" s="38"/>
      <c r="PM176" s="38"/>
      <c r="PN176" s="38"/>
      <c r="PO176" s="38"/>
      <c r="PP176" s="38"/>
      <c r="PQ176" s="38"/>
      <c r="PR176" s="38"/>
      <c r="PS176" s="38"/>
      <c r="PT176" s="38"/>
      <c r="PU176" s="38"/>
      <c r="PV176" s="38"/>
      <c r="PW176" s="38"/>
      <c r="PX176" s="38"/>
      <c r="PY176" s="38"/>
      <c r="PZ176" s="38"/>
      <c r="QA176" s="38"/>
      <c r="QB176" s="38"/>
      <c r="QC176" s="38"/>
      <c r="QD176" s="38"/>
      <c r="QE176" s="38"/>
      <c r="QF176" s="38"/>
      <c r="QG176" s="38"/>
      <c r="QH176" s="38"/>
      <c r="QI176" s="38"/>
      <c r="QJ176" s="38"/>
      <c r="QK176" s="38"/>
      <c r="QL176" s="38"/>
      <c r="QM176" s="38"/>
      <c r="QN176" s="38"/>
      <c r="QO176" s="38"/>
      <c r="QP176" s="38"/>
      <c r="QQ176" s="38"/>
      <c r="QR176" s="38"/>
      <c r="QS176" s="38"/>
      <c r="QT176" s="38"/>
      <c r="QU176" s="38"/>
      <c r="QV176" s="38"/>
      <c r="QW176" s="38"/>
      <c r="QX176" s="38"/>
      <c r="QY176" s="38"/>
      <c r="QZ176" s="38"/>
      <c r="RA176" s="38"/>
      <c r="RB176" s="38"/>
      <c r="RC176" s="38"/>
      <c r="RD176" s="38"/>
      <c r="RE176" s="38"/>
      <c r="RF176" s="38"/>
      <c r="RG176" s="38"/>
      <c r="RH176" s="38"/>
      <c r="RI176" s="38"/>
      <c r="RJ176" s="38"/>
      <c r="RK176" s="38"/>
      <c r="RL176" s="38"/>
      <c r="RM176" s="38"/>
      <c r="RN176" s="38"/>
      <c r="RO176" s="38"/>
      <c r="RP176" s="38"/>
      <c r="RQ176" s="38"/>
      <c r="RR176" s="38"/>
      <c r="RS176" s="38"/>
      <c r="RT176" s="38"/>
      <c r="RU176" s="38"/>
      <c r="RV176" s="38"/>
      <c r="RW176" s="38"/>
      <c r="RX176" s="38"/>
      <c r="RY176" s="38"/>
      <c r="RZ176" s="38"/>
      <c r="SA176" s="38"/>
      <c r="SB176" s="38"/>
      <c r="SC176" s="38"/>
      <c r="SD176" s="38"/>
      <c r="SE176" s="38"/>
      <c r="SF176" s="38"/>
      <c r="SG176" s="38"/>
      <c r="SH176" s="38"/>
      <c r="SI176" s="38"/>
      <c r="SJ176" s="38"/>
      <c r="SK176" s="38"/>
      <c r="SL176" s="38"/>
      <c r="SM176" s="38"/>
      <c r="SN176" s="38"/>
      <c r="SO176" s="38"/>
      <c r="SP176" s="38"/>
      <c r="SQ176" s="38"/>
      <c r="SR176" s="38"/>
      <c r="SS176" s="38"/>
      <c r="ST176" s="38"/>
      <c r="SU176" s="38"/>
      <c r="SV176" s="38"/>
      <c r="SW176" s="38"/>
      <c r="SX176" s="38"/>
      <c r="SY176" s="38"/>
      <c r="SZ176" s="38"/>
      <c r="TA176" s="38"/>
      <c r="TB176" s="38"/>
      <c r="TC176" s="38"/>
      <c r="TD176" s="38"/>
      <c r="TE176" s="38"/>
      <c r="TF176" s="38"/>
      <c r="TG176" s="38"/>
      <c r="TH176" s="38"/>
      <c r="TI176" s="38"/>
      <c r="TJ176" s="38"/>
      <c r="TK176" s="38"/>
      <c r="TL176" s="38"/>
      <c r="TM176" s="38"/>
      <c r="TN176" s="38"/>
      <c r="TO176" s="38"/>
      <c r="TP176" s="38"/>
      <c r="TQ176" s="38"/>
      <c r="TR176" s="38"/>
      <c r="TS176" s="38"/>
      <c r="TT176" s="38"/>
      <c r="TU176" s="38"/>
      <c r="TV176" s="38"/>
      <c r="TW176" s="38"/>
      <c r="TX176" s="38"/>
      <c r="TY176" s="38"/>
      <c r="TZ176" s="38"/>
      <c r="UA176" s="38"/>
      <c r="UB176" s="38"/>
      <c r="UC176" s="38"/>
      <c r="UD176" s="38"/>
      <c r="UE176" s="38"/>
      <c r="UF176" s="38"/>
      <c r="UG176" s="38"/>
      <c r="UH176" s="38"/>
      <c r="UI176" s="38"/>
      <c r="UJ176" s="38"/>
      <c r="UK176" s="38"/>
      <c r="UL176" s="38"/>
      <c r="UM176" s="38"/>
      <c r="UN176" s="38"/>
      <c r="UO176" s="38"/>
      <c r="UP176" s="38"/>
      <c r="UQ176" s="38"/>
      <c r="UR176" s="38"/>
      <c r="US176" s="38"/>
      <c r="UT176" s="38"/>
      <c r="UU176" s="38"/>
      <c r="UV176" s="38"/>
      <c r="UW176" s="38"/>
      <c r="UX176" s="38"/>
      <c r="UY176" s="38"/>
      <c r="UZ176" s="38"/>
      <c r="VA176" s="38"/>
      <c r="VB176" s="38"/>
      <c r="VC176" s="38"/>
      <c r="VD176" s="38"/>
      <c r="VE176" s="38"/>
      <c r="VF176" s="38"/>
      <c r="VG176" s="38"/>
      <c r="VH176" s="38"/>
      <c r="VI176" s="38"/>
      <c r="VJ176" s="38"/>
      <c r="VK176" s="38"/>
      <c r="VL176" s="38"/>
      <c r="VM176" s="38"/>
      <c r="VN176" s="38"/>
      <c r="VO176" s="38"/>
      <c r="VP176" s="38"/>
      <c r="VQ176" s="38"/>
      <c r="VR176" s="38"/>
      <c r="VS176" s="38"/>
      <c r="VT176" s="38"/>
      <c r="VU176" s="38"/>
      <c r="VV176" s="38"/>
      <c r="VW176" s="38"/>
      <c r="VX176" s="38"/>
      <c r="VY176" s="38"/>
      <c r="VZ176" s="38"/>
      <c r="WA176" s="38"/>
      <c r="WB176" s="38"/>
      <c r="WC176" s="38"/>
      <c r="WD176" s="38"/>
      <c r="WE176" s="38"/>
      <c r="WF176" s="38"/>
      <c r="WG176" s="38"/>
      <c r="WH176" s="38"/>
      <c r="WI176" s="38"/>
      <c r="WJ176" s="38"/>
      <c r="WK176" s="38"/>
      <c r="WL176" s="38"/>
      <c r="WM176" s="38"/>
      <c r="WN176" s="38"/>
      <c r="WO176" s="38"/>
      <c r="WP176" s="38"/>
      <c r="WQ176" s="38"/>
      <c r="WR176" s="38"/>
      <c r="WS176" s="38"/>
      <c r="WT176" s="38"/>
      <c r="WU176" s="38"/>
      <c r="WV176" s="38"/>
      <c r="WW176" s="38"/>
      <c r="WX176" s="38"/>
      <c r="WY176" s="38"/>
      <c r="WZ176" s="38"/>
      <c r="XA176" s="38"/>
      <c r="XB176" s="38"/>
      <c r="XC176" s="38"/>
      <c r="XD176" s="38"/>
      <c r="XE176" s="38"/>
      <c r="XF176" s="38"/>
      <c r="XG176" s="38"/>
      <c r="XH176" s="38"/>
      <c r="XI176" s="38"/>
      <c r="XJ176" s="38"/>
      <c r="XK176" s="38"/>
      <c r="XL176" s="38"/>
      <c r="XM176" s="38"/>
      <c r="XN176" s="38"/>
      <c r="XO176" s="38"/>
      <c r="XP176" s="38"/>
      <c r="XQ176" s="38"/>
      <c r="XR176" s="38"/>
      <c r="XS176" s="38"/>
      <c r="XT176" s="38"/>
      <c r="XU176" s="38"/>
      <c r="XV176" s="38"/>
      <c r="XW176" s="38"/>
      <c r="XX176" s="38"/>
      <c r="XY176" s="38"/>
      <c r="XZ176" s="38"/>
      <c r="YA176" s="38"/>
      <c r="YB176" s="38"/>
      <c r="YC176" s="38"/>
      <c r="YD176" s="38"/>
      <c r="YE176" s="38"/>
      <c r="YF176" s="38"/>
      <c r="YG176" s="38"/>
      <c r="YH176" s="38"/>
      <c r="YI176" s="38"/>
      <c r="YJ176" s="38"/>
      <c r="YK176" s="38"/>
      <c r="YL176" s="38"/>
      <c r="YM176" s="38"/>
      <c r="YN176" s="38"/>
      <c r="YO176" s="38"/>
      <c r="YP176" s="38"/>
      <c r="YQ176" s="38"/>
      <c r="YR176" s="38"/>
      <c r="YS176" s="38"/>
      <c r="YT176" s="38"/>
      <c r="YU176" s="38"/>
      <c r="YV176" s="38"/>
      <c r="YW176" s="38"/>
      <c r="YX176" s="38"/>
      <c r="YY176" s="38"/>
      <c r="YZ176" s="38"/>
      <c r="ZA176" s="38"/>
      <c r="ZB176" s="38"/>
      <c r="ZC176" s="38"/>
      <c r="ZD176" s="38"/>
      <c r="ZE176" s="38"/>
      <c r="ZF176" s="38"/>
      <c r="ZG176" s="38"/>
      <c r="ZH176" s="38"/>
      <c r="ZI176" s="38"/>
      <c r="ZJ176" s="38"/>
      <c r="ZK176" s="38"/>
      <c r="ZL176" s="38"/>
      <c r="ZM176" s="38"/>
      <c r="ZN176" s="38"/>
      <c r="ZO176" s="38"/>
      <c r="ZP176" s="38"/>
      <c r="ZQ176" s="38"/>
      <c r="ZR176" s="38"/>
      <c r="ZS176" s="38"/>
      <c r="ZT176" s="38"/>
      <c r="ZU176" s="38"/>
      <c r="ZV176" s="38"/>
      <c r="ZW176" s="38"/>
      <c r="ZX176" s="38"/>
      <c r="ZY176" s="38"/>
      <c r="ZZ176" s="38"/>
      <c r="AAA176" s="38"/>
      <c r="AAB176" s="38"/>
      <c r="AAC176" s="38"/>
      <c r="AAD176" s="38"/>
      <c r="AAE176" s="38"/>
      <c r="AAF176" s="38"/>
      <c r="AAG176" s="38"/>
      <c r="AAH176" s="38"/>
      <c r="AAI176" s="38"/>
      <c r="AAJ176" s="31">
        <f t="shared" si="15"/>
        <v>0</v>
      </c>
      <c r="AAK176" s="5"/>
    </row>
    <row r="177" spans="1:713" s="36" customFormat="1" x14ac:dyDescent="0.25">
      <c r="A177" s="26" t="s">
        <v>30</v>
      </c>
      <c r="B177" s="77">
        <f t="shared" si="14"/>
        <v>0</v>
      </c>
      <c r="C177" s="69">
        <v>1</v>
      </c>
      <c r="D177" s="71">
        <v>43374</v>
      </c>
      <c r="E177" s="79">
        <v>25.78</v>
      </c>
      <c r="F177" s="79">
        <f t="shared" si="17"/>
        <v>0</v>
      </c>
      <c r="G177" s="77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  <c r="AL177" s="38"/>
      <c r="AM177" s="38"/>
      <c r="AN177" s="38"/>
      <c r="AO177" s="38"/>
      <c r="AP177" s="38"/>
      <c r="AQ177" s="38"/>
      <c r="AR177" s="38"/>
      <c r="AS177" s="38"/>
      <c r="AT177" s="38"/>
      <c r="AU177" s="38"/>
      <c r="AV177" s="38"/>
      <c r="AW177" s="38"/>
      <c r="AX177" s="38"/>
      <c r="AY177" s="38"/>
      <c r="AZ177" s="38"/>
      <c r="BA177" s="38"/>
      <c r="BB177" s="38"/>
      <c r="BC177" s="38"/>
      <c r="BD177" s="38"/>
      <c r="BE177" s="38"/>
      <c r="BF177" s="38"/>
      <c r="BG177" s="38"/>
      <c r="BH177" s="38"/>
      <c r="BI177" s="38"/>
      <c r="BJ177" s="38"/>
      <c r="BK177" s="38"/>
      <c r="BL177" s="38"/>
      <c r="BM177" s="38"/>
      <c r="BN177" s="38"/>
      <c r="BO177" s="38"/>
      <c r="BP177" s="38"/>
      <c r="BQ177" s="38"/>
      <c r="BR177" s="38"/>
      <c r="BS177" s="38"/>
      <c r="BT177" s="38"/>
      <c r="BU177" s="38"/>
      <c r="BV177" s="38"/>
      <c r="BW177" s="38"/>
      <c r="BX177" s="38"/>
      <c r="BY177" s="38"/>
      <c r="BZ177" s="38"/>
      <c r="CA177" s="38"/>
      <c r="CB177" s="38"/>
      <c r="CC177" s="38"/>
      <c r="CD177" s="38"/>
      <c r="CE177" s="38"/>
      <c r="CF177" s="38"/>
      <c r="CG177" s="38"/>
      <c r="CH177" s="38"/>
      <c r="CI177" s="38"/>
      <c r="CJ177" s="38"/>
      <c r="CK177" s="38"/>
      <c r="CL177" s="38"/>
      <c r="CM177" s="38"/>
      <c r="CN177" s="38"/>
      <c r="CO177" s="38"/>
      <c r="CP177" s="38"/>
      <c r="CQ177" s="38"/>
      <c r="CR177" s="38"/>
      <c r="CS177" s="38"/>
      <c r="CT177" s="38"/>
      <c r="CU177" s="38"/>
      <c r="CV177" s="38"/>
      <c r="CW177" s="38"/>
      <c r="CX177" s="38"/>
      <c r="CY177" s="38">
        <v>1</v>
      </c>
      <c r="CZ177" s="38"/>
      <c r="DA177" s="38"/>
      <c r="DB177" s="38"/>
      <c r="DC177" s="38"/>
      <c r="DD177" s="38"/>
      <c r="DE177" s="38"/>
      <c r="DF177" s="38"/>
      <c r="DG177" s="38"/>
      <c r="DH177" s="38"/>
      <c r="DI177" s="38"/>
      <c r="DJ177" s="38"/>
      <c r="DK177" s="38"/>
      <c r="DL177" s="38"/>
      <c r="DM177" s="38"/>
      <c r="DN177" s="38"/>
      <c r="DO177" s="38"/>
      <c r="DP177" s="38"/>
      <c r="DQ177" s="38"/>
      <c r="DR177" s="38"/>
      <c r="DS177" s="38"/>
      <c r="DT177" s="38"/>
      <c r="DU177" s="38"/>
      <c r="DV177" s="38"/>
      <c r="DW177" s="38"/>
      <c r="DX177" s="38"/>
      <c r="DY177" s="38"/>
      <c r="DZ177" s="38"/>
      <c r="EA177" s="38"/>
      <c r="EB177" s="38"/>
      <c r="EC177" s="38"/>
      <c r="ED177" s="38"/>
      <c r="EE177" s="38"/>
      <c r="EF177" s="38"/>
      <c r="EG177" s="38"/>
      <c r="EH177" s="38"/>
      <c r="EI177" s="38"/>
      <c r="EJ177" s="38"/>
      <c r="EK177" s="38"/>
      <c r="EL177" s="38"/>
      <c r="EM177" s="38"/>
      <c r="EN177" s="38"/>
      <c r="EO177" s="38"/>
      <c r="EP177" s="38"/>
      <c r="EQ177" s="38"/>
      <c r="ER177" s="38"/>
      <c r="ES177" s="38"/>
      <c r="ET177" s="38"/>
      <c r="EU177" s="38"/>
      <c r="EV177" s="38"/>
      <c r="EW177" s="38"/>
      <c r="EX177" s="38"/>
      <c r="EY177" s="38"/>
      <c r="EZ177" s="38"/>
      <c r="FA177" s="38"/>
      <c r="FB177" s="38"/>
      <c r="FC177" s="38"/>
      <c r="FD177" s="38"/>
      <c r="FE177" s="38"/>
      <c r="FF177" s="38"/>
      <c r="FG177" s="38"/>
      <c r="FH177" s="38"/>
      <c r="FI177" s="38"/>
      <c r="FJ177" s="38"/>
      <c r="FK177" s="38"/>
      <c r="FL177" s="38"/>
      <c r="FM177" s="38"/>
      <c r="FN177" s="38"/>
      <c r="FO177" s="38"/>
      <c r="FP177" s="38"/>
      <c r="FQ177" s="38"/>
      <c r="FR177" s="38"/>
      <c r="FS177" s="38"/>
      <c r="FT177" s="38"/>
      <c r="FU177" s="38"/>
      <c r="FV177" s="38"/>
      <c r="FW177" s="38"/>
      <c r="FX177" s="38"/>
      <c r="FY177" s="38"/>
      <c r="FZ177" s="38"/>
      <c r="GA177" s="38"/>
      <c r="GB177" s="38"/>
      <c r="GC177" s="38"/>
      <c r="GD177" s="38"/>
      <c r="GE177" s="38"/>
      <c r="GF177" s="38"/>
      <c r="GG177" s="38"/>
      <c r="GH177" s="38"/>
      <c r="GI177" s="38"/>
      <c r="GJ177" s="38"/>
      <c r="GK177" s="38"/>
      <c r="GL177" s="38"/>
      <c r="GM177" s="38"/>
      <c r="GN177" s="38"/>
      <c r="GO177" s="38"/>
      <c r="GP177" s="38"/>
      <c r="GQ177" s="38"/>
      <c r="GR177" s="38"/>
      <c r="GS177" s="38"/>
      <c r="GT177" s="38"/>
      <c r="GU177" s="38"/>
      <c r="GV177" s="38"/>
      <c r="GW177" s="38"/>
      <c r="GX177" s="38"/>
      <c r="GY177" s="38"/>
      <c r="GZ177" s="38"/>
      <c r="HA177" s="38"/>
      <c r="HB177" s="38"/>
      <c r="HC177" s="38"/>
      <c r="HD177" s="38"/>
      <c r="HE177" s="38"/>
      <c r="HF177" s="38"/>
      <c r="HG177" s="38"/>
      <c r="HH177" s="38"/>
      <c r="HI177" s="38"/>
      <c r="HJ177" s="38"/>
      <c r="HK177" s="38"/>
      <c r="HL177" s="38"/>
      <c r="HM177" s="38"/>
      <c r="HN177" s="38"/>
      <c r="HO177" s="38"/>
      <c r="HP177" s="38"/>
      <c r="HQ177" s="38"/>
      <c r="HR177" s="38"/>
      <c r="HS177" s="38"/>
      <c r="HT177" s="38"/>
      <c r="HU177" s="38"/>
      <c r="HV177" s="38"/>
      <c r="HW177" s="38"/>
      <c r="HX177" s="38"/>
      <c r="HY177" s="38">
        <v>2</v>
      </c>
      <c r="HZ177" s="38"/>
      <c r="IA177" s="38"/>
      <c r="IB177" s="38"/>
      <c r="IC177" s="38"/>
      <c r="ID177" s="38"/>
      <c r="IE177" s="38"/>
      <c r="IF177" s="38"/>
      <c r="IG177" s="38"/>
      <c r="IH177" s="38"/>
      <c r="II177" s="38"/>
      <c r="IJ177" s="38"/>
      <c r="IK177" s="38"/>
      <c r="IL177" s="38"/>
      <c r="IM177" s="38"/>
      <c r="IN177" s="38"/>
      <c r="IO177" s="38"/>
      <c r="IP177" s="38">
        <v>2</v>
      </c>
      <c r="IQ177" s="38"/>
      <c r="IR177" s="38"/>
      <c r="IS177" s="38"/>
      <c r="IT177" s="38"/>
      <c r="IU177" s="38"/>
      <c r="IV177" s="38"/>
      <c r="IW177" s="38"/>
      <c r="IX177" s="38"/>
      <c r="IY177" s="38"/>
      <c r="IZ177" s="38"/>
      <c r="JA177" s="38"/>
      <c r="JB177" s="38"/>
      <c r="JC177" s="38"/>
      <c r="JD177" s="38"/>
      <c r="JE177" s="38"/>
      <c r="JF177" s="38"/>
      <c r="JG177" s="38"/>
      <c r="JH177" s="38"/>
      <c r="JI177" s="38"/>
      <c r="JJ177" s="38"/>
      <c r="JK177" s="38"/>
      <c r="JL177" s="38"/>
      <c r="JM177" s="38"/>
      <c r="JN177" s="38"/>
      <c r="JO177" s="38"/>
      <c r="JP177" s="38"/>
      <c r="JQ177" s="38"/>
      <c r="JR177" s="38">
        <v>1</v>
      </c>
      <c r="JS177" s="38"/>
      <c r="JT177" s="38"/>
      <c r="JU177" s="38"/>
      <c r="JV177" s="38"/>
      <c r="JW177" s="38"/>
      <c r="JX177" s="38"/>
      <c r="JY177" s="38"/>
      <c r="JZ177" s="38"/>
      <c r="KA177" s="38"/>
      <c r="KB177" s="38"/>
      <c r="KC177" s="38"/>
      <c r="KD177" s="38"/>
      <c r="KE177" s="38"/>
      <c r="KF177" s="38"/>
      <c r="KG177" s="38"/>
      <c r="KH177" s="38"/>
      <c r="KI177" s="38"/>
      <c r="KJ177" s="38"/>
      <c r="KK177" s="38"/>
      <c r="KL177" s="38"/>
      <c r="KM177" s="38"/>
      <c r="KN177" s="38"/>
      <c r="KO177" s="38"/>
      <c r="KP177" s="38"/>
      <c r="KQ177" s="38"/>
      <c r="KR177" s="38"/>
      <c r="KS177" s="38">
        <v>1</v>
      </c>
      <c r="KT177" s="38"/>
      <c r="KU177" s="38"/>
      <c r="KV177" s="38"/>
      <c r="KW177" s="38"/>
      <c r="KX177" s="38"/>
      <c r="KY177" s="38"/>
      <c r="KZ177" s="38"/>
      <c r="LA177" s="38"/>
      <c r="LB177" s="38"/>
      <c r="LC177" s="38"/>
      <c r="LD177" s="38"/>
      <c r="LE177" s="38"/>
      <c r="LF177" s="38"/>
      <c r="LG177" s="38"/>
      <c r="LH177" s="38"/>
      <c r="LI177" s="38"/>
      <c r="LJ177" s="38"/>
      <c r="LK177" s="38"/>
      <c r="LL177" s="38">
        <v>4</v>
      </c>
      <c r="LM177" s="38"/>
      <c r="LN177" s="38"/>
      <c r="LO177" s="38"/>
      <c r="LP177" s="38"/>
      <c r="LQ177" s="38"/>
      <c r="LR177" s="38"/>
      <c r="LS177" s="38"/>
      <c r="LT177" s="38"/>
      <c r="LU177" s="38"/>
      <c r="LV177" s="38"/>
      <c r="LW177" s="38"/>
      <c r="LX177" s="38"/>
      <c r="LY177" s="38"/>
      <c r="LZ177" s="38"/>
      <c r="MA177" s="38"/>
      <c r="MB177" s="38"/>
      <c r="MC177" s="38"/>
      <c r="MD177" s="38"/>
      <c r="ME177" s="38"/>
      <c r="MF177" s="38"/>
      <c r="MG177" s="38"/>
      <c r="MH177" s="38"/>
      <c r="MI177" s="38"/>
      <c r="MJ177" s="38"/>
      <c r="MK177" s="38"/>
      <c r="ML177" s="38"/>
      <c r="MM177" s="38"/>
      <c r="MN177" s="38"/>
      <c r="MO177" s="38"/>
      <c r="MP177" s="38"/>
      <c r="MQ177" s="38"/>
      <c r="MR177" s="38"/>
      <c r="MS177" s="38"/>
      <c r="MT177" s="38"/>
      <c r="MU177" s="38"/>
      <c r="MV177" s="38"/>
      <c r="MW177" s="38"/>
      <c r="MX177" s="38"/>
      <c r="MY177" s="38"/>
      <c r="MZ177" s="38"/>
      <c r="NA177" s="38"/>
      <c r="NB177" s="38"/>
      <c r="NC177" s="38"/>
      <c r="ND177" s="38"/>
      <c r="NE177" s="38"/>
      <c r="NF177" s="38"/>
      <c r="NG177" s="38"/>
      <c r="NH177" s="38"/>
      <c r="NI177" s="38"/>
      <c r="NJ177" s="38"/>
      <c r="NK177" s="38"/>
      <c r="NL177" s="38"/>
      <c r="NM177" s="38"/>
      <c r="NN177" s="38"/>
      <c r="NO177" s="38"/>
      <c r="NP177" s="38"/>
      <c r="NQ177" s="38"/>
      <c r="NR177" s="38"/>
      <c r="NS177" s="38"/>
      <c r="NT177" s="38"/>
      <c r="NU177" s="38"/>
      <c r="NV177" s="38"/>
      <c r="NW177" s="38"/>
      <c r="NX177" s="38"/>
      <c r="NY177" s="38"/>
      <c r="NZ177" s="38"/>
      <c r="OA177" s="38"/>
      <c r="OB177" s="38"/>
      <c r="OC177" s="38"/>
      <c r="OD177" s="38"/>
      <c r="OE177" s="38"/>
      <c r="OF177" s="38"/>
      <c r="OG177" s="38"/>
      <c r="OH177" s="38"/>
      <c r="OI177" s="38"/>
      <c r="OJ177" s="38"/>
      <c r="OK177" s="38"/>
      <c r="OL177" s="38"/>
      <c r="OM177" s="38"/>
      <c r="ON177" s="38"/>
      <c r="OO177" s="38"/>
      <c r="OP177" s="38"/>
      <c r="OQ177" s="38"/>
      <c r="OR177" s="38"/>
      <c r="OS177" s="38"/>
      <c r="OT177" s="38"/>
      <c r="OU177" s="38"/>
      <c r="OV177" s="38"/>
      <c r="OW177" s="38"/>
      <c r="OX177" s="38"/>
      <c r="OY177" s="38">
        <v>2</v>
      </c>
      <c r="OZ177" s="38"/>
      <c r="PA177" s="38"/>
      <c r="PB177" s="38"/>
      <c r="PC177" s="38"/>
      <c r="PD177" s="38"/>
      <c r="PE177" s="38"/>
      <c r="PF177" s="38"/>
      <c r="PG177" s="38"/>
      <c r="PH177" s="38"/>
      <c r="PI177" s="38"/>
      <c r="PJ177" s="38"/>
      <c r="PK177" s="38"/>
      <c r="PL177" s="38"/>
      <c r="PM177" s="38">
        <v>1</v>
      </c>
      <c r="PN177" s="38"/>
      <c r="PO177" s="38"/>
      <c r="PP177" s="38"/>
      <c r="PQ177" s="38"/>
      <c r="PR177" s="38"/>
      <c r="PS177" s="38"/>
      <c r="PT177" s="38"/>
      <c r="PU177" s="38"/>
      <c r="PV177" s="38">
        <v>1</v>
      </c>
      <c r="PW177" s="38"/>
      <c r="PX177" s="38"/>
      <c r="PY177" s="38"/>
      <c r="PZ177" s="38"/>
      <c r="QA177" s="38"/>
      <c r="QB177" s="38"/>
      <c r="QC177" s="38"/>
      <c r="QD177" s="38"/>
      <c r="QE177" s="38"/>
      <c r="QF177" s="38"/>
      <c r="QG177" s="38"/>
      <c r="QH177" s="38"/>
      <c r="QI177" s="38"/>
      <c r="QJ177" s="38"/>
      <c r="QK177" s="38"/>
      <c r="QL177" s="38"/>
      <c r="QM177" s="38"/>
      <c r="QN177" s="38"/>
      <c r="QO177" s="38"/>
      <c r="QP177" s="38"/>
      <c r="QQ177" s="38"/>
      <c r="QR177" s="38"/>
      <c r="QS177" s="38"/>
      <c r="QT177" s="38"/>
      <c r="QU177" s="38"/>
      <c r="QV177" s="38"/>
      <c r="QW177" s="38"/>
      <c r="QX177" s="38"/>
      <c r="QY177" s="38"/>
      <c r="QZ177" s="38"/>
      <c r="RA177" s="38"/>
      <c r="RB177" s="38">
        <f>1+2+2</f>
        <v>5</v>
      </c>
      <c r="RC177" s="38"/>
      <c r="RD177" s="38"/>
      <c r="RE177" s="38"/>
      <c r="RF177" s="38"/>
      <c r="RG177" s="38"/>
      <c r="RH177" s="38"/>
      <c r="RI177" s="38"/>
      <c r="RJ177" s="38"/>
      <c r="RK177" s="38"/>
      <c r="RL177" s="38"/>
      <c r="RM177" s="38"/>
      <c r="RN177" s="38"/>
      <c r="RO177" s="38">
        <v>2</v>
      </c>
      <c r="RP177" s="38"/>
      <c r="RQ177" s="38"/>
      <c r="RR177" s="38"/>
      <c r="RS177" s="38"/>
      <c r="RT177" s="38"/>
      <c r="RU177" s="38"/>
      <c r="RV177" s="38"/>
      <c r="RW177" s="38"/>
      <c r="RX177" s="38">
        <v>2</v>
      </c>
      <c r="RY177" s="38"/>
      <c r="RZ177" s="38"/>
      <c r="SA177" s="38"/>
      <c r="SB177" s="38"/>
      <c r="SC177" s="38"/>
      <c r="SD177" s="38"/>
      <c r="SE177" s="38"/>
      <c r="SF177" s="38"/>
      <c r="SG177" s="38"/>
      <c r="SH177" s="38"/>
      <c r="SI177" s="38"/>
      <c r="SJ177" s="38"/>
      <c r="SK177" s="38"/>
      <c r="SL177" s="38"/>
      <c r="SM177" s="38"/>
      <c r="SN177" s="38"/>
      <c r="SO177" s="38"/>
      <c r="SP177" s="38"/>
      <c r="SQ177" s="38"/>
      <c r="SR177" s="38"/>
      <c r="SS177" s="38"/>
      <c r="ST177" s="38"/>
      <c r="SU177" s="38"/>
      <c r="SV177" s="38"/>
      <c r="SW177" s="38"/>
      <c r="SX177" s="38"/>
      <c r="SY177" s="38"/>
      <c r="SZ177" s="38"/>
      <c r="TA177" s="38"/>
      <c r="TB177" s="38"/>
      <c r="TC177" s="38"/>
      <c r="TD177" s="38"/>
      <c r="TE177" s="38">
        <v>2</v>
      </c>
      <c r="TF177" s="38"/>
      <c r="TG177" s="38"/>
      <c r="TH177" s="38"/>
      <c r="TI177" s="38"/>
      <c r="TJ177" s="38"/>
      <c r="TK177" s="38"/>
      <c r="TL177" s="38"/>
      <c r="TM177" s="38"/>
      <c r="TN177" s="38"/>
      <c r="TO177" s="38"/>
      <c r="TP177" s="38"/>
      <c r="TQ177" s="38"/>
      <c r="TR177" s="38"/>
      <c r="TS177" s="38"/>
      <c r="TT177" s="38"/>
      <c r="TU177" s="38"/>
      <c r="TV177" s="38"/>
      <c r="TW177" s="38"/>
      <c r="TX177" s="38"/>
      <c r="TY177" s="38"/>
      <c r="TZ177" s="38"/>
      <c r="UA177" s="38"/>
      <c r="UB177" s="38"/>
      <c r="UC177" s="38"/>
      <c r="UD177" s="38"/>
      <c r="UE177" s="38"/>
      <c r="UF177" s="38"/>
      <c r="UG177" s="38"/>
      <c r="UH177" s="38"/>
      <c r="UI177" s="38"/>
      <c r="UJ177" s="38"/>
      <c r="UK177" s="38"/>
      <c r="UL177" s="38"/>
      <c r="UM177" s="38"/>
      <c r="UN177" s="38"/>
      <c r="UO177" s="38"/>
      <c r="UP177" s="38"/>
      <c r="UQ177" s="38"/>
      <c r="UR177" s="38"/>
      <c r="US177" s="38"/>
      <c r="UT177" s="38"/>
      <c r="UU177" s="38"/>
      <c r="UV177" s="38"/>
      <c r="UW177" s="38"/>
      <c r="UX177" s="38"/>
      <c r="UY177" s="38"/>
      <c r="UZ177" s="38"/>
      <c r="VA177" s="38"/>
      <c r="VB177" s="38"/>
      <c r="VC177" s="38"/>
      <c r="VD177" s="38"/>
      <c r="VE177" s="38"/>
      <c r="VF177" s="38"/>
      <c r="VG177" s="38"/>
      <c r="VH177" s="38"/>
      <c r="VI177" s="38"/>
      <c r="VJ177" s="38"/>
      <c r="VK177" s="38"/>
      <c r="VL177" s="38"/>
      <c r="VM177" s="38"/>
      <c r="VN177" s="38"/>
      <c r="VO177" s="38"/>
      <c r="VP177" s="38"/>
      <c r="VQ177" s="38"/>
      <c r="VR177" s="38"/>
      <c r="VS177" s="38"/>
      <c r="VT177" s="38"/>
      <c r="VU177" s="38"/>
      <c r="VV177" s="38"/>
      <c r="VW177" s="38"/>
      <c r="VX177" s="38"/>
      <c r="VY177" s="38"/>
      <c r="VZ177" s="38"/>
      <c r="WA177" s="38"/>
      <c r="WB177" s="38"/>
      <c r="WC177" s="38"/>
      <c r="WD177" s="38"/>
      <c r="WE177" s="38"/>
      <c r="WF177" s="38"/>
      <c r="WG177" s="38"/>
      <c r="WH177" s="38"/>
      <c r="WI177" s="38"/>
      <c r="WJ177" s="38"/>
      <c r="WK177" s="38"/>
      <c r="WL177" s="38"/>
      <c r="WM177" s="38"/>
      <c r="WN177" s="38"/>
      <c r="WO177" s="38"/>
      <c r="WP177" s="38"/>
      <c r="WQ177" s="38"/>
      <c r="WR177" s="38"/>
      <c r="WS177" s="38"/>
      <c r="WT177" s="38"/>
      <c r="WU177" s="38"/>
      <c r="WV177" s="38"/>
      <c r="WW177" s="38"/>
      <c r="WX177" s="38"/>
      <c r="WY177" s="38"/>
      <c r="WZ177" s="38"/>
      <c r="XA177" s="38"/>
      <c r="XB177" s="38"/>
      <c r="XC177" s="38"/>
      <c r="XD177" s="38"/>
      <c r="XE177" s="38"/>
      <c r="XF177" s="38"/>
      <c r="XG177" s="38"/>
      <c r="XH177" s="38"/>
      <c r="XI177" s="38"/>
      <c r="XJ177" s="38"/>
      <c r="XK177" s="38"/>
      <c r="XL177" s="38"/>
      <c r="XM177" s="38"/>
      <c r="XN177" s="38"/>
      <c r="XO177" s="38"/>
      <c r="XP177" s="38"/>
      <c r="XQ177" s="38"/>
      <c r="XR177" s="38"/>
      <c r="XS177" s="38"/>
      <c r="XT177" s="38"/>
      <c r="XU177" s="38"/>
      <c r="XV177" s="38"/>
      <c r="XW177" s="38"/>
      <c r="XX177" s="38"/>
      <c r="XY177" s="38"/>
      <c r="XZ177" s="38"/>
      <c r="YA177" s="38"/>
      <c r="YB177" s="38"/>
      <c r="YC177" s="38"/>
      <c r="YD177" s="38"/>
      <c r="YE177" s="38"/>
      <c r="YF177" s="38"/>
      <c r="YG177" s="38"/>
      <c r="YH177" s="38"/>
      <c r="YI177" s="38"/>
      <c r="YJ177" s="38"/>
      <c r="YK177" s="38"/>
      <c r="YL177" s="38"/>
      <c r="YM177" s="38"/>
      <c r="YN177" s="38"/>
      <c r="YO177" s="38"/>
      <c r="YP177" s="38"/>
      <c r="YQ177" s="38"/>
      <c r="YR177" s="38"/>
      <c r="YS177" s="38"/>
      <c r="YT177" s="38"/>
      <c r="YU177" s="38"/>
      <c r="YV177" s="38"/>
      <c r="YW177" s="38"/>
      <c r="YX177" s="38"/>
      <c r="YY177" s="38"/>
      <c r="YZ177" s="38"/>
      <c r="ZA177" s="38"/>
      <c r="ZB177" s="38"/>
      <c r="ZC177" s="38"/>
      <c r="ZD177" s="38"/>
      <c r="ZE177" s="38"/>
      <c r="ZF177" s="38"/>
      <c r="ZG177" s="38"/>
      <c r="ZH177" s="38"/>
      <c r="ZI177" s="38"/>
      <c r="ZJ177" s="38"/>
      <c r="ZK177" s="38"/>
      <c r="ZL177" s="38"/>
      <c r="ZM177" s="38"/>
      <c r="ZN177" s="38"/>
      <c r="ZO177" s="38"/>
      <c r="ZP177" s="38"/>
      <c r="ZQ177" s="38"/>
      <c r="ZR177" s="38"/>
      <c r="ZS177" s="38"/>
      <c r="ZT177" s="38"/>
      <c r="ZU177" s="38"/>
      <c r="ZV177" s="38"/>
      <c r="ZW177" s="38"/>
      <c r="ZX177" s="38"/>
      <c r="ZY177" s="38"/>
      <c r="ZZ177" s="38"/>
      <c r="AAA177" s="38"/>
      <c r="AAB177" s="38"/>
      <c r="AAC177" s="38"/>
      <c r="AAD177" s="38"/>
      <c r="AAE177" s="38"/>
      <c r="AAF177" s="38"/>
      <c r="AAG177" s="38"/>
      <c r="AAH177" s="38"/>
      <c r="AAI177" s="38"/>
      <c r="AAJ177" s="31">
        <f t="shared" si="15"/>
        <v>0</v>
      </c>
      <c r="AAK177" s="5"/>
    </row>
    <row r="178" spans="1:713" s="36" customFormat="1" x14ac:dyDescent="0.25">
      <c r="A178" s="43" t="s">
        <v>102</v>
      </c>
      <c r="B178" s="77">
        <f t="shared" si="14"/>
        <v>0</v>
      </c>
      <c r="C178" s="69">
        <v>10</v>
      </c>
      <c r="D178" s="71">
        <v>43461</v>
      </c>
      <c r="E178" s="79">
        <v>17.64</v>
      </c>
      <c r="F178" s="79">
        <f t="shared" si="17"/>
        <v>0</v>
      </c>
      <c r="G178" s="77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  <c r="AL178" s="38"/>
      <c r="AM178" s="38"/>
      <c r="AN178" s="38"/>
      <c r="AO178" s="38"/>
      <c r="AP178" s="38"/>
      <c r="AQ178" s="38"/>
      <c r="AR178" s="38"/>
      <c r="AS178" s="38"/>
      <c r="AT178" s="38"/>
      <c r="AU178" s="38"/>
      <c r="AV178" s="38"/>
      <c r="AW178" s="38"/>
      <c r="AX178" s="38"/>
      <c r="AY178" s="38"/>
      <c r="AZ178" s="38"/>
      <c r="BA178" s="38"/>
      <c r="BB178" s="38"/>
      <c r="BC178" s="38"/>
      <c r="BD178" s="38"/>
      <c r="BE178" s="38"/>
      <c r="BF178" s="38"/>
      <c r="BG178" s="38"/>
      <c r="BH178" s="38"/>
      <c r="BI178" s="38"/>
      <c r="BJ178" s="38"/>
      <c r="BK178" s="38"/>
      <c r="BL178" s="38"/>
      <c r="BM178" s="38"/>
      <c r="BN178" s="38"/>
      <c r="BO178" s="38"/>
      <c r="BP178" s="38"/>
      <c r="BQ178" s="38"/>
      <c r="BR178" s="38"/>
      <c r="BS178" s="38"/>
      <c r="BT178" s="38"/>
      <c r="BU178" s="38"/>
      <c r="BV178" s="38"/>
      <c r="BW178" s="38"/>
      <c r="BX178" s="38"/>
      <c r="BY178" s="38"/>
      <c r="BZ178" s="38"/>
      <c r="CA178" s="38"/>
      <c r="CB178" s="38"/>
      <c r="CC178" s="38"/>
      <c r="CD178" s="38"/>
      <c r="CE178" s="38"/>
      <c r="CF178" s="38"/>
      <c r="CG178" s="38"/>
      <c r="CH178" s="38"/>
      <c r="CI178" s="38"/>
      <c r="CJ178" s="38"/>
      <c r="CK178" s="38"/>
      <c r="CL178" s="38"/>
      <c r="CM178" s="38"/>
      <c r="CN178" s="38"/>
      <c r="CO178" s="38"/>
      <c r="CP178" s="38"/>
      <c r="CQ178" s="38"/>
      <c r="CR178" s="38"/>
      <c r="CS178" s="38"/>
      <c r="CT178" s="38"/>
      <c r="CU178" s="38"/>
      <c r="CV178" s="38"/>
      <c r="CW178" s="38"/>
      <c r="CX178" s="38"/>
      <c r="CY178" s="38"/>
      <c r="CZ178" s="38"/>
      <c r="DA178" s="38"/>
      <c r="DB178" s="38"/>
      <c r="DC178" s="38"/>
      <c r="DD178" s="38"/>
      <c r="DE178" s="38"/>
      <c r="DF178" s="38"/>
      <c r="DG178" s="38"/>
      <c r="DH178" s="38"/>
      <c r="DI178" s="38"/>
      <c r="DJ178" s="38"/>
      <c r="DK178" s="38"/>
      <c r="DL178" s="38"/>
      <c r="DM178" s="38"/>
      <c r="DN178" s="38"/>
      <c r="DO178" s="38"/>
      <c r="DP178" s="38"/>
      <c r="DQ178" s="38"/>
      <c r="DR178" s="38"/>
      <c r="DS178" s="38"/>
      <c r="DT178" s="38"/>
      <c r="DU178" s="38">
        <v>1</v>
      </c>
      <c r="DV178" s="38"/>
      <c r="DW178" s="38"/>
      <c r="DX178" s="38"/>
      <c r="DY178" s="38"/>
      <c r="DZ178" s="38"/>
      <c r="EA178" s="38"/>
      <c r="EB178" s="38"/>
      <c r="EC178" s="38"/>
      <c r="ED178" s="38"/>
      <c r="EE178" s="38"/>
      <c r="EF178" s="38"/>
      <c r="EG178" s="38">
        <v>10</v>
      </c>
      <c r="EH178" s="38"/>
      <c r="EI178" s="38"/>
      <c r="EJ178" s="38"/>
      <c r="EK178" s="38"/>
      <c r="EL178" s="38"/>
      <c r="EM178" s="38"/>
      <c r="EN178" s="38"/>
      <c r="EO178" s="38"/>
      <c r="EP178" s="38"/>
      <c r="EQ178" s="38">
        <v>1</v>
      </c>
      <c r="ER178" s="38"/>
      <c r="ES178" s="38"/>
      <c r="ET178" s="38"/>
      <c r="EU178" s="38"/>
      <c r="EV178" s="38"/>
      <c r="EW178" s="38"/>
      <c r="EX178" s="38"/>
      <c r="EY178" s="38"/>
      <c r="EZ178" s="38"/>
      <c r="FA178" s="38"/>
      <c r="FB178" s="38"/>
      <c r="FC178" s="38"/>
      <c r="FD178" s="38"/>
      <c r="FE178" s="38"/>
      <c r="FF178" s="38"/>
      <c r="FG178" s="38"/>
      <c r="FH178" s="38">
        <v>10</v>
      </c>
      <c r="FI178" s="38"/>
      <c r="FJ178" s="38"/>
      <c r="FK178" s="38"/>
      <c r="FL178" s="38"/>
      <c r="FM178" s="38"/>
      <c r="FN178" s="38"/>
      <c r="FO178" s="38"/>
      <c r="FP178" s="38"/>
      <c r="FQ178" s="38"/>
      <c r="FR178" s="38"/>
      <c r="FS178" s="38"/>
      <c r="FT178" s="38"/>
      <c r="FU178" s="38"/>
      <c r="FV178" s="38"/>
      <c r="FW178" s="38"/>
      <c r="FX178" s="38"/>
      <c r="FY178" s="38"/>
      <c r="FZ178" s="38"/>
      <c r="GA178" s="38"/>
      <c r="GB178" s="38"/>
      <c r="GC178" s="38"/>
      <c r="GD178" s="38"/>
      <c r="GE178" s="38"/>
      <c r="GF178" s="38"/>
      <c r="GG178" s="38"/>
      <c r="GH178" s="38"/>
      <c r="GI178" s="38"/>
      <c r="GJ178" s="38"/>
      <c r="GK178" s="38"/>
      <c r="GL178" s="38"/>
      <c r="GM178" s="38"/>
      <c r="GN178" s="38"/>
      <c r="GO178" s="38"/>
      <c r="GP178" s="38"/>
      <c r="GQ178" s="38"/>
      <c r="GR178" s="38"/>
      <c r="GS178" s="38"/>
      <c r="GT178" s="38"/>
      <c r="GU178" s="38"/>
      <c r="GV178" s="38"/>
      <c r="GW178" s="38"/>
      <c r="GX178" s="38"/>
      <c r="GY178" s="38"/>
      <c r="GZ178" s="38"/>
      <c r="HA178" s="38"/>
      <c r="HB178" s="38"/>
      <c r="HC178" s="38"/>
      <c r="HD178" s="38"/>
      <c r="HE178" s="38"/>
      <c r="HF178" s="38"/>
      <c r="HG178" s="38"/>
      <c r="HH178" s="38"/>
      <c r="HI178" s="38"/>
      <c r="HJ178" s="38"/>
      <c r="HK178" s="38"/>
      <c r="HL178" s="38"/>
      <c r="HM178" s="38"/>
      <c r="HN178" s="38"/>
      <c r="HO178" s="38"/>
      <c r="HP178" s="38"/>
      <c r="HQ178" s="38"/>
      <c r="HR178" s="38"/>
      <c r="HS178" s="38"/>
      <c r="HT178" s="38"/>
      <c r="HU178" s="38"/>
      <c r="HV178" s="38"/>
      <c r="HW178" s="38"/>
      <c r="HX178" s="38"/>
      <c r="HY178" s="38">
        <v>20</v>
      </c>
      <c r="HZ178" s="38"/>
      <c r="IA178" s="38"/>
      <c r="IB178" s="38">
        <v>20</v>
      </c>
      <c r="IC178" s="38"/>
      <c r="ID178" s="38"/>
      <c r="IE178" s="38"/>
      <c r="IF178" s="38"/>
      <c r="IG178" s="38"/>
      <c r="IH178" s="38"/>
      <c r="II178" s="38"/>
      <c r="IJ178" s="38"/>
      <c r="IK178" s="38"/>
      <c r="IL178" s="38"/>
      <c r="IM178" s="38"/>
      <c r="IN178" s="38"/>
      <c r="IO178" s="38"/>
      <c r="IP178" s="38"/>
      <c r="IQ178" s="38"/>
      <c r="IR178" s="38"/>
      <c r="IS178" s="38"/>
      <c r="IT178" s="38"/>
      <c r="IU178" s="38"/>
      <c r="IV178" s="38"/>
      <c r="IW178" s="38"/>
      <c r="IX178" s="38"/>
      <c r="IY178" s="38"/>
      <c r="IZ178" s="38"/>
      <c r="JA178" s="38"/>
      <c r="JB178" s="38"/>
      <c r="JC178" s="38"/>
      <c r="JD178" s="38"/>
      <c r="JE178" s="38"/>
      <c r="JF178" s="38"/>
      <c r="JG178" s="38"/>
      <c r="JH178" s="38"/>
      <c r="JI178" s="38"/>
      <c r="JJ178" s="38"/>
      <c r="JK178" s="38"/>
      <c r="JL178" s="38"/>
      <c r="JM178" s="38"/>
      <c r="JN178" s="38"/>
      <c r="JO178" s="38"/>
      <c r="JP178" s="38"/>
      <c r="JQ178" s="38"/>
      <c r="JR178" s="38"/>
      <c r="JS178" s="38"/>
      <c r="JT178" s="38"/>
      <c r="JU178" s="38"/>
      <c r="JV178" s="38"/>
      <c r="JW178" s="38"/>
      <c r="JX178" s="38"/>
      <c r="JY178" s="38"/>
      <c r="JZ178" s="38"/>
      <c r="KA178" s="38"/>
      <c r="KB178" s="38"/>
      <c r="KC178" s="38"/>
      <c r="KD178" s="38"/>
      <c r="KE178" s="38"/>
      <c r="KF178" s="38"/>
      <c r="KG178" s="38"/>
      <c r="KH178" s="38"/>
      <c r="KI178" s="38"/>
      <c r="KJ178" s="38"/>
      <c r="KK178" s="38"/>
      <c r="KL178" s="38"/>
      <c r="KM178" s="38"/>
      <c r="KN178" s="38"/>
      <c r="KO178" s="38"/>
      <c r="KP178" s="38"/>
      <c r="KQ178" s="38"/>
      <c r="KR178" s="38"/>
      <c r="KS178" s="38"/>
      <c r="KT178" s="38"/>
      <c r="KU178" s="38"/>
      <c r="KV178" s="38"/>
      <c r="KW178" s="38"/>
      <c r="KX178" s="38"/>
      <c r="KY178" s="38"/>
      <c r="KZ178" s="38"/>
      <c r="LA178" s="38"/>
      <c r="LB178" s="38"/>
      <c r="LC178" s="38"/>
      <c r="LD178" s="38"/>
      <c r="LE178" s="38"/>
      <c r="LF178" s="38"/>
      <c r="LG178" s="38"/>
      <c r="LH178" s="38"/>
      <c r="LI178" s="38"/>
      <c r="LJ178" s="38"/>
      <c r="LK178" s="38"/>
      <c r="LL178" s="38"/>
      <c r="LM178" s="38"/>
      <c r="LN178" s="38"/>
      <c r="LO178" s="38"/>
      <c r="LP178" s="38"/>
      <c r="LQ178" s="38"/>
      <c r="LR178" s="38"/>
      <c r="LS178" s="38"/>
      <c r="LT178" s="38"/>
      <c r="LU178" s="38"/>
      <c r="LV178" s="38"/>
      <c r="LW178" s="38"/>
      <c r="LX178" s="38"/>
      <c r="LY178" s="38"/>
      <c r="LZ178" s="38"/>
      <c r="MA178" s="38"/>
      <c r="MB178" s="38"/>
      <c r="MC178" s="38"/>
      <c r="MD178" s="38"/>
      <c r="ME178" s="38"/>
      <c r="MF178" s="38"/>
      <c r="MG178" s="38"/>
      <c r="MH178" s="38"/>
      <c r="MI178" s="38"/>
      <c r="MJ178" s="38"/>
      <c r="MK178" s="38"/>
      <c r="ML178" s="38"/>
      <c r="MM178" s="38"/>
      <c r="MN178" s="38"/>
      <c r="MO178" s="38"/>
      <c r="MP178" s="38"/>
      <c r="MQ178" s="38"/>
      <c r="MR178" s="38"/>
      <c r="MS178" s="38"/>
      <c r="MT178" s="38"/>
      <c r="MU178" s="38"/>
      <c r="MV178" s="38"/>
      <c r="MW178" s="38"/>
      <c r="MX178" s="38"/>
      <c r="MY178" s="38"/>
      <c r="MZ178" s="38"/>
      <c r="NA178" s="38"/>
      <c r="NB178" s="38"/>
      <c r="NC178" s="38"/>
      <c r="ND178" s="38"/>
      <c r="NE178" s="38"/>
      <c r="NF178" s="38"/>
      <c r="NG178" s="38"/>
      <c r="NH178" s="38"/>
      <c r="NI178" s="38"/>
      <c r="NJ178" s="38"/>
      <c r="NK178" s="38"/>
      <c r="NL178" s="38"/>
      <c r="NM178" s="38"/>
      <c r="NN178" s="38"/>
      <c r="NO178" s="38"/>
      <c r="NP178" s="38"/>
      <c r="NQ178" s="38"/>
      <c r="NR178" s="38"/>
      <c r="NS178" s="38"/>
      <c r="NT178" s="38"/>
      <c r="NU178" s="38"/>
      <c r="NV178" s="38"/>
      <c r="NW178" s="38"/>
      <c r="NX178" s="38"/>
      <c r="NY178" s="38"/>
      <c r="NZ178" s="38"/>
      <c r="OA178" s="38"/>
      <c r="OB178" s="38"/>
      <c r="OC178" s="38"/>
      <c r="OD178" s="38"/>
      <c r="OE178" s="38"/>
      <c r="OF178" s="38"/>
      <c r="OG178" s="38"/>
      <c r="OH178" s="38"/>
      <c r="OI178" s="38"/>
      <c r="OJ178" s="38"/>
      <c r="OK178" s="38"/>
      <c r="OL178" s="38"/>
      <c r="OM178" s="38"/>
      <c r="ON178" s="38"/>
      <c r="OO178" s="38"/>
      <c r="OP178" s="38"/>
      <c r="OQ178" s="38"/>
      <c r="OR178" s="38"/>
      <c r="OS178" s="38"/>
      <c r="OT178" s="38"/>
      <c r="OU178" s="38"/>
      <c r="OV178" s="38"/>
      <c r="OW178" s="38"/>
      <c r="OX178" s="38"/>
      <c r="OY178" s="38"/>
      <c r="OZ178" s="38"/>
      <c r="PA178" s="38"/>
      <c r="PB178" s="38"/>
      <c r="PC178" s="38"/>
      <c r="PD178" s="38"/>
      <c r="PE178" s="38"/>
      <c r="PF178" s="38"/>
      <c r="PG178" s="38"/>
      <c r="PH178" s="38"/>
      <c r="PI178" s="38"/>
      <c r="PJ178" s="38"/>
      <c r="PK178" s="38"/>
      <c r="PL178" s="38"/>
      <c r="PM178" s="38"/>
      <c r="PN178" s="38"/>
      <c r="PO178" s="38"/>
      <c r="PP178" s="38"/>
      <c r="PQ178" s="38"/>
      <c r="PR178" s="38"/>
      <c r="PS178" s="38"/>
      <c r="PT178" s="38"/>
      <c r="PU178" s="38"/>
      <c r="PV178" s="38"/>
      <c r="PW178" s="38"/>
      <c r="PX178" s="38"/>
      <c r="PY178" s="38"/>
      <c r="PZ178" s="38"/>
      <c r="QA178" s="38">
        <v>10</v>
      </c>
      <c r="QB178" s="38"/>
      <c r="QC178" s="38"/>
      <c r="QD178" s="38"/>
      <c r="QE178" s="38"/>
      <c r="QF178" s="38"/>
      <c r="QG178" s="38"/>
      <c r="QH178" s="38"/>
      <c r="QI178" s="38"/>
      <c r="QJ178" s="38"/>
      <c r="QK178" s="38"/>
      <c r="QL178" s="38">
        <v>10</v>
      </c>
      <c r="QM178" s="38"/>
      <c r="QN178" s="38"/>
      <c r="QO178" s="38"/>
      <c r="QP178" s="38"/>
      <c r="QQ178" s="38"/>
      <c r="QR178" s="38"/>
      <c r="QS178" s="38"/>
      <c r="QT178" s="38"/>
      <c r="QU178" s="38"/>
      <c r="QV178" s="38"/>
      <c r="QW178" s="38"/>
      <c r="QX178" s="38"/>
      <c r="QY178" s="38"/>
      <c r="QZ178" s="38"/>
      <c r="RA178" s="38"/>
      <c r="RB178" s="38"/>
      <c r="RC178" s="38"/>
      <c r="RD178" s="38"/>
      <c r="RE178" s="38"/>
      <c r="RF178" s="38"/>
      <c r="RG178" s="38"/>
      <c r="RH178" s="38"/>
      <c r="RI178" s="38"/>
      <c r="RJ178" s="38"/>
      <c r="RK178" s="38"/>
      <c r="RL178" s="38"/>
      <c r="RM178" s="38"/>
      <c r="RN178" s="38"/>
      <c r="RO178" s="38">
        <v>9</v>
      </c>
      <c r="RP178" s="38"/>
      <c r="RQ178" s="38"/>
      <c r="RR178" s="38"/>
      <c r="RS178" s="38"/>
      <c r="RT178" s="38">
        <v>9</v>
      </c>
      <c r="RU178" s="38"/>
      <c r="RV178" s="38"/>
      <c r="RW178" s="38"/>
      <c r="RX178" s="38"/>
      <c r="RY178" s="38"/>
      <c r="RZ178" s="38"/>
      <c r="SA178" s="38"/>
      <c r="SB178" s="38"/>
      <c r="SC178" s="38"/>
      <c r="SD178" s="38"/>
      <c r="SE178" s="38"/>
      <c r="SF178" s="38"/>
      <c r="SG178" s="38"/>
      <c r="SH178" s="38"/>
      <c r="SI178" s="38"/>
      <c r="SJ178" s="38"/>
      <c r="SK178" s="38"/>
      <c r="SL178" s="38"/>
      <c r="SM178" s="38"/>
      <c r="SN178" s="38"/>
      <c r="SO178" s="38"/>
      <c r="SP178" s="38"/>
      <c r="SQ178" s="38"/>
      <c r="SR178" s="38"/>
      <c r="SS178" s="38"/>
      <c r="ST178" s="38"/>
      <c r="SU178" s="38"/>
      <c r="SV178" s="38"/>
      <c r="SW178" s="38"/>
      <c r="SX178" s="38"/>
      <c r="SY178" s="38"/>
      <c r="SZ178" s="38"/>
      <c r="TA178" s="38"/>
      <c r="TB178" s="38"/>
      <c r="TC178" s="38"/>
      <c r="TD178" s="38"/>
      <c r="TE178" s="38">
        <v>30</v>
      </c>
      <c r="TF178" s="38"/>
      <c r="TG178" s="38"/>
      <c r="TH178" s="38"/>
      <c r="TI178" s="38"/>
      <c r="TJ178" s="38">
        <v>20</v>
      </c>
      <c r="TK178" s="38"/>
      <c r="TL178" s="38"/>
      <c r="TM178" s="38"/>
      <c r="TN178" s="38"/>
      <c r="TO178" s="38"/>
      <c r="TP178" s="38"/>
      <c r="TQ178" s="38"/>
      <c r="TR178" s="38"/>
      <c r="TS178" s="38"/>
      <c r="TT178" s="38"/>
      <c r="TU178" s="38"/>
      <c r="TV178" s="38"/>
      <c r="TW178" s="38">
        <v>10</v>
      </c>
      <c r="TX178" s="38"/>
      <c r="TY178" s="38"/>
      <c r="TZ178" s="38"/>
      <c r="UA178" s="38"/>
      <c r="UB178" s="38"/>
      <c r="UC178" s="38"/>
      <c r="UD178" s="38"/>
      <c r="UE178" s="38"/>
      <c r="UF178" s="38"/>
      <c r="UG178" s="38"/>
      <c r="UH178" s="38"/>
      <c r="UI178" s="38"/>
      <c r="UJ178" s="38"/>
      <c r="UK178" s="38"/>
      <c r="UL178" s="38"/>
      <c r="UM178" s="38"/>
      <c r="UN178" s="38"/>
      <c r="UO178" s="38"/>
      <c r="UP178" s="38"/>
      <c r="UQ178" s="38"/>
      <c r="UR178" s="38"/>
      <c r="US178" s="38"/>
      <c r="UT178" s="38"/>
      <c r="UU178" s="38"/>
      <c r="UV178" s="38"/>
      <c r="UW178" s="38"/>
      <c r="UX178" s="38"/>
      <c r="UY178" s="38"/>
      <c r="UZ178" s="38"/>
      <c r="VA178" s="38"/>
      <c r="VB178" s="38"/>
      <c r="VC178" s="38"/>
      <c r="VD178" s="38"/>
      <c r="VE178" s="38"/>
      <c r="VF178" s="38"/>
      <c r="VG178" s="38"/>
      <c r="VH178" s="38"/>
      <c r="VI178" s="38"/>
      <c r="VJ178" s="38"/>
      <c r="VK178" s="38"/>
      <c r="VL178" s="38"/>
      <c r="VM178" s="38"/>
      <c r="VN178" s="38"/>
      <c r="VO178" s="38"/>
      <c r="VP178" s="38"/>
      <c r="VQ178" s="38"/>
      <c r="VR178" s="38"/>
      <c r="VS178" s="38"/>
      <c r="VT178" s="38"/>
      <c r="VU178" s="38"/>
      <c r="VV178" s="38"/>
      <c r="VW178" s="38"/>
      <c r="VX178" s="38"/>
      <c r="VY178" s="38"/>
      <c r="VZ178" s="38"/>
      <c r="WA178" s="38"/>
      <c r="WB178" s="38"/>
      <c r="WC178" s="38"/>
      <c r="WD178" s="38"/>
      <c r="WE178" s="38"/>
      <c r="WF178" s="38"/>
      <c r="WG178" s="38"/>
      <c r="WH178" s="38"/>
      <c r="WI178" s="38"/>
      <c r="WJ178" s="38"/>
      <c r="WK178" s="38"/>
      <c r="WL178" s="38"/>
      <c r="WM178" s="38"/>
      <c r="WN178" s="38"/>
      <c r="WO178" s="38"/>
      <c r="WP178" s="38"/>
      <c r="WQ178" s="38"/>
      <c r="WR178" s="38"/>
      <c r="WS178" s="38"/>
      <c r="WT178" s="38"/>
      <c r="WU178" s="38"/>
      <c r="WV178" s="38"/>
      <c r="WW178" s="38"/>
      <c r="WX178" s="38"/>
      <c r="WY178" s="38"/>
      <c r="WZ178" s="38"/>
      <c r="XA178" s="38"/>
      <c r="XB178" s="38"/>
      <c r="XC178" s="38"/>
      <c r="XD178" s="38"/>
      <c r="XE178" s="38"/>
      <c r="XF178" s="38"/>
      <c r="XG178" s="38"/>
      <c r="XH178" s="38"/>
      <c r="XI178" s="38"/>
      <c r="XJ178" s="38"/>
      <c r="XK178" s="38"/>
      <c r="XL178" s="38"/>
      <c r="XM178" s="38"/>
      <c r="XN178" s="38"/>
      <c r="XO178" s="38"/>
      <c r="XP178" s="38"/>
      <c r="XQ178" s="38"/>
      <c r="XR178" s="38"/>
      <c r="XS178" s="38"/>
      <c r="XT178" s="38"/>
      <c r="XU178" s="38"/>
      <c r="XV178" s="38"/>
      <c r="XW178" s="38"/>
      <c r="XX178" s="38"/>
      <c r="XY178" s="38"/>
      <c r="XZ178" s="38"/>
      <c r="YA178" s="38"/>
      <c r="YB178" s="38"/>
      <c r="YC178" s="38"/>
      <c r="YD178" s="38"/>
      <c r="YE178" s="38"/>
      <c r="YF178" s="38"/>
      <c r="YG178" s="38"/>
      <c r="YH178" s="38"/>
      <c r="YI178" s="38"/>
      <c r="YJ178" s="38"/>
      <c r="YK178" s="38"/>
      <c r="YL178" s="38"/>
      <c r="YM178" s="38"/>
      <c r="YN178" s="38"/>
      <c r="YO178" s="38"/>
      <c r="YP178" s="38"/>
      <c r="YQ178" s="38"/>
      <c r="YR178" s="38"/>
      <c r="YS178" s="38"/>
      <c r="YT178" s="38"/>
      <c r="YU178" s="38"/>
      <c r="YV178" s="38"/>
      <c r="YW178" s="38"/>
      <c r="YX178" s="38"/>
      <c r="YY178" s="38"/>
      <c r="YZ178" s="38"/>
      <c r="ZA178" s="38"/>
      <c r="ZB178" s="38"/>
      <c r="ZC178" s="38"/>
      <c r="ZD178" s="38"/>
      <c r="ZE178" s="38"/>
      <c r="ZF178" s="38"/>
      <c r="ZG178" s="38"/>
      <c r="ZH178" s="38"/>
      <c r="ZI178" s="38"/>
      <c r="ZJ178" s="38"/>
      <c r="ZK178" s="38"/>
      <c r="ZL178" s="38"/>
      <c r="ZM178" s="38"/>
      <c r="ZN178" s="38"/>
      <c r="ZO178" s="38"/>
      <c r="ZP178" s="38"/>
      <c r="ZQ178" s="38">
        <v>20</v>
      </c>
      <c r="ZR178" s="38"/>
      <c r="ZS178" s="38"/>
      <c r="ZT178" s="38"/>
      <c r="ZU178" s="38"/>
      <c r="ZV178" s="38"/>
      <c r="ZW178" s="38"/>
      <c r="ZX178" s="38"/>
      <c r="ZY178" s="38"/>
      <c r="ZZ178" s="38"/>
      <c r="AAA178" s="38"/>
      <c r="AAB178" s="38"/>
      <c r="AAC178" s="38"/>
      <c r="AAD178" s="38"/>
      <c r="AAE178" s="38"/>
      <c r="AAF178" s="38"/>
      <c r="AAG178" s="38"/>
      <c r="AAH178" s="38">
        <v>20</v>
      </c>
      <c r="AAI178" s="38"/>
      <c r="AAJ178" s="31">
        <f t="shared" si="15"/>
        <v>0</v>
      </c>
      <c r="AAK178" s="5"/>
    </row>
    <row r="179" spans="1:713" s="36" customFormat="1" x14ac:dyDescent="0.25">
      <c r="A179" s="43" t="s">
        <v>102</v>
      </c>
      <c r="B179" s="77">
        <f t="shared" si="14"/>
        <v>0</v>
      </c>
      <c r="C179" s="69">
        <v>1</v>
      </c>
      <c r="D179" s="71">
        <v>43395</v>
      </c>
      <c r="E179" s="79">
        <v>20.22</v>
      </c>
      <c r="F179" s="79">
        <f t="shared" si="17"/>
        <v>0</v>
      </c>
      <c r="G179" s="77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  <c r="AL179" s="38"/>
      <c r="AM179" s="38"/>
      <c r="AN179" s="38"/>
      <c r="AO179" s="38"/>
      <c r="AP179" s="38"/>
      <c r="AQ179" s="38"/>
      <c r="AR179" s="38"/>
      <c r="AS179" s="38"/>
      <c r="AT179" s="38"/>
      <c r="AU179" s="38"/>
      <c r="AV179" s="38"/>
      <c r="AW179" s="38"/>
      <c r="AX179" s="38"/>
      <c r="AY179" s="38"/>
      <c r="AZ179" s="38"/>
      <c r="BA179" s="38"/>
      <c r="BB179" s="38"/>
      <c r="BC179" s="38"/>
      <c r="BD179" s="38"/>
      <c r="BE179" s="38"/>
      <c r="BF179" s="38"/>
      <c r="BG179" s="38"/>
      <c r="BH179" s="38"/>
      <c r="BI179" s="38"/>
      <c r="BJ179" s="38"/>
      <c r="BK179" s="38"/>
      <c r="BL179" s="38"/>
      <c r="BM179" s="38"/>
      <c r="BN179" s="38"/>
      <c r="BO179" s="38"/>
      <c r="BP179" s="38"/>
      <c r="BQ179" s="38"/>
      <c r="BR179" s="38"/>
      <c r="BS179" s="38"/>
      <c r="BT179" s="38"/>
      <c r="BU179" s="38"/>
      <c r="BV179" s="38"/>
      <c r="BW179" s="38"/>
      <c r="BX179" s="38"/>
      <c r="BY179" s="38"/>
      <c r="BZ179" s="38"/>
      <c r="CA179" s="38"/>
      <c r="CB179" s="38"/>
      <c r="CC179" s="38"/>
      <c r="CD179" s="38"/>
      <c r="CE179" s="38"/>
      <c r="CF179" s="38"/>
      <c r="CG179" s="38"/>
      <c r="CH179" s="38"/>
      <c r="CI179" s="38"/>
      <c r="CJ179" s="38"/>
      <c r="CK179" s="38"/>
      <c r="CL179" s="38"/>
      <c r="CM179" s="38"/>
      <c r="CN179" s="38"/>
      <c r="CO179" s="38"/>
      <c r="CP179" s="38"/>
      <c r="CQ179" s="38"/>
      <c r="CR179" s="38"/>
      <c r="CS179" s="38"/>
      <c r="CT179" s="38"/>
      <c r="CU179" s="38"/>
      <c r="CV179" s="38"/>
      <c r="CW179" s="38"/>
      <c r="CX179" s="38"/>
      <c r="CY179" s="38"/>
      <c r="CZ179" s="38"/>
      <c r="DA179" s="38"/>
      <c r="DB179" s="38"/>
      <c r="DC179" s="38"/>
      <c r="DD179" s="38"/>
      <c r="DE179" s="38"/>
      <c r="DF179" s="38"/>
      <c r="DG179" s="38"/>
      <c r="DH179" s="38"/>
      <c r="DI179" s="38"/>
      <c r="DJ179" s="38"/>
      <c r="DK179" s="38"/>
      <c r="DL179" s="38"/>
      <c r="DM179" s="38"/>
      <c r="DN179" s="38"/>
      <c r="DO179" s="38"/>
      <c r="DP179" s="38"/>
      <c r="DQ179" s="38"/>
      <c r="DR179" s="38"/>
      <c r="DS179" s="38"/>
      <c r="DT179" s="38"/>
      <c r="DU179" s="38"/>
      <c r="DV179" s="38"/>
      <c r="DW179" s="38"/>
      <c r="DX179" s="38"/>
      <c r="DY179" s="38"/>
      <c r="DZ179" s="38"/>
      <c r="EA179" s="38"/>
      <c r="EB179" s="38"/>
      <c r="EC179" s="38"/>
      <c r="ED179" s="38"/>
      <c r="EE179" s="38"/>
      <c r="EF179" s="38"/>
      <c r="EG179" s="38"/>
      <c r="EH179" s="38"/>
      <c r="EI179" s="38"/>
      <c r="EJ179" s="38"/>
      <c r="EK179" s="38"/>
      <c r="EL179" s="38"/>
      <c r="EM179" s="38"/>
      <c r="EN179" s="38"/>
      <c r="EO179" s="38"/>
      <c r="EP179" s="38"/>
      <c r="EQ179" s="38"/>
      <c r="ER179" s="38"/>
      <c r="ES179" s="38"/>
      <c r="ET179" s="38"/>
      <c r="EU179" s="38"/>
      <c r="EV179" s="38"/>
      <c r="EW179" s="38"/>
      <c r="EX179" s="38"/>
      <c r="EY179" s="38"/>
      <c r="EZ179" s="38"/>
      <c r="FA179" s="38"/>
      <c r="FB179" s="38"/>
      <c r="FC179" s="38"/>
      <c r="FD179" s="38"/>
      <c r="FE179" s="38"/>
      <c r="FF179" s="38"/>
      <c r="FG179" s="38"/>
      <c r="FH179" s="38"/>
      <c r="FI179" s="38"/>
      <c r="FJ179" s="38"/>
      <c r="FK179" s="38"/>
      <c r="FL179" s="38"/>
      <c r="FM179" s="38"/>
      <c r="FN179" s="38"/>
      <c r="FO179" s="38"/>
      <c r="FP179" s="38"/>
      <c r="FQ179" s="38"/>
      <c r="FR179" s="38"/>
      <c r="FS179" s="38"/>
      <c r="FT179" s="38"/>
      <c r="FU179" s="38"/>
      <c r="FV179" s="38"/>
      <c r="FW179" s="38"/>
      <c r="FX179" s="38"/>
      <c r="FY179" s="38"/>
      <c r="FZ179" s="38"/>
      <c r="GA179" s="38"/>
      <c r="GB179" s="38"/>
      <c r="GC179" s="38"/>
      <c r="GD179" s="38"/>
      <c r="GE179" s="38"/>
      <c r="GF179" s="38"/>
      <c r="GG179" s="38"/>
      <c r="GH179" s="38"/>
      <c r="GI179" s="38"/>
      <c r="GJ179" s="38"/>
      <c r="GK179" s="38"/>
      <c r="GL179" s="38"/>
      <c r="GM179" s="38"/>
      <c r="GN179" s="38"/>
      <c r="GO179" s="38"/>
      <c r="GP179" s="38"/>
      <c r="GQ179" s="38"/>
      <c r="GR179" s="38"/>
      <c r="GS179" s="38"/>
      <c r="GT179" s="38"/>
      <c r="GU179" s="38"/>
      <c r="GV179" s="38"/>
      <c r="GW179" s="38"/>
      <c r="GX179" s="38"/>
      <c r="GY179" s="38"/>
      <c r="GZ179" s="38"/>
      <c r="HA179" s="38"/>
      <c r="HB179" s="38"/>
      <c r="HC179" s="38"/>
      <c r="HD179" s="38"/>
      <c r="HE179" s="38"/>
      <c r="HF179" s="38"/>
      <c r="HG179" s="38"/>
      <c r="HH179" s="38"/>
      <c r="HI179" s="38"/>
      <c r="HJ179" s="38"/>
      <c r="HK179" s="38"/>
      <c r="HL179" s="38"/>
      <c r="HM179" s="38"/>
      <c r="HN179" s="38"/>
      <c r="HO179" s="38"/>
      <c r="HP179" s="38"/>
      <c r="HQ179" s="38"/>
      <c r="HR179" s="38"/>
      <c r="HS179" s="38"/>
      <c r="HT179" s="38"/>
      <c r="HU179" s="38"/>
      <c r="HV179" s="38"/>
      <c r="HW179" s="38"/>
      <c r="HX179" s="38"/>
      <c r="HY179" s="38"/>
      <c r="HZ179" s="38"/>
      <c r="IA179" s="38"/>
      <c r="IB179" s="38"/>
      <c r="IC179" s="38"/>
      <c r="ID179" s="38"/>
      <c r="IE179" s="38"/>
      <c r="IF179" s="38"/>
      <c r="IG179" s="38"/>
      <c r="IH179" s="38"/>
      <c r="II179" s="38"/>
      <c r="IJ179" s="38"/>
      <c r="IK179" s="38"/>
      <c r="IL179" s="38"/>
      <c r="IM179" s="38"/>
      <c r="IN179" s="38"/>
      <c r="IO179" s="38"/>
      <c r="IP179" s="38"/>
      <c r="IQ179" s="38"/>
      <c r="IR179" s="38"/>
      <c r="IS179" s="38"/>
      <c r="IT179" s="38"/>
      <c r="IU179" s="38"/>
      <c r="IV179" s="38"/>
      <c r="IW179" s="38"/>
      <c r="IX179" s="38"/>
      <c r="IY179" s="38"/>
      <c r="IZ179" s="38"/>
      <c r="JA179" s="38"/>
      <c r="JB179" s="38"/>
      <c r="JC179" s="38"/>
      <c r="JD179" s="38"/>
      <c r="JE179" s="38"/>
      <c r="JF179" s="38"/>
      <c r="JG179" s="38"/>
      <c r="JH179" s="38"/>
      <c r="JI179" s="38"/>
      <c r="JJ179" s="38"/>
      <c r="JK179" s="38"/>
      <c r="JL179" s="38"/>
      <c r="JM179" s="38"/>
      <c r="JN179" s="38"/>
      <c r="JO179" s="38"/>
      <c r="JP179" s="38"/>
      <c r="JQ179" s="38"/>
      <c r="JR179" s="38"/>
      <c r="JS179" s="38"/>
      <c r="JT179" s="38"/>
      <c r="JU179" s="38"/>
      <c r="JV179" s="38"/>
      <c r="JW179" s="38"/>
      <c r="JX179" s="38"/>
      <c r="JY179" s="38"/>
      <c r="JZ179" s="38"/>
      <c r="KA179" s="38"/>
      <c r="KB179" s="38"/>
      <c r="KC179" s="38"/>
      <c r="KD179" s="38"/>
      <c r="KE179" s="38"/>
      <c r="KF179" s="38"/>
      <c r="KG179" s="38"/>
      <c r="KH179" s="38"/>
      <c r="KI179" s="38"/>
      <c r="KJ179" s="38"/>
      <c r="KK179" s="38"/>
      <c r="KL179" s="38"/>
      <c r="KM179" s="38"/>
      <c r="KN179" s="38"/>
      <c r="KO179" s="38"/>
      <c r="KP179" s="38"/>
      <c r="KQ179" s="38"/>
      <c r="KR179" s="38"/>
      <c r="KS179" s="38"/>
      <c r="KT179" s="38"/>
      <c r="KU179" s="38"/>
      <c r="KV179" s="38"/>
      <c r="KW179" s="38"/>
      <c r="KX179" s="38"/>
      <c r="KY179" s="38"/>
      <c r="KZ179" s="38"/>
      <c r="LA179" s="38"/>
      <c r="LB179" s="38"/>
      <c r="LC179" s="38"/>
      <c r="LD179" s="38"/>
      <c r="LE179" s="38"/>
      <c r="LF179" s="38"/>
      <c r="LG179" s="38"/>
      <c r="LH179" s="38"/>
      <c r="LI179" s="38"/>
      <c r="LJ179" s="38"/>
      <c r="LK179" s="38"/>
      <c r="LL179" s="38"/>
      <c r="LM179" s="38"/>
      <c r="LN179" s="38"/>
      <c r="LO179" s="38"/>
      <c r="LP179" s="38"/>
      <c r="LQ179" s="38"/>
      <c r="LR179" s="38"/>
      <c r="LS179" s="38"/>
      <c r="LT179" s="38"/>
      <c r="LU179" s="38"/>
      <c r="LV179" s="38"/>
      <c r="LW179" s="38"/>
      <c r="LX179" s="38"/>
      <c r="LY179" s="38"/>
      <c r="LZ179" s="38"/>
      <c r="MA179" s="38"/>
      <c r="MB179" s="38"/>
      <c r="MC179" s="38"/>
      <c r="MD179" s="38"/>
      <c r="ME179" s="38"/>
      <c r="MF179" s="38"/>
      <c r="MG179" s="38"/>
      <c r="MH179" s="38"/>
      <c r="MI179" s="38"/>
      <c r="MJ179" s="38"/>
      <c r="MK179" s="38"/>
      <c r="ML179" s="38"/>
      <c r="MM179" s="38"/>
      <c r="MN179" s="38"/>
      <c r="MO179" s="38"/>
      <c r="MP179" s="38"/>
      <c r="MQ179" s="38"/>
      <c r="MR179" s="38"/>
      <c r="MS179" s="38"/>
      <c r="MT179" s="38"/>
      <c r="MU179" s="38"/>
      <c r="MV179" s="38"/>
      <c r="MW179" s="38"/>
      <c r="MX179" s="38"/>
      <c r="MY179" s="38"/>
      <c r="MZ179" s="38"/>
      <c r="NA179" s="38"/>
      <c r="NB179" s="38"/>
      <c r="NC179" s="38"/>
      <c r="ND179" s="38"/>
      <c r="NE179" s="38"/>
      <c r="NF179" s="38"/>
      <c r="NG179" s="38"/>
      <c r="NH179" s="38"/>
      <c r="NI179" s="38"/>
      <c r="NJ179" s="38"/>
      <c r="NK179" s="38"/>
      <c r="NL179" s="38"/>
      <c r="NM179" s="38"/>
      <c r="NN179" s="38"/>
      <c r="NO179" s="38"/>
      <c r="NP179" s="38"/>
      <c r="NQ179" s="38"/>
      <c r="NR179" s="38"/>
      <c r="NS179" s="38"/>
      <c r="NT179" s="38"/>
      <c r="NU179" s="38"/>
      <c r="NV179" s="38"/>
      <c r="NW179" s="38"/>
      <c r="NX179" s="38"/>
      <c r="NY179" s="38"/>
      <c r="NZ179" s="38"/>
      <c r="OA179" s="38"/>
      <c r="OB179" s="38"/>
      <c r="OC179" s="38"/>
      <c r="OD179" s="38"/>
      <c r="OE179" s="38"/>
      <c r="OF179" s="38"/>
      <c r="OG179" s="38"/>
      <c r="OH179" s="38"/>
      <c r="OI179" s="38"/>
      <c r="OJ179" s="38"/>
      <c r="OK179" s="38"/>
      <c r="OL179" s="38"/>
      <c r="OM179" s="38"/>
      <c r="ON179" s="38"/>
      <c r="OO179" s="38"/>
      <c r="OP179" s="38"/>
      <c r="OQ179" s="38"/>
      <c r="OR179" s="38"/>
      <c r="OS179" s="38"/>
      <c r="OT179" s="38"/>
      <c r="OU179" s="38"/>
      <c r="OV179" s="38"/>
      <c r="OW179" s="38"/>
      <c r="OX179" s="38"/>
      <c r="OY179" s="38"/>
      <c r="OZ179" s="38"/>
      <c r="PA179" s="38"/>
      <c r="PB179" s="38"/>
      <c r="PC179" s="38"/>
      <c r="PD179" s="38"/>
      <c r="PE179" s="38"/>
      <c r="PF179" s="38"/>
      <c r="PG179" s="38"/>
      <c r="PH179" s="38"/>
      <c r="PI179" s="38"/>
      <c r="PJ179" s="38"/>
      <c r="PK179" s="38"/>
      <c r="PL179" s="38"/>
      <c r="PM179" s="38"/>
      <c r="PN179" s="38"/>
      <c r="PO179" s="38"/>
      <c r="PP179" s="38"/>
      <c r="PQ179" s="38"/>
      <c r="PR179" s="38"/>
      <c r="PS179" s="38"/>
      <c r="PT179" s="38"/>
      <c r="PU179" s="38"/>
      <c r="PV179" s="38"/>
      <c r="PW179" s="38"/>
      <c r="PX179" s="38"/>
      <c r="PY179" s="38"/>
      <c r="PZ179" s="38"/>
      <c r="QA179" s="38"/>
      <c r="QB179" s="38"/>
      <c r="QC179" s="38"/>
      <c r="QD179" s="38"/>
      <c r="QE179" s="38"/>
      <c r="QF179" s="38"/>
      <c r="QG179" s="38"/>
      <c r="QH179" s="38"/>
      <c r="QI179" s="38"/>
      <c r="QJ179" s="38"/>
      <c r="QK179" s="38"/>
      <c r="QL179" s="38"/>
      <c r="QM179" s="38"/>
      <c r="QN179" s="38"/>
      <c r="QO179" s="38"/>
      <c r="QP179" s="38"/>
      <c r="QQ179" s="38"/>
      <c r="QR179" s="38"/>
      <c r="QS179" s="38"/>
      <c r="QT179" s="38"/>
      <c r="QU179" s="38"/>
      <c r="QV179" s="38"/>
      <c r="QW179" s="38"/>
      <c r="QX179" s="38"/>
      <c r="QY179" s="38"/>
      <c r="QZ179" s="38"/>
      <c r="RA179" s="38"/>
      <c r="RB179" s="38"/>
      <c r="RC179" s="38"/>
      <c r="RD179" s="38"/>
      <c r="RE179" s="38"/>
      <c r="RF179" s="38"/>
      <c r="RG179" s="38"/>
      <c r="RH179" s="38"/>
      <c r="RI179" s="38"/>
      <c r="RJ179" s="38"/>
      <c r="RK179" s="38"/>
      <c r="RL179" s="38"/>
      <c r="RM179" s="38"/>
      <c r="RN179" s="38"/>
      <c r="RO179" s="38"/>
      <c r="RP179" s="38"/>
      <c r="RQ179" s="38"/>
      <c r="RR179" s="38"/>
      <c r="RS179" s="38"/>
      <c r="RT179" s="38"/>
      <c r="RU179" s="38"/>
      <c r="RV179" s="38"/>
      <c r="RW179" s="38"/>
      <c r="RX179" s="38"/>
      <c r="RY179" s="38"/>
      <c r="RZ179" s="38"/>
      <c r="SA179" s="38"/>
      <c r="SB179" s="38"/>
      <c r="SC179" s="38"/>
      <c r="SD179" s="38"/>
      <c r="SE179" s="38"/>
      <c r="SF179" s="38"/>
      <c r="SG179" s="38"/>
      <c r="SH179" s="38"/>
      <c r="SI179" s="38"/>
      <c r="SJ179" s="38"/>
      <c r="SK179" s="38"/>
      <c r="SL179" s="38"/>
      <c r="SM179" s="38"/>
      <c r="SN179" s="38"/>
      <c r="SO179" s="38"/>
      <c r="SP179" s="38"/>
      <c r="SQ179" s="38"/>
      <c r="SR179" s="38"/>
      <c r="SS179" s="38"/>
      <c r="ST179" s="38"/>
      <c r="SU179" s="38"/>
      <c r="SV179" s="38"/>
      <c r="SW179" s="38"/>
      <c r="SX179" s="38"/>
      <c r="SY179" s="38"/>
      <c r="SZ179" s="38"/>
      <c r="TA179" s="38"/>
      <c r="TB179" s="38"/>
      <c r="TC179" s="38"/>
      <c r="TD179" s="38"/>
      <c r="TE179" s="38"/>
      <c r="TF179" s="38"/>
      <c r="TG179" s="38"/>
      <c r="TH179" s="38"/>
      <c r="TI179" s="38"/>
      <c r="TJ179" s="38"/>
      <c r="TK179" s="38"/>
      <c r="TL179" s="38"/>
      <c r="TM179" s="38"/>
      <c r="TN179" s="38"/>
      <c r="TO179" s="38"/>
      <c r="TP179" s="38"/>
      <c r="TQ179" s="38"/>
      <c r="TR179" s="38"/>
      <c r="TS179" s="38"/>
      <c r="TT179" s="38"/>
      <c r="TU179" s="38"/>
      <c r="TV179" s="38"/>
      <c r="TW179" s="38"/>
      <c r="TX179" s="38"/>
      <c r="TY179" s="38"/>
      <c r="TZ179" s="38"/>
      <c r="UA179" s="38"/>
      <c r="UB179" s="38"/>
      <c r="UC179" s="38"/>
      <c r="UD179" s="38">
        <v>1</v>
      </c>
      <c r="UE179" s="38"/>
      <c r="UF179" s="38"/>
      <c r="UG179" s="38"/>
      <c r="UH179" s="38"/>
      <c r="UI179" s="38"/>
      <c r="UJ179" s="38"/>
      <c r="UK179" s="38"/>
      <c r="UL179" s="38"/>
      <c r="UM179" s="38"/>
      <c r="UN179" s="38">
        <v>1</v>
      </c>
      <c r="UO179" s="38"/>
      <c r="UP179" s="38"/>
      <c r="UQ179" s="38"/>
      <c r="UR179" s="38"/>
      <c r="US179" s="38"/>
      <c r="UT179" s="38"/>
      <c r="UU179" s="38"/>
      <c r="UV179" s="38"/>
      <c r="UW179" s="38"/>
      <c r="UX179" s="38"/>
      <c r="UY179" s="38"/>
      <c r="UZ179" s="38"/>
      <c r="VA179" s="38"/>
      <c r="VB179" s="38"/>
      <c r="VC179" s="38"/>
      <c r="VD179" s="38"/>
      <c r="VE179" s="38"/>
      <c r="VF179" s="38"/>
      <c r="VG179" s="38"/>
      <c r="VH179" s="38"/>
      <c r="VI179" s="38"/>
      <c r="VJ179" s="38"/>
      <c r="VK179" s="38"/>
      <c r="VL179" s="38"/>
      <c r="VM179" s="38"/>
      <c r="VN179" s="38"/>
      <c r="VO179" s="38"/>
      <c r="VP179" s="38"/>
      <c r="VQ179" s="38"/>
      <c r="VR179" s="38"/>
      <c r="VS179" s="38"/>
      <c r="VT179" s="38"/>
      <c r="VU179" s="38"/>
      <c r="VV179" s="38"/>
      <c r="VW179" s="38"/>
      <c r="VX179" s="38"/>
      <c r="VY179" s="38"/>
      <c r="VZ179" s="38"/>
      <c r="WA179" s="38"/>
      <c r="WB179" s="38"/>
      <c r="WC179" s="38"/>
      <c r="WD179" s="38"/>
      <c r="WE179" s="38"/>
      <c r="WF179" s="38"/>
      <c r="WG179" s="38"/>
      <c r="WH179" s="38"/>
      <c r="WI179" s="38"/>
      <c r="WJ179" s="38"/>
      <c r="WK179" s="38"/>
      <c r="WL179" s="38"/>
      <c r="WM179" s="38"/>
      <c r="WN179" s="38"/>
      <c r="WO179" s="38"/>
      <c r="WP179" s="38"/>
      <c r="WQ179" s="38"/>
      <c r="WR179" s="38"/>
      <c r="WS179" s="38"/>
      <c r="WT179" s="38"/>
      <c r="WU179" s="38"/>
      <c r="WV179" s="38"/>
      <c r="WW179" s="38"/>
      <c r="WX179" s="38"/>
      <c r="WY179" s="38"/>
      <c r="WZ179" s="38"/>
      <c r="XA179" s="38"/>
      <c r="XB179" s="38"/>
      <c r="XC179" s="38"/>
      <c r="XD179" s="38"/>
      <c r="XE179" s="38"/>
      <c r="XF179" s="38"/>
      <c r="XG179" s="38"/>
      <c r="XH179" s="38"/>
      <c r="XI179" s="38"/>
      <c r="XJ179" s="38"/>
      <c r="XK179" s="38"/>
      <c r="XL179" s="38"/>
      <c r="XM179" s="38"/>
      <c r="XN179" s="38"/>
      <c r="XO179" s="38"/>
      <c r="XP179" s="38"/>
      <c r="XQ179" s="38"/>
      <c r="XR179" s="38"/>
      <c r="XS179" s="38"/>
      <c r="XT179" s="38"/>
      <c r="XU179" s="38"/>
      <c r="XV179" s="38"/>
      <c r="XW179" s="38"/>
      <c r="XX179" s="38"/>
      <c r="XY179" s="38"/>
      <c r="XZ179" s="38"/>
      <c r="YA179" s="38"/>
      <c r="YB179" s="38"/>
      <c r="YC179" s="38"/>
      <c r="YD179" s="38"/>
      <c r="YE179" s="38"/>
      <c r="YF179" s="38"/>
      <c r="YG179" s="38"/>
      <c r="YH179" s="38"/>
      <c r="YI179" s="38"/>
      <c r="YJ179" s="38"/>
      <c r="YK179" s="38"/>
      <c r="YL179" s="38"/>
      <c r="YM179" s="38"/>
      <c r="YN179" s="38"/>
      <c r="YO179" s="38"/>
      <c r="YP179" s="38"/>
      <c r="YQ179" s="38"/>
      <c r="YR179" s="38"/>
      <c r="YS179" s="38"/>
      <c r="YT179" s="38"/>
      <c r="YU179" s="38"/>
      <c r="YV179" s="38"/>
      <c r="YW179" s="38"/>
      <c r="YX179" s="38"/>
      <c r="YY179" s="38"/>
      <c r="YZ179" s="38"/>
      <c r="ZA179" s="38"/>
      <c r="ZB179" s="38"/>
      <c r="ZC179" s="38"/>
      <c r="ZD179" s="38"/>
      <c r="ZE179" s="38"/>
      <c r="ZF179" s="38"/>
      <c r="ZG179" s="38"/>
      <c r="ZH179" s="38"/>
      <c r="ZI179" s="38"/>
      <c r="ZJ179" s="38"/>
      <c r="ZK179" s="38"/>
      <c r="ZL179" s="38"/>
      <c r="ZM179" s="38"/>
      <c r="ZN179" s="38"/>
      <c r="ZO179" s="38"/>
      <c r="ZP179" s="38"/>
      <c r="ZQ179" s="38"/>
      <c r="ZR179" s="38"/>
      <c r="ZS179" s="38"/>
      <c r="ZT179" s="38"/>
      <c r="ZU179" s="38"/>
      <c r="ZV179" s="38"/>
      <c r="ZW179" s="38"/>
      <c r="ZX179" s="38"/>
      <c r="ZY179" s="38"/>
      <c r="ZZ179" s="38"/>
      <c r="AAA179" s="38"/>
      <c r="AAB179" s="38"/>
      <c r="AAC179" s="38"/>
      <c r="AAD179" s="38"/>
      <c r="AAE179" s="38"/>
      <c r="AAF179" s="38"/>
      <c r="AAG179" s="38"/>
      <c r="AAH179" s="38"/>
      <c r="AAI179" s="38"/>
      <c r="AAJ179" s="31">
        <f t="shared" si="15"/>
        <v>0</v>
      </c>
      <c r="AAK179" s="5"/>
    </row>
    <row r="180" spans="1:713" s="36" customFormat="1" x14ac:dyDescent="0.25">
      <c r="A180" s="62" t="s">
        <v>28</v>
      </c>
      <c r="B180" s="77">
        <f t="shared" si="14"/>
        <v>0</v>
      </c>
      <c r="C180" s="69">
        <v>1</v>
      </c>
      <c r="D180" s="71">
        <v>43346</v>
      </c>
      <c r="E180" s="79">
        <v>27.62</v>
      </c>
      <c r="F180" s="79">
        <f t="shared" ref="F180:F187" si="18">E180*B180</f>
        <v>0</v>
      </c>
      <c r="G180" s="77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  <c r="AL180" s="38"/>
      <c r="AM180" s="38"/>
      <c r="AN180" s="38"/>
      <c r="AO180" s="38"/>
      <c r="AP180" s="38"/>
      <c r="AQ180" s="38"/>
      <c r="AR180" s="38"/>
      <c r="AS180" s="38"/>
      <c r="AT180" s="38"/>
      <c r="AU180" s="38"/>
      <c r="AV180" s="38"/>
      <c r="AW180" s="38"/>
      <c r="AX180" s="38"/>
      <c r="AY180" s="38"/>
      <c r="AZ180" s="38"/>
      <c r="BA180" s="38"/>
      <c r="BB180" s="38"/>
      <c r="BC180" s="38"/>
      <c r="BD180" s="38"/>
      <c r="BE180" s="38"/>
      <c r="BF180" s="38"/>
      <c r="BG180" s="38"/>
      <c r="BH180" s="38"/>
      <c r="BI180" s="38"/>
      <c r="BJ180" s="38"/>
      <c r="BK180" s="38"/>
      <c r="BL180" s="38"/>
      <c r="BM180" s="38"/>
      <c r="BN180" s="38"/>
      <c r="BO180" s="38"/>
      <c r="BP180" s="38"/>
      <c r="BQ180" s="38"/>
      <c r="BR180" s="38"/>
      <c r="BS180" s="38"/>
      <c r="BT180" s="38"/>
      <c r="BU180" s="38"/>
      <c r="BV180" s="38"/>
      <c r="BW180" s="38"/>
      <c r="BX180" s="38"/>
      <c r="BY180" s="38">
        <v>3</v>
      </c>
      <c r="BZ180" s="38"/>
      <c r="CA180" s="38"/>
      <c r="CB180" s="38"/>
      <c r="CC180" s="38">
        <v>3</v>
      </c>
      <c r="CD180" s="38"/>
      <c r="CE180" s="38"/>
      <c r="CF180" s="38"/>
      <c r="CG180" s="38"/>
      <c r="CH180" s="38"/>
      <c r="CI180" s="38"/>
      <c r="CJ180" s="38"/>
      <c r="CK180" s="38"/>
      <c r="CL180" s="38"/>
      <c r="CM180" s="38"/>
      <c r="CN180" s="38"/>
      <c r="CO180" s="38"/>
      <c r="CP180" s="38"/>
      <c r="CQ180" s="38"/>
      <c r="CR180" s="38"/>
      <c r="CS180" s="38"/>
      <c r="CT180" s="38"/>
      <c r="CU180" s="38"/>
      <c r="CV180" s="38"/>
      <c r="CW180" s="38"/>
      <c r="CX180" s="38"/>
      <c r="CY180" s="38"/>
      <c r="CZ180" s="38"/>
      <c r="DA180" s="38"/>
      <c r="DB180" s="38"/>
      <c r="DC180" s="38"/>
      <c r="DD180" s="38"/>
      <c r="DE180" s="38"/>
      <c r="DF180" s="38"/>
      <c r="DG180" s="38"/>
      <c r="DH180" s="38"/>
      <c r="DI180" s="38"/>
      <c r="DJ180" s="38"/>
      <c r="DK180" s="38"/>
      <c r="DL180" s="38"/>
      <c r="DM180" s="38"/>
      <c r="DN180" s="38"/>
      <c r="DO180" s="38"/>
      <c r="DP180" s="38"/>
      <c r="DQ180" s="38"/>
      <c r="DR180" s="38"/>
      <c r="DS180" s="38"/>
      <c r="DT180" s="38"/>
      <c r="DU180" s="38"/>
      <c r="DV180" s="38"/>
      <c r="DW180" s="38"/>
      <c r="DX180" s="38"/>
      <c r="DY180" s="38"/>
      <c r="DZ180" s="38"/>
      <c r="EA180" s="38"/>
      <c r="EB180" s="38"/>
      <c r="EC180" s="38"/>
      <c r="ED180" s="38"/>
      <c r="EE180" s="38"/>
      <c r="EF180" s="38"/>
      <c r="EG180" s="38"/>
      <c r="EH180" s="38"/>
      <c r="EI180" s="38"/>
      <c r="EJ180" s="38"/>
      <c r="EK180" s="38"/>
      <c r="EL180" s="38"/>
      <c r="EM180" s="38"/>
      <c r="EN180" s="38"/>
      <c r="EO180" s="38"/>
      <c r="EP180" s="38"/>
      <c r="EQ180" s="38"/>
      <c r="ER180" s="38"/>
      <c r="ES180" s="38"/>
      <c r="ET180" s="38"/>
      <c r="EU180" s="38"/>
      <c r="EV180" s="38"/>
      <c r="EW180" s="38"/>
      <c r="EX180" s="38"/>
      <c r="EY180" s="38"/>
      <c r="EZ180" s="38"/>
      <c r="FA180" s="38"/>
      <c r="FB180" s="38"/>
      <c r="FC180" s="38"/>
      <c r="FD180" s="38"/>
      <c r="FE180" s="38"/>
      <c r="FF180" s="38"/>
      <c r="FG180" s="38"/>
      <c r="FH180" s="38"/>
      <c r="FI180" s="38"/>
      <c r="FJ180" s="38"/>
      <c r="FK180" s="38"/>
      <c r="FL180" s="38"/>
      <c r="FM180" s="38"/>
      <c r="FN180" s="38"/>
      <c r="FO180" s="38"/>
      <c r="FP180" s="38"/>
      <c r="FQ180" s="38"/>
      <c r="FR180" s="38"/>
      <c r="FS180" s="38"/>
      <c r="FT180" s="38"/>
      <c r="FU180" s="38"/>
      <c r="FV180" s="38"/>
      <c r="FW180" s="38"/>
      <c r="FX180" s="38"/>
      <c r="FY180" s="38"/>
      <c r="FZ180" s="38"/>
      <c r="GA180" s="38"/>
      <c r="GB180" s="38"/>
      <c r="GC180" s="38"/>
      <c r="GD180" s="38"/>
      <c r="GE180" s="38"/>
      <c r="GF180" s="38"/>
      <c r="GG180" s="38"/>
      <c r="GH180" s="38"/>
      <c r="GI180" s="38"/>
      <c r="GJ180" s="38"/>
      <c r="GK180" s="38"/>
      <c r="GL180" s="38"/>
      <c r="GM180" s="38"/>
      <c r="GN180" s="38"/>
      <c r="GO180" s="38"/>
      <c r="GP180" s="38"/>
      <c r="GQ180" s="38"/>
      <c r="GR180" s="38"/>
      <c r="GS180" s="38"/>
      <c r="GT180" s="38"/>
      <c r="GU180" s="38"/>
      <c r="GV180" s="38"/>
      <c r="GW180" s="38"/>
      <c r="GX180" s="38"/>
      <c r="GY180" s="38"/>
      <c r="GZ180" s="38"/>
      <c r="HA180" s="38"/>
      <c r="HB180" s="38"/>
      <c r="HC180" s="38"/>
      <c r="HD180" s="38"/>
      <c r="HE180" s="38"/>
      <c r="HF180" s="38"/>
      <c r="HG180" s="38"/>
      <c r="HH180" s="38"/>
      <c r="HI180" s="38"/>
      <c r="HJ180" s="38"/>
      <c r="HK180" s="38"/>
      <c r="HL180" s="38"/>
      <c r="HM180" s="38"/>
      <c r="HN180" s="38"/>
      <c r="HO180" s="38"/>
      <c r="HP180" s="38"/>
      <c r="HQ180" s="38"/>
      <c r="HR180" s="38"/>
      <c r="HS180" s="38"/>
      <c r="HT180" s="38"/>
      <c r="HU180" s="38"/>
      <c r="HV180" s="38"/>
      <c r="HW180" s="38"/>
      <c r="HX180" s="38"/>
      <c r="HY180" s="38"/>
      <c r="HZ180" s="38"/>
      <c r="IA180" s="38"/>
      <c r="IB180" s="38"/>
      <c r="IC180" s="38"/>
      <c r="ID180" s="38"/>
      <c r="IE180" s="38"/>
      <c r="IF180" s="38"/>
      <c r="IG180" s="38"/>
      <c r="IH180" s="38"/>
      <c r="II180" s="38"/>
      <c r="IJ180" s="38"/>
      <c r="IK180" s="38"/>
      <c r="IL180" s="38"/>
      <c r="IM180" s="38"/>
      <c r="IN180" s="38"/>
      <c r="IO180" s="38"/>
      <c r="IP180" s="38"/>
      <c r="IQ180" s="38"/>
      <c r="IR180" s="38"/>
      <c r="IS180" s="38"/>
      <c r="IT180" s="38"/>
      <c r="IU180" s="38"/>
      <c r="IV180" s="38"/>
      <c r="IW180" s="38"/>
      <c r="IX180" s="38"/>
      <c r="IY180" s="38"/>
      <c r="IZ180" s="38"/>
      <c r="JA180" s="38"/>
      <c r="JB180" s="38"/>
      <c r="JC180" s="38"/>
      <c r="JD180" s="38"/>
      <c r="JE180" s="38"/>
      <c r="JF180" s="38"/>
      <c r="JG180" s="38"/>
      <c r="JH180" s="38"/>
      <c r="JI180" s="38"/>
      <c r="JJ180" s="38"/>
      <c r="JK180" s="38"/>
      <c r="JL180" s="38"/>
      <c r="JM180" s="38"/>
      <c r="JN180" s="38"/>
      <c r="JO180" s="38"/>
      <c r="JP180" s="38"/>
      <c r="JQ180" s="38"/>
      <c r="JR180" s="38"/>
      <c r="JS180" s="38"/>
      <c r="JT180" s="38"/>
      <c r="JU180" s="38"/>
      <c r="JV180" s="38"/>
      <c r="JW180" s="38"/>
      <c r="JX180" s="38"/>
      <c r="JY180" s="38"/>
      <c r="JZ180" s="38"/>
      <c r="KA180" s="38"/>
      <c r="KB180" s="38"/>
      <c r="KC180" s="38"/>
      <c r="KD180" s="38"/>
      <c r="KE180" s="38"/>
      <c r="KF180" s="38"/>
      <c r="KG180" s="38"/>
      <c r="KH180" s="38"/>
      <c r="KI180" s="38"/>
      <c r="KJ180" s="38"/>
      <c r="KK180" s="38"/>
      <c r="KL180" s="38"/>
      <c r="KM180" s="38"/>
      <c r="KN180" s="38"/>
      <c r="KO180" s="38"/>
      <c r="KP180" s="38"/>
      <c r="KQ180" s="38"/>
      <c r="KR180" s="38"/>
      <c r="KS180" s="38"/>
      <c r="KT180" s="38"/>
      <c r="KU180" s="38"/>
      <c r="KV180" s="38"/>
      <c r="KW180" s="38"/>
      <c r="KX180" s="38"/>
      <c r="KY180" s="38"/>
      <c r="KZ180" s="38"/>
      <c r="LA180" s="38"/>
      <c r="LB180" s="38"/>
      <c r="LC180" s="38"/>
      <c r="LD180" s="38"/>
      <c r="LE180" s="38"/>
      <c r="LF180" s="38"/>
      <c r="LG180" s="38"/>
      <c r="LH180" s="38"/>
      <c r="LI180" s="38"/>
      <c r="LJ180" s="38"/>
      <c r="LK180" s="38"/>
      <c r="LL180" s="38"/>
      <c r="LM180" s="38"/>
      <c r="LN180" s="38"/>
      <c r="LO180" s="38"/>
      <c r="LP180" s="38"/>
      <c r="LQ180" s="38"/>
      <c r="LR180" s="38"/>
      <c r="LS180" s="38"/>
      <c r="LT180" s="38"/>
      <c r="LU180" s="38"/>
      <c r="LV180" s="38"/>
      <c r="LW180" s="38"/>
      <c r="LX180" s="38"/>
      <c r="LY180" s="38"/>
      <c r="LZ180" s="38"/>
      <c r="MA180" s="38"/>
      <c r="MB180" s="38"/>
      <c r="MC180" s="38"/>
      <c r="MD180" s="38"/>
      <c r="ME180" s="38"/>
      <c r="MF180" s="38"/>
      <c r="MG180" s="38"/>
      <c r="MH180" s="38"/>
      <c r="MI180" s="38"/>
      <c r="MJ180" s="38"/>
      <c r="MK180" s="38"/>
      <c r="ML180" s="38"/>
      <c r="MM180" s="38"/>
      <c r="MN180" s="38"/>
      <c r="MO180" s="38"/>
      <c r="MP180" s="38"/>
      <c r="MQ180" s="38"/>
      <c r="MR180" s="38"/>
      <c r="MS180" s="38"/>
      <c r="MT180" s="38"/>
      <c r="MU180" s="38"/>
      <c r="MV180" s="38"/>
      <c r="MW180" s="38"/>
      <c r="MX180" s="38"/>
      <c r="MY180" s="38"/>
      <c r="MZ180" s="38"/>
      <c r="NA180" s="38"/>
      <c r="NB180" s="38"/>
      <c r="NC180" s="38"/>
      <c r="ND180" s="38"/>
      <c r="NE180" s="38"/>
      <c r="NF180" s="38"/>
      <c r="NG180" s="38"/>
      <c r="NH180" s="38"/>
      <c r="NI180" s="38"/>
      <c r="NJ180" s="38"/>
      <c r="NK180" s="38"/>
      <c r="NL180" s="38"/>
      <c r="NM180" s="38"/>
      <c r="NN180" s="38"/>
      <c r="NO180" s="38"/>
      <c r="NP180" s="38"/>
      <c r="NQ180" s="38"/>
      <c r="NR180" s="38"/>
      <c r="NS180" s="38"/>
      <c r="NT180" s="38"/>
      <c r="NU180" s="38"/>
      <c r="NV180" s="38"/>
      <c r="NW180" s="38"/>
      <c r="NX180" s="38"/>
      <c r="NY180" s="38"/>
      <c r="NZ180" s="38"/>
      <c r="OA180" s="38"/>
      <c r="OB180" s="38"/>
      <c r="OC180" s="38"/>
      <c r="OD180" s="38"/>
      <c r="OE180" s="38"/>
      <c r="OF180" s="38"/>
      <c r="OG180" s="38"/>
      <c r="OH180" s="38"/>
      <c r="OI180" s="38"/>
      <c r="OJ180" s="38"/>
      <c r="OK180" s="38"/>
      <c r="OL180" s="38"/>
      <c r="OM180" s="38"/>
      <c r="ON180" s="38"/>
      <c r="OO180" s="38"/>
      <c r="OP180" s="38"/>
      <c r="OQ180" s="38"/>
      <c r="OR180" s="38"/>
      <c r="OS180" s="38"/>
      <c r="OT180" s="38"/>
      <c r="OU180" s="38"/>
      <c r="OV180" s="38"/>
      <c r="OW180" s="38"/>
      <c r="OX180" s="38"/>
      <c r="OY180" s="38"/>
      <c r="OZ180" s="38"/>
      <c r="PA180" s="38"/>
      <c r="PB180" s="38"/>
      <c r="PC180" s="38"/>
      <c r="PD180" s="38"/>
      <c r="PE180" s="38"/>
      <c r="PF180" s="38"/>
      <c r="PG180" s="38"/>
      <c r="PH180" s="38"/>
      <c r="PI180" s="38"/>
      <c r="PJ180" s="38"/>
      <c r="PK180" s="38"/>
      <c r="PL180" s="38"/>
      <c r="PM180" s="38"/>
      <c r="PN180" s="38"/>
      <c r="PO180" s="38"/>
      <c r="PP180" s="38"/>
      <c r="PQ180" s="38"/>
      <c r="PR180" s="38"/>
      <c r="PS180" s="38"/>
      <c r="PT180" s="38"/>
      <c r="PU180" s="38"/>
      <c r="PV180" s="38"/>
      <c r="PW180" s="38"/>
      <c r="PX180" s="38"/>
      <c r="PY180" s="38"/>
      <c r="PZ180" s="38"/>
      <c r="QA180" s="38"/>
      <c r="QB180" s="38"/>
      <c r="QC180" s="38"/>
      <c r="QD180" s="38"/>
      <c r="QE180" s="38"/>
      <c r="QF180" s="38"/>
      <c r="QG180" s="38"/>
      <c r="QH180" s="38"/>
      <c r="QI180" s="38"/>
      <c r="QJ180" s="38"/>
      <c r="QK180" s="38"/>
      <c r="QL180" s="38"/>
      <c r="QM180" s="38"/>
      <c r="QN180" s="38"/>
      <c r="QO180" s="38"/>
      <c r="QP180" s="38"/>
      <c r="QQ180" s="38"/>
      <c r="QR180" s="38"/>
      <c r="QS180" s="38"/>
      <c r="QT180" s="38"/>
      <c r="QU180" s="38"/>
      <c r="QV180" s="38"/>
      <c r="QW180" s="38"/>
      <c r="QX180" s="38"/>
      <c r="QY180" s="38"/>
      <c r="QZ180" s="38"/>
      <c r="RA180" s="38"/>
      <c r="RB180" s="38"/>
      <c r="RC180" s="38"/>
      <c r="RD180" s="38"/>
      <c r="RE180" s="38"/>
      <c r="RF180" s="38"/>
      <c r="RG180" s="38"/>
      <c r="RH180" s="38"/>
      <c r="RI180" s="38"/>
      <c r="RJ180" s="38"/>
      <c r="RK180" s="38"/>
      <c r="RL180" s="38"/>
      <c r="RM180" s="38"/>
      <c r="RN180" s="38"/>
      <c r="RO180" s="38">
        <v>2</v>
      </c>
      <c r="RP180" s="38"/>
      <c r="RQ180" s="38"/>
      <c r="RR180" s="38">
        <v>2</v>
      </c>
      <c r="RS180" s="38"/>
      <c r="RT180" s="38"/>
      <c r="RU180" s="38"/>
      <c r="RV180" s="38"/>
      <c r="RW180" s="38"/>
      <c r="RX180" s="38"/>
      <c r="RY180" s="38"/>
      <c r="RZ180" s="38"/>
      <c r="SA180" s="38"/>
      <c r="SB180" s="38"/>
      <c r="SC180" s="38"/>
      <c r="SD180" s="38"/>
      <c r="SE180" s="38"/>
      <c r="SF180" s="38"/>
      <c r="SG180" s="38"/>
      <c r="SH180" s="38"/>
      <c r="SI180" s="38"/>
      <c r="SJ180" s="38"/>
      <c r="SK180" s="38"/>
      <c r="SL180" s="38"/>
      <c r="SM180" s="38"/>
      <c r="SN180" s="38"/>
      <c r="SO180" s="38"/>
      <c r="SP180" s="38"/>
      <c r="SQ180" s="38"/>
      <c r="SR180" s="38"/>
      <c r="SS180" s="38"/>
      <c r="ST180" s="38"/>
      <c r="SU180" s="38"/>
      <c r="SV180" s="38"/>
      <c r="SW180" s="38"/>
      <c r="SX180" s="38"/>
      <c r="SY180" s="38"/>
      <c r="SZ180" s="38"/>
      <c r="TA180" s="38"/>
      <c r="TB180" s="38"/>
      <c r="TC180" s="38"/>
      <c r="TD180" s="38"/>
      <c r="TE180" s="38"/>
      <c r="TF180" s="38"/>
      <c r="TG180" s="38"/>
      <c r="TH180" s="38"/>
      <c r="TI180" s="38"/>
      <c r="TJ180" s="38"/>
      <c r="TK180" s="38"/>
      <c r="TL180" s="38"/>
      <c r="TM180" s="38"/>
      <c r="TN180" s="38"/>
      <c r="TO180" s="38"/>
      <c r="TP180" s="38"/>
      <c r="TQ180" s="38"/>
      <c r="TR180" s="38"/>
      <c r="TS180" s="38"/>
      <c r="TT180" s="38"/>
      <c r="TU180" s="38"/>
      <c r="TV180" s="38"/>
      <c r="TW180" s="38"/>
      <c r="TX180" s="38"/>
      <c r="TY180" s="38"/>
      <c r="TZ180" s="38"/>
      <c r="UA180" s="38"/>
      <c r="UB180" s="38"/>
      <c r="UC180" s="38"/>
      <c r="UD180" s="38"/>
      <c r="UE180" s="38"/>
      <c r="UF180" s="38"/>
      <c r="UG180" s="38"/>
      <c r="UH180" s="38"/>
      <c r="UI180" s="38"/>
      <c r="UJ180" s="38"/>
      <c r="UK180" s="38"/>
      <c r="UL180" s="38"/>
      <c r="UM180" s="38"/>
      <c r="UN180" s="38"/>
      <c r="UO180" s="38"/>
      <c r="UP180" s="38"/>
      <c r="UQ180" s="38"/>
      <c r="UR180" s="38"/>
      <c r="US180" s="38"/>
      <c r="UT180" s="38"/>
      <c r="UU180" s="38"/>
      <c r="UV180" s="38"/>
      <c r="UW180" s="38"/>
      <c r="UX180" s="38"/>
      <c r="UY180" s="38"/>
      <c r="UZ180" s="38"/>
      <c r="VA180" s="38"/>
      <c r="VB180" s="38"/>
      <c r="VC180" s="38"/>
      <c r="VD180" s="38"/>
      <c r="VE180" s="38"/>
      <c r="VF180" s="38"/>
      <c r="VG180" s="38"/>
      <c r="VH180" s="38"/>
      <c r="VI180" s="38"/>
      <c r="VJ180" s="38"/>
      <c r="VK180" s="38"/>
      <c r="VL180" s="38"/>
      <c r="VM180" s="38"/>
      <c r="VN180" s="38"/>
      <c r="VO180" s="38"/>
      <c r="VP180" s="38"/>
      <c r="VQ180" s="38"/>
      <c r="VR180" s="38"/>
      <c r="VS180" s="38"/>
      <c r="VT180" s="38"/>
      <c r="VU180" s="38"/>
      <c r="VV180" s="38"/>
      <c r="VW180" s="38"/>
      <c r="VX180" s="38"/>
      <c r="VY180" s="38"/>
      <c r="VZ180" s="38"/>
      <c r="WA180" s="38"/>
      <c r="WB180" s="38"/>
      <c r="WC180" s="38"/>
      <c r="WD180" s="38"/>
      <c r="WE180" s="38"/>
      <c r="WF180" s="38"/>
      <c r="WG180" s="38"/>
      <c r="WH180" s="38"/>
      <c r="WI180" s="38"/>
      <c r="WJ180" s="38"/>
      <c r="WK180" s="38"/>
      <c r="WL180" s="38"/>
      <c r="WM180" s="38"/>
      <c r="WN180" s="38"/>
      <c r="WO180" s="38"/>
      <c r="WP180" s="38"/>
      <c r="WQ180" s="38"/>
      <c r="WR180" s="38"/>
      <c r="WS180" s="38"/>
      <c r="WT180" s="38"/>
      <c r="WU180" s="38"/>
      <c r="WV180" s="38"/>
      <c r="WW180" s="38"/>
      <c r="WX180" s="38"/>
      <c r="WY180" s="38"/>
      <c r="WZ180" s="38"/>
      <c r="XA180" s="38"/>
      <c r="XB180" s="38"/>
      <c r="XC180" s="38"/>
      <c r="XD180" s="38"/>
      <c r="XE180" s="38"/>
      <c r="XF180" s="38"/>
      <c r="XG180" s="38"/>
      <c r="XH180" s="38"/>
      <c r="XI180" s="38"/>
      <c r="XJ180" s="38"/>
      <c r="XK180" s="38"/>
      <c r="XL180" s="38"/>
      <c r="XM180" s="38"/>
      <c r="XN180" s="38"/>
      <c r="XO180" s="38"/>
      <c r="XP180" s="38"/>
      <c r="XQ180" s="38"/>
      <c r="XR180" s="38"/>
      <c r="XS180" s="38"/>
      <c r="XT180" s="38"/>
      <c r="XU180" s="38"/>
      <c r="XV180" s="38"/>
      <c r="XW180" s="38"/>
      <c r="XX180" s="38"/>
      <c r="XY180" s="38"/>
      <c r="XZ180" s="38"/>
      <c r="YA180" s="38"/>
      <c r="YB180" s="38"/>
      <c r="YC180" s="38"/>
      <c r="YD180" s="38"/>
      <c r="YE180" s="38"/>
      <c r="YF180" s="38"/>
      <c r="YG180" s="38"/>
      <c r="YH180" s="38"/>
      <c r="YI180" s="38"/>
      <c r="YJ180" s="38"/>
      <c r="YK180" s="38"/>
      <c r="YL180" s="38"/>
      <c r="YM180" s="38"/>
      <c r="YN180" s="38"/>
      <c r="YO180" s="38"/>
      <c r="YP180" s="38"/>
      <c r="YQ180" s="38"/>
      <c r="YR180" s="38"/>
      <c r="YS180" s="38"/>
      <c r="YT180" s="38"/>
      <c r="YU180" s="38"/>
      <c r="YV180" s="38"/>
      <c r="YW180" s="38"/>
      <c r="YX180" s="38"/>
      <c r="YY180" s="38"/>
      <c r="YZ180" s="38"/>
      <c r="ZA180" s="38"/>
      <c r="ZB180" s="38"/>
      <c r="ZC180" s="38"/>
      <c r="ZD180" s="38"/>
      <c r="ZE180" s="38"/>
      <c r="ZF180" s="38"/>
      <c r="ZG180" s="38"/>
      <c r="ZH180" s="38"/>
      <c r="ZI180" s="38"/>
      <c r="ZJ180" s="38"/>
      <c r="ZK180" s="38"/>
      <c r="ZL180" s="38"/>
      <c r="ZM180" s="38"/>
      <c r="ZN180" s="38"/>
      <c r="ZO180" s="38"/>
      <c r="ZP180" s="38"/>
      <c r="ZQ180" s="38"/>
      <c r="ZR180" s="38"/>
      <c r="ZS180" s="38"/>
      <c r="ZT180" s="38"/>
      <c r="ZU180" s="38"/>
      <c r="ZV180" s="38"/>
      <c r="ZW180" s="38"/>
      <c r="ZX180" s="38"/>
      <c r="ZY180" s="38"/>
      <c r="ZZ180" s="38"/>
      <c r="AAA180" s="38"/>
      <c r="AAB180" s="38"/>
      <c r="AAC180" s="38"/>
      <c r="AAD180" s="38"/>
      <c r="AAE180" s="38"/>
      <c r="AAF180" s="38"/>
      <c r="AAG180" s="38"/>
      <c r="AAH180" s="38"/>
      <c r="AAI180" s="38"/>
      <c r="AAJ180" s="31">
        <f t="shared" si="15"/>
        <v>0</v>
      </c>
      <c r="AAK180" s="5"/>
    </row>
    <row r="181" spans="1:713" s="36" customFormat="1" x14ac:dyDescent="0.25">
      <c r="A181" s="62" t="s">
        <v>295</v>
      </c>
      <c r="B181" s="77">
        <f t="shared" si="14"/>
        <v>0</v>
      </c>
      <c r="C181" s="69">
        <v>1</v>
      </c>
      <c r="D181" s="71">
        <v>43430</v>
      </c>
      <c r="E181" s="79">
        <v>16.059999999999999</v>
      </c>
      <c r="F181" s="79">
        <f t="shared" si="18"/>
        <v>0</v>
      </c>
      <c r="G181" s="77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  <c r="AL181" s="38"/>
      <c r="AM181" s="38"/>
      <c r="AN181" s="38"/>
      <c r="AO181" s="38"/>
      <c r="AP181" s="38"/>
      <c r="AQ181" s="38"/>
      <c r="AR181" s="38"/>
      <c r="AS181" s="38"/>
      <c r="AT181" s="38"/>
      <c r="AU181" s="38"/>
      <c r="AV181" s="38"/>
      <c r="AW181" s="38"/>
      <c r="AX181" s="38"/>
      <c r="AY181" s="38"/>
      <c r="AZ181" s="38"/>
      <c r="BA181" s="38"/>
      <c r="BB181" s="38"/>
      <c r="BC181" s="38"/>
      <c r="BD181" s="38"/>
      <c r="BE181" s="38"/>
      <c r="BF181" s="38"/>
      <c r="BG181" s="38"/>
      <c r="BH181" s="38"/>
      <c r="BI181" s="38"/>
      <c r="BJ181" s="38"/>
      <c r="BK181" s="38"/>
      <c r="BL181" s="38"/>
      <c r="BM181" s="38"/>
      <c r="BN181" s="38"/>
      <c r="BO181" s="38"/>
      <c r="BP181" s="38"/>
      <c r="BQ181" s="38"/>
      <c r="BR181" s="38"/>
      <c r="BS181" s="38"/>
      <c r="BT181" s="38"/>
      <c r="BU181" s="38"/>
      <c r="BV181" s="38"/>
      <c r="BW181" s="38"/>
      <c r="BX181" s="38"/>
      <c r="BY181" s="38">
        <v>3</v>
      </c>
      <c r="BZ181" s="38"/>
      <c r="CA181" s="38"/>
      <c r="CB181" s="38"/>
      <c r="CC181" s="38">
        <v>3</v>
      </c>
      <c r="CD181" s="38"/>
      <c r="CE181" s="38"/>
      <c r="CF181" s="38"/>
      <c r="CG181" s="38"/>
      <c r="CH181" s="38"/>
      <c r="CI181" s="38"/>
      <c r="CJ181" s="38"/>
      <c r="CK181" s="38"/>
      <c r="CL181" s="38"/>
      <c r="CM181" s="38"/>
      <c r="CN181" s="38"/>
      <c r="CO181" s="38"/>
      <c r="CP181" s="38"/>
      <c r="CQ181" s="38"/>
      <c r="CR181" s="38"/>
      <c r="CS181" s="38"/>
      <c r="CT181" s="38"/>
      <c r="CU181" s="38"/>
      <c r="CV181" s="38"/>
      <c r="CW181" s="38"/>
      <c r="CX181" s="38"/>
      <c r="CY181" s="38"/>
      <c r="CZ181" s="38"/>
      <c r="DA181" s="38"/>
      <c r="DB181" s="38"/>
      <c r="DC181" s="38"/>
      <c r="DD181" s="38"/>
      <c r="DE181" s="38"/>
      <c r="DF181" s="38"/>
      <c r="DG181" s="38"/>
      <c r="DH181" s="38"/>
      <c r="DI181" s="38"/>
      <c r="DJ181" s="38"/>
      <c r="DK181" s="38"/>
      <c r="DL181" s="38"/>
      <c r="DM181" s="38"/>
      <c r="DN181" s="38"/>
      <c r="DO181" s="38"/>
      <c r="DP181" s="38"/>
      <c r="DQ181" s="38"/>
      <c r="DR181" s="38"/>
      <c r="DS181" s="38"/>
      <c r="DT181" s="38"/>
      <c r="DU181" s="38"/>
      <c r="DV181" s="38"/>
      <c r="DW181" s="38"/>
      <c r="DX181" s="38"/>
      <c r="DY181" s="38"/>
      <c r="DZ181" s="38"/>
      <c r="EA181" s="38"/>
      <c r="EB181" s="38"/>
      <c r="EC181" s="38"/>
      <c r="ED181" s="38"/>
      <c r="EE181" s="38"/>
      <c r="EF181" s="38"/>
      <c r="EG181" s="38"/>
      <c r="EH181" s="38"/>
      <c r="EI181" s="38"/>
      <c r="EJ181" s="38"/>
      <c r="EK181" s="38"/>
      <c r="EL181" s="38"/>
      <c r="EM181" s="38"/>
      <c r="EN181" s="38"/>
      <c r="EO181" s="38"/>
      <c r="EP181" s="38"/>
      <c r="EQ181" s="38"/>
      <c r="ER181" s="38"/>
      <c r="ES181" s="38"/>
      <c r="ET181" s="38"/>
      <c r="EU181" s="38"/>
      <c r="EV181" s="38"/>
      <c r="EW181" s="38"/>
      <c r="EX181" s="38"/>
      <c r="EY181" s="38"/>
      <c r="EZ181" s="38"/>
      <c r="FA181" s="38"/>
      <c r="FB181" s="38"/>
      <c r="FC181" s="38"/>
      <c r="FD181" s="38"/>
      <c r="FE181" s="38"/>
      <c r="FF181" s="38"/>
      <c r="FG181" s="38"/>
      <c r="FH181" s="38"/>
      <c r="FI181" s="38"/>
      <c r="FJ181" s="38"/>
      <c r="FK181" s="38"/>
      <c r="FL181" s="38"/>
      <c r="FM181" s="38"/>
      <c r="FN181" s="38"/>
      <c r="FO181" s="38"/>
      <c r="FP181" s="38"/>
      <c r="FQ181" s="38"/>
      <c r="FR181" s="38"/>
      <c r="FS181" s="38"/>
      <c r="FT181" s="38"/>
      <c r="FU181" s="38"/>
      <c r="FV181" s="38"/>
      <c r="FW181" s="38"/>
      <c r="FX181" s="38"/>
      <c r="FY181" s="38"/>
      <c r="FZ181" s="38"/>
      <c r="GA181" s="38"/>
      <c r="GB181" s="38"/>
      <c r="GC181" s="38"/>
      <c r="GD181" s="38"/>
      <c r="GE181" s="38"/>
      <c r="GF181" s="38"/>
      <c r="GG181" s="38"/>
      <c r="GH181" s="38"/>
      <c r="GI181" s="38"/>
      <c r="GJ181" s="38"/>
      <c r="GK181" s="38"/>
      <c r="GL181" s="38"/>
      <c r="GM181" s="38"/>
      <c r="GN181" s="38"/>
      <c r="GO181" s="38"/>
      <c r="GP181" s="38"/>
      <c r="GQ181" s="38"/>
      <c r="GR181" s="38"/>
      <c r="GS181" s="38"/>
      <c r="GT181" s="38"/>
      <c r="GU181" s="38"/>
      <c r="GV181" s="38"/>
      <c r="GW181" s="38"/>
      <c r="GX181" s="38"/>
      <c r="GY181" s="38"/>
      <c r="GZ181" s="38"/>
      <c r="HA181" s="38"/>
      <c r="HB181" s="38"/>
      <c r="HC181" s="38"/>
      <c r="HD181" s="38"/>
      <c r="HE181" s="38"/>
      <c r="HF181" s="38"/>
      <c r="HG181" s="38"/>
      <c r="HH181" s="38"/>
      <c r="HI181" s="38"/>
      <c r="HJ181" s="38"/>
      <c r="HK181" s="38"/>
      <c r="HL181" s="38"/>
      <c r="HM181" s="38"/>
      <c r="HN181" s="38"/>
      <c r="HO181" s="38"/>
      <c r="HP181" s="38"/>
      <c r="HQ181" s="38"/>
      <c r="HR181" s="38"/>
      <c r="HS181" s="38"/>
      <c r="HT181" s="38"/>
      <c r="HU181" s="38"/>
      <c r="HV181" s="38"/>
      <c r="HW181" s="38"/>
      <c r="HX181" s="38"/>
      <c r="HY181" s="38"/>
      <c r="HZ181" s="38"/>
      <c r="IA181" s="38"/>
      <c r="IB181" s="38"/>
      <c r="IC181" s="38"/>
      <c r="ID181" s="38"/>
      <c r="IE181" s="38"/>
      <c r="IF181" s="38"/>
      <c r="IG181" s="38"/>
      <c r="IH181" s="38"/>
      <c r="II181" s="38"/>
      <c r="IJ181" s="38"/>
      <c r="IK181" s="38"/>
      <c r="IL181" s="38"/>
      <c r="IM181" s="38"/>
      <c r="IN181" s="38"/>
      <c r="IO181" s="38"/>
      <c r="IP181" s="38"/>
      <c r="IQ181" s="38"/>
      <c r="IR181" s="38"/>
      <c r="IS181" s="38"/>
      <c r="IT181" s="38"/>
      <c r="IU181" s="38"/>
      <c r="IV181" s="38"/>
      <c r="IW181" s="38"/>
      <c r="IX181" s="38"/>
      <c r="IY181" s="38"/>
      <c r="IZ181" s="38"/>
      <c r="JA181" s="38"/>
      <c r="JB181" s="38"/>
      <c r="JC181" s="38"/>
      <c r="JD181" s="38"/>
      <c r="JE181" s="38"/>
      <c r="JF181" s="38"/>
      <c r="JG181" s="38"/>
      <c r="JH181" s="38"/>
      <c r="JI181" s="38"/>
      <c r="JJ181" s="38"/>
      <c r="JK181" s="38"/>
      <c r="JL181" s="38"/>
      <c r="JM181" s="38"/>
      <c r="JN181" s="38"/>
      <c r="JO181" s="38"/>
      <c r="JP181" s="38"/>
      <c r="JQ181" s="38"/>
      <c r="JR181" s="38"/>
      <c r="JS181" s="38"/>
      <c r="JT181" s="38"/>
      <c r="JU181" s="38"/>
      <c r="JV181" s="38"/>
      <c r="JW181" s="38"/>
      <c r="JX181" s="38"/>
      <c r="JY181" s="38"/>
      <c r="JZ181" s="38"/>
      <c r="KA181" s="38"/>
      <c r="KB181" s="38"/>
      <c r="KC181" s="38"/>
      <c r="KD181" s="38"/>
      <c r="KE181" s="38"/>
      <c r="KF181" s="38"/>
      <c r="KG181" s="38"/>
      <c r="KH181" s="38"/>
      <c r="KI181" s="38"/>
      <c r="KJ181" s="38"/>
      <c r="KK181" s="38"/>
      <c r="KL181" s="38"/>
      <c r="KM181" s="38"/>
      <c r="KN181" s="38"/>
      <c r="KO181" s="38"/>
      <c r="KP181" s="38"/>
      <c r="KQ181" s="38"/>
      <c r="KR181" s="38"/>
      <c r="KS181" s="38"/>
      <c r="KT181" s="38"/>
      <c r="KU181" s="38"/>
      <c r="KV181" s="38"/>
      <c r="KW181" s="38"/>
      <c r="KX181" s="38"/>
      <c r="KY181" s="38"/>
      <c r="KZ181" s="38"/>
      <c r="LA181" s="38"/>
      <c r="LB181" s="38"/>
      <c r="LC181" s="38"/>
      <c r="LD181" s="38"/>
      <c r="LE181" s="38"/>
      <c r="LF181" s="38"/>
      <c r="LG181" s="38"/>
      <c r="LH181" s="38"/>
      <c r="LI181" s="38"/>
      <c r="LJ181" s="38"/>
      <c r="LK181" s="38"/>
      <c r="LL181" s="38"/>
      <c r="LM181" s="38"/>
      <c r="LN181" s="38"/>
      <c r="LO181" s="38"/>
      <c r="LP181" s="38"/>
      <c r="LQ181" s="38"/>
      <c r="LR181" s="38"/>
      <c r="LS181" s="38"/>
      <c r="LT181" s="38"/>
      <c r="LU181" s="38"/>
      <c r="LV181" s="38"/>
      <c r="LW181" s="38"/>
      <c r="LX181" s="38"/>
      <c r="LY181" s="38"/>
      <c r="LZ181" s="38"/>
      <c r="MA181" s="38"/>
      <c r="MB181" s="38"/>
      <c r="MC181" s="38"/>
      <c r="MD181" s="38"/>
      <c r="ME181" s="38"/>
      <c r="MF181" s="38"/>
      <c r="MG181" s="38"/>
      <c r="MH181" s="38"/>
      <c r="MI181" s="38"/>
      <c r="MJ181" s="38"/>
      <c r="MK181" s="38"/>
      <c r="ML181" s="38"/>
      <c r="MM181" s="38"/>
      <c r="MN181" s="38"/>
      <c r="MO181" s="38"/>
      <c r="MP181" s="38"/>
      <c r="MQ181" s="38"/>
      <c r="MR181" s="38"/>
      <c r="MS181" s="38"/>
      <c r="MT181" s="38"/>
      <c r="MU181" s="38"/>
      <c r="MV181" s="38"/>
      <c r="MW181" s="38"/>
      <c r="MX181" s="38"/>
      <c r="MY181" s="38"/>
      <c r="MZ181" s="38"/>
      <c r="NA181" s="38"/>
      <c r="NB181" s="38"/>
      <c r="NC181" s="38"/>
      <c r="ND181" s="38"/>
      <c r="NE181" s="38"/>
      <c r="NF181" s="38"/>
      <c r="NG181" s="38"/>
      <c r="NH181" s="38"/>
      <c r="NI181" s="38"/>
      <c r="NJ181" s="38"/>
      <c r="NK181" s="38"/>
      <c r="NL181" s="38"/>
      <c r="NM181" s="38"/>
      <c r="NN181" s="38"/>
      <c r="NO181" s="38"/>
      <c r="NP181" s="38"/>
      <c r="NQ181" s="38"/>
      <c r="NR181" s="38"/>
      <c r="NS181" s="38"/>
      <c r="NT181" s="38"/>
      <c r="NU181" s="38"/>
      <c r="NV181" s="38"/>
      <c r="NW181" s="38"/>
      <c r="NX181" s="38"/>
      <c r="NY181" s="38"/>
      <c r="NZ181" s="38"/>
      <c r="OA181" s="38"/>
      <c r="OB181" s="38"/>
      <c r="OC181" s="38"/>
      <c r="OD181" s="38"/>
      <c r="OE181" s="38"/>
      <c r="OF181" s="38"/>
      <c r="OG181" s="38"/>
      <c r="OH181" s="38"/>
      <c r="OI181" s="38"/>
      <c r="OJ181" s="38"/>
      <c r="OK181" s="38"/>
      <c r="OL181" s="38"/>
      <c r="OM181" s="38"/>
      <c r="ON181" s="38"/>
      <c r="OO181" s="38"/>
      <c r="OP181" s="38"/>
      <c r="OQ181" s="38"/>
      <c r="OR181" s="38"/>
      <c r="OS181" s="38"/>
      <c r="OT181" s="38"/>
      <c r="OU181" s="38"/>
      <c r="OV181" s="38"/>
      <c r="OW181" s="38"/>
      <c r="OX181" s="38"/>
      <c r="OY181" s="38"/>
      <c r="OZ181" s="38"/>
      <c r="PA181" s="38"/>
      <c r="PB181" s="38"/>
      <c r="PC181" s="38"/>
      <c r="PD181" s="38"/>
      <c r="PE181" s="38"/>
      <c r="PF181" s="38"/>
      <c r="PG181" s="38"/>
      <c r="PH181" s="38"/>
      <c r="PI181" s="38"/>
      <c r="PJ181" s="38"/>
      <c r="PK181" s="38"/>
      <c r="PL181" s="38"/>
      <c r="PM181" s="38"/>
      <c r="PN181" s="38"/>
      <c r="PO181" s="38"/>
      <c r="PP181" s="38"/>
      <c r="PQ181" s="38"/>
      <c r="PR181" s="38"/>
      <c r="PS181" s="38"/>
      <c r="PT181" s="38"/>
      <c r="PU181" s="38"/>
      <c r="PV181" s="38"/>
      <c r="PW181" s="38"/>
      <c r="PX181" s="38"/>
      <c r="PY181" s="38"/>
      <c r="PZ181" s="38"/>
      <c r="QA181" s="38"/>
      <c r="QB181" s="38"/>
      <c r="QC181" s="38"/>
      <c r="QD181" s="38"/>
      <c r="QE181" s="38"/>
      <c r="QF181" s="38"/>
      <c r="QG181" s="38"/>
      <c r="QH181" s="38"/>
      <c r="QI181" s="38"/>
      <c r="QJ181" s="38"/>
      <c r="QK181" s="38"/>
      <c r="QL181" s="38"/>
      <c r="QM181" s="38"/>
      <c r="QN181" s="38"/>
      <c r="QO181" s="38"/>
      <c r="QP181" s="38"/>
      <c r="QQ181" s="38"/>
      <c r="QR181" s="38"/>
      <c r="QS181" s="38"/>
      <c r="QT181" s="38"/>
      <c r="QU181" s="38"/>
      <c r="QV181" s="38"/>
      <c r="QW181" s="38"/>
      <c r="QX181" s="38"/>
      <c r="QY181" s="38"/>
      <c r="QZ181" s="38"/>
      <c r="RA181" s="38"/>
      <c r="RB181" s="38"/>
      <c r="RC181" s="38"/>
      <c r="RD181" s="38"/>
      <c r="RE181" s="38"/>
      <c r="RF181" s="38"/>
      <c r="RG181" s="38"/>
      <c r="RH181" s="38"/>
      <c r="RI181" s="38"/>
      <c r="RJ181" s="38"/>
      <c r="RK181" s="38"/>
      <c r="RL181" s="38"/>
      <c r="RM181" s="38"/>
      <c r="RN181" s="38"/>
      <c r="RO181" s="38">
        <v>2</v>
      </c>
      <c r="RP181" s="38"/>
      <c r="RQ181" s="38"/>
      <c r="RR181" s="38">
        <v>2</v>
      </c>
      <c r="RS181" s="38"/>
      <c r="RT181" s="38"/>
      <c r="RU181" s="38"/>
      <c r="RV181" s="38"/>
      <c r="RW181" s="38"/>
      <c r="RX181" s="38"/>
      <c r="RY181" s="38"/>
      <c r="RZ181" s="38"/>
      <c r="SA181" s="38"/>
      <c r="SB181" s="38"/>
      <c r="SC181" s="38"/>
      <c r="SD181" s="38"/>
      <c r="SE181" s="38"/>
      <c r="SF181" s="38"/>
      <c r="SG181" s="38"/>
      <c r="SH181" s="38"/>
      <c r="SI181" s="38"/>
      <c r="SJ181" s="38"/>
      <c r="SK181" s="38"/>
      <c r="SL181" s="38"/>
      <c r="SM181" s="38"/>
      <c r="SN181" s="38"/>
      <c r="SO181" s="38"/>
      <c r="SP181" s="38"/>
      <c r="SQ181" s="38"/>
      <c r="SR181" s="38"/>
      <c r="SS181" s="38"/>
      <c r="ST181" s="38"/>
      <c r="SU181" s="38"/>
      <c r="SV181" s="38"/>
      <c r="SW181" s="38"/>
      <c r="SX181" s="38"/>
      <c r="SY181" s="38"/>
      <c r="SZ181" s="38"/>
      <c r="TA181" s="38"/>
      <c r="TB181" s="38"/>
      <c r="TC181" s="38"/>
      <c r="TD181" s="38"/>
      <c r="TE181" s="38"/>
      <c r="TF181" s="38"/>
      <c r="TG181" s="38"/>
      <c r="TH181" s="38"/>
      <c r="TI181" s="38"/>
      <c r="TJ181" s="38"/>
      <c r="TK181" s="38"/>
      <c r="TL181" s="38"/>
      <c r="TM181" s="38"/>
      <c r="TN181" s="38"/>
      <c r="TO181" s="38"/>
      <c r="TP181" s="38"/>
      <c r="TQ181" s="38"/>
      <c r="TR181" s="38"/>
      <c r="TS181" s="38"/>
      <c r="TT181" s="38"/>
      <c r="TU181" s="38"/>
      <c r="TV181" s="38"/>
      <c r="TW181" s="38"/>
      <c r="TX181" s="38"/>
      <c r="TY181" s="38"/>
      <c r="TZ181" s="38"/>
      <c r="UA181" s="38"/>
      <c r="UB181" s="38"/>
      <c r="UC181" s="38"/>
      <c r="UD181" s="38"/>
      <c r="UE181" s="38"/>
      <c r="UF181" s="38"/>
      <c r="UG181" s="38"/>
      <c r="UH181" s="38"/>
      <c r="UI181" s="38"/>
      <c r="UJ181" s="38"/>
      <c r="UK181" s="38"/>
      <c r="UL181" s="38"/>
      <c r="UM181" s="38"/>
      <c r="UN181" s="38"/>
      <c r="UO181" s="38"/>
      <c r="UP181" s="38"/>
      <c r="UQ181" s="38"/>
      <c r="UR181" s="38"/>
      <c r="US181" s="38"/>
      <c r="UT181" s="38"/>
      <c r="UU181" s="38"/>
      <c r="UV181" s="38"/>
      <c r="UW181" s="38"/>
      <c r="UX181" s="38"/>
      <c r="UY181" s="38"/>
      <c r="UZ181" s="38"/>
      <c r="VA181" s="38"/>
      <c r="VB181" s="38"/>
      <c r="VC181" s="38"/>
      <c r="VD181" s="38"/>
      <c r="VE181" s="38"/>
      <c r="VF181" s="38"/>
      <c r="VG181" s="38"/>
      <c r="VH181" s="38"/>
      <c r="VI181" s="38"/>
      <c r="VJ181" s="38"/>
      <c r="VK181" s="38"/>
      <c r="VL181" s="38"/>
      <c r="VM181" s="38"/>
      <c r="VN181" s="38"/>
      <c r="VO181" s="38"/>
      <c r="VP181" s="38"/>
      <c r="VQ181" s="38"/>
      <c r="VR181" s="38"/>
      <c r="VS181" s="38"/>
      <c r="VT181" s="38"/>
      <c r="VU181" s="38"/>
      <c r="VV181" s="38"/>
      <c r="VW181" s="38"/>
      <c r="VX181" s="38"/>
      <c r="VY181" s="38"/>
      <c r="VZ181" s="38"/>
      <c r="WA181" s="38"/>
      <c r="WB181" s="38"/>
      <c r="WC181" s="38"/>
      <c r="WD181" s="38"/>
      <c r="WE181" s="38"/>
      <c r="WF181" s="38"/>
      <c r="WG181" s="38"/>
      <c r="WH181" s="38"/>
      <c r="WI181" s="38"/>
      <c r="WJ181" s="38"/>
      <c r="WK181" s="38"/>
      <c r="WL181" s="38"/>
      <c r="WM181" s="38"/>
      <c r="WN181" s="38"/>
      <c r="WO181" s="38"/>
      <c r="WP181" s="38"/>
      <c r="WQ181" s="38"/>
      <c r="WR181" s="38"/>
      <c r="WS181" s="38"/>
      <c r="WT181" s="38"/>
      <c r="WU181" s="38"/>
      <c r="WV181" s="38"/>
      <c r="WW181" s="38"/>
      <c r="WX181" s="38"/>
      <c r="WY181" s="38"/>
      <c r="WZ181" s="38"/>
      <c r="XA181" s="38"/>
      <c r="XB181" s="38"/>
      <c r="XC181" s="38"/>
      <c r="XD181" s="38"/>
      <c r="XE181" s="38"/>
      <c r="XF181" s="38"/>
      <c r="XG181" s="38"/>
      <c r="XH181" s="38"/>
      <c r="XI181" s="38"/>
      <c r="XJ181" s="38"/>
      <c r="XK181" s="38"/>
      <c r="XL181" s="38"/>
      <c r="XM181" s="38"/>
      <c r="XN181" s="38"/>
      <c r="XO181" s="38"/>
      <c r="XP181" s="38"/>
      <c r="XQ181" s="38"/>
      <c r="XR181" s="38"/>
      <c r="XS181" s="38"/>
      <c r="XT181" s="38"/>
      <c r="XU181" s="38"/>
      <c r="XV181" s="38"/>
      <c r="XW181" s="38"/>
      <c r="XX181" s="38"/>
      <c r="XY181" s="38"/>
      <c r="XZ181" s="38"/>
      <c r="YA181" s="38"/>
      <c r="YB181" s="38"/>
      <c r="YC181" s="38"/>
      <c r="YD181" s="38"/>
      <c r="YE181" s="38"/>
      <c r="YF181" s="38"/>
      <c r="YG181" s="38"/>
      <c r="YH181" s="38"/>
      <c r="YI181" s="38"/>
      <c r="YJ181" s="38"/>
      <c r="YK181" s="38"/>
      <c r="YL181" s="38"/>
      <c r="YM181" s="38"/>
      <c r="YN181" s="38"/>
      <c r="YO181" s="38"/>
      <c r="YP181" s="38"/>
      <c r="YQ181" s="38"/>
      <c r="YR181" s="38"/>
      <c r="YS181" s="38"/>
      <c r="YT181" s="38"/>
      <c r="YU181" s="38"/>
      <c r="YV181" s="38"/>
      <c r="YW181" s="38"/>
      <c r="YX181" s="38"/>
      <c r="YY181" s="38"/>
      <c r="YZ181" s="38"/>
      <c r="ZA181" s="38"/>
      <c r="ZB181" s="38"/>
      <c r="ZC181" s="38"/>
      <c r="ZD181" s="38"/>
      <c r="ZE181" s="38"/>
      <c r="ZF181" s="38"/>
      <c r="ZG181" s="38"/>
      <c r="ZH181" s="38"/>
      <c r="ZI181" s="38"/>
      <c r="ZJ181" s="38"/>
      <c r="ZK181" s="38"/>
      <c r="ZL181" s="38"/>
      <c r="ZM181" s="38"/>
      <c r="ZN181" s="38"/>
      <c r="ZO181" s="38"/>
      <c r="ZP181" s="38"/>
      <c r="ZQ181" s="38"/>
      <c r="ZR181" s="38"/>
      <c r="ZS181" s="38"/>
      <c r="ZT181" s="38"/>
      <c r="ZU181" s="38"/>
      <c r="ZV181" s="38"/>
      <c r="ZW181" s="38"/>
      <c r="ZX181" s="38"/>
      <c r="ZY181" s="38"/>
      <c r="ZZ181" s="38"/>
      <c r="AAA181" s="38"/>
      <c r="AAB181" s="38"/>
      <c r="AAC181" s="38"/>
      <c r="AAD181" s="38"/>
      <c r="AAE181" s="38"/>
      <c r="AAF181" s="38"/>
      <c r="AAG181" s="38"/>
      <c r="AAH181" s="38"/>
      <c r="AAI181" s="38"/>
      <c r="AAJ181" s="31">
        <f t="shared" si="15"/>
        <v>0</v>
      </c>
      <c r="AAK181" s="5"/>
    </row>
    <row r="182" spans="1:713" s="36" customFormat="1" x14ac:dyDescent="0.25">
      <c r="A182" s="62" t="s">
        <v>75</v>
      </c>
      <c r="B182" s="77">
        <f t="shared" si="14"/>
        <v>630</v>
      </c>
      <c r="C182" s="69">
        <v>10</v>
      </c>
      <c r="D182" s="72" t="s">
        <v>745</v>
      </c>
      <c r="E182" s="79">
        <v>15.98</v>
      </c>
      <c r="F182" s="79">
        <f t="shared" si="18"/>
        <v>10067.4</v>
      </c>
      <c r="G182" s="77">
        <v>2</v>
      </c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  <c r="AL182" s="38"/>
      <c r="AM182" s="38"/>
      <c r="AN182" s="38"/>
      <c r="AO182" s="38"/>
      <c r="AP182" s="38"/>
      <c r="AQ182" s="38"/>
      <c r="AR182" s="38"/>
      <c r="AS182" s="38"/>
      <c r="AT182" s="38"/>
      <c r="AU182" s="38"/>
      <c r="AV182" s="38"/>
      <c r="AW182" s="38"/>
      <c r="AX182" s="38"/>
      <c r="AY182" s="38"/>
      <c r="AZ182" s="38"/>
      <c r="BA182" s="38"/>
      <c r="BB182" s="38"/>
      <c r="BC182" s="38"/>
      <c r="BD182" s="38"/>
      <c r="BE182" s="38"/>
      <c r="BF182" s="38"/>
      <c r="BG182" s="38"/>
      <c r="BH182" s="38"/>
      <c r="BI182" s="38"/>
      <c r="BJ182" s="38"/>
      <c r="BK182" s="38"/>
      <c r="BL182" s="38"/>
      <c r="BM182" s="38"/>
      <c r="BN182" s="38"/>
      <c r="BO182" s="38"/>
      <c r="BP182" s="38"/>
      <c r="BQ182" s="38"/>
      <c r="BR182" s="38"/>
      <c r="BS182" s="38"/>
      <c r="BT182" s="38"/>
      <c r="BU182" s="38"/>
      <c r="BV182" s="38"/>
      <c r="BW182" s="38"/>
      <c r="BX182" s="38"/>
      <c r="BY182" s="38"/>
      <c r="BZ182" s="38"/>
      <c r="CA182" s="38"/>
      <c r="CB182" s="38"/>
      <c r="CC182" s="38"/>
      <c r="CD182" s="38"/>
      <c r="CE182" s="38"/>
      <c r="CF182" s="38"/>
      <c r="CG182" s="38"/>
      <c r="CH182" s="38"/>
      <c r="CI182" s="38"/>
      <c r="CJ182" s="38"/>
      <c r="CK182" s="38"/>
      <c r="CL182" s="38"/>
      <c r="CM182" s="38"/>
      <c r="CN182" s="38"/>
      <c r="CO182" s="38"/>
      <c r="CP182" s="38"/>
      <c r="CQ182" s="38"/>
      <c r="CR182" s="38"/>
      <c r="CS182" s="38"/>
      <c r="CT182" s="38"/>
      <c r="CU182" s="38"/>
      <c r="CV182" s="38"/>
      <c r="CW182" s="38"/>
      <c r="CX182" s="38"/>
      <c r="CY182" s="38"/>
      <c r="CZ182" s="38"/>
      <c r="DA182" s="38"/>
      <c r="DB182" s="38"/>
      <c r="DC182" s="38"/>
      <c r="DD182" s="38"/>
      <c r="DE182" s="38"/>
      <c r="DF182" s="38"/>
      <c r="DG182" s="38"/>
      <c r="DH182" s="38"/>
      <c r="DI182" s="38"/>
      <c r="DJ182" s="38"/>
      <c r="DK182" s="38"/>
      <c r="DL182" s="38"/>
      <c r="DM182" s="38"/>
      <c r="DN182" s="38"/>
      <c r="DO182" s="38"/>
      <c r="DP182" s="38"/>
      <c r="DQ182" s="38"/>
      <c r="DR182" s="38"/>
      <c r="DS182" s="38"/>
      <c r="DT182" s="38"/>
      <c r="DU182" s="38"/>
      <c r="DV182" s="38"/>
      <c r="DW182" s="38"/>
      <c r="DX182" s="38"/>
      <c r="DY182" s="38"/>
      <c r="DZ182" s="38"/>
      <c r="EA182" s="38"/>
      <c r="EB182" s="38"/>
      <c r="EC182" s="38"/>
      <c r="ED182" s="38"/>
      <c r="EE182" s="38"/>
      <c r="EF182" s="38"/>
      <c r="EG182" s="38"/>
      <c r="EH182" s="38"/>
      <c r="EI182" s="38"/>
      <c r="EJ182" s="38"/>
      <c r="EK182" s="38"/>
      <c r="EL182" s="38"/>
      <c r="EM182" s="38"/>
      <c r="EN182" s="38"/>
      <c r="EO182" s="38"/>
      <c r="EP182" s="38"/>
      <c r="EQ182" s="38"/>
      <c r="ER182" s="38"/>
      <c r="ES182" s="38"/>
      <c r="ET182" s="38"/>
      <c r="EU182" s="38"/>
      <c r="EV182" s="38"/>
      <c r="EW182" s="38"/>
      <c r="EX182" s="38"/>
      <c r="EY182" s="38"/>
      <c r="EZ182" s="38"/>
      <c r="FA182" s="38"/>
      <c r="FB182" s="38"/>
      <c r="FC182" s="38"/>
      <c r="FD182" s="38"/>
      <c r="FE182" s="38"/>
      <c r="FF182" s="38"/>
      <c r="FG182" s="38"/>
      <c r="FH182" s="38"/>
      <c r="FI182" s="38"/>
      <c r="FJ182" s="38"/>
      <c r="FK182" s="38"/>
      <c r="FL182" s="38"/>
      <c r="FM182" s="38"/>
      <c r="FN182" s="38"/>
      <c r="FO182" s="38"/>
      <c r="FP182" s="38"/>
      <c r="FQ182" s="38"/>
      <c r="FR182" s="38"/>
      <c r="FS182" s="38"/>
      <c r="FT182" s="38"/>
      <c r="FU182" s="38"/>
      <c r="FV182" s="38"/>
      <c r="FW182" s="38"/>
      <c r="FX182" s="38"/>
      <c r="FY182" s="38"/>
      <c r="FZ182" s="38"/>
      <c r="GA182" s="38"/>
      <c r="GB182" s="38"/>
      <c r="GC182" s="38"/>
      <c r="GD182" s="38"/>
      <c r="GE182" s="38"/>
      <c r="GF182" s="38"/>
      <c r="GG182" s="38"/>
      <c r="GH182" s="38"/>
      <c r="GI182" s="38"/>
      <c r="GJ182" s="38"/>
      <c r="GK182" s="38"/>
      <c r="GL182" s="38"/>
      <c r="GM182" s="38"/>
      <c r="GN182" s="38"/>
      <c r="GO182" s="38"/>
      <c r="GP182" s="38"/>
      <c r="GQ182" s="38"/>
      <c r="GR182" s="38"/>
      <c r="GS182" s="38"/>
      <c r="GT182" s="38"/>
      <c r="GU182" s="38"/>
      <c r="GV182" s="38"/>
      <c r="GW182" s="38"/>
      <c r="GX182" s="38"/>
      <c r="GY182" s="38"/>
      <c r="GZ182" s="38"/>
      <c r="HA182" s="38"/>
      <c r="HB182" s="38"/>
      <c r="HC182" s="38"/>
      <c r="HD182" s="38"/>
      <c r="HE182" s="38"/>
      <c r="HF182" s="38"/>
      <c r="HG182" s="38"/>
      <c r="HH182" s="38"/>
      <c r="HI182" s="38"/>
      <c r="HJ182" s="38"/>
      <c r="HK182" s="38"/>
      <c r="HL182" s="38"/>
      <c r="HM182" s="38"/>
      <c r="HN182" s="38"/>
      <c r="HO182" s="38"/>
      <c r="HP182" s="38"/>
      <c r="HQ182" s="38"/>
      <c r="HR182" s="38"/>
      <c r="HS182" s="38"/>
      <c r="HT182" s="38"/>
      <c r="HU182" s="38"/>
      <c r="HV182" s="38"/>
      <c r="HW182" s="38"/>
      <c r="HX182" s="38"/>
      <c r="HY182" s="38"/>
      <c r="HZ182" s="38"/>
      <c r="IA182" s="38"/>
      <c r="IB182" s="38"/>
      <c r="IC182" s="38"/>
      <c r="ID182" s="38"/>
      <c r="IE182" s="38"/>
      <c r="IF182" s="38"/>
      <c r="IG182" s="38"/>
      <c r="IH182" s="38"/>
      <c r="II182" s="38"/>
      <c r="IJ182" s="38"/>
      <c r="IK182" s="38"/>
      <c r="IL182" s="38"/>
      <c r="IM182" s="38"/>
      <c r="IN182" s="38"/>
      <c r="IO182" s="38"/>
      <c r="IP182" s="38"/>
      <c r="IQ182" s="38"/>
      <c r="IR182" s="38"/>
      <c r="IS182" s="38"/>
      <c r="IT182" s="38"/>
      <c r="IU182" s="38"/>
      <c r="IV182" s="38"/>
      <c r="IW182" s="38"/>
      <c r="IX182" s="38"/>
      <c r="IY182" s="38"/>
      <c r="IZ182" s="38"/>
      <c r="JA182" s="38"/>
      <c r="JB182" s="38"/>
      <c r="JC182" s="38"/>
      <c r="JD182" s="38"/>
      <c r="JE182" s="38"/>
      <c r="JF182" s="38"/>
      <c r="JG182" s="38"/>
      <c r="JH182" s="38"/>
      <c r="JI182" s="38"/>
      <c r="JJ182" s="38"/>
      <c r="JK182" s="38"/>
      <c r="JL182" s="38"/>
      <c r="JM182" s="38"/>
      <c r="JN182" s="38"/>
      <c r="JO182" s="38"/>
      <c r="JP182" s="38"/>
      <c r="JQ182" s="38"/>
      <c r="JR182" s="38"/>
      <c r="JS182" s="38"/>
      <c r="JT182" s="38"/>
      <c r="JU182" s="38"/>
      <c r="JV182" s="38"/>
      <c r="JW182" s="38"/>
      <c r="JX182" s="38"/>
      <c r="JY182" s="38"/>
      <c r="JZ182" s="38"/>
      <c r="KA182" s="38"/>
      <c r="KB182" s="38"/>
      <c r="KC182" s="38"/>
      <c r="KD182" s="38"/>
      <c r="KE182" s="38"/>
      <c r="KF182" s="38"/>
      <c r="KG182" s="38"/>
      <c r="KH182" s="38"/>
      <c r="KI182" s="38"/>
      <c r="KJ182" s="38"/>
      <c r="KK182" s="38"/>
      <c r="KL182" s="38"/>
      <c r="KM182" s="38">
        <v>300</v>
      </c>
      <c r="KN182" s="38"/>
      <c r="KO182" s="38"/>
      <c r="KP182" s="38"/>
      <c r="KQ182" s="38"/>
      <c r="KR182" s="38"/>
      <c r="KS182" s="38"/>
      <c r="KT182" s="38"/>
      <c r="KU182" s="38"/>
      <c r="KV182" s="38"/>
      <c r="KW182" s="38"/>
      <c r="KX182" s="38"/>
      <c r="KY182" s="38"/>
      <c r="KZ182" s="38"/>
      <c r="LA182" s="38"/>
      <c r="LB182" s="38"/>
      <c r="LC182" s="38"/>
      <c r="LD182" s="38"/>
      <c r="LE182" s="38"/>
      <c r="LF182" s="38"/>
      <c r="LG182" s="38"/>
      <c r="LH182" s="38"/>
      <c r="LI182" s="38"/>
      <c r="LJ182" s="38"/>
      <c r="LK182" s="38">
        <v>30</v>
      </c>
      <c r="LL182" s="38"/>
      <c r="LM182" s="38"/>
      <c r="LN182" s="38"/>
      <c r="LO182" s="38"/>
      <c r="LP182" s="38"/>
      <c r="LQ182" s="38"/>
      <c r="LR182" s="38"/>
      <c r="LS182" s="38"/>
      <c r="LT182" s="38"/>
      <c r="LU182" s="38"/>
      <c r="LV182" s="38"/>
      <c r="LW182" s="38"/>
      <c r="LX182" s="38"/>
      <c r="LY182" s="38"/>
      <c r="LZ182" s="38"/>
      <c r="MA182" s="38"/>
      <c r="MB182" s="38"/>
      <c r="MC182" s="38"/>
      <c r="MD182" s="38"/>
      <c r="ME182" s="38"/>
      <c r="MF182" s="38"/>
      <c r="MG182" s="38"/>
      <c r="MH182" s="38"/>
      <c r="MI182" s="38"/>
      <c r="MJ182" s="38"/>
      <c r="MK182" s="38"/>
      <c r="ML182" s="38"/>
      <c r="MM182" s="38"/>
      <c r="MN182" s="38"/>
      <c r="MO182" s="38"/>
      <c r="MP182" s="38"/>
      <c r="MQ182" s="38"/>
      <c r="MR182" s="38"/>
      <c r="MS182" s="38"/>
      <c r="MT182" s="38"/>
      <c r="MU182" s="38"/>
      <c r="MV182" s="38"/>
      <c r="MW182" s="38"/>
      <c r="MX182" s="38"/>
      <c r="MY182" s="38"/>
      <c r="MZ182" s="38"/>
      <c r="NA182" s="38"/>
      <c r="NB182" s="38"/>
      <c r="NC182" s="38"/>
      <c r="ND182" s="38"/>
      <c r="NE182" s="38"/>
      <c r="NF182" s="38"/>
      <c r="NG182" s="38"/>
      <c r="NH182" s="38"/>
      <c r="NI182" s="38"/>
      <c r="NJ182" s="38"/>
      <c r="NK182" s="38"/>
      <c r="NL182" s="38"/>
      <c r="NM182" s="38"/>
      <c r="NN182" s="38"/>
      <c r="NO182" s="38"/>
      <c r="NP182" s="38"/>
      <c r="NQ182" s="38"/>
      <c r="NR182" s="38"/>
      <c r="NS182" s="38"/>
      <c r="NT182" s="38"/>
      <c r="NU182" s="38"/>
      <c r="NV182" s="38"/>
      <c r="NW182" s="38"/>
      <c r="NX182" s="38"/>
      <c r="NY182" s="38"/>
      <c r="NZ182" s="38"/>
      <c r="OA182" s="38"/>
      <c r="OB182" s="38"/>
      <c r="OC182" s="38"/>
      <c r="OD182" s="38"/>
      <c r="OE182" s="38"/>
      <c r="OF182" s="38">
        <v>50</v>
      </c>
      <c r="OG182" s="38"/>
      <c r="OH182" s="38"/>
      <c r="OI182" s="38"/>
      <c r="OJ182" s="38"/>
      <c r="OK182" s="38"/>
      <c r="OL182" s="38"/>
      <c r="OM182" s="38"/>
      <c r="ON182" s="38"/>
      <c r="OO182" s="38"/>
      <c r="OP182" s="38"/>
      <c r="OQ182" s="38">
        <v>50</v>
      </c>
      <c r="OR182" s="38"/>
      <c r="OS182" s="38"/>
      <c r="OT182" s="38"/>
      <c r="OU182" s="38"/>
      <c r="OV182" s="38"/>
      <c r="OW182" s="38"/>
      <c r="OX182" s="38"/>
      <c r="OY182" s="38"/>
      <c r="OZ182" s="38"/>
      <c r="PA182" s="38"/>
      <c r="PB182" s="38"/>
      <c r="PC182" s="38"/>
      <c r="PD182" s="38"/>
      <c r="PE182" s="38"/>
      <c r="PF182" s="38"/>
      <c r="PG182" s="38"/>
      <c r="PH182" s="38"/>
      <c r="PI182" s="38"/>
      <c r="PJ182" s="38"/>
      <c r="PK182" s="38"/>
      <c r="PL182" s="38"/>
      <c r="PM182" s="38"/>
      <c r="PN182" s="38"/>
      <c r="PO182" s="38"/>
      <c r="PP182" s="38"/>
      <c r="PQ182" s="38"/>
      <c r="PR182" s="38"/>
      <c r="PS182" s="38"/>
      <c r="PT182" s="38"/>
      <c r="PU182" s="38"/>
      <c r="PV182" s="38"/>
      <c r="PW182" s="38"/>
      <c r="PX182" s="38"/>
      <c r="PY182" s="38"/>
      <c r="PZ182" s="38"/>
      <c r="QA182" s="38"/>
      <c r="QB182" s="38"/>
      <c r="QC182" s="38"/>
      <c r="QD182" s="38"/>
      <c r="QE182" s="38"/>
      <c r="QF182" s="38"/>
      <c r="QG182" s="38"/>
      <c r="QH182" s="38"/>
      <c r="QI182" s="38"/>
      <c r="QJ182" s="38"/>
      <c r="QK182" s="38"/>
      <c r="QL182" s="38"/>
      <c r="QM182" s="38"/>
      <c r="QN182" s="38"/>
      <c r="QO182" s="38"/>
      <c r="QP182" s="38"/>
      <c r="QQ182" s="38"/>
      <c r="QR182" s="38"/>
      <c r="QS182" s="38"/>
      <c r="QT182" s="38"/>
      <c r="QU182" s="38"/>
      <c r="QV182" s="38"/>
      <c r="QW182" s="38"/>
      <c r="QX182" s="38"/>
      <c r="QY182" s="38"/>
      <c r="QZ182" s="38"/>
      <c r="RA182" s="38"/>
      <c r="RB182" s="38">
        <v>2</v>
      </c>
      <c r="RC182" s="38"/>
      <c r="RD182" s="38"/>
      <c r="RE182" s="38"/>
      <c r="RF182" s="38"/>
      <c r="RG182" s="38"/>
      <c r="RH182" s="38"/>
      <c r="RI182" s="38"/>
      <c r="RJ182" s="38"/>
      <c r="RK182" s="38"/>
      <c r="RL182" s="38"/>
      <c r="RM182" s="38"/>
      <c r="RN182" s="38"/>
      <c r="RO182" s="38"/>
      <c r="RP182" s="38"/>
      <c r="RQ182" s="38"/>
      <c r="RR182" s="38"/>
      <c r="RS182" s="38"/>
      <c r="RT182" s="38"/>
      <c r="RU182" s="38"/>
      <c r="RV182" s="38"/>
      <c r="RW182" s="38"/>
      <c r="RX182" s="38"/>
      <c r="RY182" s="38"/>
      <c r="RZ182" s="38"/>
      <c r="SA182" s="38"/>
      <c r="SB182" s="38"/>
      <c r="SC182" s="38"/>
      <c r="SD182" s="38"/>
      <c r="SE182" s="38"/>
      <c r="SF182" s="38"/>
      <c r="SG182" s="38"/>
      <c r="SH182" s="38"/>
      <c r="SI182" s="38"/>
      <c r="SJ182" s="38"/>
      <c r="SK182" s="38"/>
      <c r="SL182" s="38"/>
      <c r="SM182" s="38"/>
      <c r="SN182" s="38"/>
      <c r="SO182" s="38"/>
      <c r="SP182" s="38"/>
      <c r="SQ182" s="38"/>
      <c r="SR182" s="38"/>
      <c r="SS182" s="38"/>
      <c r="ST182" s="38"/>
      <c r="SU182" s="38"/>
      <c r="SV182" s="38"/>
      <c r="SW182" s="38"/>
      <c r="SX182" s="38"/>
      <c r="SY182" s="38"/>
      <c r="SZ182" s="38"/>
      <c r="TA182" s="38">
        <v>10</v>
      </c>
      <c r="TB182" s="38"/>
      <c r="TC182" s="38"/>
      <c r="TD182" s="38"/>
      <c r="TE182" s="38"/>
      <c r="TF182" s="38"/>
      <c r="TG182" s="38"/>
      <c r="TH182" s="38"/>
      <c r="TI182" s="38"/>
      <c r="TJ182" s="38"/>
      <c r="TK182" s="38"/>
      <c r="TL182" s="38"/>
      <c r="TM182" s="38"/>
      <c r="TN182" s="38"/>
      <c r="TO182" s="38"/>
      <c r="TP182" s="38"/>
      <c r="TQ182" s="38"/>
      <c r="TR182" s="38"/>
      <c r="TS182" s="38"/>
      <c r="TT182" s="38"/>
      <c r="TU182" s="38"/>
      <c r="TV182" s="38"/>
      <c r="TW182" s="38"/>
      <c r="TX182" s="38"/>
      <c r="TY182" s="38"/>
      <c r="TZ182" s="38"/>
      <c r="UA182" s="38"/>
      <c r="UB182" s="38"/>
      <c r="UC182" s="38"/>
      <c r="UD182" s="38"/>
      <c r="UE182" s="38"/>
      <c r="UF182" s="38"/>
      <c r="UG182" s="38"/>
      <c r="UH182" s="38"/>
      <c r="UI182" s="38"/>
      <c r="UJ182" s="38"/>
      <c r="UK182" s="38"/>
      <c r="UL182" s="38"/>
      <c r="UM182" s="38"/>
      <c r="UN182" s="38"/>
      <c r="UO182" s="38"/>
      <c r="UP182" s="38"/>
      <c r="UQ182" s="38"/>
      <c r="UR182" s="38"/>
      <c r="US182" s="38"/>
      <c r="UT182" s="38"/>
      <c r="UU182" s="38"/>
      <c r="UV182" s="38"/>
      <c r="UW182" s="38"/>
      <c r="UX182" s="38"/>
      <c r="UY182" s="38"/>
      <c r="UZ182" s="38"/>
      <c r="VA182" s="38"/>
      <c r="VB182" s="38"/>
      <c r="VC182" s="38"/>
      <c r="VD182" s="38"/>
      <c r="VE182" s="38"/>
      <c r="VF182" s="38"/>
      <c r="VG182" s="38"/>
      <c r="VH182" s="38"/>
      <c r="VI182" s="38"/>
      <c r="VJ182" s="38"/>
      <c r="VK182" s="38"/>
      <c r="VL182" s="38"/>
      <c r="VM182" s="38"/>
      <c r="VN182" s="38"/>
      <c r="VO182" s="38"/>
      <c r="VP182" s="38"/>
      <c r="VQ182" s="38"/>
      <c r="VR182" s="38"/>
      <c r="VS182" s="38"/>
      <c r="VT182" s="38"/>
      <c r="VU182" s="38"/>
      <c r="VV182" s="38"/>
      <c r="VW182" s="38"/>
      <c r="VX182" s="38"/>
      <c r="VY182" s="38"/>
      <c r="VZ182" s="38"/>
      <c r="WA182" s="38">
        <v>60</v>
      </c>
      <c r="WB182" s="38"/>
      <c r="WC182" s="38"/>
      <c r="WD182" s="38"/>
      <c r="WE182" s="38"/>
      <c r="WF182" s="38"/>
      <c r="WG182" s="38"/>
      <c r="WH182" s="38"/>
      <c r="WI182" s="38"/>
      <c r="WJ182" s="38"/>
      <c r="WK182" s="38"/>
      <c r="WL182" s="38"/>
      <c r="WM182" s="38"/>
      <c r="WN182" s="38"/>
      <c r="WO182" s="38"/>
      <c r="WP182" s="38"/>
      <c r="WQ182" s="38"/>
      <c r="WR182" s="38"/>
      <c r="WS182" s="38"/>
      <c r="WT182" s="38"/>
      <c r="WU182" s="38"/>
      <c r="WV182" s="38"/>
      <c r="WW182" s="38"/>
      <c r="WX182" s="38"/>
      <c r="WY182" s="38"/>
      <c r="WZ182" s="38"/>
      <c r="XA182" s="38"/>
      <c r="XB182" s="38"/>
      <c r="XC182" s="38"/>
      <c r="XD182" s="38"/>
      <c r="XE182" s="38"/>
      <c r="XF182" s="38">
        <v>30</v>
      </c>
      <c r="XG182" s="38"/>
      <c r="XH182" s="38"/>
      <c r="XI182" s="38"/>
      <c r="XJ182" s="38"/>
      <c r="XK182" s="38"/>
      <c r="XL182" s="38"/>
      <c r="XM182" s="38"/>
      <c r="XN182" s="38"/>
      <c r="XO182" s="38"/>
      <c r="XP182" s="38"/>
      <c r="XQ182" s="38"/>
      <c r="XR182" s="38"/>
      <c r="XS182" s="38"/>
      <c r="XT182" s="38"/>
      <c r="XU182" s="38"/>
      <c r="XV182" s="38"/>
      <c r="XW182" s="38"/>
      <c r="XX182" s="38"/>
      <c r="XY182" s="38"/>
      <c r="XZ182" s="38"/>
      <c r="YA182" s="38"/>
      <c r="YB182" s="38"/>
      <c r="YC182" s="38"/>
      <c r="YD182" s="38"/>
      <c r="YE182" s="38"/>
      <c r="YF182" s="38"/>
      <c r="YG182" s="38"/>
      <c r="YH182" s="38"/>
      <c r="YI182" s="38"/>
      <c r="YJ182" s="38"/>
      <c r="YK182" s="38"/>
      <c r="YL182" s="38"/>
      <c r="YM182" s="38"/>
      <c r="YN182" s="38"/>
      <c r="YO182" s="38">
        <v>70</v>
      </c>
      <c r="YP182" s="38"/>
      <c r="YQ182" s="38"/>
      <c r="YR182" s="38"/>
      <c r="YS182" s="38"/>
      <c r="YT182" s="38"/>
      <c r="YU182" s="38"/>
      <c r="YV182" s="38">
        <v>440</v>
      </c>
      <c r="YW182" s="38"/>
      <c r="YX182" s="38"/>
      <c r="YY182" s="38"/>
      <c r="YZ182" s="38"/>
      <c r="ZA182" s="38"/>
      <c r="ZB182" s="38"/>
      <c r="ZC182" s="38"/>
      <c r="ZD182" s="38"/>
      <c r="ZE182" s="38"/>
      <c r="ZF182" s="38"/>
      <c r="ZG182" s="38"/>
      <c r="ZH182" s="38"/>
      <c r="ZI182" s="38"/>
      <c r="ZJ182" s="38"/>
      <c r="ZK182" s="38"/>
      <c r="ZL182" s="38">
        <v>630</v>
      </c>
      <c r="ZM182" s="38"/>
      <c r="ZN182" s="38"/>
      <c r="ZO182" s="38"/>
      <c r="ZP182" s="38"/>
      <c r="ZQ182" s="38">
        <v>260</v>
      </c>
      <c r="ZR182" s="38"/>
      <c r="ZS182" s="38"/>
      <c r="ZT182" s="38"/>
      <c r="ZU182" s="38"/>
      <c r="ZV182" s="38"/>
      <c r="ZW182" s="38"/>
      <c r="ZX182" s="38"/>
      <c r="ZY182" s="38">
        <v>70</v>
      </c>
      <c r="ZZ182" s="38"/>
      <c r="AAA182" s="38"/>
      <c r="AAB182" s="38"/>
      <c r="AAC182" s="38"/>
      <c r="AAD182" s="38"/>
      <c r="AAE182" s="38"/>
      <c r="AAF182" s="38"/>
      <c r="AAG182" s="38"/>
      <c r="AAH182" s="38"/>
      <c r="AAI182" s="38"/>
      <c r="AAJ182" s="31">
        <f t="shared" si="15"/>
        <v>0</v>
      </c>
      <c r="AAK182" s="5"/>
    </row>
    <row r="183" spans="1:713" s="36" customFormat="1" x14ac:dyDescent="0.25">
      <c r="A183" s="62" t="s">
        <v>75</v>
      </c>
      <c r="B183" s="77">
        <f t="shared" si="14"/>
        <v>0</v>
      </c>
      <c r="C183" s="69">
        <v>10</v>
      </c>
      <c r="D183" s="72">
        <v>43444</v>
      </c>
      <c r="E183" s="79">
        <v>15.96</v>
      </c>
      <c r="F183" s="79">
        <f t="shared" si="18"/>
        <v>0</v>
      </c>
      <c r="G183" s="77">
        <v>290</v>
      </c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>
        <v>100</v>
      </c>
      <c r="AB183" s="38"/>
      <c r="AC183" s="38"/>
      <c r="AD183" s="38"/>
      <c r="AE183" s="38">
        <v>200</v>
      </c>
      <c r="AF183" s="38"/>
      <c r="AG183" s="38"/>
      <c r="AH183" s="38"/>
      <c r="AI183" s="38"/>
      <c r="AJ183" s="38"/>
      <c r="AK183" s="38"/>
      <c r="AL183" s="38"/>
      <c r="AM183" s="38"/>
      <c r="AN183" s="38"/>
      <c r="AO183" s="38"/>
      <c r="AP183" s="38"/>
      <c r="AQ183" s="38"/>
      <c r="AR183" s="38"/>
      <c r="AS183" s="38"/>
      <c r="AT183" s="38"/>
      <c r="AU183" s="38"/>
      <c r="AV183" s="38"/>
      <c r="AW183" s="38"/>
      <c r="AX183" s="38"/>
      <c r="AY183" s="38"/>
      <c r="AZ183" s="38"/>
      <c r="BA183" s="38"/>
      <c r="BB183" s="38"/>
      <c r="BC183" s="38"/>
      <c r="BD183" s="38"/>
      <c r="BE183" s="38"/>
      <c r="BF183" s="38"/>
      <c r="BG183" s="38"/>
      <c r="BH183" s="38"/>
      <c r="BI183" s="38"/>
      <c r="BJ183" s="38"/>
      <c r="BK183" s="38"/>
      <c r="BL183" s="38"/>
      <c r="BM183" s="38"/>
      <c r="BN183" s="38"/>
      <c r="BO183" s="38"/>
      <c r="BP183" s="38"/>
      <c r="BQ183" s="38"/>
      <c r="BR183" s="38">
        <v>100</v>
      </c>
      <c r="BS183" s="38"/>
      <c r="BT183" s="38"/>
      <c r="BU183" s="38">
        <v>150</v>
      </c>
      <c r="BV183" s="38"/>
      <c r="BW183" s="38"/>
      <c r="BX183" s="38"/>
      <c r="BY183" s="38"/>
      <c r="BZ183" s="38"/>
      <c r="CA183" s="38"/>
      <c r="CB183" s="38"/>
      <c r="CC183" s="38"/>
      <c r="CD183" s="38"/>
      <c r="CE183" s="38"/>
      <c r="CF183" s="38"/>
      <c r="CG183" s="38"/>
      <c r="CH183" s="38"/>
      <c r="CI183" s="38"/>
      <c r="CJ183" s="38"/>
      <c r="CK183" s="38"/>
      <c r="CL183" s="38"/>
      <c r="CM183" s="38"/>
      <c r="CN183" s="38"/>
      <c r="CO183" s="38"/>
      <c r="CP183" s="38"/>
      <c r="CQ183" s="38">
        <v>100</v>
      </c>
      <c r="CR183" s="38">
        <v>40</v>
      </c>
      <c r="CS183" s="38"/>
      <c r="CT183" s="38"/>
      <c r="CU183" s="38"/>
      <c r="CV183" s="38"/>
      <c r="CW183" s="38"/>
      <c r="CX183" s="38"/>
      <c r="CY183" s="38"/>
      <c r="CZ183" s="38"/>
      <c r="DA183" s="38"/>
      <c r="DB183" s="38"/>
      <c r="DC183" s="38"/>
      <c r="DD183" s="38"/>
      <c r="DE183" s="38"/>
      <c r="DF183" s="38"/>
      <c r="DG183" s="38"/>
      <c r="DH183" s="38"/>
      <c r="DI183" s="38"/>
      <c r="DJ183" s="38"/>
      <c r="DK183" s="38"/>
      <c r="DL183" s="38"/>
      <c r="DM183" s="38"/>
      <c r="DN183" s="38"/>
      <c r="DO183" s="38"/>
      <c r="DP183" s="38"/>
      <c r="DQ183" s="38"/>
      <c r="DR183" s="38"/>
      <c r="DS183" s="38"/>
      <c r="DT183" s="38"/>
      <c r="DU183" s="38">
        <v>300</v>
      </c>
      <c r="DV183" s="38"/>
      <c r="DW183" s="38"/>
      <c r="DX183" s="38"/>
      <c r="DY183" s="38"/>
      <c r="DZ183" s="38"/>
      <c r="EA183" s="38"/>
      <c r="EB183" s="38"/>
      <c r="EC183" s="38"/>
      <c r="ED183" s="38"/>
      <c r="EE183" s="38"/>
      <c r="EF183" s="38"/>
      <c r="EG183" s="38"/>
      <c r="EH183" s="38"/>
      <c r="EI183" s="38"/>
      <c r="EJ183" s="38"/>
      <c r="EK183" s="38"/>
      <c r="EL183" s="38"/>
      <c r="EM183" s="38"/>
      <c r="EN183" s="38"/>
      <c r="EO183" s="38"/>
      <c r="EP183" s="38"/>
      <c r="EQ183" s="38"/>
      <c r="ER183" s="38"/>
      <c r="ES183" s="38"/>
      <c r="ET183" s="38"/>
      <c r="EU183" s="38"/>
      <c r="EV183" s="38"/>
      <c r="EW183" s="38"/>
      <c r="EX183" s="38"/>
      <c r="EY183" s="38"/>
      <c r="EZ183" s="38"/>
      <c r="FA183" s="38"/>
      <c r="FB183" s="38"/>
      <c r="FC183" s="38"/>
      <c r="FD183" s="38"/>
      <c r="FE183" s="38"/>
      <c r="FF183" s="38"/>
      <c r="FG183" s="38"/>
      <c r="FH183" s="38"/>
      <c r="FI183" s="38">
        <v>210</v>
      </c>
      <c r="FJ183" s="38"/>
      <c r="FK183" s="38"/>
      <c r="FL183" s="38"/>
      <c r="FM183" s="38">
        <v>90</v>
      </c>
      <c r="FN183" s="38"/>
      <c r="FO183" s="38"/>
      <c r="FP183" s="38"/>
      <c r="FQ183" s="38"/>
      <c r="FR183" s="38"/>
      <c r="FS183" s="38"/>
      <c r="FT183" s="38"/>
      <c r="FU183" s="38"/>
      <c r="FV183" s="38"/>
      <c r="FW183" s="38"/>
      <c r="FX183" s="38"/>
      <c r="FY183" s="38"/>
      <c r="FZ183" s="38"/>
      <c r="GA183" s="38"/>
      <c r="GB183" s="38"/>
      <c r="GC183" s="38"/>
      <c r="GD183" s="38"/>
      <c r="GE183" s="38"/>
      <c r="GF183" s="38"/>
      <c r="GG183" s="38"/>
      <c r="GH183" s="38"/>
      <c r="GI183" s="38">
        <v>300</v>
      </c>
      <c r="GJ183" s="38"/>
      <c r="GK183" s="38"/>
      <c r="GL183" s="38"/>
      <c r="GM183" s="38"/>
      <c r="GN183" s="38"/>
      <c r="GO183" s="38"/>
      <c r="GP183" s="38"/>
      <c r="GQ183" s="38"/>
      <c r="GR183" s="38"/>
      <c r="GS183" s="38"/>
      <c r="GT183" s="38"/>
      <c r="GU183" s="38"/>
      <c r="GV183" s="38"/>
      <c r="GW183" s="38"/>
      <c r="GX183" s="38"/>
      <c r="GY183" s="38"/>
      <c r="GZ183" s="38"/>
      <c r="HA183" s="38"/>
      <c r="HB183" s="38"/>
      <c r="HC183" s="38"/>
      <c r="HD183" s="38"/>
      <c r="HE183" s="38"/>
      <c r="HF183" s="38"/>
      <c r="HG183" s="38"/>
      <c r="HH183" s="38"/>
      <c r="HI183" s="38"/>
      <c r="HJ183" s="38"/>
      <c r="HK183" s="38"/>
      <c r="HL183" s="38"/>
      <c r="HM183" s="38"/>
      <c r="HN183" s="38">
        <v>30</v>
      </c>
      <c r="HO183" s="38"/>
      <c r="HP183" s="38"/>
      <c r="HQ183" s="38"/>
      <c r="HR183" s="38"/>
      <c r="HS183" s="38"/>
      <c r="HT183" s="38">
        <v>200</v>
      </c>
      <c r="HU183" s="38"/>
      <c r="HV183" s="38">
        <v>70</v>
      </c>
      <c r="HW183" s="38"/>
      <c r="HX183" s="38"/>
      <c r="HY183" s="38"/>
      <c r="HZ183" s="38"/>
      <c r="IA183" s="38"/>
      <c r="IB183" s="38"/>
      <c r="IC183" s="38"/>
      <c r="ID183" s="38"/>
      <c r="IE183" s="38"/>
      <c r="IF183" s="38"/>
      <c r="IG183" s="38"/>
      <c r="IH183" s="38"/>
      <c r="II183" s="38"/>
      <c r="IJ183" s="38"/>
      <c r="IK183" s="38"/>
      <c r="IL183" s="38"/>
      <c r="IM183" s="38"/>
      <c r="IN183" s="38"/>
      <c r="IO183" s="38"/>
      <c r="IP183" s="38"/>
      <c r="IQ183" s="38"/>
      <c r="IR183" s="38"/>
      <c r="IS183" s="38"/>
      <c r="IT183" s="38"/>
      <c r="IU183" s="38"/>
      <c r="IV183" s="38"/>
      <c r="IW183" s="38"/>
      <c r="IX183" s="38"/>
      <c r="IY183" s="38"/>
      <c r="IZ183" s="38"/>
      <c r="JA183" s="38"/>
      <c r="JB183" s="38"/>
      <c r="JC183" s="38"/>
      <c r="JD183" s="38"/>
      <c r="JE183" s="38"/>
      <c r="JF183" s="38"/>
      <c r="JG183" s="38"/>
      <c r="JH183" s="38"/>
      <c r="JI183" s="38"/>
      <c r="JJ183" s="38"/>
      <c r="JK183" s="38"/>
      <c r="JL183" s="38"/>
      <c r="JM183" s="38"/>
      <c r="JN183" s="38"/>
      <c r="JO183" s="38"/>
      <c r="JP183" s="38"/>
      <c r="JQ183" s="38"/>
      <c r="JR183" s="38"/>
      <c r="JS183" s="38"/>
      <c r="JT183" s="38"/>
      <c r="JU183" s="38"/>
      <c r="JV183" s="38"/>
      <c r="JW183" s="38"/>
      <c r="JX183" s="38"/>
      <c r="JY183" s="38"/>
      <c r="JZ183" s="38"/>
      <c r="KA183" s="38"/>
      <c r="KB183" s="38"/>
      <c r="KC183" s="38"/>
      <c r="KD183" s="38"/>
      <c r="KE183" s="38"/>
      <c r="KF183" s="38"/>
      <c r="KG183" s="38"/>
      <c r="KH183" s="38"/>
      <c r="KI183" s="38"/>
      <c r="KJ183" s="38"/>
      <c r="KK183" s="38"/>
      <c r="KL183" s="38"/>
      <c r="KM183" s="38"/>
      <c r="KN183" s="38"/>
      <c r="KO183" s="38"/>
      <c r="KP183" s="38"/>
      <c r="KQ183" s="38"/>
      <c r="KR183" s="38"/>
      <c r="KS183" s="38"/>
      <c r="KT183" s="38"/>
      <c r="KU183" s="38"/>
      <c r="KV183" s="38"/>
      <c r="KW183" s="38"/>
      <c r="KX183" s="38"/>
      <c r="KY183" s="38"/>
      <c r="KZ183" s="38"/>
      <c r="LA183" s="38"/>
      <c r="LB183" s="38"/>
      <c r="LC183" s="38"/>
      <c r="LD183" s="38"/>
      <c r="LE183" s="38"/>
      <c r="LF183" s="38"/>
      <c r="LG183" s="38"/>
      <c r="LH183" s="38"/>
      <c r="LI183" s="38"/>
      <c r="LJ183" s="38"/>
      <c r="LK183" s="38"/>
      <c r="LL183" s="38">
        <v>300</v>
      </c>
      <c r="LM183" s="38"/>
      <c r="LN183" s="38"/>
      <c r="LO183" s="38"/>
      <c r="LP183" s="38"/>
      <c r="LQ183" s="38"/>
      <c r="LR183" s="38"/>
      <c r="LS183" s="38"/>
      <c r="LT183" s="38"/>
      <c r="LU183" s="38"/>
      <c r="LV183" s="38"/>
      <c r="LW183" s="38"/>
      <c r="LX183" s="38"/>
      <c r="LY183" s="38"/>
      <c r="LZ183" s="38"/>
      <c r="MA183" s="38"/>
      <c r="MB183" s="38"/>
      <c r="MC183" s="38"/>
      <c r="MD183" s="38"/>
      <c r="ME183" s="38"/>
      <c r="MF183" s="38"/>
      <c r="MG183" s="38"/>
      <c r="MH183" s="38"/>
      <c r="MI183" s="38"/>
      <c r="MJ183" s="38"/>
      <c r="MK183" s="38"/>
      <c r="ML183" s="38"/>
      <c r="MM183" s="38"/>
      <c r="MN183" s="38"/>
      <c r="MO183" s="38"/>
      <c r="MP183" s="38"/>
      <c r="MQ183" s="38"/>
      <c r="MR183" s="38"/>
      <c r="MS183" s="38"/>
      <c r="MT183" s="38"/>
      <c r="MU183" s="38"/>
      <c r="MV183" s="38"/>
      <c r="MW183" s="38"/>
      <c r="MX183" s="38"/>
      <c r="MY183" s="38"/>
      <c r="MZ183" s="38"/>
      <c r="NA183" s="38"/>
      <c r="NB183" s="38"/>
      <c r="NC183" s="38"/>
      <c r="ND183" s="38"/>
      <c r="NE183" s="38"/>
      <c r="NF183" s="38"/>
      <c r="NG183" s="38"/>
      <c r="NH183" s="38"/>
      <c r="NI183" s="38"/>
      <c r="NJ183" s="38"/>
      <c r="NK183" s="38"/>
      <c r="NL183" s="38"/>
      <c r="NM183" s="38"/>
      <c r="NN183" s="38"/>
      <c r="NO183" s="38"/>
      <c r="NP183" s="38"/>
      <c r="NQ183" s="38"/>
      <c r="NR183" s="38"/>
      <c r="NS183" s="38"/>
      <c r="NT183" s="38"/>
      <c r="NU183" s="38"/>
      <c r="NV183" s="38"/>
      <c r="NW183" s="38"/>
      <c r="NX183" s="38"/>
      <c r="NY183" s="38"/>
      <c r="NZ183" s="38"/>
      <c r="OA183" s="38"/>
      <c r="OB183" s="38"/>
      <c r="OC183" s="38"/>
      <c r="OD183" s="38"/>
      <c r="OE183" s="38"/>
      <c r="OF183" s="38"/>
      <c r="OG183" s="38"/>
      <c r="OH183" s="38"/>
      <c r="OI183" s="38"/>
      <c r="OJ183" s="38"/>
      <c r="OK183" s="38"/>
      <c r="OL183" s="38"/>
      <c r="OM183" s="38"/>
      <c r="ON183" s="38"/>
      <c r="OO183" s="38"/>
      <c r="OP183" s="38"/>
      <c r="OQ183" s="38"/>
      <c r="OR183" s="38"/>
      <c r="OS183" s="38"/>
      <c r="OT183" s="38"/>
      <c r="OU183" s="38"/>
      <c r="OV183" s="38"/>
      <c r="OW183" s="38"/>
      <c r="OX183" s="38"/>
      <c r="OY183" s="38"/>
      <c r="OZ183" s="38"/>
      <c r="PA183" s="38"/>
      <c r="PB183" s="38"/>
      <c r="PC183" s="38"/>
      <c r="PD183" s="38"/>
      <c r="PE183" s="38"/>
      <c r="PF183" s="38"/>
      <c r="PG183" s="38"/>
      <c r="PH183" s="38"/>
      <c r="PI183" s="38"/>
      <c r="PJ183" s="38"/>
      <c r="PK183" s="38"/>
      <c r="PL183" s="38"/>
      <c r="PM183" s="38"/>
      <c r="PN183" s="38"/>
      <c r="PO183" s="38"/>
      <c r="PP183" s="38"/>
      <c r="PQ183" s="38"/>
      <c r="PR183" s="38"/>
      <c r="PS183" s="38"/>
      <c r="PT183" s="38"/>
      <c r="PU183" s="38"/>
      <c r="PV183" s="38"/>
      <c r="PW183" s="38"/>
      <c r="PX183" s="38"/>
      <c r="PY183" s="38"/>
      <c r="PZ183" s="38"/>
      <c r="QA183" s="38"/>
      <c r="QB183" s="38"/>
      <c r="QC183" s="38"/>
      <c r="QD183" s="38"/>
      <c r="QE183" s="38"/>
      <c r="QF183" s="38"/>
      <c r="QG183" s="38"/>
      <c r="QH183" s="38"/>
      <c r="QI183" s="38"/>
      <c r="QJ183" s="38"/>
      <c r="QK183" s="38"/>
      <c r="QL183" s="38"/>
      <c r="QM183" s="38"/>
      <c r="QN183" s="38"/>
      <c r="QO183" s="38"/>
      <c r="QP183" s="38"/>
      <c r="QQ183" s="38"/>
      <c r="QR183" s="38"/>
      <c r="QS183" s="38"/>
      <c r="QT183" s="38"/>
      <c r="QU183" s="38"/>
      <c r="QV183" s="38"/>
      <c r="QW183" s="38"/>
      <c r="QX183" s="38"/>
      <c r="QY183" s="38"/>
      <c r="QZ183" s="38"/>
      <c r="RA183" s="38"/>
      <c r="RB183" s="38"/>
      <c r="RC183" s="38"/>
      <c r="RD183" s="38"/>
      <c r="RE183" s="38"/>
      <c r="RF183" s="38"/>
      <c r="RG183" s="38"/>
      <c r="RH183" s="38"/>
      <c r="RI183" s="38"/>
      <c r="RJ183" s="38"/>
      <c r="RK183" s="38"/>
      <c r="RL183" s="38"/>
      <c r="RM183" s="38"/>
      <c r="RN183" s="38"/>
      <c r="RO183" s="38"/>
      <c r="RP183" s="38"/>
      <c r="RQ183" s="38"/>
      <c r="RR183" s="38"/>
      <c r="RS183" s="38"/>
      <c r="RT183" s="38"/>
      <c r="RU183" s="38"/>
      <c r="RV183" s="38"/>
      <c r="RW183" s="38"/>
      <c r="RX183" s="38"/>
      <c r="RY183" s="38"/>
      <c r="RZ183" s="38"/>
      <c r="SA183" s="38"/>
      <c r="SB183" s="38"/>
      <c r="SC183" s="38"/>
      <c r="SD183" s="38"/>
      <c r="SE183" s="38"/>
      <c r="SF183" s="38"/>
      <c r="SG183" s="38"/>
      <c r="SH183" s="38"/>
      <c r="SI183" s="38"/>
      <c r="SJ183" s="38"/>
      <c r="SK183" s="38"/>
      <c r="SL183" s="38"/>
      <c r="SM183" s="38"/>
      <c r="SN183" s="38"/>
      <c r="SO183" s="38"/>
      <c r="SP183" s="38"/>
      <c r="SQ183" s="38"/>
      <c r="SR183" s="38"/>
      <c r="SS183" s="38"/>
      <c r="ST183" s="38"/>
      <c r="SU183" s="38"/>
      <c r="SV183" s="38"/>
      <c r="SW183" s="38"/>
      <c r="SX183" s="38"/>
      <c r="SY183" s="38"/>
      <c r="SZ183" s="38"/>
      <c r="TA183" s="38"/>
      <c r="TB183" s="38"/>
      <c r="TC183" s="38"/>
      <c r="TD183" s="38"/>
      <c r="TE183" s="38"/>
      <c r="TF183" s="38"/>
      <c r="TG183" s="38"/>
      <c r="TH183" s="38"/>
      <c r="TI183" s="38"/>
      <c r="TJ183" s="38"/>
      <c r="TK183" s="38"/>
      <c r="TL183" s="38"/>
      <c r="TM183" s="38"/>
      <c r="TN183" s="38"/>
      <c r="TO183" s="38"/>
      <c r="TP183" s="38"/>
      <c r="TQ183" s="38"/>
      <c r="TR183" s="38"/>
      <c r="TS183" s="38"/>
      <c r="TT183" s="38"/>
      <c r="TU183" s="38"/>
      <c r="TV183" s="38"/>
      <c r="TW183" s="38"/>
      <c r="TX183" s="38"/>
      <c r="TY183" s="38"/>
      <c r="TZ183" s="38"/>
      <c r="UA183" s="38"/>
      <c r="UB183" s="38"/>
      <c r="UC183" s="38"/>
      <c r="UD183" s="38"/>
      <c r="UE183" s="38"/>
      <c r="UF183" s="38"/>
      <c r="UG183" s="38"/>
      <c r="UH183" s="38"/>
      <c r="UI183" s="38"/>
      <c r="UJ183" s="38"/>
      <c r="UK183" s="38"/>
      <c r="UL183" s="38"/>
      <c r="UM183" s="38"/>
      <c r="UN183" s="38"/>
      <c r="UO183" s="38"/>
      <c r="UP183" s="38"/>
      <c r="UQ183" s="38"/>
      <c r="UR183" s="38"/>
      <c r="US183" s="38"/>
      <c r="UT183" s="38"/>
      <c r="UU183" s="38"/>
      <c r="UV183" s="38"/>
      <c r="UW183" s="38"/>
      <c r="UX183" s="38"/>
      <c r="UY183" s="38"/>
      <c r="UZ183" s="38"/>
      <c r="VA183" s="38"/>
      <c r="VB183" s="38"/>
      <c r="VC183" s="38"/>
      <c r="VD183" s="38"/>
      <c r="VE183" s="38"/>
      <c r="VF183" s="38"/>
      <c r="VG183" s="38"/>
      <c r="VH183" s="38"/>
      <c r="VI183" s="38"/>
      <c r="VJ183" s="38"/>
      <c r="VK183" s="38"/>
      <c r="VL183" s="38"/>
      <c r="VM183" s="38"/>
      <c r="VN183" s="38"/>
      <c r="VO183" s="38"/>
      <c r="VP183" s="38"/>
      <c r="VQ183" s="38"/>
      <c r="VR183" s="38"/>
      <c r="VS183" s="38"/>
      <c r="VT183" s="38"/>
      <c r="VU183" s="38"/>
      <c r="VV183" s="38"/>
      <c r="VW183" s="38"/>
      <c r="VX183" s="38"/>
      <c r="VY183" s="38"/>
      <c r="VZ183" s="38"/>
      <c r="WA183" s="38"/>
      <c r="WB183" s="38"/>
      <c r="WC183" s="38"/>
      <c r="WD183" s="38"/>
      <c r="WE183" s="38"/>
      <c r="WF183" s="38"/>
      <c r="WG183" s="38"/>
      <c r="WH183" s="38"/>
      <c r="WI183" s="38"/>
      <c r="WJ183" s="38"/>
      <c r="WK183" s="38"/>
      <c r="WL183" s="38"/>
      <c r="WM183" s="38"/>
      <c r="WN183" s="38"/>
      <c r="WO183" s="38"/>
      <c r="WP183" s="38"/>
      <c r="WQ183" s="38"/>
      <c r="WR183" s="38"/>
      <c r="WS183" s="38"/>
      <c r="WT183" s="38"/>
      <c r="WU183" s="38"/>
      <c r="WV183" s="38"/>
      <c r="WW183" s="38"/>
      <c r="WX183" s="38"/>
      <c r="WY183" s="38"/>
      <c r="WZ183" s="38"/>
      <c r="XA183" s="38"/>
      <c r="XB183" s="38"/>
      <c r="XC183" s="38">
        <v>300</v>
      </c>
      <c r="XD183" s="38"/>
      <c r="XE183" s="38"/>
      <c r="XF183" s="38"/>
      <c r="XG183" s="38"/>
      <c r="XH183" s="38"/>
      <c r="XI183" s="38"/>
      <c r="XJ183" s="38"/>
      <c r="XK183" s="38"/>
      <c r="XL183" s="38"/>
      <c r="XM183" s="38"/>
      <c r="XN183" s="38"/>
      <c r="XO183" s="38"/>
      <c r="XP183" s="38"/>
      <c r="XQ183" s="38"/>
      <c r="XR183" s="38"/>
      <c r="XS183" s="38"/>
      <c r="XT183" s="38"/>
      <c r="XU183" s="38"/>
      <c r="XV183" s="38">
        <v>40</v>
      </c>
      <c r="XW183" s="38"/>
      <c r="XX183" s="38"/>
      <c r="XY183" s="38"/>
      <c r="XZ183" s="38"/>
      <c r="YA183" s="38"/>
      <c r="YB183" s="38"/>
      <c r="YC183" s="38">
        <v>500</v>
      </c>
      <c r="YD183" s="38"/>
      <c r="YE183" s="38"/>
      <c r="YF183" s="38"/>
      <c r="YG183" s="38"/>
      <c r="YH183" s="38"/>
      <c r="YI183" s="38"/>
      <c r="YJ183" s="38"/>
      <c r="YK183" s="38"/>
      <c r="YL183" s="38"/>
      <c r="YM183" s="38"/>
      <c r="YN183" s="38"/>
      <c r="YO183" s="38">
        <v>230</v>
      </c>
      <c r="YP183" s="38"/>
      <c r="YQ183" s="38"/>
      <c r="YR183" s="38"/>
      <c r="YS183" s="38"/>
      <c r="YT183" s="38"/>
      <c r="YU183" s="38"/>
      <c r="YV183" s="38"/>
      <c r="YW183" s="38"/>
      <c r="YX183" s="38"/>
      <c r="YY183" s="38"/>
      <c r="YZ183" s="38"/>
      <c r="ZA183" s="38"/>
      <c r="ZB183" s="38"/>
      <c r="ZC183" s="38"/>
      <c r="ZD183" s="38"/>
      <c r="ZE183" s="38"/>
      <c r="ZF183" s="38"/>
      <c r="ZG183" s="38"/>
      <c r="ZH183" s="38"/>
      <c r="ZI183" s="38"/>
      <c r="ZJ183" s="38"/>
      <c r="ZK183" s="38"/>
      <c r="ZL183" s="38"/>
      <c r="ZM183" s="38"/>
      <c r="ZN183" s="38"/>
      <c r="ZO183" s="38"/>
      <c r="ZP183" s="38"/>
      <c r="ZQ183" s="38"/>
      <c r="ZR183" s="38"/>
      <c r="ZS183" s="38"/>
      <c r="ZT183" s="38"/>
      <c r="ZU183" s="38"/>
      <c r="ZV183" s="38"/>
      <c r="ZW183" s="38"/>
      <c r="ZX183" s="38"/>
      <c r="ZY183" s="38">
        <v>230</v>
      </c>
      <c r="ZZ183" s="38"/>
      <c r="AAA183" s="38"/>
      <c r="AAB183" s="38"/>
      <c r="AAC183" s="38"/>
      <c r="AAD183" s="38"/>
      <c r="AAE183" s="38"/>
      <c r="AAF183" s="38"/>
      <c r="AAG183" s="38"/>
      <c r="AAH183" s="38"/>
      <c r="AAI183" s="38"/>
      <c r="AAJ183" s="31">
        <f t="shared" si="15"/>
        <v>0</v>
      </c>
      <c r="AAK183" s="5"/>
    </row>
    <row r="184" spans="1:713" s="36" customFormat="1" x14ac:dyDescent="0.25">
      <c r="A184" s="62" t="s">
        <v>75</v>
      </c>
      <c r="B184" s="77">
        <f t="shared" si="14"/>
        <v>2</v>
      </c>
      <c r="C184" s="69">
        <v>1</v>
      </c>
      <c r="D184" s="72">
        <v>43430</v>
      </c>
      <c r="E184" s="79">
        <v>16.059999999999999</v>
      </c>
      <c r="F184" s="79">
        <f t="shared" si="18"/>
        <v>32.119999999999997</v>
      </c>
      <c r="G184" s="77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  <c r="AL184" s="38"/>
      <c r="AM184" s="38"/>
      <c r="AN184" s="38"/>
      <c r="AO184" s="38"/>
      <c r="AP184" s="38"/>
      <c r="AQ184" s="38"/>
      <c r="AR184" s="38"/>
      <c r="AS184" s="38"/>
      <c r="AT184" s="38"/>
      <c r="AU184" s="38"/>
      <c r="AV184" s="38"/>
      <c r="AW184" s="38"/>
      <c r="AX184" s="38"/>
      <c r="AY184" s="38"/>
      <c r="AZ184" s="38"/>
      <c r="BA184" s="38"/>
      <c r="BB184" s="38"/>
      <c r="BC184" s="38"/>
      <c r="BD184" s="38"/>
      <c r="BE184" s="38"/>
      <c r="BF184" s="38"/>
      <c r="BG184" s="38"/>
      <c r="BH184" s="38"/>
      <c r="BI184" s="38"/>
      <c r="BJ184" s="38"/>
      <c r="BK184" s="38"/>
      <c r="BL184" s="38"/>
      <c r="BM184" s="38"/>
      <c r="BN184" s="38"/>
      <c r="BO184" s="38"/>
      <c r="BP184" s="38"/>
      <c r="BQ184" s="38"/>
      <c r="BR184" s="38"/>
      <c r="BS184" s="38"/>
      <c r="BT184" s="38"/>
      <c r="BU184" s="38"/>
      <c r="BV184" s="38"/>
      <c r="BW184" s="38"/>
      <c r="BX184" s="38"/>
      <c r="BY184" s="38">
        <v>200</v>
      </c>
      <c r="BZ184" s="38"/>
      <c r="CA184" s="38"/>
      <c r="CB184" s="38"/>
      <c r="CC184" s="38"/>
      <c r="CD184" s="38"/>
      <c r="CE184" s="38"/>
      <c r="CF184" s="38"/>
      <c r="CG184" s="38"/>
      <c r="CH184" s="38"/>
      <c r="CI184" s="38"/>
      <c r="CJ184" s="38"/>
      <c r="CK184" s="38"/>
      <c r="CL184" s="38"/>
      <c r="CM184" s="38"/>
      <c r="CN184" s="38"/>
      <c r="CO184" s="38"/>
      <c r="CP184" s="38"/>
      <c r="CQ184" s="38"/>
      <c r="CR184" s="38">
        <v>60</v>
      </c>
      <c r="CS184" s="38"/>
      <c r="CT184" s="38"/>
      <c r="CU184" s="38"/>
      <c r="CV184" s="38"/>
      <c r="CW184" s="38"/>
      <c r="CX184" s="38"/>
      <c r="CY184" s="38"/>
      <c r="CZ184" s="38"/>
      <c r="DA184" s="38"/>
      <c r="DB184" s="38"/>
      <c r="DC184" s="38"/>
      <c r="DD184" s="38"/>
      <c r="DE184" s="38"/>
      <c r="DF184" s="38"/>
      <c r="DG184" s="38"/>
      <c r="DH184" s="38"/>
      <c r="DI184" s="38"/>
      <c r="DJ184" s="38"/>
      <c r="DK184" s="38"/>
      <c r="DL184" s="38">
        <v>30</v>
      </c>
      <c r="DM184" s="38"/>
      <c r="DN184" s="38"/>
      <c r="DO184" s="38"/>
      <c r="DP184" s="38"/>
      <c r="DQ184" s="38"/>
      <c r="DR184" s="38"/>
      <c r="DS184" s="38"/>
      <c r="DT184" s="38"/>
      <c r="DU184" s="38"/>
      <c r="DV184" s="38"/>
      <c r="DW184" s="38">
        <v>110</v>
      </c>
      <c r="DX184" s="38"/>
      <c r="DY184" s="38"/>
      <c r="DZ184" s="38"/>
      <c r="EA184" s="38"/>
      <c r="EB184" s="38"/>
      <c r="EC184" s="38"/>
      <c r="ED184" s="38"/>
      <c r="EE184" s="38"/>
      <c r="EF184" s="38"/>
      <c r="EG184" s="38"/>
      <c r="EH184" s="38"/>
      <c r="EI184" s="38"/>
      <c r="EJ184" s="38"/>
      <c r="EK184" s="38"/>
      <c r="EL184" s="38"/>
      <c r="EM184" s="38"/>
      <c r="EN184" s="38"/>
      <c r="EO184" s="38"/>
      <c r="EP184" s="38"/>
      <c r="EQ184" s="38"/>
      <c r="ER184" s="38"/>
      <c r="ES184" s="38"/>
      <c r="ET184" s="38"/>
      <c r="EU184" s="38"/>
      <c r="EV184" s="38"/>
      <c r="EW184" s="38"/>
      <c r="EX184" s="38"/>
      <c r="EY184" s="38"/>
      <c r="EZ184" s="38"/>
      <c r="FA184" s="38"/>
      <c r="FB184" s="38"/>
      <c r="FC184" s="38"/>
      <c r="FD184" s="38"/>
      <c r="FE184" s="38"/>
      <c r="FF184" s="38"/>
      <c r="FG184" s="38"/>
      <c r="FH184" s="38">
        <v>100</v>
      </c>
      <c r="FI184" s="38"/>
      <c r="FJ184" s="38"/>
      <c r="FK184" s="38"/>
      <c r="FL184" s="38"/>
      <c r="FM184" s="38">
        <v>100</v>
      </c>
      <c r="FN184" s="38"/>
      <c r="FO184" s="38"/>
      <c r="FP184" s="38"/>
      <c r="FQ184" s="38"/>
      <c r="FR184" s="38"/>
      <c r="FS184" s="38"/>
      <c r="FT184" s="38"/>
      <c r="FU184" s="38"/>
      <c r="FV184" s="38"/>
      <c r="FW184" s="38"/>
      <c r="FX184" s="38"/>
      <c r="FY184" s="38"/>
      <c r="FZ184" s="38"/>
      <c r="GA184" s="38"/>
      <c r="GB184" s="38"/>
      <c r="GC184" s="38"/>
      <c r="GD184" s="38"/>
      <c r="GE184" s="38"/>
      <c r="GF184" s="38"/>
      <c r="GG184" s="38"/>
      <c r="GH184" s="38"/>
      <c r="GI184" s="38"/>
      <c r="GJ184" s="38"/>
      <c r="GK184" s="38"/>
      <c r="GL184" s="38"/>
      <c r="GM184" s="38"/>
      <c r="GN184" s="38"/>
      <c r="GO184" s="38"/>
      <c r="GP184" s="38"/>
      <c r="GQ184" s="38"/>
      <c r="GR184" s="38"/>
      <c r="GS184" s="38"/>
      <c r="GT184" s="38"/>
      <c r="GU184" s="38"/>
      <c r="GV184" s="38"/>
      <c r="GW184" s="38"/>
      <c r="GX184" s="38"/>
      <c r="GY184" s="38"/>
      <c r="GZ184" s="38"/>
      <c r="HA184" s="38"/>
      <c r="HB184" s="38"/>
      <c r="HC184" s="38"/>
      <c r="HD184" s="38"/>
      <c r="HE184" s="38"/>
      <c r="HF184" s="38"/>
      <c r="HG184" s="38"/>
      <c r="HH184" s="38"/>
      <c r="HI184" s="38"/>
      <c r="HJ184" s="38"/>
      <c r="HK184" s="38"/>
      <c r="HL184" s="38"/>
      <c r="HM184" s="38"/>
      <c r="HN184" s="38"/>
      <c r="HO184" s="38"/>
      <c r="HP184" s="38"/>
      <c r="HQ184" s="38"/>
      <c r="HR184" s="38"/>
      <c r="HS184" s="38"/>
      <c r="HT184" s="38"/>
      <c r="HU184" s="38"/>
      <c r="HV184" s="38"/>
      <c r="HW184" s="38"/>
      <c r="HX184" s="38"/>
      <c r="HY184" s="38"/>
      <c r="HZ184" s="38"/>
      <c r="IA184" s="38"/>
      <c r="IB184" s="38"/>
      <c r="IC184" s="38"/>
      <c r="ID184" s="38"/>
      <c r="IE184" s="38"/>
      <c r="IF184" s="38"/>
      <c r="IG184" s="38"/>
      <c r="IH184" s="38"/>
      <c r="II184" s="38"/>
      <c r="IJ184" s="38"/>
      <c r="IK184" s="38"/>
      <c r="IL184" s="38"/>
      <c r="IM184" s="38"/>
      <c r="IN184" s="38"/>
      <c r="IO184" s="38"/>
      <c r="IP184" s="38"/>
      <c r="IQ184" s="38"/>
      <c r="IR184" s="38"/>
      <c r="IS184" s="38"/>
      <c r="IT184" s="38"/>
      <c r="IU184" s="38"/>
      <c r="IV184" s="38"/>
      <c r="IW184" s="38"/>
      <c r="IX184" s="38"/>
      <c r="IY184" s="38"/>
      <c r="IZ184" s="38"/>
      <c r="JA184" s="38"/>
      <c r="JB184" s="38"/>
      <c r="JC184" s="38"/>
      <c r="JD184" s="38"/>
      <c r="JE184" s="38"/>
      <c r="JF184" s="38"/>
      <c r="JG184" s="38"/>
      <c r="JH184" s="38"/>
      <c r="JI184" s="38"/>
      <c r="JJ184" s="38"/>
      <c r="JK184" s="38"/>
      <c r="JL184" s="38"/>
      <c r="JM184" s="38"/>
      <c r="JN184" s="38"/>
      <c r="JO184" s="38"/>
      <c r="JP184" s="38"/>
      <c r="JQ184" s="38"/>
      <c r="JR184" s="38">
        <v>300</v>
      </c>
      <c r="JS184" s="38"/>
      <c r="JT184" s="38">
        <v>150</v>
      </c>
      <c r="JU184" s="38"/>
      <c r="JV184" s="38"/>
      <c r="JW184" s="38"/>
      <c r="JX184" s="38"/>
      <c r="JY184" s="38"/>
      <c r="JZ184" s="38"/>
      <c r="KA184" s="38"/>
      <c r="KB184" s="38"/>
      <c r="KC184" s="38"/>
      <c r="KD184" s="38"/>
      <c r="KE184" s="38"/>
      <c r="KF184" s="38"/>
      <c r="KG184" s="38"/>
      <c r="KH184" s="38">
        <v>30</v>
      </c>
      <c r="KI184" s="38"/>
      <c r="KJ184" s="38"/>
      <c r="KK184" s="38"/>
      <c r="KL184" s="38">
        <v>120</v>
      </c>
      <c r="KM184" s="38"/>
      <c r="KN184" s="38"/>
      <c r="KO184" s="38"/>
      <c r="KP184" s="38"/>
      <c r="KQ184" s="38"/>
      <c r="KR184" s="38"/>
      <c r="KS184" s="38"/>
      <c r="KT184" s="38"/>
      <c r="KU184" s="38"/>
      <c r="KV184" s="38"/>
      <c r="KW184" s="38"/>
      <c r="KX184" s="38"/>
      <c r="KY184" s="38"/>
      <c r="KZ184" s="38"/>
      <c r="LA184" s="38"/>
      <c r="LB184" s="38"/>
      <c r="LC184" s="38"/>
      <c r="LD184" s="38"/>
      <c r="LE184" s="38"/>
      <c r="LF184" s="38"/>
      <c r="LG184" s="38"/>
      <c r="LH184" s="38"/>
      <c r="LI184" s="38"/>
      <c r="LJ184" s="38"/>
      <c r="LK184" s="38"/>
      <c r="LL184" s="38">
        <v>4</v>
      </c>
      <c r="LM184" s="38"/>
      <c r="LN184" s="38"/>
      <c r="LO184" s="38"/>
      <c r="LP184" s="38"/>
      <c r="LQ184" s="38"/>
      <c r="LR184" s="38"/>
      <c r="LS184" s="38"/>
      <c r="LT184" s="38"/>
      <c r="LU184" s="38"/>
      <c r="LV184" s="38"/>
      <c r="LW184" s="38"/>
      <c r="LX184" s="38"/>
      <c r="LY184" s="38"/>
      <c r="LZ184" s="38"/>
      <c r="MA184" s="38"/>
      <c r="MB184" s="38"/>
      <c r="MC184" s="38"/>
      <c r="MD184" s="38"/>
      <c r="ME184" s="38"/>
      <c r="MF184" s="38"/>
      <c r="MG184" s="38"/>
      <c r="MH184" s="38"/>
      <c r="MI184" s="38"/>
      <c r="MJ184" s="38"/>
      <c r="MK184" s="38"/>
      <c r="ML184" s="38"/>
      <c r="MM184" s="38"/>
      <c r="MN184" s="38"/>
      <c r="MO184" s="38"/>
      <c r="MP184" s="38"/>
      <c r="MQ184" s="38"/>
      <c r="MR184" s="38"/>
      <c r="MS184" s="38"/>
      <c r="MT184" s="38"/>
      <c r="MU184" s="38"/>
      <c r="MV184" s="38"/>
      <c r="MW184" s="38"/>
      <c r="MX184" s="38"/>
      <c r="MY184" s="38"/>
      <c r="MZ184" s="38"/>
      <c r="NA184" s="38"/>
      <c r="NB184" s="38"/>
      <c r="NC184" s="38"/>
      <c r="ND184" s="38"/>
      <c r="NE184" s="38"/>
      <c r="NF184" s="38"/>
      <c r="NG184" s="38"/>
      <c r="NH184" s="38"/>
      <c r="NI184" s="38"/>
      <c r="NJ184" s="38"/>
      <c r="NK184" s="38"/>
      <c r="NL184" s="38"/>
      <c r="NM184" s="38"/>
      <c r="NN184" s="38"/>
      <c r="NO184" s="38"/>
      <c r="NP184" s="38"/>
      <c r="NQ184" s="38"/>
      <c r="NR184" s="38"/>
      <c r="NS184" s="38"/>
      <c r="NT184" s="38"/>
      <c r="NU184" s="38"/>
      <c r="NV184" s="38"/>
      <c r="NW184" s="38"/>
      <c r="NX184" s="38"/>
      <c r="NY184" s="38"/>
      <c r="NZ184" s="38"/>
      <c r="OA184" s="38"/>
      <c r="OB184" s="38"/>
      <c r="OC184" s="38"/>
      <c r="OD184" s="38"/>
      <c r="OE184" s="38"/>
      <c r="OF184" s="38"/>
      <c r="OG184" s="38"/>
      <c r="OH184" s="38"/>
      <c r="OI184" s="38"/>
      <c r="OJ184" s="38"/>
      <c r="OK184" s="38"/>
      <c r="OL184" s="38"/>
      <c r="OM184" s="38"/>
      <c r="ON184" s="38"/>
      <c r="OO184" s="38"/>
      <c r="OP184" s="38"/>
      <c r="OQ184" s="38"/>
      <c r="OR184" s="38"/>
      <c r="OS184" s="38"/>
      <c r="OT184" s="38"/>
      <c r="OU184" s="38"/>
      <c r="OV184" s="38"/>
      <c r="OW184" s="38"/>
      <c r="OX184" s="38"/>
      <c r="OY184" s="38"/>
      <c r="OZ184" s="38"/>
      <c r="PA184" s="38"/>
      <c r="PB184" s="38"/>
      <c r="PC184" s="38"/>
      <c r="PD184" s="38"/>
      <c r="PE184" s="38"/>
      <c r="PF184" s="38"/>
      <c r="PG184" s="38"/>
      <c r="PH184" s="38"/>
      <c r="PI184" s="38"/>
      <c r="PJ184" s="38"/>
      <c r="PK184" s="38"/>
      <c r="PL184" s="38"/>
      <c r="PM184" s="38">
        <v>1</v>
      </c>
      <c r="PN184" s="38"/>
      <c r="PO184" s="38"/>
      <c r="PP184" s="38"/>
      <c r="PQ184" s="38"/>
      <c r="PR184" s="38"/>
      <c r="PS184" s="38"/>
      <c r="PT184" s="38"/>
      <c r="PU184" s="38"/>
      <c r="PV184" s="38">
        <v>1</v>
      </c>
      <c r="PW184" s="38"/>
      <c r="PX184" s="38"/>
      <c r="PY184" s="38"/>
      <c r="PZ184" s="38"/>
      <c r="QA184" s="38"/>
      <c r="QB184" s="38"/>
      <c r="QC184" s="38"/>
      <c r="QD184" s="38"/>
      <c r="QE184" s="38"/>
      <c r="QF184" s="38"/>
      <c r="QG184" s="38"/>
      <c r="QH184" s="38"/>
      <c r="QI184" s="38"/>
      <c r="QJ184" s="38"/>
      <c r="QK184" s="38"/>
      <c r="QL184" s="38"/>
      <c r="QM184" s="38"/>
      <c r="QN184" s="38"/>
      <c r="QO184" s="38"/>
      <c r="QP184" s="38"/>
      <c r="QQ184" s="38"/>
      <c r="QR184" s="38"/>
      <c r="QS184" s="38"/>
      <c r="QT184" s="38"/>
      <c r="QU184" s="38"/>
      <c r="QV184" s="38"/>
      <c r="QW184" s="38"/>
      <c r="QX184" s="38"/>
      <c r="QY184" s="38"/>
      <c r="QZ184" s="38"/>
      <c r="RA184" s="38"/>
      <c r="RB184" s="38">
        <f>4+2+3</f>
        <v>9</v>
      </c>
      <c r="RC184" s="38"/>
      <c r="RD184" s="38"/>
      <c r="RE184" s="38"/>
      <c r="RF184" s="38"/>
      <c r="RG184" s="38"/>
      <c r="RH184" s="38"/>
      <c r="RI184" s="38"/>
      <c r="RJ184" s="38"/>
      <c r="RK184" s="38"/>
      <c r="RL184" s="38"/>
      <c r="RM184" s="38"/>
      <c r="RN184" s="38"/>
      <c r="RO184" s="38"/>
      <c r="RP184" s="38"/>
      <c r="RQ184" s="38"/>
      <c r="RR184" s="38"/>
      <c r="RS184" s="38"/>
      <c r="RT184" s="38"/>
      <c r="RU184" s="38"/>
      <c r="RV184" s="38"/>
      <c r="RW184" s="38"/>
      <c r="RX184" s="38"/>
      <c r="RY184" s="38"/>
      <c r="RZ184" s="38"/>
      <c r="SA184" s="38"/>
      <c r="SB184" s="38"/>
      <c r="SC184" s="38"/>
      <c r="SD184" s="38"/>
      <c r="SE184" s="38"/>
      <c r="SF184" s="38"/>
      <c r="SG184" s="38"/>
      <c r="SH184" s="38"/>
      <c r="SI184" s="38">
        <v>2</v>
      </c>
      <c r="SJ184" s="38"/>
      <c r="SK184" s="38"/>
      <c r="SL184" s="38"/>
      <c r="SM184" s="38"/>
      <c r="SN184" s="38"/>
      <c r="SO184" s="38"/>
      <c r="SP184" s="38"/>
      <c r="SQ184" s="38"/>
      <c r="SR184" s="38"/>
      <c r="SS184" s="38"/>
      <c r="ST184" s="38"/>
      <c r="SU184" s="38"/>
      <c r="SV184" s="38"/>
      <c r="SW184" s="38"/>
      <c r="SX184" s="38"/>
      <c r="SY184" s="38"/>
      <c r="SZ184" s="38"/>
      <c r="TA184" s="38"/>
      <c r="TB184" s="38"/>
      <c r="TC184" s="38"/>
      <c r="TD184" s="38"/>
      <c r="TE184" s="38">
        <v>2</v>
      </c>
      <c r="TF184" s="38">
        <v>2</v>
      </c>
      <c r="TG184" s="38"/>
      <c r="TH184" s="38"/>
      <c r="TI184" s="38"/>
      <c r="TJ184" s="38"/>
      <c r="TK184" s="38"/>
      <c r="TL184" s="38"/>
      <c r="TM184" s="38"/>
      <c r="TN184" s="38"/>
      <c r="TO184" s="38"/>
      <c r="TP184" s="38"/>
      <c r="TQ184" s="38"/>
      <c r="TR184" s="38"/>
      <c r="TS184" s="38"/>
      <c r="TT184" s="38"/>
      <c r="TU184" s="38"/>
      <c r="TV184" s="38"/>
      <c r="TW184" s="38"/>
      <c r="TX184" s="38"/>
      <c r="TY184" s="38"/>
      <c r="TZ184" s="38"/>
      <c r="UA184" s="38"/>
      <c r="UB184" s="38"/>
      <c r="UC184" s="38"/>
      <c r="UD184" s="38"/>
      <c r="UE184" s="38"/>
      <c r="UF184" s="38"/>
      <c r="UG184" s="38"/>
      <c r="UH184" s="38"/>
      <c r="UI184" s="38"/>
      <c r="UJ184" s="38"/>
      <c r="UK184" s="38"/>
      <c r="UL184" s="38"/>
      <c r="UM184" s="38"/>
      <c r="UN184" s="38"/>
      <c r="UO184" s="38"/>
      <c r="UP184" s="38"/>
      <c r="UQ184" s="38"/>
      <c r="UR184" s="38"/>
      <c r="US184" s="38"/>
      <c r="UT184" s="38"/>
      <c r="UU184" s="38"/>
      <c r="UV184" s="38"/>
      <c r="UW184" s="38"/>
      <c r="UX184" s="38"/>
      <c r="UY184" s="38"/>
      <c r="UZ184" s="38"/>
      <c r="VA184" s="38">
        <v>4</v>
      </c>
      <c r="VB184" s="38"/>
      <c r="VC184" s="38"/>
      <c r="VD184" s="38"/>
      <c r="VE184" s="38"/>
      <c r="VF184" s="38"/>
      <c r="VG184" s="38"/>
      <c r="VH184" s="38"/>
      <c r="VI184" s="38"/>
      <c r="VJ184" s="38"/>
      <c r="VK184" s="38"/>
      <c r="VL184" s="38"/>
      <c r="VM184" s="38"/>
      <c r="VN184" s="38"/>
      <c r="VO184" s="38"/>
      <c r="VP184" s="38"/>
      <c r="VQ184" s="38"/>
      <c r="VR184" s="38"/>
      <c r="VS184" s="38"/>
      <c r="VT184" s="38"/>
      <c r="VU184" s="38"/>
      <c r="VV184" s="38"/>
      <c r="VW184" s="38"/>
      <c r="VX184" s="38"/>
      <c r="VY184" s="38"/>
      <c r="VZ184" s="38"/>
      <c r="WA184" s="38"/>
      <c r="WB184" s="38"/>
      <c r="WC184" s="38"/>
      <c r="WD184" s="38"/>
      <c r="WE184" s="38"/>
      <c r="WF184" s="38"/>
      <c r="WG184" s="38"/>
      <c r="WH184" s="38"/>
      <c r="WI184" s="38"/>
      <c r="WJ184" s="38"/>
      <c r="WK184" s="38"/>
      <c r="WL184" s="38"/>
      <c r="WM184" s="38"/>
      <c r="WN184" s="38"/>
      <c r="WO184" s="38"/>
      <c r="WP184" s="38"/>
      <c r="WQ184" s="38">
        <v>1</v>
      </c>
      <c r="WR184" s="38"/>
      <c r="WS184" s="38"/>
      <c r="WT184" s="38"/>
      <c r="WU184" s="38"/>
      <c r="WV184" s="38"/>
      <c r="WW184" s="38"/>
      <c r="WX184" s="38"/>
      <c r="WY184" s="38"/>
      <c r="WZ184" s="38"/>
      <c r="XA184" s="38"/>
      <c r="XB184" s="38"/>
      <c r="XC184" s="38"/>
      <c r="XD184" s="38"/>
      <c r="XE184" s="38"/>
      <c r="XF184" s="38"/>
      <c r="XG184" s="38"/>
      <c r="XH184" s="38"/>
      <c r="XI184" s="38"/>
      <c r="XJ184" s="38"/>
      <c r="XK184" s="38"/>
      <c r="XL184" s="38"/>
      <c r="XM184" s="38"/>
      <c r="XN184" s="38"/>
      <c r="XO184" s="38"/>
      <c r="XP184" s="38"/>
      <c r="XQ184" s="38"/>
      <c r="XR184" s="38"/>
      <c r="XS184" s="38"/>
      <c r="XT184" s="38"/>
      <c r="XU184" s="38"/>
      <c r="XV184" s="38"/>
      <c r="XW184" s="38"/>
      <c r="XX184" s="38"/>
      <c r="XY184" s="38"/>
      <c r="XZ184" s="38"/>
      <c r="YA184" s="38"/>
      <c r="YB184" s="38"/>
      <c r="YC184" s="38"/>
      <c r="YD184" s="38"/>
      <c r="YE184" s="38"/>
      <c r="YF184" s="38"/>
      <c r="YG184" s="38"/>
      <c r="YH184" s="38"/>
      <c r="YI184" s="38"/>
      <c r="YJ184" s="38"/>
      <c r="YK184" s="38"/>
      <c r="YL184" s="38"/>
      <c r="YM184" s="38"/>
      <c r="YN184" s="38"/>
      <c r="YO184" s="38"/>
      <c r="YP184" s="38"/>
      <c r="YQ184" s="38"/>
      <c r="YR184" s="38"/>
      <c r="YS184" s="38"/>
      <c r="YT184" s="38"/>
      <c r="YU184" s="38"/>
      <c r="YV184" s="38"/>
      <c r="YW184" s="38"/>
      <c r="YX184" s="38"/>
      <c r="YY184" s="38"/>
      <c r="YZ184" s="38"/>
      <c r="ZA184" s="38"/>
      <c r="ZB184" s="38"/>
      <c r="ZC184" s="38"/>
      <c r="ZD184" s="38"/>
      <c r="ZE184" s="38"/>
      <c r="ZF184" s="38"/>
      <c r="ZG184" s="38"/>
      <c r="ZH184" s="38"/>
      <c r="ZI184" s="38"/>
      <c r="ZJ184" s="38"/>
      <c r="ZK184" s="38"/>
      <c r="ZL184" s="38"/>
      <c r="ZM184" s="38"/>
      <c r="ZN184" s="38"/>
      <c r="ZO184" s="38"/>
      <c r="ZP184" s="38"/>
      <c r="ZQ184" s="38"/>
      <c r="ZR184" s="38"/>
      <c r="ZS184" s="38"/>
      <c r="ZT184" s="38"/>
      <c r="ZU184" s="38"/>
      <c r="ZV184" s="38"/>
      <c r="ZW184" s="38"/>
      <c r="ZX184" s="38"/>
      <c r="ZY184" s="38"/>
      <c r="ZZ184" s="38"/>
      <c r="AAA184" s="38"/>
      <c r="AAB184" s="38"/>
      <c r="AAC184" s="38"/>
      <c r="AAD184" s="38"/>
      <c r="AAE184" s="38"/>
      <c r="AAF184" s="38"/>
      <c r="AAG184" s="38"/>
      <c r="AAH184" s="38"/>
      <c r="AAI184" s="38">
        <f>1+1</f>
        <v>2</v>
      </c>
      <c r="AAJ184" s="31">
        <f t="shared" si="15"/>
        <v>0</v>
      </c>
      <c r="AAK184" s="5"/>
    </row>
    <row r="185" spans="1:713" s="36" customFormat="1" x14ac:dyDescent="0.25">
      <c r="A185" s="26" t="s">
        <v>29</v>
      </c>
      <c r="B185" s="77">
        <f t="shared" si="14"/>
        <v>0</v>
      </c>
      <c r="C185" s="69">
        <v>0.9</v>
      </c>
      <c r="D185" s="72"/>
      <c r="E185" s="79">
        <v>42.56</v>
      </c>
      <c r="F185" s="79">
        <f t="shared" si="18"/>
        <v>0</v>
      </c>
      <c r="G185" s="77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  <c r="AL185" s="38"/>
      <c r="AM185" s="38"/>
      <c r="AN185" s="38"/>
      <c r="AO185" s="38"/>
      <c r="AP185" s="38"/>
      <c r="AQ185" s="38"/>
      <c r="AR185" s="38"/>
      <c r="AS185" s="38"/>
      <c r="AT185" s="38"/>
      <c r="AU185" s="38"/>
      <c r="AV185" s="38"/>
      <c r="AW185" s="38"/>
      <c r="AX185" s="38"/>
      <c r="AY185" s="38"/>
      <c r="AZ185" s="38"/>
      <c r="BA185" s="38"/>
      <c r="BB185" s="38"/>
      <c r="BC185" s="38"/>
      <c r="BD185" s="38"/>
      <c r="BE185" s="38"/>
      <c r="BF185" s="38"/>
      <c r="BG185" s="38"/>
      <c r="BH185" s="38"/>
      <c r="BI185" s="38"/>
      <c r="BJ185" s="38"/>
      <c r="BK185" s="38"/>
      <c r="BL185" s="38"/>
      <c r="BM185" s="38"/>
      <c r="BN185" s="38"/>
      <c r="BO185" s="38"/>
      <c r="BP185" s="38"/>
      <c r="BQ185" s="38"/>
      <c r="BR185" s="38"/>
      <c r="BS185" s="38"/>
      <c r="BT185" s="38"/>
      <c r="BU185" s="38"/>
      <c r="BV185" s="38"/>
      <c r="BW185" s="38"/>
      <c r="BX185" s="38"/>
      <c r="BY185" s="38"/>
      <c r="BZ185" s="38"/>
      <c r="CA185" s="38"/>
      <c r="CB185" s="38"/>
      <c r="CC185" s="38"/>
      <c r="CD185" s="38"/>
      <c r="CE185" s="38"/>
      <c r="CF185" s="38"/>
      <c r="CG185" s="38"/>
      <c r="CH185" s="38"/>
      <c r="CI185" s="38"/>
      <c r="CJ185" s="38"/>
      <c r="CK185" s="38"/>
      <c r="CL185" s="38"/>
      <c r="CM185" s="38"/>
      <c r="CN185" s="38"/>
      <c r="CO185" s="38"/>
      <c r="CP185" s="38"/>
      <c r="CQ185" s="38"/>
      <c r="CR185" s="38"/>
      <c r="CS185" s="38"/>
      <c r="CT185" s="38"/>
      <c r="CU185" s="38"/>
      <c r="CV185" s="38"/>
      <c r="CW185" s="38"/>
      <c r="CX185" s="38"/>
      <c r="CY185" s="38">
        <v>1.8</v>
      </c>
      <c r="CZ185" s="38"/>
      <c r="DA185" s="38"/>
      <c r="DB185" s="38"/>
      <c r="DC185" s="38"/>
      <c r="DD185" s="38"/>
      <c r="DE185" s="38"/>
      <c r="DF185" s="38"/>
      <c r="DG185" s="38"/>
      <c r="DH185" s="38">
        <v>1.8</v>
      </c>
      <c r="DI185" s="38"/>
      <c r="DJ185" s="38"/>
      <c r="DK185" s="38"/>
      <c r="DL185" s="38"/>
      <c r="DM185" s="38"/>
      <c r="DN185" s="38"/>
      <c r="DO185" s="38"/>
      <c r="DP185" s="38"/>
      <c r="DQ185" s="38"/>
      <c r="DR185" s="38"/>
      <c r="DS185" s="38"/>
      <c r="DT185" s="38"/>
      <c r="DU185" s="38"/>
      <c r="DV185" s="38"/>
      <c r="DW185" s="38"/>
      <c r="DX185" s="38"/>
      <c r="DY185" s="38"/>
      <c r="DZ185" s="38"/>
      <c r="EA185" s="38"/>
      <c r="EB185" s="38"/>
      <c r="EC185" s="38"/>
      <c r="ED185" s="38"/>
      <c r="EE185" s="38"/>
      <c r="EF185" s="38"/>
      <c r="EG185" s="38"/>
      <c r="EH185" s="38"/>
      <c r="EI185" s="38"/>
      <c r="EJ185" s="38"/>
      <c r="EK185" s="38"/>
      <c r="EL185" s="38"/>
      <c r="EM185" s="38"/>
      <c r="EN185" s="38"/>
      <c r="EO185" s="38"/>
      <c r="EP185" s="38"/>
      <c r="EQ185" s="38"/>
      <c r="ER185" s="38"/>
      <c r="ES185" s="38"/>
      <c r="ET185" s="38"/>
      <c r="EU185" s="38"/>
      <c r="EV185" s="38"/>
      <c r="EW185" s="38"/>
      <c r="EX185" s="38"/>
      <c r="EY185" s="38"/>
      <c r="EZ185" s="38"/>
      <c r="FA185" s="38"/>
      <c r="FB185" s="38"/>
      <c r="FC185" s="38"/>
      <c r="FD185" s="38"/>
      <c r="FE185" s="38"/>
      <c r="FF185" s="38"/>
      <c r="FG185" s="38"/>
      <c r="FH185" s="38">
        <v>0.9</v>
      </c>
      <c r="FI185" s="38"/>
      <c r="FJ185" s="38"/>
      <c r="FK185" s="38"/>
      <c r="FL185" s="38"/>
      <c r="FM185" s="38"/>
      <c r="FN185" s="38"/>
      <c r="FO185" s="38">
        <v>0.9</v>
      </c>
      <c r="FP185" s="38"/>
      <c r="FQ185" s="38"/>
      <c r="FR185" s="38"/>
      <c r="FS185" s="38"/>
      <c r="FT185" s="38"/>
      <c r="FU185" s="38"/>
      <c r="FV185" s="38"/>
      <c r="FW185" s="38"/>
      <c r="FX185" s="38"/>
      <c r="FY185" s="38"/>
      <c r="FZ185" s="38"/>
      <c r="GA185" s="38"/>
      <c r="GB185" s="38"/>
      <c r="GC185" s="38"/>
      <c r="GD185" s="38"/>
      <c r="GE185" s="38"/>
      <c r="GF185" s="38"/>
      <c r="GG185" s="38"/>
      <c r="GH185" s="38"/>
      <c r="GI185" s="38"/>
      <c r="GJ185" s="38"/>
      <c r="GK185" s="38"/>
      <c r="GL185" s="38"/>
      <c r="GM185" s="38"/>
      <c r="GN185" s="38"/>
      <c r="GO185" s="38"/>
      <c r="GP185" s="38"/>
      <c r="GQ185" s="38"/>
      <c r="GR185" s="38"/>
      <c r="GS185" s="38"/>
      <c r="GT185" s="38"/>
      <c r="GU185" s="38"/>
      <c r="GV185" s="38"/>
      <c r="GW185" s="38"/>
      <c r="GX185" s="38"/>
      <c r="GY185" s="38"/>
      <c r="GZ185" s="38"/>
      <c r="HA185" s="38"/>
      <c r="HB185" s="38"/>
      <c r="HC185" s="38"/>
      <c r="HD185" s="38"/>
      <c r="HE185" s="38"/>
      <c r="HF185" s="38"/>
      <c r="HG185" s="38"/>
      <c r="HH185" s="38"/>
      <c r="HI185" s="38"/>
      <c r="HJ185" s="38"/>
      <c r="HK185" s="38"/>
      <c r="HL185" s="38"/>
      <c r="HM185" s="38"/>
      <c r="HN185" s="38"/>
      <c r="HO185" s="38"/>
      <c r="HP185" s="38"/>
      <c r="HQ185" s="38"/>
      <c r="HR185" s="38"/>
      <c r="HS185" s="38"/>
      <c r="HT185" s="38"/>
      <c r="HU185" s="38"/>
      <c r="HV185" s="38"/>
      <c r="HW185" s="38"/>
      <c r="HX185" s="38"/>
      <c r="HY185" s="38"/>
      <c r="HZ185" s="38"/>
      <c r="IA185" s="38"/>
      <c r="IB185" s="38"/>
      <c r="IC185" s="38"/>
      <c r="ID185" s="38"/>
      <c r="IE185" s="38"/>
      <c r="IF185" s="38"/>
      <c r="IG185" s="38"/>
      <c r="IH185" s="38"/>
      <c r="II185" s="38"/>
      <c r="IJ185" s="38"/>
      <c r="IK185" s="38"/>
      <c r="IL185" s="38"/>
      <c r="IM185" s="38"/>
      <c r="IN185" s="38"/>
      <c r="IO185" s="38"/>
      <c r="IP185" s="38"/>
      <c r="IQ185" s="38"/>
      <c r="IR185" s="38"/>
      <c r="IS185" s="38"/>
      <c r="IT185" s="38"/>
      <c r="IU185" s="38"/>
      <c r="IV185" s="38"/>
      <c r="IW185" s="38"/>
      <c r="IX185" s="38"/>
      <c r="IY185" s="38"/>
      <c r="IZ185" s="38"/>
      <c r="JA185" s="38"/>
      <c r="JB185" s="38"/>
      <c r="JC185" s="38"/>
      <c r="JD185" s="38"/>
      <c r="JE185" s="38"/>
      <c r="JF185" s="38"/>
      <c r="JG185" s="38"/>
      <c r="JH185" s="38"/>
      <c r="JI185" s="38"/>
      <c r="JJ185" s="38"/>
      <c r="JK185" s="38"/>
      <c r="JL185" s="38"/>
      <c r="JM185" s="38"/>
      <c r="JN185" s="38"/>
      <c r="JO185" s="38"/>
      <c r="JP185" s="38"/>
      <c r="JQ185" s="38"/>
      <c r="JR185" s="38"/>
      <c r="JS185" s="38"/>
      <c r="JT185" s="38"/>
      <c r="JU185" s="38"/>
      <c r="JV185" s="38"/>
      <c r="JW185" s="38"/>
      <c r="JX185" s="38"/>
      <c r="JY185" s="38"/>
      <c r="JZ185" s="38"/>
      <c r="KA185" s="38"/>
      <c r="KB185" s="38"/>
      <c r="KC185" s="38"/>
      <c r="KD185" s="38"/>
      <c r="KE185" s="38"/>
      <c r="KF185" s="38"/>
      <c r="KG185" s="38"/>
      <c r="KH185" s="38"/>
      <c r="KI185" s="38"/>
      <c r="KJ185" s="38"/>
      <c r="KK185" s="38"/>
      <c r="KL185" s="38"/>
      <c r="KM185" s="38"/>
      <c r="KN185" s="38"/>
      <c r="KO185" s="38"/>
      <c r="KP185" s="38"/>
      <c r="KQ185" s="38"/>
      <c r="KR185" s="38"/>
      <c r="KS185" s="38"/>
      <c r="KT185" s="38"/>
      <c r="KU185" s="38"/>
      <c r="KV185" s="38"/>
      <c r="KW185" s="38"/>
      <c r="KX185" s="38"/>
      <c r="KY185" s="38"/>
      <c r="KZ185" s="38"/>
      <c r="LA185" s="38"/>
      <c r="LB185" s="38"/>
      <c r="LC185" s="38"/>
      <c r="LD185" s="38"/>
      <c r="LE185" s="38"/>
      <c r="LF185" s="38"/>
      <c r="LG185" s="38"/>
      <c r="LH185" s="38"/>
      <c r="LI185" s="38"/>
      <c r="LJ185" s="38"/>
      <c r="LK185" s="38"/>
      <c r="LL185" s="38"/>
      <c r="LM185" s="38"/>
      <c r="LN185" s="38"/>
      <c r="LO185" s="38"/>
      <c r="LP185" s="38"/>
      <c r="LQ185" s="38"/>
      <c r="LR185" s="38"/>
      <c r="LS185" s="38"/>
      <c r="LT185" s="38"/>
      <c r="LU185" s="38"/>
      <c r="LV185" s="38"/>
      <c r="LW185" s="38"/>
      <c r="LX185" s="38"/>
      <c r="LY185" s="38"/>
      <c r="LZ185" s="38"/>
      <c r="MA185" s="38"/>
      <c r="MB185" s="38"/>
      <c r="MC185" s="38"/>
      <c r="MD185" s="38"/>
      <c r="ME185" s="38"/>
      <c r="MF185" s="38"/>
      <c r="MG185" s="38"/>
      <c r="MH185" s="38"/>
      <c r="MI185" s="38"/>
      <c r="MJ185" s="38"/>
      <c r="MK185" s="38"/>
      <c r="ML185" s="38"/>
      <c r="MM185" s="38"/>
      <c r="MN185" s="38"/>
      <c r="MO185" s="38">
        <v>0.9</v>
      </c>
      <c r="MP185" s="38"/>
      <c r="MQ185" s="38"/>
      <c r="MR185" s="38"/>
      <c r="MS185" s="38"/>
      <c r="MT185" s="38">
        <v>0.9</v>
      </c>
      <c r="MU185" s="38"/>
      <c r="MV185" s="38"/>
      <c r="MW185" s="38"/>
      <c r="MX185" s="38"/>
      <c r="MY185" s="38"/>
      <c r="MZ185" s="38"/>
      <c r="NA185" s="38"/>
      <c r="NB185" s="38"/>
      <c r="NC185" s="38"/>
      <c r="ND185" s="38"/>
      <c r="NE185" s="38"/>
      <c r="NF185" s="38"/>
      <c r="NG185" s="38"/>
      <c r="NH185" s="38"/>
      <c r="NI185" s="38"/>
      <c r="NJ185" s="38"/>
      <c r="NK185" s="38"/>
      <c r="NL185" s="38"/>
      <c r="NM185" s="38"/>
      <c r="NN185" s="38"/>
      <c r="NO185" s="38"/>
      <c r="NP185" s="38"/>
      <c r="NQ185" s="38"/>
      <c r="NR185" s="38"/>
      <c r="NS185" s="38"/>
      <c r="NT185" s="38"/>
      <c r="NU185" s="38"/>
      <c r="NV185" s="38"/>
      <c r="NW185" s="38"/>
      <c r="NX185" s="38"/>
      <c r="NY185" s="38"/>
      <c r="NZ185" s="38"/>
      <c r="OA185" s="38"/>
      <c r="OB185" s="38"/>
      <c r="OC185" s="38"/>
      <c r="OD185" s="38"/>
      <c r="OE185" s="38"/>
      <c r="OF185" s="38"/>
      <c r="OG185" s="38"/>
      <c r="OH185" s="38"/>
      <c r="OI185" s="38"/>
      <c r="OJ185" s="38"/>
      <c r="OK185" s="38"/>
      <c r="OL185" s="38"/>
      <c r="OM185" s="38"/>
      <c r="ON185" s="38"/>
      <c r="OO185" s="38"/>
      <c r="OP185" s="38"/>
      <c r="OQ185" s="38"/>
      <c r="OR185" s="38"/>
      <c r="OS185" s="38"/>
      <c r="OT185" s="38"/>
      <c r="OU185" s="38"/>
      <c r="OV185" s="38"/>
      <c r="OW185" s="38"/>
      <c r="OX185" s="38"/>
      <c r="OY185" s="38"/>
      <c r="OZ185" s="38"/>
      <c r="PA185" s="38"/>
      <c r="PB185" s="38"/>
      <c r="PC185" s="38"/>
      <c r="PD185" s="38"/>
      <c r="PE185" s="38"/>
      <c r="PF185" s="38"/>
      <c r="PG185" s="38"/>
      <c r="PH185" s="38">
        <v>1.8</v>
      </c>
      <c r="PI185" s="38"/>
      <c r="PJ185" s="38"/>
      <c r="PK185" s="38"/>
      <c r="PL185" s="38"/>
      <c r="PM185" s="38">
        <v>0.9</v>
      </c>
      <c r="PN185" s="38"/>
      <c r="PO185" s="38"/>
      <c r="PP185" s="38"/>
      <c r="PQ185" s="38"/>
      <c r="PR185" s="38"/>
      <c r="PS185" s="38"/>
      <c r="PT185" s="38"/>
      <c r="PU185" s="38"/>
      <c r="PV185" s="38"/>
      <c r="PW185" s="38"/>
      <c r="PX185" s="38"/>
      <c r="PY185" s="38"/>
      <c r="PZ185" s="38"/>
      <c r="QA185" s="38">
        <v>0.9</v>
      </c>
      <c r="QB185" s="38"/>
      <c r="QC185" s="38"/>
      <c r="QD185" s="38"/>
      <c r="QE185" s="38"/>
      <c r="QF185" s="38"/>
      <c r="QG185" s="38"/>
      <c r="QH185" s="38"/>
      <c r="QI185" s="38"/>
      <c r="QJ185" s="38"/>
      <c r="QK185" s="38"/>
      <c r="QL185" s="38"/>
      <c r="QM185" s="38"/>
      <c r="QN185" s="38"/>
      <c r="QO185" s="38"/>
      <c r="QP185" s="38"/>
      <c r="QQ185" s="38"/>
      <c r="QR185" s="38"/>
      <c r="QS185" s="38"/>
      <c r="QT185" s="38"/>
      <c r="QU185" s="38"/>
      <c r="QV185" s="38"/>
      <c r="QW185" s="38"/>
      <c r="QX185" s="38"/>
      <c r="QY185" s="38"/>
      <c r="QZ185" s="38"/>
      <c r="RA185" s="38"/>
      <c r="RB185" s="38"/>
      <c r="RC185" s="38"/>
      <c r="RD185" s="38"/>
      <c r="RE185" s="38"/>
      <c r="RF185" s="38"/>
      <c r="RG185" s="38"/>
      <c r="RH185" s="38"/>
      <c r="RI185" s="38"/>
      <c r="RJ185" s="38"/>
      <c r="RK185" s="38"/>
      <c r="RL185" s="38"/>
      <c r="RM185" s="38"/>
      <c r="RN185" s="38"/>
      <c r="RO185" s="38"/>
      <c r="RP185" s="38"/>
      <c r="RQ185" s="38"/>
      <c r="RR185" s="38"/>
      <c r="RS185" s="38"/>
      <c r="RT185" s="38"/>
      <c r="RU185" s="38"/>
      <c r="RV185" s="38"/>
      <c r="RW185" s="38"/>
      <c r="RX185" s="38"/>
      <c r="RY185" s="38"/>
      <c r="RZ185" s="38"/>
      <c r="SA185" s="38"/>
      <c r="SB185" s="38"/>
      <c r="SC185" s="38"/>
      <c r="SD185" s="38"/>
      <c r="SE185" s="38"/>
      <c r="SF185" s="38"/>
      <c r="SG185" s="38"/>
      <c r="SH185" s="38"/>
      <c r="SI185" s="38"/>
      <c r="SJ185" s="38"/>
      <c r="SK185" s="38"/>
      <c r="SL185" s="38"/>
      <c r="SM185" s="38"/>
      <c r="SN185" s="38"/>
      <c r="SO185" s="38"/>
      <c r="SP185" s="38"/>
      <c r="SQ185" s="38"/>
      <c r="SR185" s="38"/>
      <c r="SS185" s="38"/>
      <c r="ST185" s="38"/>
      <c r="SU185" s="38"/>
      <c r="SV185" s="38"/>
      <c r="SW185" s="38"/>
      <c r="SX185" s="38"/>
      <c r="SY185" s="38"/>
      <c r="SZ185" s="38"/>
      <c r="TA185" s="38"/>
      <c r="TB185" s="38"/>
      <c r="TC185" s="38"/>
      <c r="TD185" s="38"/>
      <c r="TE185" s="38"/>
      <c r="TF185" s="38"/>
      <c r="TG185" s="38"/>
      <c r="TH185" s="38"/>
      <c r="TI185" s="38"/>
      <c r="TJ185" s="38"/>
      <c r="TK185" s="38"/>
      <c r="TL185" s="38"/>
      <c r="TM185" s="38"/>
      <c r="TN185" s="38"/>
      <c r="TO185" s="38"/>
      <c r="TP185" s="38"/>
      <c r="TQ185" s="38"/>
      <c r="TR185" s="38"/>
      <c r="TS185" s="38"/>
      <c r="TT185" s="38"/>
      <c r="TU185" s="38"/>
      <c r="TV185" s="38"/>
      <c r="TW185" s="38"/>
      <c r="TX185" s="38"/>
      <c r="TY185" s="38"/>
      <c r="TZ185" s="38"/>
      <c r="UA185" s="38"/>
      <c r="UB185" s="38"/>
      <c r="UC185" s="38"/>
      <c r="UD185" s="38"/>
      <c r="UE185" s="38"/>
      <c r="UF185" s="38"/>
      <c r="UG185" s="38"/>
      <c r="UH185" s="38"/>
      <c r="UI185" s="38"/>
      <c r="UJ185" s="38"/>
      <c r="UK185" s="38"/>
      <c r="UL185" s="38"/>
      <c r="UM185" s="38"/>
      <c r="UN185" s="38"/>
      <c r="UO185" s="38"/>
      <c r="UP185" s="38"/>
      <c r="UQ185" s="38"/>
      <c r="UR185" s="38"/>
      <c r="US185" s="38"/>
      <c r="UT185" s="38"/>
      <c r="UU185" s="38"/>
      <c r="UV185" s="38"/>
      <c r="UW185" s="38"/>
      <c r="UX185" s="38"/>
      <c r="UY185" s="38"/>
      <c r="UZ185" s="38"/>
      <c r="VA185" s="38"/>
      <c r="VB185" s="38"/>
      <c r="VC185" s="38"/>
      <c r="VD185" s="38"/>
      <c r="VE185" s="38"/>
      <c r="VF185" s="38"/>
      <c r="VG185" s="38"/>
      <c r="VH185" s="38"/>
      <c r="VI185" s="38"/>
      <c r="VJ185" s="38"/>
      <c r="VK185" s="38"/>
      <c r="VL185" s="38"/>
      <c r="VM185" s="38"/>
      <c r="VN185" s="38"/>
      <c r="VO185" s="38"/>
      <c r="VP185" s="38"/>
      <c r="VQ185" s="38"/>
      <c r="VR185" s="38"/>
      <c r="VS185" s="38"/>
      <c r="VT185" s="38"/>
      <c r="VU185" s="38"/>
      <c r="VV185" s="38"/>
      <c r="VW185" s="38"/>
      <c r="VX185" s="38"/>
      <c r="VY185" s="38"/>
      <c r="VZ185" s="38"/>
      <c r="WA185" s="38"/>
      <c r="WB185" s="38"/>
      <c r="WC185" s="38"/>
      <c r="WD185" s="38"/>
      <c r="WE185" s="38"/>
      <c r="WF185" s="38"/>
      <c r="WG185" s="38"/>
      <c r="WH185" s="38"/>
      <c r="WI185" s="38"/>
      <c r="WJ185" s="38"/>
      <c r="WK185" s="38"/>
      <c r="WL185" s="38"/>
      <c r="WM185" s="38"/>
      <c r="WN185" s="38"/>
      <c r="WO185" s="38"/>
      <c r="WP185" s="38"/>
      <c r="WQ185" s="38"/>
      <c r="WR185" s="38"/>
      <c r="WS185" s="38"/>
      <c r="WT185" s="38"/>
      <c r="WU185" s="38"/>
      <c r="WV185" s="38"/>
      <c r="WW185" s="38"/>
      <c r="WX185" s="38"/>
      <c r="WY185" s="38"/>
      <c r="WZ185" s="38"/>
      <c r="XA185" s="38"/>
      <c r="XB185" s="38"/>
      <c r="XC185" s="38"/>
      <c r="XD185" s="38"/>
      <c r="XE185" s="38"/>
      <c r="XF185" s="38"/>
      <c r="XG185" s="38"/>
      <c r="XH185" s="38"/>
      <c r="XI185" s="38"/>
      <c r="XJ185" s="38"/>
      <c r="XK185" s="38"/>
      <c r="XL185" s="38"/>
      <c r="XM185" s="38"/>
      <c r="XN185" s="38"/>
      <c r="XO185" s="38"/>
      <c r="XP185" s="38"/>
      <c r="XQ185" s="38"/>
      <c r="XR185" s="38"/>
      <c r="XS185" s="38"/>
      <c r="XT185" s="38"/>
      <c r="XU185" s="38"/>
      <c r="XV185" s="38"/>
      <c r="XW185" s="38"/>
      <c r="XX185" s="38"/>
      <c r="XY185" s="38"/>
      <c r="XZ185" s="38"/>
      <c r="YA185" s="38"/>
      <c r="YB185" s="38"/>
      <c r="YC185" s="38"/>
      <c r="YD185" s="38"/>
      <c r="YE185" s="38"/>
      <c r="YF185" s="38"/>
      <c r="YG185" s="38"/>
      <c r="YH185" s="38"/>
      <c r="YI185" s="38"/>
      <c r="YJ185" s="38"/>
      <c r="YK185" s="38"/>
      <c r="YL185" s="38"/>
      <c r="YM185" s="38"/>
      <c r="YN185" s="38"/>
      <c r="YO185" s="38"/>
      <c r="YP185" s="38"/>
      <c r="YQ185" s="38"/>
      <c r="YR185" s="38"/>
      <c r="YS185" s="38"/>
      <c r="YT185" s="38"/>
      <c r="YU185" s="38"/>
      <c r="YV185" s="38"/>
      <c r="YW185" s="38"/>
      <c r="YX185" s="38"/>
      <c r="YY185" s="38"/>
      <c r="YZ185" s="38"/>
      <c r="ZA185" s="38"/>
      <c r="ZB185" s="38"/>
      <c r="ZC185" s="38"/>
      <c r="ZD185" s="38"/>
      <c r="ZE185" s="38"/>
      <c r="ZF185" s="38"/>
      <c r="ZG185" s="38"/>
      <c r="ZH185" s="38"/>
      <c r="ZI185" s="38"/>
      <c r="ZJ185" s="38"/>
      <c r="ZK185" s="38"/>
      <c r="ZL185" s="38"/>
      <c r="ZM185" s="38"/>
      <c r="ZN185" s="38"/>
      <c r="ZO185" s="38"/>
      <c r="ZP185" s="38"/>
      <c r="ZQ185" s="38"/>
      <c r="ZR185" s="38"/>
      <c r="ZS185" s="38"/>
      <c r="ZT185" s="38"/>
      <c r="ZU185" s="38"/>
      <c r="ZV185" s="38"/>
      <c r="ZW185" s="38"/>
      <c r="ZX185" s="38"/>
      <c r="ZY185" s="38"/>
      <c r="ZZ185" s="38"/>
      <c r="AAA185" s="38"/>
      <c r="AAB185" s="38"/>
      <c r="AAC185" s="38"/>
      <c r="AAD185" s="38"/>
      <c r="AAE185" s="38"/>
      <c r="AAF185" s="38"/>
      <c r="AAG185" s="38"/>
      <c r="AAH185" s="38"/>
      <c r="AAI185" s="38"/>
      <c r="AAJ185" s="31">
        <f t="shared" si="15"/>
        <v>0</v>
      </c>
      <c r="AAK185" s="5"/>
    </row>
    <row r="186" spans="1:713" s="36" customFormat="1" x14ac:dyDescent="0.25">
      <c r="A186" s="62" t="s">
        <v>154</v>
      </c>
      <c r="B186" s="77">
        <f t="shared" si="14"/>
        <v>0</v>
      </c>
      <c r="C186" s="69">
        <v>0.9</v>
      </c>
      <c r="D186" s="71">
        <v>43255</v>
      </c>
      <c r="E186" s="79">
        <v>79.84</v>
      </c>
      <c r="F186" s="79">
        <f t="shared" si="18"/>
        <v>0</v>
      </c>
      <c r="G186" s="77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  <c r="AL186" s="38"/>
      <c r="AM186" s="38"/>
      <c r="AN186" s="38"/>
      <c r="AO186" s="38"/>
      <c r="AP186" s="38"/>
      <c r="AQ186" s="38"/>
      <c r="AR186" s="38"/>
      <c r="AS186" s="38"/>
      <c r="AT186" s="38"/>
      <c r="AU186" s="38"/>
      <c r="AV186" s="38"/>
      <c r="AW186" s="38"/>
      <c r="AX186" s="38"/>
      <c r="AY186" s="38"/>
      <c r="AZ186" s="38"/>
      <c r="BA186" s="38"/>
      <c r="BB186" s="38"/>
      <c r="BC186" s="38"/>
      <c r="BD186" s="38"/>
      <c r="BE186" s="38"/>
      <c r="BF186" s="38"/>
      <c r="BG186" s="38"/>
      <c r="BH186" s="38"/>
      <c r="BI186" s="38"/>
      <c r="BJ186" s="38"/>
      <c r="BK186" s="38"/>
      <c r="BL186" s="38"/>
      <c r="BM186" s="38"/>
      <c r="BN186" s="38"/>
      <c r="BO186" s="38"/>
      <c r="BP186" s="38"/>
      <c r="BQ186" s="38"/>
      <c r="BR186" s="38"/>
      <c r="BS186" s="38"/>
      <c r="BT186" s="38"/>
      <c r="BU186" s="38"/>
      <c r="BV186" s="38"/>
      <c r="BW186" s="38"/>
      <c r="BX186" s="38"/>
      <c r="BY186" s="38"/>
      <c r="BZ186" s="38"/>
      <c r="CA186" s="38"/>
      <c r="CB186" s="38"/>
      <c r="CC186" s="38"/>
      <c r="CD186" s="38"/>
      <c r="CE186" s="38"/>
      <c r="CF186" s="38"/>
      <c r="CG186" s="38"/>
      <c r="CH186" s="38"/>
      <c r="CI186" s="38"/>
      <c r="CJ186" s="38"/>
      <c r="CK186" s="38"/>
      <c r="CL186" s="38"/>
      <c r="CM186" s="38"/>
      <c r="CN186" s="38"/>
      <c r="CO186" s="38"/>
      <c r="CP186" s="38"/>
      <c r="CQ186" s="38"/>
      <c r="CR186" s="38"/>
      <c r="CS186" s="38"/>
      <c r="CT186" s="38"/>
      <c r="CU186" s="38"/>
      <c r="CV186" s="38"/>
      <c r="CW186" s="38"/>
      <c r="CX186" s="38"/>
      <c r="CY186" s="38"/>
      <c r="CZ186" s="38"/>
      <c r="DA186" s="38"/>
      <c r="DB186" s="38"/>
      <c r="DC186" s="38"/>
      <c r="DD186" s="38"/>
      <c r="DE186" s="38"/>
      <c r="DF186" s="38"/>
      <c r="DG186" s="38"/>
      <c r="DH186" s="38"/>
      <c r="DI186" s="38"/>
      <c r="DJ186" s="38"/>
      <c r="DK186" s="38"/>
      <c r="DL186" s="38"/>
      <c r="DM186" s="38"/>
      <c r="DN186" s="38"/>
      <c r="DO186" s="38"/>
      <c r="DP186" s="38"/>
      <c r="DQ186" s="38"/>
      <c r="DR186" s="38"/>
      <c r="DS186" s="38"/>
      <c r="DT186" s="38"/>
      <c r="DU186" s="38"/>
      <c r="DV186" s="38"/>
      <c r="DW186" s="38"/>
      <c r="DX186" s="38"/>
      <c r="DY186" s="38"/>
      <c r="DZ186" s="38"/>
      <c r="EA186" s="38"/>
      <c r="EB186" s="38"/>
      <c r="EC186" s="38"/>
      <c r="ED186" s="38"/>
      <c r="EE186" s="38"/>
      <c r="EF186" s="38"/>
      <c r="EG186" s="38"/>
      <c r="EH186" s="38"/>
      <c r="EI186" s="38"/>
      <c r="EJ186" s="38"/>
      <c r="EK186" s="38"/>
      <c r="EL186" s="38"/>
      <c r="EM186" s="38"/>
      <c r="EN186" s="38"/>
      <c r="EO186" s="38"/>
      <c r="EP186" s="38"/>
      <c r="EQ186" s="38"/>
      <c r="ER186" s="38"/>
      <c r="ES186" s="38"/>
      <c r="ET186" s="38"/>
      <c r="EU186" s="38"/>
      <c r="EV186" s="38"/>
      <c r="EW186" s="38"/>
      <c r="EX186" s="38"/>
      <c r="EY186" s="38"/>
      <c r="EZ186" s="38"/>
      <c r="FA186" s="38"/>
      <c r="FB186" s="38"/>
      <c r="FC186" s="38"/>
      <c r="FD186" s="38"/>
      <c r="FE186" s="38"/>
      <c r="FF186" s="38"/>
      <c r="FG186" s="38"/>
      <c r="FH186" s="38"/>
      <c r="FI186" s="38"/>
      <c r="FJ186" s="38"/>
      <c r="FK186" s="38"/>
      <c r="FL186" s="38"/>
      <c r="FM186" s="38"/>
      <c r="FN186" s="38"/>
      <c r="FO186" s="38"/>
      <c r="FP186" s="38"/>
      <c r="FQ186" s="38"/>
      <c r="FR186" s="38"/>
      <c r="FS186" s="38"/>
      <c r="FT186" s="38"/>
      <c r="FU186" s="38"/>
      <c r="FV186" s="38"/>
      <c r="FW186" s="38"/>
      <c r="FX186" s="38"/>
      <c r="FY186" s="38"/>
      <c r="FZ186" s="38"/>
      <c r="GA186" s="38"/>
      <c r="GB186" s="38"/>
      <c r="GC186" s="38"/>
      <c r="GD186" s="38"/>
      <c r="GE186" s="38"/>
      <c r="GF186" s="38"/>
      <c r="GG186" s="38"/>
      <c r="GH186" s="38"/>
      <c r="GI186" s="38"/>
      <c r="GJ186" s="38"/>
      <c r="GK186" s="38"/>
      <c r="GL186" s="38"/>
      <c r="GM186" s="38"/>
      <c r="GN186" s="38"/>
      <c r="GO186" s="38"/>
      <c r="GP186" s="38"/>
      <c r="GQ186" s="38"/>
      <c r="GR186" s="38"/>
      <c r="GS186" s="38"/>
      <c r="GT186" s="38"/>
      <c r="GU186" s="38"/>
      <c r="GV186" s="38"/>
      <c r="GW186" s="38"/>
      <c r="GX186" s="38"/>
      <c r="GY186" s="38"/>
      <c r="GZ186" s="38"/>
      <c r="HA186" s="38"/>
      <c r="HB186" s="38"/>
      <c r="HC186" s="38"/>
      <c r="HD186" s="38"/>
      <c r="HE186" s="38"/>
      <c r="HF186" s="38"/>
      <c r="HG186" s="38"/>
      <c r="HH186" s="38"/>
      <c r="HI186" s="38"/>
      <c r="HJ186" s="38"/>
      <c r="HK186" s="38"/>
      <c r="HL186" s="38"/>
      <c r="HM186" s="38"/>
      <c r="HN186" s="38"/>
      <c r="HO186" s="38"/>
      <c r="HP186" s="38"/>
      <c r="HQ186" s="38"/>
      <c r="HR186" s="38"/>
      <c r="HS186" s="38"/>
      <c r="HT186" s="38"/>
      <c r="HU186" s="38"/>
      <c r="HV186" s="38"/>
      <c r="HW186" s="38"/>
      <c r="HX186" s="38"/>
      <c r="HY186" s="38"/>
      <c r="HZ186" s="38"/>
      <c r="IA186" s="38"/>
      <c r="IB186" s="38"/>
      <c r="IC186" s="38"/>
      <c r="ID186" s="38"/>
      <c r="IE186" s="38"/>
      <c r="IF186" s="38"/>
      <c r="IG186" s="38"/>
      <c r="IH186" s="38"/>
      <c r="II186" s="38"/>
      <c r="IJ186" s="38"/>
      <c r="IK186" s="38"/>
      <c r="IL186" s="38"/>
      <c r="IM186" s="38"/>
      <c r="IN186" s="38"/>
      <c r="IO186" s="38"/>
      <c r="IP186" s="38"/>
      <c r="IQ186" s="38"/>
      <c r="IR186" s="38"/>
      <c r="IS186" s="38"/>
      <c r="IT186" s="38"/>
      <c r="IU186" s="38"/>
      <c r="IV186" s="38"/>
      <c r="IW186" s="38"/>
      <c r="IX186" s="38"/>
      <c r="IY186" s="38"/>
      <c r="IZ186" s="38"/>
      <c r="JA186" s="38"/>
      <c r="JB186" s="38"/>
      <c r="JC186" s="38"/>
      <c r="JD186" s="38"/>
      <c r="JE186" s="38"/>
      <c r="JF186" s="38"/>
      <c r="JG186" s="38"/>
      <c r="JH186" s="38"/>
      <c r="JI186" s="38"/>
      <c r="JJ186" s="38"/>
      <c r="JK186" s="38"/>
      <c r="JL186" s="38"/>
      <c r="JM186" s="38"/>
      <c r="JN186" s="38"/>
      <c r="JO186" s="38"/>
      <c r="JP186" s="38"/>
      <c r="JQ186" s="38"/>
      <c r="JR186" s="38"/>
      <c r="JS186" s="38"/>
      <c r="JT186" s="38"/>
      <c r="JU186" s="38"/>
      <c r="JV186" s="38"/>
      <c r="JW186" s="38"/>
      <c r="JX186" s="38"/>
      <c r="JY186" s="38"/>
      <c r="JZ186" s="38"/>
      <c r="KA186" s="38"/>
      <c r="KB186" s="38"/>
      <c r="KC186" s="38"/>
      <c r="KD186" s="38"/>
      <c r="KE186" s="38"/>
      <c r="KF186" s="38"/>
      <c r="KG186" s="38"/>
      <c r="KH186" s="38"/>
      <c r="KI186" s="38"/>
      <c r="KJ186" s="38"/>
      <c r="KK186" s="38"/>
      <c r="KL186" s="38"/>
      <c r="KM186" s="38">
        <v>0.9</v>
      </c>
      <c r="KN186" s="38"/>
      <c r="KO186" s="38"/>
      <c r="KP186" s="38"/>
      <c r="KQ186" s="38"/>
      <c r="KR186" s="38"/>
      <c r="KS186" s="38"/>
      <c r="KT186" s="38"/>
      <c r="KU186" s="38"/>
      <c r="KV186" s="38"/>
      <c r="KW186" s="38"/>
      <c r="KX186" s="38"/>
      <c r="KY186" s="38">
        <v>0.9</v>
      </c>
      <c r="KZ186" s="38"/>
      <c r="LA186" s="38"/>
      <c r="LB186" s="38"/>
      <c r="LC186" s="38"/>
      <c r="LD186" s="38"/>
      <c r="LE186" s="38"/>
      <c r="LF186" s="38"/>
      <c r="LG186" s="38"/>
      <c r="LH186" s="38"/>
      <c r="LI186" s="38"/>
      <c r="LJ186" s="38"/>
      <c r="LK186" s="38"/>
      <c r="LL186" s="38"/>
      <c r="LM186" s="38"/>
      <c r="LN186" s="38"/>
      <c r="LO186" s="38"/>
      <c r="LP186" s="38"/>
      <c r="LQ186" s="38"/>
      <c r="LR186" s="38"/>
      <c r="LS186" s="38"/>
      <c r="LT186" s="38"/>
      <c r="LU186" s="38"/>
      <c r="LV186" s="38"/>
      <c r="LW186" s="38"/>
      <c r="LX186" s="38"/>
      <c r="LY186" s="38"/>
      <c r="LZ186" s="38"/>
      <c r="MA186" s="38"/>
      <c r="MB186" s="38"/>
      <c r="MC186" s="38"/>
      <c r="MD186" s="38"/>
      <c r="ME186" s="38"/>
      <c r="MF186" s="38"/>
      <c r="MG186" s="38"/>
      <c r="MH186" s="38"/>
      <c r="MI186" s="38"/>
      <c r="MJ186" s="38"/>
      <c r="MK186" s="38"/>
      <c r="ML186" s="38"/>
      <c r="MM186" s="38"/>
      <c r="MN186" s="38"/>
      <c r="MO186" s="38"/>
      <c r="MP186" s="38"/>
      <c r="MQ186" s="38"/>
      <c r="MR186" s="38"/>
      <c r="MS186" s="38"/>
      <c r="MT186" s="38"/>
      <c r="MU186" s="38"/>
      <c r="MV186" s="38"/>
      <c r="MW186" s="38"/>
      <c r="MX186" s="38"/>
      <c r="MY186" s="38"/>
      <c r="MZ186" s="38"/>
      <c r="NA186" s="38"/>
      <c r="NB186" s="38"/>
      <c r="NC186" s="38"/>
      <c r="ND186" s="38"/>
      <c r="NE186" s="38"/>
      <c r="NF186" s="38"/>
      <c r="NG186" s="38"/>
      <c r="NH186" s="38"/>
      <c r="NI186" s="38"/>
      <c r="NJ186" s="38"/>
      <c r="NK186" s="38"/>
      <c r="NL186" s="38"/>
      <c r="NM186" s="38"/>
      <c r="NN186" s="38"/>
      <c r="NO186" s="38"/>
      <c r="NP186" s="38"/>
      <c r="NQ186" s="38"/>
      <c r="NR186" s="38"/>
      <c r="NS186" s="38"/>
      <c r="NT186" s="38"/>
      <c r="NU186" s="38"/>
      <c r="NV186" s="38"/>
      <c r="NW186" s="38"/>
      <c r="NX186" s="38"/>
      <c r="NY186" s="38"/>
      <c r="NZ186" s="38"/>
      <c r="OA186" s="38"/>
      <c r="OB186" s="38"/>
      <c r="OC186" s="38"/>
      <c r="OD186" s="38"/>
      <c r="OE186" s="38"/>
      <c r="OF186" s="38"/>
      <c r="OG186" s="38"/>
      <c r="OH186" s="38"/>
      <c r="OI186" s="38"/>
      <c r="OJ186" s="38"/>
      <c r="OK186" s="38"/>
      <c r="OL186" s="38"/>
      <c r="OM186" s="38"/>
      <c r="ON186" s="38"/>
      <c r="OO186" s="38"/>
      <c r="OP186" s="38"/>
      <c r="OQ186" s="38"/>
      <c r="OR186" s="38"/>
      <c r="OS186" s="38"/>
      <c r="OT186" s="38"/>
      <c r="OU186" s="38"/>
      <c r="OV186" s="38"/>
      <c r="OW186" s="38"/>
      <c r="OX186" s="38"/>
      <c r="OY186" s="38"/>
      <c r="OZ186" s="38"/>
      <c r="PA186" s="38"/>
      <c r="PB186" s="38"/>
      <c r="PC186" s="38"/>
      <c r="PD186" s="38"/>
      <c r="PE186" s="38"/>
      <c r="PF186" s="38"/>
      <c r="PG186" s="38"/>
      <c r="PH186" s="38"/>
      <c r="PI186" s="38"/>
      <c r="PJ186" s="38"/>
      <c r="PK186" s="38"/>
      <c r="PL186" s="38"/>
      <c r="PM186" s="38"/>
      <c r="PN186" s="38"/>
      <c r="PO186" s="38"/>
      <c r="PP186" s="38"/>
      <c r="PQ186" s="38"/>
      <c r="PR186" s="38"/>
      <c r="PS186" s="38"/>
      <c r="PT186" s="38"/>
      <c r="PU186" s="38"/>
      <c r="PV186" s="38"/>
      <c r="PW186" s="38"/>
      <c r="PX186" s="38"/>
      <c r="PY186" s="38"/>
      <c r="PZ186" s="38"/>
      <c r="QA186" s="38"/>
      <c r="QB186" s="38"/>
      <c r="QC186" s="38"/>
      <c r="QD186" s="38"/>
      <c r="QE186" s="38"/>
      <c r="QF186" s="38"/>
      <c r="QG186" s="38"/>
      <c r="QH186" s="38"/>
      <c r="QI186" s="38"/>
      <c r="QJ186" s="38"/>
      <c r="QK186" s="38"/>
      <c r="QL186" s="38"/>
      <c r="QM186" s="38"/>
      <c r="QN186" s="38"/>
      <c r="QO186" s="38"/>
      <c r="QP186" s="38"/>
      <c r="QQ186" s="38"/>
      <c r="QR186" s="38"/>
      <c r="QS186" s="38"/>
      <c r="QT186" s="38"/>
      <c r="QU186" s="38"/>
      <c r="QV186" s="38"/>
      <c r="QW186" s="38"/>
      <c r="QX186" s="38"/>
      <c r="QY186" s="38"/>
      <c r="QZ186" s="38"/>
      <c r="RA186" s="38"/>
      <c r="RB186" s="38"/>
      <c r="RC186" s="38"/>
      <c r="RD186" s="38"/>
      <c r="RE186" s="38"/>
      <c r="RF186" s="38"/>
      <c r="RG186" s="38"/>
      <c r="RH186" s="38"/>
      <c r="RI186" s="38"/>
      <c r="RJ186" s="38"/>
      <c r="RK186" s="38"/>
      <c r="RL186" s="38"/>
      <c r="RM186" s="38"/>
      <c r="RN186" s="38"/>
      <c r="RO186" s="38"/>
      <c r="RP186" s="38"/>
      <c r="RQ186" s="38"/>
      <c r="RR186" s="38"/>
      <c r="RS186" s="38"/>
      <c r="RT186" s="38"/>
      <c r="RU186" s="38"/>
      <c r="RV186" s="38"/>
      <c r="RW186" s="38"/>
      <c r="RX186" s="38"/>
      <c r="RY186" s="38"/>
      <c r="RZ186" s="38"/>
      <c r="SA186" s="38"/>
      <c r="SB186" s="38"/>
      <c r="SC186" s="38"/>
      <c r="SD186" s="38"/>
      <c r="SE186" s="38"/>
      <c r="SF186" s="38"/>
      <c r="SG186" s="38"/>
      <c r="SH186" s="38"/>
      <c r="SI186" s="38"/>
      <c r="SJ186" s="38"/>
      <c r="SK186" s="38"/>
      <c r="SL186" s="38"/>
      <c r="SM186" s="38"/>
      <c r="SN186" s="38"/>
      <c r="SO186" s="38"/>
      <c r="SP186" s="38"/>
      <c r="SQ186" s="38"/>
      <c r="SR186" s="38"/>
      <c r="SS186" s="38"/>
      <c r="ST186" s="38"/>
      <c r="SU186" s="38"/>
      <c r="SV186" s="38"/>
      <c r="SW186" s="38"/>
      <c r="SX186" s="38"/>
      <c r="SY186" s="38"/>
      <c r="SZ186" s="38"/>
      <c r="TA186" s="38"/>
      <c r="TB186" s="38"/>
      <c r="TC186" s="38"/>
      <c r="TD186" s="38"/>
      <c r="TE186" s="38"/>
      <c r="TF186" s="38"/>
      <c r="TG186" s="38"/>
      <c r="TH186" s="38"/>
      <c r="TI186" s="38"/>
      <c r="TJ186" s="38"/>
      <c r="TK186" s="38"/>
      <c r="TL186" s="38"/>
      <c r="TM186" s="38"/>
      <c r="TN186" s="38"/>
      <c r="TO186" s="38"/>
      <c r="TP186" s="38"/>
      <c r="TQ186" s="38"/>
      <c r="TR186" s="38"/>
      <c r="TS186" s="38"/>
      <c r="TT186" s="38"/>
      <c r="TU186" s="38"/>
      <c r="TV186" s="38"/>
      <c r="TW186" s="38"/>
      <c r="TX186" s="38"/>
      <c r="TY186" s="38"/>
      <c r="TZ186" s="38"/>
      <c r="UA186" s="38"/>
      <c r="UB186" s="38"/>
      <c r="UC186" s="38"/>
      <c r="UD186" s="38"/>
      <c r="UE186" s="38"/>
      <c r="UF186" s="38"/>
      <c r="UG186" s="38"/>
      <c r="UH186" s="38"/>
      <c r="UI186" s="38"/>
      <c r="UJ186" s="38"/>
      <c r="UK186" s="38"/>
      <c r="UL186" s="38"/>
      <c r="UM186" s="38"/>
      <c r="UN186" s="38"/>
      <c r="UO186" s="38"/>
      <c r="UP186" s="38"/>
      <c r="UQ186" s="38"/>
      <c r="UR186" s="38"/>
      <c r="US186" s="38"/>
      <c r="UT186" s="38"/>
      <c r="UU186" s="38"/>
      <c r="UV186" s="38"/>
      <c r="UW186" s="38"/>
      <c r="UX186" s="38"/>
      <c r="UY186" s="38"/>
      <c r="UZ186" s="38"/>
      <c r="VA186" s="38"/>
      <c r="VB186" s="38"/>
      <c r="VC186" s="38"/>
      <c r="VD186" s="38"/>
      <c r="VE186" s="38"/>
      <c r="VF186" s="38"/>
      <c r="VG186" s="38"/>
      <c r="VH186" s="38"/>
      <c r="VI186" s="38"/>
      <c r="VJ186" s="38"/>
      <c r="VK186" s="38"/>
      <c r="VL186" s="38"/>
      <c r="VM186" s="38"/>
      <c r="VN186" s="38"/>
      <c r="VO186" s="38"/>
      <c r="VP186" s="38"/>
      <c r="VQ186" s="38"/>
      <c r="VR186" s="38"/>
      <c r="VS186" s="38"/>
      <c r="VT186" s="38"/>
      <c r="VU186" s="38"/>
      <c r="VV186" s="38"/>
      <c r="VW186" s="38"/>
      <c r="VX186" s="38"/>
      <c r="VY186" s="38"/>
      <c r="VZ186" s="38"/>
      <c r="WA186" s="38"/>
      <c r="WB186" s="38"/>
      <c r="WC186" s="38"/>
      <c r="WD186" s="38"/>
      <c r="WE186" s="38"/>
      <c r="WF186" s="38"/>
      <c r="WG186" s="38"/>
      <c r="WH186" s="38"/>
      <c r="WI186" s="38"/>
      <c r="WJ186" s="38"/>
      <c r="WK186" s="38"/>
      <c r="WL186" s="38"/>
      <c r="WM186" s="38"/>
      <c r="WN186" s="38"/>
      <c r="WO186" s="38"/>
      <c r="WP186" s="38"/>
      <c r="WQ186" s="38"/>
      <c r="WR186" s="38"/>
      <c r="WS186" s="38"/>
      <c r="WT186" s="38"/>
      <c r="WU186" s="38"/>
      <c r="WV186" s="38"/>
      <c r="WW186" s="38"/>
      <c r="WX186" s="38"/>
      <c r="WY186" s="38"/>
      <c r="WZ186" s="38"/>
      <c r="XA186" s="38"/>
      <c r="XB186" s="38"/>
      <c r="XC186" s="38"/>
      <c r="XD186" s="38"/>
      <c r="XE186" s="38"/>
      <c r="XF186" s="38"/>
      <c r="XG186" s="38"/>
      <c r="XH186" s="38"/>
      <c r="XI186" s="38"/>
      <c r="XJ186" s="38"/>
      <c r="XK186" s="38"/>
      <c r="XL186" s="38"/>
      <c r="XM186" s="38"/>
      <c r="XN186" s="38"/>
      <c r="XO186" s="38"/>
      <c r="XP186" s="38"/>
      <c r="XQ186" s="38"/>
      <c r="XR186" s="38"/>
      <c r="XS186" s="38"/>
      <c r="XT186" s="38"/>
      <c r="XU186" s="38"/>
      <c r="XV186" s="38"/>
      <c r="XW186" s="38"/>
      <c r="XX186" s="38"/>
      <c r="XY186" s="38"/>
      <c r="XZ186" s="38"/>
      <c r="YA186" s="38"/>
      <c r="YB186" s="38"/>
      <c r="YC186" s="38"/>
      <c r="YD186" s="38"/>
      <c r="YE186" s="38"/>
      <c r="YF186" s="38"/>
      <c r="YG186" s="38"/>
      <c r="YH186" s="38"/>
      <c r="YI186" s="38"/>
      <c r="YJ186" s="38"/>
      <c r="YK186" s="38"/>
      <c r="YL186" s="38"/>
      <c r="YM186" s="38"/>
      <c r="YN186" s="38"/>
      <c r="YO186" s="38"/>
      <c r="YP186" s="38"/>
      <c r="YQ186" s="38"/>
      <c r="YR186" s="38"/>
      <c r="YS186" s="38"/>
      <c r="YT186" s="38"/>
      <c r="YU186" s="38"/>
      <c r="YV186" s="38"/>
      <c r="YW186" s="38"/>
      <c r="YX186" s="38"/>
      <c r="YY186" s="38"/>
      <c r="YZ186" s="38"/>
      <c r="ZA186" s="38"/>
      <c r="ZB186" s="38"/>
      <c r="ZC186" s="38"/>
      <c r="ZD186" s="38"/>
      <c r="ZE186" s="38"/>
      <c r="ZF186" s="38"/>
      <c r="ZG186" s="38"/>
      <c r="ZH186" s="38"/>
      <c r="ZI186" s="38"/>
      <c r="ZJ186" s="38"/>
      <c r="ZK186" s="38"/>
      <c r="ZL186" s="38"/>
      <c r="ZM186" s="38"/>
      <c r="ZN186" s="38"/>
      <c r="ZO186" s="38"/>
      <c r="ZP186" s="38"/>
      <c r="ZQ186" s="38"/>
      <c r="ZR186" s="38"/>
      <c r="ZS186" s="38"/>
      <c r="ZT186" s="38"/>
      <c r="ZU186" s="38"/>
      <c r="ZV186" s="38"/>
      <c r="ZW186" s="38"/>
      <c r="ZX186" s="38"/>
      <c r="ZY186" s="38"/>
      <c r="ZZ186" s="38"/>
      <c r="AAA186" s="38"/>
      <c r="AAB186" s="38"/>
      <c r="AAC186" s="38"/>
      <c r="AAD186" s="38"/>
      <c r="AAE186" s="38"/>
      <c r="AAF186" s="38"/>
      <c r="AAG186" s="38"/>
      <c r="AAH186" s="38"/>
      <c r="AAI186" s="38"/>
      <c r="AAJ186" s="31">
        <f t="shared" si="15"/>
        <v>0</v>
      </c>
      <c r="AAK186" s="5"/>
    </row>
    <row r="187" spans="1:713" s="36" customFormat="1" x14ac:dyDescent="0.25">
      <c r="A187" s="62" t="s">
        <v>184</v>
      </c>
      <c r="B187" s="77">
        <f t="shared" si="14"/>
        <v>0</v>
      </c>
      <c r="C187" s="69">
        <v>0.9</v>
      </c>
      <c r="D187" s="71">
        <v>42870</v>
      </c>
      <c r="E187" s="79">
        <v>33.590000000000003</v>
      </c>
      <c r="F187" s="79">
        <f t="shared" si="18"/>
        <v>0</v>
      </c>
      <c r="G187" s="77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  <c r="AL187" s="38"/>
      <c r="AM187" s="38"/>
      <c r="AN187" s="38"/>
      <c r="AO187" s="38"/>
      <c r="AP187" s="38"/>
      <c r="AQ187" s="38"/>
      <c r="AR187" s="38"/>
      <c r="AS187" s="38"/>
      <c r="AT187" s="38"/>
      <c r="AU187" s="38"/>
      <c r="AV187" s="38"/>
      <c r="AW187" s="38"/>
      <c r="AX187" s="38"/>
      <c r="AY187" s="38"/>
      <c r="AZ187" s="38"/>
      <c r="BA187" s="38"/>
      <c r="BB187" s="38"/>
      <c r="BC187" s="38"/>
      <c r="BD187" s="38"/>
      <c r="BE187" s="38"/>
      <c r="BF187" s="38"/>
      <c r="BG187" s="38"/>
      <c r="BH187" s="38"/>
      <c r="BI187" s="38"/>
      <c r="BJ187" s="38"/>
      <c r="BK187" s="38"/>
      <c r="BL187" s="38"/>
      <c r="BM187" s="38"/>
      <c r="BN187" s="38"/>
      <c r="BO187" s="38"/>
      <c r="BP187" s="38"/>
      <c r="BQ187" s="38"/>
      <c r="BR187" s="38"/>
      <c r="BS187" s="38"/>
      <c r="BT187" s="38"/>
      <c r="BU187" s="38"/>
      <c r="BV187" s="38"/>
      <c r="BW187" s="38"/>
      <c r="BX187" s="38"/>
      <c r="BY187" s="38"/>
      <c r="BZ187" s="38"/>
      <c r="CA187" s="38"/>
      <c r="CB187" s="38"/>
      <c r="CC187" s="38"/>
      <c r="CD187" s="38"/>
      <c r="CE187" s="38"/>
      <c r="CF187" s="38"/>
      <c r="CG187" s="38"/>
      <c r="CH187" s="38"/>
      <c r="CI187" s="38"/>
      <c r="CJ187" s="38"/>
      <c r="CK187" s="38"/>
      <c r="CL187" s="38"/>
      <c r="CM187" s="38"/>
      <c r="CN187" s="38"/>
      <c r="CO187" s="38"/>
      <c r="CP187" s="38"/>
      <c r="CQ187" s="38"/>
      <c r="CR187" s="38"/>
      <c r="CS187" s="38"/>
      <c r="CT187" s="38"/>
      <c r="CU187" s="38"/>
      <c r="CV187" s="38"/>
      <c r="CW187" s="38"/>
      <c r="CX187" s="38"/>
      <c r="CY187" s="38"/>
      <c r="CZ187" s="38"/>
      <c r="DA187" s="38"/>
      <c r="DB187" s="38"/>
      <c r="DC187" s="38"/>
      <c r="DD187" s="38"/>
      <c r="DE187" s="38"/>
      <c r="DF187" s="38"/>
      <c r="DG187" s="38"/>
      <c r="DH187" s="38"/>
      <c r="DI187" s="38"/>
      <c r="DJ187" s="38"/>
      <c r="DK187" s="38"/>
      <c r="DL187" s="38"/>
      <c r="DM187" s="38"/>
      <c r="DN187" s="38"/>
      <c r="DO187" s="38"/>
      <c r="DP187" s="38"/>
      <c r="DQ187" s="38"/>
      <c r="DR187" s="38"/>
      <c r="DS187" s="38"/>
      <c r="DT187" s="38"/>
      <c r="DU187" s="38"/>
      <c r="DV187" s="38"/>
      <c r="DW187" s="38"/>
      <c r="DX187" s="38"/>
      <c r="DY187" s="38"/>
      <c r="DZ187" s="38"/>
      <c r="EA187" s="38"/>
      <c r="EB187" s="38"/>
      <c r="EC187" s="38"/>
      <c r="ED187" s="38"/>
      <c r="EE187" s="38"/>
      <c r="EF187" s="38"/>
      <c r="EG187" s="38"/>
      <c r="EH187" s="38"/>
      <c r="EI187" s="38"/>
      <c r="EJ187" s="38"/>
      <c r="EK187" s="38"/>
      <c r="EL187" s="38"/>
      <c r="EM187" s="38"/>
      <c r="EN187" s="38"/>
      <c r="EO187" s="38"/>
      <c r="EP187" s="38"/>
      <c r="EQ187" s="38"/>
      <c r="ER187" s="38"/>
      <c r="ES187" s="38"/>
      <c r="ET187" s="38"/>
      <c r="EU187" s="38"/>
      <c r="EV187" s="38"/>
      <c r="EW187" s="38"/>
      <c r="EX187" s="38"/>
      <c r="EY187" s="38"/>
      <c r="EZ187" s="38"/>
      <c r="FA187" s="38"/>
      <c r="FB187" s="38"/>
      <c r="FC187" s="38"/>
      <c r="FD187" s="38"/>
      <c r="FE187" s="38"/>
      <c r="FF187" s="38"/>
      <c r="FG187" s="38"/>
      <c r="FH187" s="38"/>
      <c r="FI187" s="38"/>
      <c r="FJ187" s="38"/>
      <c r="FK187" s="38"/>
      <c r="FL187" s="38"/>
      <c r="FM187" s="38"/>
      <c r="FN187" s="38"/>
      <c r="FO187" s="38"/>
      <c r="FP187" s="38"/>
      <c r="FQ187" s="38"/>
      <c r="FR187" s="38"/>
      <c r="FS187" s="38"/>
      <c r="FT187" s="38"/>
      <c r="FU187" s="38"/>
      <c r="FV187" s="38"/>
      <c r="FW187" s="38"/>
      <c r="FX187" s="38"/>
      <c r="FY187" s="38"/>
      <c r="FZ187" s="38"/>
      <c r="GA187" s="38"/>
      <c r="GB187" s="38"/>
      <c r="GC187" s="38"/>
      <c r="GD187" s="38"/>
      <c r="GE187" s="38"/>
      <c r="GF187" s="38"/>
      <c r="GG187" s="38"/>
      <c r="GH187" s="38"/>
      <c r="GI187" s="38"/>
      <c r="GJ187" s="38"/>
      <c r="GK187" s="38"/>
      <c r="GL187" s="38"/>
      <c r="GM187" s="38"/>
      <c r="GN187" s="38"/>
      <c r="GO187" s="38"/>
      <c r="GP187" s="38"/>
      <c r="GQ187" s="38"/>
      <c r="GR187" s="38"/>
      <c r="GS187" s="38"/>
      <c r="GT187" s="38"/>
      <c r="GU187" s="38"/>
      <c r="GV187" s="38"/>
      <c r="GW187" s="38"/>
      <c r="GX187" s="38"/>
      <c r="GY187" s="38"/>
      <c r="GZ187" s="38"/>
      <c r="HA187" s="38"/>
      <c r="HB187" s="38"/>
      <c r="HC187" s="38"/>
      <c r="HD187" s="38"/>
      <c r="HE187" s="38"/>
      <c r="HF187" s="38"/>
      <c r="HG187" s="38"/>
      <c r="HH187" s="38"/>
      <c r="HI187" s="38"/>
      <c r="HJ187" s="38"/>
      <c r="HK187" s="38"/>
      <c r="HL187" s="38"/>
      <c r="HM187" s="38"/>
      <c r="HN187" s="38"/>
      <c r="HO187" s="38"/>
      <c r="HP187" s="38"/>
      <c r="HQ187" s="38"/>
      <c r="HR187" s="38"/>
      <c r="HS187" s="38"/>
      <c r="HT187" s="38"/>
      <c r="HU187" s="38"/>
      <c r="HV187" s="38"/>
      <c r="HW187" s="38"/>
      <c r="HX187" s="38"/>
      <c r="HY187" s="38"/>
      <c r="HZ187" s="38"/>
      <c r="IA187" s="38"/>
      <c r="IB187" s="38"/>
      <c r="IC187" s="38"/>
      <c r="ID187" s="38"/>
      <c r="IE187" s="38"/>
      <c r="IF187" s="38"/>
      <c r="IG187" s="38"/>
      <c r="IH187" s="38"/>
      <c r="II187" s="38"/>
      <c r="IJ187" s="38"/>
      <c r="IK187" s="38"/>
      <c r="IL187" s="38"/>
      <c r="IM187" s="38"/>
      <c r="IN187" s="38"/>
      <c r="IO187" s="38"/>
      <c r="IP187" s="38"/>
      <c r="IQ187" s="38"/>
      <c r="IR187" s="38"/>
      <c r="IS187" s="38"/>
      <c r="IT187" s="38"/>
      <c r="IU187" s="38"/>
      <c r="IV187" s="38"/>
      <c r="IW187" s="38"/>
      <c r="IX187" s="38"/>
      <c r="IY187" s="38"/>
      <c r="IZ187" s="38"/>
      <c r="JA187" s="38"/>
      <c r="JB187" s="38"/>
      <c r="JC187" s="38"/>
      <c r="JD187" s="38"/>
      <c r="JE187" s="38"/>
      <c r="JF187" s="38"/>
      <c r="JG187" s="38"/>
      <c r="JH187" s="38"/>
      <c r="JI187" s="38"/>
      <c r="JJ187" s="38"/>
      <c r="JK187" s="38"/>
      <c r="JL187" s="38"/>
      <c r="JM187" s="38"/>
      <c r="JN187" s="38"/>
      <c r="JO187" s="38"/>
      <c r="JP187" s="38"/>
      <c r="JQ187" s="38"/>
      <c r="JR187" s="38"/>
      <c r="JS187" s="38"/>
      <c r="JT187" s="38"/>
      <c r="JU187" s="38"/>
      <c r="JV187" s="38"/>
      <c r="JW187" s="38"/>
      <c r="JX187" s="38"/>
      <c r="JY187" s="38"/>
      <c r="JZ187" s="38"/>
      <c r="KA187" s="38"/>
      <c r="KB187" s="38"/>
      <c r="KC187" s="38"/>
      <c r="KD187" s="38"/>
      <c r="KE187" s="38"/>
      <c r="KF187" s="38"/>
      <c r="KG187" s="38"/>
      <c r="KH187" s="38"/>
      <c r="KI187" s="38"/>
      <c r="KJ187" s="38"/>
      <c r="KK187" s="38"/>
      <c r="KL187" s="38"/>
      <c r="KM187" s="38"/>
      <c r="KN187" s="38"/>
      <c r="KO187" s="38"/>
      <c r="KP187" s="38"/>
      <c r="KQ187" s="38"/>
      <c r="KR187" s="38"/>
      <c r="KS187" s="38"/>
      <c r="KT187" s="38"/>
      <c r="KU187" s="38"/>
      <c r="KV187" s="38"/>
      <c r="KW187" s="38"/>
      <c r="KX187" s="38"/>
      <c r="KY187" s="38"/>
      <c r="KZ187" s="38"/>
      <c r="LA187" s="38"/>
      <c r="LB187" s="38"/>
      <c r="LC187" s="38"/>
      <c r="LD187" s="38"/>
      <c r="LE187" s="38"/>
      <c r="LF187" s="38"/>
      <c r="LG187" s="38"/>
      <c r="LH187" s="38"/>
      <c r="LI187" s="38"/>
      <c r="LJ187" s="38"/>
      <c r="LK187" s="38"/>
      <c r="LL187" s="38"/>
      <c r="LM187" s="38"/>
      <c r="LN187" s="38"/>
      <c r="LO187" s="38"/>
      <c r="LP187" s="38"/>
      <c r="LQ187" s="38"/>
      <c r="LR187" s="38"/>
      <c r="LS187" s="38"/>
      <c r="LT187" s="38"/>
      <c r="LU187" s="38"/>
      <c r="LV187" s="38"/>
      <c r="LW187" s="38"/>
      <c r="LX187" s="38"/>
      <c r="LY187" s="38"/>
      <c r="LZ187" s="38"/>
      <c r="MA187" s="38"/>
      <c r="MB187" s="38"/>
      <c r="MC187" s="38"/>
      <c r="MD187" s="38"/>
      <c r="ME187" s="38"/>
      <c r="MF187" s="38"/>
      <c r="MG187" s="38"/>
      <c r="MH187" s="38"/>
      <c r="MI187" s="38"/>
      <c r="MJ187" s="38"/>
      <c r="MK187" s="38"/>
      <c r="ML187" s="38"/>
      <c r="MM187" s="38"/>
      <c r="MN187" s="38"/>
      <c r="MO187" s="38"/>
      <c r="MP187" s="38"/>
      <c r="MQ187" s="38"/>
      <c r="MR187" s="38"/>
      <c r="MS187" s="38"/>
      <c r="MT187" s="38"/>
      <c r="MU187" s="38"/>
      <c r="MV187" s="38"/>
      <c r="MW187" s="38"/>
      <c r="MX187" s="38"/>
      <c r="MY187" s="38"/>
      <c r="MZ187" s="38"/>
      <c r="NA187" s="38"/>
      <c r="NB187" s="38"/>
      <c r="NC187" s="38"/>
      <c r="ND187" s="38"/>
      <c r="NE187" s="38"/>
      <c r="NF187" s="38"/>
      <c r="NG187" s="38"/>
      <c r="NH187" s="38"/>
      <c r="NI187" s="38"/>
      <c r="NJ187" s="38"/>
      <c r="NK187" s="38"/>
      <c r="NL187" s="38"/>
      <c r="NM187" s="38"/>
      <c r="NN187" s="38"/>
      <c r="NO187" s="38"/>
      <c r="NP187" s="38"/>
      <c r="NQ187" s="38"/>
      <c r="NR187" s="38"/>
      <c r="NS187" s="38"/>
      <c r="NT187" s="38"/>
      <c r="NU187" s="38"/>
      <c r="NV187" s="38"/>
      <c r="NW187" s="38"/>
      <c r="NX187" s="38"/>
      <c r="NY187" s="38"/>
      <c r="NZ187" s="38"/>
      <c r="OA187" s="38"/>
      <c r="OB187" s="38"/>
      <c r="OC187" s="38"/>
      <c r="OD187" s="38"/>
      <c r="OE187" s="38"/>
      <c r="OF187" s="38"/>
      <c r="OG187" s="38"/>
      <c r="OH187" s="38"/>
      <c r="OI187" s="38"/>
      <c r="OJ187" s="38"/>
      <c r="OK187" s="38"/>
      <c r="OL187" s="38"/>
      <c r="OM187" s="38"/>
      <c r="ON187" s="38"/>
      <c r="OO187" s="38"/>
      <c r="OP187" s="38"/>
      <c r="OQ187" s="38"/>
      <c r="OR187" s="38"/>
      <c r="OS187" s="38"/>
      <c r="OT187" s="38"/>
      <c r="OU187" s="38"/>
      <c r="OV187" s="38"/>
      <c r="OW187" s="38"/>
      <c r="OX187" s="38"/>
      <c r="OY187" s="38"/>
      <c r="OZ187" s="38"/>
      <c r="PA187" s="38"/>
      <c r="PB187" s="38"/>
      <c r="PC187" s="38"/>
      <c r="PD187" s="38"/>
      <c r="PE187" s="38"/>
      <c r="PF187" s="38"/>
      <c r="PG187" s="38"/>
      <c r="PH187" s="38"/>
      <c r="PI187" s="38"/>
      <c r="PJ187" s="38"/>
      <c r="PK187" s="38"/>
      <c r="PL187" s="38"/>
      <c r="PM187" s="38"/>
      <c r="PN187" s="38"/>
      <c r="PO187" s="38"/>
      <c r="PP187" s="38"/>
      <c r="PQ187" s="38"/>
      <c r="PR187" s="38"/>
      <c r="PS187" s="38"/>
      <c r="PT187" s="38"/>
      <c r="PU187" s="38"/>
      <c r="PV187" s="38"/>
      <c r="PW187" s="38"/>
      <c r="PX187" s="38"/>
      <c r="PY187" s="38"/>
      <c r="PZ187" s="38"/>
      <c r="QA187" s="38"/>
      <c r="QB187" s="38"/>
      <c r="QC187" s="38"/>
      <c r="QD187" s="38"/>
      <c r="QE187" s="38"/>
      <c r="QF187" s="38"/>
      <c r="QG187" s="38"/>
      <c r="QH187" s="38"/>
      <c r="QI187" s="38"/>
      <c r="QJ187" s="38"/>
      <c r="QK187" s="38"/>
      <c r="QL187" s="38"/>
      <c r="QM187" s="38"/>
      <c r="QN187" s="38"/>
      <c r="QO187" s="38"/>
      <c r="QP187" s="38"/>
      <c r="QQ187" s="38"/>
      <c r="QR187" s="38"/>
      <c r="QS187" s="38"/>
      <c r="QT187" s="38"/>
      <c r="QU187" s="38"/>
      <c r="QV187" s="38"/>
      <c r="QW187" s="38"/>
      <c r="QX187" s="38"/>
      <c r="QY187" s="38"/>
      <c r="QZ187" s="38"/>
      <c r="RA187" s="38"/>
      <c r="RB187" s="38"/>
      <c r="RC187" s="38"/>
      <c r="RD187" s="38"/>
      <c r="RE187" s="38"/>
      <c r="RF187" s="38"/>
      <c r="RG187" s="38"/>
      <c r="RH187" s="38"/>
      <c r="RI187" s="38"/>
      <c r="RJ187" s="38"/>
      <c r="RK187" s="38"/>
      <c r="RL187" s="38"/>
      <c r="RM187" s="38"/>
      <c r="RN187" s="38"/>
      <c r="RO187" s="38"/>
      <c r="RP187" s="38"/>
      <c r="RQ187" s="38"/>
      <c r="RR187" s="38"/>
      <c r="RS187" s="38"/>
      <c r="RT187" s="38"/>
      <c r="RU187" s="38"/>
      <c r="RV187" s="38"/>
      <c r="RW187" s="38"/>
      <c r="RX187" s="38"/>
      <c r="RY187" s="38"/>
      <c r="RZ187" s="38"/>
      <c r="SA187" s="38"/>
      <c r="SB187" s="38"/>
      <c r="SC187" s="38"/>
      <c r="SD187" s="38"/>
      <c r="SE187" s="38"/>
      <c r="SF187" s="38"/>
      <c r="SG187" s="38"/>
      <c r="SH187" s="38"/>
      <c r="SI187" s="38"/>
      <c r="SJ187" s="38"/>
      <c r="SK187" s="38"/>
      <c r="SL187" s="38"/>
      <c r="SM187" s="38"/>
      <c r="SN187" s="38"/>
      <c r="SO187" s="38"/>
      <c r="SP187" s="38"/>
      <c r="SQ187" s="38"/>
      <c r="SR187" s="38"/>
      <c r="SS187" s="38"/>
      <c r="ST187" s="38"/>
      <c r="SU187" s="38"/>
      <c r="SV187" s="38"/>
      <c r="SW187" s="38"/>
      <c r="SX187" s="38"/>
      <c r="SY187" s="38"/>
      <c r="SZ187" s="38"/>
      <c r="TA187" s="38"/>
      <c r="TB187" s="38"/>
      <c r="TC187" s="38"/>
      <c r="TD187" s="38"/>
      <c r="TE187" s="38"/>
      <c r="TF187" s="38"/>
      <c r="TG187" s="38"/>
      <c r="TH187" s="38"/>
      <c r="TI187" s="38"/>
      <c r="TJ187" s="38"/>
      <c r="TK187" s="38"/>
      <c r="TL187" s="38"/>
      <c r="TM187" s="38"/>
      <c r="TN187" s="38"/>
      <c r="TO187" s="38"/>
      <c r="TP187" s="38"/>
      <c r="TQ187" s="38"/>
      <c r="TR187" s="38"/>
      <c r="TS187" s="38"/>
      <c r="TT187" s="38"/>
      <c r="TU187" s="38"/>
      <c r="TV187" s="38"/>
      <c r="TW187" s="38"/>
      <c r="TX187" s="38"/>
      <c r="TY187" s="38"/>
      <c r="TZ187" s="38"/>
      <c r="UA187" s="38"/>
      <c r="UB187" s="38"/>
      <c r="UC187" s="38"/>
      <c r="UD187" s="38"/>
      <c r="UE187" s="38"/>
      <c r="UF187" s="38"/>
      <c r="UG187" s="38"/>
      <c r="UH187" s="38"/>
      <c r="UI187" s="38"/>
      <c r="UJ187" s="38"/>
      <c r="UK187" s="38"/>
      <c r="UL187" s="38"/>
      <c r="UM187" s="38"/>
      <c r="UN187" s="38"/>
      <c r="UO187" s="38"/>
      <c r="UP187" s="38"/>
      <c r="UQ187" s="38"/>
      <c r="UR187" s="38"/>
      <c r="US187" s="38"/>
      <c r="UT187" s="38"/>
      <c r="UU187" s="38"/>
      <c r="UV187" s="38"/>
      <c r="UW187" s="38"/>
      <c r="UX187" s="38"/>
      <c r="UY187" s="38"/>
      <c r="UZ187" s="38"/>
      <c r="VA187" s="38"/>
      <c r="VB187" s="38"/>
      <c r="VC187" s="38"/>
      <c r="VD187" s="38"/>
      <c r="VE187" s="38"/>
      <c r="VF187" s="38"/>
      <c r="VG187" s="38"/>
      <c r="VH187" s="38"/>
      <c r="VI187" s="38"/>
      <c r="VJ187" s="38"/>
      <c r="VK187" s="38"/>
      <c r="VL187" s="38"/>
      <c r="VM187" s="38"/>
      <c r="VN187" s="38"/>
      <c r="VO187" s="38"/>
      <c r="VP187" s="38"/>
      <c r="VQ187" s="38"/>
      <c r="VR187" s="38"/>
      <c r="VS187" s="38"/>
      <c r="VT187" s="38"/>
      <c r="VU187" s="38"/>
      <c r="VV187" s="38"/>
      <c r="VW187" s="38"/>
      <c r="VX187" s="38"/>
      <c r="VY187" s="38"/>
      <c r="VZ187" s="38"/>
      <c r="WA187" s="38"/>
      <c r="WB187" s="38"/>
      <c r="WC187" s="38"/>
      <c r="WD187" s="38"/>
      <c r="WE187" s="38"/>
      <c r="WF187" s="38"/>
      <c r="WG187" s="38"/>
      <c r="WH187" s="38"/>
      <c r="WI187" s="38"/>
      <c r="WJ187" s="38"/>
      <c r="WK187" s="38"/>
      <c r="WL187" s="38"/>
      <c r="WM187" s="38"/>
      <c r="WN187" s="38"/>
      <c r="WO187" s="38"/>
      <c r="WP187" s="38"/>
      <c r="WQ187" s="38"/>
      <c r="WR187" s="38"/>
      <c r="WS187" s="38"/>
      <c r="WT187" s="38"/>
      <c r="WU187" s="38"/>
      <c r="WV187" s="38"/>
      <c r="WW187" s="38"/>
      <c r="WX187" s="38"/>
      <c r="WY187" s="38"/>
      <c r="WZ187" s="38"/>
      <c r="XA187" s="38"/>
      <c r="XB187" s="38"/>
      <c r="XC187" s="38"/>
      <c r="XD187" s="38"/>
      <c r="XE187" s="38"/>
      <c r="XF187" s="38"/>
      <c r="XG187" s="38"/>
      <c r="XH187" s="38"/>
      <c r="XI187" s="38"/>
      <c r="XJ187" s="38"/>
      <c r="XK187" s="38"/>
      <c r="XL187" s="38"/>
      <c r="XM187" s="38"/>
      <c r="XN187" s="38"/>
      <c r="XO187" s="38"/>
      <c r="XP187" s="38"/>
      <c r="XQ187" s="38"/>
      <c r="XR187" s="38"/>
      <c r="XS187" s="38"/>
      <c r="XT187" s="38"/>
      <c r="XU187" s="38"/>
      <c r="XV187" s="38"/>
      <c r="XW187" s="38"/>
      <c r="XX187" s="38"/>
      <c r="XY187" s="38"/>
      <c r="XZ187" s="38"/>
      <c r="YA187" s="38"/>
      <c r="YB187" s="38"/>
      <c r="YC187" s="38"/>
      <c r="YD187" s="38"/>
      <c r="YE187" s="38"/>
      <c r="YF187" s="38"/>
      <c r="YG187" s="38"/>
      <c r="YH187" s="38"/>
      <c r="YI187" s="38"/>
      <c r="YJ187" s="38"/>
      <c r="YK187" s="38"/>
      <c r="YL187" s="38"/>
      <c r="YM187" s="38"/>
      <c r="YN187" s="38"/>
      <c r="YO187" s="38"/>
      <c r="YP187" s="38"/>
      <c r="YQ187" s="38"/>
      <c r="YR187" s="38"/>
      <c r="YS187" s="38"/>
      <c r="YT187" s="38"/>
      <c r="YU187" s="38"/>
      <c r="YV187" s="38"/>
      <c r="YW187" s="38"/>
      <c r="YX187" s="38"/>
      <c r="YY187" s="38"/>
      <c r="YZ187" s="38"/>
      <c r="ZA187" s="38"/>
      <c r="ZB187" s="38"/>
      <c r="ZC187" s="38"/>
      <c r="ZD187" s="38"/>
      <c r="ZE187" s="38"/>
      <c r="ZF187" s="38"/>
      <c r="ZG187" s="38"/>
      <c r="ZH187" s="38"/>
      <c r="ZI187" s="38"/>
      <c r="ZJ187" s="38"/>
      <c r="ZK187" s="38"/>
      <c r="ZL187" s="38"/>
      <c r="ZM187" s="38"/>
      <c r="ZN187" s="38"/>
      <c r="ZO187" s="38"/>
      <c r="ZP187" s="38"/>
      <c r="ZQ187" s="38"/>
      <c r="ZR187" s="38"/>
      <c r="ZS187" s="38"/>
      <c r="ZT187" s="38"/>
      <c r="ZU187" s="38"/>
      <c r="ZV187" s="38"/>
      <c r="ZW187" s="38"/>
      <c r="ZX187" s="38"/>
      <c r="ZY187" s="38"/>
      <c r="ZZ187" s="38"/>
      <c r="AAA187" s="38"/>
      <c r="AAB187" s="38"/>
      <c r="AAC187" s="38"/>
      <c r="AAD187" s="38"/>
      <c r="AAE187" s="38"/>
      <c r="AAF187" s="38"/>
      <c r="AAG187" s="38"/>
      <c r="AAH187" s="38"/>
      <c r="AAI187" s="38"/>
      <c r="AAJ187" s="31">
        <f t="shared" si="15"/>
        <v>0</v>
      </c>
      <c r="AAK187" s="5"/>
    </row>
    <row r="188" spans="1:713" s="36" customFormat="1" x14ac:dyDescent="0.25">
      <c r="A188" s="43" t="s">
        <v>110</v>
      </c>
      <c r="B188" s="77">
        <f t="shared" si="14"/>
        <v>0</v>
      </c>
      <c r="C188" s="69">
        <v>1.1000000000000001</v>
      </c>
      <c r="D188" s="71">
        <v>43461</v>
      </c>
      <c r="E188" s="79">
        <v>36.33</v>
      </c>
      <c r="F188" s="79">
        <f t="shared" ref="F188:F201" si="19">E188*B188</f>
        <v>0</v>
      </c>
      <c r="G188" s="77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  <c r="AL188" s="38"/>
      <c r="AM188" s="38"/>
      <c r="AN188" s="38"/>
      <c r="AO188" s="38"/>
      <c r="AP188" s="38"/>
      <c r="AQ188" s="38"/>
      <c r="AR188" s="38"/>
      <c r="AS188" s="38"/>
      <c r="AT188" s="38"/>
      <c r="AU188" s="38"/>
      <c r="AV188" s="38"/>
      <c r="AW188" s="38"/>
      <c r="AX188" s="38"/>
      <c r="AY188" s="38"/>
      <c r="AZ188" s="38"/>
      <c r="BA188" s="38"/>
      <c r="BB188" s="38"/>
      <c r="BC188" s="38"/>
      <c r="BD188" s="38"/>
      <c r="BE188" s="38"/>
      <c r="BF188" s="38"/>
      <c r="BG188" s="38"/>
      <c r="BH188" s="38"/>
      <c r="BI188" s="38"/>
      <c r="BJ188" s="38"/>
      <c r="BK188" s="38"/>
      <c r="BL188" s="38"/>
      <c r="BM188" s="38"/>
      <c r="BN188" s="38"/>
      <c r="BO188" s="38"/>
      <c r="BP188" s="38"/>
      <c r="BQ188" s="38"/>
      <c r="BR188" s="38"/>
      <c r="BS188" s="38"/>
      <c r="BT188" s="38"/>
      <c r="BU188" s="38"/>
      <c r="BV188" s="38"/>
      <c r="BW188" s="38"/>
      <c r="BX188" s="38"/>
      <c r="BY188" s="38"/>
      <c r="BZ188" s="38"/>
      <c r="CA188" s="38"/>
      <c r="CB188" s="38"/>
      <c r="CC188" s="38"/>
      <c r="CD188" s="38"/>
      <c r="CE188" s="38"/>
      <c r="CF188" s="38"/>
      <c r="CG188" s="38"/>
      <c r="CH188" s="38"/>
      <c r="CI188" s="38"/>
      <c r="CJ188" s="38"/>
      <c r="CK188" s="38"/>
      <c r="CL188" s="38"/>
      <c r="CM188" s="38"/>
      <c r="CN188" s="38"/>
      <c r="CO188" s="38"/>
      <c r="CP188" s="38"/>
      <c r="CQ188" s="38"/>
      <c r="CR188" s="38"/>
      <c r="CS188" s="38"/>
      <c r="CT188" s="38"/>
      <c r="CU188" s="38"/>
      <c r="CV188" s="38"/>
      <c r="CW188" s="38"/>
      <c r="CX188" s="38"/>
      <c r="CY188" s="38"/>
      <c r="CZ188" s="38"/>
      <c r="DA188" s="38"/>
      <c r="DB188" s="38"/>
      <c r="DC188" s="38"/>
      <c r="DD188" s="38"/>
      <c r="DE188" s="38"/>
      <c r="DF188" s="38"/>
      <c r="DG188" s="38"/>
      <c r="DH188" s="38"/>
      <c r="DI188" s="38"/>
      <c r="DJ188" s="38"/>
      <c r="DK188" s="38"/>
      <c r="DL188" s="38"/>
      <c r="DM188" s="38"/>
      <c r="DN188" s="38"/>
      <c r="DO188" s="38"/>
      <c r="DP188" s="38"/>
      <c r="DQ188" s="38"/>
      <c r="DR188" s="38"/>
      <c r="DS188" s="38"/>
      <c r="DT188" s="38"/>
      <c r="DU188" s="38"/>
      <c r="DV188" s="38"/>
      <c r="DW188" s="38"/>
      <c r="DX188" s="38"/>
      <c r="DY188" s="38"/>
      <c r="DZ188" s="38"/>
      <c r="EA188" s="38"/>
      <c r="EB188" s="38"/>
      <c r="EC188" s="38"/>
      <c r="ED188" s="38"/>
      <c r="EE188" s="38"/>
      <c r="EF188" s="38"/>
      <c r="EG188" s="38"/>
      <c r="EH188" s="38"/>
      <c r="EI188" s="38"/>
      <c r="EJ188" s="38"/>
      <c r="EK188" s="38"/>
      <c r="EL188" s="38"/>
      <c r="EM188" s="38"/>
      <c r="EN188" s="38"/>
      <c r="EO188" s="38"/>
      <c r="EP188" s="38"/>
      <c r="EQ188" s="38"/>
      <c r="ER188" s="38"/>
      <c r="ES188" s="38"/>
      <c r="ET188" s="38"/>
      <c r="EU188" s="38"/>
      <c r="EV188" s="38"/>
      <c r="EW188" s="38"/>
      <c r="EX188" s="38"/>
      <c r="EY188" s="38"/>
      <c r="EZ188" s="38"/>
      <c r="FA188" s="38"/>
      <c r="FB188" s="38"/>
      <c r="FC188" s="38"/>
      <c r="FD188" s="38"/>
      <c r="FE188" s="38"/>
      <c r="FF188" s="38"/>
      <c r="FG188" s="38"/>
      <c r="FH188" s="38"/>
      <c r="FI188" s="38"/>
      <c r="FJ188" s="38"/>
      <c r="FK188" s="38"/>
      <c r="FL188" s="38"/>
      <c r="FM188" s="38"/>
      <c r="FN188" s="38"/>
      <c r="FO188" s="38"/>
      <c r="FP188" s="38"/>
      <c r="FQ188" s="38"/>
      <c r="FR188" s="38"/>
      <c r="FS188" s="38"/>
      <c r="FT188" s="38"/>
      <c r="FU188" s="38"/>
      <c r="FV188" s="38"/>
      <c r="FW188" s="38"/>
      <c r="FX188" s="38"/>
      <c r="FY188" s="38"/>
      <c r="FZ188" s="38"/>
      <c r="GA188" s="38"/>
      <c r="GB188" s="38"/>
      <c r="GC188" s="38"/>
      <c r="GD188" s="38"/>
      <c r="GE188" s="38"/>
      <c r="GF188" s="38"/>
      <c r="GG188" s="38"/>
      <c r="GH188" s="38"/>
      <c r="GI188" s="38"/>
      <c r="GJ188" s="38"/>
      <c r="GK188" s="38"/>
      <c r="GL188" s="38"/>
      <c r="GM188" s="38"/>
      <c r="GN188" s="38"/>
      <c r="GO188" s="38"/>
      <c r="GP188" s="38"/>
      <c r="GQ188" s="38"/>
      <c r="GR188" s="38"/>
      <c r="GS188" s="38"/>
      <c r="GT188" s="38"/>
      <c r="GU188" s="38"/>
      <c r="GV188" s="38"/>
      <c r="GW188" s="38"/>
      <c r="GX188" s="38"/>
      <c r="GY188" s="38"/>
      <c r="GZ188" s="38"/>
      <c r="HA188" s="38"/>
      <c r="HB188" s="38"/>
      <c r="HC188" s="38"/>
      <c r="HD188" s="38"/>
      <c r="HE188" s="38"/>
      <c r="HF188" s="38"/>
      <c r="HG188" s="38"/>
      <c r="HH188" s="38"/>
      <c r="HI188" s="38"/>
      <c r="HJ188" s="38"/>
      <c r="HK188" s="38"/>
      <c r="HL188" s="38"/>
      <c r="HM188" s="38"/>
      <c r="HN188" s="38"/>
      <c r="HO188" s="38"/>
      <c r="HP188" s="38"/>
      <c r="HQ188" s="38"/>
      <c r="HR188" s="38"/>
      <c r="HS188" s="38"/>
      <c r="HT188" s="38"/>
      <c r="HU188" s="38"/>
      <c r="HV188" s="38"/>
      <c r="HW188" s="38"/>
      <c r="HX188" s="38"/>
      <c r="HY188" s="38"/>
      <c r="HZ188" s="38"/>
      <c r="IA188" s="38"/>
      <c r="IB188" s="38"/>
      <c r="IC188" s="38"/>
      <c r="ID188" s="38"/>
      <c r="IE188" s="38"/>
      <c r="IF188" s="38"/>
      <c r="IG188" s="38"/>
      <c r="IH188" s="38"/>
      <c r="II188" s="38"/>
      <c r="IJ188" s="38"/>
      <c r="IK188" s="38"/>
      <c r="IL188" s="38"/>
      <c r="IM188" s="38"/>
      <c r="IN188" s="38"/>
      <c r="IO188" s="38"/>
      <c r="IP188" s="38"/>
      <c r="IQ188" s="38"/>
      <c r="IR188" s="38"/>
      <c r="IS188" s="38"/>
      <c r="IT188" s="38"/>
      <c r="IU188" s="38"/>
      <c r="IV188" s="38"/>
      <c r="IW188" s="38"/>
      <c r="IX188" s="38"/>
      <c r="IY188" s="38"/>
      <c r="IZ188" s="38"/>
      <c r="JA188" s="38"/>
      <c r="JB188" s="38"/>
      <c r="JC188" s="38"/>
      <c r="JD188" s="38"/>
      <c r="JE188" s="38"/>
      <c r="JF188" s="38"/>
      <c r="JG188" s="38"/>
      <c r="JH188" s="38"/>
      <c r="JI188" s="38"/>
      <c r="JJ188" s="38"/>
      <c r="JK188" s="38"/>
      <c r="JL188" s="38"/>
      <c r="JM188" s="38"/>
      <c r="JN188" s="38"/>
      <c r="JO188" s="38"/>
      <c r="JP188" s="38"/>
      <c r="JQ188" s="38"/>
      <c r="JR188" s="38"/>
      <c r="JS188" s="38"/>
      <c r="JT188" s="38"/>
      <c r="JU188" s="38"/>
      <c r="JV188" s="38"/>
      <c r="JW188" s="38"/>
      <c r="JX188" s="38"/>
      <c r="JY188" s="38"/>
      <c r="JZ188" s="38"/>
      <c r="KA188" s="38"/>
      <c r="KB188" s="38"/>
      <c r="KC188" s="38"/>
      <c r="KD188" s="38"/>
      <c r="KE188" s="38"/>
      <c r="KF188" s="38"/>
      <c r="KG188" s="38"/>
      <c r="KH188" s="38"/>
      <c r="KI188" s="38"/>
      <c r="KJ188" s="38"/>
      <c r="KK188" s="38"/>
      <c r="KL188" s="38"/>
      <c r="KM188" s="38"/>
      <c r="KN188" s="38"/>
      <c r="KO188" s="38"/>
      <c r="KP188" s="38"/>
      <c r="KQ188" s="38"/>
      <c r="KR188" s="38"/>
      <c r="KS188" s="38"/>
      <c r="KT188" s="38"/>
      <c r="KU188" s="38"/>
      <c r="KV188" s="38"/>
      <c r="KW188" s="38"/>
      <c r="KX188" s="38"/>
      <c r="KY188" s="38"/>
      <c r="KZ188" s="38"/>
      <c r="LA188" s="38"/>
      <c r="LB188" s="38"/>
      <c r="LC188" s="38"/>
      <c r="LD188" s="38"/>
      <c r="LE188" s="38"/>
      <c r="LF188" s="38"/>
      <c r="LG188" s="38"/>
      <c r="LH188" s="38"/>
      <c r="LI188" s="38"/>
      <c r="LJ188" s="38"/>
      <c r="LK188" s="38"/>
      <c r="LL188" s="38"/>
      <c r="LM188" s="38"/>
      <c r="LN188" s="38"/>
      <c r="LO188" s="38"/>
      <c r="LP188" s="38"/>
      <c r="LQ188" s="38"/>
      <c r="LR188" s="38"/>
      <c r="LS188" s="38"/>
      <c r="LT188" s="38"/>
      <c r="LU188" s="38"/>
      <c r="LV188" s="38"/>
      <c r="LW188" s="38"/>
      <c r="LX188" s="38"/>
      <c r="LY188" s="38"/>
      <c r="LZ188" s="38"/>
      <c r="MA188" s="38"/>
      <c r="MB188" s="38"/>
      <c r="MC188" s="38"/>
      <c r="MD188" s="38"/>
      <c r="ME188" s="38"/>
      <c r="MF188" s="38"/>
      <c r="MG188" s="38"/>
      <c r="MH188" s="38"/>
      <c r="MI188" s="38"/>
      <c r="MJ188" s="38"/>
      <c r="MK188" s="38"/>
      <c r="ML188" s="38"/>
      <c r="MM188" s="38"/>
      <c r="MN188" s="38"/>
      <c r="MO188" s="38"/>
      <c r="MP188" s="38"/>
      <c r="MQ188" s="38"/>
      <c r="MR188" s="38"/>
      <c r="MS188" s="38"/>
      <c r="MT188" s="38"/>
      <c r="MU188" s="38"/>
      <c r="MV188" s="38"/>
      <c r="MW188" s="38"/>
      <c r="MX188" s="38"/>
      <c r="MY188" s="38"/>
      <c r="MZ188" s="38"/>
      <c r="NA188" s="38"/>
      <c r="NB188" s="38"/>
      <c r="NC188" s="38"/>
      <c r="ND188" s="38"/>
      <c r="NE188" s="38"/>
      <c r="NF188" s="38"/>
      <c r="NG188" s="38"/>
      <c r="NH188" s="38"/>
      <c r="NI188" s="38"/>
      <c r="NJ188" s="38"/>
      <c r="NK188" s="38"/>
      <c r="NL188" s="38"/>
      <c r="NM188" s="38"/>
      <c r="NN188" s="38"/>
      <c r="NO188" s="38"/>
      <c r="NP188" s="38"/>
      <c r="NQ188" s="38"/>
      <c r="NR188" s="38"/>
      <c r="NS188" s="38"/>
      <c r="NT188" s="38"/>
      <c r="NU188" s="38"/>
      <c r="NV188" s="38"/>
      <c r="NW188" s="38"/>
      <c r="NX188" s="38"/>
      <c r="NY188" s="38"/>
      <c r="NZ188" s="38"/>
      <c r="OA188" s="38"/>
      <c r="OB188" s="38"/>
      <c r="OC188" s="38"/>
      <c r="OD188" s="38"/>
      <c r="OE188" s="38"/>
      <c r="OF188" s="38"/>
      <c r="OG188" s="38"/>
      <c r="OH188" s="38"/>
      <c r="OI188" s="38"/>
      <c r="OJ188" s="38"/>
      <c r="OK188" s="38"/>
      <c r="OL188" s="38"/>
      <c r="OM188" s="38"/>
      <c r="ON188" s="38"/>
      <c r="OO188" s="38"/>
      <c r="OP188" s="38"/>
      <c r="OQ188" s="38"/>
      <c r="OR188" s="38"/>
      <c r="OS188" s="38"/>
      <c r="OT188" s="38"/>
      <c r="OU188" s="38"/>
      <c r="OV188" s="38"/>
      <c r="OW188" s="38"/>
      <c r="OX188" s="38"/>
      <c r="OY188" s="38"/>
      <c r="OZ188" s="38"/>
      <c r="PA188" s="38"/>
      <c r="PB188" s="38"/>
      <c r="PC188" s="38"/>
      <c r="PD188" s="38"/>
      <c r="PE188" s="38"/>
      <c r="PF188" s="38"/>
      <c r="PG188" s="38"/>
      <c r="PH188" s="38"/>
      <c r="PI188" s="38"/>
      <c r="PJ188" s="38"/>
      <c r="PK188" s="38"/>
      <c r="PL188" s="38"/>
      <c r="PM188" s="38"/>
      <c r="PN188" s="38"/>
      <c r="PO188" s="38"/>
      <c r="PP188" s="38"/>
      <c r="PQ188" s="38"/>
      <c r="PR188" s="38"/>
      <c r="PS188" s="38"/>
      <c r="PT188" s="38"/>
      <c r="PU188" s="38"/>
      <c r="PV188" s="38"/>
      <c r="PW188" s="38"/>
      <c r="PX188" s="38"/>
      <c r="PY188" s="38"/>
      <c r="PZ188" s="38"/>
      <c r="QA188" s="38"/>
      <c r="QB188" s="38"/>
      <c r="QC188" s="38"/>
      <c r="QD188" s="38"/>
      <c r="QE188" s="38"/>
      <c r="QF188" s="38"/>
      <c r="QG188" s="38"/>
      <c r="QH188" s="38"/>
      <c r="QI188" s="38"/>
      <c r="QJ188" s="38"/>
      <c r="QK188" s="38"/>
      <c r="QL188" s="38"/>
      <c r="QM188" s="38"/>
      <c r="QN188" s="38"/>
      <c r="QO188" s="38"/>
      <c r="QP188" s="38"/>
      <c r="QQ188" s="38"/>
      <c r="QR188" s="38"/>
      <c r="QS188" s="38"/>
      <c r="QT188" s="38"/>
      <c r="QU188" s="38"/>
      <c r="QV188" s="38"/>
      <c r="QW188" s="38"/>
      <c r="QX188" s="38"/>
      <c r="QY188" s="38"/>
      <c r="QZ188" s="38"/>
      <c r="RA188" s="38"/>
      <c r="RB188" s="38"/>
      <c r="RC188" s="38"/>
      <c r="RD188" s="38"/>
      <c r="RE188" s="38"/>
      <c r="RF188" s="38"/>
      <c r="RG188" s="38"/>
      <c r="RH188" s="38"/>
      <c r="RI188" s="38"/>
      <c r="RJ188" s="38"/>
      <c r="RK188" s="38"/>
      <c r="RL188" s="38"/>
      <c r="RM188" s="38"/>
      <c r="RN188" s="38"/>
      <c r="RO188" s="38"/>
      <c r="RP188" s="38"/>
      <c r="RQ188" s="38"/>
      <c r="RR188" s="38"/>
      <c r="RS188" s="38"/>
      <c r="RT188" s="38"/>
      <c r="RU188" s="38"/>
      <c r="RV188" s="38"/>
      <c r="RW188" s="38"/>
      <c r="RX188" s="38"/>
      <c r="RY188" s="38"/>
      <c r="RZ188" s="38"/>
      <c r="SA188" s="38"/>
      <c r="SB188" s="38"/>
      <c r="SC188" s="38"/>
      <c r="SD188" s="38"/>
      <c r="SE188" s="38"/>
      <c r="SF188" s="38"/>
      <c r="SG188" s="38"/>
      <c r="SH188" s="38"/>
      <c r="SI188" s="38"/>
      <c r="SJ188" s="38"/>
      <c r="SK188" s="38"/>
      <c r="SL188" s="38"/>
      <c r="SM188" s="38"/>
      <c r="SN188" s="38"/>
      <c r="SO188" s="38"/>
      <c r="SP188" s="38"/>
      <c r="SQ188" s="38"/>
      <c r="SR188" s="38"/>
      <c r="SS188" s="38"/>
      <c r="ST188" s="38"/>
      <c r="SU188" s="38"/>
      <c r="SV188" s="38"/>
      <c r="SW188" s="38"/>
      <c r="SX188" s="38"/>
      <c r="SY188" s="38"/>
      <c r="SZ188" s="38"/>
      <c r="TA188" s="38"/>
      <c r="TB188" s="38"/>
      <c r="TC188" s="38"/>
      <c r="TD188" s="38"/>
      <c r="TE188" s="38"/>
      <c r="TF188" s="38"/>
      <c r="TG188" s="38"/>
      <c r="TH188" s="38"/>
      <c r="TI188" s="38"/>
      <c r="TJ188" s="38"/>
      <c r="TK188" s="38"/>
      <c r="TL188" s="38"/>
      <c r="TM188" s="38"/>
      <c r="TN188" s="38"/>
      <c r="TO188" s="38"/>
      <c r="TP188" s="38"/>
      <c r="TQ188" s="38"/>
      <c r="TR188" s="38"/>
      <c r="TS188" s="38"/>
      <c r="TT188" s="38"/>
      <c r="TU188" s="38"/>
      <c r="TV188" s="38"/>
      <c r="TW188" s="38"/>
      <c r="TX188" s="38"/>
      <c r="TY188" s="38"/>
      <c r="TZ188" s="38"/>
      <c r="UA188" s="38"/>
      <c r="UB188" s="38"/>
      <c r="UC188" s="38"/>
      <c r="UD188" s="38"/>
      <c r="UE188" s="38"/>
      <c r="UF188" s="38"/>
      <c r="UG188" s="38"/>
      <c r="UH188" s="38"/>
      <c r="UI188" s="38"/>
      <c r="UJ188" s="38"/>
      <c r="UK188" s="38"/>
      <c r="UL188" s="38"/>
      <c r="UM188" s="38"/>
      <c r="UN188" s="38"/>
      <c r="UO188" s="38"/>
      <c r="UP188" s="38"/>
      <c r="UQ188" s="38"/>
      <c r="UR188" s="38"/>
      <c r="US188" s="38"/>
      <c r="UT188" s="38"/>
      <c r="UU188" s="38"/>
      <c r="UV188" s="38"/>
      <c r="UW188" s="38"/>
      <c r="UX188" s="38"/>
      <c r="UY188" s="38"/>
      <c r="UZ188" s="38"/>
      <c r="VA188" s="38"/>
      <c r="VB188" s="38"/>
      <c r="VC188" s="38"/>
      <c r="VD188" s="38"/>
      <c r="VE188" s="38"/>
      <c r="VF188" s="38"/>
      <c r="VG188" s="38"/>
      <c r="VH188" s="38"/>
      <c r="VI188" s="38"/>
      <c r="VJ188" s="38"/>
      <c r="VK188" s="38"/>
      <c r="VL188" s="38"/>
      <c r="VM188" s="38"/>
      <c r="VN188" s="38"/>
      <c r="VO188" s="38"/>
      <c r="VP188" s="38"/>
      <c r="VQ188" s="38"/>
      <c r="VR188" s="38"/>
      <c r="VS188" s="38"/>
      <c r="VT188" s="38"/>
      <c r="VU188" s="38"/>
      <c r="VV188" s="38"/>
      <c r="VW188" s="38"/>
      <c r="VX188" s="38"/>
      <c r="VY188" s="38"/>
      <c r="VZ188" s="38"/>
      <c r="WA188" s="38"/>
      <c r="WB188" s="38"/>
      <c r="WC188" s="38"/>
      <c r="WD188" s="38"/>
      <c r="WE188" s="38"/>
      <c r="WF188" s="38"/>
      <c r="WG188" s="38"/>
      <c r="WH188" s="38"/>
      <c r="WI188" s="38"/>
      <c r="WJ188" s="38"/>
      <c r="WK188" s="38"/>
      <c r="WL188" s="38"/>
      <c r="WM188" s="38"/>
      <c r="WN188" s="38"/>
      <c r="WO188" s="38"/>
      <c r="WP188" s="38"/>
      <c r="WQ188" s="38"/>
      <c r="WR188" s="38"/>
      <c r="WS188" s="38"/>
      <c r="WT188" s="38"/>
      <c r="WU188" s="38"/>
      <c r="WV188" s="38"/>
      <c r="WW188" s="38"/>
      <c r="WX188" s="38"/>
      <c r="WY188" s="38"/>
      <c r="WZ188" s="38"/>
      <c r="XA188" s="38"/>
      <c r="XB188" s="38"/>
      <c r="XC188" s="38"/>
      <c r="XD188" s="38"/>
      <c r="XE188" s="38"/>
      <c r="XF188" s="38"/>
      <c r="XG188" s="38"/>
      <c r="XH188" s="38"/>
      <c r="XI188" s="38"/>
      <c r="XJ188" s="38"/>
      <c r="XK188" s="38"/>
      <c r="XL188" s="38"/>
      <c r="XM188" s="38"/>
      <c r="XN188" s="38"/>
      <c r="XO188" s="38"/>
      <c r="XP188" s="38"/>
      <c r="XQ188" s="38"/>
      <c r="XR188" s="38"/>
      <c r="XS188" s="38"/>
      <c r="XT188" s="38"/>
      <c r="XU188" s="38"/>
      <c r="XV188" s="38"/>
      <c r="XW188" s="38"/>
      <c r="XX188" s="38"/>
      <c r="XY188" s="38"/>
      <c r="XZ188" s="38"/>
      <c r="YA188" s="38"/>
      <c r="YB188" s="38"/>
      <c r="YC188" s="38"/>
      <c r="YD188" s="38"/>
      <c r="YE188" s="38"/>
      <c r="YF188" s="38"/>
      <c r="YG188" s="38"/>
      <c r="YH188" s="38"/>
      <c r="YI188" s="38"/>
      <c r="YJ188" s="38"/>
      <c r="YK188" s="38"/>
      <c r="YL188" s="38"/>
      <c r="YM188" s="38"/>
      <c r="YN188" s="38"/>
      <c r="YO188" s="38"/>
      <c r="YP188" s="38"/>
      <c r="YQ188" s="38"/>
      <c r="YR188" s="38"/>
      <c r="YS188" s="38"/>
      <c r="YT188" s="38"/>
      <c r="YU188" s="38"/>
      <c r="YV188" s="38"/>
      <c r="YW188" s="38"/>
      <c r="YX188" s="38"/>
      <c r="YY188" s="38"/>
      <c r="YZ188" s="38"/>
      <c r="ZA188" s="38"/>
      <c r="ZB188" s="38"/>
      <c r="ZC188" s="38"/>
      <c r="ZD188" s="38"/>
      <c r="ZE188" s="38"/>
      <c r="ZF188" s="38"/>
      <c r="ZG188" s="38"/>
      <c r="ZH188" s="38"/>
      <c r="ZI188" s="38"/>
      <c r="ZJ188" s="38"/>
      <c r="ZK188" s="38"/>
      <c r="ZL188" s="38"/>
      <c r="ZM188" s="38"/>
      <c r="ZN188" s="38"/>
      <c r="ZO188" s="38"/>
      <c r="ZP188" s="38">
        <v>1.1000000000000001</v>
      </c>
      <c r="ZQ188" s="38">
        <v>1.1000000000000001</v>
      </c>
      <c r="ZR188" s="38"/>
      <c r="ZS188" s="38"/>
      <c r="ZT188" s="38"/>
      <c r="ZU188" s="38"/>
      <c r="ZV188" s="38"/>
      <c r="ZW188" s="38"/>
      <c r="ZX188" s="38"/>
      <c r="ZY188" s="38"/>
      <c r="ZZ188" s="38"/>
      <c r="AAA188" s="38"/>
      <c r="AAB188" s="38"/>
      <c r="AAC188" s="38"/>
      <c r="AAD188" s="38"/>
      <c r="AAE188" s="38"/>
      <c r="AAF188" s="38"/>
      <c r="AAG188" s="38"/>
      <c r="AAH188" s="38"/>
      <c r="AAI188" s="38"/>
      <c r="AAJ188" s="31">
        <f t="shared" si="15"/>
        <v>0</v>
      </c>
      <c r="AAK188" s="5"/>
    </row>
    <row r="189" spans="1:713" s="36" customFormat="1" x14ac:dyDescent="0.25">
      <c r="A189" s="43" t="s">
        <v>246</v>
      </c>
      <c r="B189" s="77">
        <f t="shared" si="14"/>
        <v>0</v>
      </c>
      <c r="C189" s="69">
        <v>9</v>
      </c>
      <c r="D189" s="71">
        <v>43419</v>
      </c>
      <c r="E189" s="79">
        <v>84.39</v>
      </c>
      <c r="F189" s="79">
        <f t="shared" si="19"/>
        <v>0</v>
      </c>
      <c r="G189" s="77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>
        <v>4.5</v>
      </c>
      <c r="AF189" s="38"/>
      <c r="AG189" s="38"/>
      <c r="AH189" s="38"/>
      <c r="AI189" s="38"/>
      <c r="AJ189" s="38"/>
      <c r="AK189" s="38"/>
      <c r="AL189" s="38"/>
      <c r="AM189" s="38">
        <v>4.5</v>
      </c>
      <c r="AN189" s="38"/>
      <c r="AO189" s="38"/>
      <c r="AP189" s="38"/>
      <c r="AQ189" s="38"/>
      <c r="AR189" s="38"/>
      <c r="AS189" s="38"/>
      <c r="AT189" s="38"/>
      <c r="AU189" s="38"/>
      <c r="AV189" s="38"/>
      <c r="AW189" s="38"/>
      <c r="AX189" s="38"/>
      <c r="AY189" s="38"/>
      <c r="AZ189" s="38"/>
      <c r="BA189" s="38"/>
      <c r="BB189" s="38"/>
      <c r="BC189" s="38"/>
      <c r="BD189" s="38"/>
      <c r="BE189" s="38"/>
      <c r="BF189" s="38"/>
      <c r="BG189" s="38"/>
      <c r="BH189" s="38"/>
      <c r="BI189" s="38"/>
      <c r="BJ189" s="38"/>
      <c r="BK189" s="38"/>
      <c r="BL189" s="38"/>
      <c r="BM189" s="38"/>
      <c r="BN189" s="38"/>
      <c r="BO189" s="38"/>
      <c r="BP189" s="38"/>
      <c r="BQ189" s="38"/>
      <c r="BR189" s="38"/>
      <c r="BS189" s="38">
        <v>9</v>
      </c>
      <c r="BT189" s="38"/>
      <c r="BU189" s="38"/>
      <c r="BV189" s="38"/>
      <c r="BW189" s="38"/>
      <c r="BX189" s="38"/>
      <c r="BY189" s="38"/>
      <c r="BZ189" s="38"/>
      <c r="CA189" s="38"/>
      <c r="CB189" s="38"/>
      <c r="CC189" s="38"/>
      <c r="CD189" s="38"/>
      <c r="CE189" s="38"/>
      <c r="CF189" s="38"/>
      <c r="CG189" s="38"/>
      <c r="CH189" s="38"/>
      <c r="CI189" s="38"/>
      <c r="CJ189" s="38"/>
      <c r="CK189" s="38"/>
      <c r="CL189" s="38"/>
      <c r="CM189" s="38"/>
      <c r="CN189" s="38"/>
      <c r="CO189" s="38"/>
      <c r="CP189" s="38"/>
      <c r="CQ189" s="38"/>
      <c r="CR189" s="38"/>
      <c r="CS189" s="38"/>
      <c r="CT189" s="38"/>
      <c r="CU189" s="38"/>
      <c r="CV189" s="38"/>
      <c r="CW189" s="38"/>
      <c r="CX189" s="38"/>
      <c r="CY189" s="38">
        <v>9</v>
      </c>
      <c r="CZ189" s="38"/>
      <c r="DA189" s="38"/>
      <c r="DB189" s="38"/>
      <c r="DC189" s="38"/>
      <c r="DD189" s="38"/>
      <c r="DE189" s="38"/>
      <c r="DF189" s="38"/>
      <c r="DG189" s="38"/>
      <c r="DH189" s="38"/>
      <c r="DI189" s="38"/>
      <c r="DJ189" s="38"/>
      <c r="DK189" s="38"/>
      <c r="DL189" s="38"/>
      <c r="DM189" s="38"/>
      <c r="DN189" s="38"/>
      <c r="DO189" s="38"/>
      <c r="DP189" s="38"/>
      <c r="DQ189" s="38"/>
      <c r="DR189" s="38"/>
      <c r="DS189" s="38"/>
      <c r="DT189" s="38"/>
      <c r="DU189" s="38"/>
      <c r="DV189" s="38"/>
      <c r="DW189" s="38"/>
      <c r="DX189" s="38"/>
      <c r="DY189" s="38"/>
      <c r="DZ189" s="38"/>
      <c r="EA189" s="38"/>
      <c r="EB189" s="38"/>
      <c r="EC189" s="38"/>
      <c r="ED189" s="38"/>
      <c r="EE189" s="38"/>
      <c r="EF189" s="38"/>
      <c r="EG189" s="38"/>
      <c r="EH189" s="38"/>
      <c r="EI189" s="38"/>
      <c r="EJ189" s="38"/>
      <c r="EK189" s="38"/>
      <c r="EL189" s="38"/>
      <c r="EM189" s="38"/>
      <c r="EN189" s="38"/>
      <c r="EO189" s="38"/>
      <c r="EP189" s="38"/>
      <c r="EQ189" s="38"/>
      <c r="ER189" s="38"/>
      <c r="ES189" s="38"/>
      <c r="ET189" s="38"/>
      <c r="EU189" s="38"/>
      <c r="EV189" s="38"/>
      <c r="EW189" s="38"/>
      <c r="EX189" s="38"/>
      <c r="EY189" s="38"/>
      <c r="EZ189" s="38"/>
      <c r="FA189" s="38"/>
      <c r="FB189" s="38"/>
      <c r="FC189" s="38"/>
      <c r="FD189" s="38"/>
      <c r="FE189" s="38"/>
      <c r="FF189" s="38"/>
      <c r="FG189" s="38"/>
      <c r="FH189" s="38"/>
      <c r="FI189" s="38"/>
      <c r="FJ189" s="38"/>
      <c r="FK189" s="38"/>
      <c r="FL189" s="38"/>
      <c r="FM189" s="38"/>
      <c r="FN189" s="38"/>
      <c r="FO189" s="38"/>
      <c r="FP189" s="38"/>
      <c r="FQ189" s="38"/>
      <c r="FR189" s="38"/>
      <c r="FS189" s="38"/>
      <c r="FT189" s="38"/>
      <c r="FU189" s="38"/>
      <c r="FV189" s="38"/>
      <c r="FW189" s="38"/>
      <c r="FX189" s="38"/>
      <c r="FY189" s="38"/>
      <c r="FZ189" s="38"/>
      <c r="GA189" s="38"/>
      <c r="GB189" s="38"/>
      <c r="GC189" s="38"/>
      <c r="GD189" s="38"/>
      <c r="GE189" s="38"/>
      <c r="GF189" s="38"/>
      <c r="GG189" s="38"/>
      <c r="GH189" s="38"/>
      <c r="GI189" s="38"/>
      <c r="GJ189" s="38"/>
      <c r="GK189" s="38"/>
      <c r="GL189" s="38"/>
      <c r="GM189" s="38"/>
      <c r="GN189" s="38"/>
      <c r="GO189" s="38"/>
      <c r="GP189" s="38"/>
      <c r="GQ189" s="38"/>
      <c r="GR189" s="38"/>
      <c r="GS189" s="38"/>
      <c r="GT189" s="38"/>
      <c r="GU189" s="38"/>
      <c r="GV189" s="38"/>
      <c r="GW189" s="38"/>
      <c r="GX189" s="38"/>
      <c r="GY189" s="38"/>
      <c r="GZ189" s="38"/>
      <c r="HA189" s="38"/>
      <c r="HB189" s="38"/>
      <c r="HC189" s="38"/>
      <c r="HD189" s="38"/>
      <c r="HE189" s="38"/>
      <c r="HF189" s="38"/>
      <c r="HG189" s="38"/>
      <c r="HH189" s="38"/>
      <c r="HI189" s="38"/>
      <c r="HJ189" s="38"/>
      <c r="HK189" s="38"/>
      <c r="HL189" s="38"/>
      <c r="HM189" s="38"/>
      <c r="HN189" s="38"/>
      <c r="HO189" s="38"/>
      <c r="HP189" s="38"/>
      <c r="HQ189" s="38"/>
      <c r="HR189" s="38"/>
      <c r="HS189" s="38"/>
      <c r="HT189" s="38"/>
      <c r="HU189" s="38"/>
      <c r="HV189" s="38"/>
      <c r="HW189" s="38"/>
      <c r="HX189" s="38"/>
      <c r="HY189" s="38"/>
      <c r="HZ189" s="38"/>
      <c r="IA189" s="38"/>
      <c r="IB189" s="38"/>
      <c r="IC189" s="38"/>
      <c r="ID189" s="38"/>
      <c r="IE189" s="38"/>
      <c r="IF189" s="38"/>
      <c r="IG189" s="38"/>
      <c r="IH189" s="38"/>
      <c r="II189" s="38"/>
      <c r="IJ189" s="38"/>
      <c r="IK189" s="38"/>
      <c r="IL189" s="38"/>
      <c r="IM189" s="38"/>
      <c r="IN189" s="38"/>
      <c r="IO189" s="38"/>
      <c r="IP189" s="38"/>
      <c r="IQ189" s="38"/>
      <c r="IR189" s="38"/>
      <c r="IS189" s="38"/>
      <c r="IT189" s="38"/>
      <c r="IU189" s="38"/>
      <c r="IV189" s="38"/>
      <c r="IW189" s="38"/>
      <c r="IX189" s="38"/>
      <c r="IY189" s="38"/>
      <c r="IZ189" s="38"/>
      <c r="JA189" s="38"/>
      <c r="JB189" s="38"/>
      <c r="JC189" s="38"/>
      <c r="JD189" s="38"/>
      <c r="JE189" s="38"/>
      <c r="JF189" s="38"/>
      <c r="JG189" s="38"/>
      <c r="JH189" s="38"/>
      <c r="JI189" s="38"/>
      <c r="JJ189" s="38"/>
      <c r="JK189" s="38"/>
      <c r="JL189" s="38"/>
      <c r="JM189" s="38"/>
      <c r="JN189" s="38"/>
      <c r="JO189" s="38"/>
      <c r="JP189" s="38"/>
      <c r="JQ189" s="38"/>
      <c r="JR189" s="38"/>
      <c r="JS189" s="38"/>
      <c r="JT189" s="38"/>
      <c r="JU189" s="38"/>
      <c r="JV189" s="38"/>
      <c r="JW189" s="38"/>
      <c r="JX189" s="38"/>
      <c r="JY189" s="38"/>
      <c r="JZ189" s="38"/>
      <c r="KA189" s="38"/>
      <c r="KB189" s="38"/>
      <c r="KC189" s="38"/>
      <c r="KD189" s="38"/>
      <c r="KE189" s="38"/>
      <c r="KF189" s="38"/>
      <c r="KG189" s="38"/>
      <c r="KH189" s="38"/>
      <c r="KI189" s="38"/>
      <c r="KJ189" s="38"/>
      <c r="KK189" s="38"/>
      <c r="KL189" s="38"/>
      <c r="KM189" s="38"/>
      <c r="KN189" s="38"/>
      <c r="KO189" s="38"/>
      <c r="KP189" s="38"/>
      <c r="KQ189" s="38"/>
      <c r="KR189" s="38"/>
      <c r="KS189" s="38"/>
      <c r="KT189" s="38"/>
      <c r="KU189" s="38"/>
      <c r="KV189" s="38"/>
      <c r="KW189" s="38"/>
      <c r="KX189" s="38"/>
      <c r="KY189" s="38"/>
      <c r="KZ189" s="38"/>
      <c r="LA189" s="38"/>
      <c r="LB189" s="38"/>
      <c r="LC189" s="38"/>
      <c r="LD189" s="38"/>
      <c r="LE189" s="38"/>
      <c r="LF189" s="38"/>
      <c r="LG189" s="38"/>
      <c r="LH189" s="38"/>
      <c r="LI189" s="38"/>
      <c r="LJ189" s="38"/>
      <c r="LK189" s="38"/>
      <c r="LL189" s="38"/>
      <c r="LM189" s="38"/>
      <c r="LN189" s="38"/>
      <c r="LO189" s="38"/>
      <c r="LP189" s="38"/>
      <c r="LQ189" s="38"/>
      <c r="LR189" s="38"/>
      <c r="LS189" s="38"/>
      <c r="LT189" s="38"/>
      <c r="LU189" s="38"/>
      <c r="LV189" s="38"/>
      <c r="LW189" s="38"/>
      <c r="LX189" s="38"/>
      <c r="LY189" s="38"/>
      <c r="LZ189" s="38"/>
      <c r="MA189" s="38"/>
      <c r="MB189" s="38"/>
      <c r="MC189" s="38"/>
      <c r="MD189" s="38"/>
      <c r="ME189" s="38"/>
      <c r="MF189" s="38"/>
      <c r="MG189" s="38"/>
      <c r="MH189" s="38"/>
      <c r="MI189" s="38"/>
      <c r="MJ189" s="38"/>
      <c r="MK189" s="38"/>
      <c r="ML189" s="38"/>
      <c r="MM189" s="38"/>
      <c r="MN189" s="38"/>
      <c r="MO189" s="38"/>
      <c r="MP189" s="38"/>
      <c r="MQ189" s="38"/>
      <c r="MR189" s="38"/>
      <c r="MS189" s="38"/>
      <c r="MT189" s="38"/>
      <c r="MU189" s="38"/>
      <c r="MV189" s="38"/>
      <c r="MW189" s="38"/>
      <c r="MX189" s="38"/>
      <c r="MY189" s="38"/>
      <c r="MZ189" s="38"/>
      <c r="NA189" s="38"/>
      <c r="NB189" s="38"/>
      <c r="NC189" s="38"/>
      <c r="ND189" s="38"/>
      <c r="NE189" s="38"/>
      <c r="NF189" s="38"/>
      <c r="NG189" s="38"/>
      <c r="NH189" s="38"/>
      <c r="NI189" s="38"/>
      <c r="NJ189" s="38"/>
      <c r="NK189" s="38"/>
      <c r="NL189" s="38"/>
      <c r="NM189" s="38"/>
      <c r="NN189" s="38"/>
      <c r="NO189" s="38"/>
      <c r="NP189" s="38"/>
      <c r="NQ189" s="38"/>
      <c r="NR189" s="38"/>
      <c r="NS189" s="38"/>
      <c r="NT189" s="38"/>
      <c r="NU189" s="38"/>
      <c r="NV189" s="38"/>
      <c r="NW189" s="38"/>
      <c r="NX189" s="38"/>
      <c r="NY189" s="38"/>
      <c r="NZ189" s="38"/>
      <c r="OA189" s="38"/>
      <c r="OB189" s="38"/>
      <c r="OC189" s="38"/>
      <c r="OD189" s="38"/>
      <c r="OE189" s="38"/>
      <c r="OF189" s="38"/>
      <c r="OG189" s="38"/>
      <c r="OH189" s="38"/>
      <c r="OI189" s="38"/>
      <c r="OJ189" s="38"/>
      <c r="OK189" s="38"/>
      <c r="OL189" s="38"/>
      <c r="OM189" s="38"/>
      <c r="ON189" s="38"/>
      <c r="OO189" s="38"/>
      <c r="OP189" s="38"/>
      <c r="OQ189" s="38"/>
      <c r="OR189" s="38"/>
      <c r="OS189" s="38"/>
      <c r="OT189" s="38"/>
      <c r="OU189" s="38"/>
      <c r="OV189" s="38"/>
      <c r="OW189" s="38"/>
      <c r="OX189" s="38"/>
      <c r="OY189" s="38"/>
      <c r="OZ189" s="38"/>
      <c r="PA189" s="38"/>
      <c r="PB189" s="38"/>
      <c r="PC189" s="38"/>
      <c r="PD189" s="38"/>
      <c r="PE189" s="38"/>
      <c r="PF189" s="38"/>
      <c r="PG189" s="38"/>
      <c r="PH189" s="38"/>
      <c r="PI189" s="38"/>
      <c r="PJ189" s="38"/>
      <c r="PK189" s="38"/>
      <c r="PL189" s="38"/>
      <c r="PM189" s="38"/>
      <c r="PN189" s="38"/>
      <c r="PO189" s="38"/>
      <c r="PP189" s="38"/>
      <c r="PQ189" s="38"/>
      <c r="PR189" s="38"/>
      <c r="PS189" s="38"/>
      <c r="PT189" s="38"/>
      <c r="PU189" s="38"/>
      <c r="PV189" s="38"/>
      <c r="PW189" s="38"/>
      <c r="PX189" s="38"/>
      <c r="PY189" s="38"/>
      <c r="PZ189" s="38"/>
      <c r="QA189" s="38"/>
      <c r="QB189" s="38"/>
      <c r="QC189" s="38"/>
      <c r="QD189" s="38"/>
      <c r="QE189" s="38"/>
      <c r="QF189" s="38"/>
      <c r="QG189" s="38"/>
      <c r="QH189" s="38"/>
      <c r="QI189" s="38"/>
      <c r="QJ189" s="38"/>
      <c r="QK189" s="38"/>
      <c r="QL189" s="38"/>
      <c r="QM189" s="38"/>
      <c r="QN189" s="38"/>
      <c r="QO189" s="38"/>
      <c r="QP189" s="38"/>
      <c r="QQ189" s="38"/>
      <c r="QR189" s="38"/>
      <c r="QS189" s="38"/>
      <c r="QT189" s="38"/>
      <c r="QU189" s="38"/>
      <c r="QV189" s="38"/>
      <c r="QW189" s="38"/>
      <c r="QX189" s="38"/>
      <c r="QY189" s="38"/>
      <c r="QZ189" s="38"/>
      <c r="RA189" s="38"/>
      <c r="RB189" s="38"/>
      <c r="RC189" s="38"/>
      <c r="RD189" s="38"/>
      <c r="RE189" s="38"/>
      <c r="RF189" s="38"/>
      <c r="RG189" s="38"/>
      <c r="RH189" s="38"/>
      <c r="RI189" s="38"/>
      <c r="RJ189" s="38"/>
      <c r="RK189" s="38"/>
      <c r="RL189" s="38"/>
      <c r="RM189" s="38"/>
      <c r="RN189" s="38"/>
      <c r="RO189" s="38"/>
      <c r="RP189" s="38"/>
      <c r="RQ189" s="38"/>
      <c r="RR189" s="38"/>
      <c r="RS189" s="38"/>
      <c r="RT189" s="38"/>
      <c r="RU189" s="38"/>
      <c r="RV189" s="38"/>
      <c r="RW189" s="38"/>
      <c r="RX189" s="38"/>
      <c r="RY189" s="38"/>
      <c r="RZ189" s="38"/>
      <c r="SA189" s="38"/>
      <c r="SB189" s="38"/>
      <c r="SC189" s="38"/>
      <c r="SD189" s="38"/>
      <c r="SE189" s="38"/>
      <c r="SF189" s="38"/>
      <c r="SG189" s="38"/>
      <c r="SH189" s="38"/>
      <c r="SI189" s="38"/>
      <c r="SJ189" s="38"/>
      <c r="SK189" s="38"/>
      <c r="SL189" s="38"/>
      <c r="SM189" s="38"/>
      <c r="SN189" s="38"/>
      <c r="SO189" s="38"/>
      <c r="SP189" s="38"/>
      <c r="SQ189" s="38"/>
      <c r="SR189" s="38"/>
      <c r="SS189" s="38"/>
      <c r="ST189" s="38"/>
      <c r="SU189" s="38"/>
      <c r="SV189" s="38"/>
      <c r="SW189" s="38"/>
      <c r="SX189" s="38"/>
      <c r="SY189" s="38"/>
      <c r="SZ189" s="38"/>
      <c r="TA189" s="38"/>
      <c r="TB189" s="38"/>
      <c r="TC189" s="38"/>
      <c r="TD189" s="38"/>
      <c r="TE189" s="38"/>
      <c r="TF189" s="38"/>
      <c r="TG189" s="38"/>
      <c r="TH189" s="38"/>
      <c r="TI189" s="38"/>
      <c r="TJ189" s="38"/>
      <c r="TK189" s="38"/>
      <c r="TL189" s="38"/>
      <c r="TM189" s="38"/>
      <c r="TN189" s="38"/>
      <c r="TO189" s="38"/>
      <c r="TP189" s="38"/>
      <c r="TQ189" s="38"/>
      <c r="TR189" s="38"/>
      <c r="TS189" s="38"/>
      <c r="TT189" s="38"/>
      <c r="TU189" s="38"/>
      <c r="TV189" s="38"/>
      <c r="TW189" s="38"/>
      <c r="TX189" s="38"/>
      <c r="TY189" s="38"/>
      <c r="TZ189" s="38"/>
      <c r="UA189" s="38"/>
      <c r="UB189" s="38"/>
      <c r="UC189" s="38"/>
      <c r="UD189" s="38"/>
      <c r="UE189" s="38"/>
      <c r="UF189" s="38"/>
      <c r="UG189" s="38"/>
      <c r="UH189" s="38"/>
      <c r="UI189" s="38"/>
      <c r="UJ189" s="38"/>
      <c r="UK189" s="38"/>
      <c r="UL189" s="38"/>
      <c r="UM189" s="38"/>
      <c r="UN189" s="38"/>
      <c r="UO189" s="38"/>
      <c r="UP189" s="38"/>
      <c r="UQ189" s="38"/>
      <c r="UR189" s="38"/>
      <c r="US189" s="38"/>
      <c r="UT189" s="38"/>
      <c r="UU189" s="38"/>
      <c r="UV189" s="38"/>
      <c r="UW189" s="38"/>
      <c r="UX189" s="38"/>
      <c r="UY189" s="38"/>
      <c r="UZ189" s="38"/>
      <c r="VA189" s="38"/>
      <c r="VB189" s="38"/>
      <c r="VC189" s="38"/>
      <c r="VD189" s="38"/>
      <c r="VE189" s="38"/>
      <c r="VF189" s="38"/>
      <c r="VG189" s="38"/>
      <c r="VH189" s="38"/>
      <c r="VI189" s="38"/>
      <c r="VJ189" s="38"/>
      <c r="VK189" s="38"/>
      <c r="VL189" s="38"/>
      <c r="VM189" s="38"/>
      <c r="VN189" s="38"/>
      <c r="VO189" s="38"/>
      <c r="VP189" s="38"/>
      <c r="VQ189" s="38"/>
      <c r="VR189" s="38"/>
      <c r="VS189" s="38"/>
      <c r="VT189" s="38"/>
      <c r="VU189" s="38"/>
      <c r="VV189" s="38"/>
      <c r="VW189" s="38"/>
      <c r="VX189" s="38"/>
      <c r="VY189" s="38"/>
      <c r="VZ189" s="38"/>
      <c r="WA189" s="38"/>
      <c r="WB189" s="38"/>
      <c r="WC189" s="38"/>
      <c r="WD189" s="38"/>
      <c r="WE189" s="38"/>
      <c r="WF189" s="38">
        <v>9</v>
      </c>
      <c r="WG189" s="38"/>
      <c r="WH189" s="38"/>
      <c r="WI189" s="38"/>
      <c r="WJ189" s="38"/>
      <c r="WK189" s="38"/>
      <c r="WL189" s="38">
        <v>9</v>
      </c>
      <c r="WM189" s="38"/>
      <c r="WN189" s="38"/>
      <c r="WO189" s="38"/>
      <c r="WP189" s="38"/>
      <c r="WQ189" s="38"/>
      <c r="WR189" s="38"/>
      <c r="WS189" s="38"/>
      <c r="WT189" s="38"/>
      <c r="WU189" s="38"/>
      <c r="WV189" s="38"/>
      <c r="WW189" s="38"/>
      <c r="WX189" s="38"/>
      <c r="WY189" s="38"/>
      <c r="WZ189" s="38"/>
      <c r="XA189" s="38"/>
      <c r="XB189" s="38"/>
      <c r="XC189" s="38"/>
      <c r="XD189" s="38"/>
      <c r="XE189" s="38"/>
      <c r="XF189" s="38"/>
      <c r="XG189" s="38"/>
      <c r="XH189" s="38"/>
      <c r="XI189" s="38"/>
      <c r="XJ189" s="38"/>
      <c r="XK189" s="38"/>
      <c r="XL189" s="38"/>
      <c r="XM189" s="38"/>
      <c r="XN189" s="38"/>
      <c r="XO189" s="38"/>
      <c r="XP189" s="38"/>
      <c r="XQ189" s="38"/>
      <c r="XR189" s="38"/>
      <c r="XS189" s="38"/>
      <c r="XT189" s="38"/>
      <c r="XU189" s="38"/>
      <c r="XV189" s="38"/>
      <c r="XW189" s="38"/>
      <c r="XX189" s="38"/>
      <c r="XY189" s="38"/>
      <c r="XZ189" s="38"/>
      <c r="YA189" s="38"/>
      <c r="YB189" s="38"/>
      <c r="YC189" s="38"/>
      <c r="YD189" s="38"/>
      <c r="YE189" s="38"/>
      <c r="YF189" s="38"/>
      <c r="YG189" s="38"/>
      <c r="YH189" s="38"/>
      <c r="YI189" s="38"/>
      <c r="YJ189" s="38"/>
      <c r="YK189" s="38"/>
      <c r="YL189" s="38"/>
      <c r="YM189" s="38"/>
      <c r="YN189" s="38"/>
      <c r="YO189" s="38"/>
      <c r="YP189" s="38"/>
      <c r="YQ189" s="38"/>
      <c r="YR189" s="38"/>
      <c r="YS189" s="38"/>
      <c r="YT189" s="38"/>
      <c r="YU189" s="38"/>
      <c r="YV189" s="38"/>
      <c r="YW189" s="38"/>
      <c r="YX189" s="38"/>
      <c r="YY189" s="38"/>
      <c r="YZ189" s="38"/>
      <c r="ZA189" s="38"/>
      <c r="ZB189" s="38"/>
      <c r="ZC189" s="38"/>
      <c r="ZD189" s="38"/>
      <c r="ZE189" s="38"/>
      <c r="ZF189" s="38"/>
      <c r="ZG189" s="38"/>
      <c r="ZH189" s="38"/>
      <c r="ZI189" s="38"/>
      <c r="ZJ189" s="38"/>
      <c r="ZK189" s="38"/>
      <c r="ZL189" s="38"/>
      <c r="ZM189" s="38"/>
      <c r="ZN189" s="38"/>
      <c r="ZO189" s="38"/>
      <c r="ZP189" s="38"/>
      <c r="ZQ189" s="38"/>
      <c r="ZR189" s="38"/>
      <c r="ZS189" s="38"/>
      <c r="ZT189" s="38"/>
      <c r="ZU189" s="38"/>
      <c r="ZV189" s="38"/>
      <c r="ZW189" s="38"/>
      <c r="ZX189" s="38"/>
      <c r="ZY189" s="38"/>
      <c r="ZZ189" s="38"/>
      <c r="AAA189" s="38"/>
      <c r="AAB189" s="38"/>
      <c r="AAC189" s="38"/>
      <c r="AAD189" s="38"/>
      <c r="AAE189" s="38"/>
      <c r="AAF189" s="38"/>
      <c r="AAG189" s="38"/>
      <c r="AAH189" s="38"/>
      <c r="AAI189" s="38"/>
      <c r="AAJ189" s="31">
        <f t="shared" si="15"/>
        <v>0</v>
      </c>
      <c r="AAK189" s="5"/>
    </row>
    <row r="190" spans="1:713" s="36" customFormat="1" x14ac:dyDescent="0.25">
      <c r="A190" s="43" t="s">
        <v>17</v>
      </c>
      <c r="B190" s="77">
        <f t="shared" si="14"/>
        <v>0</v>
      </c>
      <c r="C190" s="69">
        <v>1</v>
      </c>
      <c r="D190" s="71">
        <v>43451</v>
      </c>
      <c r="E190" s="79">
        <v>18.22</v>
      </c>
      <c r="F190" s="79">
        <f t="shared" si="19"/>
        <v>0</v>
      </c>
      <c r="G190" s="77">
        <v>10</v>
      </c>
      <c r="H190" s="38"/>
      <c r="I190" s="38">
        <v>10</v>
      </c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  <c r="AL190" s="38"/>
      <c r="AM190" s="38"/>
      <c r="AN190" s="38"/>
      <c r="AO190" s="38"/>
      <c r="AP190" s="38"/>
      <c r="AQ190" s="38"/>
      <c r="AR190" s="38"/>
      <c r="AS190" s="38"/>
      <c r="AT190" s="38"/>
      <c r="AU190" s="38"/>
      <c r="AV190" s="38"/>
      <c r="AW190" s="38"/>
      <c r="AX190" s="38"/>
      <c r="AY190" s="38"/>
      <c r="AZ190" s="38"/>
      <c r="BA190" s="38"/>
      <c r="BB190" s="38">
        <v>1</v>
      </c>
      <c r="BC190" s="38"/>
      <c r="BD190" s="38"/>
      <c r="BE190" s="38"/>
      <c r="BF190" s="38"/>
      <c r="BG190" s="38"/>
      <c r="BH190" s="38"/>
      <c r="BI190" s="38"/>
      <c r="BJ190" s="38"/>
      <c r="BK190" s="38"/>
      <c r="BL190" s="38"/>
      <c r="BM190" s="38"/>
      <c r="BN190" s="38"/>
      <c r="BO190" s="38">
        <v>1</v>
      </c>
      <c r="BP190" s="38"/>
      <c r="BQ190" s="38"/>
      <c r="BR190" s="38"/>
      <c r="BS190" s="38"/>
      <c r="BT190" s="38"/>
      <c r="BU190" s="38"/>
      <c r="BV190" s="38"/>
      <c r="BW190" s="38"/>
      <c r="BX190" s="38"/>
      <c r="BY190" s="38">
        <v>20</v>
      </c>
      <c r="BZ190" s="38"/>
      <c r="CA190" s="38"/>
      <c r="CB190" s="38"/>
      <c r="CC190" s="38"/>
      <c r="CD190" s="38"/>
      <c r="CE190" s="38"/>
      <c r="CF190" s="38"/>
      <c r="CG190" s="38"/>
      <c r="CH190" s="38">
        <v>20</v>
      </c>
      <c r="CI190" s="38"/>
      <c r="CJ190" s="38"/>
      <c r="CK190" s="38"/>
      <c r="CL190" s="38"/>
      <c r="CM190" s="38"/>
      <c r="CN190" s="38"/>
      <c r="CO190" s="38"/>
      <c r="CP190" s="38"/>
      <c r="CQ190" s="38"/>
      <c r="CR190" s="38"/>
      <c r="CS190" s="38"/>
      <c r="CT190" s="38"/>
      <c r="CU190" s="38"/>
      <c r="CV190" s="38"/>
      <c r="CW190" s="38"/>
      <c r="CX190" s="38"/>
      <c r="CY190" s="38"/>
      <c r="CZ190" s="38"/>
      <c r="DA190" s="38"/>
      <c r="DB190" s="38"/>
      <c r="DC190" s="38"/>
      <c r="DD190" s="38"/>
      <c r="DE190" s="38"/>
      <c r="DF190" s="38"/>
      <c r="DG190" s="38"/>
      <c r="DH190" s="38"/>
      <c r="DI190" s="38"/>
      <c r="DJ190" s="38"/>
      <c r="DK190" s="38"/>
      <c r="DL190" s="38"/>
      <c r="DM190" s="38"/>
      <c r="DN190" s="38"/>
      <c r="DO190" s="38"/>
      <c r="DP190" s="38"/>
      <c r="DQ190" s="38"/>
      <c r="DR190" s="38"/>
      <c r="DS190" s="38"/>
      <c r="DT190" s="38"/>
      <c r="DU190" s="38"/>
      <c r="DV190" s="38"/>
      <c r="DW190" s="38"/>
      <c r="DX190" s="38"/>
      <c r="DY190" s="38"/>
      <c r="DZ190" s="38"/>
      <c r="EA190" s="38"/>
      <c r="EB190" s="38"/>
      <c r="EC190" s="38"/>
      <c r="ED190" s="38"/>
      <c r="EE190" s="38"/>
      <c r="EF190" s="38"/>
      <c r="EG190" s="38"/>
      <c r="EH190" s="38"/>
      <c r="EI190" s="38"/>
      <c r="EJ190" s="38"/>
      <c r="EK190" s="38"/>
      <c r="EL190" s="38"/>
      <c r="EM190" s="38"/>
      <c r="EN190" s="38"/>
      <c r="EO190" s="38"/>
      <c r="EP190" s="38"/>
      <c r="EQ190" s="38"/>
      <c r="ER190" s="38"/>
      <c r="ES190" s="38"/>
      <c r="ET190" s="38"/>
      <c r="EU190" s="38"/>
      <c r="EV190" s="38"/>
      <c r="EW190" s="38"/>
      <c r="EX190" s="38"/>
      <c r="EY190" s="38"/>
      <c r="EZ190" s="38"/>
      <c r="FA190" s="38"/>
      <c r="FB190" s="38"/>
      <c r="FC190" s="38"/>
      <c r="FD190" s="38"/>
      <c r="FE190" s="38"/>
      <c r="FF190" s="38"/>
      <c r="FG190" s="38"/>
      <c r="FH190" s="38"/>
      <c r="FI190" s="38"/>
      <c r="FJ190" s="38"/>
      <c r="FK190" s="38"/>
      <c r="FL190" s="38"/>
      <c r="FM190" s="38"/>
      <c r="FN190" s="38"/>
      <c r="FO190" s="38"/>
      <c r="FP190" s="38"/>
      <c r="FQ190" s="38"/>
      <c r="FR190" s="38"/>
      <c r="FS190" s="38"/>
      <c r="FT190" s="38"/>
      <c r="FU190" s="38"/>
      <c r="FV190" s="38"/>
      <c r="FW190" s="38"/>
      <c r="FX190" s="38"/>
      <c r="FY190" s="38"/>
      <c r="FZ190" s="38"/>
      <c r="GA190" s="38"/>
      <c r="GB190" s="38"/>
      <c r="GC190" s="38"/>
      <c r="GD190" s="38"/>
      <c r="GE190" s="38"/>
      <c r="GF190" s="38"/>
      <c r="GG190" s="38"/>
      <c r="GH190" s="38"/>
      <c r="GI190" s="38"/>
      <c r="GJ190" s="38"/>
      <c r="GK190" s="38"/>
      <c r="GL190" s="38"/>
      <c r="GM190" s="38"/>
      <c r="GN190" s="38"/>
      <c r="GO190" s="38"/>
      <c r="GP190" s="38"/>
      <c r="GQ190" s="38"/>
      <c r="GR190" s="38"/>
      <c r="GS190" s="38"/>
      <c r="GT190" s="38"/>
      <c r="GU190" s="38"/>
      <c r="GV190" s="38"/>
      <c r="GW190" s="38"/>
      <c r="GX190" s="38"/>
      <c r="GY190" s="38"/>
      <c r="GZ190" s="38"/>
      <c r="HA190" s="38"/>
      <c r="HB190" s="38"/>
      <c r="HC190" s="38"/>
      <c r="HD190" s="38"/>
      <c r="HE190" s="38"/>
      <c r="HF190" s="38"/>
      <c r="HG190" s="38"/>
      <c r="HH190" s="38"/>
      <c r="HI190" s="38"/>
      <c r="HJ190" s="38"/>
      <c r="HK190" s="38"/>
      <c r="HL190" s="38"/>
      <c r="HM190" s="38"/>
      <c r="HN190" s="38"/>
      <c r="HO190" s="38"/>
      <c r="HP190" s="38"/>
      <c r="HQ190" s="38"/>
      <c r="HR190" s="38"/>
      <c r="HS190" s="38"/>
      <c r="HT190" s="38"/>
      <c r="HU190" s="38"/>
      <c r="HV190" s="38"/>
      <c r="HW190" s="38"/>
      <c r="HX190" s="38"/>
      <c r="HY190" s="38"/>
      <c r="HZ190" s="38"/>
      <c r="IA190" s="38"/>
      <c r="IB190" s="38"/>
      <c r="IC190" s="38"/>
      <c r="ID190" s="38"/>
      <c r="IE190" s="38"/>
      <c r="IF190" s="38"/>
      <c r="IG190" s="38"/>
      <c r="IH190" s="38"/>
      <c r="II190" s="38"/>
      <c r="IJ190" s="38"/>
      <c r="IK190" s="38"/>
      <c r="IL190" s="38"/>
      <c r="IM190" s="38"/>
      <c r="IN190" s="38"/>
      <c r="IO190" s="38"/>
      <c r="IP190" s="38"/>
      <c r="IQ190" s="38"/>
      <c r="IR190" s="38"/>
      <c r="IS190" s="38"/>
      <c r="IT190" s="38"/>
      <c r="IU190" s="38"/>
      <c r="IV190" s="38"/>
      <c r="IW190" s="38"/>
      <c r="IX190" s="38"/>
      <c r="IY190" s="38"/>
      <c r="IZ190" s="38"/>
      <c r="JA190" s="38"/>
      <c r="JB190" s="38"/>
      <c r="JC190" s="38"/>
      <c r="JD190" s="38"/>
      <c r="JE190" s="38"/>
      <c r="JF190" s="38"/>
      <c r="JG190" s="38"/>
      <c r="JH190" s="38"/>
      <c r="JI190" s="38"/>
      <c r="JJ190" s="38"/>
      <c r="JK190" s="38"/>
      <c r="JL190" s="38"/>
      <c r="JM190" s="38"/>
      <c r="JN190" s="38"/>
      <c r="JO190" s="38"/>
      <c r="JP190" s="38"/>
      <c r="JQ190" s="38"/>
      <c r="JR190" s="38"/>
      <c r="JS190" s="38"/>
      <c r="JT190" s="38"/>
      <c r="JU190" s="38"/>
      <c r="JV190" s="38"/>
      <c r="JW190" s="38"/>
      <c r="JX190" s="38"/>
      <c r="JY190" s="38"/>
      <c r="JZ190" s="38"/>
      <c r="KA190" s="38"/>
      <c r="KB190" s="38"/>
      <c r="KC190" s="38"/>
      <c r="KD190" s="38"/>
      <c r="KE190" s="38"/>
      <c r="KF190" s="38"/>
      <c r="KG190" s="38"/>
      <c r="KH190" s="38"/>
      <c r="KI190" s="38"/>
      <c r="KJ190" s="38"/>
      <c r="KK190" s="38"/>
      <c r="KL190" s="38"/>
      <c r="KM190" s="38"/>
      <c r="KN190" s="38"/>
      <c r="KO190" s="38"/>
      <c r="KP190" s="38"/>
      <c r="KQ190" s="38"/>
      <c r="KR190" s="38"/>
      <c r="KS190" s="38"/>
      <c r="KT190" s="38"/>
      <c r="KU190" s="38"/>
      <c r="KV190" s="38"/>
      <c r="KW190" s="38"/>
      <c r="KX190" s="38"/>
      <c r="KY190" s="38"/>
      <c r="KZ190" s="38"/>
      <c r="LA190" s="38"/>
      <c r="LB190" s="38"/>
      <c r="LC190" s="38"/>
      <c r="LD190" s="38"/>
      <c r="LE190" s="38"/>
      <c r="LF190" s="38"/>
      <c r="LG190" s="38"/>
      <c r="LH190" s="38"/>
      <c r="LI190" s="38"/>
      <c r="LJ190" s="38"/>
      <c r="LK190" s="38"/>
      <c r="LL190" s="38"/>
      <c r="LM190" s="38"/>
      <c r="LN190" s="38"/>
      <c r="LO190" s="38"/>
      <c r="LP190" s="38"/>
      <c r="LQ190" s="38"/>
      <c r="LR190" s="38"/>
      <c r="LS190" s="38"/>
      <c r="LT190" s="38"/>
      <c r="LU190" s="38"/>
      <c r="LV190" s="38"/>
      <c r="LW190" s="38"/>
      <c r="LX190" s="38"/>
      <c r="LY190" s="38"/>
      <c r="LZ190" s="38"/>
      <c r="MA190" s="38"/>
      <c r="MB190" s="38"/>
      <c r="MC190" s="38"/>
      <c r="MD190" s="38"/>
      <c r="ME190" s="38"/>
      <c r="MF190" s="38"/>
      <c r="MG190" s="38"/>
      <c r="MH190" s="38"/>
      <c r="MI190" s="38"/>
      <c r="MJ190" s="38"/>
      <c r="MK190" s="38"/>
      <c r="ML190" s="38"/>
      <c r="MM190" s="38"/>
      <c r="MN190" s="38"/>
      <c r="MO190" s="38"/>
      <c r="MP190" s="38"/>
      <c r="MQ190" s="38"/>
      <c r="MR190" s="38"/>
      <c r="MS190" s="38"/>
      <c r="MT190" s="38"/>
      <c r="MU190" s="38"/>
      <c r="MV190" s="38"/>
      <c r="MW190" s="38"/>
      <c r="MX190" s="38"/>
      <c r="MY190" s="38"/>
      <c r="MZ190" s="38"/>
      <c r="NA190" s="38"/>
      <c r="NB190" s="38"/>
      <c r="NC190" s="38"/>
      <c r="ND190" s="38"/>
      <c r="NE190" s="38"/>
      <c r="NF190" s="38"/>
      <c r="NG190" s="38"/>
      <c r="NH190" s="38"/>
      <c r="NI190" s="38"/>
      <c r="NJ190" s="38"/>
      <c r="NK190" s="38"/>
      <c r="NL190" s="38"/>
      <c r="NM190" s="38"/>
      <c r="NN190" s="38"/>
      <c r="NO190" s="38"/>
      <c r="NP190" s="38"/>
      <c r="NQ190" s="38"/>
      <c r="NR190" s="38"/>
      <c r="NS190" s="38"/>
      <c r="NT190" s="38"/>
      <c r="NU190" s="38"/>
      <c r="NV190" s="38"/>
      <c r="NW190" s="38"/>
      <c r="NX190" s="38"/>
      <c r="NY190" s="38"/>
      <c r="NZ190" s="38"/>
      <c r="OA190" s="38"/>
      <c r="OB190" s="38"/>
      <c r="OC190" s="38"/>
      <c r="OD190" s="38"/>
      <c r="OE190" s="38"/>
      <c r="OF190" s="38"/>
      <c r="OG190" s="38"/>
      <c r="OH190" s="38"/>
      <c r="OI190" s="38"/>
      <c r="OJ190" s="38"/>
      <c r="OK190" s="38"/>
      <c r="OL190" s="38"/>
      <c r="OM190" s="38"/>
      <c r="ON190" s="38"/>
      <c r="OO190" s="38"/>
      <c r="OP190" s="38"/>
      <c r="OQ190" s="38"/>
      <c r="OR190" s="38"/>
      <c r="OS190" s="38"/>
      <c r="OT190" s="38"/>
      <c r="OU190" s="38"/>
      <c r="OV190" s="38"/>
      <c r="OW190" s="38"/>
      <c r="OX190" s="38"/>
      <c r="OY190" s="38"/>
      <c r="OZ190" s="38"/>
      <c r="PA190" s="38"/>
      <c r="PB190" s="38"/>
      <c r="PC190" s="38"/>
      <c r="PD190" s="38"/>
      <c r="PE190" s="38"/>
      <c r="PF190" s="38"/>
      <c r="PG190" s="38"/>
      <c r="PH190" s="38"/>
      <c r="PI190" s="38"/>
      <c r="PJ190" s="38"/>
      <c r="PK190" s="38"/>
      <c r="PL190" s="38"/>
      <c r="PM190" s="38"/>
      <c r="PN190" s="38"/>
      <c r="PO190" s="38"/>
      <c r="PP190" s="38"/>
      <c r="PQ190" s="38"/>
      <c r="PR190" s="38"/>
      <c r="PS190" s="38"/>
      <c r="PT190" s="38"/>
      <c r="PU190" s="38"/>
      <c r="PV190" s="38"/>
      <c r="PW190" s="38"/>
      <c r="PX190" s="38"/>
      <c r="PY190" s="38"/>
      <c r="PZ190" s="38"/>
      <c r="QA190" s="38"/>
      <c r="QB190" s="38"/>
      <c r="QC190" s="38"/>
      <c r="QD190" s="38"/>
      <c r="QE190" s="38"/>
      <c r="QF190" s="38"/>
      <c r="QG190" s="38"/>
      <c r="QH190" s="38"/>
      <c r="QI190" s="38"/>
      <c r="QJ190" s="38">
        <v>10</v>
      </c>
      <c r="QK190" s="38"/>
      <c r="QL190" s="38"/>
      <c r="QM190" s="38"/>
      <c r="QN190" s="38"/>
      <c r="QO190" s="38"/>
      <c r="QP190" s="38"/>
      <c r="QQ190" s="38"/>
      <c r="QR190" s="38"/>
      <c r="QS190" s="38"/>
      <c r="QT190" s="38"/>
      <c r="QU190" s="38"/>
      <c r="QV190" s="38"/>
      <c r="QW190" s="38"/>
      <c r="QX190" s="38"/>
      <c r="QY190" s="38"/>
      <c r="QZ190" s="38"/>
      <c r="RA190" s="38"/>
      <c r="RB190" s="38"/>
      <c r="RC190" s="38"/>
      <c r="RD190" s="38"/>
      <c r="RE190" s="38"/>
      <c r="RF190" s="38"/>
      <c r="RG190" s="38"/>
      <c r="RH190" s="38"/>
      <c r="RI190" s="38"/>
      <c r="RJ190" s="38"/>
      <c r="RK190" s="38"/>
      <c r="RL190" s="38"/>
      <c r="RM190" s="38"/>
      <c r="RN190" s="38"/>
      <c r="RO190" s="38">
        <v>10</v>
      </c>
      <c r="RP190" s="38"/>
      <c r="RQ190" s="38"/>
      <c r="RR190" s="38"/>
      <c r="RS190" s="38"/>
      <c r="RT190" s="38"/>
      <c r="RU190" s="38"/>
      <c r="RV190" s="38"/>
      <c r="RW190" s="38"/>
      <c r="RX190" s="38"/>
      <c r="RY190" s="38"/>
      <c r="RZ190" s="38"/>
      <c r="SA190" s="38"/>
      <c r="SB190" s="38"/>
      <c r="SC190" s="38"/>
      <c r="SD190" s="38"/>
      <c r="SE190" s="38"/>
      <c r="SF190" s="38"/>
      <c r="SG190" s="38"/>
      <c r="SH190" s="38"/>
      <c r="SI190" s="38"/>
      <c r="SJ190" s="38"/>
      <c r="SK190" s="38"/>
      <c r="SL190" s="38"/>
      <c r="SM190" s="38"/>
      <c r="SN190" s="38"/>
      <c r="SO190" s="38"/>
      <c r="SP190" s="38"/>
      <c r="SQ190" s="38"/>
      <c r="SR190" s="38"/>
      <c r="SS190" s="38"/>
      <c r="ST190" s="38"/>
      <c r="SU190" s="38"/>
      <c r="SV190" s="38"/>
      <c r="SW190" s="38"/>
      <c r="SX190" s="38"/>
      <c r="SY190" s="38"/>
      <c r="SZ190" s="38"/>
      <c r="TA190" s="38"/>
      <c r="TB190" s="38"/>
      <c r="TC190" s="38"/>
      <c r="TD190" s="38"/>
      <c r="TE190" s="38"/>
      <c r="TF190" s="38"/>
      <c r="TG190" s="38"/>
      <c r="TH190" s="38"/>
      <c r="TI190" s="38"/>
      <c r="TJ190" s="38"/>
      <c r="TK190" s="38"/>
      <c r="TL190" s="38"/>
      <c r="TM190" s="38"/>
      <c r="TN190" s="38"/>
      <c r="TO190" s="38"/>
      <c r="TP190" s="38"/>
      <c r="TQ190" s="38"/>
      <c r="TR190" s="38"/>
      <c r="TS190" s="38"/>
      <c r="TT190" s="38"/>
      <c r="TU190" s="38"/>
      <c r="TV190" s="38"/>
      <c r="TW190" s="38"/>
      <c r="TX190" s="38"/>
      <c r="TY190" s="38"/>
      <c r="TZ190" s="38"/>
      <c r="UA190" s="38"/>
      <c r="UB190" s="38"/>
      <c r="UC190" s="38"/>
      <c r="UD190" s="38"/>
      <c r="UE190" s="38"/>
      <c r="UF190" s="38"/>
      <c r="UG190" s="38"/>
      <c r="UH190" s="38"/>
      <c r="UI190" s="38"/>
      <c r="UJ190" s="38"/>
      <c r="UK190" s="38"/>
      <c r="UL190" s="38"/>
      <c r="UM190" s="38"/>
      <c r="UN190" s="38"/>
      <c r="UO190" s="38"/>
      <c r="UP190" s="38"/>
      <c r="UQ190" s="38"/>
      <c r="UR190" s="38"/>
      <c r="US190" s="38"/>
      <c r="UT190" s="38"/>
      <c r="UU190" s="38"/>
      <c r="UV190" s="38"/>
      <c r="UW190" s="38"/>
      <c r="UX190" s="38"/>
      <c r="UY190" s="38"/>
      <c r="UZ190" s="38"/>
      <c r="VA190" s="38"/>
      <c r="VB190" s="38"/>
      <c r="VC190" s="38"/>
      <c r="VD190" s="38"/>
      <c r="VE190" s="38"/>
      <c r="VF190" s="38"/>
      <c r="VG190" s="38"/>
      <c r="VH190" s="38"/>
      <c r="VI190" s="38"/>
      <c r="VJ190" s="38"/>
      <c r="VK190" s="38"/>
      <c r="VL190" s="38"/>
      <c r="VM190" s="38"/>
      <c r="VN190" s="38"/>
      <c r="VO190" s="38"/>
      <c r="VP190" s="38"/>
      <c r="VQ190" s="38"/>
      <c r="VR190" s="38"/>
      <c r="VS190" s="38"/>
      <c r="VT190" s="38"/>
      <c r="VU190" s="38"/>
      <c r="VV190" s="38"/>
      <c r="VW190" s="38"/>
      <c r="VX190" s="38"/>
      <c r="VY190" s="38"/>
      <c r="VZ190" s="38"/>
      <c r="WA190" s="38"/>
      <c r="WB190" s="38"/>
      <c r="WC190" s="38"/>
      <c r="WD190" s="38"/>
      <c r="WE190" s="38"/>
      <c r="WF190" s="38"/>
      <c r="WG190" s="38"/>
      <c r="WH190" s="38"/>
      <c r="WI190" s="38"/>
      <c r="WJ190" s="38"/>
      <c r="WK190" s="38"/>
      <c r="WL190" s="38"/>
      <c r="WM190" s="38"/>
      <c r="WN190" s="38"/>
      <c r="WO190" s="38"/>
      <c r="WP190" s="38"/>
      <c r="WQ190" s="38"/>
      <c r="WR190" s="38"/>
      <c r="WS190" s="38"/>
      <c r="WT190" s="38"/>
      <c r="WU190" s="38"/>
      <c r="WV190" s="38"/>
      <c r="WW190" s="38"/>
      <c r="WX190" s="38"/>
      <c r="WY190" s="38"/>
      <c r="WZ190" s="38"/>
      <c r="XA190" s="38"/>
      <c r="XB190" s="38"/>
      <c r="XC190" s="38"/>
      <c r="XD190" s="38"/>
      <c r="XE190" s="38"/>
      <c r="XF190" s="38"/>
      <c r="XG190" s="38"/>
      <c r="XH190" s="38"/>
      <c r="XI190" s="38"/>
      <c r="XJ190" s="38"/>
      <c r="XK190" s="38"/>
      <c r="XL190" s="38"/>
      <c r="XM190" s="38"/>
      <c r="XN190" s="38"/>
      <c r="XO190" s="38"/>
      <c r="XP190" s="38"/>
      <c r="XQ190" s="38"/>
      <c r="XR190" s="38"/>
      <c r="XS190" s="38"/>
      <c r="XT190" s="38"/>
      <c r="XU190" s="38"/>
      <c r="XV190" s="38"/>
      <c r="XW190" s="38"/>
      <c r="XX190" s="38"/>
      <c r="XY190" s="38"/>
      <c r="XZ190" s="38"/>
      <c r="YA190" s="38"/>
      <c r="YB190" s="38"/>
      <c r="YC190" s="38"/>
      <c r="YD190" s="38"/>
      <c r="YE190" s="38"/>
      <c r="YF190" s="38"/>
      <c r="YG190" s="38"/>
      <c r="YH190" s="38"/>
      <c r="YI190" s="38"/>
      <c r="YJ190" s="38"/>
      <c r="YK190" s="38"/>
      <c r="YL190" s="38"/>
      <c r="YM190" s="38"/>
      <c r="YN190" s="38"/>
      <c r="YO190" s="38"/>
      <c r="YP190" s="38"/>
      <c r="YQ190" s="38"/>
      <c r="YR190" s="38"/>
      <c r="YS190" s="38"/>
      <c r="YT190" s="38"/>
      <c r="YU190" s="38"/>
      <c r="YV190" s="38">
        <v>10</v>
      </c>
      <c r="YW190" s="38"/>
      <c r="YX190" s="38"/>
      <c r="YY190" s="38"/>
      <c r="YZ190" s="38"/>
      <c r="ZA190" s="38"/>
      <c r="ZB190" s="38"/>
      <c r="ZC190" s="38"/>
      <c r="ZD190" s="38"/>
      <c r="ZE190" s="38"/>
      <c r="ZF190" s="38"/>
      <c r="ZG190" s="38">
        <v>10</v>
      </c>
      <c r="ZH190" s="38"/>
      <c r="ZI190" s="38"/>
      <c r="ZJ190" s="38"/>
      <c r="ZK190" s="38"/>
      <c r="ZL190" s="38"/>
      <c r="ZM190" s="38"/>
      <c r="ZN190" s="38"/>
      <c r="ZO190" s="38"/>
      <c r="ZP190" s="38"/>
      <c r="ZQ190" s="38"/>
      <c r="ZR190" s="38"/>
      <c r="ZS190" s="38"/>
      <c r="ZT190" s="38"/>
      <c r="ZU190" s="38"/>
      <c r="ZV190" s="38"/>
      <c r="ZW190" s="38"/>
      <c r="ZX190" s="38"/>
      <c r="ZY190" s="38"/>
      <c r="ZZ190" s="38"/>
      <c r="AAA190" s="38"/>
      <c r="AAB190" s="38"/>
      <c r="AAC190" s="38"/>
      <c r="AAD190" s="38"/>
      <c r="AAE190" s="38"/>
      <c r="AAF190" s="38"/>
      <c r="AAG190" s="38"/>
      <c r="AAH190" s="38"/>
      <c r="AAI190" s="38"/>
      <c r="AAJ190" s="31">
        <f t="shared" si="15"/>
        <v>0</v>
      </c>
      <c r="AAK190" s="5"/>
    </row>
    <row r="191" spans="1:713" s="36" customFormat="1" x14ac:dyDescent="0.25">
      <c r="A191" s="43" t="s">
        <v>438</v>
      </c>
      <c r="B191" s="77">
        <f t="shared" si="14"/>
        <v>0</v>
      </c>
      <c r="C191" s="69">
        <v>1</v>
      </c>
      <c r="D191" s="71">
        <v>43255</v>
      </c>
      <c r="E191" s="79">
        <v>58.39</v>
      </c>
      <c r="F191" s="79">
        <f t="shared" si="19"/>
        <v>0</v>
      </c>
      <c r="G191" s="77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  <c r="AL191" s="38"/>
      <c r="AM191" s="38"/>
      <c r="AN191" s="38"/>
      <c r="AO191" s="38"/>
      <c r="AP191" s="38"/>
      <c r="AQ191" s="38"/>
      <c r="AR191" s="38"/>
      <c r="AS191" s="38"/>
      <c r="AT191" s="38"/>
      <c r="AU191" s="38"/>
      <c r="AV191" s="38"/>
      <c r="AW191" s="38"/>
      <c r="AX191" s="38"/>
      <c r="AY191" s="38"/>
      <c r="AZ191" s="38"/>
      <c r="BA191" s="38"/>
      <c r="BB191" s="38"/>
      <c r="BC191" s="38"/>
      <c r="BD191" s="38"/>
      <c r="BE191" s="38"/>
      <c r="BF191" s="38"/>
      <c r="BG191" s="38"/>
      <c r="BH191" s="38"/>
      <c r="BI191" s="38"/>
      <c r="BJ191" s="38"/>
      <c r="BK191" s="38"/>
      <c r="BL191" s="38"/>
      <c r="BM191" s="38"/>
      <c r="BN191" s="38"/>
      <c r="BO191" s="38"/>
      <c r="BP191" s="38"/>
      <c r="BQ191" s="38"/>
      <c r="BR191" s="38"/>
      <c r="BS191" s="38"/>
      <c r="BT191" s="38"/>
      <c r="BU191" s="38"/>
      <c r="BV191" s="38"/>
      <c r="BW191" s="38"/>
      <c r="BX191" s="38"/>
      <c r="BY191" s="38"/>
      <c r="BZ191" s="38"/>
      <c r="CA191" s="38"/>
      <c r="CB191" s="38"/>
      <c r="CC191" s="38"/>
      <c r="CD191" s="38"/>
      <c r="CE191" s="38"/>
      <c r="CF191" s="38"/>
      <c r="CG191" s="38"/>
      <c r="CH191" s="38"/>
      <c r="CI191" s="38"/>
      <c r="CJ191" s="38"/>
      <c r="CK191" s="38"/>
      <c r="CL191" s="38"/>
      <c r="CM191" s="38"/>
      <c r="CN191" s="38"/>
      <c r="CO191" s="38"/>
      <c r="CP191" s="38"/>
      <c r="CQ191" s="38"/>
      <c r="CR191" s="38"/>
      <c r="CS191" s="38"/>
      <c r="CT191" s="38"/>
      <c r="CU191" s="38"/>
      <c r="CV191" s="38"/>
      <c r="CW191" s="38"/>
      <c r="CX191" s="38"/>
      <c r="CY191" s="38"/>
      <c r="CZ191" s="38"/>
      <c r="DA191" s="38"/>
      <c r="DB191" s="38"/>
      <c r="DC191" s="38"/>
      <c r="DD191" s="38"/>
      <c r="DE191" s="38"/>
      <c r="DF191" s="38"/>
      <c r="DG191" s="38"/>
      <c r="DH191" s="38"/>
      <c r="DI191" s="38"/>
      <c r="DJ191" s="38"/>
      <c r="DK191" s="38"/>
      <c r="DL191" s="38"/>
      <c r="DM191" s="38"/>
      <c r="DN191" s="38"/>
      <c r="DO191" s="38"/>
      <c r="DP191" s="38"/>
      <c r="DQ191" s="38"/>
      <c r="DR191" s="38"/>
      <c r="DS191" s="38"/>
      <c r="DT191" s="38"/>
      <c r="DU191" s="38"/>
      <c r="DV191" s="38"/>
      <c r="DW191" s="38"/>
      <c r="DX191" s="38"/>
      <c r="DY191" s="38"/>
      <c r="DZ191" s="38"/>
      <c r="EA191" s="38"/>
      <c r="EB191" s="38"/>
      <c r="EC191" s="38"/>
      <c r="ED191" s="38"/>
      <c r="EE191" s="38"/>
      <c r="EF191" s="38"/>
      <c r="EG191" s="38"/>
      <c r="EH191" s="38"/>
      <c r="EI191" s="38"/>
      <c r="EJ191" s="38"/>
      <c r="EK191" s="38"/>
      <c r="EL191" s="38"/>
      <c r="EM191" s="38"/>
      <c r="EN191" s="38"/>
      <c r="EO191" s="38"/>
      <c r="EP191" s="38"/>
      <c r="EQ191" s="38"/>
      <c r="ER191" s="38"/>
      <c r="ES191" s="38"/>
      <c r="ET191" s="38"/>
      <c r="EU191" s="38"/>
      <c r="EV191" s="38"/>
      <c r="EW191" s="38"/>
      <c r="EX191" s="38"/>
      <c r="EY191" s="38"/>
      <c r="EZ191" s="38"/>
      <c r="FA191" s="38"/>
      <c r="FB191" s="38"/>
      <c r="FC191" s="38"/>
      <c r="FD191" s="38"/>
      <c r="FE191" s="38"/>
      <c r="FF191" s="38"/>
      <c r="FG191" s="38"/>
      <c r="FH191" s="38"/>
      <c r="FI191" s="38"/>
      <c r="FJ191" s="38"/>
      <c r="FK191" s="38"/>
      <c r="FL191" s="38"/>
      <c r="FM191" s="38"/>
      <c r="FN191" s="38"/>
      <c r="FO191" s="38"/>
      <c r="FP191" s="38"/>
      <c r="FQ191" s="38"/>
      <c r="FR191" s="38"/>
      <c r="FS191" s="38"/>
      <c r="FT191" s="38"/>
      <c r="FU191" s="38"/>
      <c r="FV191" s="38"/>
      <c r="FW191" s="38"/>
      <c r="FX191" s="38"/>
      <c r="FY191" s="38"/>
      <c r="FZ191" s="38"/>
      <c r="GA191" s="38"/>
      <c r="GB191" s="38"/>
      <c r="GC191" s="38"/>
      <c r="GD191" s="38"/>
      <c r="GE191" s="38"/>
      <c r="GF191" s="38"/>
      <c r="GG191" s="38"/>
      <c r="GH191" s="38"/>
      <c r="GI191" s="38"/>
      <c r="GJ191" s="38"/>
      <c r="GK191" s="38"/>
      <c r="GL191" s="38"/>
      <c r="GM191" s="38"/>
      <c r="GN191" s="38"/>
      <c r="GO191" s="38"/>
      <c r="GP191" s="38"/>
      <c r="GQ191" s="38"/>
      <c r="GR191" s="38"/>
      <c r="GS191" s="38"/>
      <c r="GT191" s="38"/>
      <c r="GU191" s="38"/>
      <c r="GV191" s="38"/>
      <c r="GW191" s="38"/>
      <c r="GX191" s="38"/>
      <c r="GY191" s="38"/>
      <c r="GZ191" s="38"/>
      <c r="HA191" s="38"/>
      <c r="HB191" s="38"/>
      <c r="HC191" s="38"/>
      <c r="HD191" s="38"/>
      <c r="HE191" s="38"/>
      <c r="HF191" s="38"/>
      <c r="HG191" s="38"/>
      <c r="HH191" s="38"/>
      <c r="HI191" s="38"/>
      <c r="HJ191" s="38"/>
      <c r="HK191" s="38"/>
      <c r="HL191" s="38"/>
      <c r="HM191" s="38"/>
      <c r="HN191" s="38"/>
      <c r="HO191" s="38"/>
      <c r="HP191" s="38"/>
      <c r="HQ191" s="38"/>
      <c r="HR191" s="38"/>
      <c r="HS191" s="38"/>
      <c r="HT191" s="38"/>
      <c r="HU191" s="38"/>
      <c r="HV191" s="38"/>
      <c r="HW191" s="38"/>
      <c r="HX191" s="38"/>
      <c r="HY191" s="38"/>
      <c r="HZ191" s="38"/>
      <c r="IA191" s="38"/>
      <c r="IB191" s="38"/>
      <c r="IC191" s="38"/>
      <c r="ID191" s="38"/>
      <c r="IE191" s="38"/>
      <c r="IF191" s="38"/>
      <c r="IG191" s="38"/>
      <c r="IH191" s="38"/>
      <c r="II191" s="38"/>
      <c r="IJ191" s="38"/>
      <c r="IK191" s="38"/>
      <c r="IL191" s="38"/>
      <c r="IM191" s="38"/>
      <c r="IN191" s="38"/>
      <c r="IO191" s="38"/>
      <c r="IP191" s="38"/>
      <c r="IQ191" s="38"/>
      <c r="IR191" s="38"/>
      <c r="IS191" s="38"/>
      <c r="IT191" s="38"/>
      <c r="IU191" s="38"/>
      <c r="IV191" s="38"/>
      <c r="IW191" s="38"/>
      <c r="IX191" s="38"/>
      <c r="IY191" s="38"/>
      <c r="IZ191" s="38"/>
      <c r="JA191" s="38"/>
      <c r="JB191" s="38"/>
      <c r="JC191" s="38"/>
      <c r="JD191" s="38"/>
      <c r="JE191" s="38"/>
      <c r="JF191" s="38"/>
      <c r="JG191" s="38"/>
      <c r="JH191" s="38"/>
      <c r="JI191" s="38"/>
      <c r="JJ191" s="38"/>
      <c r="JK191" s="38"/>
      <c r="JL191" s="38"/>
      <c r="JM191" s="38"/>
      <c r="JN191" s="38"/>
      <c r="JO191" s="38"/>
      <c r="JP191" s="38"/>
      <c r="JQ191" s="38"/>
      <c r="JR191" s="38"/>
      <c r="JS191" s="38"/>
      <c r="JT191" s="38"/>
      <c r="JU191" s="38"/>
      <c r="JV191" s="38"/>
      <c r="JW191" s="38"/>
      <c r="JX191" s="38"/>
      <c r="JY191" s="38"/>
      <c r="JZ191" s="38"/>
      <c r="KA191" s="38"/>
      <c r="KB191" s="38"/>
      <c r="KC191" s="38"/>
      <c r="KD191" s="38"/>
      <c r="KE191" s="38"/>
      <c r="KF191" s="38"/>
      <c r="KG191" s="38"/>
      <c r="KH191" s="38"/>
      <c r="KI191" s="38"/>
      <c r="KJ191" s="38"/>
      <c r="KK191" s="38"/>
      <c r="KL191" s="38"/>
      <c r="KM191" s="38">
        <v>1</v>
      </c>
      <c r="KN191" s="38"/>
      <c r="KO191" s="38"/>
      <c r="KP191" s="38"/>
      <c r="KQ191" s="38"/>
      <c r="KR191" s="38"/>
      <c r="KS191" s="38"/>
      <c r="KT191" s="38"/>
      <c r="KU191" s="38"/>
      <c r="KV191" s="38"/>
      <c r="KW191" s="38"/>
      <c r="KX191" s="38"/>
      <c r="KY191" s="38"/>
      <c r="KZ191" s="38"/>
      <c r="LA191" s="38"/>
      <c r="LB191" s="38"/>
      <c r="LC191" s="38"/>
      <c r="LD191" s="38"/>
      <c r="LE191" s="38"/>
      <c r="LF191" s="38"/>
      <c r="LG191" s="38"/>
      <c r="LH191" s="38"/>
      <c r="LI191" s="38"/>
      <c r="LJ191" s="38"/>
      <c r="LK191" s="38"/>
      <c r="LL191" s="38"/>
      <c r="LM191" s="38"/>
      <c r="LN191" s="38"/>
      <c r="LO191" s="38"/>
      <c r="LP191" s="38"/>
      <c r="LQ191" s="38"/>
      <c r="LR191" s="38"/>
      <c r="LS191" s="38"/>
      <c r="LT191" s="38"/>
      <c r="LU191" s="38"/>
      <c r="LV191" s="38"/>
      <c r="LW191" s="38"/>
      <c r="LX191" s="38"/>
      <c r="LY191" s="38"/>
      <c r="LZ191" s="38"/>
      <c r="MA191" s="38"/>
      <c r="MB191" s="38"/>
      <c r="MC191" s="38"/>
      <c r="MD191" s="38"/>
      <c r="ME191" s="38"/>
      <c r="MF191" s="38"/>
      <c r="MG191" s="38"/>
      <c r="MH191" s="38"/>
      <c r="MI191" s="38"/>
      <c r="MJ191" s="38"/>
      <c r="MK191" s="38"/>
      <c r="ML191" s="38"/>
      <c r="MM191" s="38"/>
      <c r="MN191" s="38"/>
      <c r="MO191" s="38"/>
      <c r="MP191" s="38"/>
      <c r="MQ191" s="38"/>
      <c r="MR191" s="38"/>
      <c r="MS191" s="38"/>
      <c r="MT191" s="38"/>
      <c r="MU191" s="38"/>
      <c r="MV191" s="38"/>
      <c r="MW191" s="38"/>
      <c r="MX191" s="38"/>
      <c r="MY191" s="38"/>
      <c r="MZ191" s="38"/>
      <c r="NA191" s="38"/>
      <c r="NB191" s="38"/>
      <c r="NC191" s="38"/>
      <c r="ND191" s="38"/>
      <c r="NE191" s="38"/>
      <c r="NF191" s="38"/>
      <c r="NG191" s="38"/>
      <c r="NH191" s="38"/>
      <c r="NI191" s="38"/>
      <c r="NJ191" s="38"/>
      <c r="NK191" s="38"/>
      <c r="NL191" s="38"/>
      <c r="NM191" s="38"/>
      <c r="NN191" s="38"/>
      <c r="NO191" s="38"/>
      <c r="NP191" s="38"/>
      <c r="NQ191" s="38"/>
      <c r="NR191" s="38"/>
      <c r="NS191" s="38"/>
      <c r="NT191" s="38"/>
      <c r="NU191" s="38"/>
      <c r="NV191" s="38"/>
      <c r="NW191" s="38"/>
      <c r="NX191" s="38"/>
      <c r="NY191" s="38"/>
      <c r="NZ191" s="38"/>
      <c r="OA191" s="38"/>
      <c r="OB191" s="38"/>
      <c r="OC191" s="38"/>
      <c r="OD191" s="38"/>
      <c r="OE191" s="38"/>
      <c r="OF191" s="38"/>
      <c r="OG191" s="38"/>
      <c r="OH191" s="38"/>
      <c r="OI191" s="38"/>
      <c r="OJ191" s="38"/>
      <c r="OK191" s="38"/>
      <c r="OL191" s="38"/>
      <c r="OM191" s="38"/>
      <c r="ON191" s="38"/>
      <c r="OO191" s="38"/>
      <c r="OP191" s="38"/>
      <c r="OQ191" s="38"/>
      <c r="OR191" s="38"/>
      <c r="OS191" s="38"/>
      <c r="OT191" s="38"/>
      <c r="OU191" s="38"/>
      <c r="OV191" s="38"/>
      <c r="OW191" s="38"/>
      <c r="OX191" s="38"/>
      <c r="OY191" s="38"/>
      <c r="OZ191" s="38"/>
      <c r="PA191" s="38"/>
      <c r="PB191" s="38"/>
      <c r="PC191" s="38"/>
      <c r="PD191" s="38"/>
      <c r="PE191" s="38"/>
      <c r="PF191" s="38"/>
      <c r="PG191" s="38"/>
      <c r="PH191" s="38"/>
      <c r="PI191" s="38"/>
      <c r="PJ191" s="38"/>
      <c r="PK191" s="38"/>
      <c r="PL191" s="38"/>
      <c r="PM191" s="38"/>
      <c r="PN191" s="38"/>
      <c r="PO191" s="38"/>
      <c r="PP191" s="38"/>
      <c r="PQ191" s="38"/>
      <c r="PR191" s="38"/>
      <c r="PS191" s="38"/>
      <c r="PT191" s="38"/>
      <c r="PU191" s="38"/>
      <c r="PV191" s="38"/>
      <c r="PW191" s="38"/>
      <c r="PX191" s="38"/>
      <c r="PY191" s="38"/>
      <c r="PZ191" s="38"/>
      <c r="QA191" s="38"/>
      <c r="QB191" s="38"/>
      <c r="QC191" s="38"/>
      <c r="QD191" s="38"/>
      <c r="QE191" s="38"/>
      <c r="QF191" s="38"/>
      <c r="QG191" s="38"/>
      <c r="QH191" s="38"/>
      <c r="QI191" s="38"/>
      <c r="QJ191" s="38"/>
      <c r="QK191" s="38"/>
      <c r="QL191" s="38"/>
      <c r="QM191" s="38"/>
      <c r="QN191" s="38"/>
      <c r="QO191" s="38"/>
      <c r="QP191" s="38"/>
      <c r="QQ191" s="38"/>
      <c r="QR191" s="38"/>
      <c r="QS191" s="38"/>
      <c r="QT191" s="38"/>
      <c r="QU191" s="38"/>
      <c r="QV191" s="38"/>
      <c r="QW191" s="38"/>
      <c r="QX191" s="38"/>
      <c r="QY191" s="38"/>
      <c r="QZ191" s="38"/>
      <c r="RA191" s="38"/>
      <c r="RB191" s="38"/>
      <c r="RC191" s="38"/>
      <c r="RD191" s="38"/>
      <c r="RE191" s="38"/>
      <c r="RF191" s="38"/>
      <c r="RG191" s="38"/>
      <c r="RH191" s="38"/>
      <c r="RI191" s="38"/>
      <c r="RJ191" s="38"/>
      <c r="RK191" s="38"/>
      <c r="RL191" s="38"/>
      <c r="RM191" s="38"/>
      <c r="RN191" s="38"/>
      <c r="RO191" s="38"/>
      <c r="RP191" s="38"/>
      <c r="RQ191" s="38"/>
      <c r="RR191" s="38"/>
      <c r="RS191" s="38"/>
      <c r="RT191" s="38"/>
      <c r="RU191" s="38"/>
      <c r="RV191" s="38"/>
      <c r="RW191" s="38"/>
      <c r="RX191" s="38"/>
      <c r="RY191" s="38"/>
      <c r="RZ191" s="38"/>
      <c r="SA191" s="38"/>
      <c r="SB191" s="38"/>
      <c r="SC191" s="38"/>
      <c r="SD191" s="38"/>
      <c r="SE191" s="38"/>
      <c r="SF191" s="38"/>
      <c r="SG191" s="38"/>
      <c r="SH191" s="38"/>
      <c r="SI191" s="38"/>
      <c r="SJ191" s="38"/>
      <c r="SK191" s="38"/>
      <c r="SL191" s="38"/>
      <c r="SM191" s="38"/>
      <c r="SN191" s="38"/>
      <c r="SO191" s="38"/>
      <c r="SP191" s="38"/>
      <c r="SQ191" s="38"/>
      <c r="SR191" s="38"/>
      <c r="SS191" s="38"/>
      <c r="ST191" s="38">
        <v>1</v>
      </c>
      <c r="SU191" s="38"/>
      <c r="SV191" s="38"/>
      <c r="SW191" s="38"/>
      <c r="SX191" s="38"/>
      <c r="SY191" s="38"/>
      <c r="SZ191" s="38"/>
      <c r="TA191" s="38"/>
      <c r="TB191" s="38"/>
      <c r="TC191" s="38"/>
      <c r="TD191" s="38"/>
      <c r="TE191" s="38"/>
      <c r="TF191" s="38"/>
      <c r="TG191" s="38"/>
      <c r="TH191" s="38"/>
      <c r="TI191" s="38"/>
      <c r="TJ191" s="38"/>
      <c r="TK191" s="38"/>
      <c r="TL191" s="38"/>
      <c r="TM191" s="38"/>
      <c r="TN191" s="38"/>
      <c r="TO191" s="38"/>
      <c r="TP191" s="38"/>
      <c r="TQ191" s="38"/>
      <c r="TR191" s="38"/>
      <c r="TS191" s="38"/>
      <c r="TT191" s="38"/>
      <c r="TU191" s="38"/>
      <c r="TV191" s="38"/>
      <c r="TW191" s="38"/>
      <c r="TX191" s="38"/>
      <c r="TY191" s="38"/>
      <c r="TZ191" s="38"/>
      <c r="UA191" s="38"/>
      <c r="UB191" s="38"/>
      <c r="UC191" s="38"/>
      <c r="UD191" s="38"/>
      <c r="UE191" s="38"/>
      <c r="UF191" s="38"/>
      <c r="UG191" s="38"/>
      <c r="UH191" s="38"/>
      <c r="UI191" s="38"/>
      <c r="UJ191" s="38"/>
      <c r="UK191" s="38"/>
      <c r="UL191" s="38"/>
      <c r="UM191" s="38"/>
      <c r="UN191" s="38"/>
      <c r="UO191" s="38"/>
      <c r="UP191" s="38"/>
      <c r="UQ191" s="38"/>
      <c r="UR191" s="38"/>
      <c r="US191" s="38"/>
      <c r="UT191" s="38"/>
      <c r="UU191" s="38"/>
      <c r="UV191" s="38"/>
      <c r="UW191" s="38"/>
      <c r="UX191" s="38"/>
      <c r="UY191" s="38"/>
      <c r="UZ191" s="38"/>
      <c r="VA191" s="38"/>
      <c r="VB191" s="38"/>
      <c r="VC191" s="38"/>
      <c r="VD191" s="38"/>
      <c r="VE191" s="38"/>
      <c r="VF191" s="38"/>
      <c r="VG191" s="38"/>
      <c r="VH191" s="38"/>
      <c r="VI191" s="38"/>
      <c r="VJ191" s="38"/>
      <c r="VK191" s="38"/>
      <c r="VL191" s="38"/>
      <c r="VM191" s="38"/>
      <c r="VN191" s="38"/>
      <c r="VO191" s="38"/>
      <c r="VP191" s="38"/>
      <c r="VQ191" s="38"/>
      <c r="VR191" s="38"/>
      <c r="VS191" s="38"/>
      <c r="VT191" s="38"/>
      <c r="VU191" s="38"/>
      <c r="VV191" s="38"/>
      <c r="VW191" s="38"/>
      <c r="VX191" s="38"/>
      <c r="VY191" s="38"/>
      <c r="VZ191" s="38"/>
      <c r="WA191" s="38"/>
      <c r="WB191" s="38"/>
      <c r="WC191" s="38"/>
      <c r="WD191" s="38"/>
      <c r="WE191" s="38"/>
      <c r="WF191" s="38"/>
      <c r="WG191" s="38"/>
      <c r="WH191" s="38"/>
      <c r="WI191" s="38"/>
      <c r="WJ191" s="38"/>
      <c r="WK191" s="38"/>
      <c r="WL191" s="38"/>
      <c r="WM191" s="38"/>
      <c r="WN191" s="38"/>
      <c r="WO191" s="38"/>
      <c r="WP191" s="38"/>
      <c r="WQ191" s="38"/>
      <c r="WR191" s="38"/>
      <c r="WS191" s="38"/>
      <c r="WT191" s="38"/>
      <c r="WU191" s="38"/>
      <c r="WV191" s="38"/>
      <c r="WW191" s="38"/>
      <c r="WX191" s="38"/>
      <c r="WY191" s="38"/>
      <c r="WZ191" s="38"/>
      <c r="XA191" s="38"/>
      <c r="XB191" s="38"/>
      <c r="XC191" s="38"/>
      <c r="XD191" s="38"/>
      <c r="XE191" s="38"/>
      <c r="XF191" s="38"/>
      <c r="XG191" s="38"/>
      <c r="XH191" s="38"/>
      <c r="XI191" s="38"/>
      <c r="XJ191" s="38"/>
      <c r="XK191" s="38"/>
      <c r="XL191" s="38"/>
      <c r="XM191" s="38"/>
      <c r="XN191" s="38"/>
      <c r="XO191" s="38"/>
      <c r="XP191" s="38"/>
      <c r="XQ191" s="38"/>
      <c r="XR191" s="38"/>
      <c r="XS191" s="38"/>
      <c r="XT191" s="38"/>
      <c r="XU191" s="38"/>
      <c r="XV191" s="38"/>
      <c r="XW191" s="38"/>
      <c r="XX191" s="38"/>
      <c r="XY191" s="38"/>
      <c r="XZ191" s="38"/>
      <c r="YA191" s="38"/>
      <c r="YB191" s="38"/>
      <c r="YC191" s="38"/>
      <c r="YD191" s="38"/>
      <c r="YE191" s="38"/>
      <c r="YF191" s="38"/>
      <c r="YG191" s="38"/>
      <c r="YH191" s="38"/>
      <c r="YI191" s="38"/>
      <c r="YJ191" s="38"/>
      <c r="YK191" s="38"/>
      <c r="YL191" s="38"/>
      <c r="YM191" s="38"/>
      <c r="YN191" s="38"/>
      <c r="YO191" s="38"/>
      <c r="YP191" s="38"/>
      <c r="YQ191" s="38"/>
      <c r="YR191" s="38"/>
      <c r="YS191" s="38"/>
      <c r="YT191" s="38"/>
      <c r="YU191" s="38"/>
      <c r="YV191" s="38"/>
      <c r="YW191" s="38"/>
      <c r="YX191" s="38"/>
      <c r="YY191" s="38"/>
      <c r="YZ191" s="38"/>
      <c r="ZA191" s="38"/>
      <c r="ZB191" s="38"/>
      <c r="ZC191" s="38"/>
      <c r="ZD191" s="38"/>
      <c r="ZE191" s="38"/>
      <c r="ZF191" s="38"/>
      <c r="ZG191" s="38"/>
      <c r="ZH191" s="38"/>
      <c r="ZI191" s="38"/>
      <c r="ZJ191" s="38"/>
      <c r="ZK191" s="38"/>
      <c r="ZL191" s="38"/>
      <c r="ZM191" s="38"/>
      <c r="ZN191" s="38"/>
      <c r="ZO191" s="38"/>
      <c r="ZP191" s="38"/>
      <c r="ZQ191" s="38"/>
      <c r="ZR191" s="38"/>
      <c r="ZS191" s="38"/>
      <c r="ZT191" s="38"/>
      <c r="ZU191" s="38"/>
      <c r="ZV191" s="38"/>
      <c r="ZW191" s="38"/>
      <c r="ZX191" s="38"/>
      <c r="ZY191" s="38"/>
      <c r="ZZ191" s="38"/>
      <c r="AAA191" s="38"/>
      <c r="AAB191" s="38"/>
      <c r="AAC191" s="38"/>
      <c r="AAD191" s="38"/>
      <c r="AAE191" s="38"/>
      <c r="AAF191" s="38"/>
      <c r="AAG191" s="38"/>
      <c r="AAH191" s="38"/>
      <c r="AAI191" s="38"/>
      <c r="AAJ191" s="31">
        <f t="shared" si="15"/>
        <v>0</v>
      </c>
      <c r="AAK191" s="5"/>
    </row>
    <row r="192" spans="1:713" s="36" customFormat="1" x14ac:dyDescent="0.25">
      <c r="A192" s="43" t="s">
        <v>126</v>
      </c>
      <c r="B192" s="77">
        <f t="shared" si="14"/>
        <v>0</v>
      </c>
      <c r="C192" s="69">
        <v>1</v>
      </c>
      <c r="D192" s="71">
        <v>43451</v>
      </c>
      <c r="E192" s="79">
        <v>20.28</v>
      </c>
      <c r="F192" s="79">
        <f t="shared" si="19"/>
        <v>0</v>
      </c>
      <c r="G192" s="77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  <c r="AL192" s="38"/>
      <c r="AM192" s="38"/>
      <c r="AN192" s="38"/>
      <c r="AO192" s="38"/>
      <c r="AP192" s="38"/>
      <c r="AQ192" s="38"/>
      <c r="AR192" s="38"/>
      <c r="AS192" s="38"/>
      <c r="AT192" s="38"/>
      <c r="AU192" s="38"/>
      <c r="AV192" s="38"/>
      <c r="AW192" s="38"/>
      <c r="AX192" s="38"/>
      <c r="AY192" s="38"/>
      <c r="AZ192" s="38"/>
      <c r="BA192" s="38"/>
      <c r="BB192" s="38"/>
      <c r="BC192" s="38"/>
      <c r="BD192" s="38"/>
      <c r="BE192" s="38"/>
      <c r="BF192" s="38"/>
      <c r="BG192" s="38"/>
      <c r="BH192" s="38"/>
      <c r="BI192" s="38"/>
      <c r="BJ192" s="38"/>
      <c r="BK192" s="38"/>
      <c r="BL192" s="38"/>
      <c r="BM192" s="38"/>
      <c r="BN192" s="38"/>
      <c r="BO192" s="38"/>
      <c r="BP192" s="38"/>
      <c r="BQ192" s="38"/>
      <c r="BR192" s="38"/>
      <c r="BS192" s="38"/>
      <c r="BT192" s="38"/>
      <c r="BU192" s="38"/>
      <c r="BV192" s="38"/>
      <c r="BW192" s="38"/>
      <c r="BX192" s="38"/>
      <c r="BY192" s="38"/>
      <c r="BZ192" s="38"/>
      <c r="CA192" s="38"/>
      <c r="CB192" s="38"/>
      <c r="CC192" s="38"/>
      <c r="CD192" s="38"/>
      <c r="CE192" s="38"/>
      <c r="CF192" s="38"/>
      <c r="CG192" s="38"/>
      <c r="CH192" s="38"/>
      <c r="CI192" s="38"/>
      <c r="CJ192" s="38"/>
      <c r="CK192" s="38"/>
      <c r="CL192" s="38"/>
      <c r="CM192" s="38"/>
      <c r="CN192" s="38"/>
      <c r="CO192" s="38"/>
      <c r="CP192" s="38"/>
      <c r="CQ192" s="38"/>
      <c r="CR192" s="38"/>
      <c r="CS192" s="38"/>
      <c r="CT192" s="38"/>
      <c r="CU192" s="38"/>
      <c r="CV192" s="38"/>
      <c r="CW192" s="38"/>
      <c r="CX192" s="38"/>
      <c r="CY192" s="38"/>
      <c r="CZ192" s="38"/>
      <c r="DA192" s="38"/>
      <c r="DB192" s="38"/>
      <c r="DC192" s="38"/>
      <c r="DD192" s="38"/>
      <c r="DE192" s="38"/>
      <c r="DF192" s="38"/>
      <c r="DG192" s="38"/>
      <c r="DH192" s="38"/>
      <c r="DI192" s="38"/>
      <c r="DJ192" s="38"/>
      <c r="DK192" s="38"/>
      <c r="DL192" s="38"/>
      <c r="DM192" s="38"/>
      <c r="DN192" s="38"/>
      <c r="DO192" s="38"/>
      <c r="DP192" s="38"/>
      <c r="DQ192" s="38"/>
      <c r="DR192" s="38"/>
      <c r="DS192" s="38"/>
      <c r="DT192" s="38"/>
      <c r="DU192" s="38"/>
      <c r="DV192" s="38"/>
      <c r="DW192" s="38"/>
      <c r="DX192" s="38"/>
      <c r="DY192" s="38"/>
      <c r="DZ192" s="38"/>
      <c r="EA192" s="38"/>
      <c r="EB192" s="38"/>
      <c r="EC192" s="38"/>
      <c r="ED192" s="38"/>
      <c r="EE192" s="38"/>
      <c r="EF192" s="38"/>
      <c r="EG192" s="38"/>
      <c r="EH192" s="38"/>
      <c r="EI192" s="38"/>
      <c r="EJ192" s="38"/>
      <c r="EK192" s="38"/>
      <c r="EL192" s="38"/>
      <c r="EM192" s="38"/>
      <c r="EN192" s="38"/>
      <c r="EO192" s="38"/>
      <c r="EP192" s="38"/>
      <c r="EQ192" s="38"/>
      <c r="ER192" s="38"/>
      <c r="ES192" s="38"/>
      <c r="ET192" s="38"/>
      <c r="EU192" s="38"/>
      <c r="EV192" s="38"/>
      <c r="EW192" s="38"/>
      <c r="EX192" s="38"/>
      <c r="EY192" s="38"/>
      <c r="EZ192" s="38"/>
      <c r="FA192" s="38"/>
      <c r="FB192" s="38"/>
      <c r="FC192" s="38"/>
      <c r="FD192" s="38"/>
      <c r="FE192" s="38"/>
      <c r="FF192" s="38"/>
      <c r="FG192" s="38"/>
      <c r="FH192" s="38"/>
      <c r="FI192" s="38"/>
      <c r="FJ192" s="38"/>
      <c r="FK192" s="38"/>
      <c r="FL192" s="38"/>
      <c r="FM192" s="38"/>
      <c r="FN192" s="38"/>
      <c r="FO192" s="38"/>
      <c r="FP192" s="38"/>
      <c r="FQ192" s="38"/>
      <c r="FR192" s="38"/>
      <c r="FS192" s="38"/>
      <c r="FT192" s="38"/>
      <c r="FU192" s="38"/>
      <c r="FV192" s="38"/>
      <c r="FW192" s="38"/>
      <c r="FX192" s="38"/>
      <c r="FY192" s="38"/>
      <c r="FZ192" s="38"/>
      <c r="GA192" s="38"/>
      <c r="GB192" s="38"/>
      <c r="GC192" s="38"/>
      <c r="GD192" s="38"/>
      <c r="GE192" s="38"/>
      <c r="GF192" s="38"/>
      <c r="GG192" s="38"/>
      <c r="GH192" s="38"/>
      <c r="GI192" s="38"/>
      <c r="GJ192" s="38"/>
      <c r="GK192" s="38"/>
      <c r="GL192" s="38"/>
      <c r="GM192" s="38"/>
      <c r="GN192" s="38"/>
      <c r="GO192" s="38"/>
      <c r="GP192" s="38"/>
      <c r="GQ192" s="38"/>
      <c r="GR192" s="38"/>
      <c r="GS192" s="38"/>
      <c r="GT192" s="38"/>
      <c r="GU192" s="38"/>
      <c r="GV192" s="38"/>
      <c r="GW192" s="38"/>
      <c r="GX192" s="38"/>
      <c r="GY192" s="38"/>
      <c r="GZ192" s="38"/>
      <c r="HA192" s="38"/>
      <c r="HB192" s="38"/>
      <c r="HC192" s="38"/>
      <c r="HD192" s="38"/>
      <c r="HE192" s="38"/>
      <c r="HF192" s="38"/>
      <c r="HG192" s="38"/>
      <c r="HH192" s="38"/>
      <c r="HI192" s="38"/>
      <c r="HJ192" s="38"/>
      <c r="HK192" s="38"/>
      <c r="HL192" s="38"/>
      <c r="HM192" s="38"/>
      <c r="HN192" s="38"/>
      <c r="HO192" s="38"/>
      <c r="HP192" s="38"/>
      <c r="HQ192" s="38"/>
      <c r="HR192" s="38"/>
      <c r="HS192" s="38"/>
      <c r="HT192" s="38"/>
      <c r="HU192" s="38"/>
      <c r="HV192" s="38"/>
      <c r="HW192" s="38"/>
      <c r="HX192" s="38"/>
      <c r="HY192" s="38"/>
      <c r="HZ192" s="38"/>
      <c r="IA192" s="38"/>
      <c r="IB192" s="38"/>
      <c r="IC192" s="38"/>
      <c r="ID192" s="38"/>
      <c r="IE192" s="38"/>
      <c r="IF192" s="38"/>
      <c r="IG192" s="38"/>
      <c r="IH192" s="38"/>
      <c r="II192" s="38"/>
      <c r="IJ192" s="38"/>
      <c r="IK192" s="38"/>
      <c r="IL192" s="38"/>
      <c r="IM192" s="38"/>
      <c r="IN192" s="38"/>
      <c r="IO192" s="38"/>
      <c r="IP192" s="38"/>
      <c r="IQ192" s="38"/>
      <c r="IR192" s="38"/>
      <c r="IS192" s="38"/>
      <c r="IT192" s="38"/>
      <c r="IU192" s="38"/>
      <c r="IV192" s="38"/>
      <c r="IW192" s="38"/>
      <c r="IX192" s="38"/>
      <c r="IY192" s="38"/>
      <c r="IZ192" s="38"/>
      <c r="JA192" s="38"/>
      <c r="JB192" s="38"/>
      <c r="JC192" s="38"/>
      <c r="JD192" s="38"/>
      <c r="JE192" s="38"/>
      <c r="JF192" s="38"/>
      <c r="JG192" s="38"/>
      <c r="JH192" s="38"/>
      <c r="JI192" s="38"/>
      <c r="JJ192" s="38"/>
      <c r="JK192" s="38"/>
      <c r="JL192" s="38"/>
      <c r="JM192" s="38"/>
      <c r="JN192" s="38"/>
      <c r="JO192" s="38"/>
      <c r="JP192" s="38"/>
      <c r="JQ192" s="38"/>
      <c r="JR192" s="38"/>
      <c r="JS192" s="38"/>
      <c r="JT192" s="38"/>
      <c r="JU192" s="38"/>
      <c r="JV192" s="38"/>
      <c r="JW192" s="38"/>
      <c r="JX192" s="38"/>
      <c r="JY192" s="38"/>
      <c r="JZ192" s="38"/>
      <c r="KA192" s="38"/>
      <c r="KB192" s="38"/>
      <c r="KC192" s="38"/>
      <c r="KD192" s="38"/>
      <c r="KE192" s="38"/>
      <c r="KF192" s="38"/>
      <c r="KG192" s="38"/>
      <c r="KH192" s="38"/>
      <c r="KI192" s="38"/>
      <c r="KJ192" s="38"/>
      <c r="KK192" s="38"/>
      <c r="KL192" s="38"/>
      <c r="KM192" s="38"/>
      <c r="KN192" s="38"/>
      <c r="KO192" s="38"/>
      <c r="KP192" s="38"/>
      <c r="KQ192" s="38"/>
      <c r="KR192" s="38"/>
      <c r="KS192" s="38"/>
      <c r="KT192" s="38"/>
      <c r="KU192" s="38"/>
      <c r="KV192" s="38"/>
      <c r="KW192" s="38"/>
      <c r="KX192" s="38"/>
      <c r="KY192" s="38"/>
      <c r="KZ192" s="38"/>
      <c r="LA192" s="38"/>
      <c r="LB192" s="38"/>
      <c r="LC192" s="38"/>
      <c r="LD192" s="38"/>
      <c r="LE192" s="38"/>
      <c r="LF192" s="38"/>
      <c r="LG192" s="38"/>
      <c r="LH192" s="38"/>
      <c r="LI192" s="38"/>
      <c r="LJ192" s="38"/>
      <c r="LK192" s="38"/>
      <c r="LL192" s="38"/>
      <c r="LM192" s="38"/>
      <c r="LN192" s="38"/>
      <c r="LO192" s="38"/>
      <c r="LP192" s="38"/>
      <c r="LQ192" s="38"/>
      <c r="LR192" s="38"/>
      <c r="LS192" s="38"/>
      <c r="LT192" s="38"/>
      <c r="LU192" s="38"/>
      <c r="LV192" s="38"/>
      <c r="LW192" s="38"/>
      <c r="LX192" s="38"/>
      <c r="LY192" s="38"/>
      <c r="LZ192" s="38"/>
      <c r="MA192" s="38"/>
      <c r="MB192" s="38"/>
      <c r="MC192" s="38"/>
      <c r="MD192" s="38"/>
      <c r="ME192" s="38"/>
      <c r="MF192" s="38"/>
      <c r="MG192" s="38"/>
      <c r="MH192" s="38"/>
      <c r="MI192" s="38"/>
      <c r="MJ192" s="38"/>
      <c r="MK192" s="38"/>
      <c r="ML192" s="38"/>
      <c r="MM192" s="38"/>
      <c r="MN192" s="38"/>
      <c r="MO192" s="38"/>
      <c r="MP192" s="38"/>
      <c r="MQ192" s="38"/>
      <c r="MR192" s="38"/>
      <c r="MS192" s="38"/>
      <c r="MT192" s="38"/>
      <c r="MU192" s="38"/>
      <c r="MV192" s="38"/>
      <c r="MW192" s="38"/>
      <c r="MX192" s="38"/>
      <c r="MY192" s="38"/>
      <c r="MZ192" s="38"/>
      <c r="NA192" s="38"/>
      <c r="NB192" s="38"/>
      <c r="NC192" s="38"/>
      <c r="ND192" s="38"/>
      <c r="NE192" s="38"/>
      <c r="NF192" s="38"/>
      <c r="NG192" s="38"/>
      <c r="NH192" s="38"/>
      <c r="NI192" s="38"/>
      <c r="NJ192" s="38"/>
      <c r="NK192" s="38"/>
      <c r="NL192" s="38"/>
      <c r="NM192" s="38"/>
      <c r="NN192" s="38"/>
      <c r="NO192" s="38"/>
      <c r="NP192" s="38"/>
      <c r="NQ192" s="38"/>
      <c r="NR192" s="38"/>
      <c r="NS192" s="38"/>
      <c r="NT192" s="38"/>
      <c r="NU192" s="38"/>
      <c r="NV192" s="38"/>
      <c r="NW192" s="38"/>
      <c r="NX192" s="38"/>
      <c r="NY192" s="38"/>
      <c r="NZ192" s="38"/>
      <c r="OA192" s="38"/>
      <c r="OB192" s="38"/>
      <c r="OC192" s="38"/>
      <c r="OD192" s="38"/>
      <c r="OE192" s="38"/>
      <c r="OF192" s="38"/>
      <c r="OG192" s="38"/>
      <c r="OH192" s="38"/>
      <c r="OI192" s="38"/>
      <c r="OJ192" s="38"/>
      <c r="OK192" s="38"/>
      <c r="OL192" s="38"/>
      <c r="OM192" s="38"/>
      <c r="ON192" s="38"/>
      <c r="OO192" s="38"/>
      <c r="OP192" s="38"/>
      <c r="OQ192" s="38"/>
      <c r="OR192" s="38"/>
      <c r="OS192" s="38"/>
      <c r="OT192" s="38"/>
      <c r="OU192" s="38"/>
      <c r="OV192" s="38"/>
      <c r="OW192" s="38"/>
      <c r="OX192" s="38"/>
      <c r="OY192" s="38"/>
      <c r="OZ192" s="38"/>
      <c r="PA192" s="38"/>
      <c r="PB192" s="38"/>
      <c r="PC192" s="38"/>
      <c r="PD192" s="38"/>
      <c r="PE192" s="38"/>
      <c r="PF192" s="38"/>
      <c r="PG192" s="38"/>
      <c r="PH192" s="38"/>
      <c r="PI192" s="38"/>
      <c r="PJ192" s="38"/>
      <c r="PK192" s="38"/>
      <c r="PL192" s="38"/>
      <c r="PM192" s="38"/>
      <c r="PN192" s="38"/>
      <c r="PO192" s="38"/>
      <c r="PP192" s="38"/>
      <c r="PQ192" s="38"/>
      <c r="PR192" s="38"/>
      <c r="PS192" s="38"/>
      <c r="PT192" s="38"/>
      <c r="PU192" s="38"/>
      <c r="PV192" s="38"/>
      <c r="PW192" s="38"/>
      <c r="PX192" s="38"/>
      <c r="PY192" s="38"/>
      <c r="PZ192" s="38"/>
      <c r="QA192" s="38"/>
      <c r="QB192" s="38"/>
      <c r="QC192" s="38"/>
      <c r="QD192" s="38"/>
      <c r="QE192" s="38"/>
      <c r="QF192" s="38"/>
      <c r="QG192" s="38"/>
      <c r="QH192" s="38"/>
      <c r="QI192" s="38"/>
      <c r="QJ192" s="38"/>
      <c r="QK192" s="38"/>
      <c r="QL192" s="38"/>
      <c r="QM192" s="38"/>
      <c r="QN192" s="38"/>
      <c r="QO192" s="38"/>
      <c r="QP192" s="38"/>
      <c r="QQ192" s="38"/>
      <c r="QR192" s="38"/>
      <c r="QS192" s="38"/>
      <c r="QT192" s="38"/>
      <c r="QU192" s="38"/>
      <c r="QV192" s="38"/>
      <c r="QW192" s="38"/>
      <c r="QX192" s="38"/>
      <c r="QY192" s="38"/>
      <c r="QZ192" s="38"/>
      <c r="RA192" s="38"/>
      <c r="RB192" s="38"/>
      <c r="RC192" s="38"/>
      <c r="RD192" s="38"/>
      <c r="RE192" s="38"/>
      <c r="RF192" s="38"/>
      <c r="RG192" s="38"/>
      <c r="RH192" s="38"/>
      <c r="RI192" s="38"/>
      <c r="RJ192" s="38"/>
      <c r="RK192" s="38"/>
      <c r="RL192" s="38"/>
      <c r="RM192" s="38"/>
      <c r="RN192" s="38"/>
      <c r="RO192" s="38"/>
      <c r="RP192" s="38"/>
      <c r="RQ192" s="38"/>
      <c r="RR192" s="38"/>
      <c r="RS192" s="38"/>
      <c r="RT192" s="38"/>
      <c r="RU192" s="38"/>
      <c r="RV192" s="38"/>
      <c r="RW192" s="38"/>
      <c r="RX192" s="38"/>
      <c r="RY192" s="38"/>
      <c r="RZ192" s="38"/>
      <c r="SA192" s="38"/>
      <c r="SB192" s="38"/>
      <c r="SC192" s="38"/>
      <c r="SD192" s="38"/>
      <c r="SE192" s="38"/>
      <c r="SF192" s="38"/>
      <c r="SG192" s="38"/>
      <c r="SH192" s="38"/>
      <c r="SI192" s="38"/>
      <c r="SJ192" s="38"/>
      <c r="SK192" s="38"/>
      <c r="SL192" s="38"/>
      <c r="SM192" s="38"/>
      <c r="SN192" s="38"/>
      <c r="SO192" s="38"/>
      <c r="SP192" s="38"/>
      <c r="SQ192" s="38"/>
      <c r="SR192" s="38"/>
      <c r="SS192" s="38"/>
      <c r="ST192" s="38"/>
      <c r="SU192" s="38"/>
      <c r="SV192" s="38"/>
      <c r="SW192" s="38"/>
      <c r="SX192" s="38"/>
      <c r="SY192" s="38"/>
      <c r="SZ192" s="38"/>
      <c r="TA192" s="38"/>
      <c r="TB192" s="38"/>
      <c r="TC192" s="38"/>
      <c r="TD192" s="38"/>
      <c r="TE192" s="38"/>
      <c r="TF192" s="38"/>
      <c r="TG192" s="38"/>
      <c r="TH192" s="38"/>
      <c r="TI192" s="38"/>
      <c r="TJ192" s="38"/>
      <c r="TK192" s="38"/>
      <c r="TL192" s="38"/>
      <c r="TM192" s="38"/>
      <c r="TN192" s="38"/>
      <c r="TO192" s="38"/>
      <c r="TP192" s="38"/>
      <c r="TQ192" s="38"/>
      <c r="TR192" s="38"/>
      <c r="TS192" s="38"/>
      <c r="TT192" s="38"/>
      <c r="TU192" s="38"/>
      <c r="TV192" s="38"/>
      <c r="TW192" s="38"/>
      <c r="TX192" s="38"/>
      <c r="TY192" s="38"/>
      <c r="TZ192" s="38"/>
      <c r="UA192" s="38"/>
      <c r="UB192" s="38"/>
      <c r="UC192" s="38"/>
      <c r="UD192" s="38"/>
      <c r="UE192" s="38"/>
      <c r="UF192" s="38"/>
      <c r="UG192" s="38"/>
      <c r="UH192" s="38"/>
      <c r="UI192" s="38"/>
      <c r="UJ192" s="38"/>
      <c r="UK192" s="38"/>
      <c r="UL192" s="38"/>
      <c r="UM192" s="38"/>
      <c r="UN192" s="38"/>
      <c r="UO192" s="38"/>
      <c r="UP192" s="38"/>
      <c r="UQ192" s="38"/>
      <c r="UR192" s="38"/>
      <c r="US192" s="38"/>
      <c r="UT192" s="38"/>
      <c r="UU192" s="38"/>
      <c r="UV192" s="38"/>
      <c r="UW192" s="38"/>
      <c r="UX192" s="38"/>
      <c r="UY192" s="38"/>
      <c r="UZ192" s="38"/>
      <c r="VA192" s="38"/>
      <c r="VB192" s="38"/>
      <c r="VC192" s="38"/>
      <c r="VD192" s="38"/>
      <c r="VE192" s="38"/>
      <c r="VF192" s="38"/>
      <c r="VG192" s="38"/>
      <c r="VH192" s="38"/>
      <c r="VI192" s="38"/>
      <c r="VJ192" s="38"/>
      <c r="VK192" s="38"/>
      <c r="VL192" s="38"/>
      <c r="VM192" s="38"/>
      <c r="VN192" s="38"/>
      <c r="VO192" s="38"/>
      <c r="VP192" s="38"/>
      <c r="VQ192" s="38"/>
      <c r="VR192" s="38"/>
      <c r="VS192" s="38"/>
      <c r="VT192" s="38"/>
      <c r="VU192" s="38"/>
      <c r="VV192" s="38"/>
      <c r="VW192" s="38"/>
      <c r="VX192" s="38"/>
      <c r="VY192" s="38"/>
      <c r="VZ192" s="38"/>
      <c r="WA192" s="38"/>
      <c r="WB192" s="38"/>
      <c r="WC192" s="38"/>
      <c r="WD192" s="38"/>
      <c r="WE192" s="38"/>
      <c r="WF192" s="38"/>
      <c r="WG192" s="38"/>
      <c r="WH192" s="38"/>
      <c r="WI192" s="38"/>
      <c r="WJ192" s="38"/>
      <c r="WK192" s="38"/>
      <c r="WL192" s="38"/>
      <c r="WM192" s="38"/>
      <c r="WN192" s="38"/>
      <c r="WO192" s="38"/>
      <c r="WP192" s="38"/>
      <c r="WQ192" s="38"/>
      <c r="WR192" s="38"/>
      <c r="WS192" s="38"/>
      <c r="WT192" s="38"/>
      <c r="WU192" s="38"/>
      <c r="WV192" s="38"/>
      <c r="WW192" s="38"/>
      <c r="WX192" s="38"/>
      <c r="WY192" s="38"/>
      <c r="WZ192" s="38"/>
      <c r="XA192" s="38"/>
      <c r="XB192" s="38"/>
      <c r="XC192" s="38"/>
      <c r="XD192" s="38"/>
      <c r="XE192" s="38"/>
      <c r="XF192" s="38"/>
      <c r="XG192" s="38"/>
      <c r="XH192" s="38"/>
      <c r="XI192" s="38"/>
      <c r="XJ192" s="38"/>
      <c r="XK192" s="38"/>
      <c r="XL192" s="38"/>
      <c r="XM192" s="38"/>
      <c r="XN192" s="38"/>
      <c r="XO192" s="38"/>
      <c r="XP192" s="38"/>
      <c r="XQ192" s="38"/>
      <c r="XR192" s="38"/>
      <c r="XS192" s="38"/>
      <c r="XT192" s="38"/>
      <c r="XU192" s="38"/>
      <c r="XV192" s="38"/>
      <c r="XW192" s="38"/>
      <c r="XX192" s="38"/>
      <c r="XY192" s="38"/>
      <c r="XZ192" s="38"/>
      <c r="YA192" s="38"/>
      <c r="YB192" s="38"/>
      <c r="YC192" s="38"/>
      <c r="YD192" s="38"/>
      <c r="YE192" s="38"/>
      <c r="YF192" s="38"/>
      <c r="YG192" s="38"/>
      <c r="YH192" s="38"/>
      <c r="YI192" s="38"/>
      <c r="YJ192" s="38"/>
      <c r="YK192" s="38"/>
      <c r="YL192" s="38"/>
      <c r="YM192" s="38"/>
      <c r="YN192" s="38"/>
      <c r="YO192" s="38"/>
      <c r="YP192" s="38"/>
      <c r="YQ192" s="38"/>
      <c r="YR192" s="38"/>
      <c r="YS192" s="38"/>
      <c r="YT192" s="38"/>
      <c r="YU192" s="38"/>
      <c r="YV192" s="38">
        <v>1</v>
      </c>
      <c r="YW192" s="38"/>
      <c r="YX192" s="38"/>
      <c r="YY192" s="38"/>
      <c r="YZ192" s="38">
        <v>1</v>
      </c>
      <c r="ZA192" s="38"/>
      <c r="ZB192" s="38"/>
      <c r="ZC192" s="38"/>
      <c r="ZD192" s="38"/>
      <c r="ZE192" s="38"/>
      <c r="ZF192" s="38"/>
      <c r="ZG192" s="38"/>
      <c r="ZH192" s="38"/>
      <c r="ZI192" s="38"/>
      <c r="ZJ192" s="38"/>
      <c r="ZK192" s="38"/>
      <c r="ZL192" s="38"/>
      <c r="ZM192" s="38"/>
      <c r="ZN192" s="38"/>
      <c r="ZO192" s="38"/>
      <c r="ZP192" s="38"/>
      <c r="ZQ192" s="38"/>
      <c r="ZR192" s="38"/>
      <c r="ZS192" s="38"/>
      <c r="ZT192" s="38"/>
      <c r="ZU192" s="38"/>
      <c r="ZV192" s="38"/>
      <c r="ZW192" s="38"/>
      <c r="ZX192" s="38"/>
      <c r="ZY192" s="38"/>
      <c r="ZZ192" s="38"/>
      <c r="AAA192" s="38"/>
      <c r="AAB192" s="38"/>
      <c r="AAC192" s="38"/>
      <c r="AAD192" s="38"/>
      <c r="AAE192" s="38"/>
      <c r="AAF192" s="38"/>
      <c r="AAG192" s="38"/>
      <c r="AAH192" s="38"/>
      <c r="AAI192" s="38"/>
      <c r="AAJ192" s="31">
        <f t="shared" si="15"/>
        <v>0</v>
      </c>
      <c r="AAK192" s="5"/>
    </row>
    <row r="193" spans="1:713" s="36" customFormat="1" x14ac:dyDescent="0.25">
      <c r="A193" s="43" t="s">
        <v>122</v>
      </c>
      <c r="B193" s="77">
        <f t="shared" si="14"/>
        <v>0</v>
      </c>
      <c r="C193" s="69">
        <v>1</v>
      </c>
      <c r="D193" s="71">
        <v>43437</v>
      </c>
      <c r="E193" s="79">
        <v>16.21</v>
      </c>
      <c r="F193" s="79">
        <f t="shared" si="19"/>
        <v>0</v>
      </c>
      <c r="G193" s="77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  <c r="AL193" s="38"/>
      <c r="AM193" s="38"/>
      <c r="AN193" s="38"/>
      <c r="AO193" s="38"/>
      <c r="AP193" s="38"/>
      <c r="AQ193" s="38"/>
      <c r="AR193" s="38"/>
      <c r="AS193" s="38"/>
      <c r="AT193" s="38"/>
      <c r="AU193" s="38"/>
      <c r="AV193" s="38"/>
      <c r="AW193" s="38"/>
      <c r="AX193" s="38"/>
      <c r="AY193" s="38"/>
      <c r="AZ193" s="38"/>
      <c r="BA193" s="38"/>
      <c r="BB193" s="38"/>
      <c r="BC193" s="38"/>
      <c r="BD193" s="38"/>
      <c r="BE193" s="38"/>
      <c r="BF193" s="38"/>
      <c r="BG193" s="38"/>
      <c r="BH193" s="38"/>
      <c r="BI193" s="38"/>
      <c r="BJ193" s="38"/>
      <c r="BK193" s="38"/>
      <c r="BL193" s="38"/>
      <c r="BM193" s="38"/>
      <c r="BN193" s="38"/>
      <c r="BO193" s="38"/>
      <c r="BP193" s="38"/>
      <c r="BQ193" s="38"/>
      <c r="BR193" s="38"/>
      <c r="BS193" s="38"/>
      <c r="BT193" s="38"/>
      <c r="BU193" s="38"/>
      <c r="BV193" s="38"/>
      <c r="BW193" s="38"/>
      <c r="BX193" s="38"/>
      <c r="BY193" s="38"/>
      <c r="BZ193" s="38"/>
      <c r="CA193" s="38"/>
      <c r="CB193" s="38"/>
      <c r="CC193" s="38"/>
      <c r="CD193" s="38"/>
      <c r="CE193" s="38"/>
      <c r="CF193" s="38"/>
      <c r="CG193" s="38"/>
      <c r="CH193" s="38"/>
      <c r="CI193" s="38"/>
      <c r="CJ193" s="38"/>
      <c r="CK193" s="38"/>
      <c r="CL193" s="38"/>
      <c r="CM193" s="38"/>
      <c r="CN193" s="38"/>
      <c r="CO193" s="38"/>
      <c r="CP193" s="38"/>
      <c r="CQ193" s="38"/>
      <c r="CR193" s="38"/>
      <c r="CS193" s="38"/>
      <c r="CT193" s="38"/>
      <c r="CU193" s="38"/>
      <c r="CV193" s="38"/>
      <c r="CW193" s="38"/>
      <c r="CX193" s="38"/>
      <c r="CY193" s="38"/>
      <c r="CZ193" s="38"/>
      <c r="DA193" s="38"/>
      <c r="DB193" s="38"/>
      <c r="DC193" s="38"/>
      <c r="DD193" s="38"/>
      <c r="DE193" s="38"/>
      <c r="DF193" s="38"/>
      <c r="DG193" s="38"/>
      <c r="DH193" s="38"/>
      <c r="DI193" s="38"/>
      <c r="DJ193" s="38"/>
      <c r="DK193" s="38"/>
      <c r="DL193" s="38"/>
      <c r="DM193" s="38"/>
      <c r="DN193" s="38"/>
      <c r="DO193" s="38"/>
      <c r="DP193" s="38"/>
      <c r="DQ193" s="38"/>
      <c r="DR193" s="38"/>
      <c r="DS193" s="38"/>
      <c r="DT193" s="38"/>
      <c r="DU193" s="38"/>
      <c r="DV193" s="38"/>
      <c r="DW193" s="38"/>
      <c r="DX193" s="38"/>
      <c r="DY193" s="38"/>
      <c r="DZ193" s="38"/>
      <c r="EA193" s="38"/>
      <c r="EB193" s="38"/>
      <c r="EC193" s="38"/>
      <c r="ED193" s="38"/>
      <c r="EE193" s="38"/>
      <c r="EF193" s="38"/>
      <c r="EG193" s="38"/>
      <c r="EH193" s="38"/>
      <c r="EI193" s="38"/>
      <c r="EJ193" s="38"/>
      <c r="EK193" s="38"/>
      <c r="EL193" s="38"/>
      <c r="EM193" s="38"/>
      <c r="EN193" s="38"/>
      <c r="EO193" s="38"/>
      <c r="EP193" s="38"/>
      <c r="EQ193" s="38"/>
      <c r="ER193" s="38"/>
      <c r="ES193" s="38"/>
      <c r="ET193" s="38"/>
      <c r="EU193" s="38"/>
      <c r="EV193" s="38"/>
      <c r="EW193" s="38"/>
      <c r="EX193" s="38"/>
      <c r="EY193" s="38"/>
      <c r="EZ193" s="38"/>
      <c r="FA193" s="38"/>
      <c r="FB193" s="38"/>
      <c r="FC193" s="38"/>
      <c r="FD193" s="38"/>
      <c r="FE193" s="38"/>
      <c r="FF193" s="38"/>
      <c r="FG193" s="38"/>
      <c r="FH193" s="38"/>
      <c r="FI193" s="38"/>
      <c r="FJ193" s="38"/>
      <c r="FK193" s="38"/>
      <c r="FL193" s="38"/>
      <c r="FM193" s="38"/>
      <c r="FN193" s="38"/>
      <c r="FO193" s="38"/>
      <c r="FP193" s="38"/>
      <c r="FQ193" s="38"/>
      <c r="FR193" s="38"/>
      <c r="FS193" s="38"/>
      <c r="FT193" s="38"/>
      <c r="FU193" s="38"/>
      <c r="FV193" s="38"/>
      <c r="FW193" s="38"/>
      <c r="FX193" s="38"/>
      <c r="FY193" s="38"/>
      <c r="FZ193" s="38"/>
      <c r="GA193" s="38"/>
      <c r="GB193" s="38"/>
      <c r="GC193" s="38"/>
      <c r="GD193" s="38"/>
      <c r="GE193" s="38"/>
      <c r="GF193" s="38"/>
      <c r="GG193" s="38"/>
      <c r="GH193" s="38"/>
      <c r="GI193" s="38"/>
      <c r="GJ193" s="38"/>
      <c r="GK193" s="38"/>
      <c r="GL193" s="38"/>
      <c r="GM193" s="38"/>
      <c r="GN193" s="38"/>
      <c r="GO193" s="38"/>
      <c r="GP193" s="38"/>
      <c r="GQ193" s="38"/>
      <c r="GR193" s="38"/>
      <c r="GS193" s="38"/>
      <c r="GT193" s="38"/>
      <c r="GU193" s="38"/>
      <c r="GV193" s="38"/>
      <c r="GW193" s="38"/>
      <c r="GX193" s="38"/>
      <c r="GY193" s="38"/>
      <c r="GZ193" s="38"/>
      <c r="HA193" s="38"/>
      <c r="HB193" s="38"/>
      <c r="HC193" s="38"/>
      <c r="HD193" s="38"/>
      <c r="HE193" s="38"/>
      <c r="HF193" s="38"/>
      <c r="HG193" s="38"/>
      <c r="HH193" s="38"/>
      <c r="HI193" s="38"/>
      <c r="HJ193" s="38"/>
      <c r="HK193" s="38"/>
      <c r="HL193" s="38"/>
      <c r="HM193" s="38"/>
      <c r="HN193" s="38"/>
      <c r="HO193" s="38"/>
      <c r="HP193" s="38"/>
      <c r="HQ193" s="38"/>
      <c r="HR193" s="38"/>
      <c r="HS193" s="38"/>
      <c r="HT193" s="38"/>
      <c r="HU193" s="38"/>
      <c r="HV193" s="38"/>
      <c r="HW193" s="38"/>
      <c r="HX193" s="38"/>
      <c r="HY193" s="38"/>
      <c r="HZ193" s="38"/>
      <c r="IA193" s="38"/>
      <c r="IB193" s="38"/>
      <c r="IC193" s="38"/>
      <c r="ID193" s="38"/>
      <c r="IE193" s="38"/>
      <c r="IF193" s="38"/>
      <c r="IG193" s="38"/>
      <c r="IH193" s="38"/>
      <c r="II193" s="38"/>
      <c r="IJ193" s="38"/>
      <c r="IK193" s="38"/>
      <c r="IL193" s="38"/>
      <c r="IM193" s="38"/>
      <c r="IN193" s="38"/>
      <c r="IO193" s="38"/>
      <c r="IP193" s="38"/>
      <c r="IQ193" s="38"/>
      <c r="IR193" s="38"/>
      <c r="IS193" s="38"/>
      <c r="IT193" s="38"/>
      <c r="IU193" s="38"/>
      <c r="IV193" s="38"/>
      <c r="IW193" s="38"/>
      <c r="IX193" s="38"/>
      <c r="IY193" s="38">
        <v>1</v>
      </c>
      <c r="IZ193" s="38"/>
      <c r="JA193" s="38">
        <v>1</v>
      </c>
      <c r="JB193" s="38"/>
      <c r="JC193" s="38"/>
      <c r="JD193" s="38"/>
      <c r="JE193" s="38"/>
      <c r="JF193" s="38"/>
      <c r="JG193" s="38"/>
      <c r="JH193" s="38"/>
      <c r="JI193" s="38"/>
      <c r="JJ193" s="38"/>
      <c r="JK193" s="38"/>
      <c r="JL193" s="38"/>
      <c r="JM193" s="38"/>
      <c r="JN193" s="38"/>
      <c r="JO193" s="38"/>
      <c r="JP193" s="38"/>
      <c r="JQ193" s="38"/>
      <c r="JR193" s="38"/>
      <c r="JS193" s="38"/>
      <c r="JT193" s="38"/>
      <c r="JU193" s="38"/>
      <c r="JV193" s="38"/>
      <c r="JW193" s="38"/>
      <c r="JX193" s="38"/>
      <c r="JY193" s="38"/>
      <c r="JZ193" s="38"/>
      <c r="KA193" s="38"/>
      <c r="KB193" s="38"/>
      <c r="KC193" s="38"/>
      <c r="KD193" s="38"/>
      <c r="KE193" s="38"/>
      <c r="KF193" s="38"/>
      <c r="KG193" s="38"/>
      <c r="KH193" s="38"/>
      <c r="KI193" s="38"/>
      <c r="KJ193" s="38"/>
      <c r="KK193" s="38"/>
      <c r="KL193" s="38"/>
      <c r="KM193" s="38"/>
      <c r="KN193" s="38"/>
      <c r="KO193" s="38"/>
      <c r="KP193" s="38"/>
      <c r="KQ193" s="38"/>
      <c r="KR193" s="38"/>
      <c r="KS193" s="38"/>
      <c r="KT193" s="38"/>
      <c r="KU193" s="38"/>
      <c r="KV193" s="38"/>
      <c r="KW193" s="38"/>
      <c r="KX193" s="38"/>
      <c r="KY193" s="38"/>
      <c r="KZ193" s="38"/>
      <c r="LA193" s="38"/>
      <c r="LB193" s="38"/>
      <c r="LC193" s="38"/>
      <c r="LD193" s="38"/>
      <c r="LE193" s="38"/>
      <c r="LF193" s="38"/>
      <c r="LG193" s="38"/>
      <c r="LH193" s="38"/>
      <c r="LI193" s="38"/>
      <c r="LJ193" s="38"/>
      <c r="LK193" s="38"/>
      <c r="LL193" s="38"/>
      <c r="LM193" s="38"/>
      <c r="LN193" s="38"/>
      <c r="LO193" s="38"/>
      <c r="LP193" s="38"/>
      <c r="LQ193" s="38"/>
      <c r="LR193" s="38"/>
      <c r="LS193" s="38"/>
      <c r="LT193" s="38"/>
      <c r="LU193" s="38"/>
      <c r="LV193" s="38"/>
      <c r="LW193" s="38"/>
      <c r="LX193" s="38"/>
      <c r="LY193" s="38"/>
      <c r="LZ193" s="38"/>
      <c r="MA193" s="38"/>
      <c r="MB193" s="38"/>
      <c r="MC193" s="38"/>
      <c r="MD193" s="38"/>
      <c r="ME193" s="38"/>
      <c r="MF193" s="38"/>
      <c r="MG193" s="38"/>
      <c r="MH193" s="38"/>
      <c r="MI193" s="38"/>
      <c r="MJ193" s="38"/>
      <c r="MK193" s="38"/>
      <c r="ML193" s="38"/>
      <c r="MM193" s="38"/>
      <c r="MN193" s="38"/>
      <c r="MO193" s="38"/>
      <c r="MP193" s="38"/>
      <c r="MQ193" s="38"/>
      <c r="MR193" s="38"/>
      <c r="MS193" s="38"/>
      <c r="MT193" s="38"/>
      <c r="MU193" s="38"/>
      <c r="MV193" s="38"/>
      <c r="MW193" s="38"/>
      <c r="MX193" s="38"/>
      <c r="MY193" s="38"/>
      <c r="MZ193" s="38"/>
      <c r="NA193" s="38"/>
      <c r="NB193" s="38"/>
      <c r="NC193" s="38"/>
      <c r="ND193" s="38"/>
      <c r="NE193" s="38"/>
      <c r="NF193" s="38"/>
      <c r="NG193" s="38"/>
      <c r="NH193" s="38"/>
      <c r="NI193" s="38"/>
      <c r="NJ193" s="38"/>
      <c r="NK193" s="38"/>
      <c r="NL193" s="38"/>
      <c r="NM193" s="38"/>
      <c r="NN193" s="38"/>
      <c r="NO193" s="38"/>
      <c r="NP193" s="38"/>
      <c r="NQ193" s="38"/>
      <c r="NR193" s="38"/>
      <c r="NS193" s="38"/>
      <c r="NT193" s="38"/>
      <c r="NU193" s="38"/>
      <c r="NV193" s="38"/>
      <c r="NW193" s="38"/>
      <c r="NX193" s="38"/>
      <c r="NY193" s="38"/>
      <c r="NZ193" s="38"/>
      <c r="OA193" s="38"/>
      <c r="OB193" s="38"/>
      <c r="OC193" s="38"/>
      <c r="OD193" s="38"/>
      <c r="OE193" s="38"/>
      <c r="OF193" s="38"/>
      <c r="OG193" s="38"/>
      <c r="OH193" s="38"/>
      <c r="OI193" s="38"/>
      <c r="OJ193" s="38"/>
      <c r="OK193" s="38"/>
      <c r="OL193" s="38"/>
      <c r="OM193" s="38"/>
      <c r="ON193" s="38"/>
      <c r="OO193" s="38"/>
      <c r="OP193" s="38"/>
      <c r="OQ193" s="38"/>
      <c r="OR193" s="38"/>
      <c r="OS193" s="38"/>
      <c r="OT193" s="38"/>
      <c r="OU193" s="38"/>
      <c r="OV193" s="38"/>
      <c r="OW193" s="38"/>
      <c r="OX193" s="38"/>
      <c r="OY193" s="38"/>
      <c r="OZ193" s="38"/>
      <c r="PA193" s="38"/>
      <c r="PB193" s="38"/>
      <c r="PC193" s="38"/>
      <c r="PD193" s="38"/>
      <c r="PE193" s="38"/>
      <c r="PF193" s="38"/>
      <c r="PG193" s="38"/>
      <c r="PH193" s="38"/>
      <c r="PI193" s="38"/>
      <c r="PJ193" s="38"/>
      <c r="PK193" s="38"/>
      <c r="PL193" s="38"/>
      <c r="PM193" s="38">
        <v>1</v>
      </c>
      <c r="PN193" s="38"/>
      <c r="PO193" s="38"/>
      <c r="PP193" s="38"/>
      <c r="PQ193" s="38"/>
      <c r="PR193" s="38">
        <v>1</v>
      </c>
      <c r="PS193" s="38"/>
      <c r="PT193" s="38"/>
      <c r="PU193" s="38"/>
      <c r="PV193" s="38"/>
      <c r="PW193" s="38"/>
      <c r="PX193" s="38"/>
      <c r="PY193" s="38"/>
      <c r="PZ193" s="38"/>
      <c r="QA193" s="38"/>
      <c r="QB193" s="38"/>
      <c r="QC193" s="38"/>
      <c r="QD193" s="38"/>
      <c r="QE193" s="38"/>
      <c r="QF193" s="38"/>
      <c r="QG193" s="38"/>
      <c r="QH193" s="38"/>
      <c r="QI193" s="38"/>
      <c r="QJ193" s="38"/>
      <c r="QK193" s="38"/>
      <c r="QL193" s="38"/>
      <c r="QM193" s="38"/>
      <c r="QN193" s="38"/>
      <c r="QO193" s="38"/>
      <c r="QP193" s="38"/>
      <c r="QQ193" s="38"/>
      <c r="QR193" s="38"/>
      <c r="QS193" s="38"/>
      <c r="QT193" s="38"/>
      <c r="QU193" s="38"/>
      <c r="QV193" s="38"/>
      <c r="QW193" s="38"/>
      <c r="QX193" s="38"/>
      <c r="QY193" s="38"/>
      <c r="QZ193" s="38"/>
      <c r="RA193" s="38"/>
      <c r="RB193" s="38"/>
      <c r="RC193" s="38"/>
      <c r="RD193" s="38"/>
      <c r="RE193" s="38"/>
      <c r="RF193" s="38"/>
      <c r="RG193" s="38"/>
      <c r="RH193" s="38"/>
      <c r="RI193" s="38"/>
      <c r="RJ193" s="38"/>
      <c r="RK193" s="38"/>
      <c r="RL193" s="38"/>
      <c r="RM193" s="38"/>
      <c r="RN193" s="38"/>
      <c r="RO193" s="38"/>
      <c r="RP193" s="38"/>
      <c r="RQ193" s="38"/>
      <c r="RR193" s="38"/>
      <c r="RS193" s="38"/>
      <c r="RT193" s="38"/>
      <c r="RU193" s="38"/>
      <c r="RV193" s="38"/>
      <c r="RW193" s="38"/>
      <c r="RX193" s="38"/>
      <c r="RY193" s="38"/>
      <c r="RZ193" s="38"/>
      <c r="SA193" s="38"/>
      <c r="SB193" s="38"/>
      <c r="SC193" s="38"/>
      <c r="SD193" s="38"/>
      <c r="SE193" s="38"/>
      <c r="SF193" s="38"/>
      <c r="SG193" s="38"/>
      <c r="SH193" s="38"/>
      <c r="SI193" s="38"/>
      <c r="SJ193" s="38"/>
      <c r="SK193" s="38"/>
      <c r="SL193" s="38"/>
      <c r="SM193" s="38"/>
      <c r="SN193" s="38"/>
      <c r="SO193" s="38"/>
      <c r="SP193" s="38"/>
      <c r="SQ193" s="38"/>
      <c r="SR193" s="38"/>
      <c r="SS193" s="38"/>
      <c r="ST193" s="38"/>
      <c r="SU193" s="38"/>
      <c r="SV193" s="38"/>
      <c r="SW193" s="38"/>
      <c r="SX193" s="38"/>
      <c r="SY193" s="38"/>
      <c r="SZ193" s="38"/>
      <c r="TA193" s="38"/>
      <c r="TB193" s="38"/>
      <c r="TC193" s="38"/>
      <c r="TD193" s="38"/>
      <c r="TE193" s="38"/>
      <c r="TF193" s="38"/>
      <c r="TG193" s="38"/>
      <c r="TH193" s="38"/>
      <c r="TI193" s="38"/>
      <c r="TJ193" s="38"/>
      <c r="TK193" s="38"/>
      <c r="TL193" s="38"/>
      <c r="TM193" s="38"/>
      <c r="TN193" s="38"/>
      <c r="TO193" s="38"/>
      <c r="TP193" s="38"/>
      <c r="TQ193" s="38"/>
      <c r="TR193" s="38"/>
      <c r="TS193" s="38"/>
      <c r="TT193" s="38"/>
      <c r="TU193" s="38"/>
      <c r="TV193" s="38"/>
      <c r="TW193" s="38"/>
      <c r="TX193" s="38"/>
      <c r="TY193" s="38"/>
      <c r="TZ193" s="38"/>
      <c r="UA193" s="38"/>
      <c r="UB193" s="38"/>
      <c r="UC193" s="38"/>
      <c r="UD193" s="38"/>
      <c r="UE193" s="38"/>
      <c r="UF193" s="38"/>
      <c r="UG193" s="38"/>
      <c r="UH193" s="38"/>
      <c r="UI193" s="38"/>
      <c r="UJ193" s="38"/>
      <c r="UK193" s="38"/>
      <c r="UL193" s="38"/>
      <c r="UM193" s="38"/>
      <c r="UN193" s="38"/>
      <c r="UO193" s="38"/>
      <c r="UP193" s="38"/>
      <c r="UQ193" s="38"/>
      <c r="UR193" s="38"/>
      <c r="US193" s="38"/>
      <c r="UT193" s="38"/>
      <c r="UU193" s="38"/>
      <c r="UV193" s="38"/>
      <c r="UW193" s="38"/>
      <c r="UX193" s="38"/>
      <c r="UY193" s="38"/>
      <c r="UZ193" s="38"/>
      <c r="VA193" s="38">
        <v>1</v>
      </c>
      <c r="VB193" s="38"/>
      <c r="VC193" s="38"/>
      <c r="VD193" s="38"/>
      <c r="VE193" s="38">
        <v>1</v>
      </c>
      <c r="VF193" s="38"/>
      <c r="VG193" s="38"/>
      <c r="VH193" s="38"/>
      <c r="VI193" s="38"/>
      <c r="VJ193" s="38"/>
      <c r="VK193" s="38"/>
      <c r="VL193" s="38"/>
      <c r="VM193" s="38"/>
      <c r="VN193" s="38"/>
      <c r="VO193" s="38"/>
      <c r="VP193" s="38"/>
      <c r="VQ193" s="38"/>
      <c r="VR193" s="38"/>
      <c r="VS193" s="38"/>
      <c r="VT193" s="38"/>
      <c r="VU193" s="38"/>
      <c r="VV193" s="38"/>
      <c r="VW193" s="38"/>
      <c r="VX193" s="38"/>
      <c r="VY193" s="38"/>
      <c r="VZ193" s="38"/>
      <c r="WA193" s="38"/>
      <c r="WB193" s="38"/>
      <c r="WC193" s="38"/>
      <c r="WD193" s="38"/>
      <c r="WE193" s="38"/>
      <c r="WF193" s="38"/>
      <c r="WG193" s="38"/>
      <c r="WH193" s="38"/>
      <c r="WI193" s="38"/>
      <c r="WJ193" s="38"/>
      <c r="WK193" s="38"/>
      <c r="WL193" s="38"/>
      <c r="WM193" s="38"/>
      <c r="WN193" s="38"/>
      <c r="WO193" s="38"/>
      <c r="WP193" s="38"/>
      <c r="WQ193" s="38"/>
      <c r="WR193" s="38"/>
      <c r="WS193" s="38"/>
      <c r="WT193" s="38"/>
      <c r="WU193" s="38"/>
      <c r="WV193" s="38"/>
      <c r="WW193" s="38"/>
      <c r="WX193" s="38"/>
      <c r="WY193" s="38"/>
      <c r="WZ193" s="38"/>
      <c r="XA193" s="38"/>
      <c r="XB193" s="38"/>
      <c r="XC193" s="38"/>
      <c r="XD193" s="38"/>
      <c r="XE193" s="38"/>
      <c r="XF193" s="38"/>
      <c r="XG193" s="38"/>
      <c r="XH193" s="38">
        <v>1</v>
      </c>
      <c r="XI193" s="38"/>
      <c r="XJ193" s="38"/>
      <c r="XK193" s="38"/>
      <c r="XL193" s="38"/>
      <c r="XM193" s="38"/>
      <c r="XN193" s="38">
        <v>1</v>
      </c>
      <c r="XO193" s="38"/>
      <c r="XP193" s="38"/>
      <c r="XQ193" s="38"/>
      <c r="XR193" s="38"/>
      <c r="XS193" s="38"/>
      <c r="XT193" s="38"/>
      <c r="XU193" s="38"/>
      <c r="XV193" s="38"/>
      <c r="XW193" s="38"/>
      <c r="XX193" s="38"/>
      <c r="XY193" s="38"/>
      <c r="XZ193" s="38"/>
      <c r="YA193" s="38"/>
      <c r="YB193" s="38"/>
      <c r="YC193" s="38"/>
      <c r="YD193" s="38"/>
      <c r="YE193" s="38"/>
      <c r="YF193" s="38"/>
      <c r="YG193" s="38"/>
      <c r="YH193" s="38"/>
      <c r="YI193" s="38"/>
      <c r="YJ193" s="38"/>
      <c r="YK193" s="38"/>
      <c r="YL193" s="38"/>
      <c r="YM193" s="38"/>
      <c r="YN193" s="38"/>
      <c r="YO193" s="38"/>
      <c r="YP193" s="38"/>
      <c r="YQ193" s="38"/>
      <c r="YR193" s="38"/>
      <c r="YS193" s="38"/>
      <c r="YT193" s="38"/>
      <c r="YU193" s="38"/>
      <c r="YV193" s="38"/>
      <c r="YW193" s="38"/>
      <c r="YX193" s="38"/>
      <c r="YY193" s="38"/>
      <c r="YZ193" s="38"/>
      <c r="ZA193" s="38"/>
      <c r="ZB193" s="38"/>
      <c r="ZC193" s="38"/>
      <c r="ZD193" s="38"/>
      <c r="ZE193" s="38"/>
      <c r="ZF193" s="38"/>
      <c r="ZG193" s="38"/>
      <c r="ZH193" s="38"/>
      <c r="ZI193" s="38"/>
      <c r="ZJ193" s="38"/>
      <c r="ZK193" s="38"/>
      <c r="ZL193" s="38"/>
      <c r="ZM193" s="38"/>
      <c r="ZN193" s="38"/>
      <c r="ZO193" s="38"/>
      <c r="ZP193" s="38"/>
      <c r="ZQ193" s="38"/>
      <c r="ZR193" s="38"/>
      <c r="ZS193" s="38"/>
      <c r="ZT193" s="38"/>
      <c r="ZU193" s="38"/>
      <c r="ZV193" s="38"/>
      <c r="ZW193" s="38"/>
      <c r="ZX193" s="38"/>
      <c r="ZY193" s="38"/>
      <c r="ZZ193" s="38"/>
      <c r="AAA193" s="38"/>
      <c r="AAB193" s="38"/>
      <c r="AAC193" s="38"/>
      <c r="AAD193" s="38"/>
      <c r="AAE193" s="38"/>
      <c r="AAF193" s="38"/>
      <c r="AAG193" s="38"/>
      <c r="AAH193" s="38"/>
      <c r="AAI193" s="38"/>
      <c r="AAJ193" s="31">
        <f t="shared" si="15"/>
        <v>0</v>
      </c>
      <c r="AAK193" s="5"/>
    </row>
    <row r="194" spans="1:713" s="36" customFormat="1" hidden="1" x14ac:dyDescent="0.25">
      <c r="A194" s="43" t="s">
        <v>98</v>
      </c>
      <c r="B194" s="77">
        <f t="shared" si="14"/>
        <v>0</v>
      </c>
      <c r="C194" s="69">
        <v>1</v>
      </c>
      <c r="D194" s="71">
        <v>43185</v>
      </c>
      <c r="E194" s="79">
        <v>28.37</v>
      </c>
      <c r="F194" s="79">
        <f t="shared" si="19"/>
        <v>0</v>
      </c>
      <c r="G194" s="77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  <c r="AK194" s="38"/>
      <c r="AL194" s="38"/>
      <c r="AM194" s="38"/>
      <c r="AN194" s="38"/>
      <c r="AO194" s="38"/>
      <c r="AP194" s="38"/>
      <c r="AQ194" s="38"/>
      <c r="AR194" s="38"/>
      <c r="AS194" s="38"/>
      <c r="AT194" s="38"/>
      <c r="AU194" s="38"/>
      <c r="AV194" s="38"/>
      <c r="AW194" s="38"/>
      <c r="AX194" s="38"/>
      <c r="AY194" s="38"/>
      <c r="AZ194" s="38"/>
      <c r="BA194" s="38"/>
      <c r="BB194" s="38"/>
      <c r="BC194" s="38"/>
      <c r="BD194" s="38"/>
      <c r="BE194" s="38"/>
      <c r="BF194" s="38"/>
      <c r="BG194" s="38"/>
      <c r="BH194" s="38"/>
      <c r="BI194" s="38"/>
      <c r="BJ194" s="38"/>
      <c r="BK194" s="38"/>
      <c r="BL194" s="38"/>
      <c r="BM194" s="38"/>
      <c r="BN194" s="38"/>
      <c r="BO194" s="38"/>
      <c r="BP194" s="38"/>
      <c r="BQ194" s="38"/>
      <c r="BR194" s="38"/>
      <c r="BS194" s="38"/>
      <c r="BT194" s="38"/>
      <c r="BU194" s="38"/>
      <c r="BV194" s="38"/>
      <c r="BW194" s="38"/>
      <c r="BX194" s="38"/>
      <c r="BY194" s="38"/>
      <c r="BZ194" s="38"/>
      <c r="CA194" s="38"/>
      <c r="CB194" s="38"/>
      <c r="CC194" s="38"/>
      <c r="CD194" s="38"/>
      <c r="CE194" s="38"/>
      <c r="CF194" s="38"/>
      <c r="CG194" s="38"/>
      <c r="CH194" s="38"/>
      <c r="CI194" s="38"/>
      <c r="CJ194" s="38"/>
      <c r="CK194" s="38"/>
      <c r="CL194" s="38"/>
      <c r="CM194" s="38"/>
      <c r="CN194" s="38"/>
      <c r="CO194" s="38"/>
      <c r="CP194" s="38"/>
      <c r="CQ194" s="38"/>
      <c r="CR194" s="38"/>
      <c r="CS194" s="38"/>
      <c r="CT194" s="38"/>
      <c r="CU194" s="38"/>
      <c r="CV194" s="38"/>
      <c r="CW194" s="38"/>
      <c r="CX194" s="38"/>
      <c r="CY194" s="38"/>
      <c r="CZ194" s="38"/>
      <c r="DA194" s="38"/>
      <c r="DB194" s="38"/>
      <c r="DC194" s="38"/>
      <c r="DD194" s="38"/>
      <c r="DE194" s="38"/>
      <c r="DF194" s="38"/>
      <c r="DG194" s="38"/>
      <c r="DH194" s="38"/>
      <c r="DI194" s="38"/>
      <c r="DJ194" s="38"/>
      <c r="DK194" s="38"/>
      <c r="DL194" s="38"/>
      <c r="DM194" s="38"/>
      <c r="DN194" s="38"/>
      <c r="DO194" s="38"/>
      <c r="DP194" s="38"/>
      <c r="DQ194" s="38"/>
      <c r="DR194" s="38"/>
      <c r="DS194" s="38"/>
      <c r="DT194" s="38"/>
      <c r="DU194" s="38">
        <v>1</v>
      </c>
      <c r="DV194" s="38"/>
      <c r="DW194" s="38"/>
      <c r="DX194" s="38"/>
      <c r="DY194" s="38"/>
      <c r="DZ194" s="38"/>
      <c r="EA194" s="38"/>
      <c r="EB194" s="38"/>
      <c r="EC194" s="38"/>
      <c r="ED194" s="38"/>
      <c r="EE194" s="38"/>
      <c r="EF194" s="38"/>
      <c r="EG194" s="38"/>
      <c r="EH194" s="38"/>
      <c r="EI194" s="38">
        <v>1</v>
      </c>
      <c r="EJ194" s="38"/>
      <c r="EK194" s="38"/>
      <c r="EL194" s="38"/>
      <c r="EM194" s="38"/>
      <c r="EN194" s="38"/>
      <c r="EO194" s="38"/>
      <c r="EP194" s="38"/>
      <c r="EQ194" s="38"/>
      <c r="ER194" s="38"/>
      <c r="ES194" s="38"/>
      <c r="ET194" s="38"/>
      <c r="EU194" s="38"/>
      <c r="EV194" s="38"/>
      <c r="EW194" s="38"/>
      <c r="EX194" s="38"/>
      <c r="EY194" s="38"/>
      <c r="EZ194" s="38"/>
      <c r="FA194" s="38"/>
      <c r="FB194" s="38"/>
      <c r="FC194" s="38"/>
      <c r="FD194" s="38"/>
      <c r="FE194" s="38"/>
      <c r="FF194" s="38"/>
      <c r="FG194" s="38"/>
      <c r="FH194" s="38"/>
      <c r="FI194" s="38"/>
      <c r="FJ194" s="38"/>
      <c r="FK194" s="38"/>
      <c r="FL194" s="38"/>
      <c r="FM194" s="38"/>
      <c r="FN194" s="38"/>
      <c r="FO194" s="38"/>
      <c r="FP194" s="38"/>
      <c r="FQ194" s="38"/>
      <c r="FR194" s="38"/>
      <c r="FS194" s="38"/>
      <c r="FT194" s="38"/>
      <c r="FU194" s="38"/>
      <c r="FV194" s="38"/>
      <c r="FW194" s="38"/>
      <c r="FX194" s="38"/>
      <c r="FY194" s="38"/>
      <c r="FZ194" s="38"/>
      <c r="GA194" s="38"/>
      <c r="GB194" s="38"/>
      <c r="GC194" s="38"/>
      <c r="GD194" s="38"/>
      <c r="GE194" s="38"/>
      <c r="GF194" s="38"/>
      <c r="GG194" s="38"/>
      <c r="GH194" s="38"/>
      <c r="GI194" s="38"/>
      <c r="GJ194" s="38"/>
      <c r="GK194" s="38"/>
      <c r="GL194" s="38"/>
      <c r="GM194" s="38"/>
      <c r="GN194" s="38"/>
      <c r="GO194" s="38"/>
      <c r="GP194" s="38"/>
      <c r="GQ194" s="38"/>
      <c r="GR194" s="38"/>
      <c r="GS194" s="38"/>
      <c r="GT194" s="38"/>
      <c r="GU194" s="38"/>
      <c r="GV194" s="38"/>
      <c r="GW194" s="38"/>
      <c r="GX194" s="38"/>
      <c r="GY194" s="38"/>
      <c r="GZ194" s="38"/>
      <c r="HA194" s="38"/>
      <c r="HB194" s="38"/>
      <c r="HC194" s="38"/>
      <c r="HD194" s="38"/>
      <c r="HE194" s="38"/>
      <c r="HF194" s="38"/>
      <c r="HG194" s="38"/>
      <c r="HH194" s="38"/>
      <c r="HI194" s="38"/>
      <c r="HJ194" s="38"/>
      <c r="HK194" s="38"/>
      <c r="HL194" s="38"/>
      <c r="HM194" s="38"/>
      <c r="HN194" s="38"/>
      <c r="HO194" s="38"/>
      <c r="HP194" s="38"/>
      <c r="HQ194" s="38"/>
      <c r="HR194" s="38"/>
      <c r="HS194" s="38"/>
      <c r="HT194" s="38"/>
      <c r="HU194" s="38"/>
      <c r="HV194" s="38"/>
      <c r="HW194" s="38"/>
      <c r="HX194" s="38"/>
      <c r="HY194" s="38"/>
      <c r="HZ194" s="38"/>
      <c r="IA194" s="38"/>
      <c r="IB194" s="38"/>
      <c r="IC194" s="38"/>
      <c r="ID194" s="38"/>
      <c r="IE194" s="38"/>
      <c r="IF194" s="38"/>
      <c r="IG194" s="38"/>
      <c r="IH194" s="38"/>
      <c r="II194" s="38"/>
      <c r="IJ194" s="38"/>
      <c r="IK194" s="38"/>
      <c r="IL194" s="38"/>
      <c r="IM194" s="38"/>
      <c r="IN194" s="38"/>
      <c r="IO194" s="38"/>
      <c r="IP194" s="38"/>
      <c r="IQ194" s="38"/>
      <c r="IR194" s="38"/>
      <c r="IS194" s="38"/>
      <c r="IT194" s="38"/>
      <c r="IU194" s="38"/>
      <c r="IV194" s="38"/>
      <c r="IW194" s="38"/>
      <c r="IX194" s="38"/>
      <c r="IY194" s="38"/>
      <c r="IZ194" s="38"/>
      <c r="JA194" s="38"/>
      <c r="JB194" s="38"/>
      <c r="JC194" s="38"/>
      <c r="JD194" s="38"/>
      <c r="JE194" s="38"/>
      <c r="JF194" s="38"/>
      <c r="JG194" s="38"/>
      <c r="JH194" s="38"/>
      <c r="JI194" s="38"/>
      <c r="JJ194" s="38"/>
      <c r="JK194" s="38"/>
      <c r="JL194" s="38"/>
      <c r="JM194" s="38"/>
      <c r="JN194" s="38"/>
      <c r="JO194" s="38"/>
      <c r="JP194" s="38"/>
      <c r="JQ194" s="38"/>
      <c r="JR194" s="38"/>
      <c r="JS194" s="38"/>
      <c r="JT194" s="38"/>
      <c r="JU194" s="38"/>
      <c r="JV194" s="38"/>
      <c r="JW194" s="38"/>
      <c r="JX194" s="38"/>
      <c r="JY194" s="38"/>
      <c r="JZ194" s="38"/>
      <c r="KA194" s="38"/>
      <c r="KB194" s="38"/>
      <c r="KC194" s="38"/>
      <c r="KD194" s="38"/>
      <c r="KE194" s="38"/>
      <c r="KF194" s="38"/>
      <c r="KG194" s="38"/>
      <c r="KH194" s="38"/>
      <c r="KI194" s="38"/>
      <c r="KJ194" s="38"/>
      <c r="KK194" s="38"/>
      <c r="KL194" s="38"/>
      <c r="KM194" s="38"/>
      <c r="KN194" s="38"/>
      <c r="KO194" s="38"/>
      <c r="KP194" s="38"/>
      <c r="KQ194" s="38"/>
      <c r="KR194" s="38"/>
      <c r="KS194" s="38"/>
      <c r="KT194" s="38"/>
      <c r="KU194" s="38"/>
      <c r="KV194" s="38"/>
      <c r="KW194" s="38"/>
      <c r="KX194" s="38"/>
      <c r="KY194" s="38"/>
      <c r="KZ194" s="38"/>
      <c r="LA194" s="38"/>
      <c r="LB194" s="38"/>
      <c r="LC194" s="38"/>
      <c r="LD194" s="38"/>
      <c r="LE194" s="38"/>
      <c r="LF194" s="38"/>
      <c r="LG194" s="38"/>
      <c r="LH194" s="38"/>
      <c r="LI194" s="38"/>
      <c r="LJ194" s="38"/>
      <c r="LK194" s="38"/>
      <c r="LL194" s="38"/>
      <c r="LM194" s="38"/>
      <c r="LN194" s="38"/>
      <c r="LO194" s="38"/>
      <c r="LP194" s="38"/>
      <c r="LQ194" s="38"/>
      <c r="LR194" s="38"/>
      <c r="LS194" s="38"/>
      <c r="LT194" s="38"/>
      <c r="LU194" s="38"/>
      <c r="LV194" s="38"/>
      <c r="LW194" s="38"/>
      <c r="LX194" s="38"/>
      <c r="LY194" s="38"/>
      <c r="LZ194" s="38"/>
      <c r="MA194" s="38"/>
      <c r="MB194" s="38"/>
      <c r="MC194" s="38"/>
      <c r="MD194" s="38"/>
      <c r="ME194" s="38"/>
      <c r="MF194" s="38"/>
      <c r="MG194" s="38"/>
      <c r="MH194" s="38"/>
      <c r="MI194" s="38"/>
      <c r="MJ194" s="38"/>
      <c r="MK194" s="38"/>
      <c r="ML194" s="38"/>
      <c r="MM194" s="38"/>
      <c r="MN194" s="38"/>
      <c r="MO194" s="38"/>
      <c r="MP194" s="38"/>
      <c r="MQ194" s="38"/>
      <c r="MR194" s="38"/>
      <c r="MS194" s="38"/>
      <c r="MT194" s="38"/>
      <c r="MU194" s="38"/>
      <c r="MV194" s="38"/>
      <c r="MW194" s="38"/>
      <c r="MX194" s="38"/>
      <c r="MY194" s="38"/>
      <c r="MZ194" s="38"/>
      <c r="NA194" s="38"/>
      <c r="NB194" s="38"/>
      <c r="NC194" s="38"/>
      <c r="ND194" s="38"/>
      <c r="NE194" s="38"/>
      <c r="NF194" s="38"/>
      <c r="NG194" s="38"/>
      <c r="NH194" s="38"/>
      <c r="NI194" s="38"/>
      <c r="NJ194" s="38"/>
      <c r="NK194" s="38"/>
      <c r="NL194" s="38"/>
      <c r="NM194" s="38"/>
      <c r="NN194" s="38"/>
      <c r="NO194" s="38"/>
      <c r="NP194" s="38"/>
      <c r="NQ194" s="38"/>
      <c r="NR194" s="38"/>
      <c r="NS194" s="38"/>
      <c r="NT194" s="38"/>
      <c r="NU194" s="38"/>
      <c r="NV194" s="38"/>
      <c r="NW194" s="38"/>
      <c r="NX194" s="38"/>
      <c r="NY194" s="38"/>
      <c r="NZ194" s="38"/>
      <c r="OA194" s="38"/>
      <c r="OB194" s="38"/>
      <c r="OC194" s="38"/>
      <c r="OD194" s="38"/>
      <c r="OE194" s="38"/>
      <c r="OF194" s="38"/>
      <c r="OG194" s="38"/>
      <c r="OH194" s="38"/>
      <c r="OI194" s="38"/>
      <c r="OJ194" s="38"/>
      <c r="OK194" s="38"/>
      <c r="OL194" s="38"/>
      <c r="OM194" s="38"/>
      <c r="ON194" s="38"/>
      <c r="OO194" s="38"/>
      <c r="OP194" s="38"/>
      <c r="OQ194" s="38"/>
      <c r="OR194" s="38"/>
      <c r="OS194" s="38"/>
      <c r="OT194" s="38"/>
      <c r="OU194" s="38"/>
      <c r="OV194" s="38"/>
      <c r="OW194" s="38"/>
      <c r="OX194" s="38"/>
      <c r="OY194" s="38"/>
      <c r="OZ194" s="38"/>
      <c r="PA194" s="38"/>
      <c r="PB194" s="38"/>
      <c r="PC194" s="38"/>
      <c r="PD194" s="38"/>
      <c r="PE194" s="38"/>
      <c r="PF194" s="38"/>
      <c r="PG194" s="38"/>
      <c r="PH194" s="38"/>
      <c r="PI194" s="38"/>
      <c r="PJ194" s="38"/>
      <c r="PK194" s="38"/>
      <c r="PL194" s="38"/>
      <c r="PM194" s="38"/>
      <c r="PN194" s="38"/>
      <c r="PO194" s="38"/>
      <c r="PP194" s="38"/>
      <c r="PQ194" s="38"/>
      <c r="PR194" s="38"/>
      <c r="PS194" s="38"/>
      <c r="PT194" s="38"/>
      <c r="PU194" s="38"/>
      <c r="PV194" s="38"/>
      <c r="PW194" s="38"/>
      <c r="PX194" s="38"/>
      <c r="PY194" s="38"/>
      <c r="PZ194" s="38"/>
      <c r="QA194" s="38"/>
      <c r="QB194" s="38"/>
      <c r="QC194" s="38"/>
      <c r="QD194" s="38"/>
      <c r="QE194" s="38"/>
      <c r="QF194" s="38"/>
      <c r="QG194" s="38"/>
      <c r="QH194" s="38"/>
      <c r="QI194" s="38"/>
      <c r="QJ194" s="38"/>
      <c r="QK194" s="38"/>
      <c r="QL194" s="38"/>
      <c r="QM194" s="38"/>
      <c r="QN194" s="38"/>
      <c r="QO194" s="38"/>
      <c r="QP194" s="38"/>
      <c r="QQ194" s="38"/>
      <c r="QR194" s="38"/>
      <c r="QS194" s="38"/>
      <c r="QT194" s="38"/>
      <c r="QU194" s="38"/>
      <c r="QV194" s="38"/>
      <c r="QW194" s="38"/>
      <c r="QX194" s="38"/>
      <c r="QY194" s="38"/>
      <c r="QZ194" s="38"/>
      <c r="RA194" s="38"/>
      <c r="RB194" s="38"/>
      <c r="RC194" s="38"/>
      <c r="RD194" s="38"/>
      <c r="RE194" s="38"/>
      <c r="RF194" s="38"/>
      <c r="RG194" s="38"/>
      <c r="RH194" s="38"/>
      <c r="RI194" s="38"/>
      <c r="RJ194" s="38"/>
      <c r="RK194" s="38"/>
      <c r="RL194" s="38"/>
      <c r="RM194" s="38"/>
      <c r="RN194" s="38"/>
      <c r="RO194" s="38"/>
      <c r="RP194" s="38"/>
      <c r="RQ194" s="38"/>
      <c r="RR194" s="38"/>
      <c r="RS194" s="38"/>
      <c r="RT194" s="38"/>
      <c r="RU194" s="38"/>
      <c r="RV194" s="38"/>
      <c r="RW194" s="38"/>
      <c r="RX194" s="38"/>
      <c r="RY194" s="38"/>
      <c r="RZ194" s="38"/>
      <c r="SA194" s="38"/>
      <c r="SB194" s="38"/>
      <c r="SC194" s="38"/>
      <c r="SD194" s="38"/>
      <c r="SE194" s="38"/>
      <c r="SF194" s="38"/>
      <c r="SG194" s="38"/>
      <c r="SH194" s="38"/>
      <c r="SI194" s="38"/>
      <c r="SJ194" s="38"/>
      <c r="SK194" s="38"/>
      <c r="SL194" s="38"/>
      <c r="SM194" s="38"/>
      <c r="SN194" s="38"/>
      <c r="SO194" s="38"/>
      <c r="SP194" s="38"/>
      <c r="SQ194" s="38"/>
      <c r="SR194" s="38"/>
      <c r="SS194" s="38"/>
      <c r="ST194" s="38"/>
      <c r="SU194" s="38"/>
      <c r="SV194" s="38"/>
      <c r="SW194" s="38"/>
      <c r="SX194" s="38"/>
      <c r="SY194" s="38"/>
      <c r="SZ194" s="38"/>
      <c r="TA194" s="38"/>
      <c r="TB194" s="38"/>
      <c r="TC194" s="38"/>
      <c r="TD194" s="38"/>
      <c r="TE194" s="38"/>
      <c r="TF194" s="38"/>
      <c r="TG194" s="38"/>
      <c r="TH194" s="38"/>
      <c r="TI194" s="38"/>
      <c r="TJ194" s="38"/>
      <c r="TK194" s="38"/>
      <c r="TL194" s="38"/>
      <c r="TM194" s="38"/>
      <c r="TN194" s="38"/>
      <c r="TO194" s="38"/>
      <c r="TP194" s="38"/>
      <c r="TQ194" s="38"/>
      <c r="TR194" s="38"/>
      <c r="TS194" s="38"/>
      <c r="TT194" s="38"/>
      <c r="TU194" s="38"/>
      <c r="TV194" s="38"/>
      <c r="TW194" s="38"/>
      <c r="TX194" s="38"/>
      <c r="TY194" s="38"/>
      <c r="TZ194" s="38"/>
      <c r="UA194" s="38"/>
      <c r="UB194" s="38"/>
      <c r="UC194" s="38"/>
      <c r="UD194" s="38"/>
      <c r="UE194" s="38"/>
      <c r="UF194" s="38"/>
      <c r="UG194" s="38"/>
      <c r="UH194" s="38"/>
      <c r="UI194" s="38"/>
      <c r="UJ194" s="38"/>
      <c r="UK194" s="38"/>
      <c r="UL194" s="38"/>
      <c r="UM194" s="38"/>
      <c r="UN194" s="38"/>
      <c r="UO194" s="38"/>
      <c r="UP194" s="38"/>
      <c r="UQ194" s="38"/>
      <c r="UR194" s="38"/>
      <c r="US194" s="38"/>
      <c r="UT194" s="38"/>
      <c r="UU194" s="38"/>
      <c r="UV194" s="38"/>
      <c r="UW194" s="38"/>
      <c r="UX194" s="38"/>
      <c r="UY194" s="38"/>
      <c r="UZ194" s="38"/>
      <c r="VA194" s="38"/>
      <c r="VB194" s="38"/>
      <c r="VC194" s="38"/>
      <c r="VD194" s="38"/>
      <c r="VE194" s="38"/>
      <c r="VF194" s="38"/>
      <c r="VG194" s="38"/>
      <c r="VH194" s="38"/>
      <c r="VI194" s="38"/>
      <c r="VJ194" s="38"/>
      <c r="VK194" s="38"/>
      <c r="VL194" s="38"/>
      <c r="VM194" s="38"/>
      <c r="VN194" s="38"/>
      <c r="VO194" s="38"/>
      <c r="VP194" s="38"/>
      <c r="VQ194" s="38"/>
      <c r="VR194" s="38"/>
      <c r="VS194" s="38"/>
      <c r="VT194" s="38"/>
      <c r="VU194" s="38"/>
      <c r="VV194" s="38"/>
      <c r="VW194" s="38"/>
      <c r="VX194" s="38"/>
      <c r="VY194" s="38"/>
      <c r="VZ194" s="38"/>
      <c r="WA194" s="38"/>
      <c r="WB194" s="38"/>
      <c r="WC194" s="38"/>
      <c r="WD194" s="38"/>
      <c r="WE194" s="38"/>
      <c r="WF194" s="38"/>
      <c r="WG194" s="38"/>
      <c r="WH194" s="38"/>
      <c r="WI194" s="38"/>
      <c r="WJ194" s="38"/>
      <c r="WK194" s="38"/>
      <c r="WL194" s="38"/>
      <c r="WM194" s="38"/>
      <c r="WN194" s="38"/>
      <c r="WO194" s="38"/>
      <c r="WP194" s="38"/>
      <c r="WQ194" s="38"/>
      <c r="WR194" s="38"/>
      <c r="WS194" s="38"/>
      <c r="WT194" s="38"/>
      <c r="WU194" s="38"/>
      <c r="WV194" s="38"/>
      <c r="WW194" s="38"/>
      <c r="WX194" s="38"/>
      <c r="WY194" s="38"/>
      <c r="WZ194" s="38"/>
      <c r="XA194" s="38"/>
      <c r="XB194" s="38"/>
      <c r="XC194" s="38"/>
      <c r="XD194" s="38"/>
      <c r="XE194" s="38"/>
      <c r="XF194" s="38"/>
      <c r="XG194" s="38"/>
      <c r="XH194" s="38"/>
      <c r="XI194" s="38"/>
      <c r="XJ194" s="38"/>
      <c r="XK194" s="38"/>
      <c r="XL194" s="38"/>
      <c r="XM194" s="38"/>
      <c r="XN194" s="38"/>
      <c r="XO194" s="38"/>
      <c r="XP194" s="38"/>
      <c r="XQ194" s="38"/>
      <c r="XR194" s="38"/>
      <c r="XS194" s="38"/>
      <c r="XT194" s="38"/>
      <c r="XU194" s="38"/>
      <c r="XV194" s="38"/>
      <c r="XW194" s="38"/>
      <c r="XX194" s="38"/>
      <c r="XY194" s="38"/>
      <c r="XZ194" s="38"/>
      <c r="YA194" s="38"/>
      <c r="YB194" s="38"/>
      <c r="YC194" s="38"/>
      <c r="YD194" s="38"/>
      <c r="YE194" s="38"/>
      <c r="YF194" s="38"/>
      <c r="YG194" s="38"/>
      <c r="YH194" s="38"/>
      <c r="YI194" s="38"/>
      <c r="YJ194" s="38"/>
      <c r="YK194" s="38"/>
      <c r="YL194" s="38"/>
      <c r="YM194" s="38"/>
      <c r="YN194" s="38"/>
      <c r="YO194" s="38"/>
      <c r="YP194" s="38"/>
      <c r="YQ194" s="38"/>
      <c r="YR194" s="38"/>
      <c r="YS194" s="38"/>
      <c r="YT194" s="38"/>
      <c r="YU194" s="38"/>
      <c r="YV194" s="38"/>
      <c r="YW194" s="38"/>
      <c r="YX194" s="38"/>
      <c r="YY194" s="38"/>
      <c r="YZ194" s="38"/>
      <c r="ZA194" s="38"/>
      <c r="ZB194" s="38"/>
      <c r="ZC194" s="38"/>
      <c r="ZD194" s="38"/>
      <c r="ZE194" s="38"/>
      <c r="ZF194" s="38"/>
      <c r="ZG194" s="38"/>
      <c r="ZH194" s="38"/>
      <c r="ZI194" s="38"/>
      <c r="ZJ194" s="38"/>
      <c r="ZK194" s="38"/>
      <c r="ZL194" s="38"/>
      <c r="ZM194" s="38"/>
      <c r="ZN194" s="38"/>
      <c r="ZO194" s="38"/>
      <c r="ZP194" s="38"/>
      <c r="ZQ194" s="38"/>
      <c r="ZR194" s="38"/>
      <c r="ZS194" s="38"/>
      <c r="ZT194" s="38"/>
      <c r="ZU194" s="38"/>
      <c r="ZV194" s="38"/>
      <c r="ZW194" s="38"/>
      <c r="ZX194" s="38"/>
      <c r="ZY194" s="38"/>
      <c r="ZZ194" s="38"/>
      <c r="AAA194" s="38"/>
      <c r="AAB194" s="38"/>
      <c r="AAC194" s="38"/>
      <c r="AAD194" s="38"/>
      <c r="AAE194" s="38"/>
      <c r="AAF194" s="38"/>
      <c r="AAG194" s="38"/>
      <c r="AAH194" s="38"/>
      <c r="AAI194" s="38"/>
      <c r="AAJ194" s="31">
        <f t="shared" si="15"/>
        <v>0</v>
      </c>
      <c r="AAK194" s="5"/>
    </row>
    <row r="195" spans="1:713" s="36" customFormat="1" x14ac:dyDescent="0.25">
      <c r="A195" s="43" t="s">
        <v>172</v>
      </c>
      <c r="B195" s="77">
        <f t="shared" si="14"/>
        <v>0</v>
      </c>
      <c r="C195" s="69">
        <v>1</v>
      </c>
      <c r="D195" s="71">
        <v>43248</v>
      </c>
      <c r="E195" s="79">
        <v>28.99</v>
      </c>
      <c r="F195" s="79">
        <f t="shared" si="19"/>
        <v>0</v>
      </c>
      <c r="G195" s="77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  <c r="AK195" s="38"/>
      <c r="AL195" s="38"/>
      <c r="AM195" s="38"/>
      <c r="AN195" s="38"/>
      <c r="AO195" s="38"/>
      <c r="AP195" s="38"/>
      <c r="AQ195" s="38"/>
      <c r="AR195" s="38"/>
      <c r="AS195" s="38"/>
      <c r="AT195" s="38"/>
      <c r="AU195" s="38"/>
      <c r="AV195" s="38"/>
      <c r="AW195" s="38"/>
      <c r="AX195" s="38"/>
      <c r="AY195" s="38"/>
      <c r="AZ195" s="38"/>
      <c r="BA195" s="38"/>
      <c r="BB195" s="38"/>
      <c r="BC195" s="38"/>
      <c r="BD195" s="38"/>
      <c r="BE195" s="38"/>
      <c r="BF195" s="38"/>
      <c r="BG195" s="38"/>
      <c r="BH195" s="38"/>
      <c r="BI195" s="38"/>
      <c r="BJ195" s="38"/>
      <c r="BK195" s="38"/>
      <c r="BL195" s="38"/>
      <c r="BM195" s="38"/>
      <c r="BN195" s="38"/>
      <c r="BO195" s="38"/>
      <c r="BP195" s="38"/>
      <c r="BQ195" s="38"/>
      <c r="BR195" s="38"/>
      <c r="BS195" s="38"/>
      <c r="BT195" s="38"/>
      <c r="BU195" s="38"/>
      <c r="BV195" s="38"/>
      <c r="BW195" s="38"/>
      <c r="BX195" s="38"/>
      <c r="BY195" s="38"/>
      <c r="BZ195" s="38"/>
      <c r="CA195" s="38"/>
      <c r="CB195" s="38"/>
      <c r="CC195" s="38"/>
      <c r="CD195" s="38"/>
      <c r="CE195" s="38"/>
      <c r="CF195" s="38"/>
      <c r="CG195" s="38"/>
      <c r="CH195" s="38"/>
      <c r="CI195" s="38"/>
      <c r="CJ195" s="38"/>
      <c r="CK195" s="38"/>
      <c r="CL195" s="38"/>
      <c r="CM195" s="38"/>
      <c r="CN195" s="38"/>
      <c r="CO195" s="38"/>
      <c r="CP195" s="38"/>
      <c r="CQ195" s="38"/>
      <c r="CR195" s="38"/>
      <c r="CS195" s="38"/>
      <c r="CT195" s="38"/>
      <c r="CU195" s="38"/>
      <c r="CV195" s="38"/>
      <c r="CW195" s="38"/>
      <c r="CX195" s="38"/>
      <c r="CY195" s="38"/>
      <c r="CZ195" s="38"/>
      <c r="DA195" s="38"/>
      <c r="DB195" s="38"/>
      <c r="DC195" s="38"/>
      <c r="DD195" s="38"/>
      <c r="DE195" s="38"/>
      <c r="DF195" s="38"/>
      <c r="DG195" s="38"/>
      <c r="DH195" s="38"/>
      <c r="DI195" s="38"/>
      <c r="DJ195" s="38"/>
      <c r="DK195" s="38"/>
      <c r="DL195" s="38"/>
      <c r="DM195" s="38"/>
      <c r="DN195" s="38"/>
      <c r="DO195" s="38"/>
      <c r="DP195" s="38"/>
      <c r="DQ195" s="38"/>
      <c r="DR195" s="38"/>
      <c r="DS195" s="38"/>
      <c r="DT195" s="38"/>
      <c r="DU195" s="38"/>
      <c r="DV195" s="38"/>
      <c r="DW195" s="38"/>
      <c r="DX195" s="38"/>
      <c r="DY195" s="38"/>
      <c r="DZ195" s="38"/>
      <c r="EA195" s="38"/>
      <c r="EB195" s="38"/>
      <c r="EC195" s="38"/>
      <c r="ED195" s="38"/>
      <c r="EE195" s="38"/>
      <c r="EF195" s="38"/>
      <c r="EG195" s="38"/>
      <c r="EH195" s="38"/>
      <c r="EI195" s="38"/>
      <c r="EJ195" s="38"/>
      <c r="EK195" s="38"/>
      <c r="EL195" s="38"/>
      <c r="EM195" s="38"/>
      <c r="EN195" s="38"/>
      <c r="EO195" s="38"/>
      <c r="EP195" s="38"/>
      <c r="EQ195" s="38"/>
      <c r="ER195" s="38"/>
      <c r="ES195" s="38"/>
      <c r="ET195" s="38"/>
      <c r="EU195" s="38"/>
      <c r="EV195" s="38"/>
      <c r="EW195" s="38"/>
      <c r="EX195" s="38"/>
      <c r="EY195" s="38"/>
      <c r="EZ195" s="38"/>
      <c r="FA195" s="38"/>
      <c r="FB195" s="38"/>
      <c r="FC195" s="38"/>
      <c r="FD195" s="38"/>
      <c r="FE195" s="38"/>
      <c r="FF195" s="38"/>
      <c r="FG195" s="38"/>
      <c r="FH195" s="38"/>
      <c r="FI195" s="38"/>
      <c r="FJ195" s="38"/>
      <c r="FK195" s="38"/>
      <c r="FL195" s="38"/>
      <c r="FM195" s="38"/>
      <c r="FN195" s="38"/>
      <c r="FO195" s="38"/>
      <c r="FP195" s="38"/>
      <c r="FQ195" s="38"/>
      <c r="FR195" s="38"/>
      <c r="FS195" s="38"/>
      <c r="FT195" s="38"/>
      <c r="FU195" s="38"/>
      <c r="FV195" s="38"/>
      <c r="FW195" s="38"/>
      <c r="FX195" s="38"/>
      <c r="FY195" s="38"/>
      <c r="FZ195" s="38"/>
      <c r="GA195" s="38"/>
      <c r="GB195" s="38"/>
      <c r="GC195" s="38"/>
      <c r="GD195" s="38"/>
      <c r="GE195" s="38"/>
      <c r="GF195" s="38"/>
      <c r="GG195" s="38"/>
      <c r="GH195" s="38"/>
      <c r="GI195" s="38"/>
      <c r="GJ195" s="38"/>
      <c r="GK195" s="38"/>
      <c r="GL195" s="38"/>
      <c r="GM195" s="38"/>
      <c r="GN195" s="38"/>
      <c r="GO195" s="38"/>
      <c r="GP195" s="38"/>
      <c r="GQ195" s="38"/>
      <c r="GR195" s="38"/>
      <c r="GS195" s="38"/>
      <c r="GT195" s="38"/>
      <c r="GU195" s="38"/>
      <c r="GV195" s="38"/>
      <c r="GW195" s="38"/>
      <c r="GX195" s="38"/>
      <c r="GY195" s="38"/>
      <c r="GZ195" s="38"/>
      <c r="HA195" s="38"/>
      <c r="HB195" s="38"/>
      <c r="HC195" s="38"/>
      <c r="HD195" s="38"/>
      <c r="HE195" s="38"/>
      <c r="HF195" s="38"/>
      <c r="HG195" s="38"/>
      <c r="HH195" s="38"/>
      <c r="HI195" s="38"/>
      <c r="HJ195" s="38"/>
      <c r="HK195" s="38"/>
      <c r="HL195" s="38"/>
      <c r="HM195" s="38"/>
      <c r="HN195" s="38"/>
      <c r="HO195" s="38"/>
      <c r="HP195" s="38"/>
      <c r="HQ195" s="38"/>
      <c r="HR195" s="38"/>
      <c r="HS195" s="38"/>
      <c r="HT195" s="38"/>
      <c r="HU195" s="38"/>
      <c r="HV195" s="38"/>
      <c r="HW195" s="38"/>
      <c r="HX195" s="38"/>
      <c r="HY195" s="38"/>
      <c r="HZ195" s="38"/>
      <c r="IA195" s="38"/>
      <c r="IB195" s="38"/>
      <c r="IC195" s="38"/>
      <c r="ID195" s="38"/>
      <c r="IE195" s="38"/>
      <c r="IF195" s="38"/>
      <c r="IG195" s="38"/>
      <c r="IH195" s="38"/>
      <c r="II195" s="38"/>
      <c r="IJ195" s="38"/>
      <c r="IK195" s="38"/>
      <c r="IL195" s="38"/>
      <c r="IM195" s="38"/>
      <c r="IN195" s="38"/>
      <c r="IO195" s="38"/>
      <c r="IP195" s="38"/>
      <c r="IQ195" s="38"/>
      <c r="IR195" s="38"/>
      <c r="IS195" s="38"/>
      <c r="IT195" s="38"/>
      <c r="IU195" s="38"/>
      <c r="IV195" s="38"/>
      <c r="IW195" s="38"/>
      <c r="IX195" s="38"/>
      <c r="IY195" s="38"/>
      <c r="IZ195" s="38"/>
      <c r="JA195" s="38"/>
      <c r="JB195" s="38"/>
      <c r="JC195" s="38"/>
      <c r="JD195" s="38"/>
      <c r="JE195" s="38"/>
      <c r="JF195" s="38"/>
      <c r="JG195" s="38"/>
      <c r="JH195" s="38"/>
      <c r="JI195" s="38"/>
      <c r="JJ195" s="38"/>
      <c r="JK195" s="38"/>
      <c r="JL195" s="38"/>
      <c r="JM195" s="38"/>
      <c r="JN195" s="38"/>
      <c r="JO195" s="38"/>
      <c r="JP195" s="38"/>
      <c r="JQ195" s="38"/>
      <c r="JR195" s="38">
        <v>1</v>
      </c>
      <c r="JS195" s="38"/>
      <c r="JT195" s="38"/>
      <c r="JU195" s="38"/>
      <c r="JV195" s="38"/>
      <c r="JW195" s="38"/>
      <c r="JX195" s="38"/>
      <c r="JY195" s="38"/>
      <c r="JZ195" s="38"/>
      <c r="KA195" s="38"/>
      <c r="KB195" s="38"/>
      <c r="KC195" s="38"/>
      <c r="KD195" s="38"/>
      <c r="KE195" s="38"/>
      <c r="KF195" s="38"/>
      <c r="KG195" s="38"/>
      <c r="KH195" s="38"/>
      <c r="KI195" s="38"/>
      <c r="KJ195" s="38"/>
      <c r="KK195" s="38"/>
      <c r="KL195" s="38"/>
      <c r="KM195" s="38"/>
      <c r="KN195" s="38"/>
      <c r="KO195" s="38"/>
      <c r="KP195" s="38"/>
      <c r="KQ195" s="38"/>
      <c r="KR195" s="38"/>
      <c r="KS195" s="38">
        <v>1</v>
      </c>
      <c r="KT195" s="38"/>
      <c r="KU195" s="38"/>
      <c r="KV195" s="38"/>
      <c r="KW195" s="38"/>
      <c r="KX195" s="38"/>
      <c r="KY195" s="38"/>
      <c r="KZ195" s="38"/>
      <c r="LA195" s="38"/>
      <c r="LB195" s="38"/>
      <c r="LC195" s="38"/>
      <c r="LD195" s="38"/>
      <c r="LE195" s="38"/>
      <c r="LF195" s="38"/>
      <c r="LG195" s="38"/>
      <c r="LH195" s="38"/>
      <c r="LI195" s="38"/>
      <c r="LJ195" s="38"/>
      <c r="LK195" s="38"/>
      <c r="LL195" s="38"/>
      <c r="LM195" s="38"/>
      <c r="LN195" s="38"/>
      <c r="LO195" s="38"/>
      <c r="LP195" s="38"/>
      <c r="LQ195" s="38"/>
      <c r="LR195" s="38"/>
      <c r="LS195" s="38"/>
      <c r="LT195" s="38"/>
      <c r="LU195" s="38"/>
      <c r="LV195" s="38"/>
      <c r="LW195" s="38"/>
      <c r="LX195" s="38"/>
      <c r="LY195" s="38"/>
      <c r="LZ195" s="38"/>
      <c r="MA195" s="38"/>
      <c r="MB195" s="38"/>
      <c r="MC195" s="38"/>
      <c r="MD195" s="38"/>
      <c r="ME195" s="38"/>
      <c r="MF195" s="38"/>
      <c r="MG195" s="38"/>
      <c r="MH195" s="38"/>
      <c r="MI195" s="38"/>
      <c r="MJ195" s="38"/>
      <c r="MK195" s="38"/>
      <c r="ML195" s="38"/>
      <c r="MM195" s="38"/>
      <c r="MN195" s="38"/>
      <c r="MO195" s="38"/>
      <c r="MP195" s="38"/>
      <c r="MQ195" s="38"/>
      <c r="MR195" s="38"/>
      <c r="MS195" s="38"/>
      <c r="MT195" s="38"/>
      <c r="MU195" s="38"/>
      <c r="MV195" s="38"/>
      <c r="MW195" s="38"/>
      <c r="MX195" s="38"/>
      <c r="MY195" s="38"/>
      <c r="MZ195" s="38"/>
      <c r="NA195" s="38"/>
      <c r="NB195" s="38"/>
      <c r="NC195" s="38"/>
      <c r="ND195" s="38"/>
      <c r="NE195" s="38"/>
      <c r="NF195" s="38"/>
      <c r="NG195" s="38"/>
      <c r="NH195" s="38"/>
      <c r="NI195" s="38"/>
      <c r="NJ195" s="38"/>
      <c r="NK195" s="38"/>
      <c r="NL195" s="38"/>
      <c r="NM195" s="38"/>
      <c r="NN195" s="38"/>
      <c r="NO195" s="38"/>
      <c r="NP195" s="38"/>
      <c r="NQ195" s="38"/>
      <c r="NR195" s="38"/>
      <c r="NS195" s="38"/>
      <c r="NT195" s="38"/>
      <c r="NU195" s="38"/>
      <c r="NV195" s="38"/>
      <c r="NW195" s="38"/>
      <c r="NX195" s="38"/>
      <c r="NY195" s="38"/>
      <c r="NZ195" s="38"/>
      <c r="OA195" s="38"/>
      <c r="OB195" s="38"/>
      <c r="OC195" s="38"/>
      <c r="OD195" s="38"/>
      <c r="OE195" s="38"/>
      <c r="OF195" s="38"/>
      <c r="OG195" s="38"/>
      <c r="OH195" s="38"/>
      <c r="OI195" s="38"/>
      <c r="OJ195" s="38"/>
      <c r="OK195" s="38"/>
      <c r="OL195" s="38"/>
      <c r="OM195" s="38"/>
      <c r="ON195" s="38"/>
      <c r="OO195" s="38"/>
      <c r="OP195" s="38"/>
      <c r="OQ195" s="38"/>
      <c r="OR195" s="38"/>
      <c r="OS195" s="38"/>
      <c r="OT195" s="38"/>
      <c r="OU195" s="38"/>
      <c r="OV195" s="38"/>
      <c r="OW195" s="38"/>
      <c r="OX195" s="38"/>
      <c r="OY195" s="38"/>
      <c r="OZ195" s="38"/>
      <c r="PA195" s="38"/>
      <c r="PB195" s="38"/>
      <c r="PC195" s="38"/>
      <c r="PD195" s="38"/>
      <c r="PE195" s="38"/>
      <c r="PF195" s="38"/>
      <c r="PG195" s="38"/>
      <c r="PH195" s="38"/>
      <c r="PI195" s="38"/>
      <c r="PJ195" s="38"/>
      <c r="PK195" s="38"/>
      <c r="PL195" s="38"/>
      <c r="PM195" s="38"/>
      <c r="PN195" s="38"/>
      <c r="PO195" s="38"/>
      <c r="PP195" s="38"/>
      <c r="PQ195" s="38"/>
      <c r="PR195" s="38"/>
      <c r="PS195" s="38"/>
      <c r="PT195" s="38"/>
      <c r="PU195" s="38"/>
      <c r="PV195" s="38"/>
      <c r="PW195" s="38"/>
      <c r="PX195" s="38"/>
      <c r="PY195" s="38"/>
      <c r="PZ195" s="38"/>
      <c r="QA195" s="38"/>
      <c r="QB195" s="38"/>
      <c r="QC195" s="38"/>
      <c r="QD195" s="38"/>
      <c r="QE195" s="38"/>
      <c r="QF195" s="38"/>
      <c r="QG195" s="38"/>
      <c r="QH195" s="38"/>
      <c r="QI195" s="38"/>
      <c r="QJ195" s="38"/>
      <c r="QK195" s="38"/>
      <c r="QL195" s="38"/>
      <c r="QM195" s="38"/>
      <c r="QN195" s="38"/>
      <c r="QO195" s="38"/>
      <c r="QP195" s="38"/>
      <c r="QQ195" s="38"/>
      <c r="QR195" s="38"/>
      <c r="QS195" s="38"/>
      <c r="QT195" s="38"/>
      <c r="QU195" s="38"/>
      <c r="QV195" s="38"/>
      <c r="QW195" s="38"/>
      <c r="QX195" s="38"/>
      <c r="QY195" s="38"/>
      <c r="QZ195" s="38"/>
      <c r="RA195" s="38"/>
      <c r="RB195" s="38"/>
      <c r="RC195" s="38"/>
      <c r="RD195" s="38"/>
      <c r="RE195" s="38"/>
      <c r="RF195" s="38"/>
      <c r="RG195" s="38"/>
      <c r="RH195" s="38"/>
      <c r="RI195" s="38"/>
      <c r="RJ195" s="38"/>
      <c r="RK195" s="38"/>
      <c r="RL195" s="38"/>
      <c r="RM195" s="38"/>
      <c r="RN195" s="38"/>
      <c r="RO195" s="38"/>
      <c r="RP195" s="38"/>
      <c r="RQ195" s="38"/>
      <c r="RR195" s="38"/>
      <c r="RS195" s="38"/>
      <c r="RT195" s="38"/>
      <c r="RU195" s="38"/>
      <c r="RV195" s="38"/>
      <c r="RW195" s="38"/>
      <c r="RX195" s="38"/>
      <c r="RY195" s="38"/>
      <c r="RZ195" s="38"/>
      <c r="SA195" s="38"/>
      <c r="SB195" s="38"/>
      <c r="SC195" s="38"/>
      <c r="SD195" s="38"/>
      <c r="SE195" s="38"/>
      <c r="SF195" s="38"/>
      <c r="SG195" s="38"/>
      <c r="SH195" s="38"/>
      <c r="SI195" s="38"/>
      <c r="SJ195" s="38"/>
      <c r="SK195" s="38"/>
      <c r="SL195" s="38"/>
      <c r="SM195" s="38"/>
      <c r="SN195" s="38"/>
      <c r="SO195" s="38"/>
      <c r="SP195" s="38"/>
      <c r="SQ195" s="38"/>
      <c r="SR195" s="38"/>
      <c r="SS195" s="38"/>
      <c r="ST195" s="38"/>
      <c r="SU195" s="38"/>
      <c r="SV195" s="38"/>
      <c r="SW195" s="38"/>
      <c r="SX195" s="38"/>
      <c r="SY195" s="38"/>
      <c r="SZ195" s="38"/>
      <c r="TA195" s="38"/>
      <c r="TB195" s="38"/>
      <c r="TC195" s="38"/>
      <c r="TD195" s="38"/>
      <c r="TE195" s="38"/>
      <c r="TF195" s="38"/>
      <c r="TG195" s="38"/>
      <c r="TH195" s="38"/>
      <c r="TI195" s="38"/>
      <c r="TJ195" s="38"/>
      <c r="TK195" s="38"/>
      <c r="TL195" s="38"/>
      <c r="TM195" s="38"/>
      <c r="TN195" s="38"/>
      <c r="TO195" s="38"/>
      <c r="TP195" s="38"/>
      <c r="TQ195" s="38"/>
      <c r="TR195" s="38"/>
      <c r="TS195" s="38"/>
      <c r="TT195" s="38"/>
      <c r="TU195" s="38"/>
      <c r="TV195" s="38"/>
      <c r="TW195" s="38"/>
      <c r="TX195" s="38"/>
      <c r="TY195" s="38"/>
      <c r="TZ195" s="38"/>
      <c r="UA195" s="38"/>
      <c r="UB195" s="38"/>
      <c r="UC195" s="38"/>
      <c r="UD195" s="38"/>
      <c r="UE195" s="38"/>
      <c r="UF195" s="38"/>
      <c r="UG195" s="38"/>
      <c r="UH195" s="38"/>
      <c r="UI195" s="38"/>
      <c r="UJ195" s="38"/>
      <c r="UK195" s="38"/>
      <c r="UL195" s="38"/>
      <c r="UM195" s="38"/>
      <c r="UN195" s="38"/>
      <c r="UO195" s="38"/>
      <c r="UP195" s="38"/>
      <c r="UQ195" s="38"/>
      <c r="UR195" s="38"/>
      <c r="US195" s="38"/>
      <c r="UT195" s="38"/>
      <c r="UU195" s="38"/>
      <c r="UV195" s="38"/>
      <c r="UW195" s="38"/>
      <c r="UX195" s="38"/>
      <c r="UY195" s="38"/>
      <c r="UZ195" s="38"/>
      <c r="VA195" s="38"/>
      <c r="VB195" s="38"/>
      <c r="VC195" s="38"/>
      <c r="VD195" s="38"/>
      <c r="VE195" s="38"/>
      <c r="VF195" s="38"/>
      <c r="VG195" s="38"/>
      <c r="VH195" s="38"/>
      <c r="VI195" s="38"/>
      <c r="VJ195" s="38"/>
      <c r="VK195" s="38"/>
      <c r="VL195" s="38"/>
      <c r="VM195" s="38"/>
      <c r="VN195" s="38"/>
      <c r="VO195" s="38"/>
      <c r="VP195" s="38"/>
      <c r="VQ195" s="38"/>
      <c r="VR195" s="38"/>
      <c r="VS195" s="38"/>
      <c r="VT195" s="38"/>
      <c r="VU195" s="38"/>
      <c r="VV195" s="38"/>
      <c r="VW195" s="38"/>
      <c r="VX195" s="38"/>
      <c r="VY195" s="38"/>
      <c r="VZ195" s="38"/>
      <c r="WA195" s="38"/>
      <c r="WB195" s="38"/>
      <c r="WC195" s="38"/>
      <c r="WD195" s="38"/>
      <c r="WE195" s="38"/>
      <c r="WF195" s="38"/>
      <c r="WG195" s="38"/>
      <c r="WH195" s="38"/>
      <c r="WI195" s="38"/>
      <c r="WJ195" s="38"/>
      <c r="WK195" s="38"/>
      <c r="WL195" s="38"/>
      <c r="WM195" s="38"/>
      <c r="WN195" s="38"/>
      <c r="WO195" s="38"/>
      <c r="WP195" s="38"/>
      <c r="WQ195" s="38"/>
      <c r="WR195" s="38"/>
      <c r="WS195" s="38"/>
      <c r="WT195" s="38"/>
      <c r="WU195" s="38"/>
      <c r="WV195" s="38"/>
      <c r="WW195" s="38"/>
      <c r="WX195" s="38"/>
      <c r="WY195" s="38"/>
      <c r="WZ195" s="38"/>
      <c r="XA195" s="38"/>
      <c r="XB195" s="38"/>
      <c r="XC195" s="38"/>
      <c r="XD195" s="38"/>
      <c r="XE195" s="38"/>
      <c r="XF195" s="38"/>
      <c r="XG195" s="38"/>
      <c r="XH195" s="38"/>
      <c r="XI195" s="38"/>
      <c r="XJ195" s="38"/>
      <c r="XK195" s="38"/>
      <c r="XL195" s="38"/>
      <c r="XM195" s="38"/>
      <c r="XN195" s="38"/>
      <c r="XO195" s="38"/>
      <c r="XP195" s="38"/>
      <c r="XQ195" s="38"/>
      <c r="XR195" s="38"/>
      <c r="XS195" s="38"/>
      <c r="XT195" s="38"/>
      <c r="XU195" s="38"/>
      <c r="XV195" s="38"/>
      <c r="XW195" s="38"/>
      <c r="XX195" s="38"/>
      <c r="XY195" s="38"/>
      <c r="XZ195" s="38"/>
      <c r="YA195" s="38"/>
      <c r="YB195" s="38"/>
      <c r="YC195" s="38"/>
      <c r="YD195" s="38"/>
      <c r="YE195" s="38"/>
      <c r="YF195" s="38"/>
      <c r="YG195" s="38"/>
      <c r="YH195" s="38"/>
      <c r="YI195" s="38"/>
      <c r="YJ195" s="38"/>
      <c r="YK195" s="38"/>
      <c r="YL195" s="38"/>
      <c r="YM195" s="38"/>
      <c r="YN195" s="38"/>
      <c r="YO195" s="38"/>
      <c r="YP195" s="38"/>
      <c r="YQ195" s="38"/>
      <c r="YR195" s="38"/>
      <c r="YS195" s="38"/>
      <c r="YT195" s="38"/>
      <c r="YU195" s="38"/>
      <c r="YV195" s="38"/>
      <c r="YW195" s="38"/>
      <c r="YX195" s="38"/>
      <c r="YY195" s="38"/>
      <c r="YZ195" s="38"/>
      <c r="ZA195" s="38"/>
      <c r="ZB195" s="38"/>
      <c r="ZC195" s="38"/>
      <c r="ZD195" s="38"/>
      <c r="ZE195" s="38"/>
      <c r="ZF195" s="38"/>
      <c r="ZG195" s="38"/>
      <c r="ZH195" s="38"/>
      <c r="ZI195" s="38"/>
      <c r="ZJ195" s="38"/>
      <c r="ZK195" s="38"/>
      <c r="ZL195" s="38"/>
      <c r="ZM195" s="38"/>
      <c r="ZN195" s="38"/>
      <c r="ZO195" s="38"/>
      <c r="ZP195" s="38"/>
      <c r="ZQ195" s="38"/>
      <c r="ZR195" s="38"/>
      <c r="ZS195" s="38"/>
      <c r="ZT195" s="38"/>
      <c r="ZU195" s="38"/>
      <c r="ZV195" s="38"/>
      <c r="ZW195" s="38"/>
      <c r="ZX195" s="38"/>
      <c r="ZY195" s="38"/>
      <c r="ZZ195" s="38"/>
      <c r="AAA195" s="38"/>
      <c r="AAB195" s="38"/>
      <c r="AAC195" s="38"/>
      <c r="AAD195" s="38"/>
      <c r="AAE195" s="38"/>
      <c r="AAF195" s="38"/>
      <c r="AAG195" s="38"/>
      <c r="AAH195" s="38"/>
      <c r="AAI195" s="38"/>
      <c r="AAJ195" s="31">
        <f t="shared" si="15"/>
        <v>0</v>
      </c>
      <c r="AAK195" s="5"/>
    </row>
    <row r="196" spans="1:713" s="36" customFormat="1" x14ac:dyDescent="0.25">
      <c r="A196" s="43" t="s">
        <v>98</v>
      </c>
      <c r="B196" s="77">
        <f t="shared" ref="B196:B259" si="20">SUMIF(G$3:AAI$3,"прих",G196:AAI196)-SUMIF(G$3:AAI$3,"отгр",G196:AAI196)</f>
        <v>0</v>
      </c>
      <c r="C196" s="69">
        <v>1</v>
      </c>
      <c r="D196" s="71">
        <v>43409</v>
      </c>
      <c r="E196" s="79">
        <v>25.97</v>
      </c>
      <c r="F196" s="79">
        <f t="shared" si="19"/>
        <v>0</v>
      </c>
      <c r="G196" s="77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  <c r="AK196" s="38"/>
      <c r="AL196" s="38"/>
      <c r="AM196" s="38"/>
      <c r="AN196" s="38"/>
      <c r="AO196" s="38"/>
      <c r="AP196" s="38"/>
      <c r="AQ196" s="38"/>
      <c r="AR196" s="38"/>
      <c r="AS196" s="38"/>
      <c r="AT196" s="38"/>
      <c r="AU196" s="38"/>
      <c r="AV196" s="38"/>
      <c r="AW196" s="38"/>
      <c r="AX196" s="38"/>
      <c r="AY196" s="38"/>
      <c r="AZ196" s="38"/>
      <c r="BA196" s="38"/>
      <c r="BB196" s="38"/>
      <c r="BC196" s="38"/>
      <c r="BD196" s="38"/>
      <c r="BE196" s="38"/>
      <c r="BF196" s="38"/>
      <c r="BG196" s="38"/>
      <c r="BH196" s="38"/>
      <c r="BI196" s="38"/>
      <c r="BJ196" s="38"/>
      <c r="BK196" s="38"/>
      <c r="BL196" s="38"/>
      <c r="BM196" s="38"/>
      <c r="BN196" s="38"/>
      <c r="BO196" s="38"/>
      <c r="BP196" s="38"/>
      <c r="BQ196" s="38"/>
      <c r="BR196" s="38"/>
      <c r="BS196" s="38"/>
      <c r="BT196" s="38"/>
      <c r="BU196" s="38"/>
      <c r="BV196" s="38"/>
      <c r="BW196" s="38"/>
      <c r="BX196" s="38"/>
      <c r="BY196" s="38"/>
      <c r="BZ196" s="38"/>
      <c r="CA196" s="38"/>
      <c r="CB196" s="38"/>
      <c r="CC196" s="38"/>
      <c r="CD196" s="38"/>
      <c r="CE196" s="38"/>
      <c r="CF196" s="38"/>
      <c r="CG196" s="38"/>
      <c r="CH196" s="38"/>
      <c r="CI196" s="38"/>
      <c r="CJ196" s="38"/>
      <c r="CK196" s="38"/>
      <c r="CL196" s="38"/>
      <c r="CM196" s="38"/>
      <c r="CN196" s="38"/>
      <c r="CO196" s="38"/>
      <c r="CP196" s="38"/>
      <c r="CQ196" s="38"/>
      <c r="CR196" s="38"/>
      <c r="CS196" s="38"/>
      <c r="CT196" s="38"/>
      <c r="CU196" s="38"/>
      <c r="CV196" s="38"/>
      <c r="CW196" s="38"/>
      <c r="CX196" s="38"/>
      <c r="CY196" s="38"/>
      <c r="CZ196" s="38"/>
      <c r="DA196" s="38"/>
      <c r="DB196" s="38"/>
      <c r="DC196" s="38"/>
      <c r="DD196" s="38"/>
      <c r="DE196" s="38"/>
      <c r="DF196" s="38"/>
      <c r="DG196" s="38"/>
      <c r="DH196" s="38"/>
      <c r="DI196" s="38"/>
      <c r="DJ196" s="38"/>
      <c r="DK196" s="38"/>
      <c r="DL196" s="38"/>
      <c r="DM196" s="38"/>
      <c r="DN196" s="38"/>
      <c r="DO196" s="38"/>
      <c r="DP196" s="38"/>
      <c r="DQ196" s="38"/>
      <c r="DR196" s="38"/>
      <c r="DS196" s="38"/>
      <c r="DT196" s="38"/>
      <c r="DU196" s="38"/>
      <c r="DV196" s="38"/>
      <c r="DW196" s="38"/>
      <c r="DX196" s="38"/>
      <c r="DY196" s="38"/>
      <c r="DZ196" s="38"/>
      <c r="EA196" s="38"/>
      <c r="EB196" s="38"/>
      <c r="EC196" s="38"/>
      <c r="ED196" s="38"/>
      <c r="EE196" s="38"/>
      <c r="EF196" s="38"/>
      <c r="EG196" s="38"/>
      <c r="EH196" s="38"/>
      <c r="EI196" s="38"/>
      <c r="EJ196" s="38"/>
      <c r="EK196" s="38"/>
      <c r="EL196" s="38"/>
      <c r="EM196" s="38"/>
      <c r="EN196" s="38"/>
      <c r="EO196" s="38"/>
      <c r="EP196" s="38"/>
      <c r="EQ196" s="38"/>
      <c r="ER196" s="38"/>
      <c r="ES196" s="38"/>
      <c r="ET196" s="38"/>
      <c r="EU196" s="38"/>
      <c r="EV196" s="38"/>
      <c r="EW196" s="38"/>
      <c r="EX196" s="38"/>
      <c r="EY196" s="38"/>
      <c r="EZ196" s="38"/>
      <c r="FA196" s="38"/>
      <c r="FB196" s="38"/>
      <c r="FC196" s="38"/>
      <c r="FD196" s="38"/>
      <c r="FE196" s="38"/>
      <c r="FF196" s="38"/>
      <c r="FG196" s="38"/>
      <c r="FH196" s="38"/>
      <c r="FI196" s="38"/>
      <c r="FJ196" s="38"/>
      <c r="FK196" s="38"/>
      <c r="FL196" s="38"/>
      <c r="FM196" s="38"/>
      <c r="FN196" s="38"/>
      <c r="FO196" s="38"/>
      <c r="FP196" s="38"/>
      <c r="FQ196" s="38"/>
      <c r="FR196" s="38"/>
      <c r="FS196" s="38"/>
      <c r="FT196" s="38"/>
      <c r="FU196" s="38"/>
      <c r="FV196" s="38"/>
      <c r="FW196" s="38"/>
      <c r="FX196" s="38"/>
      <c r="FY196" s="38"/>
      <c r="FZ196" s="38"/>
      <c r="GA196" s="38"/>
      <c r="GB196" s="38"/>
      <c r="GC196" s="38"/>
      <c r="GD196" s="38"/>
      <c r="GE196" s="38"/>
      <c r="GF196" s="38"/>
      <c r="GG196" s="38"/>
      <c r="GH196" s="38"/>
      <c r="GI196" s="38"/>
      <c r="GJ196" s="38"/>
      <c r="GK196" s="38"/>
      <c r="GL196" s="38"/>
      <c r="GM196" s="38"/>
      <c r="GN196" s="38"/>
      <c r="GO196" s="38"/>
      <c r="GP196" s="38"/>
      <c r="GQ196" s="38"/>
      <c r="GR196" s="38"/>
      <c r="GS196" s="38"/>
      <c r="GT196" s="38"/>
      <c r="GU196" s="38"/>
      <c r="GV196" s="38"/>
      <c r="GW196" s="38"/>
      <c r="GX196" s="38"/>
      <c r="GY196" s="38"/>
      <c r="GZ196" s="38"/>
      <c r="HA196" s="38"/>
      <c r="HB196" s="38"/>
      <c r="HC196" s="38"/>
      <c r="HD196" s="38"/>
      <c r="HE196" s="38"/>
      <c r="HF196" s="38"/>
      <c r="HG196" s="38"/>
      <c r="HH196" s="38"/>
      <c r="HI196" s="38"/>
      <c r="HJ196" s="38"/>
      <c r="HK196" s="38"/>
      <c r="HL196" s="38"/>
      <c r="HM196" s="38"/>
      <c r="HN196" s="38"/>
      <c r="HO196" s="38"/>
      <c r="HP196" s="38"/>
      <c r="HQ196" s="38"/>
      <c r="HR196" s="38"/>
      <c r="HS196" s="38"/>
      <c r="HT196" s="38"/>
      <c r="HU196" s="38"/>
      <c r="HV196" s="38"/>
      <c r="HW196" s="38"/>
      <c r="HX196" s="38"/>
      <c r="HY196" s="38"/>
      <c r="HZ196" s="38"/>
      <c r="IA196" s="38"/>
      <c r="IB196" s="38"/>
      <c r="IC196" s="38"/>
      <c r="ID196" s="38"/>
      <c r="IE196" s="38"/>
      <c r="IF196" s="38"/>
      <c r="IG196" s="38"/>
      <c r="IH196" s="38"/>
      <c r="II196" s="38"/>
      <c r="IJ196" s="38"/>
      <c r="IK196" s="38"/>
      <c r="IL196" s="38"/>
      <c r="IM196" s="38"/>
      <c r="IN196" s="38"/>
      <c r="IO196" s="38"/>
      <c r="IP196" s="38"/>
      <c r="IQ196" s="38"/>
      <c r="IR196" s="38"/>
      <c r="IS196" s="38"/>
      <c r="IT196" s="38"/>
      <c r="IU196" s="38"/>
      <c r="IV196" s="38"/>
      <c r="IW196" s="38"/>
      <c r="IX196" s="38"/>
      <c r="IY196" s="38"/>
      <c r="IZ196" s="38"/>
      <c r="JA196" s="38"/>
      <c r="JB196" s="38"/>
      <c r="JC196" s="38"/>
      <c r="JD196" s="38"/>
      <c r="JE196" s="38"/>
      <c r="JF196" s="38"/>
      <c r="JG196" s="38"/>
      <c r="JH196" s="38"/>
      <c r="JI196" s="38"/>
      <c r="JJ196" s="38"/>
      <c r="JK196" s="38"/>
      <c r="JL196" s="38"/>
      <c r="JM196" s="38"/>
      <c r="JN196" s="38"/>
      <c r="JO196" s="38"/>
      <c r="JP196" s="38"/>
      <c r="JQ196" s="38"/>
      <c r="JR196" s="38"/>
      <c r="JS196" s="38"/>
      <c r="JT196" s="38"/>
      <c r="JU196" s="38"/>
      <c r="JV196" s="38"/>
      <c r="JW196" s="38"/>
      <c r="JX196" s="38"/>
      <c r="JY196" s="38"/>
      <c r="JZ196" s="38"/>
      <c r="KA196" s="38"/>
      <c r="KB196" s="38"/>
      <c r="KC196" s="38"/>
      <c r="KD196" s="38"/>
      <c r="KE196" s="38"/>
      <c r="KF196" s="38"/>
      <c r="KG196" s="38"/>
      <c r="KH196" s="38"/>
      <c r="KI196" s="38"/>
      <c r="KJ196" s="38"/>
      <c r="KK196" s="38"/>
      <c r="KL196" s="38"/>
      <c r="KM196" s="38"/>
      <c r="KN196" s="38"/>
      <c r="KO196" s="38"/>
      <c r="KP196" s="38"/>
      <c r="KQ196" s="38"/>
      <c r="KR196" s="38"/>
      <c r="KS196" s="38"/>
      <c r="KT196" s="38"/>
      <c r="KU196" s="38"/>
      <c r="KV196" s="38"/>
      <c r="KW196" s="38"/>
      <c r="KX196" s="38"/>
      <c r="KY196" s="38"/>
      <c r="KZ196" s="38"/>
      <c r="LA196" s="38"/>
      <c r="LB196" s="38"/>
      <c r="LC196" s="38"/>
      <c r="LD196" s="38"/>
      <c r="LE196" s="38"/>
      <c r="LF196" s="38"/>
      <c r="LG196" s="38"/>
      <c r="LH196" s="38"/>
      <c r="LI196" s="38"/>
      <c r="LJ196" s="38"/>
      <c r="LK196" s="38"/>
      <c r="LL196" s="38"/>
      <c r="LM196" s="38"/>
      <c r="LN196" s="38"/>
      <c r="LO196" s="38"/>
      <c r="LP196" s="38"/>
      <c r="LQ196" s="38"/>
      <c r="LR196" s="38"/>
      <c r="LS196" s="38"/>
      <c r="LT196" s="38"/>
      <c r="LU196" s="38"/>
      <c r="LV196" s="38"/>
      <c r="LW196" s="38"/>
      <c r="LX196" s="38"/>
      <c r="LY196" s="38"/>
      <c r="LZ196" s="38"/>
      <c r="MA196" s="38"/>
      <c r="MB196" s="38"/>
      <c r="MC196" s="38"/>
      <c r="MD196" s="38"/>
      <c r="ME196" s="38"/>
      <c r="MF196" s="38"/>
      <c r="MG196" s="38"/>
      <c r="MH196" s="38"/>
      <c r="MI196" s="38"/>
      <c r="MJ196" s="38"/>
      <c r="MK196" s="38"/>
      <c r="ML196" s="38"/>
      <c r="MM196" s="38"/>
      <c r="MN196" s="38"/>
      <c r="MO196" s="38"/>
      <c r="MP196" s="38"/>
      <c r="MQ196" s="38"/>
      <c r="MR196" s="38"/>
      <c r="MS196" s="38"/>
      <c r="MT196" s="38"/>
      <c r="MU196" s="38"/>
      <c r="MV196" s="38"/>
      <c r="MW196" s="38"/>
      <c r="MX196" s="38"/>
      <c r="MY196" s="38"/>
      <c r="MZ196" s="38"/>
      <c r="NA196" s="38"/>
      <c r="NB196" s="38"/>
      <c r="NC196" s="38"/>
      <c r="ND196" s="38"/>
      <c r="NE196" s="38"/>
      <c r="NF196" s="38"/>
      <c r="NG196" s="38"/>
      <c r="NH196" s="38"/>
      <c r="NI196" s="38"/>
      <c r="NJ196" s="38"/>
      <c r="NK196" s="38"/>
      <c r="NL196" s="38"/>
      <c r="NM196" s="38"/>
      <c r="NN196" s="38"/>
      <c r="NO196" s="38"/>
      <c r="NP196" s="38"/>
      <c r="NQ196" s="38"/>
      <c r="NR196" s="38"/>
      <c r="NS196" s="38"/>
      <c r="NT196" s="38"/>
      <c r="NU196" s="38"/>
      <c r="NV196" s="38"/>
      <c r="NW196" s="38"/>
      <c r="NX196" s="38"/>
      <c r="NY196" s="38"/>
      <c r="NZ196" s="38"/>
      <c r="OA196" s="38"/>
      <c r="OB196" s="38"/>
      <c r="OC196" s="38"/>
      <c r="OD196" s="38"/>
      <c r="OE196" s="38"/>
      <c r="OF196" s="38"/>
      <c r="OG196" s="38"/>
      <c r="OH196" s="38"/>
      <c r="OI196" s="38"/>
      <c r="OJ196" s="38"/>
      <c r="OK196" s="38"/>
      <c r="OL196" s="38"/>
      <c r="OM196" s="38"/>
      <c r="ON196" s="38"/>
      <c r="OO196" s="38"/>
      <c r="OP196" s="38"/>
      <c r="OQ196" s="38"/>
      <c r="OR196" s="38"/>
      <c r="OS196" s="38"/>
      <c r="OT196" s="38"/>
      <c r="OU196" s="38"/>
      <c r="OV196" s="38"/>
      <c r="OW196" s="38"/>
      <c r="OX196" s="38"/>
      <c r="OY196" s="38"/>
      <c r="OZ196" s="38"/>
      <c r="PA196" s="38"/>
      <c r="PB196" s="38"/>
      <c r="PC196" s="38"/>
      <c r="PD196" s="38"/>
      <c r="PE196" s="38"/>
      <c r="PF196" s="38"/>
      <c r="PG196" s="38"/>
      <c r="PH196" s="38"/>
      <c r="PI196" s="38"/>
      <c r="PJ196" s="38"/>
      <c r="PK196" s="38"/>
      <c r="PL196" s="38"/>
      <c r="PM196" s="38"/>
      <c r="PN196" s="38"/>
      <c r="PO196" s="38"/>
      <c r="PP196" s="38"/>
      <c r="PQ196" s="38"/>
      <c r="PR196" s="38"/>
      <c r="PS196" s="38"/>
      <c r="PT196" s="38"/>
      <c r="PU196" s="38"/>
      <c r="PV196" s="38"/>
      <c r="PW196" s="38"/>
      <c r="PX196" s="38"/>
      <c r="PY196" s="38"/>
      <c r="PZ196" s="38"/>
      <c r="QA196" s="38"/>
      <c r="QB196" s="38"/>
      <c r="QC196" s="38"/>
      <c r="QD196" s="38"/>
      <c r="QE196" s="38"/>
      <c r="QF196" s="38"/>
      <c r="QG196" s="38"/>
      <c r="QH196" s="38"/>
      <c r="QI196" s="38"/>
      <c r="QJ196" s="38"/>
      <c r="QK196" s="38"/>
      <c r="QL196" s="38"/>
      <c r="QM196" s="38"/>
      <c r="QN196" s="38"/>
      <c r="QO196" s="38"/>
      <c r="QP196" s="38"/>
      <c r="QQ196" s="38"/>
      <c r="QR196" s="38"/>
      <c r="QS196" s="38"/>
      <c r="QT196" s="38"/>
      <c r="QU196" s="38"/>
      <c r="QV196" s="38"/>
      <c r="QW196" s="38"/>
      <c r="QX196" s="38"/>
      <c r="QY196" s="38"/>
      <c r="QZ196" s="38"/>
      <c r="RA196" s="38"/>
      <c r="RB196" s="38"/>
      <c r="RC196" s="38"/>
      <c r="RD196" s="38"/>
      <c r="RE196" s="38"/>
      <c r="RF196" s="38"/>
      <c r="RG196" s="38"/>
      <c r="RH196" s="38"/>
      <c r="RI196" s="38"/>
      <c r="RJ196" s="38"/>
      <c r="RK196" s="38"/>
      <c r="RL196" s="38"/>
      <c r="RM196" s="38"/>
      <c r="RN196" s="38"/>
      <c r="RO196" s="38">
        <v>10</v>
      </c>
      <c r="RP196" s="38"/>
      <c r="RQ196" s="38"/>
      <c r="RR196" s="38"/>
      <c r="RS196" s="38"/>
      <c r="RT196" s="38"/>
      <c r="RU196" s="38"/>
      <c r="RV196" s="38">
        <v>10</v>
      </c>
      <c r="RW196" s="38"/>
      <c r="RX196" s="38"/>
      <c r="RY196" s="38"/>
      <c r="RZ196" s="38"/>
      <c r="SA196" s="38"/>
      <c r="SB196" s="38"/>
      <c r="SC196" s="38"/>
      <c r="SD196" s="38"/>
      <c r="SE196" s="38"/>
      <c r="SF196" s="38"/>
      <c r="SG196" s="38"/>
      <c r="SH196" s="38"/>
      <c r="SI196" s="38"/>
      <c r="SJ196" s="38"/>
      <c r="SK196" s="38"/>
      <c r="SL196" s="38"/>
      <c r="SM196" s="38"/>
      <c r="SN196" s="38"/>
      <c r="SO196" s="38"/>
      <c r="SP196" s="38"/>
      <c r="SQ196" s="38"/>
      <c r="SR196" s="38"/>
      <c r="SS196" s="38"/>
      <c r="ST196" s="38"/>
      <c r="SU196" s="38"/>
      <c r="SV196" s="38"/>
      <c r="SW196" s="38"/>
      <c r="SX196" s="38"/>
      <c r="SY196" s="38"/>
      <c r="SZ196" s="38"/>
      <c r="TA196" s="38"/>
      <c r="TB196" s="38"/>
      <c r="TC196" s="38"/>
      <c r="TD196" s="38"/>
      <c r="TE196" s="38"/>
      <c r="TF196" s="38"/>
      <c r="TG196" s="38"/>
      <c r="TH196" s="38"/>
      <c r="TI196" s="38"/>
      <c r="TJ196" s="38"/>
      <c r="TK196" s="38"/>
      <c r="TL196" s="38"/>
      <c r="TM196" s="38"/>
      <c r="TN196" s="38"/>
      <c r="TO196" s="38"/>
      <c r="TP196" s="38"/>
      <c r="TQ196" s="38"/>
      <c r="TR196" s="38"/>
      <c r="TS196" s="38"/>
      <c r="TT196" s="38"/>
      <c r="TU196" s="38"/>
      <c r="TV196" s="38"/>
      <c r="TW196" s="38"/>
      <c r="TX196" s="38"/>
      <c r="TY196" s="38"/>
      <c r="TZ196" s="38"/>
      <c r="UA196" s="38"/>
      <c r="UB196" s="38"/>
      <c r="UC196" s="38"/>
      <c r="UD196" s="38"/>
      <c r="UE196" s="38"/>
      <c r="UF196" s="38"/>
      <c r="UG196" s="38"/>
      <c r="UH196" s="38"/>
      <c r="UI196" s="38"/>
      <c r="UJ196" s="38"/>
      <c r="UK196" s="38"/>
      <c r="UL196" s="38"/>
      <c r="UM196" s="38"/>
      <c r="UN196" s="38"/>
      <c r="UO196" s="38"/>
      <c r="UP196" s="38"/>
      <c r="UQ196" s="38"/>
      <c r="UR196" s="38"/>
      <c r="US196" s="38"/>
      <c r="UT196" s="38"/>
      <c r="UU196" s="38"/>
      <c r="UV196" s="38"/>
      <c r="UW196" s="38"/>
      <c r="UX196" s="38"/>
      <c r="UY196" s="38"/>
      <c r="UZ196" s="38"/>
      <c r="VA196" s="38"/>
      <c r="VB196" s="38"/>
      <c r="VC196" s="38"/>
      <c r="VD196" s="38"/>
      <c r="VE196" s="38"/>
      <c r="VF196" s="38"/>
      <c r="VG196" s="38"/>
      <c r="VH196" s="38"/>
      <c r="VI196" s="38"/>
      <c r="VJ196" s="38"/>
      <c r="VK196" s="38"/>
      <c r="VL196" s="38"/>
      <c r="VM196" s="38"/>
      <c r="VN196" s="38"/>
      <c r="VO196" s="38"/>
      <c r="VP196" s="38"/>
      <c r="VQ196" s="38">
        <v>3</v>
      </c>
      <c r="VR196" s="38"/>
      <c r="VS196" s="38"/>
      <c r="VT196" s="38">
        <v>3</v>
      </c>
      <c r="VU196" s="38"/>
      <c r="VV196" s="38"/>
      <c r="VW196" s="38"/>
      <c r="VX196" s="38"/>
      <c r="VY196" s="38"/>
      <c r="VZ196" s="38"/>
      <c r="WA196" s="38"/>
      <c r="WB196" s="38"/>
      <c r="WC196" s="38"/>
      <c r="WD196" s="38"/>
      <c r="WE196" s="38"/>
      <c r="WF196" s="38"/>
      <c r="WG196" s="38"/>
      <c r="WH196" s="38"/>
      <c r="WI196" s="38"/>
      <c r="WJ196" s="38"/>
      <c r="WK196" s="38"/>
      <c r="WL196" s="38"/>
      <c r="WM196" s="38"/>
      <c r="WN196" s="38"/>
      <c r="WO196" s="38"/>
      <c r="WP196" s="38"/>
      <c r="WQ196" s="38"/>
      <c r="WR196" s="38"/>
      <c r="WS196" s="38"/>
      <c r="WT196" s="38"/>
      <c r="WU196" s="38"/>
      <c r="WV196" s="38"/>
      <c r="WW196" s="38"/>
      <c r="WX196" s="38"/>
      <c r="WY196" s="38"/>
      <c r="WZ196" s="38"/>
      <c r="XA196" s="38"/>
      <c r="XB196" s="38"/>
      <c r="XC196" s="38"/>
      <c r="XD196" s="38"/>
      <c r="XE196" s="38"/>
      <c r="XF196" s="38"/>
      <c r="XG196" s="38"/>
      <c r="XH196" s="38"/>
      <c r="XI196" s="38"/>
      <c r="XJ196" s="38"/>
      <c r="XK196" s="38"/>
      <c r="XL196" s="38"/>
      <c r="XM196" s="38"/>
      <c r="XN196" s="38"/>
      <c r="XO196" s="38"/>
      <c r="XP196" s="38"/>
      <c r="XQ196" s="38"/>
      <c r="XR196" s="38"/>
      <c r="XS196" s="38"/>
      <c r="XT196" s="38"/>
      <c r="XU196" s="38"/>
      <c r="XV196" s="38"/>
      <c r="XW196" s="38"/>
      <c r="XX196" s="38"/>
      <c r="XY196" s="38"/>
      <c r="XZ196" s="38"/>
      <c r="YA196" s="38"/>
      <c r="YB196" s="38"/>
      <c r="YC196" s="38"/>
      <c r="YD196" s="38"/>
      <c r="YE196" s="38"/>
      <c r="YF196" s="38"/>
      <c r="YG196" s="38"/>
      <c r="YH196" s="38"/>
      <c r="YI196" s="38"/>
      <c r="YJ196" s="38"/>
      <c r="YK196" s="38"/>
      <c r="YL196" s="38"/>
      <c r="YM196" s="38"/>
      <c r="YN196" s="38"/>
      <c r="YO196" s="38"/>
      <c r="YP196" s="38"/>
      <c r="YQ196" s="38"/>
      <c r="YR196" s="38"/>
      <c r="YS196" s="38"/>
      <c r="YT196" s="38"/>
      <c r="YU196" s="38"/>
      <c r="YV196" s="38"/>
      <c r="YW196" s="38"/>
      <c r="YX196" s="38"/>
      <c r="YY196" s="38"/>
      <c r="YZ196" s="38"/>
      <c r="ZA196" s="38"/>
      <c r="ZB196" s="38"/>
      <c r="ZC196" s="38"/>
      <c r="ZD196" s="38"/>
      <c r="ZE196" s="38"/>
      <c r="ZF196" s="38"/>
      <c r="ZG196" s="38"/>
      <c r="ZH196" s="38"/>
      <c r="ZI196" s="38"/>
      <c r="ZJ196" s="38"/>
      <c r="ZK196" s="38"/>
      <c r="ZL196" s="38"/>
      <c r="ZM196" s="38"/>
      <c r="ZN196" s="38"/>
      <c r="ZO196" s="38"/>
      <c r="ZP196" s="38"/>
      <c r="ZQ196" s="38"/>
      <c r="ZR196" s="38"/>
      <c r="ZS196" s="38"/>
      <c r="ZT196" s="38"/>
      <c r="ZU196" s="38"/>
      <c r="ZV196" s="38"/>
      <c r="ZW196" s="38"/>
      <c r="ZX196" s="38"/>
      <c r="ZY196" s="38"/>
      <c r="ZZ196" s="38"/>
      <c r="AAA196" s="38"/>
      <c r="AAB196" s="38"/>
      <c r="AAC196" s="38"/>
      <c r="AAD196" s="38"/>
      <c r="AAE196" s="38"/>
      <c r="AAF196" s="38"/>
      <c r="AAG196" s="38"/>
      <c r="AAH196" s="38"/>
      <c r="AAI196" s="38"/>
      <c r="AAJ196" s="31">
        <f t="shared" ref="AAJ196:AAJ259" si="21">$B196-SUMIF($G$3:$AEX$3,"",$G196:$AEX196)</f>
        <v>0</v>
      </c>
      <c r="AAK196" s="5"/>
    </row>
    <row r="197" spans="1:713" s="36" customFormat="1" x14ac:dyDescent="0.25">
      <c r="A197" s="43" t="s">
        <v>136</v>
      </c>
      <c r="B197" s="77">
        <f t="shared" si="20"/>
        <v>0</v>
      </c>
      <c r="C197" s="69">
        <v>1</v>
      </c>
      <c r="D197" s="71">
        <v>43150</v>
      </c>
      <c r="E197" s="79">
        <v>18.32</v>
      </c>
      <c r="F197" s="79">
        <f t="shared" si="19"/>
        <v>0</v>
      </c>
      <c r="G197" s="77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>
        <v>30</v>
      </c>
      <c r="AF197" s="38"/>
      <c r="AG197" s="38"/>
      <c r="AH197" s="38"/>
      <c r="AI197" s="38"/>
      <c r="AJ197" s="38"/>
      <c r="AK197" s="38"/>
      <c r="AL197" s="38"/>
      <c r="AM197" s="38"/>
      <c r="AN197" s="38"/>
      <c r="AO197" s="38"/>
      <c r="AP197" s="38"/>
      <c r="AQ197" s="38"/>
      <c r="AR197" s="38"/>
      <c r="AS197" s="38">
        <v>30</v>
      </c>
      <c r="AT197" s="38"/>
      <c r="AU197" s="38"/>
      <c r="AV197" s="38"/>
      <c r="AW197" s="38"/>
      <c r="AX197" s="38"/>
      <c r="AY197" s="38"/>
      <c r="AZ197" s="38"/>
      <c r="BA197" s="38"/>
      <c r="BB197" s="38"/>
      <c r="BC197" s="38"/>
      <c r="BD197" s="38"/>
      <c r="BE197" s="38"/>
      <c r="BF197" s="38"/>
      <c r="BG197" s="38"/>
      <c r="BH197" s="38"/>
      <c r="BI197" s="38"/>
      <c r="BJ197" s="38"/>
      <c r="BK197" s="38"/>
      <c r="BL197" s="38"/>
      <c r="BM197" s="38"/>
      <c r="BN197" s="38"/>
      <c r="BO197" s="38"/>
      <c r="BP197" s="38"/>
      <c r="BQ197" s="38"/>
      <c r="BR197" s="38"/>
      <c r="BS197" s="38"/>
      <c r="BT197" s="38"/>
      <c r="BU197" s="38"/>
      <c r="BV197" s="38"/>
      <c r="BW197" s="38"/>
      <c r="BX197" s="38"/>
      <c r="BY197" s="38">
        <v>7</v>
      </c>
      <c r="BZ197" s="38"/>
      <c r="CA197" s="38"/>
      <c r="CB197" s="38"/>
      <c r="CC197" s="38"/>
      <c r="CD197" s="38"/>
      <c r="CE197" s="38"/>
      <c r="CF197" s="38"/>
      <c r="CG197" s="38"/>
      <c r="CH197" s="38"/>
      <c r="CI197" s="38"/>
      <c r="CJ197" s="38"/>
      <c r="CK197" s="38"/>
      <c r="CL197" s="38"/>
      <c r="CM197" s="38"/>
      <c r="CN197" s="38"/>
      <c r="CO197" s="38"/>
      <c r="CP197" s="38"/>
      <c r="CQ197" s="38"/>
      <c r="CR197" s="38"/>
      <c r="CS197" s="38"/>
      <c r="CT197" s="38"/>
      <c r="CU197" s="38"/>
      <c r="CV197" s="38"/>
      <c r="CW197" s="38"/>
      <c r="CX197" s="38"/>
      <c r="CY197" s="38"/>
      <c r="CZ197" s="38"/>
      <c r="DA197" s="38"/>
      <c r="DB197" s="38"/>
      <c r="DC197" s="38"/>
      <c r="DD197" s="38"/>
      <c r="DE197" s="38"/>
      <c r="DF197" s="38"/>
      <c r="DG197" s="38"/>
      <c r="DH197" s="38"/>
      <c r="DI197" s="38"/>
      <c r="DJ197" s="38"/>
      <c r="DK197" s="38"/>
      <c r="DL197" s="38"/>
      <c r="DM197" s="38"/>
      <c r="DN197" s="38"/>
      <c r="DO197" s="38"/>
      <c r="DP197" s="38"/>
      <c r="DQ197" s="38"/>
      <c r="DR197" s="38"/>
      <c r="DS197" s="38"/>
      <c r="DT197" s="38"/>
      <c r="DU197" s="38"/>
      <c r="DV197" s="38"/>
      <c r="DW197" s="38"/>
      <c r="DX197" s="38"/>
      <c r="DY197" s="38"/>
      <c r="DZ197" s="38"/>
      <c r="EA197" s="38"/>
      <c r="EB197" s="38"/>
      <c r="EC197" s="38"/>
      <c r="ED197" s="38"/>
      <c r="EE197" s="38"/>
      <c r="EF197" s="38"/>
      <c r="EG197" s="38"/>
      <c r="EH197" s="38"/>
      <c r="EI197" s="38"/>
      <c r="EJ197" s="38"/>
      <c r="EK197" s="38"/>
      <c r="EL197" s="38"/>
      <c r="EM197" s="38"/>
      <c r="EN197" s="38"/>
      <c r="EO197" s="38"/>
      <c r="EP197" s="38"/>
      <c r="EQ197" s="38"/>
      <c r="ER197" s="38"/>
      <c r="ES197" s="38"/>
      <c r="ET197" s="38"/>
      <c r="EU197" s="38"/>
      <c r="EV197" s="38"/>
      <c r="EW197" s="38"/>
      <c r="EX197" s="38">
        <v>7</v>
      </c>
      <c r="EY197" s="38"/>
      <c r="EZ197" s="38"/>
      <c r="FA197" s="38"/>
      <c r="FB197" s="38"/>
      <c r="FC197" s="38"/>
      <c r="FD197" s="38"/>
      <c r="FE197" s="38"/>
      <c r="FF197" s="38"/>
      <c r="FG197" s="38"/>
      <c r="FH197" s="38"/>
      <c r="FI197" s="38"/>
      <c r="FJ197" s="38"/>
      <c r="FK197" s="38"/>
      <c r="FL197" s="38"/>
      <c r="FM197" s="38"/>
      <c r="FN197" s="38"/>
      <c r="FO197" s="38"/>
      <c r="FP197" s="38"/>
      <c r="FQ197" s="38"/>
      <c r="FR197" s="38"/>
      <c r="FS197" s="38"/>
      <c r="FT197" s="38"/>
      <c r="FU197" s="38"/>
      <c r="FV197" s="38"/>
      <c r="FW197" s="38"/>
      <c r="FX197" s="38"/>
      <c r="FY197" s="38"/>
      <c r="FZ197" s="38"/>
      <c r="GA197" s="38"/>
      <c r="GB197" s="38"/>
      <c r="GC197" s="38"/>
      <c r="GD197" s="38"/>
      <c r="GE197" s="38"/>
      <c r="GF197" s="38"/>
      <c r="GG197" s="38"/>
      <c r="GH197" s="38"/>
      <c r="GI197" s="38"/>
      <c r="GJ197" s="38"/>
      <c r="GK197" s="38"/>
      <c r="GL197" s="38"/>
      <c r="GM197" s="38"/>
      <c r="GN197" s="38"/>
      <c r="GO197" s="38"/>
      <c r="GP197" s="38"/>
      <c r="GQ197" s="38"/>
      <c r="GR197" s="38"/>
      <c r="GS197" s="38"/>
      <c r="GT197" s="38"/>
      <c r="GU197" s="38"/>
      <c r="GV197" s="38"/>
      <c r="GW197" s="38"/>
      <c r="GX197" s="38"/>
      <c r="GY197" s="38"/>
      <c r="GZ197" s="38"/>
      <c r="HA197" s="38"/>
      <c r="HB197" s="38"/>
      <c r="HC197" s="38"/>
      <c r="HD197" s="38"/>
      <c r="HE197" s="38"/>
      <c r="HF197" s="38"/>
      <c r="HG197" s="38"/>
      <c r="HH197" s="38"/>
      <c r="HI197" s="38"/>
      <c r="HJ197" s="38"/>
      <c r="HK197" s="38"/>
      <c r="HL197" s="38"/>
      <c r="HM197" s="38"/>
      <c r="HN197" s="38"/>
      <c r="HO197" s="38"/>
      <c r="HP197" s="38"/>
      <c r="HQ197" s="38"/>
      <c r="HR197" s="38"/>
      <c r="HS197" s="38"/>
      <c r="HT197" s="38"/>
      <c r="HU197" s="38"/>
      <c r="HV197" s="38"/>
      <c r="HW197" s="38"/>
      <c r="HX197" s="38"/>
      <c r="HY197" s="38"/>
      <c r="HZ197" s="38"/>
      <c r="IA197" s="38"/>
      <c r="IB197" s="38"/>
      <c r="IC197" s="38"/>
      <c r="ID197" s="38"/>
      <c r="IE197" s="38"/>
      <c r="IF197" s="38"/>
      <c r="IG197" s="38"/>
      <c r="IH197" s="38"/>
      <c r="II197" s="38"/>
      <c r="IJ197" s="38"/>
      <c r="IK197" s="38"/>
      <c r="IL197" s="38"/>
      <c r="IM197" s="38"/>
      <c r="IN197" s="38"/>
      <c r="IO197" s="38"/>
      <c r="IP197" s="38"/>
      <c r="IQ197" s="38"/>
      <c r="IR197" s="38"/>
      <c r="IS197" s="38"/>
      <c r="IT197" s="38"/>
      <c r="IU197" s="38"/>
      <c r="IV197" s="38"/>
      <c r="IW197" s="38"/>
      <c r="IX197" s="38"/>
      <c r="IY197" s="38"/>
      <c r="IZ197" s="38"/>
      <c r="JA197" s="38"/>
      <c r="JB197" s="38"/>
      <c r="JC197" s="38"/>
      <c r="JD197" s="38"/>
      <c r="JE197" s="38"/>
      <c r="JF197" s="38"/>
      <c r="JG197" s="38"/>
      <c r="JH197" s="38"/>
      <c r="JI197" s="38"/>
      <c r="JJ197" s="38"/>
      <c r="JK197" s="38"/>
      <c r="JL197" s="38"/>
      <c r="JM197" s="38"/>
      <c r="JN197" s="38"/>
      <c r="JO197" s="38"/>
      <c r="JP197" s="38"/>
      <c r="JQ197" s="38"/>
      <c r="JR197" s="38"/>
      <c r="JS197" s="38"/>
      <c r="JT197" s="38"/>
      <c r="JU197" s="38"/>
      <c r="JV197" s="38"/>
      <c r="JW197" s="38"/>
      <c r="JX197" s="38"/>
      <c r="JY197" s="38"/>
      <c r="JZ197" s="38"/>
      <c r="KA197" s="38"/>
      <c r="KB197" s="38"/>
      <c r="KC197" s="38"/>
      <c r="KD197" s="38"/>
      <c r="KE197" s="38"/>
      <c r="KF197" s="38"/>
      <c r="KG197" s="38"/>
      <c r="KH197" s="38"/>
      <c r="KI197" s="38"/>
      <c r="KJ197" s="38"/>
      <c r="KK197" s="38"/>
      <c r="KL197" s="38"/>
      <c r="KM197" s="38"/>
      <c r="KN197" s="38"/>
      <c r="KO197" s="38"/>
      <c r="KP197" s="38"/>
      <c r="KQ197" s="38"/>
      <c r="KR197" s="38"/>
      <c r="KS197" s="38"/>
      <c r="KT197" s="38"/>
      <c r="KU197" s="38"/>
      <c r="KV197" s="38"/>
      <c r="KW197" s="38"/>
      <c r="KX197" s="38"/>
      <c r="KY197" s="38"/>
      <c r="KZ197" s="38"/>
      <c r="LA197" s="38"/>
      <c r="LB197" s="38"/>
      <c r="LC197" s="38"/>
      <c r="LD197" s="38"/>
      <c r="LE197" s="38"/>
      <c r="LF197" s="38"/>
      <c r="LG197" s="38"/>
      <c r="LH197" s="38"/>
      <c r="LI197" s="38"/>
      <c r="LJ197" s="38"/>
      <c r="LK197" s="38"/>
      <c r="LL197" s="38"/>
      <c r="LM197" s="38"/>
      <c r="LN197" s="38"/>
      <c r="LO197" s="38"/>
      <c r="LP197" s="38"/>
      <c r="LQ197" s="38"/>
      <c r="LR197" s="38"/>
      <c r="LS197" s="38"/>
      <c r="LT197" s="38"/>
      <c r="LU197" s="38"/>
      <c r="LV197" s="38"/>
      <c r="LW197" s="38"/>
      <c r="LX197" s="38"/>
      <c r="LY197" s="38"/>
      <c r="LZ197" s="38"/>
      <c r="MA197" s="38"/>
      <c r="MB197" s="38"/>
      <c r="MC197" s="38"/>
      <c r="MD197" s="38"/>
      <c r="ME197" s="38"/>
      <c r="MF197" s="38"/>
      <c r="MG197" s="38"/>
      <c r="MH197" s="38"/>
      <c r="MI197" s="38"/>
      <c r="MJ197" s="38"/>
      <c r="MK197" s="38"/>
      <c r="ML197" s="38"/>
      <c r="MM197" s="38"/>
      <c r="MN197" s="38"/>
      <c r="MO197" s="38"/>
      <c r="MP197" s="38"/>
      <c r="MQ197" s="38"/>
      <c r="MR197" s="38"/>
      <c r="MS197" s="38"/>
      <c r="MT197" s="38"/>
      <c r="MU197" s="38"/>
      <c r="MV197" s="38"/>
      <c r="MW197" s="38"/>
      <c r="MX197" s="38"/>
      <c r="MY197" s="38"/>
      <c r="MZ197" s="38"/>
      <c r="NA197" s="38"/>
      <c r="NB197" s="38"/>
      <c r="NC197" s="38"/>
      <c r="ND197" s="38"/>
      <c r="NE197" s="38"/>
      <c r="NF197" s="38"/>
      <c r="NG197" s="38"/>
      <c r="NH197" s="38"/>
      <c r="NI197" s="38"/>
      <c r="NJ197" s="38"/>
      <c r="NK197" s="38"/>
      <c r="NL197" s="38"/>
      <c r="NM197" s="38"/>
      <c r="NN197" s="38"/>
      <c r="NO197" s="38"/>
      <c r="NP197" s="38"/>
      <c r="NQ197" s="38"/>
      <c r="NR197" s="38"/>
      <c r="NS197" s="38"/>
      <c r="NT197" s="38"/>
      <c r="NU197" s="38"/>
      <c r="NV197" s="38"/>
      <c r="NW197" s="38"/>
      <c r="NX197" s="38"/>
      <c r="NY197" s="38"/>
      <c r="NZ197" s="38"/>
      <c r="OA197" s="38"/>
      <c r="OB197" s="38"/>
      <c r="OC197" s="38"/>
      <c r="OD197" s="38"/>
      <c r="OE197" s="38"/>
      <c r="OF197" s="38"/>
      <c r="OG197" s="38"/>
      <c r="OH197" s="38"/>
      <c r="OI197" s="38"/>
      <c r="OJ197" s="38"/>
      <c r="OK197" s="38"/>
      <c r="OL197" s="38"/>
      <c r="OM197" s="38"/>
      <c r="ON197" s="38"/>
      <c r="OO197" s="38"/>
      <c r="OP197" s="38"/>
      <c r="OQ197" s="38"/>
      <c r="OR197" s="38"/>
      <c r="OS197" s="38"/>
      <c r="OT197" s="38"/>
      <c r="OU197" s="38"/>
      <c r="OV197" s="38"/>
      <c r="OW197" s="38"/>
      <c r="OX197" s="38"/>
      <c r="OY197" s="38"/>
      <c r="OZ197" s="38"/>
      <c r="PA197" s="38"/>
      <c r="PB197" s="38"/>
      <c r="PC197" s="38"/>
      <c r="PD197" s="38"/>
      <c r="PE197" s="38"/>
      <c r="PF197" s="38"/>
      <c r="PG197" s="38"/>
      <c r="PH197" s="38"/>
      <c r="PI197" s="38"/>
      <c r="PJ197" s="38"/>
      <c r="PK197" s="38"/>
      <c r="PL197" s="38"/>
      <c r="PM197" s="38"/>
      <c r="PN197" s="38"/>
      <c r="PO197" s="38"/>
      <c r="PP197" s="38"/>
      <c r="PQ197" s="38"/>
      <c r="PR197" s="38"/>
      <c r="PS197" s="38"/>
      <c r="PT197" s="38"/>
      <c r="PU197" s="38"/>
      <c r="PV197" s="38"/>
      <c r="PW197" s="38"/>
      <c r="PX197" s="38"/>
      <c r="PY197" s="38"/>
      <c r="PZ197" s="38"/>
      <c r="QA197" s="38"/>
      <c r="QB197" s="38"/>
      <c r="QC197" s="38"/>
      <c r="QD197" s="38"/>
      <c r="QE197" s="38"/>
      <c r="QF197" s="38"/>
      <c r="QG197" s="38"/>
      <c r="QH197" s="38"/>
      <c r="QI197" s="38"/>
      <c r="QJ197" s="38"/>
      <c r="QK197" s="38"/>
      <c r="QL197" s="38"/>
      <c r="QM197" s="38"/>
      <c r="QN197" s="38"/>
      <c r="QO197" s="38"/>
      <c r="QP197" s="38"/>
      <c r="QQ197" s="38"/>
      <c r="QR197" s="38"/>
      <c r="QS197" s="38"/>
      <c r="QT197" s="38"/>
      <c r="QU197" s="38"/>
      <c r="QV197" s="38"/>
      <c r="QW197" s="38"/>
      <c r="QX197" s="38"/>
      <c r="QY197" s="38"/>
      <c r="QZ197" s="38"/>
      <c r="RA197" s="38"/>
      <c r="RB197" s="38"/>
      <c r="RC197" s="38"/>
      <c r="RD197" s="38"/>
      <c r="RE197" s="38"/>
      <c r="RF197" s="38"/>
      <c r="RG197" s="38"/>
      <c r="RH197" s="38"/>
      <c r="RI197" s="38"/>
      <c r="RJ197" s="38"/>
      <c r="RK197" s="38"/>
      <c r="RL197" s="38"/>
      <c r="RM197" s="38"/>
      <c r="RN197" s="38"/>
      <c r="RO197" s="38"/>
      <c r="RP197" s="38"/>
      <c r="RQ197" s="38"/>
      <c r="RR197" s="38"/>
      <c r="RS197" s="38"/>
      <c r="RT197" s="38"/>
      <c r="RU197" s="38"/>
      <c r="RV197" s="38"/>
      <c r="RW197" s="38"/>
      <c r="RX197" s="38"/>
      <c r="RY197" s="38"/>
      <c r="RZ197" s="38"/>
      <c r="SA197" s="38"/>
      <c r="SB197" s="38"/>
      <c r="SC197" s="38"/>
      <c r="SD197" s="38"/>
      <c r="SE197" s="38"/>
      <c r="SF197" s="38"/>
      <c r="SG197" s="38"/>
      <c r="SH197" s="38"/>
      <c r="SI197" s="38"/>
      <c r="SJ197" s="38"/>
      <c r="SK197" s="38"/>
      <c r="SL197" s="38"/>
      <c r="SM197" s="38"/>
      <c r="SN197" s="38"/>
      <c r="SO197" s="38"/>
      <c r="SP197" s="38"/>
      <c r="SQ197" s="38"/>
      <c r="SR197" s="38"/>
      <c r="SS197" s="38"/>
      <c r="ST197" s="38"/>
      <c r="SU197" s="38"/>
      <c r="SV197" s="38"/>
      <c r="SW197" s="38"/>
      <c r="SX197" s="38"/>
      <c r="SY197" s="38"/>
      <c r="SZ197" s="38"/>
      <c r="TA197" s="38"/>
      <c r="TB197" s="38"/>
      <c r="TC197" s="38"/>
      <c r="TD197" s="38"/>
      <c r="TE197" s="38"/>
      <c r="TF197" s="38"/>
      <c r="TG197" s="38"/>
      <c r="TH197" s="38"/>
      <c r="TI197" s="38"/>
      <c r="TJ197" s="38"/>
      <c r="TK197" s="38"/>
      <c r="TL197" s="38"/>
      <c r="TM197" s="38"/>
      <c r="TN197" s="38"/>
      <c r="TO197" s="38"/>
      <c r="TP197" s="38"/>
      <c r="TQ197" s="38"/>
      <c r="TR197" s="38"/>
      <c r="TS197" s="38"/>
      <c r="TT197" s="38"/>
      <c r="TU197" s="38"/>
      <c r="TV197" s="38"/>
      <c r="TW197" s="38"/>
      <c r="TX197" s="38"/>
      <c r="TY197" s="38"/>
      <c r="TZ197" s="38"/>
      <c r="UA197" s="38"/>
      <c r="UB197" s="38"/>
      <c r="UC197" s="38"/>
      <c r="UD197" s="38"/>
      <c r="UE197" s="38"/>
      <c r="UF197" s="38"/>
      <c r="UG197" s="38"/>
      <c r="UH197" s="38"/>
      <c r="UI197" s="38"/>
      <c r="UJ197" s="38"/>
      <c r="UK197" s="38"/>
      <c r="UL197" s="38"/>
      <c r="UM197" s="38"/>
      <c r="UN197" s="38"/>
      <c r="UO197" s="38"/>
      <c r="UP197" s="38"/>
      <c r="UQ197" s="38"/>
      <c r="UR197" s="38"/>
      <c r="US197" s="38"/>
      <c r="UT197" s="38"/>
      <c r="UU197" s="38"/>
      <c r="UV197" s="38"/>
      <c r="UW197" s="38"/>
      <c r="UX197" s="38"/>
      <c r="UY197" s="38"/>
      <c r="UZ197" s="38"/>
      <c r="VA197" s="38"/>
      <c r="VB197" s="38"/>
      <c r="VC197" s="38"/>
      <c r="VD197" s="38"/>
      <c r="VE197" s="38"/>
      <c r="VF197" s="38"/>
      <c r="VG197" s="38"/>
      <c r="VH197" s="38"/>
      <c r="VI197" s="38"/>
      <c r="VJ197" s="38"/>
      <c r="VK197" s="38"/>
      <c r="VL197" s="38"/>
      <c r="VM197" s="38"/>
      <c r="VN197" s="38"/>
      <c r="VO197" s="38"/>
      <c r="VP197" s="38"/>
      <c r="VQ197" s="38"/>
      <c r="VR197" s="38"/>
      <c r="VS197" s="38"/>
      <c r="VT197" s="38"/>
      <c r="VU197" s="38"/>
      <c r="VV197" s="38"/>
      <c r="VW197" s="38"/>
      <c r="VX197" s="38"/>
      <c r="VY197" s="38"/>
      <c r="VZ197" s="38"/>
      <c r="WA197" s="38"/>
      <c r="WB197" s="38"/>
      <c r="WC197" s="38"/>
      <c r="WD197" s="38"/>
      <c r="WE197" s="38"/>
      <c r="WF197" s="38"/>
      <c r="WG197" s="38"/>
      <c r="WH197" s="38"/>
      <c r="WI197" s="38"/>
      <c r="WJ197" s="38"/>
      <c r="WK197" s="38"/>
      <c r="WL197" s="38"/>
      <c r="WM197" s="38"/>
      <c r="WN197" s="38"/>
      <c r="WO197" s="38"/>
      <c r="WP197" s="38"/>
      <c r="WQ197" s="38"/>
      <c r="WR197" s="38"/>
      <c r="WS197" s="38"/>
      <c r="WT197" s="38"/>
      <c r="WU197" s="38"/>
      <c r="WV197" s="38"/>
      <c r="WW197" s="38"/>
      <c r="WX197" s="38"/>
      <c r="WY197" s="38"/>
      <c r="WZ197" s="38"/>
      <c r="XA197" s="38"/>
      <c r="XB197" s="38"/>
      <c r="XC197" s="38"/>
      <c r="XD197" s="38"/>
      <c r="XE197" s="38"/>
      <c r="XF197" s="38"/>
      <c r="XG197" s="38"/>
      <c r="XH197" s="38"/>
      <c r="XI197" s="38"/>
      <c r="XJ197" s="38"/>
      <c r="XK197" s="38"/>
      <c r="XL197" s="38"/>
      <c r="XM197" s="38"/>
      <c r="XN197" s="38"/>
      <c r="XO197" s="38"/>
      <c r="XP197" s="38"/>
      <c r="XQ197" s="38"/>
      <c r="XR197" s="38"/>
      <c r="XS197" s="38"/>
      <c r="XT197" s="38"/>
      <c r="XU197" s="38"/>
      <c r="XV197" s="38"/>
      <c r="XW197" s="38"/>
      <c r="XX197" s="38"/>
      <c r="XY197" s="38"/>
      <c r="XZ197" s="38"/>
      <c r="YA197" s="38"/>
      <c r="YB197" s="38"/>
      <c r="YC197" s="38"/>
      <c r="YD197" s="38"/>
      <c r="YE197" s="38"/>
      <c r="YF197" s="38"/>
      <c r="YG197" s="38"/>
      <c r="YH197" s="38"/>
      <c r="YI197" s="38"/>
      <c r="YJ197" s="38"/>
      <c r="YK197" s="38"/>
      <c r="YL197" s="38"/>
      <c r="YM197" s="38"/>
      <c r="YN197" s="38"/>
      <c r="YO197" s="38"/>
      <c r="YP197" s="38"/>
      <c r="YQ197" s="38"/>
      <c r="YR197" s="38"/>
      <c r="YS197" s="38"/>
      <c r="YT197" s="38"/>
      <c r="YU197" s="38"/>
      <c r="YV197" s="38"/>
      <c r="YW197" s="38"/>
      <c r="YX197" s="38"/>
      <c r="YY197" s="38"/>
      <c r="YZ197" s="38"/>
      <c r="ZA197" s="38"/>
      <c r="ZB197" s="38"/>
      <c r="ZC197" s="38"/>
      <c r="ZD197" s="38"/>
      <c r="ZE197" s="38"/>
      <c r="ZF197" s="38"/>
      <c r="ZG197" s="38"/>
      <c r="ZH197" s="38"/>
      <c r="ZI197" s="38"/>
      <c r="ZJ197" s="38"/>
      <c r="ZK197" s="38"/>
      <c r="ZL197" s="38"/>
      <c r="ZM197" s="38"/>
      <c r="ZN197" s="38"/>
      <c r="ZO197" s="38"/>
      <c r="ZP197" s="38"/>
      <c r="ZQ197" s="38"/>
      <c r="ZR197" s="38"/>
      <c r="ZS197" s="38"/>
      <c r="ZT197" s="38"/>
      <c r="ZU197" s="38"/>
      <c r="ZV197" s="38"/>
      <c r="ZW197" s="38"/>
      <c r="ZX197" s="38"/>
      <c r="ZY197" s="38"/>
      <c r="ZZ197" s="38"/>
      <c r="AAA197" s="38"/>
      <c r="AAB197" s="38"/>
      <c r="AAC197" s="38"/>
      <c r="AAD197" s="38"/>
      <c r="AAE197" s="38"/>
      <c r="AAF197" s="38"/>
      <c r="AAG197" s="38"/>
      <c r="AAH197" s="38"/>
      <c r="AAI197" s="38"/>
      <c r="AAJ197" s="31">
        <f t="shared" si="21"/>
        <v>0</v>
      </c>
      <c r="AAK197" s="5"/>
    </row>
    <row r="198" spans="1:713" s="36" customFormat="1" x14ac:dyDescent="0.25">
      <c r="A198" s="43" t="s">
        <v>136</v>
      </c>
      <c r="B198" s="77">
        <f t="shared" si="20"/>
        <v>0</v>
      </c>
      <c r="C198" s="69">
        <v>10</v>
      </c>
      <c r="D198" s="71">
        <v>43451</v>
      </c>
      <c r="E198" s="79">
        <v>16.690000000000001</v>
      </c>
      <c r="F198" s="79">
        <f t="shared" si="19"/>
        <v>0</v>
      </c>
      <c r="G198" s="77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  <c r="AK198" s="38"/>
      <c r="AL198" s="38"/>
      <c r="AM198" s="38"/>
      <c r="AN198" s="38"/>
      <c r="AO198" s="38"/>
      <c r="AP198" s="38"/>
      <c r="AQ198" s="38"/>
      <c r="AR198" s="38"/>
      <c r="AS198" s="38"/>
      <c r="AT198" s="38"/>
      <c r="AU198" s="38"/>
      <c r="AV198" s="38"/>
      <c r="AW198" s="38"/>
      <c r="AX198" s="38"/>
      <c r="AY198" s="38"/>
      <c r="AZ198" s="38"/>
      <c r="BA198" s="38"/>
      <c r="BB198" s="38"/>
      <c r="BC198" s="38"/>
      <c r="BD198" s="38"/>
      <c r="BE198" s="38"/>
      <c r="BF198" s="38"/>
      <c r="BG198" s="38"/>
      <c r="BH198" s="38"/>
      <c r="BI198" s="38"/>
      <c r="BJ198" s="38"/>
      <c r="BK198" s="38"/>
      <c r="BL198" s="38"/>
      <c r="BM198" s="38"/>
      <c r="BN198" s="38"/>
      <c r="BO198" s="38"/>
      <c r="BP198" s="38"/>
      <c r="BQ198" s="38"/>
      <c r="BR198" s="38"/>
      <c r="BS198" s="38"/>
      <c r="BT198" s="38"/>
      <c r="BU198" s="38"/>
      <c r="BV198" s="38"/>
      <c r="BW198" s="38"/>
      <c r="BX198" s="38"/>
      <c r="BY198" s="38">
        <v>10</v>
      </c>
      <c r="BZ198" s="38"/>
      <c r="CA198" s="38">
        <v>10</v>
      </c>
      <c r="CB198" s="38"/>
      <c r="CC198" s="38"/>
      <c r="CD198" s="38"/>
      <c r="CE198" s="38"/>
      <c r="CF198" s="38"/>
      <c r="CG198" s="38"/>
      <c r="CH198" s="38"/>
      <c r="CI198" s="38"/>
      <c r="CJ198" s="38"/>
      <c r="CK198" s="38"/>
      <c r="CL198" s="38"/>
      <c r="CM198" s="38"/>
      <c r="CN198" s="38"/>
      <c r="CO198" s="38"/>
      <c r="CP198" s="38"/>
      <c r="CQ198" s="38"/>
      <c r="CR198" s="38"/>
      <c r="CS198" s="38"/>
      <c r="CT198" s="38"/>
      <c r="CU198" s="38"/>
      <c r="CV198" s="38"/>
      <c r="CW198" s="38"/>
      <c r="CX198" s="38"/>
      <c r="CY198" s="38"/>
      <c r="CZ198" s="38"/>
      <c r="DA198" s="38"/>
      <c r="DB198" s="38"/>
      <c r="DC198" s="38"/>
      <c r="DD198" s="38"/>
      <c r="DE198" s="38"/>
      <c r="DF198" s="38"/>
      <c r="DG198" s="38"/>
      <c r="DH198" s="38"/>
      <c r="DI198" s="38"/>
      <c r="DJ198" s="38"/>
      <c r="DK198" s="38"/>
      <c r="DL198" s="38"/>
      <c r="DM198" s="38"/>
      <c r="DN198" s="38"/>
      <c r="DO198" s="38"/>
      <c r="DP198" s="38"/>
      <c r="DQ198" s="38"/>
      <c r="DR198" s="38"/>
      <c r="DS198" s="38"/>
      <c r="DT198" s="38"/>
      <c r="DU198" s="38"/>
      <c r="DV198" s="38"/>
      <c r="DW198" s="38"/>
      <c r="DX198" s="38"/>
      <c r="DY198" s="38"/>
      <c r="DZ198" s="38"/>
      <c r="EA198" s="38"/>
      <c r="EB198" s="38"/>
      <c r="EC198" s="38"/>
      <c r="ED198" s="38"/>
      <c r="EE198" s="38"/>
      <c r="EF198" s="38"/>
      <c r="EG198" s="38"/>
      <c r="EH198" s="38"/>
      <c r="EI198" s="38"/>
      <c r="EJ198" s="38"/>
      <c r="EK198" s="38"/>
      <c r="EL198" s="38"/>
      <c r="EM198" s="38"/>
      <c r="EN198" s="38"/>
      <c r="EO198" s="38"/>
      <c r="EP198" s="38"/>
      <c r="EQ198" s="38"/>
      <c r="ER198" s="38"/>
      <c r="ES198" s="38"/>
      <c r="ET198" s="38"/>
      <c r="EU198" s="38"/>
      <c r="EV198" s="38"/>
      <c r="EW198" s="38"/>
      <c r="EX198" s="38">
        <v>20</v>
      </c>
      <c r="EY198" s="38"/>
      <c r="EZ198" s="38"/>
      <c r="FA198" s="38"/>
      <c r="FB198" s="38"/>
      <c r="FC198" s="38"/>
      <c r="FD198" s="38"/>
      <c r="FE198" s="38"/>
      <c r="FF198" s="38"/>
      <c r="FG198" s="38"/>
      <c r="FH198" s="38">
        <v>20</v>
      </c>
      <c r="FI198" s="38"/>
      <c r="FJ198" s="38"/>
      <c r="FK198" s="38"/>
      <c r="FL198" s="38"/>
      <c r="FM198" s="38"/>
      <c r="FN198" s="38"/>
      <c r="FO198" s="38"/>
      <c r="FP198" s="38"/>
      <c r="FQ198" s="38"/>
      <c r="FR198" s="38"/>
      <c r="FS198" s="38"/>
      <c r="FT198" s="38"/>
      <c r="FU198" s="38"/>
      <c r="FV198" s="38"/>
      <c r="FW198" s="38"/>
      <c r="FX198" s="38"/>
      <c r="FY198" s="38"/>
      <c r="FZ198" s="38"/>
      <c r="GA198" s="38"/>
      <c r="GB198" s="38"/>
      <c r="GC198" s="38"/>
      <c r="GD198" s="38"/>
      <c r="GE198" s="38"/>
      <c r="GF198" s="38"/>
      <c r="GG198" s="38"/>
      <c r="GH198" s="38"/>
      <c r="GI198" s="38"/>
      <c r="GJ198" s="38"/>
      <c r="GK198" s="38"/>
      <c r="GL198" s="38"/>
      <c r="GM198" s="38"/>
      <c r="GN198" s="38"/>
      <c r="GO198" s="38"/>
      <c r="GP198" s="38"/>
      <c r="GQ198" s="38"/>
      <c r="GR198" s="38"/>
      <c r="GS198" s="38"/>
      <c r="GT198" s="38"/>
      <c r="GU198" s="38"/>
      <c r="GV198" s="38"/>
      <c r="GW198" s="38"/>
      <c r="GX198" s="38"/>
      <c r="GY198" s="38"/>
      <c r="GZ198" s="38"/>
      <c r="HA198" s="38"/>
      <c r="HB198" s="38"/>
      <c r="HC198" s="38"/>
      <c r="HD198" s="38"/>
      <c r="HE198" s="38"/>
      <c r="HF198" s="38"/>
      <c r="HG198" s="38"/>
      <c r="HH198" s="38"/>
      <c r="HI198" s="38"/>
      <c r="HJ198" s="38"/>
      <c r="HK198" s="38"/>
      <c r="HL198" s="38"/>
      <c r="HM198" s="38"/>
      <c r="HN198" s="38"/>
      <c r="HO198" s="38"/>
      <c r="HP198" s="38"/>
      <c r="HQ198" s="38"/>
      <c r="HR198" s="38"/>
      <c r="HS198" s="38"/>
      <c r="HT198" s="38"/>
      <c r="HU198" s="38"/>
      <c r="HV198" s="38"/>
      <c r="HW198" s="38"/>
      <c r="HX198" s="38"/>
      <c r="HY198" s="38"/>
      <c r="HZ198" s="38"/>
      <c r="IA198" s="38"/>
      <c r="IB198" s="38"/>
      <c r="IC198" s="38"/>
      <c r="ID198" s="38"/>
      <c r="IE198" s="38"/>
      <c r="IF198" s="38"/>
      <c r="IG198" s="38"/>
      <c r="IH198" s="38"/>
      <c r="II198" s="38"/>
      <c r="IJ198" s="38"/>
      <c r="IK198" s="38"/>
      <c r="IL198" s="38"/>
      <c r="IM198" s="38"/>
      <c r="IN198" s="38"/>
      <c r="IO198" s="38"/>
      <c r="IP198" s="38"/>
      <c r="IQ198" s="38"/>
      <c r="IR198" s="38"/>
      <c r="IS198" s="38"/>
      <c r="IT198" s="38"/>
      <c r="IU198" s="38"/>
      <c r="IV198" s="38"/>
      <c r="IW198" s="38"/>
      <c r="IX198" s="38"/>
      <c r="IY198" s="38"/>
      <c r="IZ198" s="38"/>
      <c r="JA198" s="38"/>
      <c r="JB198" s="38"/>
      <c r="JC198" s="38"/>
      <c r="JD198" s="38"/>
      <c r="JE198" s="38"/>
      <c r="JF198" s="38"/>
      <c r="JG198" s="38"/>
      <c r="JH198" s="38"/>
      <c r="JI198" s="38"/>
      <c r="JJ198" s="38"/>
      <c r="JK198" s="38"/>
      <c r="JL198" s="38"/>
      <c r="JM198" s="38"/>
      <c r="JN198" s="38"/>
      <c r="JO198" s="38"/>
      <c r="JP198" s="38"/>
      <c r="JQ198" s="38"/>
      <c r="JR198" s="38"/>
      <c r="JS198" s="38"/>
      <c r="JT198" s="38"/>
      <c r="JU198" s="38"/>
      <c r="JV198" s="38"/>
      <c r="JW198" s="38"/>
      <c r="JX198" s="38"/>
      <c r="JY198" s="38"/>
      <c r="JZ198" s="38"/>
      <c r="KA198" s="38"/>
      <c r="KB198" s="38"/>
      <c r="KC198" s="38"/>
      <c r="KD198" s="38"/>
      <c r="KE198" s="38"/>
      <c r="KF198" s="38"/>
      <c r="KG198" s="38"/>
      <c r="KH198" s="38"/>
      <c r="KI198" s="38"/>
      <c r="KJ198" s="38"/>
      <c r="KK198" s="38"/>
      <c r="KL198" s="38"/>
      <c r="KM198" s="38"/>
      <c r="KN198" s="38"/>
      <c r="KO198" s="38"/>
      <c r="KP198" s="38"/>
      <c r="KQ198" s="38"/>
      <c r="KR198" s="38"/>
      <c r="KS198" s="38"/>
      <c r="KT198" s="38"/>
      <c r="KU198" s="38"/>
      <c r="KV198" s="38"/>
      <c r="KW198" s="38"/>
      <c r="KX198" s="38"/>
      <c r="KY198" s="38"/>
      <c r="KZ198" s="38"/>
      <c r="LA198" s="38"/>
      <c r="LB198" s="38"/>
      <c r="LC198" s="38"/>
      <c r="LD198" s="38"/>
      <c r="LE198" s="38"/>
      <c r="LF198" s="38"/>
      <c r="LG198" s="38"/>
      <c r="LH198" s="38"/>
      <c r="LI198" s="38"/>
      <c r="LJ198" s="38"/>
      <c r="LK198" s="38"/>
      <c r="LL198" s="38"/>
      <c r="LM198" s="38"/>
      <c r="LN198" s="38"/>
      <c r="LO198" s="38"/>
      <c r="LP198" s="38"/>
      <c r="LQ198" s="38"/>
      <c r="LR198" s="38"/>
      <c r="LS198" s="38"/>
      <c r="LT198" s="38"/>
      <c r="LU198" s="38"/>
      <c r="LV198" s="38"/>
      <c r="LW198" s="38"/>
      <c r="LX198" s="38"/>
      <c r="LY198" s="38"/>
      <c r="LZ198" s="38"/>
      <c r="MA198" s="38"/>
      <c r="MB198" s="38"/>
      <c r="MC198" s="38"/>
      <c r="MD198" s="38"/>
      <c r="ME198" s="38"/>
      <c r="MF198" s="38"/>
      <c r="MG198" s="38"/>
      <c r="MH198" s="38"/>
      <c r="MI198" s="38"/>
      <c r="MJ198" s="38"/>
      <c r="MK198" s="38"/>
      <c r="ML198" s="38"/>
      <c r="MM198" s="38"/>
      <c r="MN198" s="38"/>
      <c r="MO198" s="38"/>
      <c r="MP198" s="38"/>
      <c r="MQ198" s="38"/>
      <c r="MR198" s="38"/>
      <c r="MS198" s="38"/>
      <c r="MT198" s="38"/>
      <c r="MU198" s="38"/>
      <c r="MV198" s="38"/>
      <c r="MW198" s="38"/>
      <c r="MX198" s="38"/>
      <c r="MY198" s="38"/>
      <c r="MZ198" s="38"/>
      <c r="NA198" s="38"/>
      <c r="NB198" s="38"/>
      <c r="NC198" s="38"/>
      <c r="ND198" s="38"/>
      <c r="NE198" s="38"/>
      <c r="NF198" s="38"/>
      <c r="NG198" s="38"/>
      <c r="NH198" s="38"/>
      <c r="NI198" s="38"/>
      <c r="NJ198" s="38"/>
      <c r="NK198" s="38"/>
      <c r="NL198" s="38"/>
      <c r="NM198" s="38"/>
      <c r="NN198" s="38"/>
      <c r="NO198" s="38"/>
      <c r="NP198" s="38"/>
      <c r="NQ198" s="38"/>
      <c r="NR198" s="38"/>
      <c r="NS198" s="38"/>
      <c r="NT198" s="38"/>
      <c r="NU198" s="38"/>
      <c r="NV198" s="38"/>
      <c r="NW198" s="38"/>
      <c r="NX198" s="38"/>
      <c r="NY198" s="38"/>
      <c r="NZ198" s="38"/>
      <c r="OA198" s="38"/>
      <c r="OB198" s="38"/>
      <c r="OC198" s="38"/>
      <c r="OD198" s="38"/>
      <c r="OE198" s="38"/>
      <c r="OF198" s="38"/>
      <c r="OG198" s="38"/>
      <c r="OH198" s="38"/>
      <c r="OI198" s="38"/>
      <c r="OJ198" s="38"/>
      <c r="OK198" s="38"/>
      <c r="OL198" s="38"/>
      <c r="OM198" s="38"/>
      <c r="ON198" s="38"/>
      <c r="OO198" s="38"/>
      <c r="OP198" s="38"/>
      <c r="OQ198" s="38"/>
      <c r="OR198" s="38"/>
      <c r="OS198" s="38"/>
      <c r="OT198" s="38"/>
      <c r="OU198" s="38"/>
      <c r="OV198" s="38"/>
      <c r="OW198" s="38"/>
      <c r="OX198" s="38"/>
      <c r="OY198" s="38"/>
      <c r="OZ198" s="38"/>
      <c r="PA198" s="38"/>
      <c r="PB198" s="38"/>
      <c r="PC198" s="38"/>
      <c r="PD198" s="38"/>
      <c r="PE198" s="38"/>
      <c r="PF198" s="38"/>
      <c r="PG198" s="38"/>
      <c r="PH198" s="38"/>
      <c r="PI198" s="38"/>
      <c r="PJ198" s="38"/>
      <c r="PK198" s="38"/>
      <c r="PL198" s="38"/>
      <c r="PM198" s="38"/>
      <c r="PN198" s="38"/>
      <c r="PO198" s="38"/>
      <c r="PP198" s="38"/>
      <c r="PQ198" s="38"/>
      <c r="PR198" s="38"/>
      <c r="PS198" s="38"/>
      <c r="PT198" s="38"/>
      <c r="PU198" s="38"/>
      <c r="PV198" s="38"/>
      <c r="PW198" s="38"/>
      <c r="PX198" s="38"/>
      <c r="PY198" s="38"/>
      <c r="PZ198" s="38"/>
      <c r="QA198" s="38"/>
      <c r="QB198" s="38"/>
      <c r="QC198" s="38"/>
      <c r="QD198" s="38"/>
      <c r="QE198" s="38"/>
      <c r="QF198" s="38"/>
      <c r="QG198" s="38"/>
      <c r="QH198" s="38"/>
      <c r="QI198" s="38"/>
      <c r="QJ198" s="38"/>
      <c r="QK198" s="38"/>
      <c r="QL198" s="38"/>
      <c r="QM198" s="38"/>
      <c r="QN198" s="38"/>
      <c r="QO198" s="38"/>
      <c r="QP198" s="38"/>
      <c r="QQ198" s="38"/>
      <c r="QR198" s="38"/>
      <c r="QS198" s="38"/>
      <c r="QT198" s="38"/>
      <c r="QU198" s="38"/>
      <c r="QV198" s="38"/>
      <c r="QW198" s="38"/>
      <c r="QX198" s="38"/>
      <c r="QY198" s="38"/>
      <c r="QZ198" s="38"/>
      <c r="RA198" s="38"/>
      <c r="RB198" s="38"/>
      <c r="RC198" s="38"/>
      <c r="RD198" s="38"/>
      <c r="RE198" s="38"/>
      <c r="RF198" s="38"/>
      <c r="RG198" s="38"/>
      <c r="RH198" s="38"/>
      <c r="RI198" s="38"/>
      <c r="RJ198" s="38"/>
      <c r="RK198" s="38"/>
      <c r="RL198" s="38"/>
      <c r="RM198" s="38"/>
      <c r="RN198" s="38"/>
      <c r="RO198" s="38">
        <v>10</v>
      </c>
      <c r="RP198" s="38"/>
      <c r="RQ198" s="38"/>
      <c r="RR198" s="38"/>
      <c r="RS198" s="38"/>
      <c r="RT198" s="38"/>
      <c r="RU198" s="38"/>
      <c r="RV198" s="38"/>
      <c r="RW198" s="38"/>
      <c r="RX198" s="38"/>
      <c r="RY198" s="38"/>
      <c r="RZ198" s="38"/>
      <c r="SA198" s="38"/>
      <c r="SB198" s="38"/>
      <c r="SC198" s="38">
        <v>10</v>
      </c>
      <c r="SD198" s="38"/>
      <c r="SE198" s="38"/>
      <c r="SF198" s="38"/>
      <c r="SG198" s="38"/>
      <c r="SH198" s="38"/>
      <c r="SI198" s="38"/>
      <c r="SJ198" s="38"/>
      <c r="SK198" s="38"/>
      <c r="SL198" s="38"/>
      <c r="SM198" s="38"/>
      <c r="SN198" s="38"/>
      <c r="SO198" s="38"/>
      <c r="SP198" s="38"/>
      <c r="SQ198" s="38"/>
      <c r="SR198" s="38"/>
      <c r="SS198" s="38"/>
      <c r="ST198" s="38"/>
      <c r="SU198" s="38"/>
      <c r="SV198" s="38"/>
      <c r="SW198" s="38"/>
      <c r="SX198" s="38"/>
      <c r="SY198" s="38"/>
      <c r="SZ198" s="38"/>
      <c r="TA198" s="38"/>
      <c r="TB198" s="38"/>
      <c r="TC198" s="38"/>
      <c r="TD198" s="38"/>
      <c r="TE198" s="38">
        <v>30</v>
      </c>
      <c r="TF198" s="38"/>
      <c r="TG198" s="38">
        <v>30</v>
      </c>
      <c r="TH198" s="38"/>
      <c r="TI198" s="38"/>
      <c r="TJ198" s="38"/>
      <c r="TK198" s="38"/>
      <c r="TL198" s="38"/>
      <c r="TM198" s="38"/>
      <c r="TN198" s="38"/>
      <c r="TO198" s="38"/>
      <c r="TP198" s="38"/>
      <c r="TQ198" s="38"/>
      <c r="TR198" s="38"/>
      <c r="TS198" s="38"/>
      <c r="TT198" s="38"/>
      <c r="TU198" s="38"/>
      <c r="TV198" s="38"/>
      <c r="TW198" s="38"/>
      <c r="TX198" s="38"/>
      <c r="TY198" s="38"/>
      <c r="TZ198" s="38"/>
      <c r="UA198" s="38"/>
      <c r="UB198" s="38"/>
      <c r="UC198" s="38"/>
      <c r="UD198" s="38"/>
      <c r="UE198" s="38"/>
      <c r="UF198" s="38"/>
      <c r="UG198" s="38"/>
      <c r="UH198" s="38"/>
      <c r="UI198" s="38"/>
      <c r="UJ198" s="38"/>
      <c r="UK198" s="38"/>
      <c r="UL198" s="38"/>
      <c r="UM198" s="38"/>
      <c r="UN198" s="38"/>
      <c r="UO198" s="38"/>
      <c r="UP198" s="38"/>
      <c r="UQ198" s="38"/>
      <c r="UR198" s="38"/>
      <c r="US198" s="38"/>
      <c r="UT198" s="38"/>
      <c r="UU198" s="38"/>
      <c r="UV198" s="38"/>
      <c r="UW198" s="38"/>
      <c r="UX198" s="38"/>
      <c r="UY198" s="38"/>
      <c r="UZ198" s="38"/>
      <c r="VA198" s="38"/>
      <c r="VB198" s="38"/>
      <c r="VC198" s="38"/>
      <c r="VD198" s="38"/>
      <c r="VE198" s="38"/>
      <c r="VF198" s="38"/>
      <c r="VG198" s="38"/>
      <c r="VH198" s="38"/>
      <c r="VI198" s="38"/>
      <c r="VJ198" s="38"/>
      <c r="VK198" s="38"/>
      <c r="VL198" s="38"/>
      <c r="VM198" s="38"/>
      <c r="VN198" s="38"/>
      <c r="VO198" s="38"/>
      <c r="VP198" s="38"/>
      <c r="VQ198" s="38"/>
      <c r="VR198" s="38"/>
      <c r="VS198" s="38"/>
      <c r="VT198" s="38"/>
      <c r="VU198" s="38"/>
      <c r="VV198" s="38"/>
      <c r="VW198" s="38"/>
      <c r="VX198" s="38"/>
      <c r="VY198" s="38"/>
      <c r="VZ198" s="38"/>
      <c r="WA198" s="38"/>
      <c r="WB198" s="38"/>
      <c r="WC198" s="38"/>
      <c r="WD198" s="38"/>
      <c r="WE198" s="38"/>
      <c r="WF198" s="38"/>
      <c r="WG198" s="38"/>
      <c r="WH198" s="38"/>
      <c r="WI198" s="38"/>
      <c r="WJ198" s="38"/>
      <c r="WK198" s="38"/>
      <c r="WL198" s="38"/>
      <c r="WM198" s="38"/>
      <c r="WN198" s="38"/>
      <c r="WO198" s="38"/>
      <c r="WP198" s="38"/>
      <c r="WQ198" s="38"/>
      <c r="WR198" s="38"/>
      <c r="WS198" s="38"/>
      <c r="WT198" s="38"/>
      <c r="WU198" s="38"/>
      <c r="WV198" s="38"/>
      <c r="WW198" s="38"/>
      <c r="WX198" s="38"/>
      <c r="WY198" s="38"/>
      <c r="WZ198" s="38"/>
      <c r="XA198" s="38"/>
      <c r="XB198" s="38"/>
      <c r="XC198" s="38"/>
      <c r="XD198" s="38"/>
      <c r="XE198" s="38"/>
      <c r="XF198" s="38"/>
      <c r="XG198" s="38"/>
      <c r="XH198" s="38"/>
      <c r="XI198" s="38"/>
      <c r="XJ198" s="38"/>
      <c r="XK198" s="38"/>
      <c r="XL198" s="38"/>
      <c r="XM198" s="38"/>
      <c r="XN198" s="38"/>
      <c r="XO198" s="38"/>
      <c r="XP198" s="38"/>
      <c r="XQ198" s="38"/>
      <c r="XR198" s="38"/>
      <c r="XS198" s="38"/>
      <c r="XT198" s="38"/>
      <c r="XU198" s="38"/>
      <c r="XV198" s="38"/>
      <c r="XW198" s="38"/>
      <c r="XX198" s="38"/>
      <c r="XY198" s="38"/>
      <c r="XZ198" s="38"/>
      <c r="YA198" s="38"/>
      <c r="YB198" s="38"/>
      <c r="YC198" s="38"/>
      <c r="YD198" s="38"/>
      <c r="YE198" s="38"/>
      <c r="YF198" s="38"/>
      <c r="YG198" s="38"/>
      <c r="YH198" s="38"/>
      <c r="YI198" s="38"/>
      <c r="YJ198" s="38"/>
      <c r="YK198" s="38"/>
      <c r="YL198" s="38"/>
      <c r="YM198" s="38"/>
      <c r="YN198" s="38"/>
      <c r="YO198" s="38"/>
      <c r="YP198" s="38"/>
      <c r="YQ198" s="38"/>
      <c r="YR198" s="38"/>
      <c r="YS198" s="38"/>
      <c r="YT198" s="38"/>
      <c r="YU198" s="38"/>
      <c r="YV198" s="38">
        <v>10</v>
      </c>
      <c r="YW198" s="38"/>
      <c r="YX198" s="38"/>
      <c r="YY198" s="38"/>
      <c r="YZ198" s="38"/>
      <c r="ZA198" s="38"/>
      <c r="ZB198" s="38"/>
      <c r="ZC198" s="38"/>
      <c r="ZD198" s="38"/>
      <c r="ZE198" s="38"/>
      <c r="ZF198" s="38"/>
      <c r="ZG198" s="38"/>
      <c r="ZH198" s="38"/>
      <c r="ZI198" s="38"/>
      <c r="ZJ198" s="38"/>
      <c r="ZK198" s="38">
        <v>10</v>
      </c>
      <c r="ZL198" s="38"/>
      <c r="ZM198" s="38"/>
      <c r="ZN198" s="38"/>
      <c r="ZO198" s="38"/>
      <c r="ZP198" s="38"/>
      <c r="ZQ198" s="38"/>
      <c r="ZR198" s="38"/>
      <c r="ZS198" s="38"/>
      <c r="ZT198" s="38"/>
      <c r="ZU198" s="38"/>
      <c r="ZV198" s="38"/>
      <c r="ZW198" s="38"/>
      <c r="ZX198" s="38"/>
      <c r="ZY198" s="38"/>
      <c r="ZZ198" s="38"/>
      <c r="AAA198" s="38"/>
      <c r="AAB198" s="38"/>
      <c r="AAC198" s="38"/>
      <c r="AAD198" s="38"/>
      <c r="AAE198" s="38"/>
      <c r="AAF198" s="38"/>
      <c r="AAG198" s="38"/>
      <c r="AAH198" s="38"/>
      <c r="AAI198" s="38"/>
      <c r="AAJ198" s="31">
        <f t="shared" si="21"/>
        <v>0</v>
      </c>
      <c r="AAK198" s="5"/>
    </row>
    <row r="199" spans="1:713" s="36" customFormat="1" x14ac:dyDescent="0.25">
      <c r="A199" s="43" t="s">
        <v>218</v>
      </c>
      <c r="B199" s="77">
        <f t="shared" si="20"/>
        <v>0</v>
      </c>
      <c r="C199" s="69">
        <v>10</v>
      </c>
      <c r="D199" s="71">
        <v>43419</v>
      </c>
      <c r="E199" s="79">
        <v>16.16</v>
      </c>
      <c r="F199" s="79">
        <f t="shared" si="19"/>
        <v>0</v>
      </c>
      <c r="G199" s="77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  <c r="AK199" s="38"/>
      <c r="AL199" s="38"/>
      <c r="AM199" s="38"/>
      <c r="AN199" s="38"/>
      <c r="AO199" s="38"/>
      <c r="AP199" s="38"/>
      <c r="AQ199" s="38"/>
      <c r="AR199" s="38"/>
      <c r="AS199" s="38"/>
      <c r="AT199" s="38"/>
      <c r="AU199" s="38"/>
      <c r="AV199" s="38"/>
      <c r="AW199" s="38"/>
      <c r="AX199" s="38"/>
      <c r="AY199" s="38"/>
      <c r="AZ199" s="38"/>
      <c r="BA199" s="38"/>
      <c r="BB199" s="38"/>
      <c r="BC199" s="38"/>
      <c r="BD199" s="38"/>
      <c r="BE199" s="38"/>
      <c r="BF199" s="38"/>
      <c r="BG199" s="38"/>
      <c r="BH199" s="38"/>
      <c r="BI199" s="38"/>
      <c r="BJ199" s="38"/>
      <c r="BK199" s="38"/>
      <c r="BL199" s="38"/>
      <c r="BM199" s="38"/>
      <c r="BN199" s="38"/>
      <c r="BO199" s="38"/>
      <c r="BP199" s="38"/>
      <c r="BQ199" s="38"/>
      <c r="BR199" s="38"/>
      <c r="BS199" s="38"/>
      <c r="BT199" s="38"/>
      <c r="BU199" s="38"/>
      <c r="BV199" s="38"/>
      <c r="BW199" s="38"/>
      <c r="BX199" s="38"/>
      <c r="BY199" s="38"/>
      <c r="BZ199" s="38"/>
      <c r="CA199" s="38"/>
      <c r="CB199" s="38"/>
      <c r="CC199" s="38"/>
      <c r="CD199" s="38"/>
      <c r="CE199" s="38"/>
      <c r="CF199" s="38"/>
      <c r="CG199" s="38"/>
      <c r="CH199" s="38"/>
      <c r="CI199" s="38"/>
      <c r="CJ199" s="38"/>
      <c r="CK199" s="38"/>
      <c r="CL199" s="38"/>
      <c r="CM199" s="38"/>
      <c r="CN199" s="38"/>
      <c r="CO199" s="38"/>
      <c r="CP199" s="38"/>
      <c r="CQ199" s="38"/>
      <c r="CR199" s="38"/>
      <c r="CS199" s="38"/>
      <c r="CT199" s="38"/>
      <c r="CU199" s="38"/>
      <c r="CV199" s="38"/>
      <c r="CW199" s="38"/>
      <c r="CX199" s="38"/>
      <c r="CY199" s="38"/>
      <c r="CZ199" s="38"/>
      <c r="DA199" s="38"/>
      <c r="DB199" s="38"/>
      <c r="DC199" s="38"/>
      <c r="DD199" s="38"/>
      <c r="DE199" s="38"/>
      <c r="DF199" s="38"/>
      <c r="DG199" s="38"/>
      <c r="DH199" s="38"/>
      <c r="DI199" s="38"/>
      <c r="DJ199" s="38"/>
      <c r="DK199" s="38"/>
      <c r="DL199" s="38"/>
      <c r="DM199" s="38"/>
      <c r="DN199" s="38"/>
      <c r="DO199" s="38"/>
      <c r="DP199" s="38"/>
      <c r="DQ199" s="38"/>
      <c r="DR199" s="38"/>
      <c r="DS199" s="38"/>
      <c r="DT199" s="38"/>
      <c r="DU199" s="38"/>
      <c r="DV199" s="38"/>
      <c r="DW199" s="38"/>
      <c r="DX199" s="38"/>
      <c r="DY199" s="38"/>
      <c r="DZ199" s="38"/>
      <c r="EA199" s="38"/>
      <c r="EB199" s="38"/>
      <c r="EC199" s="38"/>
      <c r="ED199" s="38"/>
      <c r="EE199" s="38"/>
      <c r="EF199" s="38"/>
      <c r="EG199" s="38"/>
      <c r="EH199" s="38"/>
      <c r="EI199" s="38"/>
      <c r="EJ199" s="38"/>
      <c r="EK199" s="38"/>
      <c r="EL199" s="38"/>
      <c r="EM199" s="38"/>
      <c r="EN199" s="38"/>
      <c r="EO199" s="38"/>
      <c r="EP199" s="38"/>
      <c r="EQ199" s="38"/>
      <c r="ER199" s="38"/>
      <c r="ES199" s="38"/>
      <c r="ET199" s="38"/>
      <c r="EU199" s="38"/>
      <c r="EV199" s="38"/>
      <c r="EW199" s="38"/>
      <c r="EX199" s="38"/>
      <c r="EY199" s="38"/>
      <c r="EZ199" s="38"/>
      <c r="FA199" s="38"/>
      <c r="FB199" s="38"/>
      <c r="FC199" s="38"/>
      <c r="FD199" s="38"/>
      <c r="FE199" s="38"/>
      <c r="FF199" s="38"/>
      <c r="FG199" s="38"/>
      <c r="FH199" s="38"/>
      <c r="FI199" s="38"/>
      <c r="FJ199" s="38"/>
      <c r="FK199" s="38"/>
      <c r="FL199" s="38"/>
      <c r="FM199" s="38"/>
      <c r="FN199" s="38"/>
      <c r="FO199" s="38"/>
      <c r="FP199" s="38"/>
      <c r="FQ199" s="38"/>
      <c r="FR199" s="38"/>
      <c r="FS199" s="38"/>
      <c r="FT199" s="38"/>
      <c r="FU199" s="38"/>
      <c r="FV199" s="38"/>
      <c r="FW199" s="38"/>
      <c r="FX199" s="38"/>
      <c r="FY199" s="38"/>
      <c r="FZ199" s="38"/>
      <c r="GA199" s="38"/>
      <c r="GB199" s="38"/>
      <c r="GC199" s="38"/>
      <c r="GD199" s="38"/>
      <c r="GE199" s="38"/>
      <c r="GF199" s="38"/>
      <c r="GG199" s="38"/>
      <c r="GH199" s="38"/>
      <c r="GI199" s="38"/>
      <c r="GJ199" s="38"/>
      <c r="GK199" s="38"/>
      <c r="GL199" s="38"/>
      <c r="GM199" s="38"/>
      <c r="GN199" s="38"/>
      <c r="GO199" s="38"/>
      <c r="GP199" s="38"/>
      <c r="GQ199" s="38"/>
      <c r="GR199" s="38"/>
      <c r="GS199" s="38"/>
      <c r="GT199" s="38"/>
      <c r="GU199" s="38"/>
      <c r="GV199" s="38"/>
      <c r="GW199" s="38"/>
      <c r="GX199" s="38"/>
      <c r="GY199" s="38"/>
      <c r="GZ199" s="38"/>
      <c r="HA199" s="38"/>
      <c r="HB199" s="38"/>
      <c r="HC199" s="38"/>
      <c r="HD199" s="38"/>
      <c r="HE199" s="38"/>
      <c r="HF199" s="38"/>
      <c r="HG199" s="38"/>
      <c r="HH199" s="38"/>
      <c r="HI199" s="38"/>
      <c r="HJ199" s="38"/>
      <c r="HK199" s="38"/>
      <c r="HL199" s="38"/>
      <c r="HM199" s="38"/>
      <c r="HN199" s="38"/>
      <c r="HO199" s="38"/>
      <c r="HP199" s="38"/>
      <c r="HQ199" s="38"/>
      <c r="HR199" s="38"/>
      <c r="HS199" s="38"/>
      <c r="HT199" s="38"/>
      <c r="HU199" s="38"/>
      <c r="HV199" s="38"/>
      <c r="HW199" s="38"/>
      <c r="HX199" s="38"/>
      <c r="HY199" s="38"/>
      <c r="HZ199" s="38"/>
      <c r="IA199" s="38"/>
      <c r="IB199" s="38"/>
      <c r="IC199" s="38"/>
      <c r="ID199" s="38"/>
      <c r="IE199" s="38"/>
      <c r="IF199" s="38"/>
      <c r="IG199" s="38"/>
      <c r="IH199" s="38"/>
      <c r="II199" s="38"/>
      <c r="IJ199" s="38"/>
      <c r="IK199" s="38"/>
      <c r="IL199" s="38"/>
      <c r="IM199" s="38"/>
      <c r="IN199" s="38"/>
      <c r="IO199" s="38"/>
      <c r="IP199" s="38"/>
      <c r="IQ199" s="38"/>
      <c r="IR199" s="38"/>
      <c r="IS199" s="38"/>
      <c r="IT199" s="38"/>
      <c r="IU199" s="38"/>
      <c r="IV199" s="38"/>
      <c r="IW199" s="38"/>
      <c r="IX199" s="38"/>
      <c r="IY199" s="38"/>
      <c r="IZ199" s="38"/>
      <c r="JA199" s="38"/>
      <c r="JB199" s="38"/>
      <c r="JC199" s="38"/>
      <c r="JD199" s="38"/>
      <c r="JE199" s="38"/>
      <c r="JF199" s="38"/>
      <c r="JG199" s="38"/>
      <c r="JH199" s="38"/>
      <c r="JI199" s="38"/>
      <c r="JJ199" s="38"/>
      <c r="JK199" s="38"/>
      <c r="JL199" s="38"/>
      <c r="JM199" s="38"/>
      <c r="JN199" s="38"/>
      <c r="JO199" s="38"/>
      <c r="JP199" s="38"/>
      <c r="JQ199" s="38"/>
      <c r="JR199" s="38"/>
      <c r="JS199" s="38"/>
      <c r="JT199" s="38"/>
      <c r="JU199" s="38"/>
      <c r="JV199" s="38"/>
      <c r="JW199" s="38"/>
      <c r="JX199" s="38"/>
      <c r="JY199" s="38"/>
      <c r="JZ199" s="38"/>
      <c r="KA199" s="38"/>
      <c r="KB199" s="38"/>
      <c r="KC199" s="38"/>
      <c r="KD199" s="38"/>
      <c r="KE199" s="38"/>
      <c r="KF199" s="38"/>
      <c r="KG199" s="38"/>
      <c r="KH199" s="38"/>
      <c r="KI199" s="38"/>
      <c r="KJ199" s="38"/>
      <c r="KK199" s="38"/>
      <c r="KL199" s="38"/>
      <c r="KM199" s="38"/>
      <c r="KN199" s="38"/>
      <c r="KO199" s="38"/>
      <c r="KP199" s="38"/>
      <c r="KQ199" s="38"/>
      <c r="KR199" s="38"/>
      <c r="KS199" s="38"/>
      <c r="KT199" s="38"/>
      <c r="KU199" s="38"/>
      <c r="KV199" s="38"/>
      <c r="KW199" s="38"/>
      <c r="KX199" s="38"/>
      <c r="KY199" s="38"/>
      <c r="KZ199" s="38"/>
      <c r="LA199" s="38"/>
      <c r="LB199" s="38"/>
      <c r="LC199" s="38"/>
      <c r="LD199" s="38"/>
      <c r="LE199" s="38"/>
      <c r="LF199" s="38"/>
      <c r="LG199" s="38"/>
      <c r="LH199" s="38"/>
      <c r="LI199" s="38"/>
      <c r="LJ199" s="38"/>
      <c r="LK199" s="38"/>
      <c r="LL199" s="38"/>
      <c r="LM199" s="38"/>
      <c r="LN199" s="38"/>
      <c r="LO199" s="38"/>
      <c r="LP199" s="38"/>
      <c r="LQ199" s="38"/>
      <c r="LR199" s="38"/>
      <c r="LS199" s="38"/>
      <c r="LT199" s="38"/>
      <c r="LU199" s="38"/>
      <c r="LV199" s="38"/>
      <c r="LW199" s="38"/>
      <c r="LX199" s="38"/>
      <c r="LY199" s="38"/>
      <c r="LZ199" s="38"/>
      <c r="MA199" s="38"/>
      <c r="MB199" s="38"/>
      <c r="MC199" s="38"/>
      <c r="MD199" s="38"/>
      <c r="ME199" s="38"/>
      <c r="MF199" s="38"/>
      <c r="MG199" s="38"/>
      <c r="MH199" s="38"/>
      <c r="MI199" s="38"/>
      <c r="MJ199" s="38"/>
      <c r="MK199" s="38"/>
      <c r="ML199" s="38"/>
      <c r="MM199" s="38"/>
      <c r="MN199" s="38"/>
      <c r="MO199" s="38"/>
      <c r="MP199" s="38"/>
      <c r="MQ199" s="38"/>
      <c r="MR199" s="38"/>
      <c r="MS199" s="38"/>
      <c r="MT199" s="38"/>
      <c r="MU199" s="38"/>
      <c r="MV199" s="38"/>
      <c r="MW199" s="38"/>
      <c r="MX199" s="38"/>
      <c r="MY199" s="38"/>
      <c r="MZ199" s="38"/>
      <c r="NA199" s="38"/>
      <c r="NB199" s="38"/>
      <c r="NC199" s="38"/>
      <c r="ND199" s="38"/>
      <c r="NE199" s="38"/>
      <c r="NF199" s="38"/>
      <c r="NG199" s="38"/>
      <c r="NH199" s="38"/>
      <c r="NI199" s="38"/>
      <c r="NJ199" s="38"/>
      <c r="NK199" s="38"/>
      <c r="NL199" s="38"/>
      <c r="NM199" s="38"/>
      <c r="NN199" s="38"/>
      <c r="NO199" s="38"/>
      <c r="NP199" s="38"/>
      <c r="NQ199" s="38"/>
      <c r="NR199" s="38"/>
      <c r="NS199" s="38"/>
      <c r="NT199" s="38"/>
      <c r="NU199" s="38"/>
      <c r="NV199" s="38"/>
      <c r="NW199" s="38"/>
      <c r="NX199" s="38"/>
      <c r="NY199" s="38"/>
      <c r="NZ199" s="38"/>
      <c r="OA199" s="38"/>
      <c r="OB199" s="38"/>
      <c r="OC199" s="38"/>
      <c r="OD199" s="38"/>
      <c r="OE199" s="38"/>
      <c r="OF199" s="38"/>
      <c r="OG199" s="38"/>
      <c r="OH199" s="38"/>
      <c r="OI199" s="38"/>
      <c r="OJ199" s="38"/>
      <c r="OK199" s="38"/>
      <c r="OL199" s="38"/>
      <c r="OM199" s="38"/>
      <c r="ON199" s="38"/>
      <c r="OO199" s="38"/>
      <c r="OP199" s="38"/>
      <c r="OQ199" s="38"/>
      <c r="OR199" s="38"/>
      <c r="OS199" s="38"/>
      <c r="OT199" s="38"/>
      <c r="OU199" s="38"/>
      <c r="OV199" s="38"/>
      <c r="OW199" s="38"/>
      <c r="OX199" s="38"/>
      <c r="OY199" s="38"/>
      <c r="OZ199" s="38"/>
      <c r="PA199" s="38"/>
      <c r="PB199" s="38"/>
      <c r="PC199" s="38"/>
      <c r="PD199" s="38"/>
      <c r="PE199" s="38"/>
      <c r="PF199" s="38"/>
      <c r="PG199" s="38"/>
      <c r="PH199" s="38"/>
      <c r="PI199" s="38"/>
      <c r="PJ199" s="38"/>
      <c r="PK199" s="38"/>
      <c r="PL199" s="38"/>
      <c r="PM199" s="38"/>
      <c r="PN199" s="38"/>
      <c r="PO199" s="38"/>
      <c r="PP199" s="38"/>
      <c r="PQ199" s="38"/>
      <c r="PR199" s="38"/>
      <c r="PS199" s="38"/>
      <c r="PT199" s="38"/>
      <c r="PU199" s="38"/>
      <c r="PV199" s="38"/>
      <c r="PW199" s="38"/>
      <c r="PX199" s="38"/>
      <c r="PY199" s="38"/>
      <c r="PZ199" s="38"/>
      <c r="QA199" s="38"/>
      <c r="QB199" s="38"/>
      <c r="QC199" s="38"/>
      <c r="QD199" s="38"/>
      <c r="QE199" s="38"/>
      <c r="QF199" s="38"/>
      <c r="QG199" s="38"/>
      <c r="QH199" s="38"/>
      <c r="QI199" s="38"/>
      <c r="QJ199" s="38"/>
      <c r="QK199" s="38"/>
      <c r="QL199" s="38"/>
      <c r="QM199" s="38"/>
      <c r="QN199" s="38"/>
      <c r="QO199" s="38"/>
      <c r="QP199" s="38"/>
      <c r="QQ199" s="38"/>
      <c r="QR199" s="38"/>
      <c r="QS199" s="38"/>
      <c r="QT199" s="38"/>
      <c r="QU199" s="38"/>
      <c r="QV199" s="38"/>
      <c r="QW199" s="38"/>
      <c r="QX199" s="38"/>
      <c r="QY199" s="38"/>
      <c r="QZ199" s="38"/>
      <c r="RA199" s="38"/>
      <c r="RB199" s="38"/>
      <c r="RC199" s="38"/>
      <c r="RD199" s="38"/>
      <c r="RE199" s="38"/>
      <c r="RF199" s="38"/>
      <c r="RG199" s="38"/>
      <c r="RH199" s="38"/>
      <c r="RI199" s="38"/>
      <c r="RJ199" s="38"/>
      <c r="RK199" s="38"/>
      <c r="RL199" s="38"/>
      <c r="RM199" s="38"/>
      <c r="RN199" s="38"/>
      <c r="RO199" s="38"/>
      <c r="RP199" s="38"/>
      <c r="RQ199" s="38"/>
      <c r="RR199" s="38"/>
      <c r="RS199" s="38"/>
      <c r="RT199" s="38"/>
      <c r="RU199" s="38"/>
      <c r="RV199" s="38"/>
      <c r="RW199" s="38"/>
      <c r="RX199" s="38"/>
      <c r="RY199" s="38"/>
      <c r="RZ199" s="38"/>
      <c r="SA199" s="38"/>
      <c r="SB199" s="38"/>
      <c r="SC199" s="38"/>
      <c r="SD199" s="38"/>
      <c r="SE199" s="38"/>
      <c r="SF199" s="38"/>
      <c r="SG199" s="38"/>
      <c r="SH199" s="38"/>
      <c r="SI199" s="38"/>
      <c r="SJ199" s="38"/>
      <c r="SK199" s="38"/>
      <c r="SL199" s="38"/>
      <c r="SM199" s="38"/>
      <c r="SN199" s="38"/>
      <c r="SO199" s="38"/>
      <c r="SP199" s="38"/>
      <c r="SQ199" s="38"/>
      <c r="SR199" s="38"/>
      <c r="SS199" s="38"/>
      <c r="ST199" s="38"/>
      <c r="SU199" s="38"/>
      <c r="SV199" s="38"/>
      <c r="SW199" s="38"/>
      <c r="SX199" s="38"/>
      <c r="SY199" s="38"/>
      <c r="SZ199" s="38"/>
      <c r="TA199" s="38"/>
      <c r="TB199" s="38"/>
      <c r="TC199" s="38"/>
      <c r="TD199" s="38"/>
      <c r="TE199" s="38"/>
      <c r="TF199" s="38"/>
      <c r="TG199" s="38"/>
      <c r="TH199" s="38"/>
      <c r="TI199" s="38"/>
      <c r="TJ199" s="38"/>
      <c r="TK199" s="38"/>
      <c r="TL199" s="38"/>
      <c r="TM199" s="38"/>
      <c r="TN199" s="38"/>
      <c r="TO199" s="38"/>
      <c r="TP199" s="38"/>
      <c r="TQ199" s="38"/>
      <c r="TR199" s="38"/>
      <c r="TS199" s="38"/>
      <c r="TT199" s="38"/>
      <c r="TU199" s="38"/>
      <c r="TV199" s="38"/>
      <c r="TW199" s="38"/>
      <c r="TX199" s="38"/>
      <c r="TY199" s="38"/>
      <c r="TZ199" s="38"/>
      <c r="UA199" s="38"/>
      <c r="UB199" s="38"/>
      <c r="UC199" s="38"/>
      <c r="UD199" s="38"/>
      <c r="UE199" s="38"/>
      <c r="UF199" s="38"/>
      <c r="UG199" s="38"/>
      <c r="UH199" s="38"/>
      <c r="UI199" s="38"/>
      <c r="UJ199" s="38"/>
      <c r="UK199" s="38"/>
      <c r="UL199" s="38"/>
      <c r="UM199" s="38"/>
      <c r="UN199" s="38"/>
      <c r="UO199" s="38"/>
      <c r="UP199" s="38"/>
      <c r="UQ199" s="38"/>
      <c r="UR199" s="38"/>
      <c r="US199" s="38"/>
      <c r="UT199" s="38"/>
      <c r="UU199" s="38"/>
      <c r="UV199" s="38"/>
      <c r="UW199" s="38"/>
      <c r="UX199" s="38"/>
      <c r="UY199" s="38"/>
      <c r="UZ199" s="38"/>
      <c r="VA199" s="38">
        <v>2</v>
      </c>
      <c r="VB199" s="38"/>
      <c r="VC199" s="38"/>
      <c r="VD199" s="38"/>
      <c r="VE199" s="38"/>
      <c r="VF199" s="38"/>
      <c r="VG199" s="38"/>
      <c r="VH199" s="38"/>
      <c r="VI199" s="38"/>
      <c r="VJ199" s="38"/>
      <c r="VK199" s="38">
        <v>2</v>
      </c>
      <c r="VL199" s="38"/>
      <c r="VM199" s="38"/>
      <c r="VN199" s="38"/>
      <c r="VO199" s="38"/>
      <c r="VP199" s="38"/>
      <c r="VQ199" s="38"/>
      <c r="VR199" s="38"/>
      <c r="VS199" s="38"/>
      <c r="VT199" s="38"/>
      <c r="VU199" s="38"/>
      <c r="VV199" s="38"/>
      <c r="VW199" s="38"/>
      <c r="VX199" s="38"/>
      <c r="VY199" s="38"/>
      <c r="VZ199" s="38"/>
      <c r="WA199" s="38"/>
      <c r="WB199" s="38"/>
      <c r="WC199" s="38"/>
      <c r="WD199" s="38"/>
      <c r="WE199" s="38"/>
      <c r="WF199" s="38">
        <v>10</v>
      </c>
      <c r="WG199" s="38"/>
      <c r="WH199" s="38"/>
      <c r="WI199" s="38"/>
      <c r="WJ199" s="38"/>
      <c r="WK199" s="38"/>
      <c r="WL199" s="38">
        <v>10</v>
      </c>
      <c r="WM199" s="38"/>
      <c r="WN199" s="38"/>
      <c r="WO199" s="38"/>
      <c r="WP199" s="38"/>
      <c r="WQ199" s="38"/>
      <c r="WR199" s="38"/>
      <c r="WS199" s="38"/>
      <c r="WT199" s="38"/>
      <c r="WU199" s="38"/>
      <c r="WV199" s="38"/>
      <c r="WW199" s="38"/>
      <c r="WX199" s="38"/>
      <c r="WY199" s="38"/>
      <c r="WZ199" s="38"/>
      <c r="XA199" s="38"/>
      <c r="XB199" s="38"/>
      <c r="XC199" s="38"/>
      <c r="XD199" s="38"/>
      <c r="XE199" s="38"/>
      <c r="XF199" s="38"/>
      <c r="XG199" s="38"/>
      <c r="XH199" s="38"/>
      <c r="XI199" s="38"/>
      <c r="XJ199" s="38"/>
      <c r="XK199" s="38"/>
      <c r="XL199" s="38"/>
      <c r="XM199" s="38"/>
      <c r="XN199" s="38"/>
      <c r="XO199" s="38"/>
      <c r="XP199" s="38"/>
      <c r="XQ199" s="38"/>
      <c r="XR199" s="38"/>
      <c r="XS199" s="38"/>
      <c r="XT199" s="38"/>
      <c r="XU199" s="38"/>
      <c r="XV199" s="38"/>
      <c r="XW199" s="38"/>
      <c r="XX199" s="38"/>
      <c r="XY199" s="38"/>
      <c r="XZ199" s="38"/>
      <c r="YA199" s="38"/>
      <c r="YB199" s="38"/>
      <c r="YC199" s="38"/>
      <c r="YD199" s="38"/>
      <c r="YE199" s="38"/>
      <c r="YF199" s="38"/>
      <c r="YG199" s="38"/>
      <c r="YH199" s="38"/>
      <c r="YI199" s="38"/>
      <c r="YJ199" s="38"/>
      <c r="YK199" s="38"/>
      <c r="YL199" s="38"/>
      <c r="YM199" s="38"/>
      <c r="YN199" s="38"/>
      <c r="YO199" s="38"/>
      <c r="YP199" s="38"/>
      <c r="YQ199" s="38"/>
      <c r="YR199" s="38"/>
      <c r="YS199" s="38"/>
      <c r="YT199" s="38"/>
      <c r="YU199" s="38"/>
      <c r="YV199" s="38"/>
      <c r="YW199" s="38"/>
      <c r="YX199" s="38"/>
      <c r="YY199" s="38"/>
      <c r="YZ199" s="38"/>
      <c r="ZA199" s="38"/>
      <c r="ZB199" s="38"/>
      <c r="ZC199" s="38"/>
      <c r="ZD199" s="38"/>
      <c r="ZE199" s="38"/>
      <c r="ZF199" s="38"/>
      <c r="ZG199" s="38"/>
      <c r="ZH199" s="38"/>
      <c r="ZI199" s="38"/>
      <c r="ZJ199" s="38"/>
      <c r="ZK199" s="38"/>
      <c r="ZL199" s="38"/>
      <c r="ZM199" s="38"/>
      <c r="ZN199" s="38"/>
      <c r="ZO199" s="38"/>
      <c r="ZP199" s="38"/>
      <c r="ZQ199" s="38"/>
      <c r="ZR199" s="38"/>
      <c r="ZS199" s="38"/>
      <c r="ZT199" s="38"/>
      <c r="ZU199" s="38"/>
      <c r="ZV199" s="38"/>
      <c r="ZW199" s="38"/>
      <c r="ZX199" s="38"/>
      <c r="ZY199" s="38"/>
      <c r="ZZ199" s="38"/>
      <c r="AAA199" s="38"/>
      <c r="AAB199" s="38"/>
      <c r="AAC199" s="38"/>
      <c r="AAD199" s="38"/>
      <c r="AAE199" s="38"/>
      <c r="AAF199" s="38"/>
      <c r="AAG199" s="38"/>
      <c r="AAH199" s="38"/>
      <c r="AAI199" s="38"/>
      <c r="AAJ199" s="31">
        <f t="shared" si="21"/>
        <v>0</v>
      </c>
      <c r="AAK199" s="5"/>
    </row>
    <row r="200" spans="1:713" s="36" customFormat="1" x14ac:dyDescent="0.25">
      <c r="A200" s="43" t="s">
        <v>222</v>
      </c>
      <c r="B200" s="77">
        <f t="shared" si="20"/>
        <v>0</v>
      </c>
      <c r="C200" s="69">
        <v>10</v>
      </c>
      <c r="D200" s="72">
        <v>43255</v>
      </c>
      <c r="E200" s="79">
        <v>24.7</v>
      </c>
      <c r="F200" s="79">
        <f t="shared" si="19"/>
        <v>0</v>
      </c>
      <c r="G200" s="77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  <c r="AK200" s="38"/>
      <c r="AL200" s="38"/>
      <c r="AM200" s="38"/>
      <c r="AN200" s="38"/>
      <c r="AO200" s="38"/>
      <c r="AP200" s="38"/>
      <c r="AQ200" s="38"/>
      <c r="AR200" s="38"/>
      <c r="AS200" s="38"/>
      <c r="AT200" s="38"/>
      <c r="AU200" s="38"/>
      <c r="AV200" s="38"/>
      <c r="AW200" s="38"/>
      <c r="AX200" s="38"/>
      <c r="AY200" s="38"/>
      <c r="AZ200" s="38"/>
      <c r="BA200" s="38"/>
      <c r="BB200" s="38">
        <v>3</v>
      </c>
      <c r="BC200" s="38"/>
      <c r="BD200" s="38"/>
      <c r="BE200" s="38"/>
      <c r="BF200" s="38"/>
      <c r="BG200" s="38"/>
      <c r="BH200" s="38">
        <v>3</v>
      </c>
      <c r="BI200" s="38"/>
      <c r="BJ200" s="38"/>
      <c r="BK200" s="38"/>
      <c r="BL200" s="38"/>
      <c r="BM200" s="38"/>
      <c r="BN200" s="38"/>
      <c r="BO200" s="38"/>
      <c r="BP200" s="38"/>
      <c r="BQ200" s="38"/>
      <c r="BR200" s="38"/>
      <c r="BS200" s="38"/>
      <c r="BT200" s="38"/>
      <c r="BU200" s="38"/>
      <c r="BV200" s="38"/>
      <c r="BW200" s="38"/>
      <c r="BX200" s="38"/>
      <c r="BY200" s="38"/>
      <c r="BZ200" s="38"/>
      <c r="CA200" s="38"/>
      <c r="CB200" s="38"/>
      <c r="CC200" s="38"/>
      <c r="CD200" s="38"/>
      <c r="CE200" s="38"/>
      <c r="CF200" s="38"/>
      <c r="CG200" s="38"/>
      <c r="CH200" s="38"/>
      <c r="CI200" s="38"/>
      <c r="CJ200" s="38"/>
      <c r="CK200" s="38"/>
      <c r="CL200" s="38"/>
      <c r="CM200" s="38"/>
      <c r="CN200" s="38"/>
      <c r="CO200" s="38"/>
      <c r="CP200" s="38"/>
      <c r="CQ200" s="38"/>
      <c r="CR200" s="38"/>
      <c r="CS200" s="38"/>
      <c r="CT200" s="38"/>
      <c r="CU200" s="38"/>
      <c r="CV200" s="38"/>
      <c r="CW200" s="38"/>
      <c r="CX200" s="38"/>
      <c r="CY200" s="38"/>
      <c r="CZ200" s="38"/>
      <c r="DA200" s="38"/>
      <c r="DB200" s="38"/>
      <c r="DC200" s="38"/>
      <c r="DD200" s="38"/>
      <c r="DE200" s="38"/>
      <c r="DF200" s="38"/>
      <c r="DG200" s="38"/>
      <c r="DH200" s="38"/>
      <c r="DI200" s="38"/>
      <c r="DJ200" s="38"/>
      <c r="DK200" s="38"/>
      <c r="DL200" s="38"/>
      <c r="DM200" s="38"/>
      <c r="DN200" s="38"/>
      <c r="DO200" s="38"/>
      <c r="DP200" s="38"/>
      <c r="DQ200" s="38"/>
      <c r="DR200" s="38"/>
      <c r="DS200" s="38"/>
      <c r="DT200" s="38"/>
      <c r="DU200" s="38"/>
      <c r="DV200" s="38"/>
      <c r="DW200" s="38"/>
      <c r="DX200" s="38"/>
      <c r="DY200" s="38"/>
      <c r="DZ200" s="38"/>
      <c r="EA200" s="38"/>
      <c r="EB200" s="38"/>
      <c r="EC200" s="38"/>
      <c r="ED200" s="38"/>
      <c r="EE200" s="38"/>
      <c r="EF200" s="38"/>
      <c r="EG200" s="38"/>
      <c r="EH200" s="38"/>
      <c r="EI200" s="38"/>
      <c r="EJ200" s="38"/>
      <c r="EK200" s="38"/>
      <c r="EL200" s="38"/>
      <c r="EM200" s="38"/>
      <c r="EN200" s="38"/>
      <c r="EO200" s="38"/>
      <c r="EP200" s="38"/>
      <c r="EQ200" s="38"/>
      <c r="ER200" s="38"/>
      <c r="ES200" s="38"/>
      <c r="ET200" s="38"/>
      <c r="EU200" s="38"/>
      <c r="EV200" s="38"/>
      <c r="EW200" s="38"/>
      <c r="EX200" s="38"/>
      <c r="EY200" s="38"/>
      <c r="EZ200" s="38"/>
      <c r="FA200" s="38"/>
      <c r="FB200" s="38"/>
      <c r="FC200" s="38"/>
      <c r="FD200" s="38"/>
      <c r="FE200" s="38"/>
      <c r="FF200" s="38"/>
      <c r="FG200" s="38"/>
      <c r="FH200" s="38"/>
      <c r="FI200" s="38"/>
      <c r="FJ200" s="38"/>
      <c r="FK200" s="38"/>
      <c r="FL200" s="38"/>
      <c r="FM200" s="38"/>
      <c r="FN200" s="38"/>
      <c r="FO200" s="38"/>
      <c r="FP200" s="38"/>
      <c r="FQ200" s="38"/>
      <c r="FR200" s="38"/>
      <c r="FS200" s="38"/>
      <c r="FT200" s="38"/>
      <c r="FU200" s="38"/>
      <c r="FV200" s="38"/>
      <c r="FW200" s="38"/>
      <c r="FX200" s="38"/>
      <c r="FY200" s="38"/>
      <c r="FZ200" s="38"/>
      <c r="GA200" s="38"/>
      <c r="GB200" s="38"/>
      <c r="GC200" s="38"/>
      <c r="GD200" s="38"/>
      <c r="GE200" s="38"/>
      <c r="GF200" s="38"/>
      <c r="GG200" s="38"/>
      <c r="GH200" s="38"/>
      <c r="GI200" s="38"/>
      <c r="GJ200" s="38"/>
      <c r="GK200" s="38"/>
      <c r="GL200" s="38"/>
      <c r="GM200" s="38"/>
      <c r="GN200" s="38"/>
      <c r="GO200" s="38"/>
      <c r="GP200" s="38"/>
      <c r="GQ200" s="38"/>
      <c r="GR200" s="38"/>
      <c r="GS200" s="38"/>
      <c r="GT200" s="38"/>
      <c r="GU200" s="38"/>
      <c r="GV200" s="38"/>
      <c r="GW200" s="38"/>
      <c r="GX200" s="38"/>
      <c r="GY200" s="38"/>
      <c r="GZ200" s="38"/>
      <c r="HA200" s="38"/>
      <c r="HB200" s="38"/>
      <c r="HC200" s="38"/>
      <c r="HD200" s="38"/>
      <c r="HE200" s="38"/>
      <c r="HF200" s="38"/>
      <c r="HG200" s="38"/>
      <c r="HH200" s="38"/>
      <c r="HI200" s="38"/>
      <c r="HJ200" s="38"/>
      <c r="HK200" s="38"/>
      <c r="HL200" s="38"/>
      <c r="HM200" s="38"/>
      <c r="HN200" s="38"/>
      <c r="HO200" s="38"/>
      <c r="HP200" s="38"/>
      <c r="HQ200" s="38"/>
      <c r="HR200" s="38"/>
      <c r="HS200" s="38"/>
      <c r="HT200" s="38"/>
      <c r="HU200" s="38"/>
      <c r="HV200" s="38"/>
      <c r="HW200" s="38"/>
      <c r="HX200" s="38"/>
      <c r="HY200" s="38"/>
      <c r="HZ200" s="38"/>
      <c r="IA200" s="38"/>
      <c r="IB200" s="38"/>
      <c r="IC200" s="38"/>
      <c r="ID200" s="38"/>
      <c r="IE200" s="38"/>
      <c r="IF200" s="38"/>
      <c r="IG200" s="38"/>
      <c r="IH200" s="38"/>
      <c r="II200" s="38"/>
      <c r="IJ200" s="38"/>
      <c r="IK200" s="38"/>
      <c r="IL200" s="38"/>
      <c r="IM200" s="38"/>
      <c r="IN200" s="38"/>
      <c r="IO200" s="38"/>
      <c r="IP200" s="38"/>
      <c r="IQ200" s="38">
        <v>30</v>
      </c>
      <c r="IR200" s="38"/>
      <c r="IS200" s="38"/>
      <c r="IT200" s="38"/>
      <c r="IU200" s="38"/>
      <c r="IV200" s="38"/>
      <c r="IW200" s="38"/>
      <c r="IX200" s="38"/>
      <c r="IY200" s="38">
        <v>20</v>
      </c>
      <c r="IZ200" s="38"/>
      <c r="JA200" s="38"/>
      <c r="JB200" s="38"/>
      <c r="JC200" s="38"/>
      <c r="JD200" s="38"/>
      <c r="JE200" s="38"/>
      <c r="JF200" s="38"/>
      <c r="JG200" s="38"/>
      <c r="JH200" s="38"/>
      <c r="JI200" s="38"/>
      <c r="JJ200" s="38">
        <v>10</v>
      </c>
      <c r="JK200" s="38"/>
      <c r="JL200" s="38"/>
      <c r="JM200" s="38"/>
      <c r="JN200" s="38"/>
      <c r="JO200" s="38"/>
      <c r="JP200" s="38"/>
      <c r="JQ200" s="38"/>
      <c r="JR200" s="38"/>
      <c r="JS200" s="38"/>
      <c r="JT200" s="38"/>
      <c r="JU200" s="38"/>
      <c r="JV200" s="38"/>
      <c r="JW200" s="38"/>
      <c r="JX200" s="38"/>
      <c r="JY200" s="38"/>
      <c r="JZ200" s="38"/>
      <c r="KA200" s="38"/>
      <c r="KB200" s="38"/>
      <c r="KC200" s="38"/>
      <c r="KD200" s="38"/>
      <c r="KE200" s="38"/>
      <c r="KF200" s="38"/>
      <c r="KG200" s="38"/>
      <c r="KH200" s="38"/>
      <c r="KI200" s="38"/>
      <c r="KJ200" s="38"/>
      <c r="KK200" s="38"/>
      <c r="KL200" s="38"/>
      <c r="KM200" s="38">
        <v>20</v>
      </c>
      <c r="KN200" s="38"/>
      <c r="KO200" s="38"/>
      <c r="KP200" s="38"/>
      <c r="KQ200" s="38"/>
      <c r="KR200" s="38"/>
      <c r="KS200" s="38"/>
      <c r="KT200" s="38">
        <v>20</v>
      </c>
      <c r="KU200" s="38"/>
      <c r="KV200" s="38"/>
      <c r="KW200" s="38"/>
      <c r="KX200" s="38"/>
      <c r="KY200" s="38"/>
      <c r="KZ200" s="38"/>
      <c r="LA200" s="38"/>
      <c r="LB200" s="38"/>
      <c r="LC200" s="38"/>
      <c r="LD200" s="38"/>
      <c r="LE200" s="38"/>
      <c r="LF200" s="38"/>
      <c r="LG200" s="38"/>
      <c r="LH200" s="38"/>
      <c r="LI200" s="38"/>
      <c r="LJ200" s="38"/>
      <c r="LK200" s="38"/>
      <c r="LL200" s="38"/>
      <c r="LM200" s="38"/>
      <c r="LN200" s="38"/>
      <c r="LO200" s="38"/>
      <c r="LP200" s="38"/>
      <c r="LQ200" s="38"/>
      <c r="LR200" s="38"/>
      <c r="LS200" s="38"/>
      <c r="LT200" s="38"/>
      <c r="LU200" s="38"/>
      <c r="LV200" s="38"/>
      <c r="LW200" s="38"/>
      <c r="LX200" s="38"/>
      <c r="LY200" s="38"/>
      <c r="LZ200" s="38"/>
      <c r="MA200" s="38"/>
      <c r="MB200" s="38"/>
      <c r="MC200" s="38"/>
      <c r="MD200" s="38"/>
      <c r="ME200" s="38"/>
      <c r="MF200" s="38"/>
      <c r="MG200" s="38"/>
      <c r="MH200" s="38"/>
      <c r="MI200" s="38"/>
      <c r="MJ200" s="38"/>
      <c r="MK200" s="38"/>
      <c r="ML200" s="38"/>
      <c r="MM200" s="38"/>
      <c r="MN200" s="38"/>
      <c r="MO200" s="38"/>
      <c r="MP200" s="38"/>
      <c r="MQ200" s="38"/>
      <c r="MR200" s="38"/>
      <c r="MS200" s="38"/>
      <c r="MT200" s="38"/>
      <c r="MU200" s="38"/>
      <c r="MV200" s="38"/>
      <c r="MW200" s="38"/>
      <c r="MX200" s="38"/>
      <c r="MY200" s="38"/>
      <c r="MZ200" s="38"/>
      <c r="NA200" s="38"/>
      <c r="NB200" s="38"/>
      <c r="NC200" s="38"/>
      <c r="ND200" s="38"/>
      <c r="NE200" s="38"/>
      <c r="NF200" s="38"/>
      <c r="NG200" s="38"/>
      <c r="NH200" s="38"/>
      <c r="NI200" s="38"/>
      <c r="NJ200" s="38"/>
      <c r="NK200" s="38"/>
      <c r="NL200" s="38"/>
      <c r="NM200" s="38"/>
      <c r="NN200" s="38"/>
      <c r="NO200" s="38"/>
      <c r="NP200" s="38"/>
      <c r="NQ200" s="38"/>
      <c r="NR200" s="38"/>
      <c r="NS200" s="38"/>
      <c r="NT200" s="38"/>
      <c r="NU200" s="38"/>
      <c r="NV200" s="38"/>
      <c r="NW200" s="38"/>
      <c r="NX200" s="38"/>
      <c r="NY200" s="38"/>
      <c r="NZ200" s="38"/>
      <c r="OA200" s="38"/>
      <c r="OB200" s="38"/>
      <c r="OC200" s="38"/>
      <c r="OD200" s="38"/>
      <c r="OE200" s="38"/>
      <c r="OF200" s="38"/>
      <c r="OG200" s="38"/>
      <c r="OH200" s="38"/>
      <c r="OI200" s="38"/>
      <c r="OJ200" s="38"/>
      <c r="OK200" s="38"/>
      <c r="OL200" s="38"/>
      <c r="OM200" s="38"/>
      <c r="ON200" s="38"/>
      <c r="OO200" s="38"/>
      <c r="OP200" s="38"/>
      <c r="OQ200" s="38"/>
      <c r="OR200" s="38"/>
      <c r="OS200" s="38"/>
      <c r="OT200" s="38"/>
      <c r="OU200" s="38"/>
      <c r="OV200" s="38"/>
      <c r="OW200" s="38"/>
      <c r="OX200" s="38"/>
      <c r="OY200" s="38"/>
      <c r="OZ200" s="38"/>
      <c r="PA200" s="38"/>
      <c r="PB200" s="38"/>
      <c r="PC200" s="38"/>
      <c r="PD200" s="38"/>
      <c r="PE200" s="38"/>
      <c r="PF200" s="38"/>
      <c r="PG200" s="38"/>
      <c r="PH200" s="38"/>
      <c r="PI200" s="38"/>
      <c r="PJ200" s="38"/>
      <c r="PK200" s="38"/>
      <c r="PL200" s="38"/>
      <c r="PM200" s="38"/>
      <c r="PN200" s="38"/>
      <c r="PO200" s="38"/>
      <c r="PP200" s="38"/>
      <c r="PQ200" s="38"/>
      <c r="PR200" s="38"/>
      <c r="PS200" s="38"/>
      <c r="PT200" s="38"/>
      <c r="PU200" s="38"/>
      <c r="PV200" s="38"/>
      <c r="PW200" s="38"/>
      <c r="PX200" s="38"/>
      <c r="PY200" s="38"/>
      <c r="PZ200" s="38"/>
      <c r="QA200" s="38"/>
      <c r="QB200" s="38"/>
      <c r="QC200" s="38"/>
      <c r="QD200" s="38"/>
      <c r="QE200" s="38"/>
      <c r="QF200" s="38"/>
      <c r="QG200" s="38"/>
      <c r="QH200" s="38"/>
      <c r="QI200" s="38"/>
      <c r="QJ200" s="38"/>
      <c r="QK200" s="38"/>
      <c r="QL200" s="38"/>
      <c r="QM200" s="38"/>
      <c r="QN200" s="38"/>
      <c r="QO200" s="38"/>
      <c r="QP200" s="38"/>
      <c r="QQ200" s="38"/>
      <c r="QR200" s="38"/>
      <c r="QS200" s="38"/>
      <c r="QT200" s="38"/>
      <c r="QU200" s="38"/>
      <c r="QV200" s="38"/>
      <c r="QW200" s="38"/>
      <c r="QX200" s="38"/>
      <c r="QY200" s="38"/>
      <c r="QZ200" s="38"/>
      <c r="RA200" s="38"/>
      <c r="RB200" s="38"/>
      <c r="RC200" s="38"/>
      <c r="RD200" s="38"/>
      <c r="RE200" s="38"/>
      <c r="RF200" s="38"/>
      <c r="RG200" s="38"/>
      <c r="RH200" s="38"/>
      <c r="RI200" s="38"/>
      <c r="RJ200" s="38"/>
      <c r="RK200" s="38"/>
      <c r="RL200" s="38"/>
      <c r="RM200" s="38"/>
      <c r="RN200" s="38"/>
      <c r="RO200" s="38"/>
      <c r="RP200" s="38"/>
      <c r="RQ200" s="38"/>
      <c r="RR200" s="38"/>
      <c r="RS200" s="38"/>
      <c r="RT200" s="38"/>
      <c r="RU200" s="38"/>
      <c r="RV200" s="38"/>
      <c r="RW200" s="38"/>
      <c r="RX200" s="38"/>
      <c r="RY200" s="38"/>
      <c r="RZ200" s="38"/>
      <c r="SA200" s="38"/>
      <c r="SB200" s="38"/>
      <c r="SC200" s="38"/>
      <c r="SD200" s="38"/>
      <c r="SE200" s="38"/>
      <c r="SF200" s="38"/>
      <c r="SG200" s="38"/>
      <c r="SH200" s="38"/>
      <c r="SI200" s="38"/>
      <c r="SJ200" s="38"/>
      <c r="SK200" s="38"/>
      <c r="SL200" s="38"/>
      <c r="SM200" s="38"/>
      <c r="SN200" s="38"/>
      <c r="SO200" s="38"/>
      <c r="SP200" s="38"/>
      <c r="SQ200" s="38"/>
      <c r="SR200" s="38"/>
      <c r="SS200" s="38"/>
      <c r="ST200" s="38"/>
      <c r="SU200" s="38"/>
      <c r="SV200" s="38"/>
      <c r="SW200" s="38"/>
      <c r="SX200" s="38"/>
      <c r="SY200" s="38"/>
      <c r="SZ200" s="38"/>
      <c r="TA200" s="38"/>
      <c r="TB200" s="38"/>
      <c r="TC200" s="38"/>
      <c r="TD200" s="38"/>
      <c r="TE200" s="38"/>
      <c r="TF200" s="38"/>
      <c r="TG200" s="38"/>
      <c r="TH200" s="38"/>
      <c r="TI200" s="38"/>
      <c r="TJ200" s="38"/>
      <c r="TK200" s="38"/>
      <c r="TL200" s="38"/>
      <c r="TM200" s="38"/>
      <c r="TN200" s="38"/>
      <c r="TO200" s="38"/>
      <c r="TP200" s="38"/>
      <c r="TQ200" s="38"/>
      <c r="TR200" s="38"/>
      <c r="TS200" s="38"/>
      <c r="TT200" s="38"/>
      <c r="TU200" s="38"/>
      <c r="TV200" s="38"/>
      <c r="TW200" s="38"/>
      <c r="TX200" s="38"/>
      <c r="TY200" s="38"/>
      <c r="TZ200" s="38"/>
      <c r="UA200" s="38"/>
      <c r="UB200" s="38"/>
      <c r="UC200" s="38"/>
      <c r="UD200" s="38"/>
      <c r="UE200" s="38"/>
      <c r="UF200" s="38"/>
      <c r="UG200" s="38"/>
      <c r="UH200" s="38"/>
      <c r="UI200" s="38"/>
      <c r="UJ200" s="38"/>
      <c r="UK200" s="38"/>
      <c r="UL200" s="38"/>
      <c r="UM200" s="38"/>
      <c r="UN200" s="38"/>
      <c r="UO200" s="38"/>
      <c r="UP200" s="38"/>
      <c r="UQ200" s="38"/>
      <c r="UR200" s="38"/>
      <c r="US200" s="38"/>
      <c r="UT200" s="38"/>
      <c r="UU200" s="38"/>
      <c r="UV200" s="38"/>
      <c r="UW200" s="38"/>
      <c r="UX200" s="38"/>
      <c r="UY200" s="38"/>
      <c r="UZ200" s="38"/>
      <c r="VA200" s="38"/>
      <c r="VB200" s="38"/>
      <c r="VC200" s="38"/>
      <c r="VD200" s="38"/>
      <c r="VE200" s="38"/>
      <c r="VF200" s="38"/>
      <c r="VG200" s="38"/>
      <c r="VH200" s="38"/>
      <c r="VI200" s="38"/>
      <c r="VJ200" s="38"/>
      <c r="VK200" s="38"/>
      <c r="VL200" s="38"/>
      <c r="VM200" s="38"/>
      <c r="VN200" s="38"/>
      <c r="VO200" s="38"/>
      <c r="VP200" s="38"/>
      <c r="VQ200" s="38"/>
      <c r="VR200" s="38"/>
      <c r="VS200" s="38"/>
      <c r="VT200" s="38"/>
      <c r="VU200" s="38"/>
      <c r="VV200" s="38"/>
      <c r="VW200" s="38"/>
      <c r="VX200" s="38"/>
      <c r="VY200" s="38"/>
      <c r="VZ200" s="38"/>
      <c r="WA200" s="38"/>
      <c r="WB200" s="38"/>
      <c r="WC200" s="38"/>
      <c r="WD200" s="38"/>
      <c r="WE200" s="38"/>
      <c r="WF200" s="38"/>
      <c r="WG200" s="38"/>
      <c r="WH200" s="38"/>
      <c r="WI200" s="38"/>
      <c r="WJ200" s="38"/>
      <c r="WK200" s="38"/>
      <c r="WL200" s="38"/>
      <c r="WM200" s="38"/>
      <c r="WN200" s="38"/>
      <c r="WO200" s="38"/>
      <c r="WP200" s="38"/>
      <c r="WQ200" s="38"/>
      <c r="WR200" s="38"/>
      <c r="WS200" s="38"/>
      <c r="WT200" s="38"/>
      <c r="WU200" s="38"/>
      <c r="WV200" s="38"/>
      <c r="WW200" s="38"/>
      <c r="WX200" s="38"/>
      <c r="WY200" s="38"/>
      <c r="WZ200" s="38"/>
      <c r="XA200" s="38"/>
      <c r="XB200" s="38"/>
      <c r="XC200" s="38"/>
      <c r="XD200" s="38"/>
      <c r="XE200" s="38"/>
      <c r="XF200" s="38"/>
      <c r="XG200" s="38"/>
      <c r="XH200" s="38"/>
      <c r="XI200" s="38"/>
      <c r="XJ200" s="38"/>
      <c r="XK200" s="38"/>
      <c r="XL200" s="38"/>
      <c r="XM200" s="38"/>
      <c r="XN200" s="38"/>
      <c r="XO200" s="38"/>
      <c r="XP200" s="38"/>
      <c r="XQ200" s="38"/>
      <c r="XR200" s="38"/>
      <c r="XS200" s="38"/>
      <c r="XT200" s="38"/>
      <c r="XU200" s="38"/>
      <c r="XV200" s="38"/>
      <c r="XW200" s="38"/>
      <c r="XX200" s="38"/>
      <c r="XY200" s="38"/>
      <c r="XZ200" s="38"/>
      <c r="YA200" s="38"/>
      <c r="YB200" s="38"/>
      <c r="YC200" s="38"/>
      <c r="YD200" s="38"/>
      <c r="YE200" s="38"/>
      <c r="YF200" s="38"/>
      <c r="YG200" s="38"/>
      <c r="YH200" s="38"/>
      <c r="YI200" s="38"/>
      <c r="YJ200" s="38"/>
      <c r="YK200" s="38"/>
      <c r="YL200" s="38"/>
      <c r="YM200" s="38"/>
      <c r="YN200" s="38"/>
      <c r="YO200" s="38"/>
      <c r="YP200" s="38"/>
      <c r="YQ200" s="38"/>
      <c r="YR200" s="38"/>
      <c r="YS200" s="38"/>
      <c r="YT200" s="38"/>
      <c r="YU200" s="38"/>
      <c r="YV200" s="38"/>
      <c r="YW200" s="38"/>
      <c r="YX200" s="38"/>
      <c r="YY200" s="38"/>
      <c r="YZ200" s="38"/>
      <c r="ZA200" s="38"/>
      <c r="ZB200" s="38"/>
      <c r="ZC200" s="38"/>
      <c r="ZD200" s="38"/>
      <c r="ZE200" s="38"/>
      <c r="ZF200" s="38"/>
      <c r="ZG200" s="38"/>
      <c r="ZH200" s="38"/>
      <c r="ZI200" s="38"/>
      <c r="ZJ200" s="38"/>
      <c r="ZK200" s="38"/>
      <c r="ZL200" s="38"/>
      <c r="ZM200" s="38"/>
      <c r="ZN200" s="38"/>
      <c r="ZO200" s="38"/>
      <c r="ZP200" s="38"/>
      <c r="ZQ200" s="38"/>
      <c r="ZR200" s="38"/>
      <c r="ZS200" s="38"/>
      <c r="ZT200" s="38"/>
      <c r="ZU200" s="38"/>
      <c r="ZV200" s="38"/>
      <c r="ZW200" s="38"/>
      <c r="ZX200" s="38"/>
      <c r="ZY200" s="38"/>
      <c r="ZZ200" s="38"/>
      <c r="AAA200" s="38"/>
      <c r="AAB200" s="38"/>
      <c r="AAC200" s="38"/>
      <c r="AAD200" s="38"/>
      <c r="AAE200" s="38"/>
      <c r="AAF200" s="38"/>
      <c r="AAG200" s="38"/>
      <c r="AAH200" s="38"/>
      <c r="AAI200" s="38"/>
      <c r="AAJ200" s="31">
        <f t="shared" si="21"/>
        <v>0</v>
      </c>
      <c r="AAK200" s="5"/>
    </row>
    <row r="201" spans="1:713" s="36" customFormat="1" x14ac:dyDescent="0.25">
      <c r="A201" s="43" t="s">
        <v>664</v>
      </c>
      <c r="B201" s="77">
        <f t="shared" si="20"/>
        <v>8</v>
      </c>
      <c r="C201" s="69">
        <v>8</v>
      </c>
      <c r="D201" s="72">
        <v>43461</v>
      </c>
      <c r="E201" s="79">
        <v>25.36</v>
      </c>
      <c r="F201" s="79">
        <f t="shared" si="19"/>
        <v>202.88</v>
      </c>
      <c r="G201" s="77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  <c r="AK201" s="38"/>
      <c r="AL201" s="38"/>
      <c r="AM201" s="38"/>
      <c r="AN201" s="38"/>
      <c r="AO201" s="38"/>
      <c r="AP201" s="38"/>
      <c r="AQ201" s="38"/>
      <c r="AR201" s="38"/>
      <c r="AS201" s="38"/>
      <c r="AT201" s="38"/>
      <c r="AU201" s="38"/>
      <c r="AV201" s="38"/>
      <c r="AW201" s="38"/>
      <c r="AX201" s="38"/>
      <c r="AY201" s="38"/>
      <c r="AZ201" s="38"/>
      <c r="BA201" s="38"/>
      <c r="BB201" s="38"/>
      <c r="BC201" s="38"/>
      <c r="BD201" s="38"/>
      <c r="BE201" s="38"/>
      <c r="BF201" s="38"/>
      <c r="BG201" s="38"/>
      <c r="BH201" s="38"/>
      <c r="BI201" s="38"/>
      <c r="BJ201" s="38"/>
      <c r="BK201" s="38"/>
      <c r="BL201" s="38"/>
      <c r="BM201" s="38"/>
      <c r="BN201" s="38"/>
      <c r="BO201" s="38"/>
      <c r="BP201" s="38"/>
      <c r="BQ201" s="38"/>
      <c r="BR201" s="38"/>
      <c r="BS201" s="38"/>
      <c r="BT201" s="38"/>
      <c r="BU201" s="38"/>
      <c r="BV201" s="38"/>
      <c r="BW201" s="38"/>
      <c r="BX201" s="38"/>
      <c r="BY201" s="38"/>
      <c r="BZ201" s="38"/>
      <c r="CA201" s="38"/>
      <c r="CB201" s="38"/>
      <c r="CC201" s="38"/>
      <c r="CD201" s="38"/>
      <c r="CE201" s="38"/>
      <c r="CF201" s="38"/>
      <c r="CG201" s="38"/>
      <c r="CH201" s="38"/>
      <c r="CI201" s="38"/>
      <c r="CJ201" s="38"/>
      <c r="CK201" s="38"/>
      <c r="CL201" s="38"/>
      <c r="CM201" s="38"/>
      <c r="CN201" s="38"/>
      <c r="CO201" s="38"/>
      <c r="CP201" s="38"/>
      <c r="CQ201" s="38"/>
      <c r="CR201" s="38"/>
      <c r="CS201" s="38"/>
      <c r="CT201" s="38"/>
      <c r="CU201" s="38"/>
      <c r="CV201" s="38"/>
      <c r="CW201" s="38"/>
      <c r="CX201" s="38"/>
      <c r="CY201" s="38"/>
      <c r="CZ201" s="38"/>
      <c r="DA201" s="38"/>
      <c r="DB201" s="38"/>
      <c r="DC201" s="38"/>
      <c r="DD201" s="38"/>
      <c r="DE201" s="38"/>
      <c r="DF201" s="38"/>
      <c r="DG201" s="38"/>
      <c r="DH201" s="38"/>
      <c r="DI201" s="38"/>
      <c r="DJ201" s="38"/>
      <c r="DK201" s="38"/>
      <c r="DL201" s="38"/>
      <c r="DM201" s="38"/>
      <c r="DN201" s="38"/>
      <c r="DO201" s="38"/>
      <c r="DP201" s="38"/>
      <c r="DQ201" s="38"/>
      <c r="DR201" s="38"/>
      <c r="DS201" s="38"/>
      <c r="DT201" s="38"/>
      <c r="DU201" s="38"/>
      <c r="DV201" s="38"/>
      <c r="DW201" s="38"/>
      <c r="DX201" s="38"/>
      <c r="DY201" s="38"/>
      <c r="DZ201" s="38"/>
      <c r="EA201" s="38"/>
      <c r="EB201" s="38"/>
      <c r="EC201" s="38"/>
      <c r="ED201" s="38"/>
      <c r="EE201" s="38"/>
      <c r="EF201" s="38"/>
      <c r="EG201" s="38"/>
      <c r="EH201" s="38"/>
      <c r="EI201" s="38"/>
      <c r="EJ201" s="38"/>
      <c r="EK201" s="38"/>
      <c r="EL201" s="38"/>
      <c r="EM201" s="38"/>
      <c r="EN201" s="38"/>
      <c r="EO201" s="38"/>
      <c r="EP201" s="38"/>
      <c r="EQ201" s="38"/>
      <c r="ER201" s="38"/>
      <c r="ES201" s="38"/>
      <c r="ET201" s="38"/>
      <c r="EU201" s="38"/>
      <c r="EV201" s="38"/>
      <c r="EW201" s="38"/>
      <c r="EX201" s="38"/>
      <c r="EY201" s="38"/>
      <c r="EZ201" s="38"/>
      <c r="FA201" s="38"/>
      <c r="FB201" s="38"/>
      <c r="FC201" s="38"/>
      <c r="FD201" s="38"/>
      <c r="FE201" s="38"/>
      <c r="FF201" s="38"/>
      <c r="FG201" s="38"/>
      <c r="FH201" s="38"/>
      <c r="FI201" s="38"/>
      <c r="FJ201" s="38"/>
      <c r="FK201" s="38"/>
      <c r="FL201" s="38"/>
      <c r="FM201" s="38"/>
      <c r="FN201" s="38"/>
      <c r="FO201" s="38"/>
      <c r="FP201" s="38"/>
      <c r="FQ201" s="38"/>
      <c r="FR201" s="38"/>
      <c r="FS201" s="38"/>
      <c r="FT201" s="38"/>
      <c r="FU201" s="38"/>
      <c r="FV201" s="38"/>
      <c r="FW201" s="38"/>
      <c r="FX201" s="38"/>
      <c r="FY201" s="38"/>
      <c r="FZ201" s="38"/>
      <c r="GA201" s="38"/>
      <c r="GB201" s="38"/>
      <c r="GC201" s="38"/>
      <c r="GD201" s="38"/>
      <c r="GE201" s="38"/>
      <c r="GF201" s="38"/>
      <c r="GG201" s="38"/>
      <c r="GH201" s="38"/>
      <c r="GI201" s="38"/>
      <c r="GJ201" s="38"/>
      <c r="GK201" s="38"/>
      <c r="GL201" s="38"/>
      <c r="GM201" s="38"/>
      <c r="GN201" s="38"/>
      <c r="GO201" s="38"/>
      <c r="GP201" s="38"/>
      <c r="GQ201" s="38"/>
      <c r="GR201" s="38"/>
      <c r="GS201" s="38"/>
      <c r="GT201" s="38"/>
      <c r="GU201" s="38"/>
      <c r="GV201" s="38"/>
      <c r="GW201" s="38"/>
      <c r="GX201" s="38"/>
      <c r="GY201" s="38"/>
      <c r="GZ201" s="38"/>
      <c r="HA201" s="38"/>
      <c r="HB201" s="38"/>
      <c r="HC201" s="38"/>
      <c r="HD201" s="38"/>
      <c r="HE201" s="38"/>
      <c r="HF201" s="38"/>
      <c r="HG201" s="38"/>
      <c r="HH201" s="38"/>
      <c r="HI201" s="38"/>
      <c r="HJ201" s="38"/>
      <c r="HK201" s="38"/>
      <c r="HL201" s="38"/>
      <c r="HM201" s="38"/>
      <c r="HN201" s="38"/>
      <c r="HO201" s="38"/>
      <c r="HP201" s="38"/>
      <c r="HQ201" s="38"/>
      <c r="HR201" s="38"/>
      <c r="HS201" s="38"/>
      <c r="HT201" s="38"/>
      <c r="HU201" s="38"/>
      <c r="HV201" s="38"/>
      <c r="HW201" s="38"/>
      <c r="HX201" s="38"/>
      <c r="HY201" s="38"/>
      <c r="HZ201" s="38"/>
      <c r="IA201" s="38"/>
      <c r="IB201" s="38"/>
      <c r="IC201" s="38"/>
      <c r="ID201" s="38"/>
      <c r="IE201" s="38"/>
      <c r="IF201" s="38"/>
      <c r="IG201" s="38"/>
      <c r="IH201" s="38"/>
      <c r="II201" s="38"/>
      <c r="IJ201" s="38"/>
      <c r="IK201" s="38"/>
      <c r="IL201" s="38"/>
      <c r="IM201" s="38"/>
      <c r="IN201" s="38"/>
      <c r="IO201" s="38"/>
      <c r="IP201" s="38"/>
      <c r="IQ201" s="38"/>
      <c r="IR201" s="38"/>
      <c r="IS201" s="38"/>
      <c r="IT201" s="38"/>
      <c r="IU201" s="38"/>
      <c r="IV201" s="38"/>
      <c r="IW201" s="38"/>
      <c r="IX201" s="38"/>
      <c r="IY201" s="38"/>
      <c r="IZ201" s="38"/>
      <c r="JA201" s="38"/>
      <c r="JB201" s="38"/>
      <c r="JC201" s="38"/>
      <c r="JD201" s="38"/>
      <c r="JE201" s="38"/>
      <c r="JF201" s="38"/>
      <c r="JG201" s="38"/>
      <c r="JH201" s="38"/>
      <c r="JI201" s="38"/>
      <c r="JJ201" s="38"/>
      <c r="JK201" s="38"/>
      <c r="JL201" s="38"/>
      <c r="JM201" s="38"/>
      <c r="JN201" s="38"/>
      <c r="JO201" s="38"/>
      <c r="JP201" s="38"/>
      <c r="JQ201" s="38"/>
      <c r="JR201" s="38"/>
      <c r="JS201" s="38"/>
      <c r="JT201" s="38"/>
      <c r="JU201" s="38"/>
      <c r="JV201" s="38"/>
      <c r="JW201" s="38"/>
      <c r="JX201" s="38"/>
      <c r="JY201" s="38"/>
      <c r="JZ201" s="38"/>
      <c r="KA201" s="38"/>
      <c r="KB201" s="38"/>
      <c r="KC201" s="38"/>
      <c r="KD201" s="38"/>
      <c r="KE201" s="38"/>
      <c r="KF201" s="38"/>
      <c r="KG201" s="38"/>
      <c r="KH201" s="38"/>
      <c r="KI201" s="38"/>
      <c r="KJ201" s="38"/>
      <c r="KK201" s="38"/>
      <c r="KL201" s="38"/>
      <c r="KM201" s="38"/>
      <c r="KN201" s="38"/>
      <c r="KO201" s="38"/>
      <c r="KP201" s="38"/>
      <c r="KQ201" s="38"/>
      <c r="KR201" s="38"/>
      <c r="KS201" s="38"/>
      <c r="KT201" s="38"/>
      <c r="KU201" s="38"/>
      <c r="KV201" s="38"/>
      <c r="KW201" s="38"/>
      <c r="KX201" s="38"/>
      <c r="KY201" s="38"/>
      <c r="KZ201" s="38"/>
      <c r="LA201" s="38"/>
      <c r="LB201" s="38"/>
      <c r="LC201" s="38"/>
      <c r="LD201" s="38"/>
      <c r="LE201" s="38"/>
      <c r="LF201" s="38"/>
      <c r="LG201" s="38"/>
      <c r="LH201" s="38"/>
      <c r="LI201" s="38"/>
      <c r="LJ201" s="38"/>
      <c r="LK201" s="38"/>
      <c r="LL201" s="38"/>
      <c r="LM201" s="38"/>
      <c r="LN201" s="38"/>
      <c r="LO201" s="38"/>
      <c r="LP201" s="38"/>
      <c r="LQ201" s="38"/>
      <c r="LR201" s="38"/>
      <c r="LS201" s="38"/>
      <c r="LT201" s="38"/>
      <c r="LU201" s="38"/>
      <c r="LV201" s="38"/>
      <c r="LW201" s="38"/>
      <c r="LX201" s="38"/>
      <c r="LY201" s="38"/>
      <c r="LZ201" s="38"/>
      <c r="MA201" s="38"/>
      <c r="MB201" s="38"/>
      <c r="MC201" s="38"/>
      <c r="MD201" s="38"/>
      <c r="ME201" s="38"/>
      <c r="MF201" s="38"/>
      <c r="MG201" s="38"/>
      <c r="MH201" s="38"/>
      <c r="MI201" s="38"/>
      <c r="MJ201" s="38"/>
      <c r="MK201" s="38"/>
      <c r="ML201" s="38"/>
      <c r="MM201" s="38"/>
      <c r="MN201" s="38"/>
      <c r="MO201" s="38"/>
      <c r="MP201" s="38"/>
      <c r="MQ201" s="38"/>
      <c r="MR201" s="38"/>
      <c r="MS201" s="38"/>
      <c r="MT201" s="38"/>
      <c r="MU201" s="38"/>
      <c r="MV201" s="38"/>
      <c r="MW201" s="38"/>
      <c r="MX201" s="38"/>
      <c r="MY201" s="38"/>
      <c r="MZ201" s="38"/>
      <c r="NA201" s="38"/>
      <c r="NB201" s="38"/>
      <c r="NC201" s="38"/>
      <c r="ND201" s="38"/>
      <c r="NE201" s="38"/>
      <c r="NF201" s="38"/>
      <c r="NG201" s="38"/>
      <c r="NH201" s="38"/>
      <c r="NI201" s="38"/>
      <c r="NJ201" s="38"/>
      <c r="NK201" s="38"/>
      <c r="NL201" s="38"/>
      <c r="NM201" s="38"/>
      <c r="NN201" s="38"/>
      <c r="NO201" s="38"/>
      <c r="NP201" s="38"/>
      <c r="NQ201" s="38"/>
      <c r="NR201" s="38"/>
      <c r="NS201" s="38"/>
      <c r="NT201" s="38"/>
      <c r="NU201" s="38"/>
      <c r="NV201" s="38"/>
      <c r="NW201" s="38"/>
      <c r="NX201" s="38"/>
      <c r="NY201" s="38"/>
      <c r="NZ201" s="38"/>
      <c r="OA201" s="38"/>
      <c r="OB201" s="38"/>
      <c r="OC201" s="38"/>
      <c r="OD201" s="38"/>
      <c r="OE201" s="38"/>
      <c r="OF201" s="38"/>
      <c r="OG201" s="38"/>
      <c r="OH201" s="38"/>
      <c r="OI201" s="38"/>
      <c r="OJ201" s="38"/>
      <c r="OK201" s="38"/>
      <c r="OL201" s="38"/>
      <c r="OM201" s="38"/>
      <c r="ON201" s="38"/>
      <c r="OO201" s="38"/>
      <c r="OP201" s="38"/>
      <c r="OQ201" s="38"/>
      <c r="OR201" s="38"/>
      <c r="OS201" s="38"/>
      <c r="OT201" s="38"/>
      <c r="OU201" s="38"/>
      <c r="OV201" s="38"/>
      <c r="OW201" s="38"/>
      <c r="OX201" s="38"/>
      <c r="OY201" s="38"/>
      <c r="OZ201" s="38"/>
      <c r="PA201" s="38"/>
      <c r="PB201" s="38"/>
      <c r="PC201" s="38"/>
      <c r="PD201" s="38"/>
      <c r="PE201" s="38"/>
      <c r="PF201" s="38"/>
      <c r="PG201" s="38"/>
      <c r="PH201" s="38"/>
      <c r="PI201" s="38"/>
      <c r="PJ201" s="38"/>
      <c r="PK201" s="38"/>
      <c r="PL201" s="38"/>
      <c r="PM201" s="38"/>
      <c r="PN201" s="38"/>
      <c r="PO201" s="38"/>
      <c r="PP201" s="38"/>
      <c r="PQ201" s="38"/>
      <c r="PR201" s="38"/>
      <c r="PS201" s="38"/>
      <c r="PT201" s="38"/>
      <c r="PU201" s="38"/>
      <c r="PV201" s="38"/>
      <c r="PW201" s="38"/>
      <c r="PX201" s="38"/>
      <c r="PY201" s="38"/>
      <c r="PZ201" s="38"/>
      <c r="QA201" s="38"/>
      <c r="QB201" s="38"/>
      <c r="QC201" s="38"/>
      <c r="QD201" s="38"/>
      <c r="QE201" s="38"/>
      <c r="QF201" s="38"/>
      <c r="QG201" s="38"/>
      <c r="QH201" s="38"/>
      <c r="QI201" s="38"/>
      <c r="QJ201" s="38"/>
      <c r="QK201" s="38"/>
      <c r="QL201" s="38"/>
      <c r="QM201" s="38"/>
      <c r="QN201" s="38"/>
      <c r="QO201" s="38"/>
      <c r="QP201" s="38"/>
      <c r="QQ201" s="38"/>
      <c r="QR201" s="38"/>
      <c r="QS201" s="38"/>
      <c r="QT201" s="38"/>
      <c r="QU201" s="38"/>
      <c r="QV201" s="38"/>
      <c r="QW201" s="38"/>
      <c r="QX201" s="38"/>
      <c r="QY201" s="38"/>
      <c r="QZ201" s="38"/>
      <c r="RA201" s="38"/>
      <c r="RB201" s="38"/>
      <c r="RC201" s="38"/>
      <c r="RD201" s="38"/>
      <c r="RE201" s="38"/>
      <c r="RF201" s="38"/>
      <c r="RG201" s="38"/>
      <c r="RH201" s="38"/>
      <c r="RI201" s="38"/>
      <c r="RJ201" s="38"/>
      <c r="RK201" s="38"/>
      <c r="RL201" s="38"/>
      <c r="RM201" s="38"/>
      <c r="RN201" s="38"/>
      <c r="RO201" s="38"/>
      <c r="RP201" s="38"/>
      <c r="RQ201" s="38"/>
      <c r="RR201" s="38"/>
      <c r="RS201" s="38"/>
      <c r="RT201" s="38"/>
      <c r="RU201" s="38"/>
      <c r="RV201" s="38"/>
      <c r="RW201" s="38"/>
      <c r="RX201" s="38"/>
      <c r="RY201" s="38"/>
      <c r="RZ201" s="38"/>
      <c r="SA201" s="38"/>
      <c r="SB201" s="38"/>
      <c r="SC201" s="38"/>
      <c r="SD201" s="38"/>
      <c r="SE201" s="38"/>
      <c r="SF201" s="38"/>
      <c r="SG201" s="38"/>
      <c r="SH201" s="38"/>
      <c r="SI201" s="38"/>
      <c r="SJ201" s="38"/>
      <c r="SK201" s="38"/>
      <c r="SL201" s="38"/>
      <c r="SM201" s="38"/>
      <c r="SN201" s="38"/>
      <c r="SO201" s="38"/>
      <c r="SP201" s="38"/>
      <c r="SQ201" s="38"/>
      <c r="SR201" s="38"/>
      <c r="SS201" s="38"/>
      <c r="ST201" s="38"/>
      <c r="SU201" s="38"/>
      <c r="SV201" s="38"/>
      <c r="SW201" s="38"/>
      <c r="SX201" s="38"/>
      <c r="SY201" s="38"/>
      <c r="SZ201" s="38"/>
      <c r="TA201" s="38"/>
      <c r="TB201" s="38"/>
      <c r="TC201" s="38"/>
      <c r="TD201" s="38"/>
      <c r="TE201" s="38"/>
      <c r="TF201" s="38"/>
      <c r="TG201" s="38"/>
      <c r="TH201" s="38"/>
      <c r="TI201" s="38"/>
      <c r="TJ201" s="38"/>
      <c r="TK201" s="38"/>
      <c r="TL201" s="38"/>
      <c r="TM201" s="38"/>
      <c r="TN201" s="38"/>
      <c r="TO201" s="38"/>
      <c r="TP201" s="38"/>
      <c r="TQ201" s="38"/>
      <c r="TR201" s="38"/>
      <c r="TS201" s="38"/>
      <c r="TT201" s="38"/>
      <c r="TU201" s="38"/>
      <c r="TV201" s="38"/>
      <c r="TW201" s="38"/>
      <c r="TX201" s="38"/>
      <c r="TY201" s="38"/>
      <c r="TZ201" s="38"/>
      <c r="UA201" s="38"/>
      <c r="UB201" s="38"/>
      <c r="UC201" s="38"/>
      <c r="UD201" s="38"/>
      <c r="UE201" s="38"/>
      <c r="UF201" s="38"/>
      <c r="UG201" s="38"/>
      <c r="UH201" s="38"/>
      <c r="UI201" s="38"/>
      <c r="UJ201" s="38"/>
      <c r="UK201" s="38"/>
      <c r="UL201" s="38"/>
      <c r="UM201" s="38"/>
      <c r="UN201" s="38"/>
      <c r="UO201" s="38"/>
      <c r="UP201" s="38"/>
      <c r="UQ201" s="38"/>
      <c r="UR201" s="38"/>
      <c r="US201" s="38"/>
      <c r="UT201" s="38"/>
      <c r="UU201" s="38"/>
      <c r="UV201" s="38"/>
      <c r="UW201" s="38"/>
      <c r="UX201" s="38"/>
      <c r="UY201" s="38"/>
      <c r="UZ201" s="38"/>
      <c r="VA201" s="38"/>
      <c r="VB201" s="38"/>
      <c r="VC201" s="38"/>
      <c r="VD201" s="38"/>
      <c r="VE201" s="38"/>
      <c r="VF201" s="38"/>
      <c r="VG201" s="38"/>
      <c r="VH201" s="38"/>
      <c r="VI201" s="38"/>
      <c r="VJ201" s="38"/>
      <c r="VK201" s="38"/>
      <c r="VL201" s="38"/>
      <c r="VM201" s="38"/>
      <c r="VN201" s="38"/>
      <c r="VO201" s="38"/>
      <c r="VP201" s="38"/>
      <c r="VQ201" s="38">
        <v>8</v>
      </c>
      <c r="VR201" s="38"/>
      <c r="VS201" s="38"/>
      <c r="VT201" s="38"/>
      <c r="VU201" s="38"/>
      <c r="VV201" s="38"/>
      <c r="VW201" s="38"/>
      <c r="VX201" s="38"/>
      <c r="VY201" s="38">
        <v>8</v>
      </c>
      <c r="VZ201" s="38"/>
      <c r="WA201" s="38"/>
      <c r="WB201" s="38"/>
      <c r="WC201" s="38"/>
      <c r="WD201" s="38"/>
      <c r="WE201" s="38"/>
      <c r="WF201" s="38"/>
      <c r="WG201" s="38"/>
      <c r="WH201" s="38"/>
      <c r="WI201" s="38"/>
      <c r="WJ201" s="38"/>
      <c r="WK201" s="38"/>
      <c r="WL201" s="38"/>
      <c r="WM201" s="38"/>
      <c r="WN201" s="38"/>
      <c r="WO201" s="38"/>
      <c r="WP201" s="38"/>
      <c r="WQ201" s="38"/>
      <c r="WR201" s="38"/>
      <c r="WS201" s="38"/>
      <c r="WT201" s="38"/>
      <c r="WU201" s="38"/>
      <c r="WV201" s="38"/>
      <c r="WW201" s="38"/>
      <c r="WX201" s="38"/>
      <c r="WY201" s="38"/>
      <c r="WZ201" s="38"/>
      <c r="XA201" s="38"/>
      <c r="XB201" s="38"/>
      <c r="XC201" s="38"/>
      <c r="XD201" s="38"/>
      <c r="XE201" s="38"/>
      <c r="XF201" s="38"/>
      <c r="XG201" s="38"/>
      <c r="XH201" s="38"/>
      <c r="XI201" s="38"/>
      <c r="XJ201" s="38"/>
      <c r="XK201" s="38"/>
      <c r="XL201" s="38"/>
      <c r="XM201" s="38"/>
      <c r="XN201" s="38"/>
      <c r="XO201" s="38"/>
      <c r="XP201" s="38"/>
      <c r="XQ201" s="38"/>
      <c r="XR201" s="38"/>
      <c r="XS201" s="38"/>
      <c r="XT201" s="38"/>
      <c r="XU201" s="38"/>
      <c r="XV201" s="38"/>
      <c r="XW201" s="38"/>
      <c r="XX201" s="38"/>
      <c r="XY201" s="38"/>
      <c r="XZ201" s="38"/>
      <c r="YA201" s="38"/>
      <c r="YB201" s="38"/>
      <c r="YC201" s="38"/>
      <c r="YD201" s="38"/>
      <c r="YE201" s="38"/>
      <c r="YF201" s="38"/>
      <c r="YG201" s="38"/>
      <c r="YH201" s="38"/>
      <c r="YI201" s="38"/>
      <c r="YJ201" s="38"/>
      <c r="YK201" s="38"/>
      <c r="YL201" s="38"/>
      <c r="YM201" s="38"/>
      <c r="YN201" s="38"/>
      <c r="YO201" s="38"/>
      <c r="YP201" s="38"/>
      <c r="YQ201" s="38"/>
      <c r="YR201" s="38"/>
      <c r="YS201" s="38"/>
      <c r="YT201" s="38"/>
      <c r="YU201" s="38"/>
      <c r="YV201" s="38"/>
      <c r="YW201" s="38"/>
      <c r="YX201" s="38"/>
      <c r="YY201" s="38"/>
      <c r="YZ201" s="38"/>
      <c r="ZA201" s="38"/>
      <c r="ZB201" s="38"/>
      <c r="ZC201" s="38"/>
      <c r="ZD201" s="38"/>
      <c r="ZE201" s="38"/>
      <c r="ZF201" s="38"/>
      <c r="ZG201" s="38"/>
      <c r="ZH201" s="38"/>
      <c r="ZI201" s="38"/>
      <c r="ZJ201" s="38"/>
      <c r="ZK201" s="38"/>
      <c r="ZL201" s="38"/>
      <c r="ZM201" s="38"/>
      <c r="ZN201" s="38"/>
      <c r="ZO201" s="38"/>
      <c r="ZP201" s="38"/>
      <c r="ZQ201" s="38">
        <v>8</v>
      </c>
      <c r="ZR201" s="38"/>
      <c r="ZS201" s="38"/>
      <c r="ZT201" s="38"/>
      <c r="ZU201" s="38"/>
      <c r="ZV201" s="38"/>
      <c r="ZW201" s="38">
        <v>8</v>
      </c>
      <c r="ZX201" s="38"/>
      <c r="ZY201" s="38"/>
      <c r="ZZ201" s="38"/>
      <c r="AAA201" s="38"/>
      <c r="AAB201" s="38"/>
      <c r="AAC201" s="38"/>
      <c r="AAD201" s="38"/>
      <c r="AAE201" s="38"/>
      <c r="AAF201" s="38"/>
      <c r="AAG201" s="38"/>
      <c r="AAH201" s="38"/>
      <c r="AAI201" s="38"/>
      <c r="AAJ201" s="31">
        <f t="shared" si="21"/>
        <v>0</v>
      </c>
      <c r="AAK201" s="5"/>
    </row>
    <row r="202" spans="1:713" s="36" customFormat="1" x14ac:dyDescent="0.25">
      <c r="A202" s="43" t="s">
        <v>127</v>
      </c>
      <c r="B202" s="77">
        <f t="shared" si="20"/>
        <v>0</v>
      </c>
      <c r="C202" s="69">
        <v>10</v>
      </c>
      <c r="D202" s="71">
        <v>43409</v>
      </c>
      <c r="E202" s="79">
        <v>13.55</v>
      </c>
      <c r="F202" s="79">
        <f t="shared" ref="F202:F212" si="22">E202*B202</f>
        <v>0</v>
      </c>
      <c r="G202" s="77"/>
      <c r="H202" s="38"/>
      <c r="I202" s="38"/>
      <c r="J202" s="38"/>
      <c r="K202" s="38"/>
      <c r="L202" s="38"/>
      <c r="M202" s="38"/>
      <c r="N202" s="38"/>
      <c r="O202" s="38"/>
      <c r="P202" s="38">
        <v>30</v>
      </c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>
        <v>30</v>
      </c>
      <c r="AF202" s="38"/>
      <c r="AG202" s="38"/>
      <c r="AH202" s="38"/>
      <c r="AI202" s="38">
        <v>30</v>
      </c>
      <c r="AJ202" s="38"/>
      <c r="AK202" s="38"/>
      <c r="AL202" s="38"/>
      <c r="AM202" s="38"/>
      <c r="AN202" s="38"/>
      <c r="AO202" s="38"/>
      <c r="AP202" s="38"/>
      <c r="AQ202" s="38"/>
      <c r="AR202" s="38"/>
      <c r="AS202" s="38"/>
      <c r="AT202" s="38"/>
      <c r="AU202" s="38"/>
      <c r="AV202" s="38"/>
      <c r="AW202" s="38"/>
      <c r="AX202" s="38"/>
      <c r="AY202" s="38"/>
      <c r="AZ202" s="38"/>
      <c r="BA202" s="38"/>
      <c r="BB202" s="38">
        <v>30</v>
      </c>
      <c r="BC202" s="38"/>
      <c r="BD202" s="38"/>
      <c r="BE202" s="38"/>
      <c r="BF202" s="38"/>
      <c r="BG202" s="38"/>
      <c r="BH202" s="38"/>
      <c r="BI202" s="38"/>
      <c r="BJ202" s="38"/>
      <c r="BK202" s="38"/>
      <c r="BL202" s="38"/>
      <c r="BM202" s="38"/>
      <c r="BN202" s="38"/>
      <c r="BO202" s="38"/>
      <c r="BP202" s="38"/>
      <c r="BQ202" s="38">
        <v>50</v>
      </c>
      <c r="BR202" s="38"/>
      <c r="BS202" s="38"/>
      <c r="BT202" s="38"/>
      <c r="BU202" s="38"/>
      <c r="BV202" s="38"/>
      <c r="BW202" s="38"/>
      <c r="BX202" s="38"/>
      <c r="BY202" s="38">
        <v>50</v>
      </c>
      <c r="BZ202" s="38"/>
      <c r="CA202" s="38"/>
      <c r="CB202" s="38"/>
      <c r="CC202" s="38"/>
      <c r="CD202" s="38"/>
      <c r="CE202" s="38"/>
      <c r="CF202" s="38"/>
      <c r="CG202" s="38"/>
      <c r="CH202" s="38"/>
      <c r="CI202" s="38"/>
      <c r="CJ202" s="38"/>
      <c r="CK202" s="38"/>
      <c r="CL202" s="38"/>
      <c r="CM202" s="38"/>
      <c r="CN202" s="38"/>
      <c r="CO202" s="38"/>
      <c r="CP202" s="38"/>
      <c r="CQ202" s="38"/>
      <c r="CR202" s="38"/>
      <c r="CS202" s="38"/>
      <c r="CT202" s="38"/>
      <c r="CU202" s="38"/>
      <c r="CV202" s="38"/>
      <c r="CW202" s="38"/>
      <c r="CX202" s="38"/>
      <c r="CY202" s="38"/>
      <c r="CZ202" s="38"/>
      <c r="DA202" s="38"/>
      <c r="DB202" s="38"/>
      <c r="DC202" s="38"/>
      <c r="DD202" s="38"/>
      <c r="DE202" s="38"/>
      <c r="DF202" s="38"/>
      <c r="DG202" s="38"/>
      <c r="DH202" s="38"/>
      <c r="DI202" s="38"/>
      <c r="DJ202" s="38"/>
      <c r="DK202" s="38"/>
      <c r="DL202" s="38"/>
      <c r="DM202" s="38"/>
      <c r="DN202" s="38"/>
      <c r="DO202" s="38"/>
      <c r="DP202" s="38"/>
      <c r="DQ202" s="38"/>
      <c r="DR202" s="38"/>
      <c r="DS202" s="38"/>
      <c r="DT202" s="38"/>
      <c r="DU202" s="38"/>
      <c r="DV202" s="38"/>
      <c r="DW202" s="38"/>
      <c r="DX202" s="38"/>
      <c r="DY202" s="38"/>
      <c r="DZ202" s="38"/>
      <c r="EA202" s="38"/>
      <c r="EB202" s="38"/>
      <c r="EC202" s="38"/>
      <c r="ED202" s="38"/>
      <c r="EE202" s="38"/>
      <c r="EF202" s="38"/>
      <c r="EG202" s="38"/>
      <c r="EH202" s="38"/>
      <c r="EI202" s="38"/>
      <c r="EJ202" s="38"/>
      <c r="EK202" s="38"/>
      <c r="EL202" s="38"/>
      <c r="EM202" s="38"/>
      <c r="EN202" s="38"/>
      <c r="EO202" s="38"/>
      <c r="EP202" s="38"/>
      <c r="EQ202" s="38"/>
      <c r="ER202" s="38"/>
      <c r="ES202" s="38"/>
      <c r="ET202" s="38"/>
      <c r="EU202" s="38"/>
      <c r="EV202" s="38"/>
      <c r="EW202" s="38"/>
      <c r="EX202" s="38"/>
      <c r="EY202" s="38"/>
      <c r="EZ202" s="38"/>
      <c r="FA202" s="38"/>
      <c r="FB202" s="38"/>
      <c r="FC202" s="38"/>
      <c r="FD202" s="38"/>
      <c r="FE202" s="38"/>
      <c r="FF202" s="38"/>
      <c r="FG202" s="38"/>
      <c r="FH202" s="38"/>
      <c r="FI202" s="38"/>
      <c r="FJ202" s="38"/>
      <c r="FK202" s="38"/>
      <c r="FL202" s="38"/>
      <c r="FM202" s="38"/>
      <c r="FN202" s="38"/>
      <c r="FO202" s="38"/>
      <c r="FP202" s="38"/>
      <c r="FQ202" s="38"/>
      <c r="FR202" s="38"/>
      <c r="FS202" s="38"/>
      <c r="FT202" s="38"/>
      <c r="FU202" s="38"/>
      <c r="FV202" s="38"/>
      <c r="FW202" s="38"/>
      <c r="FX202" s="38"/>
      <c r="FY202" s="38"/>
      <c r="FZ202" s="38"/>
      <c r="GA202" s="38"/>
      <c r="GB202" s="38"/>
      <c r="GC202" s="38"/>
      <c r="GD202" s="38"/>
      <c r="GE202" s="38"/>
      <c r="GF202" s="38"/>
      <c r="GG202" s="38"/>
      <c r="GH202" s="38"/>
      <c r="GI202" s="38"/>
      <c r="GJ202" s="38"/>
      <c r="GK202" s="38"/>
      <c r="GL202" s="38"/>
      <c r="GM202" s="38"/>
      <c r="GN202" s="38"/>
      <c r="GO202" s="38"/>
      <c r="GP202" s="38"/>
      <c r="GQ202" s="38"/>
      <c r="GR202" s="38"/>
      <c r="GS202" s="38"/>
      <c r="GT202" s="38"/>
      <c r="GU202" s="38"/>
      <c r="GV202" s="38"/>
      <c r="GW202" s="38"/>
      <c r="GX202" s="38"/>
      <c r="GY202" s="38"/>
      <c r="GZ202" s="38"/>
      <c r="HA202" s="38"/>
      <c r="HB202" s="38"/>
      <c r="HC202" s="38"/>
      <c r="HD202" s="38"/>
      <c r="HE202" s="38"/>
      <c r="HF202" s="38"/>
      <c r="HG202" s="38"/>
      <c r="HH202" s="38"/>
      <c r="HI202" s="38"/>
      <c r="HJ202" s="38"/>
      <c r="HK202" s="38"/>
      <c r="HL202" s="38"/>
      <c r="HM202" s="38"/>
      <c r="HN202" s="38"/>
      <c r="HO202" s="38"/>
      <c r="HP202" s="38"/>
      <c r="HQ202" s="38"/>
      <c r="HR202" s="38"/>
      <c r="HS202" s="38"/>
      <c r="HT202" s="38"/>
      <c r="HU202" s="38"/>
      <c r="HV202" s="38"/>
      <c r="HW202" s="38"/>
      <c r="HX202" s="38"/>
      <c r="HY202" s="38"/>
      <c r="HZ202" s="38"/>
      <c r="IA202" s="38"/>
      <c r="IB202" s="38"/>
      <c r="IC202" s="38"/>
      <c r="ID202" s="38"/>
      <c r="IE202" s="38"/>
      <c r="IF202" s="38"/>
      <c r="IG202" s="38"/>
      <c r="IH202" s="38"/>
      <c r="II202" s="38"/>
      <c r="IJ202" s="38"/>
      <c r="IK202" s="38"/>
      <c r="IL202" s="38"/>
      <c r="IM202" s="38"/>
      <c r="IN202" s="38"/>
      <c r="IO202" s="38"/>
      <c r="IP202" s="38"/>
      <c r="IQ202" s="38"/>
      <c r="IR202" s="38"/>
      <c r="IS202" s="38"/>
      <c r="IT202" s="38"/>
      <c r="IU202" s="38"/>
      <c r="IV202" s="38"/>
      <c r="IW202" s="38"/>
      <c r="IX202" s="38"/>
      <c r="IY202" s="38"/>
      <c r="IZ202" s="38"/>
      <c r="JA202" s="38"/>
      <c r="JB202" s="38"/>
      <c r="JC202" s="38"/>
      <c r="JD202" s="38"/>
      <c r="JE202" s="38"/>
      <c r="JF202" s="38"/>
      <c r="JG202" s="38"/>
      <c r="JH202" s="38"/>
      <c r="JI202" s="38"/>
      <c r="JJ202" s="38"/>
      <c r="JK202" s="38"/>
      <c r="JL202" s="38"/>
      <c r="JM202" s="38"/>
      <c r="JN202" s="38"/>
      <c r="JO202" s="38"/>
      <c r="JP202" s="38"/>
      <c r="JQ202" s="38"/>
      <c r="JR202" s="38"/>
      <c r="JS202" s="38"/>
      <c r="JT202" s="38"/>
      <c r="JU202" s="38"/>
      <c r="JV202" s="38"/>
      <c r="JW202" s="38"/>
      <c r="JX202" s="38"/>
      <c r="JY202" s="38"/>
      <c r="JZ202" s="38"/>
      <c r="KA202" s="38"/>
      <c r="KB202" s="38"/>
      <c r="KC202" s="38"/>
      <c r="KD202" s="38"/>
      <c r="KE202" s="38"/>
      <c r="KF202" s="38"/>
      <c r="KG202" s="38"/>
      <c r="KH202" s="38"/>
      <c r="KI202" s="38"/>
      <c r="KJ202" s="38"/>
      <c r="KK202" s="38"/>
      <c r="KL202" s="38"/>
      <c r="KM202" s="38">
        <v>20</v>
      </c>
      <c r="KN202" s="38"/>
      <c r="KO202" s="38"/>
      <c r="KP202" s="38">
        <v>20</v>
      </c>
      <c r="KQ202" s="38"/>
      <c r="KR202" s="38"/>
      <c r="KS202" s="38"/>
      <c r="KT202" s="38"/>
      <c r="KU202" s="38"/>
      <c r="KV202" s="38"/>
      <c r="KW202" s="38"/>
      <c r="KX202" s="38"/>
      <c r="KY202" s="38"/>
      <c r="KZ202" s="38"/>
      <c r="LA202" s="38"/>
      <c r="LB202" s="38"/>
      <c r="LC202" s="38"/>
      <c r="LD202" s="38"/>
      <c r="LE202" s="38"/>
      <c r="LF202" s="38"/>
      <c r="LG202" s="38"/>
      <c r="LH202" s="38"/>
      <c r="LI202" s="38"/>
      <c r="LJ202" s="38"/>
      <c r="LK202" s="38"/>
      <c r="LL202" s="38"/>
      <c r="LM202" s="38"/>
      <c r="LN202" s="38"/>
      <c r="LO202" s="38"/>
      <c r="LP202" s="38"/>
      <c r="LQ202" s="38"/>
      <c r="LR202" s="38"/>
      <c r="LS202" s="38"/>
      <c r="LT202" s="38"/>
      <c r="LU202" s="38"/>
      <c r="LV202" s="38"/>
      <c r="LW202" s="38"/>
      <c r="LX202" s="38"/>
      <c r="LY202" s="38"/>
      <c r="LZ202" s="38"/>
      <c r="MA202" s="38"/>
      <c r="MB202" s="38"/>
      <c r="MC202" s="38"/>
      <c r="MD202" s="38"/>
      <c r="ME202" s="38"/>
      <c r="MF202" s="38"/>
      <c r="MG202" s="38"/>
      <c r="MH202" s="38"/>
      <c r="MI202" s="38"/>
      <c r="MJ202" s="38"/>
      <c r="MK202" s="38"/>
      <c r="ML202" s="38"/>
      <c r="MM202" s="38"/>
      <c r="MN202" s="38"/>
      <c r="MO202" s="38">
        <v>20</v>
      </c>
      <c r="MP202" s="38">
        <v>20</v>
      </c>
      <c r="MQ202" s="38"/>
      <c r="MR202" s="38"/>
      <c r="MS202" s="38"/>
      <c r="MT202" s="38"/>
      <c r="MU202" s="38"/>
      <c r="MV202" s="38"/>
      <c r="MW202" s="38"/>
      <c r="MX202" s="38"/>
      <c r="MY202" s="38"/>
      <c r="MZ202" s="38"/>
      <c r="NA202" s="38"/>
      <c r="NB202" s="38"/>
      <c r="NC202" s="38">
        <v>20</v>
      </c>
      <c r="ND202" s="38"/>
      <c r="NE202" s="38">
        <v>20</v>
      </c>
      <c r="NF202" s="38"/>
      <c r="NG202" s="38"/>
      <c r="NH202" s="38"/>
      <c r="NI202" s="38"/>
      <c r="NJ202" s="38"/>
      <c r="NK202" s="38"/>
      <c r="NL202" s="38"/>
      <c r="NM202" s="38"/>
      <c r="NN202" s="38"/>
      <c r="NO202" s="38"/>
      <c r="NP202" s="38"/>
      <c r="NQ202" s="38"/>
      <c r="NR202" s="38"/>
      <c r="NS202" s="38"/>
      <c r="NT202" s="38"/>
      <c r="NU202" s="38"/>
      <c r="NV202" s="38"/>
      <c r="NW202" s="38"/>
      <c r="NX202" s="38"/>
      <c r="NY202" s="38"/>
      <c r="NZ202" s="38"/>
      <c r="OA202" s="38"/>
      <c r="OB202" s="38"/>
      <c r="OC202" s="38"/>
      <c r="OD202" s="38"/>
      <c r="OE202" s="38"/>
      <c r="OF202" s="38"/>
      <c r="OG202" s="38"/>
      <c r="OH202" s="38"/>
      <c r="OI202" s="38"/>
      <c r="OJ202" s="38"/>
      <c r="OK202" s="38"/>
      <c r="OL202" s="38"/>
      <c r="OM202" s="38"/>
      <c r="ON202" s="38"/>
      <c r="OO202" s="38"/>
      <c r="OP202" s="38"/>
      <c r="OQ202" s="38"/>
      <c r="OR202" s="38"/>
      <c r="OS202" s="38"/>
      <c r="OT202" s="38"/>
      <c r="OU202" s="38"/>
      <c r="OV202" s="38"/>
      <c r="OW202" s="38"/>
      <c r="OX202" s="38"/>
      <c r="OY202" s="38"/>
      <c r="OZ202" s="38"/>
      <c r="PA202" s="38"/>
      <c r="PB202" s="38"/>
      <c r="PC202" s="38"/>
      <c r="PD202" s="38"/>
      <c r="PE202" s="38"/>
      <c r="PF202" s="38"/>
      <c r="PG202" s="38"/>
      <c r="PH202" s="38"/>
      <c r="PI202" s="38"/>
      <c r="PJ202" s="38"/>
      <c r="PK202" s="38"/>
      <c r="PL202" s="38"/>
      <c r="PM202" s="38"/>
      <c r="PN202" s="38"/>
      <c r="PO202" s="38"/>
      <c r="PP202" s="38"/>
      <c r="PQ202" s="38"/>
      <c r="PR202" s="38"/>
      <c r="PS202" s="38"/>
      <c r="PT202" s="38"/>
      <c r="PU202" s="38"/>
      <c r="PV202" s="38"/>
      <c r="PW202" s="38"/>
      <c r="PX202" s="38"/>
      <c r="PY202" s="38"/>
      <c r="PZ202" s="38"/>
      <c r="QA202" s="38">
        <v>20</v>
      </c>
      <c r="QB202" s="38"/>
      <c r="QC202" s="38"/>
      <c r="QD202" s="38"/>
      <c r="QE202" s="38"/>
      <c r="QF202" s="38"/>
      <c r="QG202" s="38"/>
      <c r="QH202" s="38"/>
      <c r="QI202" s="38"/>
      <c r="QJ202" s="38"/>
      <c r="QK202" s="38"/>
      <c r="QL202" s="38"/>
      <c r="QM202" s="38"/>
      <c r="QN202" s="38"/>
      <c r="QO202" s="38"/>
      <c r="QP202" s="38"/>
      <c r="QQ202" s="38"/>
      <c r="QR202" s="38"/>
      <c r="QS202" s="38"/>
      <c r="QT202" s="38"/>
      <c r="QU202" s="38"/>
      <c r="QV202" s="38"/>
      <c r="QW202" s="38"/>
      <c r="QX202" s="38"/>
      <c r="QY202" s="38"/>
      <c r="QZ202" s="38"/>
      <c r="RA202" s="38"/>
      <c r="RB202" s="38"/>
      <c r="RC202" s="38"/>
      <c r="RD202" s="38"/>
      <c r="RE202" s="38"/>
      <c r="RF202" s="38"/>
      <c r="RG202" s="38"/>
      <c r="RH202" s="38"/>
      <c r="RI202" s="38"/>
      <c r="RJ202" s="38"/>
      <c r="RK202" s="38"/>
      <c r="RL202" s="38"/>
      <c r="RM202" s="38"/>
      <c r="RN202" s="38"/>
      <c r="RO202" s="38"/>
      <c r="RP202" s="38"/>
      <c r="RQ202" s="38"/>
      <c r="RR202" s="38"/>
      <c r="RS202" s="38"/>
      <c r="RT202" s="38"/>
      <c r="RU202" s="38"/>
      <c r="RV202" s="38"/>
      <c r="RW202" s="38"/>
      <c r="RX202" s="38"/>
      <c r="RY202" s="38"/>
      <c r="RZ202" s="38"/>
      <c r="SA202" s="38"/>
      <c r="SB202" s="38"/>
      <c r="SC202" s="38">
        <v>20</v>
      </c>
      <c r="SD202" s="38"/>
      <c r="SE202" s="38"/>
      <c r="SF202" s="38"/>
      <c r="SG202" s="38"/>
      <c r="SH202" s="38"/>
      <c r="SI202" s="38"/>
      <c r="SJ202" s="38"/>
      <c r="SK202" s="38"/>
      <c r="SL202" s="38"/>
      <c r="SM202" s="38"/>
      <c r="SN202" s="38"/>
      <c r="SO202" s="38"/>
      <c r="SP202" s="38"/>
      <c r="SQ202" s="38"/>
      <c r="SR202" s="38"/>
      <c r="SS202" s="38"/>
      <c r="ST202" s="38"/>
      <c r="SU202" s="38"/>
      <c r="SV202" s="38"/>
      <c r="SW202" s="38"/>
      <c r="SX202" s="38"/>
      <c r="SY202" s="38"/>
      <c r="SZ202" s="38"/>
      <c r="TA202" s="38"/>
      <c r="TB202" s="38"/>
      <c r="TC202" s="38"/>
      <c r="TD202" s="38"/>
      <c r="TE202" s="38">
        <v>50</v>
      </c>
      <c r="TF202" s="38"/>
      <c r="TG202" s="38"/>
      <c r="TH202" s="38"/>
      <c r="TI202" s="38"/>
      <c r="TJ202" s="38"/>
      <c r="TK202" s="38"/>
      <c r="TL202" s="38"/>
      <c r="TM202" s="38"/>
      <c r="TN202" s="38"/>
      <c r="TO202" s="38"/>
      <c r="TP202" s="38"/>
      <c r="TQ202" s="38"/>
      <c r="TR202" s="38">
        <v>50</v>
      </c>
      <c r="TS202" s="38"/>
      <c r="TT202" s="38"/>
      <c r="TU202" s="38"/>
      <c r="TV202" s="38"/>
      <c r="TW202" s="38"/>
      <c r="TX202" s="38"/>
      <c r="TY202" s="38"/>
      <c r="TZ202" s="38"/>
      <c r="UA202" s="38"/>
      <c r="UB202" s="38"/>
      <c r="UC202" s="38"/>
      <c r="UD202" s="38"/>
      <c r="UE202" s="38"/>
      <c r="UF202" s="38"/>
      <c r="UG202" s="38"/>
      <c r="UH202" s="38"/>
      <c r="UI202" s="38"/>
      <c r="UJ202" s="38"/>
      <c r="UK202" s="38"/>
      <c r="UL202" s="38"/>
      <c r="UM202" s="38"/>
      <c r="UN202" s="38"/>
      <c r="UO202" s="38"/>
      <c r="UP202" s="38"/>
      <c r="UQ202" s="38"/>
      <c r="UR202" s="38"/>
      <c r="US202" s="38"/>
      <c r="UT202" s="38"/>
      <c r="UU202" s="38"/>
      <c r="UV202" s="38"/>
      <c r="UW202" s="38"/>
      <c r="UX202" s="38"/>
      <c r="UY202" s="38"/>
      <c r="UZ202" s="38"/>
      <c r="VA202" s="38"/>
      <c r="VB202" s="38"/>
      <c r="VC202" s="38"/>
      <c r="VD202" s="38"/>
      <c r="VE202" s="38"/>
      <c r="VF202" s="38">
        <v>30</v>
      </c>
      <c r="VG202" s="38"/>
      <c r="VH202" s="38"/>
      <c r="VI202" s="38"/>
      <c r="VJ202" s="38"/>
      <c r="VK202" s="38"/>
      <c r="VL202" s="38"/>
      <c r="VM202" s="38"/>
      <c r="VN202" s="38"/>
      <c r="VO202" s="38"/>
      <c r="VP202" s="38"/>
      <c r="VQ202" s="38">
        <v>30</v>
      </c>
      <c r="VR202" s="38"/>
      <c r="VS202" s="38"/>
      <c r="VT202" s="38"/>
      <c r="VU202" s="38"/>
      <c r="VV202" s="38"/>
      <c r="VW202" s="38"/>
      <c r="VX202" s="38"/>
      <c r="VY202" s="38"/>
      <c r="VZ202" s="38"/>
      <c r="WA202" s="38"/>
      <c r="WB202" s="38"/>
      <c r="WC202" s="38"/>
      <c r="WD202" s="38"/>
      <c r="WE202" s="38"/>
      <c r="WF202" s="38"/>
      <c r="WG202" s="38"/>
      <c r="WH202" s="38"/>
      <c r="WI202" s="38"/>
      <c r="WJ202" s="38"/>
      <c r="WK202" s="38"/>
      <c r="WL202" s="38"/>
      <c r="WM202" s="38"/>
      <c r="WN202" s="38"/>
      <c r="WO202" s="38"/>
      <c r="WP202" s="38"/>
      <c r="WQ202" s="38"/>
      <c r="WR202" s="38"/>
      <c r="WS202" s="38"/>
      <c r="WT202" s="38"/>
      <c r="WU202" s="38"/>
      <c r="WV202" s="38"/>
      <c r="WW202" s="38"/>
      <c r="WX202" s="38"/>
      <c r="WY202" s="38"/>
      <c r="WZ202" s="38"/>
      <c r="XA202" s="38"/>
      <c r="XB202" s="38"/>
      <c r="XC202" s="38"/>
      <c r="XD202" s="38"/>
      <c r="XE202" s="38"/>
      <c r="XF202" s="38"/>
      <c r="XG202" s="38"/>
      <c r="XH202" s="38"/>
      <c r="XI202" s="38"/>
      <c r="XJ202" s="38"/>
      <c r="XK202" s="38"/>
      <c r="XL202" s="38"/>
      <c r="XM202" s="38"/>
      <c r="XN202" s="38"/>
      <c r="XO202" s="38"/>
      <c r="XP202" s="38"/>
      <c r="XQ202" s="38"/>
      <c r="XR202" s="38"/>
      <c r="XS202" s="38"/>
      <c r="XT202" s="38"/>
      <c r="XU202" s="38"/>
      <c r="XV202" s="38"/>
      <c r="XW202" s="38"/>
      <c r="XX202" s="38"/>
      <c r="XY202" s="38"/>
      <c r="XZ202" s="38"/>
      <c r="YA202" s="38"/>
      <c r="YB202" s="38"/>
      <c r="YC202" s="38"/>
      <c r="YD202" s="38"/>
      <c r="YE202" s="38"/>
      <c r="YF202" s="38"/>
      <c r="YG202" s="38"/>
      <c r="YH202" s="38"/>
      <c r="YI202" s="38"/>
      <c r="YJ202" s="38"/>
      <c r="YK202" s="38"/>
      <c r="YL202" s="38"/>
      <c r="YM202" s="38"/>
      <c r="YN202" s="38"/>
      <c r="YO202" s="38"/>
      <c r="YP202" s="38"/>
      <c r="YQ202" s="38"/>
      <c r="YR202" s="38"/>
      <c r="YS202" s="38"/>
      <c r="YT202" s="38"/>
      <c r="YU202" s="38"/>
      <c r="YV202" s="38"/>
      <c r="YW202" s="38"/>
      <c r="YX202" s="38"/>
      <c r="YY202" s="38"/>
      <c r="YZ202" s="38"/>
      <c r="ZA202" s="38"/>
      <c r="ZB202" s="38"/>
      <c r="ZC202" s="38"/>
      <c r="ZD202" s="38"/>
      <c r="ZE202" s="38"/>
      <c r="ZF202" s="38"/>
      <c r="ZG202" s="38"/>
      <c r="ZH202" s="38"/>
      <c r="ZI202" s="38"/>
      <c r="ZJ202" s="38"/>
      <c r="ZK202" s="38"/>
      <c r="ZL202" s="38"/>
      <c r="ZM202" s="38"/>
      <c r="ZN202" s="38"/>
      <c r="ZO202" s="38"/>
      <c r="ZP202" s="38"/>
      <c r="ZQ202" s="38"/>
      <c r="ZR202" s="38"/>
      <c r="ZS202" s="38"/>
      <c r="ZT202" s="38"/>
      <c r="ZU202" s="38"/>
      <c r="ZV202" s="38"/>
      <c r="ZW202" s="38"/>
      <c r="ZX202" s="38"/>
      <c r="ZY202" s="38"/>
      <c r="ZZ202" s="38"/>
      <c r="AAA202" s="38"/>
      <c r="AAB202" s="38"/>
      <c r="AAC202" s="38"/>
      <c r="AAD202" s="38"/>
      <c r="AAE202" s="38"/>
      <c r="AAF202" s="38"/>
      <c r="AAG202" s="38"/>
      <c r="AAH202" s="38"/>
      <c r="AAI202" s="38"/>
      <c r="AAJ202" s="31">
        <f t="shared" si="21"/>
        <v>0</v>
      </c>
      <c r="AAK202" s="5"/>
    </row>
    <row r="203" spans="1:713" s="36" customFormat="1" x14ac:dyDescent="0.25">
      <c r="A203" s="43" t="s">
        <v>2</v>
      </c>
      <c r="B203" s="77">
        <f t="shared" si="20"/>
        <v>9</v>
      </c>
      <c r="C203" s="69">
        <v>9</v>
      </c>
      <c r="D203" s="72">
        <v>43437</v>
      </c>
      <c r="E203" s="79">
        <v>14.99</v>
      </c>
      <c r="F203" s="79">
        <f t="shared" si="22"/>
        <v>134.91</v>
      </c>
      <c r="G203" s="77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>
        <v>99</v>
      </c>
      <c r="AF203" s="38"/>
      <c r="AG203" s="38"/>
      <c r="AH203" s="38"/>
      <c r="AI203" s="38">
        <v>99</v>
      </c>
      <c r="AJ203" s="38"/>
      <c r="AK203" s="38"/>
      <c r="AL203" s="38"/>
      <c r="AM203" s="38"/>
      <c r="AN203" s="38"/>
      <c r="AO203" s="38"/>
      <c r="AP203" s="38"/>
      <c r="AQ203" s="38"/>
      <c r="AR203" s="38"/>
      <c r="AS203" s="38"/>
      <c r="AT203" s="38"/>
      <c r="AU203" s="38"/>
      <c r="AV203" s="38"/>
      <c r="AW203" s="38"/>
      <c r="AX203" s="38"/>
      <c r="AY203" s="38"/>
      <c r="AZ203" s="38"/>
      <c r="BA203" s="38"/>
      <c r="BB203" s="38"/>
      <c r="BC203" s="38"/>
      <c r="BD203" s="38"/>
      <c r="BE203" s="38"/>
      <c r="BF203" s="38"/>
      <c r="BG203" s="38"/>
      <c r="BH203" s="38"/>
      <c r="BI203" s="38"/>
      <c r="BJ203" s="38"/>
      <c r="BK203" s="38"/>
      <c r="BL203" s="38"/>
      <c r="BM203" s="38"/>
      <c r="BN203" s="38"/>
      <c r="BO203" s="38"/>
      <c r="BP203" s="38"/>
      <c r="BQ203" s="38"/>
      <c r="BR203" s="38"/>
      <c r="BS203" s="38"/>
      <c r="BT203" s="38"/>
      <c r="BU203" s="38"/>
      <c r="BV203" s="38"/>
      <c r="BW203" s="38"/>
      <c r="BX203" s="38"/>
      <c r="BY203" s="38"/>
      <c r="BZ203" s="38"/>
      <c r="CA203" s="38"/>
      <c r="CB203" s="38"/>
      <c r="CC203" s="38"/>
      <c r="CD203" s="38"/>
      <c r="CE203" s="38"/>
      <c r="CF203" s="38"/>
      <c r="CG203" s="38"/>
      <c r="CH203" s="38"/>
      <c r="CI203" s="38"/>
      <c r="CJ203" s="38"/>
      <c r="CK203" s="38"/>
      <c r="CL203" s="38"/>
      <c r="CM203" s="38"/>
      <c r="CN203" s="38"/>
      <c r="CO203" s="38"/>
      <c r="CP203" s="38"/>
      <c r="CQ203" s="38"/>
      <c r="CR203" s="38"/>
      <c r="CS203" s="38"/>
      <c r="CT203" s="38"/>
      <c r="CU203" s="38"/>
      <c r="CV203" s="38"/>
      <c r="CW203" s="38"/>
      <c r="CX203" s="38"/>
      <c r="CY203" s="38">
        <v>9</v>
      </c>
      <c r="CZ203" s="38"/>
      <c r="DA203" s="38"/>
      <c r="DB203" s="38"/>
      <c r="DC203" s="38"/>
      <c r="DD203" s="38"/>
      <c r="DE203" s="38"/>
      <c r="DF203" s="38"/>
      <c r="DG203" s="38"/>
      <c r="DH203" s="38"/>
      <c r="DI203" s="38"/>
      <c r="DJ203" s="38"/>
      <c r="DK203" s="38"/>
      <c r="DL203" s="38"/>
      <c r="DM203" s="38"/>
      <c r="DN203" s="38">
        <v>9</v>
      </c>
      <c r="DO203" s="38"/>
      <c r="DP203" s="38"/>
      <c r="DQ203" s="38"/>
      <c r="DR203" s="38"/>
      <c r="DS203" s="38"/>
      <c r="DT203" s="38"/>
      <c r="DU203" s="38">
        <v>0.9</v>
      </c>
      <c r="DV203" s="38"/>
      <c r="DW203" s="38"/>
      <c r="DX203" s="38"/>
      <c r="DY203" s="38"/>
      <c r="DZ203" s="38"/>
      <c r="EA203" s="38"/>
      <c r="EB203" s="38"/>
      <c r="EC203" s="38"/>
      <c r="ED203" s="38"/>
      <c r="EE203" s="38"/>
      <c r="EF203" s="38"/>
      <c r="EG203" s="38"/>
      <c r="EH203" s="38"/>
      <c r="EI203" s="38"/>
      <c r="EJ203" s="38"/>
      <c r="EK203" s="38"/>
      <c r="EL203" s="38"/>
      <c r="EM203" s="38"/>
      <c r="EN203" s="38"/>
      <c r="EO203" s="38"/>
      <c r="EP203" s="38">
        <v>0.9</v>
      </c>
      <c r="EQ203" s="38"/>
      <c r="ER203" s="38"/>
      <c r="ES203" s="38"/>
      <c r="ET203" s="38"/>
      <c r="EU203" s="38"/>
      <c r="EV203" s="38"/>
      <c r="EW203" s="38"/>
      <c r="EX203" s="38"/>
      <c r="EY203" s="38"/>
      <c r="EZ203" s="38"/>
      <c r="FA203" s="38"/>
      <c r="FB203" s="38"/>
      <c r="FC203" s="38"/>
      <c r="FD203" s="38"/>
      <c r="FE203" s="38"/>
      <c r="FF203" s="38"/>
      <c r="FG203" s="38"/>
      <c r="FH203" s="38"/>
      <c r="FI203" s="38"/>
      <c r="FJ203" s="38"/>
      <c r="FK203" s="38"/>
      <c r="FL203" s="38"/>
      <c r="FM203" s="38"/>
      <c r="FN203" s="38"/>
      <c r="FO203" s="38"/>
      <c r="FP203" s="38"/>
      <c r="FQ203" s="38"/>
      <c r="FR203" s="38"/>
      <c r="FS203" s="38"/>
      <c r="FT203" s="38"/>
      <c r="FU203" s="38"/>
      <c r="FV203" s="38"/>
      <c r="FW203" s="38"/>
      <c r="FX203" s="38"/>
      <c r="FY203" s="38"/>
      <c r="FZ203" s="38"/>
      <c r="GA203" s="38"/>
      <c r="GB203" s="38"/>
      <c r="GC203" s="38"/>
      <c r="GD203" s="38"/>
      <c r="GE203" s="38"/>
      <c r="GF203" s="38"/>
      <c r="GG203" s="38"/>
      <c r="GH203" s="38"/>
      <c r="GI203" s="38"/>
      <c r="GJ203" s="38"/>
      <c r="GK203" s="38"/>
      <c r="GL203" s="38"/>
      <c r="GM203" s="38"/>
      <c r="GN203" s="38"/>
      <c r="GO203" s="38"/>
      <c r="GP203" s="38"/>
      <c r="GQ203" s="38"/>
      <c r="GR203" s="38"/>
      <c r="GS203" s="38"/>
      <c r="GT203" s="38"/>
      <c r="GU203" s="38"/>
      <c r="GV203" s="38"/>
      <c r="GW203" s="38"/>
      <c r="GX203" s="38"/>
      <c r="GY203" s="38"/>
      <c r="GZ203" s="38"/>
      <c r="HA203" s="38"/>
      <c r="HB203" s="38"/>
      <c r="HC203" s="38"/>
      <c r="HD203" s="38"/>
      <c r="HE203" s="38"/>
      <c r="HF203" s="38"/>
      <c r="HG203" s="38"/>
      <c r="HH203" s="38"/>
      <c r="HI203" s="38"/>
      <c r="HJ203" s="38"/>
      <c r="HK203" s="38"/>
      <c r="HL203" s="38"/>
      <c r="HM203" s="38"/>
      <c r="HN203" s="38"/>
      <c r="HO203" s="38"/>
      <c r="HP203" s="38"/>
      <c r="HQ203" s="38"/>
      <c r="HR203" s="38"/>
      <c r="HS203" s="38"/>
      <c r="HT203" s="38"/>
      <c r="HU203" s="38"/>
      <c r="HV203" s="38"/>
      <c r="HW203" s="38"/>
      <c r="HX203" s="38"/>
      <c r="HY203" s="38"/>
      <c r="HZ203" s="38"/>
      <c r="IA203" s="38"/>
      <c r="IB203" s="38"/>
      <c r="IC203" s="38"/>
      <c r="ID203" s="38"/>
      <c r="IE203" s="38"/>
      <c r="IF203" s="38"/>
      <c r="IG203" s="38"/>
      <c r="IH203" s="38"/>
      <c r="II203" s="38"/>
      <c r="IJ203" s="38"/>
      <c r="IK203" s="38"/>
      <c r="IL203" s="38"/>
      <c r="IM203" s="38"/>
      <c r="IN203" s="38"/>
      <c r="IO203" s="38"/>
      <c r="IP203" s="38"/>
      <c r="IQ203" s="38"/>
      <c r="IR203" s="38"/>
      <c r="IS203" s="38"/>
      <c r="IT203" s="38"/>
      <c r="IU203" s="38"/>
      <c r="IV203" s="38"/>
      <c r="IW203" s="38"/>
      <c r="IX203" s="38"/>
      <c r="IY203" s="38"/>
      <c r="IZ203" s="38"/>
      <c r="JA203" s="38"/>
      <c r="JB203" s="38"/>
      <c r="JC203" s="38"/>
      <c r="JD203" s="38"/>
      <c r="JE203" s="38"/>
      <c r="JF203" s="38"/>
      <c r="JG203" s="38"/>
      <c r="JH203" s="38"/>
      <c r="JI203" s="38"/>
      <c r="JJ203" s="38">
        <v>18</v>
      </c>
      <c r="JK203" s="38"/>
      <c r="JL203" s="38"/>
      <c r="JM203" s="38"/>
      <c r="JN203" s="38"/>
      <c r="JO203" s="38"/>
      <c r="JP203" s="38"/>
      <c r="JQ203" s="38"/>
      <c r="JR203" s="38"/>
      <c r="JS203" s="38">
        <v>18</v>
      </c>
      <c r="JT203" s="38"/>
      <c r="JU203" s="38"/>
      <c r="JV203" s="38"/>
      <c r="JW203" s="38"/>
      <c r="JX203" s="38"/>
      <c r="JY203" s="38"/>
      <c r="JZ203" s="38"/>
      <c r="KA203" s="38"/>
      <c r="KB203" s="38"/>
      <c r="KC203" s="38"/>
      <c r="KD203" s="38"/>
      <c r="KE203" s="38"/>
      <c r="KF203" s="38"/>
      <c r="KG203" s="38"/>
      <c r="KH203" s="38"/>
      <c r="KI203" s="38"/>
      <c r="KJ203" s="38"/>
      <c r="KK203" s="38"/>
      <c r="KL203" s="38"/>
      <c r="KM203" s="38">
        <v>36</v>
      </c>
      <c r="KN203" s="38"/>
      <c r="KO203" s="38"/>
      <c r="KP203" s="38">
        <v>36</v>
      </c>
      <c r="KQ203" s="38"/>
      <c r="KR203" s="38"/>
      <c r="KS203" s="38"/>
      <c r="KT203" s="38"/>
      <c r="KU203" s="38"/>
      <c r="KV203" s="38"/>
      <c r="KW203" s="38"/>
      <c r="KX203" s="38"/>
      <c r="KY203" s="38"/>
      <c r="KZ203" s="38"/>
      <c r="LA203" s="38"/>
      <c r="LB203" s="38"/>
      <c r="LC203" s="38"/>
      <c r="LD203" s="38"/>
      <c r="LE203" s="38"/>
      <c r="LF203" s="38"/>
      <c r="LG203" s="38"/>
      <c r="LH203" s="38"/>
      <c r="LI203" s="38"/>
      <c r="LJ203" s="38"/>
      <c r="LK203" s="38"/>
      <c r="LL203" s="38">
        <v>9</v>
      </c>
      <c r="LM203" s="38"/>
      <c r="LN203" s="38"/>
      <c r="LO203" s="38"/>
      <c r="LP203" s="38"/>
      <c r="LQ203" s="38"/>
      <c r="LR203" s="38"/>
      <c r="LS203" s="38"/>
      <c r="LT203" s="38"/>
      <c r="LU203" s="38"/>
      <c r="LV203" s="38"/>
      <c r="LW203" s="38"/>
      <c r="LX203" s="38"/>
      <c r="LY203" s="38"/>
      <c r="LZ203" s="38"/>
      <c r="MA203" s="38"/>
      <c r="MB203" s="38"/>
      <c r="MC203" s="38"/>
      <c r="MD203" s="38"/>
      <c r="ME203" s="38"/>
      <c r="MF203" s="38"/>
      <c r="MG203" s="38"/>
      <c r="MH203" s="38"/>
      <c r="MI203" s="38"/>
      <c r="MJ203" s="38"/>
      <c r="MK203" s="38"/>
      <c r="ML203" s="38"/>
      <c r="MM203" s="38"/>
      <c r="MN203" s="38"/>
      <c r="MO203" s="38"/>
      <c r="MP203" s="38"/>
      <c r="MQ203" s="38"/>
      <c r="MR203" s="38"/>
      <c r="MS203" s="38"/>
      <c r="MT203" s="38"/>
      <c r="MU203" s="38"/>
      <c r="MV203" s="38"/>
      <c r="MW203" s="38"/>
      <c r="MX203" s="38"/>
      <c r="MY203" s="38"/>
      <c r="MZ203" s="38"/>
      <c r="NA203" s="38"/>
      <c r="NB203" s="38"/>
      <c r="NC203" s="38"/>
      <c r="ND203" s="38"/>
      <c r="NE203" s="38"/>
      <c r="NF203" s="38"/>
      <c r="NG203" s="38"/>
      <c r="NH203" s="38"/>
      <c r="NI203" s="38"/>
      <c r="NJ203" s="38"/>
      <c r="NK203" s="38"/>
      <c r="NL203" s="38"/>
      <c r="NM203" s="38"/>
      <c r="NN203" s="38"/>
      <c r="NO203" s="38"/>
      <c r="NP203" s="38"/>
      <c r="NQ203" s="38"/>
      <c r="NR203" s="38"/>
      <c r="NS203" s="38"/>
      <c r="NT203" s="38"/>
      <c r="NU203" s="38"/>
      <c r="NV203" s="38"/>
      <c r="NW203" s="38"/>
      <c r="NX203" s="38"/>
      <c r="NY203" s="38"/>
      <c r="NZ203" s="38"/>
      <c r="OA203" s="38"/>
      <c r="OB203" s="38"/>
      <c r="OC203" s="38"/>
      <c r="OD203" s="38"/>
      <c r="OE203" s="38"/>
      <c r="OF203" s="38"/>
      <c r="OG203" s="38"/>
      <c r="OH203" s="38"/>
      <c r="OI203" s="38"/>
      <c r="OJ203" s="38"/>
      <c r="OK203" s="38"/>
      <c r="OL203" s="38"/>
      <c r="OM203" s="38"/>
      <c r="ON203" s="38"/>
      <c r="OO203" s="38"/>
      <c r="OP203" s="38"/>
      <c r="OQ203" s="38"/>
      <c r="OR203" s="38"/>
      <c r="OS203" s="38"/>
      <c r="OT203" s="38"/>
      <c r="OU203" s="38"/>
      <c r="OV203" s="38"/>
      <c r="OW203" s="38"/>
      <c r="OX203" s="38"/>
      <c r="OY203" s="38"/>
      <c r="OZ203" s="38"/>
      <c r="PA203" s="38"/>
      <c r="PB203" s="38"/>
      <c r="PC203" s="38"/>
      <c r="PD203" s="38"/>
      <c r="PE203" s="38"/>
      <c r="PF203" s="38"/>
      <c r="PG203" s="38"/>
      <c r="PH203" s="38"/>
      <c r="PI203" s="38"/>
      <c r="PJ203" s="38"/>
      <c r="PK203" s="38"/>
      <c r="PL203" s="38"/>
      <c r="PM203" s="38"/>
      <c r="PN203" s="38"/>
      <c r="PO203" s="38"/>
      <c r="PP203" s="38"/>
      <c r="PQ203" s="38"/>
      <c r="PR203" s="38"/>
      <c r="PS203" s="38"/>
      <c r="PT203" s="38"/>
      <c r="PU203" s="38"/>
      <c r="PV203" s="38"/>
      <c r="PW203" s="38"/>
      <c r="PX203" s="38"/>
      <c r="PY203" s="38"/>
      <c r="PZ203" s="38"/>
      <c r="QA203" s="38"/>
      <c r="QB203" s="38"/>
      <c r="QC203" s="38">
        <v>9</v>
      </c>
      <c r="QD203" s="38"/>
      <c r="QE203" s="38"/>
      <c r="QF203" s="38"/>
      <c r="QG203" s="38"/>
      <c r="QH203" s="38"/>
      <c r="QI203" s="38"/>
      <c r="QJ203" s="38"/>
      <c r="QK203" s="38"/>
      <c r="QL203" s="38"/>
      <c r="QM203" s="38">
        <v>9</v>
      </c>
      <c r="QN203" s="38"/>
      <c r="QO203" s="38"/>
      <c r="QP203" s="38"/>
      <c r="QQ203" s="38"/>
      <c r="QR203" s="38"/>
      <c r="QS203" s="38"/>
      <c r="QT203" s="38"/>
      <c r="QU203" s="38"/>
      <c r="QV203" s="38"/>
      <c r="QW203" s="38"/>
      <c r="QX203" s="38"/>
      <c r="QY203" s="38"/>
      <c r="QZ203" s="38"/>
      <c r="RA203" s="38"/>
      <c r="RB203" s="38"/>
      <c r="RC203" s="38"/>
      <c r="RD203" s="38"/>
      <c r="RE203" s="38"/>
      <c r="RF203" s="38"/>
      <c r="RG203" s="38"/>
      <c r="RH203" s="38"/>
      <c r="RI203" s="38"/>
      <c r="RJ203" s="38"/>
      <c r="RK203" s="38"/>
      <c r="RL203" s="38"/>
      <c r="RM203" s="38"/>
      <c r="RN203" s="38"/>
      <c r="RO203" s="38"/>
      <c r="RP203" s="38"/>
      <c r="RQ203" s="38"/>
      <c r="RR203" s="38"/>
      <c r="RS203" s="38"/>
      <c r="RT203" s="38"/>
      <c r="RU203" s="38"/>
      <c r="RV203" s="38"/>
      <c r="RW203" s="38"/>
      <c r="RX203" s="38"/>
      <c r="RY203" s="38"/>
      <c r="RZ203" s="38"/>
      <c r="SA203" s="38"/>
      <c r="SB203" s="38"/>
      <c r="SC203" s="38"/>
      <c r="SD203" s="38"/>
      <c r="SE203" s="38"/>
      <c r="SF203" s="38"/>
      <c r="SG203" s="38"/>
      <c r="SH203" s="38"/>
      <c r="SI203" s="38"/>
      <c r="SJ203" s="38"/>
      <c r="SK203" s="38"/>
      <c r="SL203" s="38"/>
      <c r="SM203" s="38"/>
      <c r="SN203" s="38"/>
      <c r="SO203" s="38"/>
      <c r="SP203" s="38"/>
      <c r="SQ203" s="38"/>
      <c r="SR203" s="38"/>
      <c r="SS203" s="38"/>
      <c r="ST203" s="38"/>
      <c r="SU203" s="38"/>
      <c r="SV203" s="38"/>
      <c r="SW203" s="38"/>
      <c r="SX203" s="38"/>
      <c r="SY203" s="38"/>
      <c r="SZ203" s="38"/>
      <c r="TA203" s="38"/>
      <c r="TB203" s="38"/>
      <c r="TC203" s="38"/>
      <c r="TD203" s="38"/>
      <c r="TE203" s="38"/>
      <c r="TF203" s="38"/>
      <c r="TG203" s="38"/>
      <c r="TH203" s="38"/>
      <c r="TI203" s="38">
        <v>18</v>
      </c>
      <c r="TJ203" s="38"/>
      <c r="TK203" s="38"/>
      <c r="TL203" s="38"/>
      <c r="TM203" s="38"/>
      <c r="TN203" s="38"/>
      <c r="TO203" s="38"/>
      <c r="TP203" s="38"/>
      <c r="TQ203" s="38"/>
      <c r="TR203" s="38"/>
      <c r="TS203" s="38">
        <v>9</v>
      </c>
      <c r="TT203" s="38">
        <v>45</v>
      </c>
      <c r="TU203" s="38">
        <v>27</v>
      </c>
      <c r="TV203" s="38"/>
      <c r="TW203" s="38"/>
      <c r="TX203" s="38"/>
      <c r="TY203" s="38"/>
      <c r="TZ203" s="38"/>
      <c r="UA203" s="38"/>
      <c r="UB203" s="38"/>
      <c r="UC203" s="38"/>
      <c r="UD203" s="38"/>
      <c r="UE203" s="38"/>
      <c r="UF203" s="38">
        <v>36</v>
      </c>
      <c r="UG203" s="38"/>
      <c r="UH203" s="38"/>
      <c r="UI203" s="38"/>
      <c r="UJ203" s="38"/>
      <c r="UK203" s="38"/>
      <c r="UL203" s="38"/>
      <c r="UM203" s="38"/>
      <c r="UN203" s="38"/>
      <c r="UO203" s="38"/>
      <c r="UP203" s="38"/>
      <c r="UQ203" s="38"/>
      <c r="UR203" s="38"/>
      <c r="US203" s="38"/>
      <c r="UT203" s="38"/>
      <c r="UU203" s="38"/>
      <c r="UV203" s="38"/>
      <c r="UW203" s="38"/>
      <c r="UX203" s="38"/>
      <c r="UY203" s="38"/>
      <c r="UZ203" s="38"/>
      <c r="VA203" s="38">
        <v>63</v>
      </c>
      <c r="VB203" s="38"/>
      <c r="VC203" s="38"/>
      <c r="VD203" s="38"/>
      <c r="VE203" s="38"/>
      <c r="VF203" s="38">
        <v>27</v>
      </c>
      <c r="VG203" s="38"/>
      <c r="VH203" s="38"/>
      <c r="VI203" s="38"/>
      <c r="VJ203" s="38"/>
      <c r="VK203" s="38"/>
      <c r="VL203" s="38"/>
      <c r="VM203" s="38"/>
      <c r="VN203" s="38"/>
      <c r="VO203" s="38"/>
      <c r="VP203" s="38"/>
      <c r="VQ203" s="38"/>
      <c r="VR203" s="38"/>
      <c r="VS203" s="38"/>
      <c r="VT203" s="38"/>
      <c r="VU203" s="38"/>
      <c r="VV203" s="38"/>
      <c r="VW203" s="38"/>
      <c r="VX203" s="38"/>
      <c r="VY203" s="38"/>
      <c r="VZ203" s="38"/>
      <c r="WA203" s="38"/>
      <c r="WB203" s="38"/>
      <c r="WC203" s="38"/>
      <c r="WD203" s="38"/>
      <c r="WE203" s="38"/>
      <c r="WF203" s="38"/>
      <c r="WG203" s="38"/>
      <c r="WH203" s="38"/>
      <c r="WI203" s="38"/>
      <c r="WJ203" s="38"/>
      <c r="WK203" s="38"/>
      <c r="WL203" s="38"/>
      <c r="WM203" s="38"/>
      <c r="WN203" s="38"/>
      <c r="WO203" s="38"/>
      <c r="WP203" s="38"/>
      <c r="WQ203" s="38"/>
      <c r="WR203" s="38"/>
      <c r="WS203" s="38"/>
      <c r="WT203" s="38"/>
      <c r="WU203" s="38"/>
      <c r="WV203" s="38"/>
      <c r="WW203" s="38"/>
      <c r="WX203" s="38"/>
      <c r="WY203" s="38"/>
      <c r="WZ203" s="38"/>
      <c r="XA203" s="38"/>
      <c r="XB203" s="38"/>
      <c r="XC203" s="38"/>
      <c r="XD203" s="38"/>
      <c r="XE203" s="38"/>
      <c r="XF203" s="38"/>
      <c r="XG203" s="38"/>
      <c r="XH203" s="38">
        <v>9</v>
      </c>
      <c r="XI203" s="38"/>
      <c r="XJ203" s="38"/>
      <c r="XK203" s="38"/>
      <c r="XL203" s="38"/>
      <c r="XM203" s="38"/>
      <c r="XN203" s="38"/>
      <c r="XO203" s="38"/>
      <c r="XP203" s="38"/>
      <c r="XQ203" s="38"/>
      <c r="XR203" s="38"/>
      <c r="XS203" s="38"/>
      <c r="XT203" s="38"/>
      <c r="XU203" s="38"/>
      <c r="XV203" s="38"/>
      <c r="XW203" s="38"/>
      <c r="XX203" s="38"/>
      <c r="XY203" s="38"/>
      <c r="XZ203" s="38"/>
      <c r="YA203" s="38"/>
      <c r="YB203" s="38"/>
      <c r="YC203" s="38"/>
      <c r="YD203" s="38"/>
      <c r="YE203" s="38"/>
      <c r="YF203" s="38"/>
      <c r="YG203" s="38"/>
      <c r="YH203" s="38"/>
      <c r="YI203" s="38"/>
      <c r="YJ203" s="38"/>
      <c r="YK203" s="38"/>
      <c r="YL203" s="38"/>
      <c r="YM203" s="38"/>
      <c r="YN203" s="38"/>
      <c r="YO203" s="38"/>
      <c r="YP203" s="38"/>
      <c r="YQ203" s="38"/>
      <c r="YR203" s="38"/>
      <c r="YS203" s="38"/>
      <c r="YT203" s="38"/>
      <c r="YU203" s="38"/>
      <c r="YV203" s="38"/>
      <c r="YW203" s="38"/>
      <c r="YX203" s="38"/>
      <c r="YY203" s="38"/>
      <c r="YZ203" s="38"/>
      <c r="ZA203" s="38"/>
      <c r="ZB203" s="38"/>
      <c r="ZC203" s="38"/>
      <c r="ZD203" s="38"/>
      <c r="ZE203" s="38"/>
      <c r="ZF203" s="38"/>
      <c r="ZG203" s="38"/>
      <c r="ZH203" s="38"/>
      <c r="ZI203" s="38"/>
      <c r="ZJ203" s="38"/>
      <c r="ZK203" s="38"/>
      <c r="ZL203" s="38"/>
      <c r="ZM203" s="38"/>
      <c r="ZN203" s="38"/>
      <c r="ZO203" s="38"/>
      <c r="ZP203" s="38"/>
      <c r="ZQ203" s="38"/>
      <c r="ZR203" s="38"/>
      <c r="ZS203" s="38"/>
      <c r="ZT203" s="38"/>
      <c r="ZU203" s="38"/>
      <c r="ZV203" s="38"/>
      <c r="ZW203" s="38"/>
      <c r="ZX203" s="38"/>
      <c r="ZY203" s="38"/>
      <c r="ZZ203" s="38"/>
      <c r="AAA203" s="38"/>
      <c r="AAB203" s="38"/>
      <c r="AAC203" s="38"/>
      <c r="AAD203" s="38"/>
      <c r="AAE203" s="38"/>
      <c r="AAF203" s="38"/>
      <c r="AAG203" s="38"/>
      <c r="AAH203" s="38"/>
      <c r="AAI203" s="38">
        <v>9</v>
      </c>
      <c r="AAJ203" s="31">
        <f t="shared" si="21"/>
        <v>0</v>
      </c>
      <c r="AAK203" s="5"/>
    </row>
    <row r="204" spans="1:713" s="36" customFormat="1" x14ac:dyDescent="0.25">
      <c r="A204" s="43" t="s">
        <v>2</v>
      </c>
      <c r="B204" s="77">
        <f t="shared" si="20"/>
        <v>0</v>
      </c>
      <c r="C204" s="69">
        <v>0.9</v>
      </c>
      <c r="D204" s="72" t="s">
        <v>711</v>
      </c>
      <c r="E204" s="79">
        <v>14.92</v>
      </c>
      <c r="F204" s="79">
        <f t="shared" si="22"/>
        <v>0</v>
      </c>
      <c r="G204" s="77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  <c r="AK204" s="38"/>
      <c r="AL204" s="38"/>
      <c r="AM204" s="38"/>
      <c r="AN204" s="38"/>
      <c r="AO204" s="38"/>
      <c r="AP204" s="38"/>
      <c r="AQ204" s="38"/>
      <c r="AR204" s="38"/>
      <c r="AS204" s="38"/>
      <c r="AT204" s="38"/>
      <c r="AU204" s="38"/>
      <c r="AV204" s="38"/>
      <c r="AW204" s="38"/>
      <c r="AX204" s="38"/>
      <c r="AY204" s="38"/>
      <c r="AZ204" s="38"/>
      <c r="BA204" s="38"/>
      <c r="BB204" s="38"/>
      <c r="BC204" s="38"/>
      <c r="BD204" s="38"/>
      <c r="BE204" s="38"/>
      <c r="BF204" s="38"/>
      <c r="BG204" s="38"/>
      <c r="BH204" s="38"/>
      <c r="BI204" s="38"/>
      <c r="BJ204" s="38"/>
      <c r="BK204" s="38"/>
      <c r="BL204" s="38"/>
      <c r="BM204" s="38"/>
      <c r="BN204" s="38"/>
      <c r="BO204" s="38"/>
      <c r="BP204" s="38"/>
      <c r="BQ204" s="38"/>
      <c r="BR204" s="38"/>
      <c r="BS204" s="38"/>
      <c r="BT204" s="38"/>
      <c r="BU204" s="38"/>
      <c r="BV204" s="38"/>
      <c r="BW204" s="38"/>
      <c r="BX204" s="38"/>
      <c r="BY204" s="38"/>
      <c r="BZ204" s="38"/>
      <c r="CA204" s="38"/>
      <c r="CB204" s="38"/>
      <c r="CC204" s="38"/>
      <c r="CD204" s="38"/>
      <c r="CE204" s="38"/>
      <c r="CF204" s="38"/>
      <c r="CG204" s="38"/>
      <c r="CH204" s="38"/>
      <c r="CI204" s="38"/>
      <c r="CJ204" s="38"/>
      <c r="CK204" s="38"/>
      <c r="CL204" s="38"/>
      <c r="CM204" s="38"/>
      <c r="CN204" s="38"/>
      <c r="CO204" s="38"/>
      <c r="CP204" s="38"/>
      <c r="CQ204" s="38"/>
      <c r="CR204" s="38"/>
      <c r="CS204" s="38"/>
      <c r="CT204" s="38"/>
      <c r="CU204" s="38"/>
      <c r="CV204" s="38"/>
      <c r="CW204" s="38"/>
      <c r="CX204" s="38"/>
      <c r="CY204" s="38"/>
      <c r="CZ204" s="38"/>
      <c r="DA204" s="38"/>
      <c r="DB204" s="38"/>
      <c r="DC204" s="38"/>
      <c r="DD204" s="38"/>
      <c r="DE204" s="38"/>
      <c r="DF204" s="38"/>
      <c r="DG204" s="38"/>
      <c r="DH204" s="38"/>
      <c r="DI204" s="38"/>
      <c r="DJ204" s="38"/>
      <c r="DK204" s="38"/>
      <c r="DL204" s="38"/>
      <c r="DM204" s="38"/>
      <c r="DN204" s="38"/>
      <c r="DO204" s="38"/>
      <c r="DP204" s="38"/>
      <c r="DQ204" s="38"/>
      <c r="DR204" s="38"/>
      <c r="DS204" s="38"/>
      <c r="DT204" s="38"/>
      <c r="DU204" s="38"/>
      <c r="DV204" s="38"/>
      <c r="DW204" s="38"/>
      <c r="DX204" s="38"/>
      <c r="DY204" s="38"/>
      <c r="DZ204" s="38"/>
      <c r="EA204" s="38"/>
      <c r="EB204" s="38"/>
      <c r="EC204" s="38"/>
      <c r="ED204" s="38"/>
      <c r="EE204" s="38"/>
      <c r="EF204" s="38"/>
      <c r="EG204" s="38"/>
      <c r="EH204" s="38"/>
      <c r="EI204" s="38"/>
      <c r="EJ204" s="38"/>
      <c r="EK204" s="38"/>
      <c r="EL204" s="38"/>
      <c r="EM204" s="38"/>
      <c r="EN204" s="38"/>
      <c r="EO204" s="38"/>
      <c r="EP204" s="38"/>
      <c r="EQ204" s="38"/>
      <c r="ER204" s="38"/>
      <c r="ES204" s="38"/>
      <c r="ET204" s="38"/>
      <c r="EU204" s="38"/>
      <c r="EV204" s="38"/>
      <c r="EW204" s="38"/>
      <c r="EX204" s="38"/>
      <c r="EY204" s="38"/>
      <c r="EZ204" s="38"/>
      <c r="FA204" s="38"/>
      <c r="FB204" s="38"/>
      <c r="FC204" s="38"/>
      <c r="FD204" s="38"/>
      <c r="FE204" s="38"/>
      <c r="FF204" s="38"/>
      <c r="FG204" s="38"/>
      <c r="FH204" s="38"/>
      <c r="FI204" s="38"/>
      <c r="FJ204" s="38"/>
      <c r="FK204" s="38"/>
      <c r="FL204" s="38"/>
      <c r="FM204" s="38"/>
      <c r="FN204" s="38"/>
      <c r="FO204" s="38"/>
      <c r="FP204" s="38"/>
      <c r="FQ204" s="38"/>
      <c r="FR204" s="38"/>
      <c r="FS204" s="38"/>
      <c r="FT204" s="38"/>
      <c r="FU204" s="38"/>
      <c r="FV204" s="38"/>
      <c r="FW204" s="38"/>
      <c r="FX204" s="38"/>
      <c r="FY204" s="38"/>
      <c r="FZ204" s="38"/>
      <c r="GA204" s="38"/>
      <c r="GB204" s="38"/>
      <c r="GC204" s="38"/>
      <c r="GD204" s="38"/>
      <c r="GE204" s="38"/>
      <c r="GF204" s="38"/>
      <c r="GG204" s="38"/>
      <c r="GH204" s="38"/>
      <c r="GI204" s="38"/>
      <c r="GJ204" s="38"/>
      <c r="GK204" s="38"/>
      <c r="GL204" s="38"/>
      <c r="GM204" s="38"/>
      <c r="GN204" s="38"/>
      <c r="GO204" s="38"/>
      <c r="GP204" s="38"/>
      <c r="GQ204" s="38"/>
      <c r="GR204" s="38"/>
      <c r="GS204" s="38"/>
      <c r="GT204" s="38"/>
      <c r="GU204" s="38"/>
      <c r="GV204" s="38"/>
      <c r="GW204" s="38"/>
      <c r="GX204" s="38"/>
      <c r="GY204" s="38"/>
      <c r="GZ204" s="38"/>
      <c r="HA204" s="38"/>
      <c r="HB204" s="38"/>
      <c r="HC204" s="38"/>
      <c r="HD204" s="38"/>
      <c r="HE204" s="38"/>
      <c r="HF204" s="38"/>
      <c r="HG204" s="38"/>
      <c r="HH204" s="38"/>
      <c r="HI204" s="38"/>
      <c r="HJ204" s="38"/>
      <c r="HK204" s="38"/>
      <c r="HL204" s="38"/>
      <c r="HM204" s="38"/>
      <c r="HN204" s="38"/>
      <c r="HO204" s="38"/>
      <c r="HP204" s="38"/>
      <c r="HQ204" s="38"/>
      <c r="HR204" s="38"/>
      <c r="HS204" s="38"/>
      <c r="HT204" s="38"/>
      <c r="HU204" s="38"/>
      <c r="HV204" s="38"/>
      <c r="HW204" s="38"/>
      <c r="HX204" s="38"/>
      <c r="HY204" s="38"/>
      <c r="HZ204" s="38"/>
      <c r="IA204" s="38"/>
      <c r="IB204" s="38"/>
      <c r="IC204" s="38"/>
      <c r="ID204" s="38"/>
      <c r="IE204" s="38"/>
      <c r="IF204" s="38"/>
      <c r="IG204" s="38"/>
      <c r="IH204" s="38"/>
      <c r="II204" s="38"/>
      <c r="IJ204" s="38"/>
      <c r="IK204" s="38"/>
      <c r="IL204" s="38"/>
      <c r="IM204" s="38"/>
      <c r="IN204" s="38"/>
      <c r="IO204" s="38"/>
      <c r="IP204" s="38"/>
      <c r="IQ204" s="38"/>
      <c r="IR204" s="38"/>
      <c r="IS204" s="38"/>
      <c r="IT204" s="38"/>
      <c r="IU204" s="38"/>
      <c r="IV204" s="38"/>
      <c r="IW204" s="38"/>
      <c r="IX204" s="38"/>
      <c r="IY204" s="38"/>
      <c r="IZ204" s="38"/>
      <c r="JA204" s="38"/>
      <c r="JB204" s="38"/>
      <c r="JC204" s="38"/>
      <c r="JD204" s="38"/>
      <c r="JE204" s="38"/>
      <c r="JF204" s="38"/>
      <c r="JG204" s="38"/>
      <c r="JH204" s="38"/>
      <c r="JI204" s="38"/>
      <c r="JJ204" s="38"/>
      <c r="JK204" s="38"/>
      <c r="JL204" s="38"/>
      <c r="JM204" s="38"/>
      <c r="JN204" s="38"/>
      <c r="JO204" s="38"/>
      <c r="JP204" s="38"/>
      <c r="JQ204" s="38"/>
      <c r="JR204" s="38"/>
      <c r="JS204" s="38"/>
      <c r="JT204" s="38"/>
      <c r="JU204" s="38"/>
      <c r="JV204" s="38"/>
      <c r="JW204" s="38"/>
      <c r="JX204" s="38"/>
      <c r="JY204" s="38"/>
      <c r="JZ204" s="38"/>
      <c r="KA204" s="38"/>
      <c r="KB204" s="38"/>
      <c r="KC204" s="38"/>
      <c r="KD204" s="38"/>
      <c r="KE204" s="38"/>
      <c r="KF204" s="38"/>
      <c r="KG204" s="38"/>
      <c r="KH204" s="38"/>
      <c r="KI204" s="38"/>
      <c r="KJ204" s="38"/>
      <c r="KK204" s="38"/>
      <c r="KL204" s="38"/>
      <c r="KM204" s="38"/>
      <c r="KN204" s="38"/>
      <c r="KO204" s="38"/>
      <c r="KP204" s="38"/>
      <c r="KQ204" s="38"/>
      <c r="KR204" s="38"/>
      <c r="KS204" s="38"/>
      <c r="KT204" s="38"/>
      <c r="KU204" s="38"/>
      <c r="KV204" s="38"/>
      <c r="KW204" s="38"/>
      <c r="KX204" s="38"/>
      <c r="KY204" s="38"/>
      <c r="KZ204" s="38"/>
      <c r="LA204" s="38"/>
      <c r="LB204" s="38"/>
      <c r="LC204" s="38"/>
      <c r="LD204" s="38"/>
      <c r="LE204" s="38"/>
      <c r="LF204" s="38"/>
      <c r="LG204" s="38"/>
      <c r="LH204" s="38"/>
      <c r="LI204" s="38"/>
      <c r="LJ204" s="38"/>
      <c r="LK204" s="38"/>
      <c r="LL204" s="38"/>
      <c r="LM204" s="38"/>
      <c r="LN204" s="38"/>
      <c r="LO204" s="38"/>
      <c r="LP204" s="38"/>
      <c r="LQ204" s="38"/>
      <c r="LR204" s="38"/>
      <c r="LS204" s="38"/>
      <c r="LT204" s="38"/>
      <c r="LU204" s="38"/>
      <c r="LV204" s="38"/>
      <c r="LW204" s="38"/>
      <c r="LX204" s="38"/>
      <c r="LY204" s="38"/>
      <c r="LZ204" s="38"/>
      <c r="MA204" s="38"/>
      <c r="MB204" s="38"/>
      <c r="MC204" s="38"/>
      <c r="MD204" s="38"/>
      <c r="ME204" s="38"/>
      <c r="MF204" s="38"/>
      <c r="MG204" s="38"/>
      <c r="MH204" s="38"/>
      <c r="MI204" s="38"/>
      <c r="MJ204" s="38"/>
      <c r="MK204" s="38"/>
      <c r="ML204" s="38"/>
      <c r="MM204" s="38"/>
      <c r="MN204" s="38"/>
      <c r="MO204" s="38"/>
      <c r="MP204" s="38"/>
      <c r="MQ204" s="38"/>
      <c r="MR204" s="38"/>
      <c r="MS204" s="38"/>
      <c r="MT204" s="38"/>
      <c r="MU204" s="38"/>
      <c r="MV204" s="38"/>
      <c r="MW204" s="38"/>
      <c r="MX204" s="38"/>
      <c r="MY204" s="38"/>
      <c r="MZ204" s="38"/>
      <c r="NA204" s="38"/>
      <c r="NB204" s="38"/>
      <c r="NC204" s="38"/>
      <c r="ND204" s="38"/>
      <c r="NE204" s="38"/>
      <c r="NF204" s="38"/>
      <c r="NG204" s="38"/>
      <c r="NH204" s="38"/>
      <c r="NI204" s="38"/>
      <c r="NJ204" s="38"/>
      <c r="NK204" s="38"/>
      <c r="NL204" s="38"/>
      <c r="NM204" s="38"/>
      <c r="NN204" s="38"/>
      <c r="NO204" s="38"/>
      <c r="NP204" s="38"/>
      <c r="NQ204" s="38"/>
      <c r="NR204" s="38"/>
      <c r="NS204" s="38"/>
      <c r="NT204" s="38"/>
      <c r="NU204" s="38"/>
      <c r="NV204" s="38"/>
      <c r="NW204" s="38"/>
      <c r="NX204" s="38"/>
      <c r="NY204" s="38"/>
      <c r="NZ204" s="38"/>
      <c r="OA204" s="38"/>
      <c r="OB204" s="38"/>
      <c r="OC204" s="38"/>
      <c r="OD204" s="38"/>
      <c r="OE204" s="38"/>
      <c r="OF204" s="38"/>
      <c r="OG204" s="38"/>
      <c r="OH204" s="38"/>
      <c r="OI204" s="38"/>
      <c r="OJ204" s="38"/>
      <c r="OK204" s="38"/>
      <c r="OL204" s="38"/>
      <c r="OM204" s="38"/>
      <c r="ON204" s="38"/>
      <c r="OO204" s="38"/>
      <c r="OP204" s="38"/>
      <c r="OQ204" s="38"/>
      <c r="OR204" s="38"/>
      <c r="OS204" s="38"/>
      <c r="OT204" s="38"/>
      <c r="OU204" s="38"/>
      <c r="OV204" s="38"/>
      <c r="OW204" s="38"/>
      <c r="OX204" s="38"/>
      <c r="OY204" s="38"/>
      <c r="OZ204" s="38"/>
      <c r="PA204" s="38"/>
      <c r="PB204" s="38"/>
      <c r="PC204" s="38"/>
      <c r="PD204" s="38"/>
      <c r="PE204" s="38"/>
      <c r="PF204" s="38"/>
      <c r="PG204" s="38"/>
      <c r="PH204" s="38"/>
      <c r="PI204" s="38"/>
      <c r="PJ204" s="38"/>
      <c r="PK204" s="38"/>
      <c r="PL204" s="38"/>
      <c r="PM204" s="38"/>
      <c r="PN204" s="38"/>
      <c r="PO204" s="38"/>
      <c r="PP204" s="38"/>
      <c r="PQ204" s="38"/>
      <c r="PR204" s="38"/>
      <c r="PS204" s="38"/>
      <c r="PT204" s="38"/>
      <c r="PU204" s="38"/>
      <c r="PV204" s="38"/>
      <c r="PW204" s="38"/>
      <c r="PX204" s="38"/>
      <c r="PY204" s="38"/>
      <c r="PZ204" s="38"/>
      <c r="QA204" s="38"/>
      <c r="QB204" s="38"/>
      <c r="QC204" s="38"/>
      <c r="QD204" s="38"/>
      <c r="QE204" s="38"/>
      <c r="QF204" s="38"/>
      <c r="QG204" s="38"/>
      <c r="QH204" s="38"/>
      <c r="QI204" s="38"/>
      <c r="QJ204" s="38"/>
      <c r="QK204" s="38"/>
      <c r="QL204" s="38"/>
      <c r="QM204" s="38"/>
      <c r="QN204" s="38"/>
      <c r="QO204" s="38"/>
      <c r="QP204" s="38"/>
      <c r="QQ204" s="38"/>
      <c r="QR204" s="38"/>
      <c r="QS204" s="38"/>
      <c r="QT204" s="38"/>
      <c r="QU204" s="38"/>
      <c r="QV204" s="38"/>
      <c r="QW204" s="38"/>
      <c r="QX204" s="38"/>
      <c r="QY204" s="38"/>
      <c r="QZ204" s="38"/>
      <c r="RA204" s="38"/>
      <c r="RB204" s="38"/>
      <c r="RC204" s="38"/>
      <c r="RD204" s="38"/>
      <c r="RE204" s="38"/>
      <c r="RF204" s="38"/>
      <c r="RG204" s="38"/>
      <c r="RH204" s="38"/>
      <c r="RI204" s="38"/>
      <c r="RJ204" s="38"/>
      <c r="RK204" s="38"/>
      <c r="RL204" s="38"/>
      <c r="RM204" s="38"/>
      <c r="RN204" s="38"/>
      <c r="RO204" s="38"/>
      <c r="RP204" s="38"/>
      <c r="RQ204" s="38"/>
      <c r="RR204" s="38"/>
      <c r="RS204" s="38"/>
      <c r="RT204" s="38"/>
      <c r="RU204" s="38"/>
      <c r="RV204" s="38"/>
      <c r="RW204" s="38"/>
      <c r="RX204" s="38"/>
      <c r="RY204" s="38"/>
      <c r="RZ204" s="38"/>
      <c r="SA204" s="38"/>
      <c r="SB204" s="38"/>
      <c r="SC204" s="38"/>
      <c r="SD204" s="38"/>
      <c r="SE204" s="38"/>
      <c r="SF204" s="38"/>
      <c r="SG204" s="38"/>
      <c r="SH204" s="38"/>
      <c r="SI204" s="38"/>
      <c r="SJ204" s="38"/>
      <c r="SK204" s="38"/>
      <c r="SL204" s="38"/>
      <c r="SM204" s="38"/>
      <c r="SN204" s="38"/>
      <c r="SO204" s="38"/>
      <c r="SP204" s="38"/>
      <c r="SQ204" s="38"/>
      <c r="SR204" s="38"/>
      <c r="SS204" s="38"/>
      <c r="ST204" s="38"/>
      <c r="SU204" s="38"/>
      <c r="SV204" s="38"/>
      <c r="SW204" s="38"/>
      <c r="SX204" s="38"/>
      <c r="SY204" s="38"/>
      <c r="SZ204" s="38"/>
      <c r="TA204" s="38"/>
      <c r="TB204" s="38"/>
      <c r="TC204" s="38"/>
      <c r="TD204" s="38"/>
      <c r="TE204" s="38"/>
      <c r="TF204" s="38"/>
      <c r="TG204" s="38"/>
      <c r="TH204" s="38"/>
      <c r="TI204" s="38"/>
      <c r="TJ204" s="38"/>
      <c r="TK204" s="38"/>
      <c r="TL204" s="38"/>
      <c r="TM204" s="38"/>
      <c r="TN204" s="38"/>
      <c r="TO204" s="38"/>
      <c r="TP204" s="38"/>
      <c r="TQ204" s="38"/>
      <c r="TR204" s="38"/>
      <c r="TS204" s="38"/>
      <c r="TT204" s="38"/>
      <c r="TU204" s="38"/>
      <c r="TV204" s="38"/>
      <c r="TW204" s="38"/>
      <c r="TX204" s="38"/>
      <c r="TY204" s="38"/>
      <c r="TZ204" s="38"/>
      <c r="UA204" s="38"/>
      <c r="UB204" s="38"/>
      <c r="UC204" s="38"/>
      <c r="UD204" s="38"/>
      <c r="UE204" s="38"/>
      <c r="UF204" s="38"/>
      <c r="UG204" s="38"/>
      <c r="UH204" s="38"/>
      <c r="UI204" s="38"/>
      <c r="UJ204" s="38"/>
      <c r="UK204" s="38"/>
      <c r="UL204" s="38"/>
      <c r="UM204" s="38"/>
      <c r="UN204" s="38"/>
      <c r="UO204" s="38"/>
      <c r="UP204" s="38"/>
      <c r="UQ204" s="38"/>
      <c r="UR204" s="38"/>
      <c r="US204" s="38"/>
      <c r="UT204" s="38"/>
      <c r="UU204" s="38"/>
      <c r="UV204" s="38"/>
      <c r="UW204" s="38"/>
      <c r="UX204" s="38"/>
      <c r="UY204" s="38"/>
      <c r="UZ204" s="38"/>
      <c r="VA204" s="38"/>
      <c r="VB204" s="38"/>
      <c r="VC204" s="38"/>
      <c r="VD204" s="38"/>
      <c r="VE204" s="38"/>
      <c r="VF204" s="38"/>
      <c r="VG204" s="38"/>
      <c r="VH204" s="38"/>
      <c r="VI204" s="38"/>
      <c r="VJ204" s="38"/>
      <c r="VK204" s="38"/>
      <c r="VL204" s="38"/>
      <c r="VM204" s="38"/>
      <c r="VN204" s="38"/>
      <c r="VO204" s="38"/>
      <c r="VP204" s="38"/>
      <c r="VQ204" s="38">
        <v>1.8</v>
      </c>
      <c r="VR204" s="38"/>
      <c r="VS204" s="38"/>
      <c r="VT204" s="38">
        <v>0.9</v>
      </c>
      <c r="VU204" s="38"/>
      <c r="VV204" s="38"/>
      <c r="VW204" s="38">
        <v>0.9</v>
      </c>
      <c r="VX204" s="38"/>
      <c r="VY204" s="38"/>
      <c r="VZ204" s="38"/>
      <c r="WA204" s="38"/>
      <c r="WB204" s="38"/>
      <c r="WC204" s="38"/>
      <c r="WD204" s="38"/>
      <c r="WE204" s="38"/>
      <c r="WF204" s="38"/>
      <c r="WG204" s="38"/>
      <c r="WH204" s="38"/>
      <c r="WI204" s="38"/>
      <c r="WJ204" s="38"/>
      <c r="WK204" s="38"/>
      <c r="WL204" s="38"/>
      <c r="WM204" s="38"/>
      <c r="WN204" s="38"/>
      <c r="WO204" s="38"/>
      <c r="WP204" s="38"/>
      <c r="WQ204" s="38"/>
      <c r="WR204" s="38"/>
      <c r="WS204" s="38"/>
      <c r="WT204" s="38"/>
      <c r="WU204" s="38"/>
      <c r="WV204" s="38"/>
      <c r="WW204" s="38"/>
      <c r="WX204" s="38"/>
      <c r="WY204" s="38"/>
      <c r="WZ204" s="38"/>
      <c r="XA204" s="38"/>
      <c r="XB204" s="38"/>
      <c r="XC204" s="38"/>
      <c r="XD204" s="38"/>
      <c r="XE204" s="38"/>
      <c r="XF204" s="38"/>
      <c r="XG204" s="38"/>
      <c r="XH204" s="38">
        <v>12.6</v>
      </c>
      <c r="XI204" s="38"/>
      <c r="XJ204" s="38"/>
      <c r="XK204" s="38"/>
      <c r="XL204" s="38"/>
      <c r="XM204" s="38"/>
      <c r="XN204" s="38"/>
      <c r="XO204" s="38"/>
      <c r="XP204" s="38"/>
      <c r="XQ204" s="38">
        <v>9.9</v>
      </c>
      <c r="XR204" s="38"/>
      <c r="XS204" s="38"/>
      <c r="XT204" s="38"/>
      <c r="XU204" s="38">
        <v>2.7</v>
      </c>
      <c r="XV204" s="38"/>
      <c r="XW204" s="38"/>
      <c r="XX204" s="38"/>
      <c r="XY204" s="38"/>
      <c r="XZ204" s="38"/>
      <c r="YA204" s="38"/>
      <c r="YB204" s="38"/>
      <c r="YC204" s="38">
        <v>0.9</v>
      </c>
      <c r="YD204" s="38"/>
      <c r="YE204" s="38"/>
      <c r="YF204" s="38"/>
      <c r="YG204" s="38">
        <v>0.9</v>
      </c>
      <c r="YH204" s="38"/>
      <c r="YI204" s="38"/>
      <c r="YJ204" s="38"/>
      <c r="YK204" s="38"/>
      <c r="YL204" s="38"/>
      <c r="YM204" s="38"/>
      <c r="YN204" s="38"/>
      <c r="YO204" s="38"/>
      <c r="YP204" s="38"/>
      <c r="YQ204" s="38"/>
      <c r="YR204" s="38"/>
      <c r="YS204" s="38"/>
      <c r="YT204" s="38"/>
      <c r="YU204" s="38"/>
      <c r="YV204" s="38"/>
      <c r="YW204" s="38"/>
      <c r="YX204" s="38"/>
      <c r="YY204" s="38"/>
      <c r="YZ204" s="38"/>
      <c r="ZA204" s="38"/>
      <c r="ZB204" s="38"/>
      <c r="ZC204" s="38"/>
      <c r="ZD204" s="38"/>
      <c r="ZE204" s="38"/>
      <c r="ZF204" s="38"/>
      <c r="ZG204" s="38"/>
      <c r="ZH204" s="38"/>
      <c r="ZI204" s="38"/>
      <c r="ZJ204" s="38"/>
      <c r="ZK204" s="38"/>
      <c r="ZL204" s="38"/>
      <c r="ZM204" s="38"/>
      <c r="ZN204" s="38"/>
      <c r="ZO204" s="38"/>
      <c r="ZP204" s="38"/>
      <c r="ZQ204" s="38"/>
      <c r="ZR204" s="38"/>
      <c r="ZS204" s="38"/>
      <c r="ZT204" s="38"/>
      <c r="ZU204" s="38"/>
      <c r="ZV204" s="38"/>
      <c r="ZW204" s="38"/>
      <c r="ZX204" s="38"/>
      <c r="ZY204" s="38"/>
      <c r="ZZ204" s="38"/>
      <c r="AAA204" s="38"/>
      <c r="AAB204" s="38"/>
      <c r="AAC204" s="38"/>
      <c r="AAD204" s="38"/>
      <c r="AAE204" s="38"/>
      <c r="AAF204" s="38"/>
      <c r="AAG204" s="38"/>
      <c r="AAH204" s="38"/>
      <c r="AAI204" s="38"/>
      <c r="AAJ204" s="31">
        <f t="shared" si="21"/>
        <v>0</v>
      </c>
      <c r="AAK204" s="5"/>
    </row>
    <row r="205" spans="1:713" s="36" customFormat="1" x14ac:dyDescent="0.25">
      <c r="A205" s="43" t="s">
        <v>663</v>
      </c>
      <c r="B205" s="77">
        <f t="shared" si="20"/>
        <v>0.9</v>
      </c>
      <c r="C205" s="69">
        <v>0.9</v>
      </c>
      <c r="D205" s="72">
        <v>43461</v>
      </c>
      <c r="E205" s="79">
        <v>22.9</v>
      </c>
      <c r="F205" s="79">
        <f t="shared" si="22"/>
        <v>20.61</v>
      </c>
      <c r="G205" s="77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  <c r="AK205" s="38"/>
      <c r="AL205" s="38"/>
      <c r="AM205" s="38"/>
      <c r="AN205" s="38"/>
      <c r="AO205" s="38"/>
      <c r="AP205" s="38"/>
      <c r="AQ205" s="38"/>
      <c r="AR205" s="38"/>
      <c r="AS205" s="38"/>
      <c r="AT205" s="38"/>
      <c r="AU205" s="38"/>
      <c r="AV205" s="38"/>
      <c r="AW205" s="38"/>
      <c r="AX205" s="38"/>
      <c r="AY205" s="38"/>
      <c r="AZ205" s="38"/>
      <c r="BA205" s="38"/>
      <c r="BB205" s="38"/>
      <c r="BC205" s="38"/>
      <c r="BD205" s="38"/>
      <c r="BE205" s="38"/>
      <c r="BF205" s="38"/>
      <c r="BG205" s="38"/>
      <c r="BH205" s="38"/>
      <c r="BI205" s="38"/>
      <c r="BJ205" s="38"/>
      <c r="BK205" s="38"/>
      <c r="BL205" s="38"/>
      <c r="BM205" s="38"/>
      <c r="BN205" s="38"/>
      <c r="BO205" s="38"/>
      <c r="BP205" s="38"/>
      <c r="BQ205" s="38"/>
      <c r="BR205" s="38"/>
      <c r="BS205" s="38"/>
      <c r="BT205" s="38"/>
      <c r="BU205" s="38"/>
      <c r="BV205" s="38"/>
      <c r="BW205" s="38"/>
      <c r="BX205" s="38"/>
      <c r="BY205" s="38"/>
      <c r="BZ205" s="38"/>
      <c r="CA205" s="38"/>
      <c r="CB205" s="38"/>
      <c r="CC205" s="38"/>
      <c r="CD205" s="38"/>
      <c r="CE205" s="38"/>
      <c r="CF205" s="38"/>
      <c r="CG205" s="38"/>
      <c r="CH205" s="38"/>
      <c r="CI205" s="38"/>
      <c r="CJ205" s="38"/>
      <c r="CK205" s="38"/>
      <c r="CL205" s="38"/>
      <c r="CM205" s="38"/>
      <c r="CN205" s="38"/>
      <c r="CO205" s="38"/>
      <c r="CP205" s="38"/>
      <c r="CQ205" s="38"/>
      <c r="CR205" s="38"/>
      <c r="CS205" s="38"/>
      <c r="CT205" s="38"/>
      <c r="CU205" s="38"/>
      <c r="CV205" s="38"/>
      <c r="CW205" s="38"/>
      <c r="CX205" s="38"/>
      <c r="CY205" s="38"/>
      <c r="CZ205" s="38"/>
      <c r="DA205" s="38"/>
      <c r="DB205" s="38"/>
      <c r="DC205" s="38"/>
      <c r="DD205" s="38"/>
      <c r="DE205" s="38"/>
      <c r="DF205" s="38"/>
      <c r="DG205" s="38"/>
      <c r="DH205" s="38"/>
      <c r="DI205" s="38"/>
      <c r="DJ205" s="38"/>
      <c r="DK205" s="38"/>
      <c r="DL205" s="38"/>
      <c r="DM205" s="38"/>
      <c r="DN205" s="38"/>
      <c r="DO205" s="38"/>
      <c r="DP205" s="38"/>
      <c r="DQ205" s="38"/>
      <c r="DR205" s="38"/>
      <c r="DS205" s="38"/>
      <c r="DT205" s="38"/>
      <c r="DU205" s="38"/>
      <c r="DV205" s="38"/>
      <c r="DW205" s="38"/>
      <c r="DX205" s="38"/>
      <c r="DY205" s="38"/>
      <c r="DZ205" s="38"/>
      <c r="EA205" s="38"/>
      <c r="EB205" s="38"/>
      <c r="EC205" s="38"/>
      <c r="ED205" s="38"/>
      <c r="EE205" s="38"/>
      <c r="EF205" s="38"/>
      <c r="EG205" s="38"/>
      <c r="EH205" s="38"/>
      <c r="EI205" s="38"/>
      <c r="EJ205" s="38"/>
      <c r="EK205" s="38"/>
      <c r="EL205" s="38"/>
      <c r="EM205" s="38"/>
      <c r="EN205" s="38"/>
      <c r="EO205" s="38"/>
      <c r="EP205" s="38"/>
      <c r="EQ205" s="38"/>
      <c r="ER205" s="38"/>
      <c r="ES205" s="38"/>
      <c r="ET205" s="38"/>
      <c r="EU205" s="38"/>
      <c r="EV205" s="38"/>
      <c r="EW205" s="38"/>
      <c r="EX205" s="38"/>
      <c r="EY205" s="38"/>
      <c r="EZ205" s="38"/>
      <c r="FA205" s="38"/>
      <c r="FB205" s="38"/>
      <c r="FC205" s="38"/>
      <c r="FD205" s="38"/>
      <c r="FE205" s="38"/>
      <c r="FF205" s="38"/>
      <c r="FG205" s="38"/>
      <c r="FH205" s="38"/>
      <c r="FI205" s="38"/>
      <c r="FJ205" s="38"/>
      <c r="FK205" s="38"/>
      <c r="FL205" s="38"/>
      <c r="FM205" s="38"/>
      <c r="FN205" s="38"/>
      <c r="FO205" s="38"/>
      <c r="FP205" s="38"/>
      <c r="FQ205" s="38"/>
      <c r="FR205" s="38"/>
      <c r="FS205" s="38"/>
      <c r="FT205" s="38"/>
      <c r="FU205" s="38"/>
      <c r="FV205" s="38"/>
      <c r="FW205" s="38"/>
      <c r="FX205" s="38"/>
      <c r="FY205" s="38"/>
      <c r="FZ205" s="38"/>
      <c r="GA205" s="38"/>
      <c r="GB205" s="38"/>
      <c r="GC205" s="38"/>
      <c r="GD205" s="38"/>
      <c r="GE205" s="38"/>
      <c r="GF205" s="38"/>
      <c r="GG205" s="38"/>
      <c r="GH205" s="38"/>
      <c r="GI205" s="38"/>
      <c r="GJ205" s="38"/>
      <c r="GK205" s="38"/>
      <c r="GL205" s="38"/>
      <c r="GM205" s="38"/>
      <c r="GN205" s="38"/>
      <c r="GO205" s="38"/>
      <c r="GP205" s="38"/>
      <c r="GQ205" s="38"/>
      <c r="GR205" s="38"/>
      <c r="GS205" s="38"/>
      <c r="GT205" s="38"/>
      <c r="GU205" s="38"/>
      <c r="GV205" s="38"/>
      <c r="GW205" s="38"/>
      <c r="GX205" s="38"/>
      <c r="GY205" s="38"/>
      <c r="GZ205" s="38"/>
      <c r="HA205" s="38"/>
      <c r="HB205" s="38"/>
      <c r="HC205" s="38"/>
      <c r="HD205" s="38"/>
      <c r="HE205" s="38"/>
      <c r="HF205" s="38"/>
      <c r="HG205" s="38"/>
      <c r="HH205" s="38"/>
      <c r="HI205" s="38"/>
      <c r="HJ205" s="38"/>
      <c r="HK205" s="38"/>
      <c r="HL205" s="38"/>
      <c r="HM205" s="38"/>
      <c r="HN205" s="38"/>
      <c r="HO205" s="38"/>
      <c r="HP205" s="38"/>
      <c r="HQ205" s="38"/>
      <c r="HR205" s="38"/>
      <c r="HS205" s="38"/>
      <c r="HT205" s="38"/>
      <c r="HU205" s="38"/>
      <c r="HV205" s="38"/>
      <c r="HW205" s="38"/>
      <c r="HX205" s="38"/>
      <c r="HY205" s="38"/>
      <c r="HZ205" s="38"/>
      <c r="IA205" s="38"/>
      <c r="IB205" s="38"/>
      <c r="IC205" s="38"/>
      <c r="ID205" s="38"/>
      <c r="IE205" s="38"/>
      <c r="IF205" s="38"/>
      <c r="IG205" s="38"/>
      <c r="IH205" s="38"/>
      <c r="II205" s="38"/>
      <c r="IJ205" s="38"/>
      <c r="IK205" s="38"/>
      <c r="IL205" s="38"/>
      <c r="IM205" s="38"/>
      <c r="IN205" s="38"/>
      <c r="IO205" s="38"/>
      <c r="IP205" s="38"/>
      <c r="IQ205" s="38"/>
      <c r="IR205" s="38"/>
      <c r="IS205" s="38"/>
      <c r="IT205" s="38"/>
      <c r="IU205" s="38"/>
      <c r="IV205" s="38"/>
      <c r="IW205" s="38"/>
      <c r="IX205" s="38"/>
      <c r="IY205" s="38"/>
      <c r="IZ205" s="38"/>
      <c r="JA205" s="38"/>
      <c r="JB205" s="38"/>
      <c r="JC205" s="38"/>
      <c r="JD205" s="38"/>
      <c r="JE205" s="38"/>
      <c r="JF205" s="38"/>
      <c r="JG205" s="38"/>
      <c r="JH205" s="38"/>
      <c r="JI205" s="38"/>
      <c r="JJ205" s="38"/>
      <c r="JK205" s="38"/>
      <c r="JL205" s="38"/>
      <c r="JM205" s="38"/>
      <c r="JN205" s="38"/>
      <c r="JO205" s="38"/>
      <c r="JP205" s="38"/>
      <c r="JQ205" s="38"/>
      <c r="JR205" s="38"/>
      <c r="JS205" s="38"/>
      <c r="JT205" s="38"/>
      <c r="JU205" s="38"/>
      <c r="JV205" s="38"/>
      <c r="JW205" s="38"/>
      <c r="JX205" s="38"/>
      <c r="JY205" s="38"/>
      <c r="JZ205" s="38"/>
      <c r="KA205" s="38"/>
      <c r="KB205" s="38"/>
      <c r="KC205" s="38"/>
      <c r="KD205" s="38"/>
      <c r="KE205" s="38"/>
      <c r="KF205" s="38"/>
      <c r="KG205" s="38"/>
      <c r="KH205" s="38"/>
      <c r="KI205" s="38"/>
      <c r="KJ205" s="38"/>
      <c r="KK205" s="38"/>
      <c r="KL205" s="38"/>
      <c r="KM205" s="38"/>
      <c r="KN205" s="38"/>
      <c r="KO205" s="38"/>
      <c r="KP205" s="38"/>
      <c r="KQ205" s="38"/>
      <c r="KR205" s="38"/>
      <c r="KS205" s="38"/>
      <c r="KT205" s="38"/>
      <c r="KU205" s="38"/>
      <c r="KV205" s="38"/>
      <c r="KW205" s="38"/>
      <c r="KX205" s="38"/>
      <c r="KY205" s="38"/>
      <c r="KZ205" s="38"/>
      <c r="LA205" s="38"/>
      <c r="LB205" s="38"/>
      <c r="LC205" s="38"/>
      <c r="LD205" s="38"/>
      <c r="LE205" s="38"/>
      <c r="LF205" s="38"/>
      <c r="LG205" s="38"/>
      <c r="LH205" s="38"/>
      <c r="LI205" s="38"/>
      <c r="LJ205" s="38"/>
      <c r="LK205" s="38"/>
      <c r="LL205" s="38"/>
      <c r="LM205" s="38"/>
      <c r="LN205" s="38"/>
      <c r="LO205" s="38"/>
      <c r="LP205" s="38"/>
      <c r="LQ205" s="38"/>
      <c r="LR205" s="38"/>
      <c r="LS205" s="38"/>
      <c r="LT205" s="38"/>
      <c r="LU205" s="38"/>
      <c r="LV205" s="38"/>
      <c r="LW205" s="38"/>
      <c r="LX205" s="38"/>
      <c r="LY205" s="38"/>
      <c r="LZ205" s="38"/>
      <c r="MA205" s="38"/>
      <c r="MB205" s="38"/>
      <c r="MC205" s="38"/>
      <c r="MD205" s="38"/>
      <c r="ME205" s="38"/>
      <c r="MF205" s="38"/>
      <c r="MG205" s="38"/>
      <c r="MH205" s="38"/>
      <c r="MI205" s="38"/>
      <c r="MJ205" s="38"/>
      <c r="MK205" s="38"/>
      <c r="ML205" s="38"/>
      <c r="MM205" s="38"/>
      <c r="MN205" s="38"/>
      <c r="MO205" s="38"/>
      <c r="MP205" s="38"/>
      <c r="MQ205" s="38"/>
      <c r="MR205" s="38"/>
      <c r="MS205" s="38"/>
      <c r="MT205" s="38"/>
      <c r="MU205" s="38"/>
      <c r="MV205" s="38"/>
      <c r="MW205" s="38"/>
      <c r="MX205" s="38"/>
      <c r="MY205" s="38"/>
      <c r="MZ205" s="38"/>
      <c r="NA205" s="38"/>
      <c r="NB205" s="38"/>
      <c r="NC205" s="38"/>
      <c r="ND205" s="38"/>
      <c r="NE205" s="38"/>
      <c r="NF205" s="38"/>
      <c r="NG205" s="38"/>
      <c r="NH205" s="38"/>
      <c r="NI205" s="38"/>
      <c r="NJ205" s="38"/>
      <c r="NK205" s="38"/>
      <c r="NL205" s="38"/>
      <c r="NM205" s="38"/>
      <c r="NN205" s="38"/>
      <c r="NO205" s="38"/>
      <c r="NP205" s="38"/>
      <c r="NQ205" s="38"/>
      <c r="NR205" s="38"/>
      <c r="NS205" s="38"/>
      <c r="NT205" s="38"/>
      <c r="NU205" s="38"/>
      <c r="NV205" s="38"/>
      <c r="NW205" s="38"/>
      <c r="NX205" s="38"/>
      <c r="NY205" s="38"/>
      <c r="NZ205" s="38"/>
      <c r="OA205" s="38"/>
      <c r="OB205" s="38"/>
      <c r="OC205" s="38"/>
      <c r="OD205" s="38"/>
      <c r="OE205" s="38"/>
      <c r="OF205" s="38"/>
      <c r="OG205" s="38"/>
      <c r="OH205" s="38"/>
      <c r="OI205" s="38"/>
      <c r="OJ205" s="38"/>
      <c r="OK205" s="38"/>
      <c r="OL205" s="38"/>
      <c r="OM205" s="38"/>
      <c r="ON205" s="38"/>
      <c r="OO205" s="38"/>
      <c r="OP205" s="38"/>
      <c r="OQ205" s="38"/>
      <c r="OR205" s="38"/>
      <c r="OS205" s="38"/>
      <c r="OT205" s="38"/>
      <c r="OU205" s="38"/>
      <c r="OV205" s="38"/>
      <c r="OW205" s="38"/>
      <c r="OX205" s="38"/>
      <c r="OY205" s="38"/>
      <c r="OZ205" s="38"/>
      <c r="PA205" s="38"/>
      <c r="PB205" s="38"/>
      <c r="PC205" s="38"/>
      <c r="PD205" s="38"/>
      <c r="PE205" s="38"/>
      <c r="PF205" s="38"/>
      <c r="PG205" s="38"/>
      <c r="PH205" s="38"/>
      <c r="PI205" s="38"/>
      <c r="PJ205" s="38"/>
      <c r="PK205" s="38"/>
      <c r="PL205" s="38"/>
      <c r="PM205" s="38"/>
      <c r="PN205" s="38"/>
      <c r="PO205" s="38"/>
      <c r="PP205" s="38"/>
      <c r="PQ205" s="38"/>
      <c r="PR205" s="38"/>
      <c r="PS205" s="38"/>
      <c r="PT205" s="38"/>
      <c r="PU205" s="38"/>
      <c r="PV205" s="38"/>
      <c r="PW205" s="38"/>
      <c r="PX205" s="38"/>
      <c r="PY205" s="38"/>
      <c r="PZ205" s="38"/>
      <c r="QA205" s="38"/>
      <c r="QB205" s="38"/>
      <c r="QC205" s="38"/>
      <c r="QD205" s="38"/>
      <c r="QE205" s="38"/>
      <c r="QF205" s="38"/>
      <c r="QG205" s="38"/>
      <c r="QH205" s="38"/>
      <c r="QI205" s="38"/>
      <c r="QJ205" s="38"/>
      <c r="QK205" s="38"/>
      <c r="QL205" s="38"/>
      <c r="QM205" s="38"/>
      <c r="QN205" s="38"/>
      <c r="QO205" s="38"/>
      <c r="QP205" s="38"/>
      <c r="QQ205" s="38"/>
      <c r="QR205" s="38"/>
      <c r="QS205" s="38"/>
      <c r="QT205" s="38"/>
      <c r="QU205" s="38"/>
      <c r="QV205" s="38"/>
      <c r="QW205" s="38"/>
      <c r="QX205" s="38"/>
      <c r="QY205" s="38"/>
      <c r="QZ205" s="38"/>
      <c r="RA205" s="38"/>
      <c r="RB205" s="38"/>
      <c r="RC205" s="38"/>
      <c r="RD205" s="38"/>
      <c r="RE205" s="38"/>
      <c r="RF205" s="38"/>
      <c r="RG205" s="38"/>
      <c r="RH205" s="38"/>
      <c r="RI205" s="38"/>
      <c r="RJ205" s="38"/>
      <c r="RK205" s="38"/>
      <c r="RL205" s="38"/>
      <c r="RM205" s="38"/>
      <c r="RN205" s="38"/>
      <c r="RO205" s="38"/>
      <c r="RP205" s="38"/>
      <c r="RQ205" s="38"/>
      <c r="RR205" s="38"/>
      <c r="RS205" s="38"/>
      <c r="RT205" s="38"/>
      <c r="RU205" s="38"/>
      <c r="RV205" s="38"/>
      <c r="RW205" s="38"/>
      <c r="RX205" s="38"/>
      <c r="RY205" s="38"/>
      <c r="RZ205" s="38"/>
      <c r="SA205" s="38"/>
      <c r="SB205" s="38"/>
      <c r="SC205" s="38"/>
      <c r="SD205" s="38"/>
      <c r="SE205" s="38"/>
      <c r="SF205" s="38"/>
      <c r="SG205" s="38"/>
      <c r="SH205" s="38"/>
      <c r="SI205" s="38"/>
      <c r="SJ205" s="38"/>
      <c r="SK205" s="38"/>
      <c r="SL205" s="38"/>
      <c r="SM205" s="38"/>
      <c r="SN205" s="38"/>
      <c r="SO205" s="38"/>
      <c r="SP205" s="38"/>
      <c r="SQ205" s="38"/>
      <c r="SR205" s="38"/>
      <c r="SS205" s="38"/>
      <c r="ST205" s="38"/>
      <c r="SU205" s="38"/>
      <c r="SV205" s="38"/>
      <c r="SW205" s="38"/>
      <c r="SX205" s="38"/>
      <c r="SY205" s="38"/>
      <c r="SZ205" s="38"/>
      <c r="TA205" s="38"/>
      <c r="TB205" s="38"/>
      <c r="TC205" s="38"/>
      <c r="TD205" s="38"/>
      <c r="TE205" s="38"/>
      <c r="TF205" s="38"/>
      <c r="TG205" s="38"/>
      <c r="TH205" s="38"/>
      <c r="TI205" s="38"/>
      <c r="TJ205" s="38"/>
      <c r="TK205" s="38"/>
      <c r="TL205" s="38"/>
      <c r="TM205" s="38"/>
      <c r="TN205" s="38"/>
      <c r="TO205" s="38"/>
      <c r="TP205" s="38"/>
      <c r="TQ205" s="38"/>
      <c r="TR205" s="38"/>
      <c r="TS205" s="38"/>
      <c r="TT205" s="38"/>
      <c r="TU205" s="38"/>
      <c r="TV205" s="38"/>
      <c r="TW205" s="38"/>
      <c r="TX205" s="38"/>
      <c r="TY205" s="38"/>
      <c r="TZ205" s="38"/>
      <c r="UA205" s="38"/>
      <c r="UB205" s="38"/>
      <c r="UC205" s="38"/>
      <c r="UD205" s="38"/>
      <c r="UE205" s="38"/>
      <c r="UF205" s="38"/>
      <c r="UG205" s="38"/>
      <c r="UH205" s="38"/>
      <c r="UI205" s="38"/>
      <c r="UJ205" s="38"/>
      <c r="UK205" s="38"/>
      <c r="UL205" s="38"/>
      <c r="UM205" s="38"/>
      <c r="UN205" s="38"/>
      <c r="UO205" s="38"/>
      <c r="UP205" s="38"/>
      <c r="UQ205" s="38"/>
      <c r="UR205" s="38"/>
      <c r="US205" s="38"/>
      <c r="UT205" s="38"/>
      <c r="UU205" s="38"/>
      <c r="UV205" s="38"/>
      <c r="UW205" s="38"/>
      <c r="UX205" s="38"/>
      <c r="UY205" s="38"/>
      <c r="UZ205" s="38"/>
      <c r="VA205" s="38"/>
      <c r="VB205" s="38"/>
      <c r="VC205" s="38"/>
      <c r="VD205" s="38"/>
      <c r="VE205" s="38"/>
      <c r="VF205" s="38"/>
      <c r="VG205" s="38"/>
      <c r="VH205" s="38"/>
      <c r="VI205" s="38"/>
      <c r="VJ205" s="38"/>
      <c r="VK205" s="38"/>
      <c r="VL205" s="38"/>
      <c r="VM205" s="38"/>
      <c r="VN205" s="38"/>
      <c r="VO205" s="38"/>
      <c r="VP205" s="38"/>
      <c r="VQ205" s="38">
        <v>0.9</v>
      </c>
      <c r="VR205" s="38"/>
      <c r="VS205" s="38"/>
      <c r="VT205" s="38"/>
      <c r="VU205" s="38"/>
      <c r="VV205" s="38"/>
      <c r="VW205" s="38"/>
      <c r="VX205" s="38"/>
      <c r="VY205" s="38">
        <v>0.9</v>
      </c>
      <c r="VZ205" s="38"/>
      <c r="WA205" s="38"/>
      <c r="WB205" s="38"/>
      <c r="WC205" s="38"/>
      <c r="WD205" s="38"/>
      <c r="WE205" s="38"/>
      <c r="WF205" s="38"/>
      <c r="WG205" s="38"/>
      <c r="WH205" s="38"/>
      <c r="WI205" s="38"/>
      <c r="WJ205" s="38"/>
      <c r="WK205" s="38"/>
      <c r="WL205" s="38"/>
      <c r="WM205" s="38"/>
      <c r="WN205" s="38"/>
      <c r="WO205" s="38"/>
      <c r="WP205" s="38"/>
      <c r="WQ205" s="38"/>
      <c r="WR205" s="38"/>
      <c r="WS205" s="38"/>
      <c r="WT205" s="38"/>
      <c r="WU205" s="38"/>
      <c r="WV205" s="38"/>
      <c r="WW205" s="38"/>
      <c r="WX205" s="38"/>
      <c r="WY205" s="38"/>
      <c r="WZ205" s="38"/>
      <c r="XA205" s="38"/>
      <c r="XB205" s="38"/>
      <c r="XC205" s="38"/>
      <c r="XD205" s="38"/>
      <c r="XE205" s="38"/>
      <c r="XF205" s="38"/>
      <c r="XG205" s="38"/>
      <c r="XH205" s="38"/>
      <c r="XI205" s="38"/>
      <c r="XJ205" s="38"/>
      <c r="XK205" s="38"/>
      <c r="XL205" s="38"/>
      <c r="XM205" s="38"/>
      <c r="XN205" s="38"/>
      <c r="XO205" s="38"/>
      <c r="XP205" s="38"/>
      <c r="XQ205" s="38"/>
      <c r="XR205" s="38"/>
      <c r="XS205" s="38"/>
      <c r="XT205" s="38"/>
      <c r="XU205" s="38"/>
      <c r="XV205" s="38"/>
      <c r="XW205" s="38"/>
      <c r="XX205" s="38"/>
      <c r="XY205" s="38"/>
      <c r="XZ205" s="38"/>
      <c r="YA205" s="38"/>
      <c r="YB205" s="38"/>
      <c r="YC205" s="38"/>
      <c r="YD205" s="38"/>
      <c r="YE205" s="38"/>
      <c r="YF205" s="38"/>
      <c r="YG205" s="38"/>
      <c r="YH205" s="38"/>
      <c r="YI205" s="38"/>
      <c r="YJ205" s="38"/>
      <c r="YK205" s="38"/>
      <c r="YL205" s="38"/>
      <c r="YM205" s="38"/>
      <c r="YN205" s="38"/>
      <c r="YO205" s="38"/>
      <c r="YP205" s="38"/>
      <c r="YQ205" s="38"/>
      <c r="YR205" s="38"/>
      <c r="YS205" s="38"/>
      <c r="YT205" s="38"/>
      <c r="YU205" s="38"/>
      <c r="YV205" s="38"/>
      <c r="YW205" s="38"/>
      <c r="YX205" s="38"/>
      <c r="YY205" s="38"/>
      <c r="YZ205" s="38"/>
      <c r="ZA205" s="38"/>
      <c r="ZB205" s="38"/>
      <c r="ZC205" s="38"/>
      <c r="ZD205" s="38"/>
      <c r="ZE205" s="38"/>
      <c r="ZF205" s="38"/>
      <c r="ZG205" s="38"/>
      <c r="ZH205" s="38"/>
      <c r="ZI205" s="38"/>
      <c r="ZJ205" s="38"/>
      <c r="ZK205" s="38"/>
      <c r="ZL205" s="38"/>
      <c r="ZM205" s="38"/>
      <c r="ZN205" s="38"/>
      <c r="ZO205" s="38"/>
      <c r="ZP205" s="38"/>
      <c r="ZQ205" s="38">
        <v>0.9</v>
      </c>
      <c r="ZR205" s="38"/>
      <c r="ZS205" s="38"/>
      <c r="ZT205" s="38"/>
      <c r="ZU205" s="38"/>
      <c r="ZV205" s="38"/>
      <c r="ZW205" s="38">
        <v>0.9</v>
      </c>
      <c r="ZX205" s="38"/>
      <c r="ZY205" s="38"/>
      <c r="ZZ205" s="38"/>
      <c r="AAA205" s="38"/>
      <c r="AAB205" s="38"/>
      <c r="AAC205" s="38"/>
      <c r="AAD205" s="38"/>
      <c r="AAE205" s="38"/>
      <c r="AAF205" s="38"/>
      <c r="AAG205" s="38"/>
      <c r="AAH205" s="38"/>
      <c r="AAI205" s="38"/>
      <c r="AAJ205" s="31">
        <f t="shared" si="21"/>
        <v>0</v>
      </c>
      <c r="AAK205" s="5"/>
    </row>
    <row r="206" spans="1:713" s="36" customFormat="1" x14ac:dyDescent="0.25">
      <c r="A206" s="43" t="s">
        <v>621</v>
      </c>
      <c r="B206" s="77">
        <f t="shared" si="20"/>
        <v>0</v>
      </c>
      <c r="C206" s="69">
        <v>1</v>
      </c>
      <c r="D206" s="72">
        <v>43381</v>
      </c>
      <c r="E206" s="79">
        <v>28.73</v>
      </c>
      <c r="F206" s="79">
        <f t="shared" si="22"/>
        <v>0</v>
      </c>
      <c r="G206" s="77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  <c r="AK206" s="38"/>
      <c r="AL206" s="38"/>
      <c r="AM206" s="38"/>
      <c r="AN206" s="38"/>
      <c r="AO206" s="38"/>
      <c r="AP206" s="38"/>
      <c r="AQ206" s="38"/>
      <c r="AR206" s="38"/>
      <c r="AS206" s="38"/>
      <c r="AT206" s="38"/>
      <c r="AU206" s="38"/>
      <c r="AV206" s="38"/>
      <c r="AW206" s="38"/>
      <c r="AX206" s="38"/>
      <c r="AY206" s="38"/>
      <c r="AZ206" s="38"/>
      <c r="BA206" s="38"/>
      <c r="BB206" s="38"/>
      <c r="BC206" s="38"/>
      <c r="BD206" s="38"/>
      <c r="BE206" s="38"/>
      <c r="BF206" s="38"/>
      <c r="BG206" s="38"/>
      <c r="BH206" s="38"/>
      <c r="BI206" s="38"/>
      <c r="BJ206" s="38"/>
      <c r="BK206" s="38"/>
      <c r="BL206" s="38"/>
      <c r="BM206" s="38"/>
      <c r="BN206" s="38"/>
      <c r="BO206" s="38"/>
      <c r="BP206" s="38"/>
      <c r="BQ206" s="38"/>
      <c r="BR206" s="38"/>
      <c r="BS206" s="38"/>
      <c r="BT206" s="38"/>
      <c r="BU206" s="38"/>
      <c r="BV206" s="38"/>
      <c r="BW206" s="38"/>
      <c r="BX206" s="38"/>
      <c r="BY206" s="38"/>
      <c r="BZ206" s="38"/>
      <c r="CA206" s="38"/>
      <c r="CB206" s="38"/>
      <c r="CC206" s="38"/>
      <c r="CD206" s="38"/>
      <c r="CE206" s="38"/>
      <c r="CF206" s="38"/>
      <c r="CG206" s="38"/>
      <c r="CH206" s="38"/>
      <c r="CI206" s="38"/>
      <c r="CJ206" s="38"/>
      <c r="CK206" s="38"/>
      <c r="CL206" s="38"/>
      <c r="CM206" s="38"/>
      <c r="CN206" s="38"/>
      <c r="CO206" s="38"/>
      <c r="CP206" s="38"/>
      <c r="CQ206" s="38"/>
      <c r="CR206" s="38"/>
      <c r="CS206" s="38"/>
      <c r="CT206" s="38"/>
      <c r="CU206" s="38"/>
      <c r="CV206" s="38"/>
      <c r="CW206" s="38"/>
      <c r="CX206" s="38"/>
      <c r="CY206" s="38"/>
      <c r="CZ206" s="38"/>
      <c r="DA206" s="38"/>
      <c r="DB206" s="38"/>
      <c r="DC206" s="38"/>
      <c r="DD206" s="38"/>
      <c r="DE206" s="38"/>
      <c r="DF206" s="38"/>
      <c r="DG206" s="38"/>
      <c r="DH206" s="38"/>
      <c r="DI206" s="38"/>
      <c r="DJ206" s="38"/>
      <c r="DK206" s="38"/>
      <c r="DL206" s="38"/>
      <c r="DM206" s="38"/>
      <c r="DN206" s="38"/>
      <c r="DO206" s="38"/>
      <c r="DP206" s="38"/>
      <c r="DQ206" s="38"/>
      <c r="DR206" s="38"/>
      <c r="DS206" s="38"/>
      <c r="DT206" s="38"/>
      <c r="DU206" s="38"/>
      <c r="DV206" s="38"/>
      <c r="DW206" s="38"/>
      <c r="DX206" s="38"/>
      <c r="DY206" s="38"/>
      <c r="DZ206" s="38"/>
      <c r="EA206" s="38"/>
      <c r="EB206" s="38"/>
      <c r="EC206" s="38"/>
      <c r="ED206" s="38"/>
      <c r="EE206" s="38"/>
      <c r="EF206" s="38"/>
      <c r="EG206" s="38"/>
      <c r="EH206" s="38"/>
      <c r="EI206" s="38"/>
      <c r="EJ206" s="38"/>
      <c r="EK206" s="38"/>
      <c r="EL206" s="38"/>
      <c r="EM206" s="38"/>
      <c r="EN206" s="38"/>
      <c r="EO206" s="38"/>
      <c r="EP206" s="38"/>
      <c r="EQ206" s="38"/>
      <c r="ER206" s="38"/>
      <c r="ES206" s="38"/>
      <c r="ET206" s="38"/>
      <c r="EU206" s="38"/>
      <c r="EV206" s="38"/>
      <c r="EW206" s="38"/>
      <c r="EX206" s="38"/>
      <c r="EY206" s="38"/>
      <c r="EZ206" s="38"/>
      <c r="FA206" s="38"/>
      <c r="FB206" s="38"/>
      <c r="FC206" s="38"/>
      <c r="FD206" s="38"/>
      <c r="FE206" s="38"/>
      <c r="FF206" s="38"/>
      <c r="FG206" s="38"/>
      <c r="FH206" s="38"/>
      <c r="FI206" s="38"/>
      <c r="FJ206" s="38"/>
      <c r="FK206" s="38"/>
      <c r="FL206" s="38"/>
      <c r="FM206" s="38"/>
      <c r="FN206" s="38"/>
      <c r="FO206" s="38"/>
      <c r="FP206" s="38"/>
      <c r="FQ206" s="38"/>
      <c r="FR206" s="38"/>
      <c r="FS206" s="38"/>
      <c r="FT206" s="38"/>
      <c r="FU206" s="38"/>
      <c r="FV206" s="38"/>
      <c r="FW206" s="38"/>
      <c r="FX206" s="38"/>
      <c r="FY206" s="38"/>
      <c r="FZ206" s="38"/>
      <c r="GA206" s="38"/>
      <c r="GB206" s="38"/>
      <c r="GC206" s="38"/>
      <c r="GD206" s="38"/>
      <c r="GE206" s="38"/>
      <c r="GF206" s="38"/>
      <c r="GG206" s="38"/>
      <c r="GH206" s="38"/>
      <c r="GI206" s="38"/>
      <c r="GJ206" s="38"/>
      <c r="GK206" s="38"/>
      <c r="GL206" s="38"/>
      <c r="GM206" s="38"/>
      <c r="GN206" s="38"/>
      <c r="GO206" s="38"/>
      <c r="GP206" s="38"/>
      <c r="GQ206" s="38"/>
      <c r="GR206" s="38"/>
      <c r="GS206" s="38"/>
      <c r="GT206" s="38"/>
      <c r="GU206" s="38"/>
      <c r="GV206" s="38"/>
      <c r="GW206" s="38"/>
      <c r="GX206" s="38"/>
      <c r="GY206" s="38"/>
      <c r="GZ206" s="38"/>
      <c r="HA206" s="38"/>
      <c r="HB206" s="38"/>
      <c r="HC206" s="38"/>
      <c r="HD206" s="38"/>
      <c r="HE206" s="38"/>
      <c r="HF206" s="38"/>
      <c r="HG206" s="38"/>
      <c r="HH206" s="38"/>
      <c r="HI206" s="38"/>
      <c r="HJ206" s="38"/>
      <c r="HK206" s="38"/>
      <c r="HL206" s="38"/>
      <c r="HM206" s="38"/>
      <c r="HN206" s="38"/>
      <c r="HO206" s="38"/>
      <c r="HP206" s="38"/>
      <c r="HQ206" s="38"/>
      <c r="HR206" s="38"/>
      <c r="HS206" s="38"/>
      <c r="HT206" s="38"/>
      <c r="HU206" s="38"/>
      <c r="HV206" s="38"/>
      <c r="HW206" s="38"/>
      <c r="HX206" s="38"/>
      <c r="HY206" s="38"/>
      <c r="HZ206" s="38"/>
      <c r="IA206" s="38"/>
      <c r="IB206" s="38"/>
      <c r="IC206" s="38"/>
      <c r="ID206" s="38"/>
      <c r="IE206" s="38"/>
      <c r="IF206" s="38"/>
      <c r="IG206" s="38"/>
      <c r="IH206" s="38"/>
      <c r="II206" s="38"/>
      <c r="IJ206" s="38"/>
      <c r="IK206" s="38"/>
      <c r="IL206" s="38"/>
      <c r="IM206" s="38"/>
      <c r="IN206" s="38"/>
      <c r="IO206" s="38"/>
      <c r="IP206" s="38"/>
      <c r="IQ206" s="38"/>
      <c r="IR206" s="38"/>
      <c r="IS206" s="38"/>
      <c r="IT206" s="38"/>
      <c r="IU206" s="38"/>
      <c r="IV206" s="38"/>
      <c r="IW206" s="38"/>
      <c r="IX206" s="38"/>
      <c r="IY206" s="38"/>
      <c r="IZ206" s="38"/>
      <c r="JA206" s="38"/>
      <c r="JB206" s="38"/>
      <c r="JC206" s="38"/>
      <c r="JD206" s="38"/>
      <c r="JE206" s="38"/>
      <c r="JF206" s="38"/>
      <c r="JG206" s="38"/>
      <c r="JH206" s="38"/>
      <c r="JI206" s="38"/>
      <c r="JJ206" s="38"/>
      <c r="JK206" s="38"/>
      <c r="JL206" s="38"/>
      <c r="JM206" s="38"/>
      <c r="JN206" s="38"/>
      <c r="JO206" s="38"/>
      <c r="JP206" s="38"/>
      <c r="JQ206" s="38"/>
      <c r="JR206" s="38"/>
      <c r="JS206" s="38"/>
      <c r="JT206" s="38"/>
      <c r="JU206" s="38"/>
      <c r="JV206" s="38"/>
      <c r="JW206" s="38"/>
      <c r="JX206" s="38"/>
      <c r="JY206" s="38"/>
      <c r="JZ206" s="38"/>
      <c r="KA206" s="38"/>
      <c r="KB206" s="38"/>
      <c r="KC206" s="38"/>
      <c r="KD206" s="38"/>
      <c r="KE206" s="38"/>
      <c r="KF206" s="38"/>
      <c r="KG206" s="38"/>
      <c r="KH206" s="38"/>
      <c r="KI206" s="38"/>
      <c r="KJ206" s="38"/>
      <c r="KK206" s="38"/>
      <c r="KL206" s="38"/>
      <c r="KM206" s="38"/>
      <c r="KN206" s="38"/>
      <c r="KO206" s="38"/>
      <c r="KP206" s="38"/>
      <c r="KQ206" s="38"/>
      <c r="KR206" s="38"/>
      <c r="KS206" s="38"/>
      <c r="KT206" s="38"/>
      <c r="KU206" s="38"/>
      <c r="KV206" s="38"/>
      <c r="KW206" s="38"/>
      <c r="KX206" s="38"/>
      <c r="KY206" s="38"/>
      <c r="KZ206" s="38"/>
      <c r="LA206" s="38"/>
      <c r="LB206" s="38"/>
      <c r="LC206" s="38"/>
      <c r="LD206" s="38"/>
      <c r="LE206" s="38"/>
      <c r="LF206" s="38"/>
      <c r="LG206" s="38"/>
      <c r="LH206" s="38"/>
      <c r="LI206" s="38"/>
      <c r="LJ206" s="38"/>
      <c r="LK206" s="38"/>
      <c r="LL206" s="38"/>
      <c r="LM206" s="38"/>
      <c r="LN206" s="38"/>
      <c r="LO206" s="38"/>
      <c r="LP206" s="38"/>
      <c r="LQ206" s="38"/>
      <c r="LR206" s="38"/>
      <c r="LS206" s="38"/>
      <c r="LT206" s="38"/>
      <c r="LU206" s="38"/>
      <c r="LV206" s="38"/>
      <c r="LW206" s="38"/>
      <c r="LX206" s="38"/>
      <c r="LY206" s="38"/>
      <c r="LZ206" s="38"/>
      <c r="MA206" s="38"/>
      <c r="MB206" s="38"/>
      <c r="MC206" s="38"/>
      <c r="MD206" s="38"/>
      <c r="ME206" s="38"/>
      <c r="MF206" s="38"/>
      <c r="MG206" s="38"/>
      <c r="MH206" s="38"/>
      <c r="MI206" s="38"/>
      <c r="MJ206" s="38"/>
      <c r="MK206" s="38"/>
      <c r="ML206" s="38"/>
      <c r="MM206" s="38"/>
      <c r="MN206" s="38"/>
      <c r="MO206" s="38"/>
      <c r="MP206" s="38"/>
      <c r="MQ206" s="38"/>
      <c r="MR206" s="38"/>
      <c r="MS206" s="38"/>
      <c r="MT206" s="38"/>
      <c r="MU206" s="38"/>
      <c r="MV206" s="38"/>
      <c r="MW206" s="38"/>
      <c r="MX206" s="38"/>
      <c r="MY206" s="38"/>
      <c r="MZ206" s="38"/>
      <c r="NA206" s="38"/>
      <c r="NB206" s="38"/>
      <c r="NC206" s="38"/>
      <c r="ND206" s="38"/>
      <c r="NE206" s="38"/>
      <c r="NF206" s="38"/>
      <c r="NG206" s="38"/>
      <c r="NH206" s="38"/>
      <c r="NI206" s="38"/>
      <c r="NJ206" s="38"/>
      <c r="NK206" s="38"/>
      <c r="NL206" s="38"/>
      <c r="NM206" s="38"/>
      <c r="NN206" s="38"/>
      <c r="NO206" s="38"/>
      <c r="NP206" s="38"/>
      <c r="NQ206" s="38"/>
      <c r="NR206" s="38"/>
      <c r="NS206" s="38"/>
      <c r="NT206" s="38"/>
      <c r="NU206" s="38"/>
      <c r="NV206" s="38"/>
      <c r="NW206" s="38"/>
      <c r="NX206" s="38"/>
      <c r="NY206" s="38"/>
      <c r="NZ206" s="38"/>
      <c r="OA206" s="38"/>
      <c r="OB206" s="38"/>
      <c r="OC206" s="38"/>
      <c r="OD206" s="38"/>
      <c r="OE206" s="38"/>
      <c r="OF206" s="38"/>
      <c r="OG206" s="38"/>
      <c r="OH206" s="38"/>
      <c r="OI206" s="38"/>
      <c r="OJ206" s="38"/>
      <c r="OK206" s="38"/>
      <c r="OL206" s="38"/>
      <c r="OM206" s="38"/>
      <c r="ON206" s="38"/>
      <c r="OO206" s="38"/>
      <c r="OP206" s="38"/>
      <c r="OQ206" s="38"/>
      <c r="OR206" s="38"/>
      <c r="OS206" s="38"/>
      <c r="OT206" s="38"/>
      <c r="OU206" s="38"/>
      <c r="OV206" s="38"/>
      <c r="OW206" s="38"/>
      <c r="OX206" s="38"/>
      <c r="OY206" s="38"/>
      <c r="OZ206" s="38"/>
      <c r="PA206" s="38"/>
      <c r="PB206" s="38"/>
      <c r="PC206" s="38"/>
      <c r="PD206" s="38"/>
      <c r="PE206" s="38"/>
      <c r="PF206" s="38"/>
      <c r="PG206" s="38"/>
      <c r="PH206" s="38"/>
      <c r="PI206" s="38"/>
      <c r="PJ206" s="38"/>
      <c r="PK206" s="38"/>
      <c r="PL206" s="38"/>
      <c r="PM206" s="38"/>
      <c r="PN206" s="38"/>
      <c r="PO206" s="38"/>
      <c r="PP206" s="38"/>
      <c r="PQ206" s="38"/>
      <c r="PR206" s="38"/>
      <c r="PS206" s="38"/>
      <c r="PT206" s="38"/>
      <c r="PU206" s="38"/>
      <c r="PV206" s="38"/>
      <c r="PW206" s="38"/>
      <c r="PX206" s="38"/>
      <c r="PY206" s="38"/>
      <c r="PZ206" s="38"/>
      <c r="QA206" s="38"/>
      <c r="QB206" s="38"/>
      <c r="QC206" s="38"/>
      <c r="QD206" s="38"/>
      <c r="QE206" s="38"/>
      <c r="QF206" s="38"/>
      <c r="QG206" s="38"/>
      <c r="QH206" s="38"/>
      <c r="QI206" s="38"/>
      <c r="QJ206" s="38"/>
      <c r="QK206" s="38"/>
      <c r="QL206" s="38"/>
      <c r="QM206" s="38"/>
      <c r="QN206" s="38"/>
      <c r="QO206" s="38"/>
      <c r="QP206" s="38"/>
      <c r="QQ206" s="38"/>
      <c r="QR206" s="38"/>
      <c r="QS206" s="38"/>
      <c r="QT206" s="38"/>
      <c r="QU206" s="38"/>
      <c r="QV206" s="38"/>
      <c r="QW206" s="38"/>
      <c r="QX206" s="38"/>
      <c r="QY206" s="38"/>
      <c r="QZ206" s="38"/>
      <c r="RA206" s="38"/>
      <c r="RB206" s="38"/>
      <c r="RC206" s="38"/>
      <c r="RD206" s="38"/>
      <c r="RE206" s="38"/>
      <c r="RF206" s="38"/>
      <c r="RG206" s="38"/>
      <c r="RH206" s="38"/>
      <c r="RI206" s="38"/>
      <c r="RJ206" s="38"/>
      <c r="RK206" s="38"/>
      <c r="RL206" s="38"/>
      <c r="RM206" s="38"/>
      <c r="RN206" s="38"/>
      <c r="RO206" s="38"/>
      <c r="RP206" s="38"/>
      <c r="RQ206" s="38"/>
      <c r="RR206" s="38"/>
      <c r="RS206" s="38"/>
      <c r="RT206" s="38"/>
      <c r="RU206" s="38"/>
      <c r="RV206" s="38"/>
      <c r="RW206" s="38"/>
      <c r="RX206" s="38"/>
      <c r="RY206" s="38"/>
      <c r="RZ206" s="38"/>
      <c r="SA206" s="38"/>
      <c r="SB206" s="38"/>
      <c r="SC206" s="38"/>
      <c r="SD206" s="38"/>
      <c r="SE206" s="38"/>
      <c r="SF206" s="38"/>
      <c r="SG206" s="38"/>
      <c r="SH206" s="38"/>
      <c r="SI206" s="38"/>
      <c r="SJ206" s="38"/>
      <c r="SK206" s="38"/>
      <c r="SL206" s="38"/>
      <c r="SM206" s="38"/>
      <c r="SN206" s="38"/>
      <c r="SO206" s="38"/>
      <c r="SP206" s="38"/>
      <c r="SQ206" s="38"/>
      <c r="SR206" s="38"/>
      <c r="SS206" s="38"/>
      <c r="ST206" s="38"/>
      <c r="SU206" s="38"/>
      <c r="SV206" s="38"/>
      <c r="SW206" s="38"/>
      <c r="SX206" s="38"/>
      <c r="SY206" s="38"/>
      <c r="SZ206" s="38"/>
      <c r="TA206" s="38"/>
      <c r="TB206" s="38"/>
      <c r="TC206" s="38"/>
      <c r="TD206" s="38"/>
      <c r="TE206" s="38"/>
      <c r="TF206" s="38"/>
      <c r="TG206" s="38"/>
      <c r="TH206" s="38"/>
      <c r="TI206" s="38"/>
      <c r="TJ206" s="38"/>
      <c r="TK206" s="38"/>
      <c r="TL206" s="38"/>
      <c r="TM206" s="38"/>
      <c r="TN206" s="38"/>
      <c r="TO206" s="38"/>
      <c r="TP206" s="38"/>
      <c r="TQ206" s="38"/>
      <c r="TR206" s="38"/>
      <c r="TS206" s="38"/>
      <c r="TT206" s="38">
        <v>2</v>
      </c>
      <c r="TU206" s="38"/>
      <c r="TV206" s="38"/>
      <c r="TW206" s="38"/>
      <c r="TX206" s="38"/>
      <c r="TY206" s="38"/>
      <c r="TZ206" s="38"/>
      <c r="UA206" s="38"/>
      <c r="UB206" s="38"/>
      <c r="UC206" s="38"/>
      <c r="UD206" s="38"/>
      <c r="UE206" s="38"/>
      <c r="UF206" s="38"/>
      <c r="UG206" s="38"/>
      <c r="UH206" s="38"/>
      <c r="UI206" s="38"/>
      <c r="UJ206" s="38"/>
      <c r="UK206" s="38">
        <v>2</v>
      </c>
      <c r="UL206" s="38"/>
      <c r="UM206" s="38"/>
      <c r="UN206" s="38"/>
      <c r="UO206" s="38"/>
      <c r="UP206" s="38"/>
      <c r="UQ206" s="38"/>
      <c r="UR206" s="38"/>
      <c r="US206" s="38"/>
      <c r="UT206" s="38"/>
      <c r="UU206" s="38"/>
      <c r="UV206" s="38"/>
      <c r="UW206" s="38"/>
      <c r="UX206" s="38"/>
      <c r="UY206" s="38"/>
      <c r="UZ206" s="38"/>
      <c r="VA206" s="38"/>
      <c r="VB206" s="38"/>
      <c r="VC206" s="38"/>
      <c r="VD206" s="38"/>
      <c r="VE206" s="38"/>
      <c r="VF206" s="38"/>
      <c r="VG206" s="38"/>
      <c r="VH206" s="38"/>
      <c r="VI206" s="38"/>
      <c r="VJ206" s="38"/>
      <c r="VK206" s="38"/>
      <c r="VL206" s="38"/>
      <c r="VM206" s="38"/>
      <c r="VN206" s="38"/>
      <c r="VO206" s="38"/>
      <c r="VP206" s="38"/>
      <c r="VQ206" s="38"/>
      <c r="VR206" s="38"/>
      <c r="VS206" s="38"/>
      <c r="VT206" s="38"/>
      <c r="VU206" s="38"/>
      <c r="VV206" s="38"/>
      <c r="VW206" s="38"/>
      <c r="VX206" s="38"/>
      <c r="VY206" s="38"/>
      <c r="VZ206" s="38"/>
      <c r="WA206" s="38"/>
      <c r="WB206" s="38"/>
      <c r="WC206" s="38"/>
      <c r="WD206" s="38"/>
      <c r="WE206" s="38"/>
      <c r="WF206" s="38"/>
      <c r="WG206" s="38"/>
      <c r="WH206" s="38"/>
      <c r="WI206" s="38"/>
      <c r="WJ206" s="38"/>
      <c r="WK206" s="38"/>
      <c r="WL206" s="38"/>
      <c r="WM206" s="38"/>
      <c r="WN206" s="38"/>
      <c r="WO206" s="38"/>
      <c r="WP206" s="38"/>
      <c r="WQ206" s="38"/>
      <c r="WR206" s="38"/>
      <c r="WS206" s="38"/>
      <c r="WT206" s="38"/>
      <c r="WU206" s="38"/>
      <c r="WV206" s="38"/>
      <c r="WW206" s="38"/>
      <c r="WX206" s="38"/>
      <c r="WY206" s="38"/>
      <c r="WZ206" s="38"/>
      <c r="XA206" s="38"/>
      <c r="XB206" s="38"/>
      <c r="XC206" s="38"/>
      <c r="XD206" s="38"/>
      <c r="XE206" s="38"/>
      <c r="XF206" s="38"/>
      <c r="XG206" s="38"/>
      <c r="XH206" s="38"/>
      <c r="XI206" s="38"/>
      <c r="XJ206" s="38"/>
      <c r="XK206" s="38"/>
      <c r="XL206" s="38"/>
      <c r="XM206" s="38"/>
      <c r="XN206" s="38"/>
      <c r="XO206" s="38"/>
      <c r="XP206" s="38"/>
      <c r="XQ206" s="38"/>
      <c r="XR206" s="38"/>
      <c r="XS206" s="38"/>
      <c r="XT206" s="38"/>
      <c r="XU206" s="38"/>
      <c r="XV206" s="38"/>
      <c r="XW206" s="38"/>
      <c r="XX206" s="38"/>
      <c r="XY206" s="38"/>
      <c r="XZ206" s="38"/>
      <c r="YA206" s="38"/>
      <c r="YB206" s="38"/>
      <c r="YC206" s="38"/>
      <c r="YD206" s="38"/>
      <c r="YE206" s="38"/>
      <c r="YF206" s="38"/>
      <c r="YG206" s="38"/>
      <c r="YH206" s="38"/>
      <c r="YI206" s="38"/>
      <c r="YJ206" s="38"/>
      <c r="YK206" s="38"/>
      <c r="YL206" s="38"/>
      <c r="YM206" s="38"/>
      <c r="YN206" s="38"/>
      <c r="YO206" s="38"/>
      <c r="YP206" s="38"/>
      <c r="YQ206" s="38"/>
      <c r="YR206" s="38"/>
      <c r="YS206" s="38"/>
      <c r="YT206" s="38"/>
      <c r="YU206" s="38"/>
      <c r="YV206" s="38"/>
      <c r="YW206" s="38"/>
      <c r="YX206" s="38"/>
      <c r="YY206" s="38"/>
      <c r="YZ206" s="38"/>
      <c r="ZA206" s="38"/>
      <c r="ZB206" s="38"/>
      <c r="ZC206" s="38"/>
      <c r="ZD206" s="38"/>
      <c r="ZE206" s="38"/>
      <c r="ZF206" s="38"/>
      <c r="ZG206" s="38"/>
      <c r="ZH206" s="38"/>
      <c r="ZI206" s="38"/>
      <c r="ZJ206" s="38"/>
      <c r="ZK206" s="38"/>
      <c r="ZL206" s="38"/>
      <c r="ZM206" s="38"/>
      <c r="ZN206" s="38"/>
      <c r="ZO206" s="38"/>
      <c r="ZP206" s="38"/>
      <c r="ZQ206" s="38"/>
      <c r="ZR206" s="38"/>
      <c r="ZS206" s="38"/>
      <c r="ZT206" s="38"/>
      <c r="ZU206" s="38"/>
      <c r="ZV206" s="38"/>
      <c r="ZW206" s="38"/>
      <c r="ZX206" s="38"/>
      <c r="ZY206" s="38"/>
      <c r="ZZ206" s="38"/>
      <c r="AAA206" s="38"/>
      <c r="AAB206" s="38"/>
      <c r="AAC206" s="38"/>
      <c r="AAD206" s="38"/>
      <c r="AAE206" s="38"/>
      <c r="AAF206" s="38"/>
      <c r="AAG206" s="38"/>
      <c r="AAH206" s="38"/>
      <c r="AAI206" s="38"/>
      <c r="AAJ206" s="31">
        <f t="shared" si="21"/>
        <v>0</v>
      </c>
      <c r="AAK206" s="5"/>
    </row>
    <row r="207" spans="1:713" s="36" customFormat="1" x14ac:dyDescent="0.25">
      <c r="A207" s="43" t="s">
        <v>388</v>
      </c>
      <c r="B207" s="77">
        <f t="shared" si="20"/>
        <v>0</v>
      </c>
      <c r="C207" s="69">
        <v>10</v>
      </c>
      <c r="D207" s="71">
        <v>43269</v>
      </c>
      <c r="E207" s="79">
        <v>15.7</v>
      </c>
      <c r="F207" s="79">
        <f t="shared" si="22"/>
        <v>0</v>
      </c>
      <c r="G207" s="77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  <c r="AK207" s="38"/>
      <c r="AL207" s="38"/>
      <c r="AM207" s="38"/>
      <c r="AN207" s="38"/>
      <c r="AO207" s="38"/>
      <c r="AP207" s="38"/>
      <c r="AQ207" s="38"/>
      <c r="AR207" s="38"/>
      <c r="AS207" s="38"/>
      <c r="AT207" s="38"/>
      <c r="AU207" s="38"/>
      <c r="AV207" s="38"/>
      <c r="AW207" s="38"/>
      <c r="AX207" s="38"/>
      <c r="AY207" s="38"/>
      <c r="AZ207" s="38"/>
      <c r="BA207" s="38"/>
      <c r="BB207" s="38"/>
      <c r="BC207" s="38"/>
      <c r="BD207" s="38"/>
      <c r="BE207" s="38"/>
      <c r="BF207" s="38"/>
      <c r="BG207" s="38"/>
      <c r="BH207" s="38"/>
      <c r="BI207" s="38"/>
      <c r="BJ207" s="38"/>
      <c r="BK207" s="38"/>
      <c r="BL207" s="38"/>
      <c r="BM207" s="38"/>
      <c r="BN207" s="38"/>
      <c r="BO207" s="38"/>
      <c r="BP207" s="38"/>
      <c r="BQ207" s="38"/>
      <c r="BR207" s="38"/>
      <c r="BS207" s="38"/>
      <c r="BT207" s="38"/>
      <c r="BU207" s="38"/>
      <c r="BV207" s="38"/>
      <c r="BW207" s="38"/>
      <c r="BX207" s="38"/>
      <c r="BY207" s="38"/>
      <c r="BZ207" s="38"/>
      <c r="CA207" s="38"/>
      <c r="CB207" s="38"/>
      <c r="CC207" s="38"/>
      <c r="CD207" s="38"/>
      <c r="CE207" s="38"/>
      <c r="CF207" s="38"/>
      <c r="CG207" s="38"/>
      <c r="CH207" s="38"/>
      <c r="CI207" s="38"/>
      <c r="CJ207" s="38"/>
      <c r="CK207" s="38"/>
      <c r="CL207" s="38"/>
      <c r="CM207" s="38"/>
      <c r="CN207" s="38"/>
      <c r="CO207" s="38"/>
      <c r="CP207" s="38"/>
      <c r="CQ207" s="38"/>
      <c r="CR207" s="38"/>
      <c r="CS207" s="38"/>
      <c r="CT207" s="38"/>
      <c r="CU207" s="38"/>
      <c r="CV207" s="38"/>
      <c r="CW207" s="38"/>
      <c r="CX207" s="38"/>
      <c r="CY207" s="38"/>
      <c r="CZ207" s="38"/>
      <c r="DA207" s="38"/>
      <c r="DB207" s="38"/>
      <c r="DC207" s="38"/>
      <c r="DD207" s="38"/>
      <c r="DE207" s="38"/>
      <c r="DF207" s="38"/>
      <c r="DG207" s="38"/>
      <c r="DH207" s="38"/>
      <c r="DI207" s="38"/>
      <c r="DJ207" s="38"/>
      <c r="DK207" s="38"/>
      <c r="DL207" s="38"/>
      <c r="DM207" s="38"/>
      <c r="DN207" s="38"/>
      <c r="DO207" s="38"/>
      <c r="DP207" s="38"/>
      <c r="DQ207" s="38"/>
      <c r="DR207" s="38"/>
      <c r="DS207" s="38"/>
      <c r="DT207" s="38"/>
      <c r="DU207" s="38"/>
      <c r="DV207" s="38"/>
      <c r="DW207" s="38"/>
      <c r="DX207" s="38"/>
      <c r="DY207" s="38"/>
      <c r="DZ207" s="38"/>
      <c r="EA207" s="38"/>
      <c r="EB207" s="38"/>
      <c r="EC207" s="38"/>
      <c r="ED207" s="38"/>
      <c r="EE207" s="38"/>
      <c r="EF207" s="38"/>
      <c r="EG207" s="38"/>
      <c r="EH207" s="38"/>
      <c r="EI207" s="38"/>
      <c r="EJ207" s="38"/>
      <c r="EK207" s="38"/>
      <c r="EL207" s="38"/>
      <c r="EM207" s="38"/>
      <c r="EN207" s="38"/>
      <c r="EO207" s="38"/>
      <c r="EP207" s="38"/>
      <c r="EQ207" s="38"/>
      <c r="ER207" s="38"/>
      <c r="ES207" s="38"/>
      <c r="ET207" s="38"/>
      <c r="EU207" s="38"/>
      <c r="EV207" s="38"/>
      <c r="EW207" s="38"/>
      <c r="EX207" s="38"/>
      <c r="EY207" s="38"/>
      <c r="EZ207" s="38"/>
      <c r="FA207" s="38"/>
      <c r="FB207" s="38"/>
      <c r="FC207" s="38"/>
      <c r="FD207" s="38"/>
      <c r="FE207" s="38"/>
      <c r="FF207" s="38"/>
      <c r="FG207" s="38"/>
      <c r="FH207" s="38"/>
      <c r="FI207" s="38"/>
      <c r="FJ207" s="38"/>
      <c r="FK207" s="38"/>
      <c r="FL207" s="38"/>
      <c r="FM207" s="38"/>
      <c r="FN207" s="38"/>
      <c r="FO207" s="38"/>
      <c r="FP207" s="38"/>
      <c r="FQ207" s="38"/>
      <c r="FR207" s="38"/>
      <c r="FS207" s="38"/>
      <c r="FT207" s="38"/>
      <c r="FU207" s="38"/>
      <c r="FV207" s="38"/>
      <c r="FW207" s="38"/>
      <c r="FX207" s="38"/>
      <c r="FY207" s="38"/>
      <c r="FZ207" s="38"/>
      <c r="GA207" s="38"/>
      <c r="GB207" s="38"/>
      <c r="GC207" s="38"/>
      <c r="GD207" s="38"/>
      <c r="GE207" s="38"/>
      <c r="GF207" s="38"/>
      <c r="GG207" s="38"/>
      <c r="GH207" s="38"/>
      <c r="GI207" s="38"/>
      <c r="GJ207" s="38"/>
      <c r="GK207" s="38"/>
      <c r="GL207" s="38"/>
      <c r="GM207" s="38"/>
      <c r="GN207" s="38"/>
      <c r="GO207" s="38"/>
      <c r="GP207" s="38"/>
      <c r="GQ207" s="38"/>
      <c r="GR207" s="38"/>
      <c r="GS207" s="38"/>
      <c r="GT207" s="38"/>
      <c r="GU207" s="38"/>
      <c r="GV207" s="38"/>
      <c r="GW207" s="38"/>
      <c r="GX207" s="38"/>
      <c r="GY207" s="38"/>
      <c r="GZ207" s="38"/>
      <c r="HA207" s="38"/>
      <c r="HB207" s="38"/>
      <c r="HC207" s="38"/>
      <c r="HD207" s="38"/>
      <c r="HE207" s="38"/>
      <c r="HF207" s="38"/>
      <c r="HG207" s="38"/>
      <c r="HH207" s="38"/>
      <c r="HI207" s="38"/>
      <c r="HJ207" s="38"/>
      <c r="HK207" s="38"/>
      <c r="HL207" s="38"/>
      <c r="HM207" s="38"/>
      <c r="HN207" s="38"/>
      <c r="HO207" s="38"/>
      <c r="HP207" s="38"/>
      <c r="HQ207" s="38"/>
      <c r="HR207" s="38"/>
      <c r="HS207" s="38"/>
      <c r="HT207" s="38"/>
      <c r="HU207" s="38"/>
      <c r="HV207" s="38"/>
      <c r="HW207" s="38"/>
      <c r="HX207" s="38"/>
      <c r="HY207" s="38">
        <v>30</v>
      </c>
      <c r="HZ207" s="38"/>
      <c r="IA207" s="38"/>
      <c r="IB207" s="38"/>
      <c r="IC207" s="38"/>
      <c r="ID207" s="38"/>
      <c r="IE207" s="38"/>
      <c r="IF207" s="38"/>
      <c r="IG207" s="38"/>
      <c r="IH207" s="38"/>
      <c r="II207" s="38"/>
      <c r="IJ207" s="38"/>
      <c r="IK207" s="38"/>
      <c r="IL207" s="38"/>
      <c r="IM207" s="38"/>
      <c r="IN207" s="38"/>
      <c r="IO207" s="38"/>
      <c r="IP207" s="38"/>
      <c r="IQ207" s="38"/>
      <c r="IR207" s="38"/>
      <c r="IS207" s="38">
        <v>30</v>
      </c>
      <c r="IT207" s="38"/>
      <c r="IU207" s="38"/>
      <c r="IV207" s="38"/>
      <c r="IW207" s="38"/>
      <c r="IX207" s="38"/>
      <c r="IY207" s="38"/>
      <c r="IZ207" s="38"/>
      <c r="JA207" s="38"/>
      <c r="JB207" s="38"/>
      <c r="JC207" s="38"/>
      <c r="JD207" s="38"/>
      <c r="JE207" s="38"/>
      <c r="JF207" s="38"/>
      <c r="JG207" s="38"/>
      <c r="JH207" s="38"/>
      <c r="JI207" s="38"/>
      <c r="JJ207" s="38"/>
      <c r="JK207" s="38"/>
      <c r="JL207" s="38"/>
      <c r="JM207" s="38"/>
      <c r="JN207" s="38"/>
      <c r="JO207" s="38"/>
      <c r="JP207" s="38"/>
      <c r="JQ207" s="38"/>
      <c r="JR207" s="38"/>
      <c r="JS207" s="38"/>
      <c r="JT207" s="38"/>
      <c r="JU207" s="38"/>
      <c r="JV207" s="38"/>
      <c r="JW207" s="38"/>
      <c r="JX207" s="38"/>
      <c r="JY207" s="38"/>
      <c r="JZ207" s="38"/>
      <c r="KA207" s="38"/>
      <c r="KB207" s="38"/>
      <c r="KC207" s="38"/>
      <c r="KD207" s="38"/>
      <c r="KE207" s="38"/>
      <c r="KF207" s="38"/>
      <c r="KG207" s="38"/>
      <c r="KH207" s="38"/>
      <c r="KI207" s="38"/>
      <c r="KJ207" s="38"/>
      <c r="KK207" s="38"/>
      <c r="KL207" s="38"/>
      <c r="KM207" s="38"/>
      <c r="KN207" s="38"/>
      <c r="KO207" s="38"/>
      <c r="KP207" s="38"/>
      <c r="KQ207" s="38"/>
      <c r="KR207" s="38"/>
      <c r="KS207" s="38"/>
      <c r="KT207" s="38"/>
      <c r="KU207" s="38"/>
      <c r="KV207" s="38"/>
      <c r="KW207" s="38"/>
      <c r="KX207" s="38"/>
      <c r="KY207" s="38"/>
      <c r="KZ207" s="38"/>
      <c r="LA207" s="38"/>
      <c r="LB207" s="38"/>
      <c r="LC207" s="38"/>
      <c r="LD207" s="38"/>
      <c r="LE207" s="38"/>
      <c r="LF207" s="38"/>
      <c r="LG207" s="38"/>
      <c r="LH207" s="38"/>
      <c r="LI207" s="38"/>
      <c r="LJ207" s="38"/>
      <c r="LK207" s="38"/>
      <c r="LL207" s="38">
        <v>20</v>
      </c>
      <c r="LM207" s="38"/>
      <c r="LN207" s="38"/>
      <c r="LO207" s="38"/>
      <c r="LP207" s="38"/>
      <c r="LQ207" s="38"/>
      <c r="LR207" s="38"/>
      <c r="LS207" s="38"/>
      <c r="LT207" s="38"/>
      <c r="LU207" s="38"/>
      <c r="LV207" s="38"/>
      <c r="LW207" s="38"/>
      <c r="LX207" s="38"/>
      <c r="LY207" s="38"/>
      <c r="LZ207" s="38">
        <v>20</v>
      </c>
      <c r="MA207" s="38"/>
      <c r="MB207" s="38"/>
      <c r="MC207" s="38"/>
      <c r="MD207" s="38"/>
      <c r="ME207" s="38"/>
      <c r="MF207" s="38"/>
      <c r="MG207" s="38"/>
      <c r="MH207" s="38"/>
      <c r="MI207" s="38"/>
      <c r="MJ207" s="38"/>
      <c r="MK207" s="38"/>
      <c r="ML207" s="38"/>
      <c r="MM207" s="38"/>
      <c r="MN207" s="38"/>
      <c r="MO207" s="38"/>
      <c r="MP207" s="38"/>
      <c r="MQ207" s="38"/>
      <c r="MR207" s="38"/>
      <c r="MS207" s="38"/>
      <c r="MT207" s="38"/>
      <c r="MU207" s="38"/>
      <c r="MV207" s="38"/>
      <c r="MW207" s="38"/>
      <c r="MX207" s="38"/>
      <c r="MY207" s="38"/>
      <c r="MZ207" s="38"/>
      <c r="NA207" s="38"/>
      <c r="NB207" s="38"/>
      <c r="NC207" s="38"/>
      <c r="ND207" s="38"/>
      <c r="NE207" s="38"/>
      <c r="NF207" s="38"/>
      <c r="NG207" s="38"/>
      <c r="NH207" s="38"/>
      <c r="NI207" s="38"/>
      <c r="NJ207" s="38"/>
      <c r="NK207" s="38"/>
      <c r="NL207" s="38"/>
      <c r="NM207" s="38"/>
      <c r="NN207" s="38"/>
      <c r="NO207" s="38"/>
      <c r="NP207" s="38"/>
      <c r="NQ207" s="38"/>
      <c r="NR207" s="38"/>
      <c r="NS207" s="38"/>
      <c r="NT207" s="38"/>
      <c r="NU207" s="38"/>
      <c r="NV207" s="38"/>
      <c r="NW207" s="38"/>
      <c r="NX207" s="38"/>
      <c r="NY207" s="38"/>
      <c r="NZ207" s="38"/>
      <c r="OA207" s="38"/>
      <c r="OB207" s="38"/>
      <c r="OC207" s="38"/>
      <c r="OD207" s="38"/>
      <c r="OE207" s="38"/>
      <c r="OF207" s="38"/>
      <c r="OG207" s="38"/>
      <c r="OH207" s="38"/>
      <c r="OI207" s="38"/>
      <c r="OJ207" s="38"/>
      <c r="OK207" s="38"/>
      <c r="OL207" s="38"/>
      <c r="OM207" s="38"/>
      <c r="ON207" s="38"/>
      <c r="OO207" s="38"/>
      <c r="OP207" s="38"/>
      <c r="OQ207" s="38"/>
      <c r="OR207" s="38"/>
      <c r="OS207" s="38"/>
      <c r="OT207" s="38"/>
      <c r="OU207" s="38"/>
      <c r="OV207" s="38"/>
      <c r="OW207" s="38"/>
      <c r="OX207" s="38"/>
      <c r="OY207" s="38"/>
      <c r="OZ207" s="38"/>
      <c r="PA207" s="38"/>
      <c r="PB207" s="38"/>
      <c r="PC207" s="38"/>
      <c r="PD207" s="38"/>
      <c r="PE207" s="38"/>
      <c r="PF207" s="38"/>
      <c r="PG207" s="38"/>
      <c r="PH207" s="38"/>
      <c r="PI207" s="38"/>
      <c r="PJ207" s="38"/>
      <c r="PK207" s="38"/>
      <c r="PL207" s="38"/>
      <c r="PM207" s="38"/>
      <c r="PN207" s="38"/>
      <c r="PO207" s="38"/>
      <c r="PP207" s="38"/>
      <c r="PQ207" s="38"/>
      <c r="PR207" s="38"/>
      <c r="PS207" s="38"/>
      <c r="PT207" s="38"/>
      <c r="PU207" s="38"/>
      <c r="PV207" s="38"/>
      <c r="PW207" s="38"/>
      <c r="PX207" s="38"/>
      <c r="PY207" s="38"/>
      <c r="PZ207" s="38"/>
      <c r="QA207" s="38"/>
      <c r="QB207" s="38"/>
      <c r="QC207" s="38"/>
      <c r="QD207" s="38"/>
      <c r="QE207" s="38"/>
      <c r="QF207" s="38"/>
      <c r="QG207" s="38"/>
      <c r="QH207" s="38"/>
      <c r="QI207" s="38"/>
      <c r="QJ207" s="38"/>
      <c r="QK207" s="38"/>
      <c r="QL207" s="38"/>
      <c r="QM207" s="38"/>
      <c r="QN207" s="38"/>
      <c r="QO207" s="38"/>
      <c r="QP207" s="38"/>
      <c r="QQ207" s="38"/>
      <c r="QR207" s="38"/>
      <c r="QS207" s="38"/>
      <c r="QT207" s="38"/>
      <c r="QU207" s="38"/>
      <c r="QV207" s="38"/>
      <c r="QW207" s="38"/>
      <c r="QX207" s="38"/>
      <c r="QY207" s="38"/>
      <c r="QZ207" s="38"/>
      <c r="RA207" s="38"/>
      <c r="RB207" s="38"/>
      <c r="RC207" s="38"/>
      <c r="RD207" s="38"/>
      <c r="RE207" s="38"/>
      <c r="RF207" s="38"/>
      <c r="RG207" s="38"/>
      <c r="RH207" s="38"/>
      <c r="RI207" s="38"/>
      <c r="RJ207" s="38"/>
      <c r="RK207" s="38"/>
      <c r="RL207" s="38"/>
      <c r="RM207" s="38"/>
      <c r="RN207" s="38"/>
      <c r="RO207" s="38"/>
      <c r="RP207" s="38"/>
      <c r="RQ207" s="38"/>
      <c r="RR207" s="38"/>
      <c r="RS207" s="38"/>
      <c r="RT207" s="38"/>
      <c r="RU207" s="38"/>
      <c r="RV207" s="38"/>
      <c r="RW207" s="38"/>
      <c r="RX207" s="38"/>
      <c r="RY207" s="38"/>
      <c r="RZ207" s="38"/>
      <c r="SA207" s="38"/>
      <c r="SB207" s="38"/>
      <c r="SC207" s="38"/>
      <c r="SD207" s="38"/>
      <c r="SE207" s="38"/>
      <c r="SF207" s="38"/>
      <c r="SG207" s="38"/>
      <c r="SH207" s="38"/>
      <c r="SI207" s="38"/>
      <c r="SJ207" s="38"/>
      <c r="SK207" s="38"/>
      <c r="SL207" s="38"/>
      <c r="SM207" s="38"/>
      <c r="SN207" s="38"/>
      <c r="SO207" s="38"/>
      <c r="SP207" s="38"/>
      <c r="SQ207" s="38"/>
      <c r="SR207" s="38"/>
      <c r="SS207" s="38"/>
      <c r="ST207" s="38"/>
      <c r="SU207" s="38"/>
      <c r="SV207" s="38"/>
      <c r="SW207" s="38"/>
      <c r="SX207" s="38"/>
      <c r="SY207" s="38"/>
      <c r="SZ207" s="38"/>
      <c r="TA207" s="38"/>
      <c r="TB207" s="38"/>
      <c r="TC207" s="38"/>
      <c r="TD207" s="38"/>
      <c r="TE207" s="38"/>
      <c r="TF207" s="38"/>
      <c r="TG207" s="38"/>
      <c r="TH207" s="38"/>
      <c r="TI207" s="38"/>
      <c r="TJ207" s="38"/>
      <c r="TK207" s="38"/>
      <c r="TL207" s="38"/>
      <c r="TM207" s="38"/>
      <c r="TN207" s="38"/>
      <c r="TO207" s="38"/>
      <c r="TP207" s="38"/>
      <c r="TQ207" s="38"/>
      <c r="TR207" s="38"/>
      <c r="TS207" s="38"/>
      <c r="TT207" s="38"/>
      <c r="TU207" s="38"/>
      <c r="TV207" s="38"/>
      <c r="TW207" s="38"/>
      <c r="TX207" s="38"/>
      <c r="TY207" s="38"/>
      <c r="TZ207" s="38"/>
      <c r="UA207" s="38"/>
      <c r="UB207" s="38"/>
      <c r="UC207" s="38"/>
      <c r="UD207" s="38"/>
      <c r="UE207" s="38"/>
      <c r="UF207" s="38"/>
      <c r="UG207" s="38"/>
      <c r="UH207" s="38"/>
      <c r="UI207" s="38"/>
      <c r="UJ207" s="38"/>
      <c r="UK207" s="38"/>
      <c r="UL207" s="38"/>
      <c r="UM207" s="38"/>
      <c r="UN207" s="38"/>
      <c r="UO207" s="38"/>
      <c r="UP207" s="38"/>
      <c r="UQ207" s="38"/>
      <c r="UR207" s="38"/>
      <c r="US207" s="38"/>
      <c r="UT207" s="38"/>
      <c r="UU207" s="38"/>
      <c r="UV207" s="38"/>
      <c r="UW207" s="38"/>
      <c r="UX207" s="38"/>
      <c r="UY207" s="38"/>
      <c r="UZ207" s="38"/>
      <c r="VA207" s="38"/>
      <c r="VB207" s="38"/>
      <c r="VC207" s="38"/>
      <c r="VD207" s="38"/>
      <c r="VE207" s="38"/>
      <c r="VF207" s="38"/>
      <c r="VG207" s="38"/>
      <c r="VH207" s="38"/>
      <c r="VI207" s="38"/>
      <c r="VJ207" s="38"/>
      <c r="VK207" s="38"/>
      <c r="VL207" s="38"/>
      <c r="VM207" s="38"/>
      <c r="VN207" s="38"/>
      <c r="VO207" s="38"/>
      <c r="VP207" s="38"/>
      <c r="VQ207" s="38"/>
      <c r="VR207" s="38"/>
      <c r="VS207" s="38"/>
      <c r="VT207" s="38"/>
      <c r="VU207" s="38"/>
      <c r="VV207" s="38"/>
      <c r="VW207" s="38"/>
      <c r="VX207" s="38"/>
      <c r="VY207" s="38"/>
      <c r="VZ207" s="38"/>
      <c r="WA207" s="38"/>
      <c r="WB207" s="38"/>
      <c r="WC207" s="38"/>
      <c r="WD207" s="38"/>
      <c r="WE207" s="38"/>
      <c r="WF207" s="38"/>
      <c r="WG207" s="38"/>
      <c r="WH207" s="38"/>
      <c r="WI207" s="38"/>
      <c r="WJ207" s="38"/>
      <c r="WK207" s="38"/>
      <c r="WL207" s="38"/>
      <c r="WM207" s="38"/>
      <c r="WN207" s="38"/>
      <c r="WO207" s="38"/>
      <c r="WP207" s="38"/>
      <c r="WQ207" s="38"/>
      <c r="WR207" s="38"/>
      <c r="WS207" s="38"/>
      <c r="WT207" s="38"/>
      <c r="WU207" s="38"/>
      <c r="WV207" s="38"/>
      <c r="WW207" s="38"/>
      <c r="WX207" s="38"/>
      <c r="WY207" s="38"/>
      <c r="WZ207" s="38"/>
      <c r="XA207" s="38"/>
      <c r="XB207" s="38"/>
      <c r="XC207" s="38"/>
      <c r="XD207" s="38"/>
      <c r="XE207" s="38"/>
      <c r="XF207" s="38"/>
      <c r="XG207" s="38"/>
      <c r="XH207" s="38"/>
      <c r="XI207" s="38"/>
      <c r="XJ207" s="38"/>
      <c r="XK207" s="38"/>
      <c r="XL207" s="38"/>
      <c r="XM207" s="38"/>
      <c r="XN207" s="38"/>
      <c r="XO207" s="38"/>
      <c r="XP207" s="38"/>
      <c r="XQ207" s="38"/>
      <c r="XR207" s="38"/>
      <c r="XS207" s="38"/>
      <c r="XT207" s="38"/>
      <c r="XU207" s="38"/>
      <c r="XV207" s="38"/>
      <c r="XW207" s="38"/>
      <c r="XX207" s="38"/>
      <c r="XY207" s="38"/>
      <c r="XZ207" s="38"/>
      <c r="YA207" s="38"/>
      <c r="YB207" s="38"/>
      <c r="YC207" s="38"/>
      <c r="YD207" s="38"/>
      <c r="YE207" s="38"/>
      <c r="YF207" s="38"/>
      <c r="YG207" s="38"/>
      <c r="YH207" s="38"/>
      <c r="YI207" s="38"/>
      <c r="YJ207" s="38"/>
      <c r="YK207" s="38"/>
      <c r="YL207" s="38"/>
      <c r="YM207" s="38"/>
      <c r="YN207" s="38"/>
      <c r="YO207" s="38"/>
      <c r="YP207" s="38"/>
      <c r="YQ207" s="38"/>
      <c r="YR207" s="38"/>
      <c r="YS207" s="38"/>
      <c r="YT207" s="38"/>
      <c r="YU207" s="38"/>
      <c r="YV207" s="38"/>
      <c r="YW207" s="38"/>
      <c r="YX207" s="38"/>
      <c r="YY207" s="38"/>
      <c r="YZ207" s="38"/>
      <c r="ZA207" s="38"/>
      <c r="ZB207" s="38"/>
      <c r="ZC207" s="38"/>
      <c r="ZD207" s="38"/>
      <c r="ZE207" s="38"/>
      <c r="ZF207" s="38"/>
      <c r="ZG207" s="38"/>
      <c r="ZH207" s="38"/>
      <c r="ZI207" s="38"/>
      <c r="ZJ207" s="38"/>
      <c r="ZK207" s="38"/>
      <c r="ZL207" s="38"/>
      <c r="ZM207" s="38"/>
      <c r="ZN207" s="38"/>
      <c r="ZO207" s="38"/>
      <c r="ZP207" s="38"/>
      <c r="ZQ207" s="38"/>
      <c r="ZR207" s="38"/>
      <c r="ZS207" s="38"/>
      <c r="ZT207" s="38"/>
      <c r="ZU207" s="38"/>
      <c r="ZV207" s="38"/>
      <c r="ZW207" s="38"/>
      <c r="ZX207" s="38"/>
      <c r="ZY207" s="38"/>
      <c r="ZZ207" s="38"/>
      <c r="AAA207" s="38"/>
      <c r="AAB207" s="38"/>
      <c r="AAC207" s="38"/>
      <c r="AAD207" s="38"/>
      <c r="AAE207" s="38"/>
      <c r="AAF207" s="38"/>
      <c r="AAG207" s="38"/>
      <c r="AAH207" s="38"/>
      <c r="AAI207" s="38"/>
      <c r="AAJ207" s="31">
        <f t="shared" si="21"/>
        <v>0</v>
      </c>
      <c r="AAK207" s="5"/>
    </row>
    <row r="208" spans="1:713" s="36" customFormat="1" x14ac:dyDescent="0.25">
      <c r="A208" s="43" t="s">
        <v>388</v>
      </c>
      <c r="B208" s="77">
        <f t="shared" si="20"/>
        <v>60</v>
      </c>
      <c r="C208" s="69">
        <v>10</v>
      </c>
      <c r="D208" s="71">
        <v>43285</v>
      </c>
      <c r="E208" s="79">
        <v>15.55</v>
      </c>
      <c r="F208" s="79">
        <f t="shared" si="22"/>
        <v>933</v>
      </c>
      <c r="G208" s="77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  <c r="AK208" s="38"/>
      <c r="AL208" s="38"/>
      <c r="AM208" s="38"/>
      <c r="AN208" s="38"/>
      <c r="AO208" s="38"/>
      <c r="AP208" s="38"/>
      <c r="AQ208" s="38"/>
      <c r="AR208" s="38"/>
      <c r="AS208" s="38"/>
      <c r="AT208" s="38"/>
      <c r="AU208" s="38"/>
      <c r="AV208" s="38"/>
      <c r="AW208" s="38"/>
      <c r="AX208" s="38"/>
      <c r="AY208" s="38"/>
      <c r="AZ208" s="38"/>
      <c r="BA208" s="38"/>
      <c r="BB208" s="38"/>
      <c r="BC208" s="38"/>
      <c r="BD208" s="38"/>
      <c r="BE208" s="38"/>
      <c r="BF208" s="38"/>
      <c r="BG208" s="38"/>
      <c r="BH208" s="38"/>
      <c r="BI208" s="38"/>
      <c r="BJ208" s="38"/>
      <c r="BK208" s="38"/>
      <c r="BL208" s="38"/>
      <c r="BM208" s="38"/>
      <c r="BN208" s="38"/>
      <c r="BO208" s="38"/>
      <c r="BP208" s="38"/>
      <c r="BQ208" s="38"/>
      <c r="BR208" s="38"/>
      <c r="BS208" s="38"/>
      <c r="BT208" s="38"/>
      <c r="BU208" s="38"/>
      <c r="BV208" s="38"/>
      <c r="BW208" s="38"/>
      <c r="BX208" s="38"/>
      <c r="BY208" s="38"/>
      <c r="BZ208" s="38"/>
      <c r="CA208" s="38"/>
      <c r="CB208" s="38"/>
      <c r="CC208" s="38"/>
      <c r="CD208" s="38"/>
      <c r="CE208" s="38"/>
      <c r="CF208" s="38"/>
      <c r="CG208" s="38"/>
      <c r="CH208" s="38"/>
      <c r="CI208" s="38"/>
      <c r="CJ208" s="38"/>
      <c r="CK208" s="38"/>
      <c r="CL208" s="38"/>
      <c r="CM208" s="38"/>
      <c r="CN208" s="38"/>
      <c r="CO208" s="38"/>
      <c r="CP208" s="38"/>
      <c r="CQ208" s="38"/>
      <c r="CR208" s="38"/>
      <c r="CS208" s="38"/>
      <c r="CT208" s="38"/>
      <c r="CU208" s="38"/>
      <c r="CV208" s="38"/>
      <c r="CW208" s="38"/>
      <c r="CX208" s="38"/>
      <c r="CY208" s="38"/>
      <c r="CZ208" s="38"/>
      <c r="DA208" s="38"/>
      <c r="DB208" s="38"/>
      <c r="DC208" s="38"/>
      <c r="DD208" s="38"/>
      <c r="DE208" s="38"/>
      <c r="DF208" s="38"/>
      <c r="DG208" s="38"/>
      <c r="DH208" s="38"/>
      <c r="DI208" s="38"/>
      <c r="DJ208" s="38"/>
      <c r="DK208" s="38"/>
      <c r="DL208" s="38"/>
      <c r="DM208" s="38"/>
      <c r="DN208" s="38"/>
      <c r="DO208" s="38"/>
      <c r="DP208" s="38"/>
      <c r="DQ208" s="38"/>
      <c r="DR208" s="38"/>
      <c r="DS208" s="38"/>
      <c r="DT208" s="38"/>
      <c r="DU208" s="38"/>
      <c r="DV208" s="38"/>
      <c r="DW208" s="38"/>
      <c r="DX208" s="38"/>
      <c r="DY208" s="38"/>
      <c r="DZ208" s="38"/>
      <c r="EA208" s="38"/>
      <c r="EB208" s="38"/>
      <c r="EC208" s="38"/>
      <c r="ED208" s="38"/>
      <c r="EE208" s="38"/>
      <c r="EF208" s="38"/>
      <c r="EG208" s="38"/>
      <c r="EH208" s="38"/>
      <c r="EI208" s="38"/>
      <c r="EJ208" s="38"/>
      <c r="EK208" s="38"/>
      <c r="EL208" s="38"/>
      <c r="EM208" s="38"/>
      <c r="EN208" s="38"/>
      <c r="EO208" s="38"/>
      <c r="EP208" s="38"/>
      <c r="EQ208" s="38"/>
      <c r="ER208" s="38"/>
      <c r="ES208" s="38"/>
      <c r="ET208" s="38"/>
      <c r="EU208" s="38"/>
      <c r="EV208" s="38"/>
      <c r="EW208" s="38"/>
      <c r="EX208" s="38"/>
      <c r="EY208" s="38"/>
      <c r="EZ208" s="38"/>
      <c r="FA208" s="38"/>
      <c r="FB208" s="38"/>
      <c r="FC208" s="38"/>
      <c r="FD208" s="38"/>
      <c r="FE208" s="38"/>
      <c r="FF208" s="38"/>
      <c r="FG208" s="38"/>
      <c r="FH208" s="38"/>
      <c r="FI208" s="38"/>
      <c r="FJ208" s="38"/>
      <c r="FK208" s="38"/>
      <c r="FL208" s="38"/>
      <c r="FM208" s="38"/>
      <c r="FN208" s="38"/>
      <c r="FO208" s="38"/>
      <c r="FP208" s="38"/>
      <c r="FQ208" s="38"/>
      <c r="FR208" s="38"/>
      <c r="FS208" s="38"/>
      <c r="FT208" s="38"/>
      <c r="FU208" s="38"/>
      <c r="FV208" s="38"/>
      <c r="FW208" s="38"/>
      <c r="FX208" s="38"/>
      <c r="FY208" s="38"/>
      <c r="FZ208" s="38"/>
      <c r="GA208" s="38"/>
      <c r="GB208" s="38"/>
      <c r="GC208" s="38"/>
      <c r="GD208" s="38"/>
      <c r="GE208" s="38"/>
      <c r="GF208" s="38"/>
      <c r="GG208" s="38"/>
      <c r="GH208" s="38"/>
      <c r="GI208" s="38"/>
      <c r="GJ208" s="38"/>
      <c r="GK208" s="38"/>
      <c r="GL208" s="38"/>
      <c r="GM208" s="38"/>
      <c r="GN208" s="38"/>
      <c r="GO208" s="38"/>
      <c r="GP208" s="38"/>
      <c r="GQ208" s="38"/>
      <c r="GR208" s="38"/>
      <c r="GS208" s="38"/>
      <c r="GT208" s="38"/>
      <c r="GU208" s="38"/>
      <c r="GV208" s="38"/>
      <c r="GW208" s="38"/>
      <c r="GX208" s="38"/>
      <c r="GY208" s="38"/>
      <c r="GZ208" s="38"/>
      <c r="HA208" s="38"/>
      <c r="HB208" s="38"/>
      <c r="HC208" s="38"/>
      <c r="HD208" s="38"/>
      <c r="HE208" s="38"/>
      <c r="HF208" s="38"/>
      <c r="HG208" s="38"/>
      <c r="HH208" s="38"/>
      <c r="HI208" s="38"/>
      <c r="HJ208" s="38"/>
      <c r="HK208" s="38"/>
      <c r="HL208" s="38"/>
      <c r="HM208" s="38"/>
      <c r="HN208" s="38"/>
      <c r="HO208" s="38"/>
      <c r="HP208" s="38"/>
      <c r="HQ208" s="38"/>
      <c r="HR208" s="38"/>
      <c r="HS208" s="38"/>
      <c r="HT208" s="38"/>
      <c r="HU208" s="38"/>
      <c r="HV208" s="38"/>
      <c r="HW208" s="38"/>
      <c r="HX208" s="38"/>
      <c r="HY208" s="38"/>
      <c r="HZ208" s="38"/>
      <c r="IA208" s="38"/>
      <c r="IB208" s="38"/>
      <c r="IC208" s="38"/>
      <c r="ID208" s="38"/>
      <c r="IE208" s="38"/>
      <c r="IF208" s="38"/>
      <c r="IG208" s="38"/>
      <c r="IH208" s="38"/>
      <c r="II208" s="38"/>
      <c r="IJ208" s="38"/>
      <c r="IK208" s="38"/>
      <c r="IL208" s="38"/>
      <c r="IM208" s="38"/>
      <c r="IN208" s="38"/>
      <c r="IO208" s="38"/>
      <c r="IP208" s="38"/>
      <c r="IQ208" s="38"/>
      <c r="IR208" s="38"/>
      <c r="IS208" s="38">
        <v>30</v>
      </c>
      <c r="IT208" s="38"/>
      <c r="IU208" s="38"/>
      <c r="IV208" s="38"/>
      <c r="IW208" s="38"/>
      <c r="IX208" s="38"/>
      <c r="IY208" s="38">
        <v>30</v>
      </c>
      <c r="IZ208" s="38"/>
      <c r="JA208" s="38"/>
      <c r="JB208" s="38"/>
      <c r="JC208" s="38"/>
      <c r="JD208" s="38"/>
      <c r="JE208" s="38"/>
      <c r="JF208" s="38"/>
      <c r="JG208" s="38"/>
      <c r="JH208" s="38"/>
      <c r="JI208" s="38"/>
      <c r="JJ208" s="38"/>
      <c r="JK208" s="38"/>
      <c r="JL208" s="38"/>
      <c r="JM208" s="38"/>
      <c r="JN208" s="38"/>
      <c r="JO208" s="38"/>
      <c r="JP208" s="38"/>
      <c r="JQ208" s="38"/>
      <c r="JR208" s="38"/>
      <c r="JS208" s="38"/>
      <c r="JT208" s="38"/>
      <c r="JU208" s="38"/>
      <c r="JV208" s="38"/>
      <c r="JW208" s="38"/>
      <c r="JX208" s="38"/>
      <c r="JY208" s="38"/>
      <c r="JZ208" s="38"/>
      <c r="KA208" s="38"/>
      <c r="KB208" s="38"/>
      <c r="KC208" s="38"/>
      <c r="KD208" s="38"/>
      <c r="KE208" s="38"/>
      <c r="KF208" s="38"/>
      <c r="KG208" s="38"/>
      <c r="KH208" s="38"/>
      <c r="KI208" s="38"/>
      <c r="KJ208" s="38"/>
      <c r="KK208" s="38"/>
      <c r="KL208" s="38"/>
      <c r="KM208" s="38"/>
      <c r="KN208" s="38"/>
      <c r="KO208" s="38"/>
      <c r="KP208" s="38"/>
      <c r="KQ208" s="38"/>
      <c r="KR208" s="38"/>
      <c r="KS208" s="38"/>
      <c r="KT208" s="38"/>
      <c r="KU208" s="38"/>
      <c r="KV208" s="38"/>
      <c r="KW208" s="38"/>
      <c r="KX208" s="38"/>
      <c r="KY208" s="38"/>
      <c r="KZ208" s="38"/>
      <c r="LA208" s="38"/>
      <c r="LB208" s="38"/>
      <c r="LC208" s="38"/>
      <c r="LD208" s="38"/>
      <c r="LE208" s="38"/>
      <c r="LF208" s="38"/>
      <c r="LG208" s="38"/>
      <c r="LH208" s="38"/>
      <c r="LI208" s="38"/>
      <c r="LJ208" s="38"/>
      <c r="LK208" s="38"/>
      <c r="LL208" s="38"/>
      <c r="LM208" s="38"/>
      <c r="LN208" s="38"/>
      <c r="LO208" s="38"/>
      <c r="LP208" s="38"/>
      <c r="LQ208" s="38"/>
      <c r="LR208" s="38"/>
      <c r="LS208" s="38"/>
      <c r="LT208" s="38"/>
      <c r="LU208" s="38"/>
      <c r="LV208" s="38"/>
      <c r="LW208" s="38"/>
      <c r="LX208" s="38"/>
      <c r="LY208" s="38"/>
      <c r="LZ208" s="38"/>
      <c r="MA208" s="38"/>
      <c r="MB208" s="38"/>
      <c r="MC208" s="38"/>
      <c r="MD208" s="38"/>
      <c r="ME208" s="38"/>
      <c r="MF208" s="38"/>
      <c r="MG208" s="38"/>
      <c r="MH208" s="38"/>
      <c r="MI208" s="38"/>
      <c r="MJ208" s="38"/>
      <c r="MK208" s="38"/>
      <c r="ML208" s="38"/>
      <c r="MM208" s="38"/>
      <c r="MN208" s="38"/>
      <c r="MO208" s="38"/>
      <c r="MP208" s="38"/>
      <c r="MQ208" s="38"/>
      <c r="MR208" s="38"/>
      <c r="MS208" s="38"/>
      <c r="MT208" s="38"/>
      <c r="MU208" s="38"/>
      <c r="MV208" s="38"/>
      <c r="MW208" s="38"/>
      <c r="MX208" s="38"/>
      <c r="MY208" s="38"/>
      <c r="MZ208" s="38"/>
      <c r="NA208" s="38"/>
      <c r="NB208" s="38"/>
      <c r="NC208" s="38">
        <v>160</v>
      </c>
      <c r="ND208" s="38"/>
      <c r="NE208" s="38"/>
      <c r="NF208" s="38"/>
      <c r="NG208" s="38"/>
      <c r="NH208" s="38"/>
      <c r="NI208" s="38"/>
      <c r="NJ208" s="38"/>
      <c r="NK208" s="38"/>
      <c r="NL208" s="38">
        <v>100</v>
      </c>
      <c r="NM208" s="38"/>
      <c r="NN208" s="38"/>
      <c r="NO208" s="38"/>
      <c r="NP208" s="38"/>
      <c r="NQ208" s="38"/>
      <c r="NR208" s="38"/>
      <c r="NS208" s="38"/>
      <c r="NT208" s="38"/>
      <c r="NU208" s="38"/>
      <c r="NV208" s="38"/>
      <c r="NW208" s="38"/>
      <c r="NX208" s="38"/>
      <c r="NY208" s="38"/>
      <c r="NZ208" s="38"/>
      <c r="OA208" s="38"/>
      <c r="OB208" s="38"/>
      <c r="OC208" s="38"/>
      <c r="OD208" s="38"/>
      <c r="OE208" s="38"/>
      <c r="OF208" s="38"/>
      <c r="OG208" s="38"/>
      <c r="OH208" s="38"/>
      <c r="OI208" s="38"/>
      <c r="OJ208" s="38"/>
      <c r="OK208" s="38"/>
      <c r="OL208" s="38"/>
      <c r="OM208" s="38"/>
      <c r="ON208" s="38"/>
      <c r="OO208" s="38"/>
      <c r="OP208" s="38"/>
      <c r="OQ208" s="38"/>
      <c r="OR208" s="38"/>
      <c r="OS208" s="38"/>
      <c r="OT208" s="38"/>
      <c r="OU208" s="38"/>
      <c r="OV208" s="38"/>
      <c r="OW208" s="38"/>
      <c r="OX208" s="38"/>
      <c r="OY208" s="38"/>
      <c r="OZ208" s="38"/>
      <c r="PA208" s="38"/>
      <c r="PB208" s="38"/>
      <c r="PC208" s="38"/>
      <c r="PD208" s="38"/>
      <c r="PE208" s="38"/>
      <c r="PF208" s="38"/>
      <c r="PG208" s="38"/>
      <c r="PH208" s="38"/>
      <c r="PI208" s="38"/>
      <c r="PJ208" s="38"/>
      <c r="PK208" s="38"/>
      <c r="PL208" s="38"/>
      <c r="PM208" s="38"/>
      <c r="PN208" s="38"/>
      <c r="PO208" s="38"/>
      <c r="PP208" s="38"/>
      <c r="PQ208" s="38"/>
      <c r="PR208" s="38"/>
      <c r="PS208" s="38"/>
      <c r="PT208" s="38"/>
      <c r="PU208" s="38"/>
      <c r="PV208" s="38"/>
      <c r="PW208" s="38"/>
      <c r="PX208" s="38"/>
      <c r="PY208" s="38"/>
      <c r="PZ208" s="38"/>
      <c r="QA208" s="38"/>
      <c r="QB208" s="38"/>
      <c r="QC208" s="38"/>
      <c r="QD208" s="38"/>
      <c r="QE208" s="38"/>
      <c r="QF208" s="38">
        <v>60</v>
      </c>
      <c r="QG208" s="38"/>
      <c r="QH208" s="38"/>
      <c r="QI208" s="38"/>
      <c r="QJ208" s="38"/>
      <c r="QK208" s="38"/>
      <c r="QL208" s="38"/>
      <c r="QM208" s="38"/>
      <c r="QN208" s="38"/>
      <c r="QO208" s="38"/>
      <c r="QP208" s="38"/>
      <c r="QQ208" s="38"/>
      <c r="QR208" s="38"/>
      <c r="QS208" s="38"/>
      <c r="QT208" s="38"/>
      <c r="QU208" s="38"/>
      <c r="QV208" s="38"/>
      <c r="QW208" s="38"/>
      <c r="QX208" s="38"/>
      <c r="QY208" s="38"/>
      <c r="QZ208" s="38"/>
      <c r="RA208" s="38"/>
      <c r="RB208" s="38"/>
      <c r="RC208" s="38"/>
      <c r="RD208" s="38"/>
      <c r="RE208" s="38"/>
      <c r="RF208" s="38"/>
      <c r="RG208" s="38"/>
      <c r="RH208" s="38"/>
      <c r="RI208" s="38"/>
      <c r="RJ208" s="38"/>
      <c r="RK208" s="38"/>
      <c r="RL208" s="38"/>
      <c r="RM208" s="38"/>
      <c r="RN208" s="38"/>
      <c r="RO208" s="38"/>
      <c r="RP208" s="38"/>
      <c r="RQ208" s="38"/>
      <c r="RR208" s="38"/>
      <c r="RS208" s="38"/>
      <c r="RT208" s="38"/>
      <c r="RU208" s="38"/>
      <c r="RV208" s="38"/>
      <c r="RW208" s="38"/>
      <c r="RX208" s="38"/>
      <c r="RY208" s="38"/>
      <c r="RZ208" s="38"/>
      <c r="SA208" s="38"/>
      <c r="SB208" s="38"/>
      <c r="SC208" s="38"/>
      <c r="SD208" s="38"/>
      <c r="SE208" s="38"/>
      <c r="SF208" s="38"/>
      <c r="SG208" s="38"/>
      <c r="SH208" s="38"/>
      <c r="SI208" s="38"/>
      <c r="SJ208" s="38"/>
      <c r="SK208" s="38"/>
      <c r="SL208" s="38"/>
      <c r="SM208" s="38"/>
      <c r="SN208" s="38"/>
      <c r="SO208" s="38"/>
      <c r="SP208" s="38"/>
      <c r="SQ208" s="38"/>
      <c r="SR208" s="38"/>
      <c r="SS208" s="38"/>
      <c r="ST208" s="38"/>
      <c r="SU208" s="38"/>
      <c r="SV208" s="38"/>
      <c r="SW208" s="38"/>
      <c r="SX208" s="38"/>
      <c r="SY208" s="38"/>
      <c r="SZ208" s="38"/>
      <c r="TA208" s="38"/>
      <c r="TB208" s="38"/>
      <c r="TC208" s="38"/>
      <c r="TD208" s="38"/>
      <c r="TE208" s="38"/>
      <c r="TF208" s="38"/>
      <c r="TG208" s="38"/>
      <c r="TH208" s="38"/>
      <c r="TI208" s="38"/>
      <c r="TJ208" s="38"/>
      <c r="TK208" s="38"/>
      <c r="TL208" s="38"/>
      <c r="TM208" s="38"/>
      <c r="TN208" s="38"/>
      <c r="TO208" s="38"/>
      <c r="TP208" s="38"/>
      <c r="TQ208" s="38"/>
      <c r="TR208" s="38"/>
      <c r="TS208" s="38"/>
      <c r="TT208" s="38"/>
      <c r="TU208" s="38"/>
      <c r="TV208" s="38"/>
      <c r="TW208" s="38"/>
      <c r="TX208" s="38"/>
      <c r="TY208" s="38"/>
      <c r="TZ208" s="38"/>
      <c r="UA208" s="38"/>
      <c r="UB208" s="38"/>
      <c r="UC208" s="38"/>
      <c r="UD208" s="38"/>
      <c r="UE208" s="38"/>
      <c r="UF208" s="38"/>
      <c r="UG208" s="38"/>
      <c r="UH208" s="38"/>
      <c r="UI208" s="38"/>
      <c r="UJ208" s="38"/>
      <c r="UK208" s="38"/>
      <c r="UL208" s="38"/>
      <c r="UM208" s="38"/>
      <c r="UN208" s="38"/>
      <c r="UO208" s="38"/>
      <c r="UP208" s="38"/>
      <c r="UQ208" s="38"/>
      <c r="UR208" s="38"/>
      <c r="US208" s="38"/>
      <c r="UT208" s="38"/>
      <c r="UU208" s="38"/>
      <c r="UV208" s="38"/>
      <c r="UW208" s="38"/>
      <c r="UX208" s="38"/>
      <c r="UY208" s="38"/>
      <c r="UZ208" s="38"/>
      <c r="VA208" s="38"/>
      <c r="VB208" s="38"/>
      <c r="VC208" s="38"/>
      <c r="VD208" s="38"/>
      <c r="VE208" s="38"/>
      <c r="VF208" s="38"/>
      <c r="VG208" s="38"/>
      <c r="VH208" s="38"/>
      <c r="VI208" s="38"/>
      <c r="VJ208" s="38"/>
      <c r="VK208" s="38"/>
      <c r="VL208" s="38"/>
      <c r="VM208" s="38"/>
      <c r="VN208" s="38"/>
      <c r="VO208" s="38"/>
      <c r="VP208" s="38"/>
      <c r="VQ208" s="38"/>
      <c r="VR208" s="38"/>
      <c r="VS208" s="38"/>
      <c r="VT208" s="38"/>
      <c r="VU208" s="38"/>
      <c r="VV208" s="38"/>
      <c r="VW208" s="38"/>
      <c r="VX208" s="38"/>
      <c r="VY208" s="38"/>
      <c r="VZ208" s="38"/>
      <c r="WA208" s="38"/>
      <c r="WB208" s="38"/>
      <c r="WC208" s="38"/>
      <c r="WD208" s="38"/>
      <c r="WE208" s="38"/>
      <c r="WF208" s="38"/>
      <c r="WG208" s="38"/>
      <c r="WH208" s="38"/>
      <c r="WI208" s="38"/>
      <c r="WJ208" s="38"/>
      <c r="WK208" s="38"/>
      <c r="WL208" s="38"/>
      <c r="WM208" s="38"/>
      <c r="WN208" s="38"/>
      <c r="WO208" s="38"/>
      <c r="WP208" s="38"/>
      <c r="WQ208" s="38"/>
      <c r="WR208" s="38"/>
      <c r="WS208" s="38"/>
      <c r="WT208" s="38"/>
      <c r="WU208" s="38"/>
      <c r="WV208" s="38"/>
      <c r="WW208" s="38"/>
      <c r="WX208" s="38"/>
      <c r="WY208" s="38"/>
      <c r="WZ208" s="38"/>
      <c r="XA208" s="38"/>
      <c r="XB208" s="38"/>
      <c r="XC208" s="38"/>
      <c r="XD208" s="38"/>
      <c r="XE208" s="38"/>
      <c r="XF208" s="38"/>
      <c r="XG208" s="38"/>
      <c r="XH208" s="38"/>
      <c r="XI208" s="38"/>
      <c r="XJ208" s="38"/>
      <c r="XK208" s="38"/>
      <c r="XL208" s="38"/>
      <c r="XM208" s="38"/>
      <c r="XN208" s="38"/>
      <c r="XO208" s="38"/>
      <c r="XP208" s="38"/>
      <c r="XQ208" s="38"/>
      <c r="XR208" s="38"/>
      <c r="XS208" s="38"/>
      <c r="XT208" s="38"/>
      <c r="XU208" s="38"/>
      <c r="XV208" s="38"/>
      <c r="XW208" s="38"/>
      <c r="XX208" s="38"/>
      <c r="XY208" s="38"/>
      <c r="XZ208" s="38"/>
      <c r="YA208" s="38"/>
      <c r="YB208" s="38"/>
      <c r="YC208" s="38"/>
      <c r="YD208" s="38"/>
      <c r="YE208" s="38"/>
      <c r="YF208" s="38"/>
      <c r="YG208" s="38"/>
      <c r="YH208" s="38"/>
      <c r="YI208" s="38"/>
      <c r="YJ208" s="38"/>
      <c r="YK208" s="38"/>
      <c r="YL208" s="38"/>
      <c r="YM208" s="38"/>
      <c r="YN208" s="38"/>
      <c r="YO208" s="38"/>
      <c r="YP208" s="38"/>
      <c r="YQ208" s="38"/>
      <c r="YR208" s="38"/>
      <c r="YS208" s="38"/>
      <c r="YT208" s="38"/>
      <c r="YU208" s="38"/>
      <c r="YV208" s="38"/>
      <c r="YW208" s="38"/>
      <c r="YX208" s="38"/>
      <c r="YY208" s="38"/>
      <c r="YZ208" s="38"/>
      <c r="ZA208" s="38"/>
      <c r="ZB208" s="38"/>
      <c r="ZC208" s="38"/>
      <c r="ZD208" s="38"/>
      <c r="ZE208" s="38"/>
      <c r="ZF208" s="38"/>
      <c r="ZG208" s="38"/>
      <c r="ZH208" s="38"/>
      <c r="ZI208" s="38"/>
      <c r="ZJ208" s="38"/>
      <c r="ZK208" s="38"/>
      <c r="ZL208" s="38"/>
      <c r="ZM208" s="38"/>
      <c r="ZN208" s="38"/>
      <c r="ZO208" s="38"/>
      <c r="ZP208" s="38"/>
      <c r="ZQ208" s="38"/>
      <c r="ZR208" s="38"/>
      <c r="ZS208" s="38"/>
      <c r="ZT208" s="38"/>
      <c r="ZU208" s="38"/>
      <c r="ZV208" s="38"/>
      <c r="ZW208" s="38"/>
      <c r="ZX208" s="38"/>
      <c r="ZY208" s="38"/>
      <c r="ZZ208" s="38"/>
      <c r="AAA208" s="38"/>
      <c r="AAB208" s="38"/>
      <c r="AAC208" s="38"/>
      <c r="AAD208" s="38"/>
      <c r="AAE208" s="38"/>
      <c r="AAF208" s="38"/>
      <c r="AAG208" s="38"/>
      <c r="AAH208" s="38"/>
      <c r="AAI208" s="38"/>
      <c r="AAJ208" s="31">
        <f t="shared" si="21"/>
        <v>0</v>
      </c>
      <c r="AAK208" s="5"/>
    </row>
    <row r="209" spans="1:713" s="36" customFormat="1" x14ac:dyDescent="0.25">
      <c r="A209" s="43" t="s">
        <v>258</v>
      </c>
      <c r="B209" s="77">
        <f t="shared" si="20"/>
        <v>0</v>
      </c>
      <c r="C209" s="69">
        <v>1</v>
      </c>
      <c r="D209" s="71">
        <v>43210</v>
      </c>
      <c r="E209" s="79">
        <v>17.920000000000002</v>
      </c>
      <c r="F209" s="79">
        <f t="shared" si="22"/>
        <v>0</v>
      </c>
      <c r="G209" s="77">
        <v>10</v>
      </c>
      <c r="H209" s="38">
        <v>10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>
        <v>3</v>
      </c>
      <c r="AF209" s="38"/>
      <c r="AG209" s="38"/>
      <c r="AH209" s="38"/>
      <c r="AI209" s="38"/>
      <c r="AJ209" s="38"/>
      <c r="AK209" s="38"/>
      <c r="AL209" s="38"/>
      <c r="AM209" s="38"/>
      <c r="AN209" s="38"/>
      <c r="AO209" s="38"/>
      <c r="AP209" s="38"/>
      <c r="AQ209" s="38"/>
      <c r="AR209" s="38"/>
      <c r="AS209" s="38"/>
      <c r="AT209" s="38"/>
      <c r="AU209" s="38"/>
      <c r="AV209" s="38"/>
      <c r="AW209" s="38"/>
      <c r="AX209" s="38"/>
      <c r="AY209" s="38">
        <v>3</v>
      </c>
      <c r="AZ209" s="38"/>
      <c r="BA209" s="38"/>
      <c r="BB209" s="38"/>
      <c r="BC209" s="38"/>
      <c r="BD209" s="38"/>
      <c r="BE209" s="38"/>
      <c r="BF209" s="38"/>
      <c r="BG209" s="38"/>
      <c r="BH209" s="38"/>
      <c r="BI209" s="38"/>
      <c r="BJ209" s="38"/>
      <c r="BK209" s="38"/>
      <c r="BL209" s="38"/>
      <c r="BM209" s="38"/>
      <c r="BN209" s="38"/>
      <c r="BO209" s="38"/>
      <c r="BP209" s="38"/>
      <c r="BQ209" s="38"/>
      <c r="BR209" s="38"/>
      <c r="BS209" s="38"/>
      <c r="BT209" s="38"/>
      <c r="BU209" s="38"/>
      <c r="BV209" s="38"/>
      <c r="BW209" s="38"/>
      <c r="BX209" s="38"/>
      <c r="BY209" s="38"/>
      <c r="BZ209" s="38"/>
      <c r="CA209" s="38"/>
      <c r="CB209" s="38"/>
      <c r="CC209" s="38"/>
      <c r="CD209" s="38"/>
      <c r="CE209" s="38"/>
      <c r="CF209" s="38"/>
      <c r="CG209" s="38"/>
      <c r="CH209" s="38"/>
      <c r="CI209" s="38"/>
      <c r="CJ209" s="38"/>
      <c r="CK209" s="38"/>
      <c r="CL209" s="38"/>
      <c r="CM209" s="38"/>
      <c r="CN209" s="38"/>
      <c r="CO209" s="38"/>
      <c r="CP209" s="38"/>
      <c r="CQ209" s="38"/>
      <c r="CR209" s="38"/>
      <c r="CS209" s="38"/>
      <c r="CT209" s="38"/>
      <c r="CU209" s="38"/>
      <c r="CV209" s="38"/>
      <c r="CW209" s="38"/>
      <c r="CX209" s="38"/>
      <c r="CY209" s="38"/>
      <c r="CZ209" s="38"/>
      <c r="DA209" s="38"/>
      <c r="DB209" s="38"/>
      <c r="DC209" s="38"/>
      <c r="DD209" s="38"/>
      <c r="DE209" s="38"/>
      <c r="DF209" s="38"/>
      <c r="DG209" s="38"/>
      <c r="DH209" s="38"/>
      <c r="DI209" s="38"/>
      <c r="DJ209" s="38"/>
      <c r="DK209" s="38"/>
      <c r="DL209" s="38"/>
      <c r="DM209" s="38"/>
      <c r="DN209" s="38"/>
      <c r="DO209" s="38"/>
      <c r="DP209" s="38"/>
      <c r="DQ209" s="38"/>
      <c r="DR209" s="38"/>
      <c r="DS209" s="38"/>
      <c r="DT209" s="38"/>
      <c r="DU209" s="38"/>
      <c r="DV209" s="38"/>
      <c r="DW209" s="38"/>
      <c r="DX209" s="38"/>
      <c r="DY209" s="38"/>
      <c r="DZ209" s="38"/>
      <c r="EA209" s="38"/>
      <c r="EB209" s="38"/>
      <c r="EC209" s="38"/>
      <c r="ED209" s="38"/>
      <c r="EE209" s="38"/>
      <c r="EF209" s="38"/>
      <c r="EG209" s="38"/>
      <c r="EH209" s="38"/>
      <c r="EI209" s="38"/>
      <c r="EJ209" s="38"/>
      <c r="EK209" s="38"/>
      <c r="EL209" s="38"/>
      <c r="EM209" s="38"/>
      <c r="EN209" s="38"/>
      <c r="EO209" s="38"/>
      <c r="EP209" s="38"/>
      <c r="EQ209" s="38"/>
      <c r="ER209" s="38"/>
      <c r="ES209" s="38"/>
      <c r="ET209" s="38"/>
      <c r="EU209" s="38"/>
      <c r="EV209" s="38"/>
      <c r="EW209" s="38"/>
      <c r="EX209" s="38"/>
      <c r="EY209" s="38"/>
      <c r="EZ209" s="38"/>
      <c r="FA209" s="38"/>
      <c r="FB209" s="38"/>
      <c r="FC209" s="38"/>
      <c r="FD209" s="38"/>
      <c r="FE209" s="38"/>
      <c r="FF209" s="38"/>
      <c r="FG209" s="38"/>
      <c r="FH209" s="38"/>
      <c r="FI209" s="38"/>
      <c r="FJ209" s="38"/>
      <c r="FK209" s="38"/>
      <c r="FL209" s="38"/>
      <c r="FM209" s="38"/>
      <c r="FN209" s="38"/>
      <c r="FO209" s="38"/>
      <c r="FP209" s="38"/>
      <c r="FQ209" s="38"/>
      <c r="FR209" s="38"/>
      <c r="FS209" s="38"/>
      <c r="FT209" s="38"/>
      <c r="FU209" s="38"/>
      <c r="FV209" s="38"/>
      <c r="FW209" s="38"/>
      <c r="FX209" s="38"/>
      <c r="FY209" s="38"/>
      <c r="FZ209" s="38"/>
      <c r="GA209" s="38"/>
      <c r="GB209" s="38"/>
      <c r="GC209" s="38"/>
      <c r="GD209" s="38"/>
      <c r="GE209" s="38"/>
      <c r="GF209" s="38"/>
      <c r="GG209" s="38"/>
      <c r="GH209" s="38">
        <v>2</v>
      </c>
      <c r="GI209" s="38">
        <v>2</v>
      </c>
      <c r="GJ209" s="38"/>
      <c r="GK209" s="38"/>
      <c r="GL209" s="38"/>
      <c r="GM209" s="38"/>
      <c r="GN209" s="38"/>
      <c r="GO209" s="38"/>
      <c r="GP209" s="38"/>
      <c r="GQ209" s="38"/>
      <c r="GR209" s="38"/>
      <c r="GS209" s="38"/>
      <c r="GT209" s="38"/>
      <c r="GU209" s="38"/>
      <c r="GV209" s="38"/>
      <c r="GW209" s="38"/>
      <c r="GX209" s="38"/>
      <c r="GY209" s="38"/>
      <c r="GZ209" s="38"/>
      <c r="HA209" s="38"/>
      <c r="HB209" s="38"/>
      <c r="HC209" s="38"/>
      <c r="HD209" s="38"/>
      <c r="HE209" s="38"/>
      <c r="HF209" s="38"/>
      <c r="HG209" s="38"/>
      <c r="HH209" s="38"/>
      <c r="HI209" s="38"/>
      <c r="HJ209" s="38"/>
      <c r="HK209" s="38"/>
      <c r="HL209" s="38"/>
      <c r="HM209" s="38"/>
      <c r="HN209" s="38"/>
      <c r="HO209" s="38"/>
      <c r="HP209" s="38"/>
      <c r="HQ209" s="38"/>
      <c r="HR209" s="38"/>
      <c r="HS209" s="38"/>
      <c r="HT209" s="38"/>
      <c r="HU209" s="38"/>
      <c r="HV209" s="38"/>
      <c r="HW209" s="38"/>
      <c r="HX209" s="38"/>
      <c r="HY209" s="38"/>
      <c r="HZ209" s="38"/>
      <c r="IA209" s="38"/>
      <c r="IB209" s="38"/>
      <c r="IC209" s="38"/>
      <c r="ID209" s="38"/>
      <c r="IE209" s="38"/>
      <c r="IF209" s="38"/>
      <c r="IG209" s="38"/>
      <c r="IH209" s="38"/>
      <c r="II209" s="38"/>
      <c r="IJ209" s="38"/>
      <c r="IK209" s="38"/>
      <c r="IL209" s="38"/>
      <c r="IM209" s="38"/>
      <c r="IN209" s="38"/>
      <c r="IO209" s="38"/>
      <c r="IP209" s="38"/>
      <c r="IQ209" s="38"/>
      <c r="IR209" s="38"/>
      <c r="IS209" s="38"/>
      <c r="IT209" s="38"/>
      <c r="IU209" s="38"/>
      <c r="IV209" s="38"/>
      <c r="IW209" s="38"/>
      <c r="IX209" s="38"/>
      <c r="IY209" s="38"/>
      <c r="IZ209" s="38"/>
      <c r="JA209" s="38"/>
      <c r="JB209" s="38"/>
      <c r="JC209" s="38"/>
      <c r="JD209" s="38"/>
      <c r="JE209" s="38"/>
      <c r="JF209" s="38"/>
      <c r="JG209" s="38"/>
      <c r="JH209" s="38"/>
      <c r="JI209" s="38"/>
      <c r="JJ209" s="38"/>
      <c r="JK209" s="38"/>
      <c r="JL209" s="38"/>
      <c r="JM209" s="38"/>
      <c r="JN209" s="38"/>
      <c r="JO209" s="38"/>
      <c r="JP209" s="38"/>
      <c r="JQ209" s="38"/>
      <c r="JR209" s="38"/>
      <c r="JS209" s="38"/>
      <c r="JT209" s="38"/>
      <c r="JU209" s="38"/>
      <c r="JV209" s="38"/>
      <c r="JW209" s="38"/>
      <c r="JX209" s="38"/>
      <c r="JY209" s="38"/>
      <c r="JZ209" s="38"/>
      <c r="KA209" s="38"/>
      <c r="KB209" s="38"/>
      <c r="KC209" s="38"/>
      <c r="KD209" s="38"/>
      <c r="KE209" s="38"/>
      <c r="KF209" s="38"/>
      <c r="KG209" s="38"/>
      <c r="KH209" s="38"/>
      <c r="KI209" s="38"/>
      <c r="KJ209" s="38"/>
      <c r="KK209" s="38"/>
      <c r="KL209" s="38"/>
      <c r="KM209" s="38"/>
      <c r="KN209" s="38"/>
      <c r="KO209" s="38"/>
      <c r="KP209" s="38"/>
      <c r="KQ209" s="38"/>
      <c r="KR209" s="38"/>
      <c r="KS209" s="38"/>
      <c r="KT209" s="38"/>
      <c r="KU209" s="38"/>
      <c r="KV209" s="38"/>
      <c r="KW209" s="38"/>
      <c r="KX209" s="38"/>
      <c r="KY209" s="38"/>
      <c r="KZ209" s="38"/>
      <c r="LA209" s="38"/>
      <c r="LB209" s="38"/>
      <c r="LC209" s="38"/>
      <c r="LD209" s="38"/>
      <c r="LE209" s="38"/>
      <c r="LF209" s="38"/>
      <c r="LG209" s="38"/>
      <c r="LH209" s="38"/>
      <c r="LI209" s="38"/>
      <c r="LJ209" s="38"/>
      <c r="LK209" s="38"/>
      <c r="LL209" s="38"/>
      <c r="LM209" s="38"/>
      <c r="LN209" s="38"/>
      <c r="LO209" s="38"/>
      <c r="LP209" s="38"/>
      <c r="LQ209" s="38"/>
      <c r="LR209" s="38"/>
      <c r="LS209" s="38"/>
      <c r="LT209" s="38"/>
      <c r="LU209" s="38"/>
      <c r="LV209" s="38"/>
      <c r="LW209" s="38"/>
      <c r="LX209" s="38"/>
      <c r="LY209" s="38"/>
      <c r="LZ209" s="38"/>
      <c r="MA209" s="38"/>
      <c r="MB209" s="38"/>
      <c r="MC209" s="38"/>
      <c r="MD209" s="38"/>
      <c r="ME209" s="38"/>
      <c r="MF209" s="38"/>
      <c r="MG209" s="38"/>
      <c r="MH209" s="38"/>
      <c r="MI209" s="38"/>
      <c r="MJ209" s="38"/>
      <c r="MK209" s="38"/>
      <c r="ML209" s="38"/>
      <c r="MM209" s="38"/>
      <c r="MN209" s="38"/>
      <c r="MO209" s="38"/>
      <c r="MP209" s="38"/>
      <c r="MQ209" s="38"/>
      <c r="MR209" s="38"/>
      <c r="MS209" s="38"/>
      <c r="MT209" s="38"/>
      <c r="MU209" s="38"/>
      <c r="MV209" s="38"/>
      <c r="MW209" s="38"/>
      <c r="MX209" s="38"/>
      <c r="MY209" s="38"/>
      <c r="MZ209" s="38"/>
      <c r="NA209" s="38"/>
      <c r="NB209" s="38"/>
      <c r="NC209" s="38"/>
      <c r="ND209" s="38"/>
      <c r="NE209" s="38"/>
      <c r="NF209" s="38"/>
      <c r="NG209" s="38"/>
      <c r="NH209" s="38"/>
      <c r="NI209" s="38"/>
      <c r="NJ209" s="38"/>
      <c r="NK209" s="38"/>
      <c r="NL209" s="38"/>
      <c r="NM209" s="38"/>
      <c r="NN209" s="38"/>
      <c r="NO209" s="38"/>
      <c r="NP209" s="38"/>
      <c r="NQ209" s="38"/>
      <c r="NR209" s="38"/>
      <c r="NS209" s="38"/>
      <c r="NT209" s="38"/>
      <c r="NU209" s="38"/>
      <c r="NV209" s="38"/>
      <c r="NW209" s="38"/>
      <c r="NX209" s="38"/>
      <c r="NY209" s="38"/>
      <c r="NZ209" s="38"/>
      <c r="OA209" s="38"/>
      <c r="OB209" s="38"/>
      <c r="OC209" s="38"/>
      <c r="OD209" s="38"/>
      <c r="OE209" s="38"/>
      <c r="OF209" s="38"/>
      <c r="OG209" s="38"/>
      <c r="OH209" s="38"/>
      <c r="OI209" s="38"/>
      <c r="OJ209" s="38"/>
      <c r="OK209" s="38"/>
      <c r="OL209" s="38"/>
      <c r="OM209" s="38"/>
      <c r="ON209" s="38"/>
      <c r="OO209" s="38"/>
      <c r="OP209" s="38"/>
      <c r="OQ209" s="38"/>
      <c r="OR209" s="38"/>
      <c r="OS209" s="38"/>
      <c r="OT209" s="38"/>
      <c r="OU209" s="38"/>
      <c r="OV209" s="38"/>
      <c r="OW209" s="38"/>
      <c r="OX209" s="38"/>
      <c r="OY209" s="38"/>
      <c r="OZ209" s="38"/>
      <c r="PA209" s="38"/>
      <c r="PB209" s="38"/>
      <c r="PC209" s="38"/>
      <c r="PD209" s="38"/>
      <c r="PE209" s="38"/>
      <c r="PF209" s="38"/>
      <c r="PG209" s="38"/>
      <c r="PH209" s="38"/>
      <c r="PI209" s="38"/>
      <c r="PJ209" s="38"/>
      <c r="PK209" s="38"/>
      <c r="PL209" s="38"/>
      <c r="PM209" s="38"/>
      <c r="PN209" s="38"/>
      <c r="PO209" s="38"/>
      <c r="PP209" s="38"/>
      <c r="PQ209" s="38"/>
      <c r="PR209" s="38"/>
      <c r="PS209" s="38"/>
      <c r="PT209" s="38"/>
      <c r="PU209" s="38"/>
      <c r="PV209" s="38"/>
      <c r="PW209" s="38"/>
      <c r="PX209" s="38"/>
      <c r="PY209" s="38"/>
      <c r="PZ209" s="38"/>
      <c r="QA209" s="38"/>
      <c r="QB209" s="38"/>
      <c r="QC209" s="38"/>
      <c r="QD209" s="38"/>
      <c r="QE209" s="38"/>
      <c r="QF209" s="38"/>
      <c r="QG209" s="38"/>
      <c r="QH209" s="38"/>
      <c r="QI209" s="38"/>
      <c r="QJ209" s="38"/>
      <c r="QK209" s="38"/>
      <c r="QL209" s="38"/>
      <c r="QM209" s="38"/>
      <c r="QN209" s="38"/>
      <c r="QO209" s="38"/>
      <c r="QP209" s="38"/>
      <c r="QQ209" s="38"/>
      <c r="QR209" s="38"/>
      <c r="QS209" s="38"/>
      <c r="QT209" s="38"/>
      <c r="QU209" s="38"/>
      <c r="QV209" s="38"/>
      <c r="QW209" s="38"/>
      <c r="QX209" s="38"/>
      <c r="QY209" s="38"/>
      <c r="QZ209" s="38"/>
      <c r="RA209" s="38"/>
      <c r="RB209" s="38"/>
      <c r="RC209" s="38"/>
      <c r="RD209" s="38"/>
      <c r="RE209" s="38"/>
      <c r="RF209" s="38"/>
      <c r="RG209" s="38"/>
      <c r="RH209" s="38"/>
      <c r="RI209" s="38"/>
      <c r="RJ209" s="38"/>
      <c r="RK209" s="38"/>
      <c r="RL209" s="38"/>
      <c r="RM209" s="38"/>
      <c r="RN209" s="38"/>
      <c r="RO209" s="38"/>
      <c r="RP209" s="38"/>
      <c r="RQ209" s="38"/>
      <c r="RR209" s="38"/>
      <c r="RS209" s="38"/>
      <c r="RT209" s="38"/>
      <c r="RU209" s="38"/>
      <c r="RV209" s="38"/>
      <c r="RW209" s="38"/>
      <c r="RX209" s="38"/>
      <c r="RY209" s="38"/>
      <c r="RZ209" s="38"/>
      <c r="SA209" s="38"/>
      <c r="SB209" s="38"/>
      <c r="SC209" s="38"/>
      <c r="SD209" s="38"/>
      <c r="SE209" s="38"/>
      <c r="SF209" s="38"/>
      <c r="SG209" s="38"/>
      <c r="SH209" s="38"/>
      <c r="SI209" s="38"/>
      <c r="SJ209" s="38"/>
      <c r="SK209" s="38"/>
      <c r="SL209" s="38"/>
      <c r="SM209" s="38"/>
      <c r="SN209" s="38"/>
      <c r="SO209" s="38"/>
      <c r="SP209" s="38"/>
      <c r="SQ209" s="38"/>
      <c r="SR209" s="38"/>
      <c r="SS209" s="38"/>
      <c r="ST209" s="38"/>
      <c r="SU209" s="38"/>
      <c r="SV209" s="38"/>
      <c r="SW209" s="38"/>
      <c r="SX209" s="38"/>
      <c r="SY209" s="38"/>
      <c r="SZ209" s="38"/>
      <c r="TA209" s="38"/>
      <c r="TB209" s="38"/>
      <c r="TC209" s="38"/>
      <c r="TD209" s="38"/>
      <c r="TE209" s="38"/>
      <c r="TF209" s="38"/>
      <c r="TG209" s="38"/>
      <c r="TH209" s="38"/>
      <c r="TI209" s="38"/>
      <c r="TJ209" s="38"/>
      <c r="TK209" s="38"/>
      <c r="TL209" s="38"/>
      <c r="TM209" s="38"/>
      <c r="TN209" s="38"/>
      <c r="TO209" s="38"/>
      <c r="TP209" s="38"/>
      <c r="TQ209" s="38"/>
      <c r="TR209" s="38"/>
      <c r="TS209" s="38"/>
      <c r="TT209" s="38"/>
      <c r="TU209" s="38"/>
      <c r="TV209" s="38"/>
      <c r="TW209" s="38"/>
      <c r="TX209" s="38"/>
      <c r="TY209" s="38"/>
      <c r="TZ209" s="38"/>
      <c r="UA209" s="38"/>
      <c r="UB209" s="38"/>
      <c r="UC209" s="38"/>
      <c r="UD209" s="38"/>
      <c r="UE209" s="38"/>
      <c r="UF209" s="38"/>
      <c r="UG209" s="38"/>
      <c r="UH209" s="38"/>
      <c r="UI209" s="38"/>
      <c r="UJ209" s="38"/>
      <c r="UK209" s="38"/>
      <c r="UL209" s="38"/>
      <c r="UM209" s="38"/>
      <c r="UN209" s="38"/>
      <c r="UO209" s="38"/>
      <c r="UP209" s="38"/>
      <c r="UQ209" s="38"/>
      <c r="UR209" s="38"/>
      <c r="US209" s="38"/>
      <c r="UT209" s="38"/>
      <c r="UU209" s="38"/>
      <c r="UV209" s="38"/>
      <c r="UW209" s="38"/>
      <c r="UX209" s="38"/>
      <c r="UY209" s="38"/>
      <c r="UZ209" s="38"/>
      <c r="VA209" s="38"/>
      <c r="VB209" s="38"/>
      <c r="VC209" s="38"/>
      <c r="VD209" s="38"/>
      <c r="VE209" s="38"/>
      <c r="VF209" s="38"/>
      <c r="VG209" s="38"/>
      <c r="VH209" s="38"/>
      <c r="VI209" s="38"/>
      <c r="VJ209" s="38"/>
      <c r="VK209" s="38"/>
      <c r="VL209" s="38"/>
      <c r="VM209" s="38"/>
      <c r="VN209" s="38"/>
      <c r="VO209" s="38"/>
      <c r="VP209" s="38"/>
      <c r="VQ209" s="38"/>
      <c r="VR209" s="38"/>
      <c r="VS209" s="38"/>
      <c r="VT209" s="38"/>
      <c r="VU209" s="38"/>
      <c r="VV209" s="38"/>
      <c r="VW209" s="38"/>
      <c r="VX209" s="38"/>
      <c r="VY209" s="38"/>
      <c r="VZ209" s="38"/>
      <c r="WA209" s="38"/>
      <c r="WB209" s="38"/>
      <c r="WC209" s="38"/>
      <c r="WD209" s="38"/>
      <c r="WE209" s="38"/>
      <c r="WF209" s="38"/>
      <c r="WG209" s="38"/>
      <c r="WH209" s="38"/>
      <c r="WI209" s="38"/>
      <c r="WJ209" s="38"/>
      <c r="WK209" s="38"/>
      <c r="WL209" s="38"/>
      <c r="WM209" s="38"/>
      <c r="WN209" s="38"/>
      <c r="WO209" s="38"/>
      <c r="WP209" s="38"/>
      <c r="WQ209" s="38"/>
      <c r="WR209" s="38"/>
      <c r="WS209" s="38"/>
      <c r="WT209" s="38"/>
      <c r="WU209" s="38"/>
      <c r="WV209" s="38"/>
      <c r="WW209" s="38"/>
      <c r="WX209" s="38"/>
      <c r="WY209" s="38"/>
      <c r="WZ209" s="38"/>
      <c r="XA209" s="38"/>
      <c r="XB209" s="38"/>
      <c r="XC209" s="38"/>
      <c r="XD209" s="38"/>
      <c r="XE209" s="38"/>
      <c r="XF209" s="38"/>
      <c r="XG209" s="38"/>
      <c r="XH209" s="38"/>
      <c r="XI209" s="38"/>
      <c r="XJ209" s="38"/>
      <c r="XK209" s="38"/>
      <c r="XL209" s="38"/>
      <c r="XM209" s="38"/>
      <c r="XN209" s="38"/>
      <c r="XO209" s="38"/>
      <c r="XP209" s="38"/>
      <c r="XQ209" s="38"/>
      <c r="XR209" s="38"/>
      <c r="XS209" s="38"/>
      <c r="XT209" s="38"/>
      <c r="XU209" s="38"/>
      <c r="XV209" s="38"/>
      <c r="XW209" s="38"/>
      <c r="XX209" s="38"/>
      <c r="XY209" s="38"/>
      <c r="XZ209" s="38"/>
      <c r="YA209" s="38"/>
      <c r="YB209" s="38"/>
      <c r="YC209" s="38"/>
      <c r="YD209" s="38"/>
      <c r="YE209" s="38"/>
      <c r="YF209" s="38"/>
      <c r="YG209" s="38"/>
      <c r="YH209" s="38"/>
      <c r="YI209" s="38"/>
      <c r="YJ209" s="38"/>
      <c r="YK209" s="38"/>
      <c r="YL209" s="38"/>
      <c r="YM209" s="38"/>
      <c r="YN209" s="38"/>
      <c r="YO209" s="38"/>
      <c r="YP209" s="38"/>
      <c r="YQ209" s="38"/>
      <c r="YR209" s="38"/>
      <c r="YS209" s="38"/>
      <c r="YT209" s="38"/>
      <c r="YU209" s="38"/>
      <c r="YV209" s="38"/>
      <c r="YW209" s="38"/>
      <c r="YX209" s="38"/>
      <c r="YY209" s="38"/>
      <c r="YZ209" s="38"/>
      <c r="ZA209" s="38"/>
      <c r="ZB209" s="38"/>
      <c r="ZC209" s="38"/>
      <c r="ZD209" s="38"/>
      <c r="ZE209" s="38"/>
      <c r="ZF209" s="38"/>
      <c r="ZG209" s="38"/>
      <c r="ZH209" s="38"/>
      <c r="ZI209" s="38"/>
      <c r="ZJ209" s="38"/>
      <c r="ZK209" s="38"/>
      <c r="ZL209" s="38"/>
      <c r="ZM209" s="38"/>
      <c r="ZN209" s="38"/>
      <c r="ZO209" s="38"/>
      <c r="ZP209" s="38"/>
      <c r="ZQ209" s="38"/>
      <c r="ZR209" s="38"/>
      <c r="ZS209" s="38"/>
      <c r="ZT209" s="38"/>
      <c r="ZU209" s="38"/>
      <c r="ZV209" s="38"/>
      <c r="ZW209" s="38"/>
      <c r="ZX209" s="38"/>
      <c r="ZY209" s="38"/>
      <c r="ZZ209" s="38"/>
      <c r="AAA209" s="38"/>
      <c r="AAB209" s="38"/>
      <c r="AAC209" s="38"/>
      <c r="AAD209" s="38"/>
      <c r="AAE209" s="38"/>
      <c r="AAF209" s="38"/>
      <c r="AAG209" s="38"/>
      <c r="AAH209" s="38"/>
      <c r="AAI209" s="38"/>
      <c r="AAJ209" s="31">
        <f t="shared" si="21"/>
        <v>0</v>
      </c>
      <c r="AAK209" s="5"/>
    </row>
    <row r="210" spans="1:713" s="36" customFormat="1" x14ac:dyDescent="0.25">
      <c r="A210" s="43" t="s">
        <v>258</v>
      </c>
      <c r="B210" s="77">
        <f t="shared" si="20"/>
        <v>0</v>
      </c>
      <c r="C210" s="69">
        <v>10</v>
      </c>
      <c r="D210" s="71">
        <v>43360</v>
      </c>
      <c r="E210" s="79">
        <v>16.690000000000001</v>
      </c>
      <c r="F210" s="79">
        <f t="shared" si="22"/>
        <v>0</v>
      </c>
      <c r="G210" s="77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  <c r="AK210" s="38"/>
      <c r="AL210" s="38"/>
      <c r="AM210" s="38"/>
      <c r="AN210" s="38"/>
      <c r="AO210" s="38"/>
      <c r="AP210" s="38"/>
      <c r="AQ210" s="38"/>
      <c r="AR210" s="38"/>
      <c r="AS210" s="38"/>
      <c r="AT210" s="38"/>
      <c r="AU210" s="38"/>
      <c r="AV210" s="38"/>
      <c r="AW210" s="38"/>
      <c r="AX210" s="38"/>
      <c r="AY210" s="38"/>
      <c r="AZ210" s="38"/>
      <c r="BA210" s="38"/>
      <c r="BB210" s="38"/>
      <c r="BC210" s="38"/>
      <c r="BD210" s="38"/>
      <c r="BE210" s="38"/>
      <c r="BF210" s="38"/>
      <c r="BG210" s="38"/>
      <c r="BH210" s="38"/>
      <c r="BI210" s="38"/>
      <c r="BJ210" s="38"/>
      <c r="BK210" s="38"/>
      <c r="BL210" s="38"/>
      <c r="BM210" s="38"/>
      <c r="BN210" s="38"/>
      <c r="BO210" s="38"/>
      <c r="BP210" s="38"/>
      <c r="BQ210" s="38"/>
      <c r="BR210" s="38"/>
      <c r="BS210" s="38"/>
      <c r="BT210" s="38"/>
      <c r="BU210" s="38"/>
      <c r="BV210" s="38"/>
      <c r="BW210" s="38"/>
      <c r="BX210" s="38"/>
      <c r="BY210" s="38"/>
      <c r="BZ210" s="38"/>
      <c r="CA210" s="38"/>
      <c r="CB210" s="38"/>
      <c r="CC210" s="38"/>
      <c r="CD210" s="38"/>
      <c r="CE210" s="38"/>
      <c r="CF210" s="38"/>
      <c r="CG210" s="38"/>
      <c r="CH210" s="38"/>
      <c r="CI210" s="38"/>
      <c r="CJ210" s="38"/>
      <c r="CK210" s="38"/>
      <c r="CL210" s="38"/>
      <c r="CM210" s="38"/>
      <c r="CN210" s="38"/>
      <c r="CO210" s="38"/>
      <c r="CP210" s="38"/>
      <c r="CQ210" s="38"/>
      <c r="CR210" s="38"/>
      <c r="CS210" s="38"/>
      <c r="CT210" s="38"/>
      <c r="CU210" s="38"/>
      <c r="CV210" s="38"/>
      <c r="CW210" s="38"/>
      <c r="CX210" s="38"/>
      <c r="CY210" s="38"/>
      <c r="CZ210" s="38"/>
      <c r="DA210" s="38"/>
      <c r="DB210" s="38"/>
      <c r="DC210" s="38"/>
      <c r="DD210" s="38"/>
      <c r="DE210" s="38"/>
      <c r="DF210" s="38"/>
      <c r="DG210" s="38"/>
      <c r="DH210" s="38"/>
      <c r="DI210" s="38"/>
      <c r="DJ210" s="38"/>
      <c r="DK210" s="38"/>
      <c r="DL210" s="38"/>
      <c r="DM210" s="38"/>
      <c r="DN210" s="38"/>
      <c r="DO210" s="38"/>
      <c r="DP210" s="38"/>
      <c r="DQ210" s="38"/>
      <c r="DR210" s="38"/>
      <c r="DS210" s="38"/>
      <c r="DT210" s="38"/>
      <c r="DU210" s="38"/>
      <c r="DV210" s="38"/>
      <c r="DW210" s="38"/>
      <c r="DX210" s="38"/>
      <c r="DY210" s="38"/>
      <c r="DZ210" s="38"/>
      <c r="EA210" s="38"/>
      <c r="EB210" s="38"/>
      <c r="EC210" s="38"/>
      <c r="ED210" s="38"/>
      <c r="EE210" s="38"/>
      <c r="EF210" s="38"/>
      <c r="EG210" s="38"/>
      <c r="EH210" s="38"/>
      <c r="EI210" s="38"/>
      <c r="EJ210" s="38"/>
      <c r="EK210" s="38"/>
      <c r="EL210" s="38"/>
      <c r="EM210" s="38"/>
      <c r="EN210" s="38"/>
      <c r="EO210" s="38"/>
      <c r="EP210" s="38"/>
      <c r="EQ210" s="38"/>
      <c r="ER210" s="38"/>
      <c r="ES210" s="38"/>
      <c r="ET210" s="38"/>
      <c r="EU210" s="38"/>
      <c r="EV210" s="38"/>
      <c r="EW210" s="38"/>
      <c r="EX210" s="38"/>
      <c r="EY210" s="38"/>
      <c r="EZ210" s="38"/>
      <c r="FA210" s="38"/>
      <c r="FB210" s="38"/>
      <c r="FC210" s="38"/>
      <c r="FD210" s="38"/>
      <c r="FE210" s="38"/>
      <c r="FF210" s="38"/>
      <c r="FG210" s="38"/>
      <c r="FH210" s="38"/>
      <c r="FI210" s="38"/>
      <c r="FJ210" s="38"/>
      <c r="FK210" s="38"/>
      <c r="FL210" s="38"/>
      <c r="FM210" s="38"/>
      <c r="FN210" s="38"/>
      <c r="FO210" s="38"/>
      <c r="FP210" s="38"/>
      <c r="FQ210" s="38"/>
      <c r="FR210" s="38"/>
      <c r="FS210" s="38"/>
      <c r="FT210" s="38"/>
      <c r="FU210" s="38"/>
      <c r="FV210" s="38"/>
      <c r="FW210" s="38"/>
      <c r="FX210" s="38"/>
      <c r="FY210" s="38"/>
      <c r="FZ210" s="38"/>
      <c r="GA210" s="38"/>
      <c r="GB210" s="38"/>
      <c r="GC210" s="38"/>
      <c r="GD210" s="38"/>
      <c r="GE210" s="38"/>
      <c r="GF210" s="38"/>
      <c r="GG210" s="38"/>
      <c r="GH210" s="38"/>
      <c r="GI210" s="38">
        <v>20</v>
      </c>
      <c r="GJ210" s="38"/>
      <c r="GK210" s="38"/>
      <c r="GL210" s="38"/>
      <c r="GM210" s="38"/>
      <c r="GN210" s="38"/>
      <c r="GO210" s="38"/>
      <c r="GP210" s="38"/>
      <c r="GQ210" s="38"/>
      <c r="GR210" s="38"/>
      <c r="GS210" s="38"/>
      <c r="GT210" s="38">
        <v>20</v>
      </c>
      <c r="GU210" s="38"/>
      <c r="GV210" s="38"/>
      <c r="GW210" s="38"/>
      <c r="GX210" s="38"/>
      <c r="GY210" s="38"/>
      <c r="GZ210" s="38"/>
      <c r="HA210" s="38"/>
      <c r="HB210" s="38"/>
      <c r="HC210" s="38"/>
      <c r="HD210" s="38"/>
      <c r="HE210" s="38"/>
      <c r="HF210" s="38"/>
      <c r="HG210" s="38"/>
      <c r="HH210" s="38"/>
      <c r="HI210" s="38"/>
      <c r="HJ210" s="38"/>
      <c r="HK210" s="38"/>
      <c r="HL210" s="38"/>
      <c r="HM210" s="38"/>
      <c r="HN210" s="38"/>
      <c r="HO210" s="38"/>
      <c r="HP210" s="38"/>
      <c r="HQ210" s="38"/>
      <c r="HR210" s="38"/>
      <c r="HS210" s="38"/>
      <c r="HT210" s="38"/>
      <c r="HU210" s="38"/>
      <c r="HV210" s="38"/>
      <c r="HW210" s="38"/>
      <c r="HX210" s="38"/>
      <c r="HY210" s="38">
        <v>60</v>
      </c>
      <c r="HZ210" s="38"/>
      <c r="IA210" s="38"/>
      <c r="IB210" s="38"/>
      <c r="IC210" s="38"/>
      <c r="ID210" s="38"/>
      <c r="IE210" s="38"/>
      <c r="IF210" s="38"/>
      <c r="IG210" s="38"/>
      <c r="IH210" s="38"/>
      <c r="II210" s="38">
        <v>40</v>
      </c>
      <c r="IJ210" s="38"/>
      <c r="IK210" s="38"/>
      <c r="IL210" s="38"/>
      <c r="IM210" s="38"/>
      <c r="IN210" s="38"/>
      <c r="IO210" s="38"/>
      <c r="IP210" s="38"/>
      <c r="IQ210" s="38"/>
      <c r="IR210" s="38"/>
      <c r="IS210" s="38"/>
      <c r="IT210" s="38"/>
      <c r="IU210" s="38"/>
      <c r="IV210" s="38"/>
      <c r="IW210" s="38"/>
      <c r="IX210" s="38"/>
      <c r="IY210" s="38"/>
      <c r="IZ210" s="38"/>
      <c r="JA210" s="38"/>
      <c r="JB210" s="38"/>
      <c r="JC210" s="38"/>
      <c r="JD210" s="38"/>
      <c r="JE210" s="38"/>
      <c r="JF210" s="38"/>
      <c r="JG210" s="38"/>
      <c r="JH210" s="38"/>
      <c r="JI210" s="38"/>
      <c r="JJ210" s="38"/>
      <c r="JK210" s="38"/>
      <c r="JL210" s="38"/>
      <c r="JM210" s="38"/>
      <c r="JN210" s="38"/>
      <c r="JO210" s="38"/>
      <c r="JP210" s="38"/>
      <c r="JQ210" s="38"/>
      <c r="JR210" s="38"/>
      <c r="JS210" s="38"/>
      <c r="JT210" s="38"/>
      <c r="JU210" s="38"/>
      <c r="JV210" s="38"/>
      <c r="JW210" s="38"/>
      <c r="JX210" s="38"/>
      <c r="JY210" s="38"/>
      <c r="JZ210" s="38"/>
      <c r="KA210" s="38"/>
      <c r="KB210" s="38"/>
      <c r="KC210" s="38"/>
      <c r="KD210" s="38"/>
      <c r="KE210" s="38"/>
      <c r="KF210" s="38"/>
      <c r="KG210" s="38"/>
      <c r="KH210" s="38"/>
      <c r="KI210" s="38"/>
      <c r="KJ210" s="38">
        <v>20</v>
      </c>
      <c r="KK210" s="38"/>
      <c r="KL210" s="38"/>
      <c r="KM210" s="38"/>
      <c r="KN210" s="38"/>
      <c r="KO210" s="38"/>
      <c r="KP210" s="38"/>
      <c r="KQ210" s="38"/>
      <c r="KR210" s="38"/>
      <c r="KS210" s="38"/>
      <c r="KT210" s="38"/>
      <c r="KU210" s="38"/>
      <c r="KV210" s="38"/>
      <c r="KW210" s="38"/>
      <c r="KX210" s="38"/>
      <c r="KY210" s="38"/>
      <c r="KZ210" s="38"/>
      <c r="LA210" s="38"/>
      <c r="LB210" s="38"/>
      <c r="LC210" s="38"/>
      <c r="LD210" s="38"/>
      <c r="LE210" s="38"/>
      <c r="LF210" s="38"/>
      <c r="LG210" s="38"/>
      <c r="LH210" s="38"/>
      <c r="LI210" s="38"/>
      <c r="LJ210" s="38"/>
      <c r="LK210" s="38"/>
      <c r="LL210" s="38"/>
      <c r="LM210" s="38"/>
      <c r="LN210" s="38"/>
      <c r="LO210" s="38"/>
      <c r="LP210" s="38"/>
      <c r="LQ210" s="38"/>
      <c r="LR210" s="38"/>
      <c r="LS210" s="38"/>
      <c r="LT210" s="38"/>
      <c r="LU210" s="38"/>
      <c r="LV210" s="38"/>
      <c r="LW210" s="38"/>
      <c r="LX210" s="38"/>
      <c r="LY210" s="38"/>
      <c r="LZ210" s="38"/>
      <c r="MA210" s="38"/>
      <c r="MB210" s="38"/>
      <c r="MC210" s="38"/>
      <c r="MD210" s="38"/>
      <c r="ME210" s="38"/>
      <c r="MF210" s="38"/>
      <c r="MG210" s="38"/>
      <c r="MH210" s="38"/>
      <c r="MI210" s="38"/>
      <c r="MJ210" s="38"/>
      <c r="MK210" s="38"/>
      <c r="ML210" s="38"/>
      <c r="MM210" s="38"/>
      <c r="MN210" s="38"/>
      <c r="MO210" s="38"/>
      <c r="MP210" s="38"/>
      <c r="MQ210" s="38"/>
      <c r="MR210" s="38"/>
      <c r="MS210" s="38"/>
      <c r="MT210" s="38"/>
      <c r="MU210" s="38"/>
      <c r="MV210" s="38"/>
      <c r="MW210" s="38"/>
      <c r="MX210" s="38"/>
      <c r="MY210" s="38"/>
      <c r="MZ210" s="38"/>
      <c r="NA210" s="38"/>
      <c r="NB210" s="38">
        <v>3</v>
      </c>
      <c r="NC210" s="38">
        <v>3</v>
      </c>
      <c r="ND210" s="38"/>
      <c r="NE210" s="38"/>
      <c r="NF210" s="38"/>
      <c r="NG210" s="38"/>
      <c r="NH210" s="38"/>
      <c r="NI210" s="38"/>
      <c r="NJ210" s="38"/>
      <c r="NK210" s="38">
        <v>30</v>
      </c>
      <c r="NL210" s="38"/>
      <c r="NM210" s="38"/>
      <c r="NN210" s="38"/>
      <c r="NO210" s="38"/>
      <c r="NP210" s="38"/>
      <c r="NQ210" s="38"/>
      <c r="NR210" s="38"/>
      <c r="NS210" s="38"/>
      <c r="NT210" s="38"/>
      <c r="NU210" s="38"/>
      <c r="NV210" s="38"/>
      <c r="NW210" s="38"/>
      <c r="NX210" s="38"/>
      <c r="NY210" s="38"/>
      <c r="NZ210" s="38"/>
      <c r="OA210" s="38">
        <v>30</v>
      </c>
      <c r="OB210" s="38"/>
      <c r="OC210" s="38"/>
      <c r="OD210" s="38"/>
      <c r="OE210" s="38"/>
      <c r="OF210" s="38"/>
      <c r="OG210" s="38"/>
      <c r="OH210" s="38"/>
      <c r="OI210" s="38"/>
      <c r="OJ210" s="38"/>
      <c r="OK210" s="38"/>
      <c r="OL210" s="38"/>
      <c r="OM210" s="38"/>
      <c r="ON210" s="38"/>
      <c r="OO210" s="38"/>
      <c r="OP210" s="38"/>
      <c r="OQ210" s="38"/>
      <c r="OR210" s="38"/>
      <c r="OS210" s="38"/>
      <c r="OT210" s="38"/>
      <c r="OU210" s="38"/>
      <c r="OV210" s="38"/>
      <c r="OW210" s="38"/>
      <c r="OX210" s="38"/>
      <c r="OY210" s="38"/>
      <c r="OZ210" s="38"/>
      <c r="PA210" s="38"/>
      <c r="PB210" s="38"/>
      <c r="PC210" s="38"/>
      <c r="PD210" s="38"/>
      <c r="PE210" s="38"/>
      <c r="PF210" s="38"/>
      <c r="PG210" s="38"/>
      <c r="PH210" s="38"/>
      <c r="PI210" s="38"/>
      <c r="PJ210" s="38"/>
      <c r="PK210" s="38"/>
      <c r="PL210" s="38"/>
      <c r="PM210" s="38"/>
      <c r="PN210" s="38"/>
      <c r="PO210" s="38"/>
      <c r="PP210" s="38"/>
      <c r="PQ210" s="38"/>
      <c r="PR210" s="38"/>
      <c r="PS210" s="38"/>
      <c r="PT210" s="38"/>
      <c r="PU210" s="38"/>
      <c r="PV210" s="38"/>
      <c r="PW210" s="38"/>
      <c r="PX210" s="38"/>
      <c r="PY210" s="38"/>
      <c r="PZ210" s="38"/>
      <c r="QA210" s="38"/>
      <c r="QB210" s="38"/>
      <c r="QC210" s="38"/>
      <c r="QD210" s="38"/>
      <c r="QE210" s="38"/>
      <c r="QF210" s="38"/>
      <c r="QG210" s="38"/>
      <c r="QH210" s="38"/>
      <c r="QI210" s="38"/>
      <c r="QJ210" s="38"/>
      <c r="QK210" s="38"/>
      <c r="QL210" s="38"/>
      <c r="QM210" s="38"/>
      <c r="QN210" s="38"/>
      <c r="QO210" s="38"/>
      <c r="QP210" s="38"/>
      <c r="QQ210" s="38"/>
      <c r="QR210" s="38"/>
      <c r="QS210" s="38"/>
      <c r="QT210" s="38"/>
      <c r="QU210" s="38"/>
      <c r="QV210" s="38"/>
      <c r="QW210" s="38"/>
      <c r="QX210" s="38"/>
      <c r="QY210" s="38"/>
      <c r="QZ210" s="38"/>
      <c r="RA210" s="38"/>
      <c r="RB210" s="38"/>
      <c r="RC210" s="38"/>
      <c r="RD210" s="38"/>
      <c r="RE210" s="38"/>
      <c r="RF210" s="38"/>
      <c r="RG210" s="38"/>
      <c r="RH210" s="38"/>
      <c r="RI210" s="38"/>
      <c r="RJ210" s="38"/>
      <c r="RK210" s="38"/>
      <c r="RL210" s="38"/>
      <c r="RM210" s="38"/>
      <c r="RN210" s="38"/>
      <c r="RO210" s="38"/>
      <c r="RP210" s="38"/>
      <c r="RQ210" s="38"/>
      <c r="RR210" s="38"/>
      <c r="RS210" s="38"/>
      <c r="RT210" s="38"/>
      <c r="RU210" s="38"/>
      <c r="RV210" s="38"/>
      <c r="RW210" s="38"/>
      <c r="RX210" s="38"/>
      <c r="RY210" s="38"/>
      <c r="RZ210" s="38"/>
      <c r="SA210" s="38"/>
      <c r="SB210" s="38"/>
      <c r="SC210" s="38"/>
      <c r="SD210" s="38"/>
      <c r="SE210" s="38"/>
      <c r="SF210" s="38"/>
      <c r="SG210" s="38"/>
      <c r="SH210" s="38"/>
      <c r="SI210" s="38">
        <v>20</v>
      </c>
      <c r="SJ210" s="38">
        <v>20</v>
      </c>
      <c r="SK210" s="38"/>
      <c r="SL210" s="38"/>
      <c r="SM210" s="38"/>
      <c r="SN210" s="38"/>
      <c r="SO210" s="38"/>
      <c r="SP210" s="38"/>
      <c r="SQ210" s="38"/>
      <c r="SR210" s="38"/>
      <c r="SS210" s="38"/>
      <c r="ST210" s="38"/>
      <c r="SU210" s="38"/>
      <c r="SV210" s="38"/>
      <c r="SW210" s="38"/>
      <c r="SX210" s="38"/>
      <c r="SY210" s="38"/>
      <c r="SZ210" s="38"/>
      <c r="TA210" s="38"/>
      <c r="TB210" s="38"/>
      <c r="TC210" s="38"/>
      <c r="TD210" s="38"/>
      <c r="TE210" s="38"/>
      <c r="TF210" s="38"/>
      <c r="TG210" s="38"/>
      <c r="TH210" s="38"/>
      <c r="TI210" s="38"/>
      <c r="TJ210" s="38"/>
      <c r="TK210" s="38"/>
      <c r="TL210" s="38"/>
      <c r="TM210" s="38"/>
      <c r="TN210" s="38"/>
      <c r="TO210" s="38"/>
      <c r="TP210" s="38"/>
      <c r="TQ210" s="38"/>
      <c r="TR210" s="38"/>
      <c r="TS210" s="38"/>
      <c r="TT210" s="38"/>
      <c r="TU210" s="38"/>
      <c r="TV210" s="38"/>
      <c r="TW210" s="38"/>
      <c r="TX210" s="38"/>
      <c r="TY210" s="38"/>
      <c r="TZ210" s="38"/>
      <c r="UA210" s="38"/>
      <c r="UB210" s="38"/>
      <c r="UC210" s="38"/>
      <c r="UD210" s="38"/>
      <c r="UE210" s="38"/>
      <c r="UF210" s="38"/>
      <c r="UG210" s="38"/>
      <c r="UH210" s="38"/>
      <c r="UI210" s="38"/>
      <c r="UJ210" s="38"/>
      <c r="UK210" s="38"/>
      <c r="UL210" s="38"/>
      <c r="UM210" s="38"/>
      <c r="UN210" s="38"/>
      <c r="UO210" s="38"/>
      <c r="UP210" s="38"/>
      <c r="UQ210" s="38"/>
      <c r="UR210" s="38"/>
      <c r="US210" s="38"/>
      <c r="UT210" s="38"/>
      <c r="UU210" s="38"/>
      <c r="UV210" s="38"/>
      <c r="UW210" s="38"/>
      <c r="UX210" s="38"/>
      <c r="UY210" s="38"/>
      <c r="UZ210" s="38"/>
      <c r="VA210" s="38"/>
      <c r="VB210" s="38"/>
      <c r="VC210" s="38"/>
      <c r="VD210" s="38"/>
      <c r="VE210" s="38"/>
      <c r="VF210" s="38"/>
      <c r="VG210" s="38"/>
      <c r="VH210" s="38"/>
      <c r="VI210" s="38"/>
      <c r="VJ210" s="38"/>
      <c r="VK210" s="38"/>
      <c r="VL210" s="38"/>
      <c r="VM210" s="38"/>
      <c r="VN210" s="38"/>
      <c r="VO210" s="38"/>
      <c r="VP210" s="38"/>
      <c r="VQ210" s="38"/>
      <c r="VR210" s="38"/>
      <c r="VS210" s="38"/>
      <c r="VT210" s="38"/>
      <c r="VU210" s="38"/>
      <c r="VV210" s="38"/>
      <c r="VW210" s="38"/>
      <c r="VX210" s="38"/>
      <c r="VY210" s="38"/>
      <c r="VZ210" s="38"/>
      <c r="WA210" s="38"/>
      <c r="WB210" s="38"/>
      <c r="WC210" s="38"/>
      <c r="WD210" s="38"/>
      <c r="WE210" s="38"/>
      <c r="WF210" s="38"/>
      <c r="WG210" s="38"/>
      <c r="WH210" s="38"/>
      <c r="WI210" s="38"/>
      <c r="WJ210" s="38"/>
      <c r="WK210" s="38"/>
      <c r="WL210" s="38"/>
      <c r="WM210" s="38"/>
      <c r="WN210" s="38"/>
      <c r="WO210" s="38"/>
      <c r="WP210" s="38"/>
      <c r="WQ210" s="38"/>
      <c r="WR210" s="38"/>
      <c r="WS210" s="38"/>
      <c r="WT210" s="38"/>
      <c r="WU210" s="38"/>
      <c r="WV210" s="38"/>
      <c r="WW210" s="38"/>
      <c r="WX210" s="38"/>
      <c r="WY210" s="38"/>
      <c r="WZ210" s="38"/>
      <c r="XA210" s="38"/>
      <c r="XB210" s="38"/>
      <c r="XC210" s="38"/>
      <c r="XD210" s="38"/>
      <c r="XE210" s="38"/>
      <c r="XF210" s="38"/>
      <c r="XG210" s="38"/>
      <c r="XH210" s="38"/>
      <c r="XI210" s="38"/>
      <c r="XJ210" s="38"/>
      <c r="XK210" s="38"/>
      <c r="XL210" s="38"/>
      <c r="XM210" s="38"/>
      <c r="XN210" s="38"/>
      <c r="XO210" s="38"/>
      <c r="XP210" s="38"/>
      <c r="XQ210" s="38"/>
      <c r="XR210" s="38"/>
      <c r="XS210" s="38"/>
      <c r="XT210" s="38"/>
      <c r="XU210" s="38"/>
      <c r="XV210" s="38"/>
      <c r="XW210" s="38"/>
      <c r="XX210" s="38"/>
      <c r="XY210" s="38"/>
      <c r="XZ210" s="38"/>
      <c r="YA210" s="38"/>
      <c r="YB210" s="38"/>
      <c r="YC210" s="38"/>
      <c r="YD210" s="38"/>
      <c r="YE210" s="38"/>
      <c r="YF210" s="38"/>
      <c r="YG210" s="38"/>
      <c r="YH210" s="38"/>
      <c r="YI210" s="38"/>
      <c r="YJ210" s="38"/>
      <c r="YK210" s="38"/>
      <c r="YL210" s="38"/>
      <c r="YM210" s="38"/>
      <c r="YN210" s="38"/>
      <c r="YO210" s="38"/>
      <c r="YP210" s="38"/>
      <c r="YQ210" s="38"/>
      <c r="YR210" s="38"/>
      <c r="YS210" s="38"/>
      <c r="YT210" s="38"/>
      <c r="YU210" s="38"/>
      <c r="YV210" s="38"/>
      <c r="YW210" s="38"/>
      <c r="YX210" s="38"/>
      <c r="YY210" s="38"/>
      <c r="YZ210" s="38"/>
      <c r="ZA210" s="38"/>
      <c r="ZB210" s="38"/>
      <c r="ZC210" s="38"/>
      <c r="ZD210" s="38"/>
      <c r="ZE210" s="38"/>
      <c r="ZF210" s="38"/>
      <c r="ZG210" s="38"/>
      <c r="ZH210" s="38"/>
      <c r="ZI210" s="38"/>
      <c r="ZJ210" s="38"/>
      <c r="ZK210" s="38"/>
      <c r="ZL210" s="38"/>
      <c r="ZM210" s="38"/>
      <c r="ZN210" s="38"/>
      <c r="ZO210" s="38"/>
      <c r="ZP210" s="38"/>
      <c r="ZQ210" s="38"/>
      <c r="ZR210" s="38"/>
      <c r="ZS210" s="38"/>
      <c r="ZT210" s="38"/>
      <c r="ZU210" s="38"/>
      <c r="ZV210" s="38"/>
      <c r="ZW210" s="38"/>
      <c r="ZX210" s="38"/>
      <c r="ZY210" s="38"/>
      <c r="ZZ210" s="38"/>
      <c r="AAA210" s="38"/>
      <c r="AAB210" s="38"/>
      <c r="AAC210" s="38"/>
      <c r="AAD210" s="38"/>
      <c r="AAE210" s="38"/>
      <c r="AAF210" s="38"/>
      <c r="AAG210" s="38"/>
      <c r="AAH210" s="38"/>
      <c r="AAI210" s="38"/>
      <c r="AAJ210" s="31">
        <f t="shared" si="21"/>
        <v>0</v>
      </c>
      <c r="AAK210" s="5"/>
    </row>
    <row r="211" spans="1:713" s="36" customFormat="1" x14ac:dyDescent="0.25">
      <c r="A211" s="43" t="s">
        <v>258</v>
      </c>
      <c r="B211" s="77">
        <f t="shared" si="20"/>
        <v>0</v>
      </c>
      <c r="C211" s="69">
        <v>10</v>
      </c>
      <c r="D211" s="71">
        <v>43285</v>
      </c>
      <c r="E211" s="79">
        <v>15.55</v>
      </c>
      <c r="F211" s="79">
        <f t="shared" si="22"/>
        <v>0</v>
      </c>
      <c r="G211" s="77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  <c r="AK211" s="38"/>
      <c r="AL211" s="38"/>
      <c r="AM211" s="38"/>
      <c r="AN211" s="38"/>
      <c r="AO211" s="38"/>
      <c r="AP211" s="38"/>
      <c r="AQ211" s="38"/>
      <c r="AR211" s="38"/>
      <c r="AS211" s="38"/>
      <c r="AT211" s="38"/>
      <c r="AU211" s="38"/>
      <c r="AV211" s="38"/>
      <c r="AW211" s="38"/>
      <c r="AX211" s="38"/>
      <c r="AY211" s="38"/>
      <c r="AZ211" s="38"/>
      <c r="BA211" s="38"/>
      <c r="BB211" s="38"/>
      <c r="BC211" s="38"/>
      <c r="BD211" s="38"/>
      <c r="BE211" s="38"/>
      <c r="BF211" s="38"/>
      <c r="BG211" s="38"/>
      <c r="BH211" s="38"/>
      <c r="BI211" s="38"/>
      <c r="BJ211" s="38"/>
      <c r="BK211" s="38"/>
      <c r="BL211" s="38"/>
      <c r="BM211" s="38"/>
      <c r="BN211" s="38"/>
      <c r="BO211" s="38"/>
      <c r="BP211" s="38"/>
      <c r="BQ211" s="38"/>
      <c r="BR211" s="38"/>
      <c r="BS211" s="38"/>
      <c r="BT211" s="38"/>
      <c r="BU211" s="38"/>
      <c r="BV211" s="38"/>
      <c r="BW211" s="38"/>
      <c r="BX211" s="38"/>
      <c r="BY211" s="38"/>
      <c r="BZ211" s="38"/>
      <c r="CA211" s="38"/>
      <c r="CB211" s="38"/>
      <c r="CC211" s="38"/>
      <c r="CD211" s="38"/>
      <c r="CE211" s="38"/>
      <c r="CF211" s="38"/>
      <c r="CG211" s="38"/>
      <c r="CH211" s="38"/>
      <c r="CI211" s="38"/>
      <c r="CJ211" s="38"/>
      <c r="CK211" s="38"/>
      <c r="CL211" s="38"/>
      <c r="CM211" s="38"/>
      <c r="CN211" s="38"/>
      <c r="CO211" s="38"/>
      <c r="CP211" s="38"/>
      <c r="CQ211" s="38"/>
      <c r="CR211" s="38"/>
      <c r="CS211" s="38"/>
      <c r="CT211" s="38"/>
      <c r="CU211" s="38"/>
      <c r="CV211" s="38"/>
      <c r="CW211" s="38"/>
      <c r="CX211" s="38"/>
      <c r="CY211" s="38"/>
      <c r="CZ211" s="38"/>
      <c r="DA211" s="38"/>
      <c r="DB211" s="38"/>
      <c r="DC211" s="38"/>
      <c r="DD211" s="38"/>
      <c r="DE211" s="38"/>
      <c r="DF211" s="38"/>
      <c r="DG211" s="38"/>
      <c r="DH211" s="38"/>
      <c r="DI211" s="38"/>
      <c r="DJ211" s="38"/>
      <c r="DK211" s="38"/>
      <c r="DL211" s="38"/>
      <c r="DM211" s="38"/>
      <c r="DN211" s="38"/>
      <c r="DO211" s="38"/>
      <c r="DP211" s="38"/>
      <c r="DQ211" s="38"/>
      <c r="DR211" s="38"/>
      <c r="DS211" s="38"/>
      <c r="DT211" s="38"/>
      <c r="DU211" s="38"/>
      <c r="DV211" s="38"/>
      <c r="DW211" s="38"/>
      <c r="DX211" s="38"/>
      <c r="DY211" s="38"/>
      <c r="DZ211" s="38"/>
      <c r="EA211" s="38"/>
      <c r="EB211" s="38"/>
      <c r="EC211" s="38"/>
      <c r="ED211" s="38"/>
      <c r="EE211" s="38"/>
      <c r="EF211" s="38"/>
      <c r="EG211" s="38"/>
      <c r="EH211" s="38"/>
      <c r="EI211" s="38"/>
      <c r="EJ211" s="38"/>
      <c r="EK211" s="38"/>
      <c r="EL211" s="38"/>
      <c r="EM211" s="38"/>
      <c r="EN211" s="38"/>
      <c r="EO211" s="38"/>
      <c r="EP211" s="38"/>
      <c r="EQ211" s="38"/>
      <c r="ER211" s="38"/>
      <c r="ES211" s="38"/>
      <c r="ET211" s="38"/>
      <c r="EU211" s="38"/>
      <c r="EV211" s="38"/>
      <c r="EW211" s="38"/>
      <c r="EX211" s="38"/>
      <c r="EY211" s="38"/>
      <c r="EZ211" s="38"/>
      <c r="FA211" s="38"/>
      <c r="FB211" s="38"/>
      <c r="FC211" s="38"/>
      <c r="FD211" s="38"/>
      <c r="FE211" s="38"/>
      <c r="FF211" s="38"/>
      <c r="FG211" s="38"/>
      <c r="FH211" s="38"/>
      <c r="FI211" s="38"/>
      <c r="FJ211" s="38"/>
      <c r="FK211" s="38"/>
      <c r="FL211" s="38"/>
      <c r="FM211" s="38"/>
      <c r="FN211" s="38"/>
      <c r="FO211" s="38"/>
      <c r="FP211" s="38"/>
      <c r="FQ211" s="38"/>
      <c r="FR211" s="38"/>
      <c r="FS211" s="38"/>
      <c r="FT211" s="38"/>
      <c r="FU211" s="38"/>
      <c r="FV211" s="38"/>
      <c r="FW211" s="38"/>
      <c r="FX211" s="38"/>
      <c r="FY211" s="38"/>
      <c r="FZ211" s="38"/>
      <c r="GA211" s="38"/>
      <c r="GB211" s="38"/>
      <c r="GC211" s="38"/>
      <c r="GD211" s="38"/>
      <c r="GE211" s="38"/>
      <c r="GF211" s="38"/>
      <c r="GG211" s="38"/>
      <c r="GH211" s="38">
        <v>18</v>
      </c>
      <c r="GI211" s="38"/>
      <c r="GJ211" s="38"/>
      <c r="GK211" s="38"/>
      <c r="GL211" s="38"/>
      <c r="GM211" s="38"/>
      <c r="GN211" s="38">
        <v>18</v>
      </c>
      <c r="GO211" s="38"/>
      <c r="GP211" s="38"/>
      <c r="GQ211" s="38"/>
      <c r="GR211" s="38"/>
      <c r="GS211" s="38"/>
      <c r="GT211" s="38"/>
      <c r="GU211" s="38"/>
      <c r="GV211" s="38"/>
      <c r="GW211" s="38"/>
      <c r="GX211" s="38"/>
      <c r="GY211" s="38"/>
      <c r="GZ211" s="38"/>
      <c r="HA211" s="38"/>
      <c r="HB211" s="38"/>
      <c r="HC211" s="38"/>
      <c r="HD211" s="38"/>
      <c r="HE211" s="38"/>
      <c r="HF211" s="38"/>
      <c r="HG211" s="38"/>
      <c r="HH211" s="38"/>
      <c r="HI211" s="38"/>
      <c r="HJ211" s="38"/>
      <c r="HK211" s="38"/>
      <c r="HL211" s="38"/>
      <c r="HM211" s="38"/>
      <c r="HN211" s="38"/>
      <c r="HO211" s="38"/>
      <c r="HP211" s="38"/>
      <c r="HQ211" s="38"/>
      <c r="HR211" s="38"/>
      <c r="HS211" s="38"/>
      <c r="HT211" s="38"/>
      <c r="HU211" s="38"/>
      <c r="HV211" s="38"/>
      <c r="HW211" s="38"/>
      <c r="HX211" s="38"/>
      <c r="HY211" s="38"/>
      <c r="HZ211" s="38"/>
      <c r="IA211" s="38"/>
      <c r="IB211" s="38"/>
      <c r="IC211" s="38"/>
      <c r="ID211" s="38"/>
      <c r="IE211" s="38"/>
      <c r="IF211" s="38"/>
      <c r="IG211" s="38"/>
      <c r="IH211" s="38"/>
      <c r="II211" s="38"/>
      <c r="IJ211" s="38"/>
      <c r="IK211" s="38"/>
      <c r="IL211" s="38"/>
      <c r="IM211" s="38"/>
      <c r="IN211" s="38"/>
      <c r="IO211" s="38"/>
      <c r="IP211" s="38"/>
      <c r="IQ211" s="38"/>
      <c r="IR211" s="38"/>
      <c r="IS211" s="38"/>
      <c r="IT211" s="38"/>
      <c r="IU211" s="38"/>
      <c r="IV211" s="38"/>
      <c r="IW211" s="38"/>
      <c r="IX211" s="38"/>
      <c r="IY211" s="38"/>
      <c r="IZ211" s="38"/>
      <c r="JA211" s="38"/>
      <c r="JB211" s="38"/>
      <c r="JC211" s="38"/>
      <c r="JD211" s="38"/>
      <c r="JE211" s="38"/>
      <c r="JF211" s="38"/>
      <c r="JG211" s="38"/>
      <c r="JH211" s="38"/>
      <c r="JI211" s="38"/>
      <c r="JJ211" s="38"/>
      <c r="JK211" s="38"/>
      <c r="JL211" s="38"/>
      <c r="JM211" s="38"/>
      <c r="JN211" s="38"/>
      <c r="JO211" s="38"/>
      <c r="JP211" s="38"/>
      <c r="JQ211" s="38"/>
      <c r="JR211" s="38"/>
      <c r="JS211" s="38"/>
      <c r="JT211" s="38"/>
      <c r="JU211" s="38"/>
      <c r="JV211" s="38"/>
      <c r="JW211" s="38"/>
      <c r="JX211" s="38"/>
      <c r="JY211" s="38"/>
      <c r="JZ211" s="38"/>
      <c r="KA211" s="38"/>
      <c r="KB211" s="38"/>
      <c r="KC211" s="38"/>
      <c r="KD211" s="38"/>
      <c r="KE211" s="38"/>
      <c r="KF211" s="38"/>
      <c r="KG211" s="38"/>
      <c r="KH211" s="38"/>
      <c r="KI211" s="38"/>
      <c r="KJ211" s="38"/>
      <c r="KK211" s="38"/>
      <c r="KL211" s="38"/>
      <c r="KM211" s="38"/>
      <c r="KN211" s="38"/>
      <c r="KO211" s="38"/>
      <c r="KP211" s="38"/>
      <c r="KQ211" s="38"/>
      <c r="KR211" s="38"/>
      <c r="KS211" s="38"/>
      <c r="KT211" s="38"/>
      <c r="KU211" s="38"/>
      <c r="KV211" s="38"/>
      <c r="KW211" s="38"/>
      <c r="KX211" s="38"/>
      <c r="KY211" s="38"/>
      <c r="KZ211" s="38"/>
      <c r="LA211" s="38"/>
      <c r="LB211" s="38"/>
      <c r="LC211" s="38"/>
      <c r="LD211" s="38"/>
      <c r="LE211" s="38"/>
      <c r="LF211" s="38"/>
      <c r="LG211" s="38"/>
      <c r="LH211" s="38"/>
      <c r="LI211" s="38"/>
      <c r="LJ211" s="38"/>
      <c r="LK211" s="38"/>
      <c r="LL211" s="38">
        <v>40</v>
      </c>
      <c r="LM211" s="38"/>
      <c r="LN211" s="38"/>
      <c r="LO211" s="38"/>
      <c r="LP211" s="38">
        <v>40</v>
      </c>
      <c r="LQ211" s="38"/>
      <c r="LR211" s="38"/>
      <c r="LS211" s="38"/>
      <c r="LT211" s="38"/>
      <c r="LU211" s="38"/>
      <c r="LV211" s="38"/>
      <c r="LW211" s="38"/>
      <c r="LX211" s="38"/>
      <c r="LY211" s="38"/>
      <c r="LZ211" s="38"/>
      <c r="MA211" s="38"/>
      <c r="MB211" s="38"/>
      <c r="MC211" s="38"/>
      <c r="MD211" s="38"/>
      <c r="ME211" s="38"/>
      <c r="MF211" s="38"/>
      <c r="MG211" s="38"/>
      <c r="MH211" s="38"/>
      <c r="MI211" s="38"/>
      <c r="MJ211" s="38"/>
      <c r="MK211" s="38"/>
      <c r="ML211" s="38"/>
      <c r="MM211" s="38"/>
      <c r="MN211" s="38"/>
      <c r="MO211" s="38"/>
      <c r="MP211" s="38"/>
      <c r="MQ211" s="38"/>
      <c r="MR211" s="38"/>
      <c r="MS211" s="38"/>
      <c r="MT211" s="38"/>
      <c r="MU211" s="38">
        <v>10</v>
      </c>
      <c r="MV211" s="38"/>
      <c r="MW211" s="38"/>
      <c r="MX211" s="38"/>
      <c r="MY211" s="38"/>
      <c r="MZ211" s="38"/>
      <c r="NA211" s="38"/>
      <c r="NB211" s="38"/>
      <c r="NC211" s="38">
        <v>30</v>
      </c>
      <c r="ND211" s="38"/>
      <c r="NE211" s="38"/>
      <c r="NF211" s="38"/>
      <c r="NG211" s="38"/>
      <c r="NH211" s="38"/>
      <c r="NI211" s="38"/>
      <c r="NJ211" s="38"/>
      <c r="NK211" s="38"/>
      <c r="NL211" s="38"/>
      <c r="NM211" s="38"/>
      <c r="NN211" s="38"/>
      <c r="NO211" s="38"/>
      <c r="NP211" s="38"/>
      <c r="NQ211" s="38"/>
      <c r="NR211" s="38"/>
      <c r="NS211" s="38"/>
      <c r="NT211" s="38"/>
      <c r="NU211" s="38"/>
      <c r="NV211" s="38"/>
      <c r="NW211" s="38"/>
      <c r="NX211" s="38"/>
      <c r="NY211" s="38"/>
      <c r="NZ211" s="38"/>
      <c r="OA211" s="38"/>
      <c r="OB211" s="38"/>
      <c r="OC211" s="38"/>
      <c r="OD211" s="38"/>
      <c r="OE211" s="38"/>
      <c r="OF211" s="38"/>
      <c r="OG211" s="38"/>
      <c r="OH211" s="38"/>
      <c r="OI211" s="38"/>
      <c r="OJ211" s="38"/>
      <c r="OK211" s="38"/>
      <c r="OL211" s="38"/>
      <c r="OM211" s="38"/>
      <c r="ON211" s="38"/>
      <c r="OO211" s="38"/>
      <c r="OP211" s="38"/>
      <c r="OQ211" s="38"/>
      <c r="OR211" s="38"/>
      <c r="OS211" s="38"/>
      <c r="OT211" s="38"/>
      <c r="OU211" s="38"/>
      <c r="OV211" s="38"/>
      <c r="OW211" s="38"/>
      <c r="OX211" s="38"/>
      <c r="OY211" s="38"/>
      <c r="OZ211" s="38"/>
      <c r="PA211" s="38"/>
      <c r="PB211" s="38"/>
      <c r="PC211" s="38"/>
      <c r="PD211" s="38"/>
      <c r="PE211" s="38"/>
      <c r="PF211" s="38"/>
      <c r="PG211" s="38"/>
      <c r="PH211" s="38"/>
      <c r="PI211" s="38"/>
      <c r="PJ211" s="38"/>
      <c r="PK211" s="38"/>
      <c r="PL211" s="38"/>
      <c r="PM211" s="38"/>
      <c r="PN211" s="38"/>
      <c r="PO211" s="38"/>
      <c r="PP211" s="38"/>
      <c r="PQ211" s="38"/>
      <c r="PR211" s="38"/>
      <c r="PS211" s="38"/>
      <c r="PT211" s="38"/>
      <c r="PU211" s="38"/>
      <c r="PV211" s="38"/>
      <c r="PW211" s="38"/>
      <c r="PX211" s="38"/>
      <c r="PY211" s="38"/>
      <c r="PZ211" s="38"/>
      <c r="QA211" s="38"/>
      <c r="QB211" s="38"/>
      <c r="QC211" s="38"/>
      <c r="QD211" s="38"/>
      <c r="QE211" s="38"/>
      <c r="QF211" s="38"/>
      <c r="QG211" s="38"/>
      <c r="QH211" s="38"/>
      <c r="QI211" s="38"/>
      <c r="QJ211" s="38"/>
      <c r="QK211" s="38"/>
      <c r="QL211" s="38"/>
      <c r="QM211" s="38"/>
      <c r="QN211" s="38"/>
      <c r="QO211" s="38"/>
      <c r="QP211" s="38"/>
      <c r="QQ211" s="38"/>
      <c r="QR211" s="38"/>
      <c r="QS211" s="38"/>
      <c r="QT211" s="38"/>
      <c r="QU211" s="38">
        <v>20</v>
      </c>
      <c r="QV211" s="38"/>
      <c r="QW211" s="38"/>
      <c r="QX211" s="38"/>
      <c r="QY211" s="38"/>
      <c r="QZ211" s="38"/>
      <c r="RA211" s="38"/>
      <c r="RB211" s="38"/>
      <c r="RC211" s="38"/>
      <c r="RD211" s="38"/>
      <c r="RE211" s="38"/>
      <c r="RF211" s="38"/>
      <c r="RG211" s="38"/>
      <c r="RH211" s="38"/>
      <c r="RI211" s="38"/>
      <c r="RJ211" s="38"/>
      <c r="RK211" s="38"/>
      <c r="RL211" s="38"/>
      <c r="RM211" s="38"/>
      <c r="RN211" s="38"/>
      <c r="RO211" s="38"/>
      <c r="RP211" s="38"/>
      <c r="RQ211" s="38"/>
      <c r="RR211" s="38"/>
      <c r="RS211" s="38"/>
      <c r="RT211" s="38"/>
      <c r="RU211" s="38"/>
      <c r="RV211" s="38"/>
      <c r="RW211" s="38"/>
      <c r="RX211" s="38"/>
      <c r="RY211" s="38"/>
      <c r="RZ211" s="38"/>
      <c r="SA211" s="38"/>
      <c r="SB211" s="38"/>
      <c r="SC211" s="38"/>
      <c r="SD211" s="38"/>
      <c r="SE211" s="38"/>
      <c r="SF211" s="38"/>
      <c r="SG211" s="38"/>
      <c r="SH211" s="38"/>
      <c r="SI211" s="38"/>
      <c r="SJ211" s="38"/>
      <c r="SK211" s="38"/>
      <c r="SL211" s="38"/>
      <c r="SM211" s="38"/>
      <c r="SN211" s="38"/>
      <c r="SO211" s="38"/>
      <c r="SP211" s="38"/>
      <c r="SQ211" s="38"/>
      <c r="SR211" s="38"/>
      <c r="SS211" s="38"/>
      <c r="ST211" s="38"/>
      <c r="SU211" s="38"/>
      <c r="SV211" s="38"/>
      <c r="SW211" s="38"/>
      <c r="SX211" s="38"/>
      <c r="SY211" s="38"/>
      <c r="SZ211" s="38"/>
      <c r="TA211" s="38"/>
      <c r="TB211" s="38"/>
      <c r="TC211" s="38"/>
      <c r="TD211" s="38"/>
      <c r="TE211" s="38"/>
      <c r="TF211" s="38"/>
      <c r="TG211" s="38"/>
      <c r="TH211" s="38"/>
      <c r="TI211" s="38"/>
      <c r="TJ211" s="38"/>
      <c r="TK211" s="38"/>
      <c r="TL211" s="38"/>
      <c r="TM211" s="38"/>
      <c r="TN211" s="38"/>
      <c r="TO211" s="38"/>
      <c r="TP211" s="38"/>
      <c r="TQ211" s="38"/>
      <c r="TR211" s="38"/>
      <c r="TS211" s="38"/>
      <c r="TT211" s="38"/>
      <c r="TU211" s="38"/>
      <c r="TV211" s="38"/>
      <c r="TW211" s="38"/>
      <c r="TX211" s="38"/>
      <c r="TY211" s="38"/>
      <c r="TZ211" s="38"/>
      <c r="UA211" s="38"/>
      <c r="UB211" s="38"/>
      <c r="UC211" s="38"/>
      <c r="UD211" s="38"/>
      <c r="UE211" s="38"/>
      <c r="UF211" s="38"/>
      <c r="UG211" s="38"/>
      <c r="UH211" s="38"/>
      <c r="UI211" s="38"/>
      <c r="UJ211" s="38"/>
      <c r="UK211" s="38"/>
      <c r="UL211" s="38"/>
      <c r="UM211" s="38"/>
      <c r="UN211" s="38"/>
      <c r="UO211" s="38"/>
      <c r="UP211" s="38"/>
      <c r="UQ211" s="38"/>
      <c r="UR211" s="38"/>
      <c r="US211" s="38"/>
      <c r="UT211" s="38"/>
      <c r="UU211" s="38"/>
      <c r="UV211" s="38"/>
      <c r="UW211" s="38"/>
      <c r="UX211" s="38"/>
      <c r="UY211" s="38"/>
      <c r="UZ211" s="38"/>
      <c r="VA211" s="38"/>
      <c r="VB211" s="38"/>
      <c r="VC211" s="38"/>
      <c r="VD211" s="38"/>
      <c r="VE211" s="38"/>
      <c r="VF211" s="38"/>
      <c r="VG211" s="38"/>
      <c r="VH211" s="38"/>
      <c r="VI211" s="38"/>
      <c r="VJ211" s="38"/>
      <c r="VK211" s="38"/>
      <c r="VL211" s="38"/>
      <c r="VM211" s="38"/>
      <c r="VN211" s="38"/>
      <c r="VO211" s="38"/>
      <c r="VP211" s="38"/>
      <c r="VQ211" s="38"/>
      <c r="VR211" s="38"/>
      <c r="VS211" s="38"/>
      <c r="VT211" s="38"/>
      <c r="VU211" s="38"/>
      <c r="VV211" s="38"/>
      <c r="VW211" s="38"/>
      <c r="VX211" s="38"/>
      <c r="VY211" s="38"/>
      <c r="VZ211" s="38"/>
      <c r="WA211" s="38"/>
      <c r="WB211" s="38"/>
      <c r="WC211" s="38"/>
      <c r="WD211" s="38"/>
      <c r="WE211" s="38"/>
      <c r="WF211" s="38"/>
      <c r="WG211" s="38"/>
      <c r="WH211" s="38"/>
      <c r="WI211" s="38"/>
      <c r="WJ211" s="38"/>
      <c r="WK211" s="38"/>
      <c r="WL211" s="38"/>
      <c r="WM211" s="38"/>
      <c r="WN211" s="38"/>
      <c r="WO211" s="38"/>
      <c r="WP211" s="38"/>
      <c r="WQ211" s="38"/>
      <c r="WR211" s="38"/>
      <c r="WS211" s="38"/>
      <c r="WT211" s="38"/>
      <c r="WU211" s="38"/>
      <c r="WV211" s="38"/>
      <c r="WW211" s="38"/>
      <c r="WX211" s="38"/>
      <c r="WY211" s="38"/>
      <c r="WZ211" s="38"/>
      <c r="XA211" s="38"/>
      <c r="XB211" s="38"/>
      <c r="XC211" s="38"/>
      <c r="XD211" s="38"/>
      <c r="XE211" s="38"/>
      <c r="XF211" s="38"/>
      <c r="XG211" s="38"/>
      <c r="XH211" s="38"/>
      <c r="XI211" s="38"/>
      <c r="XJ211" s="38"/>
      <c r="XK211" s="38"/>
      <c r="XL211" s="38"/>
      <c r="XM211" s="38"/>
      <c r="XN211" s="38"/>
      <c r="XO211" s="38"/>
      <c r="XP211" s="38"/>
      <c r="XQ211" s="38"/>
      <c r="XR211" s="38"/>
      <c r="XS211" s="38"/>
      <c r="XT211" s="38"/>
      <c r="XU211" s="38"/>
      <c r="XV211" s="38"/>
      <c r="XW211" s="38"/>
      <c r="XX211" s="38"/>
      <c r="XY211" s="38"/>
      <c r="XZ211" s="38"/>
      <c r="YA211" s="38"/>
      <c r="YB211" s="38"/>
      <c r="YC211" s="38"/>
      <c r="YD211" s="38"/>
      <c r="YE211" s="38"/>
      <c r="YF211" s="38"/>
      <c r="YG211" s="38"/>
      <c r="YH211" s="38"/>
      <c r="YI211" s="38"/>
      <c r="YJ211" s="38"/>
      <c r="YK211" s="38"/>
      <c r="YL211" s="38"/>
      <c r="YM211" s="38"/>
      <c r="YN211" s="38"/>
      <c r="YO211" s="38"/>
      <c r="YP211" s="38"/>
      <c r="YQ211" s="38"/>
      <c r="YR211" s="38"/>
      <c r="YS211" s="38"/>
      <c r="YT211" s="38"/>
      <c r="YU211" s="38"/>
      <c r="YV211" s="38"/>
      <c r="YW211" s="38"/>
      <c r="YX211" s="38"/>
      <c r="YY211" s="38"/>
      <c r="YZ211" s="38"/>
      <c r="ZA211" s="38"/>
      <c r="ZB211" s="38"/>
      <c r="ZC211" s="38"/>
      <c r="ZD211" s="38"/>
      <c r="ZE211" s="38"/>
      <c r="ZF211" s="38"/>
      <c r="ZG211" s="38"/>
      <c r="ZH211" s="38"/>
      <c r="ZI211" s="38"/>
      <c r="ZJ211" s="38"/>
      <c r="ZK211" s="38"/>
      <c r="ZL211" s="38"/>
      <c r="ZM211" s="38"/>
      <c r="ZN211" s="38"/>
      <c r="ZO211" s="38"/>
      <c r="ZP211" s="38"/>
      <c r="ZQ211" s="38"/>
      <c r="ZR211" s="38"/>
      <c r="ZS211" s="38"/>
      <c r="ZT211" s="38"/>
      <c r="ZU211" s="38"/>
      <c r="ZV211" s="38"/>
      <c r="ZW211" s="38"/>
      <c r="ZX211" s="38"/>
      <c r="ZY211" s="38"/>
      <c r="ZZ211" s="38"/>
      <c r="AAA211" s="38"/>
      <c r="AAB211" s="38"/>
      <c r="AAC211" s="38"/>
      <c r="AAD211" s="38"/>
      <c r="AAE211" s="38"/>
      <c r="AAF211" s="38"/>
      <c r="AAG211" s="38"/>
      <c r="AAH211" s="38"/>
      <c r="AAI211" s="38"/>
      <c r="AAJ211" s="31">
        <f t="shared" si="21"/>
        <v>0</v>
      </c>
      <c r="AAK211" s="5"/>
    </row>
    <row r="212" spans="1:713" s="36" customFormat="1" x14ac:dyDescent="0.25">
      <c r="A212" s="43" t="s">
        <v>43</v>
      </c>
      <c r="B212" s="77">
        <f t="shared" si="20"/>
        <v>0</v>
      </c>
      <c r="C212" s="69">
        <v>11</v>
      </c>
      <c r="D212" s="71">
        <v>43461</v>
      </c>
      <c r="E212" s="79">
        <v>27.75</v>
      </c>
      <c r="F212" s="79">
        <f t="shared" si="22"/>
        <v>0</v>
      </c>
      <c r="G212" s="77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  <c r="AK212" s="38"/>
      <c r="AL212" s="38"/>
      <c r="AM212" s="38"/>
      <c r="AN212" s="38"/>
      <c r="AO212" s="38"/>
      <c r="AP212" s="38"/>
      <c r="AQ212" s="38"/>
      <c r="AR212" s="38"/>
      <c r="AS212" s="38"/>
      <c r="AT212" s="38"/>
      <c r="AU212" s="38"/>
      <c r="AV212" s="38"/>
      <c r="AW212" s="38"/>
      <c r="AX212" s="38"/>
      <c r="AY212" s="38"/>
      <c r="AZ212" s="38"/>
      <c r="BA212" s="38"/>
      <c r="BB212" s="38"/>
      <c r="BC212" s="38"/>
      <c r="BD212" s="38"/>
      <c r="BE212" s="38"/>
      <c r="BF212" s="38"/>
      <c r="BG212" s="38"/>
      <c r="BH212" s="38"/>
      <c r="BI212" s="38"/>
      <c r="BJ212" s="38"/>
      <c r="BK212" s="38"/>
      <c r="BL212" s="38"/>
      <c r="BM212" s="38"/>
      <c r="BN212" s="38"/>
      <c r="BO212" s="38"/>
      <c r="BP212" s="38"/>
      <c r="BQ212" s="38"/>
      <c r="BR212" s="38"/>
      <c r="BS212" s="38"/>
      <c r="BT212" s="38"/>
      <c r="BU212" s="38"/>
      <c r="BV212" s="38"/>
      <c r="BW212" s="38"/>
      <c r="BX212" s="38"/>
      <c r="BY212" s="38"/>
      <c r="BZ212" s="38"/>
      <c r="CA212" s="38"/>
      <c r="CB212" s="38"/>
      <c r="CC212" s="38"/>
      <c r="CD212" s="38"/>
      <c r="CE212" s="38"/>
      <c r="CF212" s="38"/>
      <c r="CG212" s="38"/>
      <c r="CH212" s="38"/>
      <c r="CI212" s="38"/>
      <c r="CJ212" s="38"/>
      <c r="CK212" s="38"/>
      <c r="CL212" s="38"/>
      <c r="CM212" s="38"/>
      <c r="CN212" s="38"/>
      <c r="CO212" s="38"/>
      <c r="CP212" s="38"/>
      <c r="CQ212" s="38"/>
      <c r="CR212" s="38"/>
      <c r="CS212" s="38"/>
      <c r="CT212" s="38"/>
      <c r="CU212" s="38"/>
      <c r="CV212" s="38"/>
      <c r="CW212" s="38"/>
      <c r="CX212" s="38"/>
      <c r="CY212" s="38"/>
      <c r="CZ212" s="38"/>
      <c r="DA212" s="38"/>
      <c r="DB212" s="38"/>
      <c r="DC212" s="38"/>
      <c r="DD212" s="38"/>
      <c r="DE212" s="38"/>
      <c r="DF212" s="38"/>
      <c r="DG212" s="38">
        <v>11</v>
      </c>
      <c r="DH212" s="38"/>
      <c r="DI212" s="38"/>
      <c r="DJ212" s="38"/>
      <c r="DK212" s="38"/>
      <c r="DL212" s="38"/>
      <c r="DM212" s="38"/>
      <c r="DN212" s="38"/>
      <c r="DO212" s="38"/>
      <c r="DP212" s="38"/>
      <c r="DQ212" s="38"/>
      <c r="DR212" s="38"/>
      <c r="DS212" s="38"/>
      <c r="DT212" s="38"/>
      <c r="DU212" s="38">
        <v>11</v>
      </c>
      <c r="DV212" s="38"/>
      <c r="DW212" s="38"/>
      <c r="DX212" s="38"/>
      <c r="DY212" s="38"/>
      <c r="DZ212" s="38"/>
      <c r="EA212" s="38"/>
      <c r="EB212" s="38"/>
      <c r="EC212" s="38"/>
      <c r="ED212" s="38"/>
      <c r="EE212" s="38"/>
      <c r="EF212" s="38"/>
      <c r="EG212" s="38">
        <v>22</v>
      </c>
      <c r="EH212" s="38"/>
      <c r="EI212" s="38"/>
      <c r="EJ212" s="38"/>
      <c r="EK212" s="38"/>
      <c r="EL212" s="38"/>
      <c r="EM212" s="38"/>
      <c r="EN212" s="38"/>
      <c r="EO212" s="38"/>
      <c r="EP212" s="38"/>
      <c r="EQ212" s="38"/>
      <c r="ER212" s="38"/>
      <c r="ES212" s="38"/>
      <c r="ET212" s="38"/>
      <c r="EU212" s="38"/>
      <c r="EV212" s="38"/>
      <c r="EW212" s="38"/>
      <c r="EX212" s="38"/>
      <c r="EY212" s="38"/>
      <c r="EZ212" s="38"/>
      <c r="FA212" s="38"/>
      <c r="FB212" s="38"/>
      <c r="FC212" s="38"/>
      <c r="FD212" s="38"/>
      <c r="FE212" s="38"/>
      <c r="FF212" s="38"/>
      <c r="FG212" s="38"/>
      <c r="FH212" s="38">
        <v>22</v>
      </c>
      <c r="FI212" s="38"/>
      <c r="FJ212" s="38"/>
      <c r="FK212" s="38"/>
      <c r="FL212" s="38"/>
      <c r="FM212" s="38"/>
      <c r="FN212" s="38"/>
      <c r="FO212" s="38"/>
      <c r="FP212" s="38"/>
      <c r="FQ212" s="38"/>
      <c r="FR212" s="38"/>
      <c r="FS212" s="38"/>
      <c r="FT212" s="38"/>
      <c r="FU212" s="38"/>
      <c r="FV212" s="38"/>
      <c r="FW212" s="38"/>
      <c r="FX212" s="38"/>
      <c r="FY212" s="38"/>
      <c r="FZ212" s="38"/>
      <c r="GA212" s="38"/>
      <c r="GB212" s="38"/>
      <c r="GC212" s="38"/>
      <c r="GD212" s="38"/>
      <c r="GE212" s="38"/>
      <c r="GF212" s="38"/>
      <c r="GG212" s="38"/>
      <c r="GH212" s="38"/>
      <c r="GI212" s="38">
        <v>22</v>
      </c>
      <c r="GJ212" s="38"/>
      <c r="GK212" s="38"/>
      <c r="GL212" s="38"/>
      <c r="GM212" s="38"/>
      <c r="GN212" s="38"/>
      <c r="GO212" s="38"/>
      <c r="GP212" s="38"/>
      <c r="GQ212" s="38"/>
      <c r="GR212" s="38"/>
      <c r="GS212" s="38"/>
      <c r="GT212" s="38"/>
      <c r="GU212" s="38"/>
      <c r="GV212" s="38"/>
      <c r="GW212" s="38"/>
      <c r="GX212" s="38"/>
      <c r="GY212" s="38"/>
      <c r="GZ212" s="38"/>
      <c r="HA212" s="38"/>
      <c r="HB212" s="38"/>
      <c r="HC212" s="38"/>
      <c r="HD212" s="38"/>
      <c r="HE212" s="38"/>
      <c r="HF212" s="38"/>
      <c r="HG212" s="38"/>
      <c r="HH212" s="38"/>
      <c r="HI212" s="38"/>
      <c r="HJ212" s="38"/>
      <c r="HK212" s="38"/>
      <c r="HL212" s="38"/>
      <c r="HM212" s="38"/>
      <c r="HN212" s="38"/>
      <c r="HO212" s="38"/>
      <c r="HP212" s="38"/>
      <c r="HQ212" s="38"/>
      <c r="HR212" s="38"/>
      <c r="HS212" s="38"/>
      <c r="HT212" s="38"/>
      <c r="HU212" s="38"/>
      <c r="HV212" s="38"/>
      <c r="HW212" s="38"/>
      <c r="HX212" s="38"/>
      <c r="HY212" s="38"/>
      <c r="HZ212" s="38"/>
      <c r="IA212" s="38"/>
      <c r="IB212" s="38">
        <v>22</v>
      </c>
      <c r="IC212" s="38"/>
      <c r="ID212" s="38"/>
      <c r="IE212" s="38"/>
      <c r="IF212" s="38"/>
      <c r="IG212" s="38"/>
      <c r="IH212" s="38"/>
      <c r="II212" s="38"/>
      <c r="IJ212" s="38"/>
      <c r="IK212" s="38"/>
      <c r="IL212" s="38"/>
      <c r="IM212" s="38"/>
      <c r="IN212" s="38"/>
      <c r="IO212" s="38"/>
      <c r="IP212" s="38"/>
      <c r="IQ212" s="38"/>
      <c r="IR212" s="38"/>
      <c r="IS212" s="38"/>
      <c r="IT212" s="38"/>
      <c r="IU212" s="38"/>
      <c r="IV212" s="38"/>
      <c r="IW212" s="38"/>
      <c r="IX212" s="38"/>
      <c r="IY212" s="38"/>
      <c r="IZ212" s="38"/>
      <c r="JA212" s="38"/>
      <c r="JB212" s="38"/>
      <c r="JC212" s="38"/>
      <c r="JD212" s="38"/>
      <c r="JE212" s="38"/>
      <c r="JF212" s="38"/>
      <c r="JG212" s="38"/>
      <c r="JH212" s="38"/>
      <c r="JI212" s="38"/>
      <c r="JJ212" s="38"/>
      <c r="JK212" s="38"/>
      <c r="JL212" s="38"/>
      <c r="JM212" s="38"/>
      <c r="JN212" s="38"/>
      <c r="JO212" s="38"/>
      <c r="JP212" s="38"/>
      <c r="JQ212" s="38"/>
      <c r="JR212" s="38"/>
      <c r="JS212" s="38"/>
      <c r="JT212" s="38"/>
      <c r="JU212" s="38"/>
      <c r="JV212" s="38"/>
      <c r="JW212" s="38"/>
      <c r="JX212" s="38"/>
      <c r="JY212" s="38">
        <v>22</v>
      </c>
      <c r="JZ212" s="38"/>
      <c r="KA212" s="38"/>
      <c r="KB212" s="38"/>
      <c r="KC212" s="38"/>
      <c r="KD212" s="38"/>
      <c r="KE212" s="38"/>
      <c r="KF212" s="38"/>
      <c r="KG212" s="38"/>
      <c r="KH212" s="38"/>
      <c r="KI212" s="38"/>
      <c r="KJ212" s="38"/>
      <c r="KK212" s="38"/>
      <c r="KL212" s="38"/>
      <c r="KM212" s="38"/>
      <c r="KN212" s="38"/>
      <c r="KO212" s="38"/>
      <c r="KP212" s="38"/>
      <c r="KQ212" s="38"/>
      <c r="KR212" s="38"/>
      <c r="KS212" s="38"/>
      <c r="KT212" s="38"/>
      <c r="KU212" s="38"/>
      <c r="KV212" s="38"/>
      <c r="KW212" s="38"/>
      <c r="KX212" s="38"/>
      <c r="KY212" s="38"/>
      <c r="KZ212" s="38"/>
      <c r="LA212" s="38"/>
      <c r="LB212" s="38"/>
      <c r="LC212" s="38"/>
      <c r="LD212" s="38"/>
      <c r="LE212" s="38"/>
      <c r="LF212" s="38"/>
      <c r="LG212" s="38"/>
      <c r="LH212" s="38"/>
      <c r="LI212" s="38"/>
      <c r="LJ212" s="38"/>
      <c r="LK212" s="38"/>
      <c r="LL212" s="38"/>
      <c r="LM212" s="38"/>
      <c r="LN212" s="38"/>
      <c r="LO212" s="38"/>
      <c r="LP212" s="38"/>
      <c r="LQ212" s="38"/>
      <c r="LR212" s="38"/>
      <c r="LS212" s="38"/>
      <c r="LT212" s="38"/>
      <c r="LU212" s="38"/>
      <c r="LV212" s="38"/>
      <c r="LW212" s="38"/>
      <c r="LX212" s="38"/>
      <c r="LY212" s="38"/>
      <c r="LZ212" s="38"/>
      <c r="MA212" s="38"/>
      <c r="MB212" s="38"/>
      <c r="MC212" s="38"/>
      <c r="MD212" s="38"/>
      <c r="ME212" s="38"/>
      <c r="MF212" s="38"/>
      <c r="MG212" s="38"/>
      <c r="MH212" s="38"/>
      <c r="MI212" s="38"/>
      <c r="MJ212" s="38"/>
      <c r="MK212" s="38"/>
      <c r="ML212" s="38"/>
      <c r="MM212" s="38"/>
      <c r="MN212" s="38"/>
      <c r="MO212" s="38"/>
      <c r="MP212" s="38"/>
      <c r="MQ212" s="38"/>
      <c r="MR212" s="38"/>
      <c r="MS212" s="38"/>
      <c r="MT212" s="38"/>
      <c r="MU212" s="38"/>
      <c r="MV212" s="38"/>
      <c r="MW212" s="38"/>
      <c r="MX212" s="38"/>
      <c r="MY212" s="38"/>
      <c r="MZ212" s="38"/>
      <c r="NA212" s="38"/>
      <c r="NB212" s="38"/>
      <c r="NC212" s="38">
        <v>22</v>
      </c>
      <c r="ND212" s="38"/>
      <c r="NE212" s="38"/>
      <c r="NF212" s="38"/>
      <c r="NG212" s="38"/>
      <c r="NH212" s="38"/>
      <c r="NI212" s="38"/>
      <c r="NJ212" s="38"/>
      <c r="NK212" s="38"/>
      <c r="NL212" s="38"/>
      <c r="NM212" s="38"/>
      <c r="NN212" s="38"/>
      <c r="NO212" s="38"/>
      <c r="NP212" s="38"/>
      <c r="NQ212" s="38"/>
      <c r="NR212" s="38"/>
      <c r="NS212" s="38"/>
      <c r="NT212" s="38"/>
      <c r="NU212" s="38"/>
      <c r="NV212" s="38"/>
      <c r="NW212" s="38"/>
      <c r="NX212" s="38"/>
      <c r="NY212" s="38"/>
      <c r="NZ212" s="38"/>
      <c r="OA212" s="38"/>
      <c r="OB212" s="38"/>
      <c r="OC212" s="38"/>
      <c r="OD212" s="38"/>
      <c r="OE212" s="38"/>
      <c r="OF212" s="38"/>
      <c r="OG212" s="38"/>
      <c r="OH212" s="38"/>
      <c r="OI212" s="38"/>
      <c r="OJ212" s="38"/>
      <c r="OK212" s="38"/>
      <c r="OL212" s="38">
        <v>22</v>
      </c>
      <c r="OM212" s="38"/>
      <c r="ON212" s="38"/>
      <c r="OO212" s="38"/>
      <c r="OP212" s="38"/>
      <c r="OQ212" s="38"/>
      <c r="OR212" s="38"/>
      <c r="OS212" s="38"/>
      <c r="OT212" s="38"/>
      <c r="OU212" s="38"/>
      <c r="OV212" s="38"/>
      <c r="OW212" s="38"/>
      <c r="OX212" s="38">
        <v>22</v>
      </c>
      <c r="OY212" s="38"/>
      <c r="OZ212" s="38"/>
      <c r="PA212" s="38"/>
      <c r="PB212" s="38"/>
      <c r="PC212" s="38"/>
      <c r="PD212" s="38"/>
      <c r="PE212" s="38"/>
      <c r="PF212" s="38"/>
      <c r="PG212" s="38"/>
      <c r="PH212" s="38"/>
      <c r="PI212" s="38"/>
      <c r="PJ212" s="38"/>
      <c r="PK212" s="38"/>
      <c r="PL212" s="38"/>
      <c r="PM212" s="38"/>
      <c r="PN212" s="38"/>
      <c r="PO212" s="38"/>
      <c r="PP212" s="38"/>
      <c r="PQ212" s="38"/>
      <c r="PR212" s="38"/>
      <c r="PS212" s="38"/>
      <c r="PT212" s="38"/>
      <c r="PU212" s="38"/>
      <c r="PV212" s="38"/>
      <c r="PW212" s="38"/>
      <c r="PX212" s="38"/>
      <c r="PY212" s="38"/>
      <c r="PZ212" s="38"/>
      <c r="QA212" s="38"/>
      <c r="QB212" s="38"/>
      <c r="QC212" s="38"/>
      <c r="QD212" s="38"/>
      <c r="QE212" s="38"/>
      <c r="QF212" s="38"/>
      <c r="QG212" s="38"/>
      <c r="QH212" s="38"/>
      <c r="QI212" s="38"/>
      <c r="QJ212" s="38"/>
      <c r="QK212" s="38"/>
      <c r="QL212" s="38"/>
      <c r="QM212" s="38"/>
      <c r="QN212" s="38"/>
      <c r="QO212" s="38"/>
      <c r="QP212" s="38"/>
      <c r="QQ212" s="38"/>
      <c r="QR212" s="38"/>
      <c r="QS212" s="38"/>
      <c r="QT212" s="38"/>
      <c r="QU212" s="38"/>
      <c r="QV212" s="38"/>
      <c r="QW212" s="38"/>
      <c r="QX212" s="38"/>
      <c r="QY212" s="38"/>
      <c r="QZ212" s="38"/>
      <c r="RA212" s="38"/>
      <c r="RB212" s="38"/>
      <c r="RC212" s="38"/>
      <c r="RD212" s="38"/>
      <c r="RE212" s="38"/>
      <c r="RF212" s="38"/>
      <c r="RG212" s="38"/>
      <c r="RH212" s="38"/>
      <c r="RI212" s="38"/>
      <c r="RJ212" s="38"/>
      <c r="RK212" s="38"/>
      <c r="RL212" s="38"/>
      <c r="RM212" s="38"/>
      <c r="RN212" s="38"/>
      <c r="RO212" s="38">
        <v>22</v>
      </c>
      <c r="RP212" s="38"/>
      <c r="RQ212" s="38"/>
      <c r="RR212" s="38"/>
      <c r="RS212" s="38"/>
      <c r="RT212" s="38">
        <v>22</v>
      </c>
      <c r="RU212" s="38"/>
      <c r="RV212" s="38"/>
      <c r="RW212" s="38"/>
      <c r="RX212" s="38"/>
      <c r="RY212" s="38"/>
      <c r="RZ212" s="38"/>
      <c r="SA212" s="38"/>
      <c r="SB212" s="38"/>
      <c r="SC212" s="38"/>
      <c r="SD212" s="38"/>
      <c r="SE212" s="38"/>
      <c r="SF212" s="38"/>
      <c r="SG212" s="38"/>
      <c r="SH212" s="38"/>
      <c r="SI212" s="38"/>
      <c r="SJ212" s="38"/>
      <c r="SK212" s="38"/>
      <c r="SL212" s="38"/>
      <c r="SM212" s="38"/>
      <c r="SN212" s="38"/>
      <c r="SO212" s="38"/>
      <c r="SP212" s="38"/>
      <c r="SQ212" s="38"/>
      <c r="SR212" s="38"/>
      <c r="SS212" s="38"/>
      <c r="ST212" s="38"/>
      <c r="SU212" s="38"/>
      <c r="SV212" s="38"/>
      <c r="SW212" s="38"/>
      <c r="SX212" s="38"/>
      <c r="SY212" s="38"/>
      <c r="SZ212" s="38"/>
      <c r="TA212" s="38"/>
      <c r="TB212" s="38"/>
      <c r="TC212" s="38"/>
      <c r="TD212" s="38"/>
      <c r="TE212" s="38">
        <v>44</v>
      </c>
      <c r="TF212" s="38"/>
      <c r="TG212" s="38"/>
      <c r="TH212" s="38"/>
      <c r="TI212" s="38"/>
      <c r="TJ212" s="38">
        <v>33</v>
      </c>
      <c r="TK212" s="38"/>
      <c r="TL212" s="38"/>
      <c r="TM212" s="38"/>
      <c r="TN212" s="38"/>
      <c r="TO212" s="38"/>
      <c r="TP212" s="38"/>
      <c r="TQ212" s="38"/>
      <c r="TR212" s="38"/>
      <c r="TS212" s="38"/>
      <c r="TT212" s="38"/>
      <c r="TU212" s="38"/>
      <c r="TV212" s="38"/>
      <c r="TW212" s="38">
        <v>11</v>
      </c>
      <c r="TX212" s="38"/>
      <c r="TY212" s="38"/>
      <c r="TZ212" s="38"/>
      <c r="UA212" s="38"/>
      <c r="UB212" s="38"/>
      <c r="UC212" s="38"/>
      <c r="UD212" s="38"/>
      <c r="UE212" s="38"/>
      <c r="UF212" s="38"/>
      <c r="UG212" s="38"/>
      <c r="UH212" s="38"/>
      <c r="UI212" s="38"/>
      <c r="UJ212" s="38"/>
      <c r="UK212" s="38"/>
      <c r="UL212" s="38"/>
      <c r="UM212" s="38"/>
      <c r="UN212" s="38"/>
      <c r="UO212" s="38"/>
      <c r="UP212" s="38"/>
      <c r="UQ212" s="38"/>
      <c r="UR212" s="38"/>
      <c r="US212" s="38"/>
      <c r="UT212" s="38"/>
      <c r="UU212" s="38"/>
      <c r="UV212" s="38"/>
      <c r="UW212" s="38"/>
      <c r="UX212" s="38"/>
      <c r="UY212" s="38"/>
      <c r="UZ212" s="38"/>
      <c r="VA212" s="38"/>
      <c r="VB212" s="38"/>
      <c r="VC212" s="38"/>
      <c r="VD212" s="38"/>
      <c r="VE212" s="38"/>
      <c r="VF212" s="38"/>
      <c r="VG212" s="38"/>
      <c r="VH212" s="38"/>
      <c r="VI212" s="38"/>
      <c r="VJ212" s="38"/>
      <c r="VK212" s="38"/>
      <c r="VL212" s="38"/>
      <c r="VM212" s="38"/>
      <c r="VN212" s="38"/>
      <c r="VO212" s="38"/>
      <c r="VP212" s="38"/>
      <c r="VQ212" s="38"/>
      <c r="VR212" s="38"/>
      <c r="VS212" s="38"/>
      <c r="VT212" s="38"/>
      <c r="VU212" s="38">
        <v>22</v>
      </c>
      <c r="VV212" s="38"/>
      <c r="VW212" s="38"/>
      <c r="VX212" s="38"/>
      <c r="VY212" s="38"/>
      <c r="VZ212" s="38"/>
      <c r="WA212" s="38"/>
      <c r="WB212" s="38"/>
      <c r="WC212" s="38"/>
      <c r="WD212" s="38"/>
      <c r="WE212" s="38"/>
      <c r="WF212" s="38">
        <v>22</v>
      </c>
      <c r="WG212" s="38"/>
      <c r="WH212" s="38"/>
      <c r="WI212" s="38"/>
      <c r="WJ212" s="38"/>
      <c r="WK212" s="38"/>
      <c r="WL212" s="38"/>
      <c r="WM212" s="38"/>
      <c r="WN212" s="38"/>
      <c r="WO212" s="38"/>
      <c r="WP212" s="38"/>
      <c r="WQ212" s="38"/>
      <c r="WR212" s="38"/>
      <c r="WS212" s="38"/>
      <c r="WT212" s="38"/>
      <c r="WU212" s="38"/>
      <c r="WV212" s="38"/>
      <c r="WW212" s="38"/>
      <c r="WX212" s="38"/>
      <c r="WY212" s="38"/>
      <c r="WZ212" s="38"/>
      <c r="XA212" s="38"/>
      <c r="XB212" s="38"/>
      <c r="XC212" s="38"/>
      <c r="XD212" s="38"/>
      <c r="XE212" s="38"/>
      <c r="XF212" s="38"/>
      <c r="XG212" s="38"/>
      <c r="XH212" s="38">
        <v>22</v>
      </c>
      <c r="XI212" s="38"/>
      <c r="XJ212" s="38"/>
      <c r="XK212" s="38">
        <v>22</v>
      </c>
      <c r="XL212" s="38"/>
      <c r="XM212" s="38"/>
      <c r="XN212" s="38"/>
      <c r="XO212" s="38"/>
      <c r="XP212" s="38"/>
      <c r="XQ212" s="38"/>
      <c r="XR212" s="38"/>
      <c r="XS212" s="38"/>
      <c r="XT212" s="38"/>
      <c r="XU212" s="38"/>
      <c r="XV212" s="38"/>
      <c r="XW212" s="38"/>
      <c r="XX212" s="38"/>
      <c r="XY212" s="38"/>
      <c r="XZ212" s="38"/>
      <c r="YA212" s="38"/>
      <c r="YB212" s="38"/>
      <c r="YC212" s="38"/>
      <c r="YD212" s="38"/>
      <c r="YE212" s="38"/>
      <c r="YF212" s="38"/>
      <c r="YG212" s="38"/>
      <c r="YH212" s="38"/>
      <c r="YI212" s="38"/>
      <c r="YJ212" s="38"/>
      <c r="YK212" s="38"/>
      <c r="YL212" s="38"/>
      <c r="YM212" s="38"/>
      <c r="YN212" s="38"/>
      <c r="YO212" s="38"/>
      <c r="YP212" s="38"/>
      <c r="YQ212" s="38"/>
      <c r="YR212" s="38"/>
      <c r="YS212" s="38"/>
      <c r="YT212" s="38"/>
      <c r="YU212" s="38"/>
      <c r="YV212" s="38"/>
      <c r="YW212" s="38"/>
      <c r="YX212" s="38"/>
      <c r="YY212" s="38"/>
      <c r="YZ212" s="38"/>
      <c r="ZA212" s="38"/>
      <c r="ZB212" s="38"/>
      <c r="ZC212" s="38"/>
      <c r="ZD212" s="38"/>
      <c r="ZE212" s="38"/>
      <c r="ZF212" s="38"/>
      <c r="ZG212" s="38"/>
      <c r="ZH212" s="38"/>
      <c r="ZI212" s="38"/>
      <c r="ZJ212" s="38"/>
      <c r="ZK212" s="38"/>
      <c r="ZL212" s="38"/>
      <c r="ZM212" s="38"/>
      <c r="ZN212" s="38"/>
      <c r="ZO212" s="38"/>
      <c r="ZP212" s="38"/>
      <c r="ZQ212" s="38">
        <v>22</v>
      </c>
      <c r="ZR212" s="38"/>
      <c r="ZS212" s="38"/>
      <c r="ZT212" s="38"/>
      <c r="ZU212" s="38"/>
      <c r="ZV212" s="38"/>
      <c r="ZW212" s="38"/>
      <c r="ZX212" s="38"/>
      <c r="ZY212" s="38"/>
      <c r="ZZ212" s="38"/>
      <c r="AAA212" s="38"/>
      <c r="AAB212" s="38"/>
      <c r="AAC212" s="38"/>
      <c r="AAD212" s="38"/>
      <c r="AAE212" s="38"/>
      <c r="AAF212" s="38"/>
      <c r="AAG212" s="38"/>
      <c r="AAH212" s="38">
        <v>22</v>
      </c>
      <c r="AAI212" s="38"/>
      <c r="AAJ212" s="31">
        <f t="shared" si="21"/>
        <v>0</v>
      </c>
      <c r="AAK212" s="5"/>
    </row>
    <row r="213" spans="1:713" s="36" customFormat="1" x14ac:dyDescent="0.25">
      <c r="A213" s="43" t="s">
        <v>52</v>
      </c>
      <c r="B213" s="77">
        <f t="shared" si="20"/>
        <v>0</v>
      </c>
      <c r="C213" s="69">
        <v>1.1000000000000001</v>
      </c>
      <c r="D213" s="71">
        <v>43419</v>
      </c>
      <c r="E213" s="79">
        <v>18.22</v>
      </c>
      <c r="F213" s="79">
        <f t="shared" ref="F213:F265" si="23">E213*B213</f>
        <v>0</v>
      </c>
      <c r="G213" s="77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  <c r="AK213" s="38"/>
      <c r="AL213" s="38"/>
      <c r="AM213" s="38"/>
      <c r="AN213" s="38"/>
      <c r="AO213" s="38"/>
      <c r="AP213" s="38"/>
      <c r="AQ213" s="38"/>
      <c r="AR213" s="38"/>
      <c r="AS213" s="38"/>
      <c r="AT213" s="38"/>
      <c r="AU213" s="38"/>
      <c r="AV213" s="38"/>
      <c r="AW213" s="38"/>
      <c r="AX213" s="38"/>
      <c r="AY213" s="38"/>
      <c r="AZ213" s="38"/>
      <c r="BA213" s="38"/>
      <c r="BB213" s="38"/>
      <c r="BC213" s="38"/>
      <c r="BD213" s="38"/>
      <c r="BE213" s="38"/>
      <c r="BF213" s="38"/>
      <c r="BG213" s="38"/>
      <c r="BH213" s="38"/>
      <c r="BI213" s="38"/>
      <c r="BJ213" s="38"/>
      <c r="BK213" s="38"/>
      <c r="BL213" s="38"/>
      <c r="BM213" s="38"/>
      <c r="BN213" s="38"/>
      <c r="BO213" s="38"/>
      <c r="BP213" s="38"/>
      <c r="BQ213" s="38"/>
      <c r="BR213" s="38"/>
      <c r="BS213" s="38"/>
      <c r="BT213" s="38"/>
      <c r="BU213" s="38"/>
      <c r="BV213" s="38"/>
      <c r="BW213" s="38"/>
      <c r="BX213" s="38"/>
      <c r="BY213" s="38"/>
      <c r="BZ213" s="38"/>
      <c r="CA213" s="38"/>
      <c r="CB213" s="38"/>
      <c r="CC213" s="38"/>
      <c r="CD213" s="38"/>
      <c r="CE213" s="38"/>
      <c r="CF213" s="38"/>
      <c r="CG213" s="38"/>
      <c r="CH213" s="38"/>
      <c r="CI213" s="38"/>
      <c r="CJ213" s="38"/>
      <c r="CK213" s="38"/>
      <c r="CL213" s="38"/>
      <c r="CM213" s="38"/>
      <c r="CN213" s="38"/>
      <c r="CO213" s="38"/>
      <c r="CP213" s="38"/>
      <c r="CQ213" s="38"/>
      <c r="CR213" s="38"/>
      <c r="CS213" s="38"/>
      <c r="CT213" s="38"/>
      <c r="CU213" s="38"/>
      <c r="CV213" s="38"/>
      <c r="CW213" s="38"/>
      <c r="CX213" s="38"/>
      <c r="CY213" s="38"/>
      <c r="CZ213" s="38"/>
      <c r="DA213" s="38"/>
      <c r="DB213" s="38"/>
      <c r="DC213" s="38"/>
      <c r="DD213" s="38"/>
      <c r="DE213" s="38"/>
      <c r="DF213" s="38"/>
      <c r="DG213" s="38"/>
      <c r="DH213" s="38"/>
      <c r="DI213" s="38"/>
      <c r="DJ213" s="38"/>
      <c r="DK213" s="38"/>
      <c r="DL213" s="38"/>
      <c r="DM213" s="38"/>
      <c r="DN213" s="38"/>
      <c r="DO213" s="38"/>
      <c r="DP213" s="38"/>
      <c r="DQ213" s="38"/>
      <c r="DR213" s="38"/>
      <c r="DS213" s="38"/>
      <c r="DT213" s="38"/>
      <c r="DU213" s="38"/>
      <c r="DV213" s="38"/>
      <c r="DW213" s="38"/>
      <c r="DX213" s="38"/>
      <c r="DY213" s="38"/>
      <c r="DZ213" s="38"/>
      <c r="EA213" s="38"/>
      <c r="EB213" s="38"/>
      <c r="EC213" s="38"/>
      <c r="ED213" s="38"/>
      <c r="EE213" s="38"/>
      <c r="EF213" s="38"/>
      <c r="EG213" s="38"/>
      <c r="EH213" s="38"/>
      <c r="EI213" s="38"/>
      <c r="EJ213" s="38"/>
      <c r="EK213" s="38"/>
      <c r="EL213" s="38"/>
      <c r="EM213" s="38"/>
      <c r="EN213" s="38"/>
      <c r="EO213" s="38"/>
      <c r="EP213" s="38"/>
      <c r="EQ213" s="38"/>
      <c r="ER213" s="38"/>
      <c r="ES213" s="38"/>
      <c r="ET213" s="38"/>
      <c r="EU213" s="38"/>
      <c r="EV213" s="38"/>
      <c r="EW213" s="38"/>
      <c r="EX213" s="38"/>
      <c r="EY213" s="38"/>
      <c r="EZ213" s="38"/>
      <c r="FA213" s="38"/>
      <c r="FB213" s="38"/>
      <c r="FC213" s="38"/>
      <c r="FD213" s="38"/>
      <c r="FE213" s="38"/>
      <c r="FF213" s="38"/>
      <c r="FG213" s="38"/>
      <c r="FH213" s="38"/>
      <c r="FI213" s="38"/>
      <c r="FJ213" s="38"/>
      <c r="FK213" s="38"/>
      <c r="FL213" s="38"/>
      <c r="FM213" s="38"/>
      <c r="FN213" s="38"/>
      <c r="FO213" s="38"/>
      <c r="FP213" s="38"/>
      <c r="FQ213" s="38"/>
      <c r="FR213" s="38"/>
      <c r="FS213" s="38"/>
      <c r="FT213" s="38"/>
      <c r="FU213" s="38"/>
      <c r="FV213" s="38"/>
      <c r="FW213" s="38"/>
      <c r="FX213" s="38"/>
      <c r="FY213" s="38"/>
      <c r="FZ213" s="38"/>
      <c r="GA213" s="38"/>
      <c r="GB213" s="38"/>
      <c r="GC213" s="38"/>
      <c r="GD213" s="38"/>
      <c r="GE213" s="38"/>
      <c r="GF213" s="38"/>
      <c r="GG213" s="38"/>
      <c r="GH213" s="38"/>
      <c r="GI213" s="38"/>
      <c r="GJ213" s="38"/>
      <c r="GK213" s="38"/>
      <c r="GL213" s="38"/>
      <c r="GM213" s="38"/>
      <c r="GN213" s="38">
        <v>5.5</v>
      </c>
      <c r="GO213" s="38"/>
      <c r="GP213" s="38"/>
      <c r="GQ213" s="38"/>
      <c r="GR213" s="38"/>
      <c r="GS213" s="38"/>
      <c r="GT213" s="38"/>
      <c r="GU213" s="38"/>
      <c r="GV213" s="38">
        <v>5.5</v>
      </c>
      <c r="GW213" s="38"/>
      <c r="GX213" s="38"/>
      <c r="GY213" s="38"/>
      <c r="GZ213" s="38"/>
      <c r="HA213" s="38"/>
      <c r="HB213" s="38"/>
      <c r="HC213" s="38"/>
      <c r="HD213" s="38"/>
      <c r="HE213" s="38"/>
      <c r="HF213" s="38"/>
      <c r="HG213" s="38"/>
      <c r="HH213" s="38"/>
      <c r="HI213" s="38"/>
      <c r="HJ213" s="38"/>
      <c r="HK213" s="38"/>
      <c r="HL213" s="38"/>
      <c r="HM213" s="38"/>
      <c r="HN213" s="38"/>
      <c r="HO213" s="38"/>
      <c r="HP213" s="38"/>
      <c r="HQ213" s="38"/>
      <c r="HR213" s="38"/>
      <c r="HS213" s="38"/>
      <c r="HT213" s="38"/>
      <c r="HU213" s="38"/>
      <c r="HV213" s="38"/>
      <c r="HW213" s="38"/>
      <c r="HX213" s="38"/>
      <c r="HY213" s="38"/>
      <c r="HZ213" s="38"/>
      <c r="IA213" s="38"/>
      <c r="IB213" s="38"/>
      <c r="IC213" s="38"/>
      <c r="ID213" s="38"/>
      <c r="IE213" s="38"/>
      <c r="IF213" s="38"/>
      <c r="IG213" s="38"/>
      <c r="IH213" s="38"/>
      <c r="II213" s="38"/>
      <c r="IJ213" s="38"/>
      <c r="IK213" s="38"/>
      <c r="IL213" s="38"/>
      <c r="IM213" s="38"/>
      <c r="IN213" s="38"/>
      <c r="IO213" s="38"/>
      <c r="IP213" s="38"/>
      <c r="IQ213" s="38"/>
      <c r="IR213" s="38"/>
      <c r="IS213" s="38"/>
      <c r="IT213" s="38"/>
      <c r="IU213" s="38"/>
      <c r="IV213" s="38"/>
      <c r="IW213" s="38"/>
      <c r="IX213" s="38"/>
      <c r="IY213" s="38"/>
      <c r="IZ213" s="38"/>
      <c r="JA213" s="38"/>
      <c r="JB213" s="38"/>
      <c r="JC213" s="38"/>
      <c r="JD213" s="38"/>
      <c r="JE213" s="38"/>
      <c r="JF213" s="38"/>
      <c r="JG213" s="38"/>
      <c r="JH213" s="38"/>
      <c r="JI213" s="38"/>
      <c r="JJ213" s="38"/>
      <c r="JK213" s="38"/>
      <c r="JL213" s="38"/>
      <c r="JM213" s="38"/>
      <c r="JN213" s="38"/>
      <c r="JO213" s="38"/>
      <c r="JP213" s="38"/>
      <c r="JQ213" s="38"/>
      <c r="JR213" s="38"/>
      <c r="JS213" s="38"/>
      <c r="JT213" s="38"/>
      <c r="JU213" s="38"/>
      <c r="JV213" s="38"/>
      <c r="JW213" s="38"/>
      <c r="JX213" s="38"/>
      <c r="JY213" s="38"/>
      <c r="JZ213" s="38"/>
      <c r="KA213" s="38"/>
      <c r="KB213" s="38"/>
      <c r="KC213" s="38"/>
      <c r="KD213" s="38"/>
      <c r="KE213" s="38"/>
      <c r="KF213" s="38"/>
      <c r="KG213" s="38"/>
      <c r="KH213" s="38"/>
      <c r="KI213" s="38"/>
      <c r="KJ213" s="38"/>
      <c r="KK213" s="38"/>
      <c r="KL213" s="38"/>
      <c r="KM213" s="38"/>
      <c r="KN213" s="38"/>
      <c r="KO213" s="38"/>
      <c r="KP213" s="38"/>
      <c r="KQ213" s="38"/>
      <c r="KR213" s="38"/>
      <c r="KS213" s="38"/>
      <c r="KT213" s="38"/>
      <c r="KU213" s="38"/>
      <c r="KV213" s="38"/>
      <c r="KW213" s="38"/>
      <c r="KX213" s="38"/>
      <c r="KY213" s="38"/>
      <c r="KZ213" s="38"/>
      <c r="LA213" s="38"/>
      <c r="LB213" s="38"/>
      <c r="LC213" s="38"/>
      <c r="LD213" s="38"/>
      <c r="LE213" s="38"/>
      <c r="LF213" s="38"/>
      <c r="LG213" s="38"/>
      <c r="LH213" s="38"/>
      <c r="LI213" s="38"/>
      <c r="LJ213" s="38"/>
      <c r="LK213" s="38"/>
      <c r="LL213" s="38"/>
      <c r="LM213" s="38"/>
      <c r="LN213" s="38"/>
      <c r="LO213" s="38"/>
      <c r="LP213" s="38"/>
      <c r="LQ213" s="38"/>
      <c r="LR213" s="38"/>
      <c r="LS213" s="38"/>
      <c r="LT213" s="38"/>
      <c r="LU213" s="38"/>
      <c r="LV213" s="38"/>
      <c r="LW213" s="38"/>
      <c r="LX213" s="38"/>
      <c r="LY213" s="38"/>
      <c r="LZ213" s="38"/>
      <c r="MA213" s="38"/>
      <c r="MB213" s="38"/>
      <c r="MC213" s="38"/>
      <c r="MD213" s="38"/>
      <c r="ME213" s="38"/>
      <c r="MF213" s="38"/>
      <c r="MG213" s="38"/>
      <c r="MH213" s="38"/>
      <c r="MI213" s="38"/>
      <c r="MJ213" s="38"/>
      <c r="MK213" s="38"/>
      <c r="ML213" s="38"/>
      <c r="MM213" s="38"/>
      <c r="MN213" s="38"/>
      <c r="MO213" s="38"/>
      <c r="MP213" s="38"/>
      <c r="MQ213" s="38"/>
      <c r="MR213" s="38"/>
      <c r="MS213" s="38"/>
      <c r="MT213" s="38"/>
      <c r="MU213" s="38"/>
      <c r="MV213" s="38"/>
      <c r="MW213" s="38"/>
      <c r="MX213" s="38"/>
      <c r="MY213" s="38"/>
      <c r="MZ213" s="38"/>
      <c r="NA213" s="38"/>
      <c r="NB213" s="38"/>
      <c r="NC213" s="38"/>
      <c r="ND213" s="38"/>
      <c r="NE213" s="38"/>
      <c r="NF213" s="38"/>
      <c r="NG213" s="38"/>
      <c r="NH213" s="38"/>
      <c r="NI213" s="38"/>
      <c r="NJ213" s="38"/>
      <c r="NK213" s="38"/>
      <c r="NL213" s="38"/>
      <c r="NM213" s="38"/>
      <c r="NN213" s="38"/>
      <c r="NO213" s="38"/>
      <c r="NP213" s="38"/>
      <c r="NQ213" s="38"/>
      <c r="NR213" s="38"/>
      <c r="NS213" s="38"/>
      <c r="NT213" s="38"/>
      <c r="NU213" s="38"/>
      <c r="NV213" s="38"/>
      <c r="NW213" s="38"/>
      <c r="NX213" s="38"/>
      <c r="NY213" s="38"/>
      <c r="NZ213" s="38"/>
      <c r="OA213" s="38"/>
      <c r="OB213" s="38"/>
      <c r="OC213" s="38"/>
      <c r="OD213" s="38"/>
      <c r="OE213" s="38"/>
      <c r="OF213" s="38"/>
      <c r="OG213" s="38"/>
      <c r="OH213" s="38"/>
      <c r="OI213" s="38"/>
      <c r="OJ213" s="38"/>
      <c r="OK213" s="38"/>
      <c r="OL213" s="38"/>
      <c r="OM213" s="38"/>
      <c r="ON213" s="38"/>
      <c r="OO213" s="38"/>
      <c r="OP213" s="38"/>
      <c r="OQ213" s="38"/>
      <c r="OR213" s="38"/>
      <c r="OS213" s="38"/>
      <c r="OT213" s="38"/>
      <c r="OU213" s="38"/>
      <c r="OV213" s="38"/>
      <c r="OW213" s="38"/>
      <c r="OX213" s="38"/>
      <c r="OY213" s="38"/>
      <c r="OZ213" s="38"/>
      <c r="PA213" s="38"/>
      <c r="PB213" s="38"/>
      <c r="PC213" s="38"/>
      <c r="PD213" s="38"/>
      <c r="PE213" s="38"/>
      <c r="PF213" s="38"/>
      <c r="PG213" s="38"/>
      <c r="PH213" s="38"/>
      <c r="PI213" s="38"/>
      <c r="PJ213" s="38"/>
      <c r="PK213" s="38"/>
      <c r="PL213" s="38"/>
      <c r="PM213" s="38">
        <v>11</v>
      </c>
      <c r="PN213" s="38"/>
      <c r="PO213" s="38"/>
      <c r="PP213" s="38">
        <v>11</v>
      </c>
      <c r="PQ213" s="38"/>
      <c r="PR213" s="38"/>
      <c r="PS213" s="38"/>
      <c r="PT213" s="38"/>
      <c r="PU213" s="38"/>
      <c r="PV213" s="38"/>
      <c r="PW213" s="38"/>
      <c r="PX213" s="38"/>
      <c r="PY213" s="38"/>
      <c r="PZ213" s="38"/>
      <c r="QA213" s="38"/>
      <c r="QB213" s="38"/>
      <c r="QC213" s="38"/>
      <c r="QD213" s="38"/>
      <c r="QE213" s="38"/>
      <c r="QF213" s="38"/>
      <c r="QG213" s="38"/>
      <c r="QH213" s="38"/>
      <c r="QI213" s="38"/>
      <c r="QJ213" s="38"/>
      <c r="QK213" s="38"/>
      <c r="QL213" s="38"/>
      <c r="QM213" s="38"/>
      <c r="QN213" s="38"/>
      <c r="QO213" s="38"/>
      <c r="QP213" s="38"/>
      <c r="QQ213" s="38"/>
      <c r="QR213" s="38"/>
      <c r="QS213" s="38"/>
      <c r="QT213" s="38"/>
      <c r="QU213" s="38"/>
      <c r="QV213" s="38"/>
      <c r="QW213" s="38"/>
      <c r="QX213" s="38"/>
      <c r="QY213" s="38"/>
      <c r="QZ213" s="38"/>
      <c r="RA213" s="38"/>
      <c r="RB213" s="38"/>
      <c r="RC213" s="38"/>
      <c r="RD213" s="38"/>
      <c r="RE213" s="38"/>
      <c r="RF213" s="38"/>
      <c r="RG213" s="38"/>
      <c r="RH213" s="38"/>
      <c r="RI213" s="38"/>
      <c r="RJ213" s="38"/>
      <c r="RK213" s="38"/>
      <c r="RL213" s="38"/>
      <c r="RM213" s="38"/>
      <c r="RN213" s="38"/>
      <c r="RO213" s="38">
        <v>11</v>
      </c>
      <c r="RP213" s="38"/>
      <c r="RQ213" s="38"/>
      <c r="RR213" s="38"/>
      <c r="RS213" s="38"/>
      <c r="RT213" s="38"/>
      <c r="RU213" s="38"/>
      <c r="RV213" s="38">
        <v>11</v>
      </c>
      <c r="RW213" s="38"/>
      <c r="RX213" s="38"/>
      <c r="RY213" s="38"/>
      <c r="RZ213" s="38"/>
      <c r="SA213" s="38"/>
      <c r="SB213" s="38"/>
      <c r="SC213" s="38"/>
      <c r="SD213" s="38"/>
      <c r="SE213" s="38"/>
      <c r="SF213" s="38"/>
      <c r="SG213" s="38"/>
      <c r="SH213" s="38"/>
      <c r="SI213" s="38"/>
      <c r="SJ213" s="38"/>
      <c r="SK213" s="38"/>
      <c r="SL213" s="38"/>
      <c r="SM213" s="38"/>
      <c r="SN213" s="38"/>
      <c r="SO213" s="38"/>
      <c r="SP213" s="38"/>
      <c r="SQ213" s="38"/>
      <c r="SR213" s="38"/>
      <c r="SS213" s="38"/>
      <c r="ST213" s="38"/>
      <c r="SU213" s="38"/>
      <c r="SV213" s="38"/>
      <c r="SW213" s="38"/>
      <c r="SX213" s="38"/>
      <c r="SY213" s="38"/>
      <c r="SZ213" s="38"/>
      <c r="TA213" s="38"/>
      <c r="TB213" s="38"/>
      <c r="TC213" s="38"/>
      <c r="TD213" s="38"/>
      <c r="TE213" s="38"/>
      <c r="TF213" s="38"/>
      <c r="TG213" s="38"/>
      <c r="TH213" s="38"/>
      <c r="TI213" s="38"/>
      <c r="TJ213" s="38"/>
      <c r="TK213" s="38"/>
      <c r="TL213" s="38"/>
      <c r="TM213" s="38"/>
      <c r="TN213" s="38"/>
      <c r="TO213" s="38"/>
      <c r="TP213" s="38"/>
      <c r="TQ213" s="38"/>
      <c r="TR213" s="38"/>
      <c r="TS213" s="38"/>
      <c r="TT213" s="38">
        <v>11</v>
      </c>
      <c r="TU213" s="38"/>
      <c r="TV213" s="38"/>
      <c r="TW213" s="38"/>
      <c r="TX213" s="38"/>
      <c r="TY213" s="38">
        <v>11</v>
      </c>
      <c r="TZ213" s="38"/>
      <c r="UA213" s="38"/>
      <c r="UB213" s="38"/>
      <c r="UC213" s="38"/>
      <c r="UD213" s="38"/>
      <c r="UE213" s="38"/>
      <c r="UF213" s="38"/>
      <c r="UG213" s="38"/>
      <c r="UH213" s="38"/>
      <c r="UI213" s="38"/>
      <c r="UJ213" s="38"/>
      <c r="UK213" s="38"/>
      <c r="UL213" s="38"/>
      <c r="UM213" s="38"/>
      <c r="UN213" s="38"/>
      <c r="UO213" s="38"/>
      <c r="UP213" s="38"/>
      <c r="UQ213" s="38"/>
      <c r="UR213" s="38"/>
      <c r="US213" s="38"/>
      <c r="UT213" s="38"/>
      <c r="UU213" s="38"/>
      <c r="UV213" s="38"/>
      <c r="UW213" s="38"/>
      <c r="UX213" s="38"/>
      <c r="UY213" s="38"/>
      <c r="UZ213" s="38"/>
      <c r="VA213" s="38"/>
      <c r="VB213" s="38"/>
      <c r="VC213" s="38"/>
      <c r="VD213" s="38"/>
      <c r="VE213" s="38"/>
      <c r="VF213" s="38"/>
      <c r="VG213" s="38"/>
      <c r="VH213" s="38"/>
      <c r="VI213" s="38"/>
      <c r="VJ213" s="38"/>
      <c r="VK213" s="38"/>
      <c r="VL213" s="38"/>
      <c r="VM213" s="38"/>
      <c r="VN213" s="38"/>
      <c r="VO213" s="38"/>
      <c r="VP213" s="38"/>
      <c r="VQ213" s="38"/>
      <c r="VR213" s="38"/>
      <c r="VS213" s="38"/>
      <c r="VT213" s="38"/>
      <c r="VU213" s="38"/>
      <c r="VV213" s="38"/>
      <c r="VW213" s="38"/>
      <c r="VX213" s="38"/>
      <c r="VY213" s="38"/>
      <c r="VZ213" s="38"/>
      <c r="WA213" s="38"/>
      <c r="WB213" s="38"/>
      <c r="WC213" s="38"/>
      <c r="WD213" s="38"/>
      <c r="WE213" s="38"/>
      <c r="WF213" s="38">
        <v>3.3</v>
      </c>
      <c r="WG213" s="38"/>
      <c r="WH213" s="38"/>
      <c r="WI213" s="38"/>
      <c r="WJ213" s="38">
        <v>3.3</v>
      </c>
      <c r="WK213" s="38"/>
      <c r="WL213" s="38"/>
      <c r="WM213" s="38"/>
      <c r="WN213" s="38"/>
      <c r="WO213" s="38"/>
      <c r="WP213" s="38"/>
      <c r="WQ213" s="38"/>
      <c r="WR213" s="38"/>
      <c r="WS213" s="38"/>
      <c r="WT213" s="38"/>
      <c r="WU213" s="38"/>
      <c r="WV213" s="38"/>
      <c r="WW213" s="38"/>
      <c r="WX213" s="38"/>
      <c r="WY213" s="38"/>
      <c r="WZ213" s="38"/>
      <c r="XA213" s="38"/>
      <c r="XB213" s="38"/>
      <c r="XC213" s="38"/>
      <c r="XD213" s="38"/>
      <c r="XE213" s="38"/>
      <c r="XF213" s="38"/>
      <c r="XG213" s="38"/>
      <c r="XH213" s="38"/>
      <c r="XI213" s="38"/>
      <c r="XJ213" s="38"/>
      <c r="XK213" s="38"/>
      <c r="XL213" s="38"/>
      <c r="XM213" s="38"/>
      <c r="XN213" s="38"/>
      <c r="XO213" s="38"/>
      <c r="XP213" s="38"/>
      <c r="XQ213" s="38"/>
      <c r="XR213" s="38"/>
      <c r="XS213" s="38"/>
      <c r="XT213" s="38"/>
      <c r="XU213" s="38"/>
      <c r="XV213" s="38"/>
      <c r="XW213" s="38"/>
      <c r="XX213" s="38"/>
      <c r="XY213" s="38"/>
      <c r="XZ213" s="38"/>
      <c r="YA213" s="38"/>
      <c r="YB213" s="38"/>
      <c r="YC213" s="38"/>
      <c r="YD213" s="38"/>
      <c r="YE213" s="38"/>
      <c r="YF213" s="38"/>
      <c r="YG213" s="38"/>
      <c r="YH213" s="38"/>
      <c r="YI213" s="38"/>
      <c r="YJ213" s="38"/>
      <c r="YK213" s="38"/>
      <c r="YL213" s="38"/>
      <c r="YM213" s="38"/>
      <c r="YN213" s="38"/>
      <c r="YO213" s="38"/>
      <c r="YP213" s="38"/>
      <c r="YQ213" s="38"/>
      <c r="YR213" s="38"/>
      <c r="YS213" s="38"/>
      <c r="YT213" s="38"/>
      <c r="YU213" s="38"/>
      <c r="YV213" s="38"/>
      <c r="YW213" s="38"/>
      <c r="YX213" s="38"/>
      <c r="YY213" s="38"/>
      <c r="YZ213" s="38"/>
      <c r="ZA213" s="38"/>
      <c r="ZB213" s="38"/>
      <c r="ZC213" s="38"/>
      <c r="ZD213" s="38"/>
      <c r="ZE213" s="38"/>
      <c r="ZF213" s="38"/>
      <c r="ZG213" s="38"/>
      <c r="ZH213" s="38"/>
      <c r="ZI213" s="38"/>
      <c r="ZJ213" s="38"/>
      <c r="ZK213" s="38"/>
      <c r="ZL213" s="38"/>
      <c r="ZM213" s="38"/>
      <c r="ZN213" s="38"/>
      <c r="ZO213" s="38"/>
      <c r="ZP213" s="38"/>
      <c r="ZQ213" s="38"/>
      <c r="ZR213" s="38"/>
      <c r="ZS213" s="38"/>
      <c r="ZT213" s="38"/>
      <c r="ZU213" s="38"/>
      <c r="ZV213" s="38"/>
      <c r="ZW213" s="38"/>
      <c r="ZX213" s="38"/>
      <c r="ZY213" s="38"/>
      <c r="ZZ213" s="38"/>
      <c r="AAA213" s="38"/>
      <c r="AAB213" s="38"/>
      <c r="AAC213" s="38"/>
      <c r="AAD213" s="38"/>
      <c r="AAE213" s="38"/>
      <c r="AAF213" s="38"/>
      <c r="AAG213" s="38"/>
      <c r="AAH213" s="38"/>
      <c r="AAI213" s="38"/>
      <c r="AAJ213" s="31">
        <f t="shared" si="21"/>
        <v>0</v>
      </c>
      <c r="AAK213" s="5"/>
    </row>
    <row r="214" spans="1:713" s="36" customFormat="1" x14ac:dyDescent="0.25">
      <c r="A214" s="43" t="s">
        <v>139</v>
      </c>
      <c r="B214" s="77">
        <f t="shared" si="20"/>
        <v>0</v>
      </c>
      <c r="C214" s="69">
        <v>10</v>
      </c>
      <c r="D214" s="71">
        <v>43430</v>
      </c>
      <c r="E214" s="79">
        <v>18.489999999999998</v>
      </c>
      <c r="F214" s="79">
        <f t="shared" si="23"/>
        <v>0</v>
      </c>
      <c r="G214" s="77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  <c r="AK214" s="38"/>
      <c r="AL214" s="38"/>
      <c r="AM214" s="38"/>
      <c r="AN214" s="38"/>
      <c r="AO214" s="38"/>
      <c r="AP214" s="38"/>
      <c r="AQ214" s="38"/>
      <c r="AR214" s="38"/>
      <c r="AS214" s="38"/>
      <c r="AT214" s="38"/>
      <c r="AU214" s="38"/>
      <c r="AV214" s="38"/>
      <c r="AW214" s="38"/>
      <c r="AX214" s="38"/>
      <c r="AY214" s="38"/>
      <c r="AZ214" s="38"/>
      <c r="BA214" s="38"/>
      <c r="BB214" s="38"/>
      <c r="BC214" s="38"/>
      <c r="BD214" s="38"/>
      <c r="BE214" s="38"/>
      <c r="BF214" s="38"/>
      <c r="BG214" s="38"/>
      <c r="BH214" s="38"/>
      <c r="BI214" s="38"/>
      <c r="BJ214" s="38"/>
      <c r="BK214" s="38"/>
      <c r="BL214" s="38"/>
      <c r="BM214" s="38"/>
      <c r="BN214" s="38"/>
      <c r="BO214" s="38"/>
      <c r="BP214" s="38"/>
      <c r="BQ214" s="38"/>
      <c r="BR214" s="38"/>
      <c r="BS214" s="38"/>
      <c r="BT214" s="38"/>
      <c r="BU214" s="38"/>
      <c r="BV214" s="38"/>
      <c r="BW214" s="38"/>
      <c r="BX214" s="38"/>
      <c r="BY214" s="38"/>
      <c r="BZ214" s="38"/>
      <c r="CA214" s="38"/>
      <c r="CB214" s="38"/>
      <c r="CC214" s="38"/>
      <c r="CD214" s="38"/>
      <c r="CE214" s="38"/>
      <c r="CF214" s="38"/>
      <c r="CG214" s="38"/>
      <c r="CH214" s="38"/>
      <c r="CI214" s="38"/>
      <c r="CJ214" s="38"/>
      <c r="CK214" s="38"/>
      <c r="CL214" s="38"/>
      <c r="CM214" s="38"/>
      <c r="CN214" s="38"/>
      <c r="CO214" s="38"/>
      <c r="CP214" s="38"/>
      <c r="CQ214" s="38"/>
      <c r="CR214" s="38"/>
      <c r="CS214" s="38"/>
      <c r="CT214" s="38"/>
      <c r="CU214" s="38"/>
      <c r="CV214" s="38"/>
      <c r="CW214" s="38"/>
      <c r="CX214" s="38"/>
      <c r="CY214" s="38">
        <v>1</v>
      </c>
      <c r="CZ214" s="38"/>
      <c r="DA214" s="38"/>
      <c r="DB214" s="38"/>
      <c r="DC214" s="38"/>
      <c r="DD214" s="38"/>
      <c r="DE214" s="38"/>
      <c r="DF214" s="38"/>
      <c r="DG214" s="38"/>
      <c r="DH214" s="38"/>
      <c r="DI214" s="38"/>
      <c r="DJ214" s="38"/>
      <c r="DK214" s="38"/>
      <c r="DL214" s="38"/>
      <c r="DM214" s="38"/>
      <c r="DN214" s="38"/>
      <c r="DO214" s="38"/>
      <c r="DP214" s="38"/>
      <c r="DQ214" s="38"/>
      <c r="DR214" s="38"/>
      <c r="DS214" s="38"/>
      <c r="DT214" s="38"/>
      <c r="DU214" s="38"/>
      <c r="DV214" s="38"/>
      <c r="DW214" s="38"/>
      <c r="DX214" s="38"/>
      <c r="DY214" s="38"/>
      <c r="DZ214" s="38"/>
      <c r="EA214" s="38"/>
      <c r="EB214" s="38"/>
      <c r="EC214" s="38"/>
      <c r="ED214" s="38"/>
      <c r="EE214" s="38"/>
      <c r="EF214" s="38"/>
      <c r="EG214" s="38"/>
      <c r="EH214" s="38"/>
      <c r="EI214" s="38"/>
      <c r="EJ214" s="38"/>
      <c r="EK214" s="38"/>
      <c r="EL214" s="38"/>
      <c r="EM214" s="38"/>
      <c r="EN214" s="38"/>
      <c r="EO214" s="38"/>
      <c r="EP214" s="38"/>
      <c r="EQ214" s="38"/>
      <c r="ER214" s="38"/>
      <c r="ES214" s="38"/>
      <c r="ET214" s="38"/>
      <c r="EU214" s="38"/>
      <c r="EV214" s="38"/>
      <c r="EW214" s="38"/>
      <c r="EX214" s="38"/>
      <c r="EY214" s="38"/>
      <c r="EZ214" s="38"/>
      <c r="FA214" s="38"/>
      <c r="FB214" s="38"/>
      <c r="FC214" s="38"/>
      <c r="FD214" s="38"/>
      <c r="FE214" s="38"/>
      <c r="FF214" s="38"/>
      <c r="FG214" s="38"/>
      <c r="FH214" s="38"/>
      <c r="FI214" s="38"/>
      <c r="FJ214" s="38"/>
      <c r="FK214" s="38"/>
      <c r="FL214" s="38"/>
      <c r="FM214" s="38"/>
      <c r="FN214" s="38"/>
      <c r="FO214" s="38"/>
      <c r="FP214" s="38"/>
      <c r="FQ214" s="38"/>
      <c r="FR214" s="38"/>
      <c r="FS214" s="38"/>
      <c r="FT214" s="38"/>
      <c r="FU214" s="38"/>
      <c r="FV214" s="38"/>
      <c r="FW214" s="38"/>
      <c r="FX214" s="38"/>
      <c r="FY214" s="38"/>
      <c r="FZ214" s="38"/>
      <c r="GA214" s="38"/>
      <c r="GB214" s="38"/>
      <c r="GC214" s="38"/>
      <c r="GD214" s="38"/>
      <c r="GE214" s="38"/>
      <c r="GF214" s="38"/>
      <c r="GG214" s="38"/>
      <c r="GH214" s="38"/>
      <c r="GI214" s="38"/>
      <c r="GJ214" s="38"/>
      <c r="GK214" s="38"/>
      <c r="GL214" s="38"/>
      <c r="GM214" s="38"/>
      <c r="GN214" s="38"/>
      <c r="GO214" s="38"/>
      <c r="GP214" s="38"/>
      <c r="GQ214" s="38"/>
      <c r="GR214" s="38"/>
      <c r="GS214" s="38"/>
      <c r="GT214" s="38"/>
      <c r="GU214" s="38"/>
      <c r="GV214" s="38"/>
      <c r="GW214" s="38"/>
      <c r="GX214" s="38"/>
      <c r="GY214" s="38"/>
      <c r="GZ214" s="38"/>
      <c r="HA214" s="38"/>
      <c r="HB214" s="38"/>
      <c r="HC214" s="38"/>
      <c r="HD214" s="38"/>
      <c r="HE214" s="38"/>
      <c r="HF214" s="38"/>
      <c r="HG214" s="38"/>
      <c r="HH214" s="38"/>
      <c r="HI214" s="38"/>
      <c r="HJ214" s="38"/>
      <c r="HK214" s="38"/>
      <c r="HL214" s="38"/>
      <c r="HM214" s="38"/>
      <c r="HN214" s="38"/>
      <c r="HO214" s="38"/>
      <c r="HP214" s="38"/>
      <c r="HQ214" s="38"/>
      <c r="HR214" s="38"/>
      <c r="HS214" s="38"/>
      <c r="HT214" s="38"/>
      <c r="HU214" s="38"/>
      <c r="HV214" s="38"/>
      <c r="HW214" s="38"/>
      <c r="HX214" s="38"/>
      <c r="HY214" s="38"/>
      <c r="HZ214" s="38"/>
      <c r="IA214" s="38"/>
      <c r="IB214" s="38"/>
      <c r="IC214" s="38"/>
      <c r="ID214" s="38"/>
      <c r="IE214" s="38"/>
      <c r="IF214" s="38"/>
      <c r="IG214" s="38"/>
      <c r="IH214" s="38"/>
      <c r="II214" s="38"/>
      <c r="IJ214" s="38"/>
      <c r="IK214" s="38"/>
      <c r="IL214" s="38"/>
      <c r="IM214" s="38"/>
      <c r="IN214" s="38"/>
      <c r="IO214" s="38"/>
      <c r="IP214" s="38"/>
      <c r="IQ214" s="38"/>
      <c r="IR214" s="38"/>
      <c r="IS214" s="38"/>
      <c r="IT214" s="38"/>
      <c r="IU214" s="38"/>
      <c r="IV214" s="38"/>
      <c r="IW214" s="38"/>
      <c r="IX214" s="38"/>
      <c r="IY214" s="38"/>
      <c r="IZ214" s="38"/>
      <c r="JA214" s="38"/>
      <c r="JB214" s="38"/>
      <c r="JC214" s="38"/>
      <c r="JD214" s="38"/>
      <c r="JE214" s="38"/>
      <c r="JF214" s="38"/>
      <c r="JG214" s="38"/>
      <c r="JH214" s="38"/>
      <c r="JI214" s="38"/>
      <c r="JJ214" s="38"/>
      <c r="JK214" s="38"/>
      <c r="JL214" s="38"/>
      <c r="JM214" s="38"/>
      <c r="JN214" s="38"/>
      <c r="JO214" s="38"/>
      <c r="JP214" s="38"/>
      <c r="JQ214" s="38"/>
      <c r="JR214" s="38">
        <v>10</v>
      </c>
      <c r="JS214" s="38"/>
      <c r="JT214" s="38"/>
      <c r="JU214" s="38"/>
      <c r="JV214" s="38"/>
      <c r="JW214" s="38"/>
      <c r="JX214" s="38"/>
      <c r="JY214" s="38"/>
      <c r="JZ214" s="38"/>
      <c r="KA214" s="38"/>
      <c r="KB214" s="38"/>
      <c r="KC214" s="38"/>
      <c r="KD214" s="38"/>
      <c r="KE214" s="38"/>
      <c r="KF214" s="38"/>
      <c r="KG214" s="38"/>
      <c r="KH214" s="38"/>
      <c r="KI214" s="38"/>
      <c r="KJ214" s="38"/>
      <c r="KK214" s="38"/>
      <c r="KL214" s="38"/>
      <c r="KM214" s="38"/>
      <c r="KN214" s="38"/>
      <c r="KO214" s="38"/>
      <c r="KP214" s="38"/>
      <c r="KQ214" s="38"/>
      <c r="KR214" s="38"/>
      <c r="KS214" s="38">
        <v>10</v>
      </c>
      <c r="KT214" s="38"/>
      <c r="KU214" s="38"/>
      <c r="KV214" s="38"/>
      <c r="KW214" s="38"/>
      <c r="KX214" s="38"/>
      <c r="KY214" s="38"/>
      <c r="KZ214" s="38"/>
      <c r="LA214" s="38"/>
      <c r="LB214" s="38"/>
      <c r="LC214" s="38"/>
      <c r="LD214" s="38"/>
      <c r="LE214" s="38"/>
      <c r="LF214" s="38"/>
      <c r="LG214" s="38"/>
      <c r="LH214" s="38"/>
      <c r="LI214" s="38"/>
      <c r="LJ214" s="38"/>
      <c r="LK214" s="38"/>
      <c r="LL214" s="38"/>
      <c r="LM214" s="38"/>
      <c r="LN214" s="38"/>
      <c r="LO214" s="38"/>
      <c r="LP214" s="38"/>
      <c r="LQ214" s="38"/>
      <c r="LR214" s="38"/>
      <c r="LS214" s="38"/>
      <c r="LT214" s="38"/>
      <c r="LU214" s="38"/>
      <c r="LV214" s="38"/>
      <c r="LW214" s="38"/>
      <c r="LX214" s="38"/>
      <c r="LY214" s="38"/>
      <c r="LZ214" s="38"/>
      <c r="MA214" s="38"/>
      <c r="MB214" s="38"/>
      <c r="MC214" s="38"/>
      <c r="MD214" s="38"/>
      <c r="ME214" s="38"/>
      <c r="MF214" s="38"/>
      <c r="MG214" s="38"/>
      <c r="MH214" s="38"/>
      <c r="MI214" s="38"/>
      <c r="MJ214" s="38"/>
      <c r="MK214" s="38"/>
      <c r="ML214" s="38"/>
      <c r="MM214" s="38"/>
      <c r="MN214" s="38"/>
      <c r="MO214" s="38"/>
      <c r="MP214" s="38"/>
      <c r="MQ214" s="38"/>
      <c r="MR214" s="38"/>
      <c r="MS214" s="38"/>
      <c r="MT214" s="38"/>
      <c r="MU214" s="38"/>
      <c r="MV214" s="38"/>
      <c r="MW214" s="38"/>
      <c r="MX214" s="38"/>
      <c r="MY214" s="38"/>
      <c r="MZ214" s="38"/>
      <c r="NA214" s="38"/>
      <c r="NB214" s="38"/>
      <c r="NC214" s="38"/>
      <c r="ND214" s="38"/>
      <c r="NE214" s="38"/>
      <c r="NF214" s="38"/>
      <c r="NG214" s="38"/>
      <c r="NH214" s="38"/>
      <c r="NI214" s="38"/>
      <c r="NJ214" s="38"/>
      <c r="NK214" s="38"/>
      <c r="NL214" s="38"/>
      <c r="NM214" s="38"/>
      <c r="NN214" s="38"/>
      <c r="NO214" s="38"/>
      <c r="NP214" s="38"/>
      <c r="NQ214" s="38"/>
      <c r="NR214" s="38"/>
      <c r="NS214" s="38"/>
      <c r="NT214" s="38"/>
      <c r="NU214" s="38"/>
      <c r="NV214" s="38"/>
      <c r="NW214" s="38"/>
      <c r="NX214" s="38"/>
      <c r="NY214" s="38"/>
      <c r="NZ214" s="38"/>
      <c r="OA214" s="38"/>
      <c r="OB214" s="38"/>
      <c r="OC214" s="38"/>
      <c r="OD214" s="38"/>
      <c r="OE214" s="38"/>
      <c r="OF214" s="38"/>
      <c r="OG214" s="38"/>
      <c r="OH214" s="38"/>
      <c r="OI214" s="38"/>
      <c r="OJ214" s="38"/>
      <c r="OK214" s="38"/>
      <c r="OL214" s="38"/>
      <c r="OM214" s="38"/>
      <c r="ON214" s="38"/>
      <c r="OO214" s="38"/>
      <c r="OP214" s="38"/>
      <c r="OQ214" s="38"/>
      <c r="OR214" s="38"/>
      <c r="OS214" s="38"/>
      <c r="OT214" s="38"/>
      <c r="OU214" s="38"/>
      <c r="OV214" s="38"/>
      <c r="OW214" s="38"/>
      <c r="OX214" s="38"/>
      <c r="OY214" s="38"/>
      <c r="OZ214" s="38"/>
      <c r="PA214" s="38"/>
      <c r="PB214" s="38"/>
      <c r="PC214" s="38"/>
      <c r="PD214" s="38"/>
      <c r="PE214" s="38"/>
      <c r="PF214" s="38"/>
      <c r="PG214" s="38"/>
      <c r="PH214" s="38"/>
      <c r="PI214" s="38"/>
      <c r="PJ214" s="38"/>
      <c r="PK214" s="38"/>
      <c r="PL214" s="38"/>
      <c r="PM214" s="38"/>
      <c r="PN214" s="38"/>
      <c r="PO214" s="38"/>
      <c r="PP214" s="38"/>
      <c r="PQ214" s="38"/>
      <c r="PR214" s="38"/>
      <c r="PS214" s="38"/>
      <c r="PT214" s="38"/>
      <c r="PU214" s="38"/>
      <c r="PV214" s="38"/>
      <c r="PW214" s="38"/>
      <c r="PX214" s="38"/>
      <c r="PY214" s="38"/>
      <c r="PZ214" s="38"/>
      <c r="QA214" s="38"/>
      <c r="QB214" s="38"/>
      <c r="QC214" s="38"/>
      <c r="QD214" s="38"/>
      <c r="QE214" s="38"/>
      <c r="QF214" s="38"/>
      <c r="QG214" s="38"/>
      <c r="QH214" s="38"/>
      <c r="QI214" s="38"/>
      <c r="QJ214" s="38"/>
      <c r="QK214" s="38"/>
      <c r="QL214" s="38"/>
      <c r="QM214" s="38"/>
      <c r="QN214" s="38"/>
      <c r="QO214" s="38"/>
      <c r="QP214" s="38"/>
      <c r="QQ214" s="38"/>
      <c r="QR214" s="38"/>
      <c r="QS214" s="38"/>
      <c r="QT214" s="38"/>
      <c r="QU214" s="38"/>
      <c r="QV214" s="38"/>
      <c r="QW214" s="38"/>
      <c r="QX214" s="38"/>
      <c r="QY214" s="38"/>
      <c r="QZ214" s="38"/>
      <c r="RA214" s="38"/>
      <c r="RB214" s="38">
        <v>1</v>
      </c>
      <c r="RC214" s="38"/>
      <c r="RD214" s="38"/>
      <c r="RE214" s="38"/>
      <c r="RF214" s="38"/>
      <c r="RG214" s="38"/>
      <c r="RH214" s="38"/>
      <c r="RI214" s="38"/>
      <c r="RJ214" s="38"/>
      <c r="RK214" s="38"/>
      <c r="RL214" s="38"/>
      <c r="RM214" s="38"/>
      <c r="RN214" s="38">
        <v>10</v>
      </c>
      <c r="RO214" s="38">
        <v>10</v>
      </c>
      <c r="RP214" s="38"/>
      <c r="RQ214" s="38"/>
      <c r="RR214" s="38"/>
      <c r="RS214" s="38"/>
      <c r="RT214" s="38"/>
      <c r="RU214" s="38"/>
      <c r="RV214" s="38"/>
      <c r="RW214" s="38"/>
      <c r="RX214" s="38"/>
      <c r="RY214" s="38"/>
      <c r="RZ214" s="38"/>
      <c r="SA214" s="38"/>
      <c r="SB214" s="38"/>
      <c r="SC214" s="38"/>
      <c r="SD214" s="38"/>
      <c r="SE214" s="38"/>
      <c r="SF214" s="38"/>
      <c r="SG214" s="38"/>
      <c r="SH214" s="38"/>
      <c r="SI214" s="38"/>
      <c r="SJ214" s="38"/>
      <c r="SK214" s="38"/>
      <c r="SL214" s="38"/>
      <c r="SM214" s="38"/>
      <c r="SN214" s="38"/>
      <c r="SO214" s="38"/>
      <c r="SP214" s="38"/>
      <c r="SQ214" s="38"/>
      <c r="SR214" s="38"/>
      <c r="SS214" s="38"/>
      <c r="ST214" s="38"/>
      <c r="SU214" s="38"/>
      <c r="SV214" s="38"/>
      <c r="SW214" s="38"/>
      <c r="SX214" s="38"/>
      <c r="SY214" s="38"/>
      <c r="SZ214" s="38"/>
      <c r="TA214" s="38"/>
      <c r="TB214" s="38"/>
      <c r="TC214" s="38"/>
      <c r="TD214" s="38"/>
      <c r="TE214" s="38"/>
      <c r="TF214" s="38"/>
      <c r="TG214" s="38"/>
      <c r="TH214" s="38"/>
      <c r="TI214" s="38"/>
      <c r="TJ214" s="38"/>
      <c r="TK214" s="38"/>
      <c r="TL214" s="38"/>
      <c r="TM214" s="38"/>
      <c r="TN214" s="38"/>
      <c r="TO214" s="38"/>
      <c r="TP214" s="38"/>
      <c r="TQ214" s="38"/>
      <c r="TR214" s="38"/>
      <c r="TS214" s="38"/>
      <c r="TT214" s="38"/>
      <c r="TU214" s="38"/>
      <c r="TV214" s="38"/>
      <c r="TW214" s="38"/>
      <c r="TX214" s="38"/>
      <c r="TY214" s="38"/>
      <c r="TZ214" s="38"/>
      <c r="UA214" s="38"/>
      <c r="UB214" s="38"/>
      <c r="UC214" s="38"/>
      <c r="UD214" s="38"/>
      <c r="UE214" s="38"/>
      <c r="UF214" s="38"/>
      <c r="UG214" s="38"/>
      <c r="UH214" s="38"/>
      <c r="UI214" s="38"/>
      <c r="UJ214" s="38"/>
      <c r="UK214" s="38"/>
      <c r="UL214" s="38"/>
      <c r="UM214" s="38"/>
      <c r="UN214" s="38"/>
      <c r="UO214" s="38"/>
      <c r="UP214" s="38"/>
      <c r="UQ214" s="38"/>
      <c r="UR214" s="38"/>
      <c r="US214" s="38"/>
      <c r="UT214" s="38"/>
      <c r="UU214" s="38"/>
      <c r="UV214" s="38"/>
      <c r="UW214" s="38"/>
      <c r="UX214" s="38"/>
      <c r="UY214" s="38"/>
      <c r="UZ214" s="38"/>
      <c r="VA214" s="38"/>
      <c r="VB214" s="38"/>
      <c r="VC214" s="38"/>
      <c r="VD214" s="38"/>
      <c r="VE214" s="38"/>
      <c r="VF214" s="38"/>
      <c r="VG214" s="38"/>
      <c r="VH214" s="38"/>
      <c r="VI214" s="38"/>
      <c r="VJ214" s="38"/>
      <c r="VK214" s="38"/>
      <c r="VL214" s="38"/>
      <c r="VM214" s="38"/>
      <c r="VN214" s="38"/>
      <c r="VO214" s="38"/>
      <c r="VP214" s="38"/>
      <c r="VQ214" s="38"/>
      <c r="VR214" s="38"/>
      <c r="VS214" s="38"/>
      <c r="VT214" s="38"/>
      <c r="VU214" s="38"/>
      <c r="VV214" s="38"/>
      <c r="VW214" s="38"/>
      <c r="VX214" s="38"/>
      <c r="VY214" s="38"/>
      <c r="VZ214" s="38"/>
      <c r="WA214" s="38"/>
      <c r="WB214" s="38"/>
      <c r="WC214" s="38"/>
      <c r="WD214" s="38"/>
      <c r="WE214" s="38"/>
      <c r="WF214" s="38"/>
      <c r="WG214" s="38"/>
      <c r="WH214" s="38"/>
      <c r="WI214" s="38"/>
      <c r="WJ214" s="38"/>
      <c r="WK214" s="38"/>
      <c r="WL214" s="38"/>
      <c r="WM214" s="38"/>
      <c r="WN214" s="38"/>
      <c r="WO214" s="38"/>
      <c r="WP214" s="38"/>
      <c r="WQ214" s="38">
        <v>10</v>
      </c>
      <c r="WR214" s="38"/>
      <c r="WS214" s="38">
        <v>10</v>
      </c>
      <c r="WT214" s="38"/>
      <c r="WU214" s="38"/>
      <c r="WV214" s="38"/>
      <c r="WW214" s="38"/>
      <c r="WX214" s="38"/>
      <c r="WY214" s="38"/>
      <c r="WZ214" s="38"/>
      <c r="XA214" s="38"/>
      <c r="XB214" s="38"/>
      <c r="XC214" s="38"/>
      <c r="XD214" s="38"/>
      <c r="XE214" s="38"/>
      <c r="XF214" s="38"/>
      <c r="XG214" s="38"/>
      <c r="XH214" s="38"/>
      <c r="XI214" s="38"/>
      <c r="XJ214" s="38"/>
      <c r="XK214" s="38"/>
      <c r="XL214" s="38"/>
      <c r="XM214" s="38"/>
      <c r="XN214" s="38"/>
      <c r="XO214" s="38"/>
      <c r="XP214" s="38"/>
      <c r="XQ214" s="38"/>
      <c r="XR214" s="38"/>
      <c r="XS214" s="38"/>
      <c r="XT214" s="38"/>
      <c r="XU214" s="38"/>
      <c r="XV214" s="38"/>
      <c r="XW214" s="38"/>
      <c r="XX214" s="38"/>
      <c r="XY214" s="38"/>
      <c r="XZ214" s="38"/>
      <c r="YA214" s="38"/>
      <c r="YB214" s="38"/>
      <c r="YC214" s="38"/>
      <c r="YD214" s="38"/>
      <c r="YE214" s="38"/>
      <c r="YF214" s="38"/>
      <c r="YG214" s="38"/>
      <c r="YH214" s="38"/>
      <c r="YI214" s="38"/>
      <c r="YJ214" s="38"/>
      <c r="YK214" s="38"/>
      <c r="YL214" s="38"/>
      <c r="YM214" s="38"/>
      <c r="YN214" s="38"/>
      <c r="YO214" s="38"/>
      <c r="YP214" s="38"/>
      <c r="YQ214" s="38"/>
      <c r="YR214" s="38"/>
      <c r="YS214" s="38"/>
      <c r="YT214" s="38"/>
      <c r="YU214" s="38"/>
      <c r="YV214" s="38"/>
      <c r="YW214" s="38"/>
      <c r="YX214" s="38"/>
      <c r="YY214" s="38"/>
      <c r="YZ214" s="38"/>
      <c r="ZA214" s="38"/>
      <c r="ZB214" s="38"/>
      <c r="ZC214" s="38"/>
      <c r="ZD214" s="38"/>
      <c r="ZE214" s="38"/>
      <c r="ZF214" s="38"/>
      <c r="ZG214" s="38"/>
      <c r="ZH214" s="38"/>
      <c r="ZI214" s="38"/>
      <c r="ZJ214" s="38"/>
      <c r="ZK214" s="38"/>
      <c r="ZL214" s="38"/>
      <c r="ZM214" s="38"/>
      <c r="ZN214" s="38"/>
      <c r="ZO214" s="38"/>
      <c r="ZP214" s="38"/>
      <c r="ZQ214" s="38"/>
      <c r="ZR214" s="38"/>
      <c r="ZS214" s="38"/>
      <c r="ZT214" s="38"/>
      <c r="ZU214" s="38"/>
      <c r="ZV214" s="38"/>
      <c r="ZW214" s="38"/>
      <c r="ZX214" s="38"/>
      <c r="ZY214" s="38"/>
      <c r="ZZ214" s="38"/>
      <c r="AAA214" s="38"/>
      <c r="AAB214" s="38"/>
      <c r="AAC214" s="38"/>
      <c r="AAD214" s="38"/>
      <c r="AAE214" s="38"/>
      <c r="AAF214" s="38"/>
      <c r="AAG214" s="38"/>
      <c r="AAH214" s="38"/>
      <c r="AAI214" s="38"/>
      <c r="AAJ214" s="31">
        <f t="shared" si="21"/>
        <v>0</v>
      </c>
      <c r="AAK214" s="5"/>
    </row>
    <row r="215" spans="1:713" s="36" customFormat="1" x14ac:dyDescent="0.25">
      <c r="A215" s="43" t="s">
        <v>139</v>
      </c>
      <c r="B215" s="77">
        <f t="shared" si="20"/>
        <v>0</v>
      </c>
      <c r="C215" s="69">
        <v>1</v>
      </c>
      <c r="D215" s="71">
        <v>43360</v>
      </c>
      <c r="E215" s="79">
        <v>23.85</v>
      </c>
      <c r="F215" s="79">
        <f t="shared" si="23"/>
        <v>0</v>
      </c>
      <c r="G215" s="77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  <c r="AK215" s="38"/>
      <c r="AL215" s="38"/>
      <c r="AM215" s="38"/>
      <c r="AN215" s="38"/>
      <c r="AO215" s="38"/>
      <c r="AP215" s="38"/>
      <c r="AQ215" s="38"/>
      <c r="AR215" s="38"/>
      <c r="AS215" s="38"/>
      <c r="AT215" s="38"/>
      <c r="AU215" s="38"/>
      <c r="AV215" s="38"/>
      <c r="AW215" s="38"/>
      <c r="AX215" s="38"/>
      <c r="AY215" s="38"/>
      <c r="AZ215" s="38"/>
      <c r="BA215" s="38"/>
      <c r="BB215" s="38"/>
      <c r="BC215" s="38"/>
      <c r="BD215" s="38"/>
      <c r="BE215" s="38"/>
      <c r="BF215" s="38"/>
      <c r="BG215" s="38"/>
      <c r="BH215" s="38"/>
      <c r="BI215" s="38"/>
      <c r="BJ215" s="38"/>
      <c r="BK215" s="38"/>
      <c r="BL215" s="38"/>
      <c r="BM215" s="38"/>
      <c r="BN215" s="38"/>
      <c r="BO215" s="38"/>
      <c r="BP215" s="38"/>
      <c r="BQ215" s="38"/>
      <c r="BR215" s="38"/>
      <c r="BS215" s="38"/>
      <c r="BT215" s="38"/>
      <c r="BU215" s="38"/>
      <c r="BV215" s="38"/>
      <c r="BW215" s="38"/>
      <c r="BX215" s="38"/>
      <c r="BY215" s="38"/>
      <c r="BZ215" s="38"/>
      <c r="CA215" s="38"/>
      <c r="CB215" s="38"/>
      <c r="CC215" s="38"/>
      <c r="CD215" s="38"/>
      <c r="CE215" s="38"/>
      <c r="CF215" s="38"/>
      <c r="CG215" s="38"/>
      <c r="CH215" s="38"/>
      <c r="CI215" s="38"/>
      <c r="CJ215" s="38"/>
      <c r="CK215" s="38"/>
      <c r="CL215" s="38"/>
      <c r="CM215" s="38"/>
      <c r="CN215" s="38"/>
      <c r="CO215" s="38"/>
      <c r="CP215" s="38"/>
      <c r="CQ215" s="38"/>
      <c r="CR215" s="38"/>
      <c r="CS215" s="38"/>
      <c r="CT215" s="38"/>
      <c r="CU215" s="38"/>
      <c r="CV215" s="38"/>
      <c r="CW215" s="38"/>
      <c r="CX215" s="38"/>
      <c r="CY215" s="38"/>
      <c r="CZ215" s="38"/>
      <c r="DA215" s="38"/>
      <c r="DB215" s="38"/>
      <c r="DC215" s="38"/>
      <c r="DD215" s="38"/>
      <c r="DE215" s="38"/>
      <c r="DF215" s="38"/>
      <c r="DG215" s="38"/>
      <c r="DH215" s="38"/>
      <c r="DI215" s="38"/>
      <c r="DJ215" s="38"/>
      <c r="DK215" s="38"/>
      <c r="DL215" s="38"/>
      <c r="DM215" s="38"/>
      <c r="DN215" s="38"/>
      <c r="DO215" s="38"/>
      <c r="DP215" s="38"/>
      <c r="DQ215" s="38"/>
      <c r="DR215" s="38"/>
      <c r="DS215" s="38"/>
      <c r="DT215" s="38"/>
      <c r="DU215" s="38"/>
      <c r="DV215" s="38"/>
      <c r="DW215" s="38"/>
      <c r="DX215" s="38"/>
      <c r="DY215" s="38"/>
      <c r="DZ215" s="38"/>
      <c r="EA215" s="38"/>
      <c r="EB215" s="38"/>
      <c r="EC215" s="38"/>
      <c r="ED215" s="38"/>
      <c r="EE215" s="38"/>
      <c r="EF215" s="38"/>
      <c r="EG215" s="38"/>
      <c r="EH215" s="38"/>
      <c r="EI215" s="38"/>
      <c r="EJ215" s="38"/>
      <c r="EK215" s="38"/>
      <c r="EL215" s="38"/>
      <c r="EM215" s="38"/>
      <c r="EN215" s="38"/>
      <c r="EO215" s="38"/>
      <c r="EP215" s="38"/>
      <c r="EQ215" s="38"/>
      <c r="ER215" s="38"/>
      <c r="ES215" s="38"/>
      <c r="ET215" s="38"/>
      <c r="EU215" s="38"/>
      <c r="EV215" s="38"/>
      <c r="EW215" s="38"/>
      <c r="EX215" s="38"/>
      <c r="EY215" s="38"/>
      <c r="EZ215" s="38"/>
      <c r="FA215" s="38"/>
      <c r="FB215" s="38"/>
      <c r="FC215" s="38"/>
      <c r="FD215" s="38"/>
      <c r="FE215" s="38"/>
      <c r="FF215" s="38"/>
      <c r="FG215" s="38"/>
      <c r="FH215" s="38"/>
      <c r="FI215" s="38"/>
      <c r="FJ215" s="38"/>
      <c r="FK215" s="38"/>
      <c r="FL215" s="38"/>
      <c r="FM215" s="38"/>
      <c r="FN215" s="38"/>
      <c r="FO215" s="38"/>
      <c r="FP215" s="38"/>
      <c r="FQ215" s="38"/>
      <c r="FR215" s="38"/>
      <c r="FS215" s="38"/>
      <c r="FT215" s="38"/>
      <c r="FU215" s="38"/>
      <c r="FV215" s="38"/>
      <c r="FW215" s="38"/>
      <c r="FX215" s="38"/>
      <c r="FY215" s="38"/>
      <c r="FZ215" s="38"/>
      <c r="GA215" s="38"/>
      <c r="GB215" s="38"/>
      <c r="GC215" s="38"/>
      <c r="GD215" s="38"/>
      <c r="GE215" s="38"/>
      <c r="GF215" s="38"/>
      <c r="GG215" s="38"/>
      <c r="GH215" s="38"/>
      <c r="GI215" s="38"/>
      <c r="GJ215" s="38"/>
      <c r="GK215" s="38"/>
      <c r="GL215" s="38"/>
      <c r="GM215" s="38"/>
      <c r="GN215" s="38"/>
      <c r="GO215" s="38"/>
      <c r="GP215" s="38"/>
      <c r="GQ215" s="38"/>
      <c r="GR215" s="38"/>
      <c r="GS215" s="38"/>
      <c r="GT215" s="38"/>
      <c r="GU215" s="38"/>
      <c r="GV215" s="38"/>
      <c r="GW215" s="38"/>
      <c r="GX215" s="38"/>
      <c r="GY215" s="38"/>
      <c r="GZ215" s="38"/>
      <c r="HA215" s="38"/>
      <c r="HB215" s="38"/>
      <c r="HC215" s="38"/>
      <c r="HD215" s="38"/>
      <c r="HE215" s="38"/>
      <c r="HF215" s="38"/>
      <c r="HG215" s="38"/>
      <c r="HH215" s="38"/>
      <c r="HI215" s="38"/>
      <c r="HJ215" s="38"/>
      <c r="HK215" s="38"/>
      <c r="HL215" s="38"/>
      <c r="HM215" s="38"/>
      <c r="HN215" s="38"/>
      <c r="HO215" s="38"/>
      <c r="HP215" s="38"/>
      <c r="HQ215" s="38"/>
      <c r="HR215" s="38"/>
      <c r="HS215" s="38"/>
      <c r="HT215" s="38"/>
      <c r="HU215" s="38"/>
      <c r="HV215" s="38"/>
      <c r="HW215" s="38"/>
      <c r="HX215" s="38"/>
      <c r="HY215" s="38"/>
      <c r="HZ215" s="38"/>
      <c r="IA215" s="38"/>
      <c r="IB215" s="38"/>
      <c r="IC215" s="38"/>
      <c r="ID215" s="38"/>
      <c r="IE215" s="38"/>
      <c r="IF215" s="38"/>
      <c r="IG215" s="38"/>
      <c r="IH215" s="38"/>
      <c r="II215" s="38"/>
      <c r="IJ215" s="38"/>
      <c r="IK215" s="38"/>
      <c r="IL215" s="38"/>
      <c r="IM215" s="38"/>
      <c r="IN215" s="38"/>
      <c r="IO215" s="38"/>
      <c r="IP215" s="38"/>
      <c r="IQ215" s="38"/>
      <c r="IR215" s="38"/>
      <c r="IS215" s="38"/>
      <c r="IT215" s="38"/>
      <c r="IU215" s="38"/>
      <c r="IV215" s="38"/>
      <c r="IW215" s="38"/>
      <c r="IX215" s="38"/>
      <c r="IY215" s="38"/>
      <c r="IZ215" s="38"/>
      <c r="JA215" s="38"/>
      <c r="JB215" s="38"/>
      <c r="JC215" s="38"/>
      <c r="JD215" s="38"/>
      <c r="JE215" s="38"/>
      <c r="JF215" s="38"/>
      <c r="JG215" s="38"/>
      <c r="JH215" s="38"/>
      <c r="JI215" s="38"/>
      <c r="JJ215" s="38"/>
      <c r="JK215" s="38"/>
      <c r="JL215" s="38"/>
      <c r="JM215" s="38"/>
      <c r="JN215" s="38"/>
      <c r="JO215" s="38"/>
      <c r="JP215" s="38"/>
      <c r="JQ215" s="38"/>
      <c r="JR215" s="38"/>
      <c r="JS215" s="38"/>
      <c r="JT215" s="38"/>
      <c r="JU215" s="38"/>
      <c r="JV215" s="38"/>
      <c r="JW215" s="38"/>
      <c r="JX215" s="38"/>
      <c r="JY215" s="38"/>
      <c r="JZ215" s="38"/>
      <c r="KA215" s="38"/>
      <c r="KB215" s="38"/>
      <c r="KC215" s="38"/>
      <c r="KD215" s="38"/>
      <c r="KE215" s="38"/>
      <c r="KF215" s="38"/>
      <c r="KG215" s="38"/>
      <c r="KH215" s="38"/>
      <c r="KI215" s="38"/>
      <c r="KJ215" s="38"/>
      <c r="KK215" s="38"/>
      <c r="KL215" s="38"/>
      <c r="KM215" s="38"/>
      <c r="KN215" s="38"/>
      <c r="KO215" s="38"/>
      <c r="KP215" s="38"/>
      <c r="KQ215" s="38"/>
      <c r="KR215" s="38"/>
      <c r="KS215" s="38"/>
      <c r="KT215" s="38"/>
      <c r="KU215" s="38"/>
      <c r="KV215" s="38"/>
      <c r="KW215" s="38"/>
      <c r="KX215" s="38"/>
      <c r="KY215" s="38"/>
      <c r="KZ215" s="38"/>
      <c r="LA215" s="38"/>
      <c r="LB215" s="38"/>
      <c r="LC215" s="38"/>
      <c r="LD215" s="38"/>
      <c r="LE215" s="38"/>
      <c r="LF215" s="38"/>
      <c r="LG215" s="38"/>
      <c r="LH215" s="38"/>
      <c r="LI215" s="38"/>
      <c r="LJ215" s="38"/>
      <c r="LK215" s="38"/>
      <c r="LL215" s="38"/>
      <c r="LM215" s="38"/>
      <c r="LN215" s="38"/>
      <c r="LO215" s="38"/>
      <c r="LP215" s="38"/>
      <c r="LQ215" s="38"/>
      <c r="LR215" s="38"/>
      <c r="LS215" s="38"/>
      <c r="LT215" s="38"/>
      <c r="LU215" s="38"/>
      <c r="LV215" s="38"/>
      <c r="LW215" s="38"/>
      <c r="LX215" s="38"/>
      <c r="LY215" s="38"/>
      <c r="LZ215" s="38"/>
      <c r="MA215" s="38"/>
      <c r="MB215" s="38"/>
      <c r="MC215" s="38"/>
      <c r="MD215" s="38"/>
      <c r="ME215" s="38"/>
      <c r="MF215" s="38"/>
      <c r="MG215" s="38"/>
      <c r="MH215" s="38"/>
      <c r="MI215" s="38"/>
      <c r="MJ215" s="38"/>
      <c r="MK215" s="38"/>
      <c r="ML215" s="38"/>
      <c r="MM215" s="38"/>
      <c r="MN215" s="38"/>
      <c r="MO215" s="38"/>
      <c r="MP215" s="38"/>
      <c r="MQ215" s="38"/>
      <c r="MR215" s="38"/>
      <c r="MS215" s="38"/>
      <c r="MT215" s="38"/>
      <c r="MU215" s="38"/>
      <c r="MV215" s="38"/>
      <c r="MW215" s="38"/>
      <c r="MX215" s="38"/>
      <c r="MY215" s="38"/>
      <c r="MZ215" s="38"/>
      <c r="NA215" s="38"/>
      <c r="NB215" s="38"/>
      <c r="NC215" s="38"/>
      <c r="ND215" s="38"/>
      <c r="NE215" s="38"/>
      <c r="NF215" s="38"/>
      <c r="NG215" s="38"/>
      <c r="NH215" s="38"/>
      <c r="NI215" s="38"/>
      <c r="NJ215" s="38"/>
      <c r="NK215" s="38"/>
      <c r="NL215" s="38"/>
      <c r="NM215" s="38"/>
      <c r="NN215" s="38"/>
      <c r="NO215" s="38"/>
      <c r="NP215" s="38"/>
      <c r="NQ215" s="38"/>
      <c r="NR215" s="38"/>
      <c r="NS215" s="38"/>
      <c r="NT215" s="38"/>
      <c r="NU215" s="38"/>
      <c r="NV215" s="38"/>
      <c r="NW215" s="38"/>
      <c r="NX215" s="38"/>
      <c r="NY215" s="38"/>
      <c r="NZ215" s="38"/>
      <c r="OA215" s="38"/>
      <c r="OB215" s="38"/>
      <c r="OC215" s="38"/>
      <c r="OD215" s="38"/>
      <c r="OE215" s="38"/>
      <c r="OF215" s="38"/>
      <c r="OG215" s="38"/>
      <c r="OH215" s="38"/>
      <c r="OI215" s="38"/>
      <c r="OJ215" s="38"/>
      <c r="OK215" s="38"/>
      <c r="OL215" s="38"/>
      <c r="OM215" s="38"/>
      <c r="ON215" s="38"/>
      <c r="OO215" s="38"/>
      <c r="OP215" s="38"/>
      <c r="OQ215" s="38"/>
      <c r="OR215" s="38"/>
      <c r="OS215" s="38"/>
      <c r="OT215" s="38"/>
      <c r="OU215" s="38"/>
      <c r="OV215" s="38"/>
      <c r="OW215" s="38"/>
      <c r="OX215" s="38"/>
      <c r="OY215" s="38"/>
      <c r="OZ215" s="38"/>
      <c r="PA215" s="38"/>
      <c r="PB215" s="38"/>
      <c r="PC215" s="38"/>
      <c r="PD215" s="38"/>
      <c r="PE215" s="38"/>
      <c r="PF215" s="38"/>
      <c r="PG215" s="38"/>
      <c r="PH215" s="38"/>
      <c r="PI215" s="38"/>
      <c r="PJ215" s="38"/>
      <c r="PK215" s="38"/>
      <c r="PL215" s="38"/>
      <c r="PM215" s="38"/>
      <c r="PN215" s="38"/>
      <c r="PO215" s="38"/>
      <c r="PP215" s="38"/>
      <c r="PQ215" s="38"/>
      <c r="PR215" s="38"/>
      <c r="PS215" s="38"/>
      <c r="PT215" s="38"/>
      <c r="PU215" s="38"/>
      <c r="PV215" s="38"/>
      <c r="PW215" s="38"/>
      <c r="PX215" s="38"/>
      <c r="PY215" s="38"/>
      <c r="PZ215" s="38"/>
      <c r="QA215" s="38"/>
      <c r="QB215" s="38"/>
      <c r="QC215" s="38"/>
      <c r="QD215" s="38"/>
      <c r="QE215" s="38"/>
      <c r="QF215" s="38"/>
      <c r="QG215" s="38"/>
      <c r="QH215" s="38"/>
      <c r="QI215" s="38"/>
      <c r="QJ215" s="38"/>
      <c r="QK215" s="38"/>
      <c r="QL215" s="38"/>
      <c r="QM215" s="38"/>
      <c r="QN215" s="38"/>
      <c r="QO215" s="38"/>
      <c r="QP215" s="38"/>
      <c r="QQ215" s="38"/>
      <c r="QR215" s="38"/>
      <c r="QS215" s="38"/>
      <c r="QT215" s="38"/>
      <c r="QU215" s="38"/>
      <c r="QV215" s="38"/>
      <c r="QW215" s="38"/>
      <c r="QX215" s="38"/>
      <c r="QY215" s="38"/>
      <c r="QZ215" s="38"/>
      <c r="RA215" s="38"/>
      <c r="RB215" s="38">
        <v>2</v>
      </c>
      <c r="RC215" s="38"/>
      <c r="RD215" s="38"/>
      <c r="RE215" s="38"/>
      <c r="RF215" s="38"/>
      <c r="RG215" s="38"/>
      <c r="RH215" s="38"/>
      <c r="RI215" s="38"/>
      <c r="RJ215" s="38"/>
      <c r="RK215" s="38"/>
      <c r="RL215" s="38"/>
      <c r="RM215" s="38"/>
      <c r="RN215" s="38"/>
      <c r="RO215" s="38"/>
      <c r="RP215" s="38"/>
      <c r="RQ215" s="38"/>
      <c r="RR215" s="38"/>
      <c r="RS215" s="38"/>
      <c r="RT215" s="38"/>
      <c r="RU215" s="38"/>
      <c r="RV215" s="38"/>
      <c r="RW215" s="38"/>
      <c r="RX215" s="38"/>
      <c r="RY215" s="38"/>
      <c r="RZ215" s="38"/>
      <c r="SA215" s="38"/>
      <c r="SB215" s="38"/>
      <c r="SC215" s="38"/>
      <c r="SD215" s="38"/>
      <c r="SE215" s="38"/>
      <c r="SF215" s="38"/>
      <c r="SG215" s="38"/>
      <c r="SH215" s="38"/>
      <c r="SI215" s="38">
        <v>2</v>
      </c>
      <c r="SJ215" s="38"/>
      <c r="SK215" s="38"/>
      <c r="SL215" s="38"/>
      <c r="SM215" s="38"/>
      <c r="SN215" s="38"/>
      <c r="SO215" s="38"/>
      <c r="SP215" s="38"/>
      <c r="SQ215" s="38"/>
      <c r="SR215" s="38"/>
      <c r="SS215" s="38"/>
      <c r="ST215" s="38"/>
      <c r="SU215" s="38"/>
      <c r="SV215" s="38"/>
      <c r="SW215" s="38"/>
      <c r="SX215" s="38"/>
      <c r="SY215" s="38"/>
      <c r="SZ215" s="38"/>
      <c r="TA215" s="38"/>
      <c r="TB215" s="38"/>
      <c r="TC215" s="38"/>
      <c r="TD215" s="38"/>
      <c r="TE215" s="38"/>
      <c r="TF215" s="38"/>
      <c r="TG215" s="38"/>
      <c r="TH215" s="38"/>
      <c r="TI215" s="38"/>
      <c r="TJ215" s="38"/>
      <c r="TK215" s="38"/>
      <c r="TL215" s="38"/>
      <c r="TM215" s="38"/>
      <c r="TN215" s="38"/>
      <c r="TO215" s="38"/>
      <c r="TP215" s="38"/>
      <c r="TQ215" s="38"/>
      <c r="TR215" s="38"/>
      <c r="TS215" s="38"/>
      <c r="TT215" s="38"/>
      <c r="TU215" s="38"/>
      <c r="TV215" s="38"/>
      <c r="TW215" s="38"/>
      <c r="TX215" s="38"/>
      <c r="TY215" s="38"/>
      <c r="TZ215" s="38"/>
      <c r="UA215" s="38"/>
      <c r="UB215" s="38"/>
      <c r="UC215" s="38"/>
      <c r="UD215" s="38"/>
      <c r="UE215" s="38"/>
      <c r="UF215" s="38"/>
      <c r="UG215" s="38"/>
      <c r="UH215" s="38"/>
      <c r="UI215" s="38"/>
      <c r="UJ215" s="38"/>
      <c r="UK215" s="38"/>
      <c r="UL215" s="38"/>
      <c r="UM215" s="38"/>
      <c r="UN215" s="38"/>
      <c r="UO215" s="38"/>
      <c r="UP215" s="38"/>
      <c r="UQ215" s="38"/>
      <c r="UR215" s="38"/>
      <c r="US215" s="38"/>
      <c r="UT215" s="38"/>
      <c r="UU215" s="38"/>
      <c r="UV215" s="38"/>
      <c r="UW215" s="38"/>
      <c r="UX215" s="38"/>
      <c r="UY215" s="38"/>
      <c r="UZ215" s="38"/>
      <c r="VA215" s="38"/>
      <c r="VB215" s="38"/>
      <c r="VC215" s="38"/>
      <c r="VD215" s="38"/>
      <c r="VE215" s="38"/>
      <c r="VF215" s="38"/>
      <c r="VG215" s="38"/>
      <c r="VH215" s="38"/>
      <c r="VI215" s="38"/>
      <c r="VJ215" s="38"/>
      <c r="VK215" s="38"/>
      <c r="VL215" s="38"/>
      <c r="VM215" s="38"/>
      <c r="VN215" s="38"/>
      <c r="VO215" s="38"/>
      <c r="VP215" s="38"/>
      <c r="VQ215" s="38"/>
      <c r="VR215" s="38"/>
      <c r="VS215" s="38"/>
      <c r="VT215" s="38"/>
      <c r="VU215" s="38"/>
      <c r="VV215" s="38"/>
      <c r="VW215" s="38"/>
      <c r="VX215" s="38"/>
      <c r="VY215" s="38"/>
      <c r="VZ215" s="38"/>
      <c r="WA215" s="38"/>
      <c r="WB215" s="38"/>
      <c r="WC215" s="38"/>
      <c r="WD215" s="38"/>
      <c r="WE215" s="38"/>
      <c r="WF215" s="38"/>
      <c r="WG215" s="38"/>
      <c r="WH215" s="38"/>
      <c r="WI215" s="38"/>
      <c r="WJ215" s="38"/>
      <c r="WK215" s="38"/>
      <c r="WL215" s="38"/>
      <c r="WM215" s="38"/>
      <c r="WN215" s="38"/>
      <c r="WO215" s="38"/>
      <c r="WP215" s="38"/>
      <c r="WQ215" s="38"/>
      <c r="WR215" s="38"/>
      <c r="WS215" s="38"/>
      <c r="WT215" s="38"/>
      <c r="WU215" s="38"/>
      <c r="WV215" s="38"/>
      <c r="WW215" s="38"/>
      <c r="WX215" s="38"/>
      <c r="WY215" s="38"/>
      <c r="WZ215" s="38"/>
      <c r="XA215" s="38"/>
      <c r="XB215" s="38"/>
      <c r="XC215" s="38"/>
      <c r="XD215" s="38"/>
      <c r="XE215" s="38"/>
      <c r="XF215" s="38"/>
      <c r="XG215" s="38"/>
      <c r="XH215" s="38"/>
      <c r="XI215" s="38"/>
      <c r="XJ215" s="38"/>
      <c r="XK215" s="38"/>
      <c r="XL215" s="38"/>
      <c r="XM215" s="38"/>
      <c r="XN215" s="38"/>
      <c r="XO215" s="38"/>
      <c r="XP215" s="38"/>
      <c r="XQ215" s="38"/>
      <c r="XR215" s="38"/>
      <c r="XS215" s="38"/>
      <c r="XT215" s="38"/>
      <c r="XU215" s="38"/>
      <c r="XV215" s="38"/>
      <c r="XW215" s="38"/>
      <c r="XX215" s="38"/>
      <c r="XY215" s="38"/>
      <c r="XZ215" s="38"/>
      <c r="YA215" s="38"/>
      <c r="YB215" s="38"/>
      <c r="YC215" s="38"/>
      <c r="YD215" s="38"/>
      <c r="YE215" s="38"/>
      <c r="YF215" s="38"/>
      <c r="YG215" s="38"/>
      <c r="YH215" s="38"/>
      <c r="YI215" s="38"/>
      <c r="YJ215" s="38"/>
      <c r="YK215" s="38"/>
      <c r="YL215" s="38"/>
      <c r="YM215" s="38"/>
      <c r="YN215" s="38"/>
      <c r="YO215" s="38"/>
      <c r="YP215" s="38"/>
      <c r="YQ215" s="38"/>
      <c r="YR215" s="38"/>
      <c r="YS215" s="38"/>
      <c r="YT215" s="38"/>
      <c r="YU215" s="38"/>
      <c r="YV215" s="38"/>
      <c r="YW215" s="38"/>
      <c r="YX215" s="38"/>
      <c r="YY215" s="38"/>
      <c r="YZ215" s="38"/>
      <c r="ZA215" s="38"/>
      <c r="ZB215" s="38"/>
      <c r="ZC215" s="38"/>
      <c r="ZD215" s="38"/>
      <c r="ZE215" s="38"/>
      <c r="ZF215" s="38"/>
      <c r="ZG215" s="38"/>
      <c r="ZH215" s="38"/>
      <c r="ZI215" s="38"/>
      <c r="ZJ215" s="38"/>
      <c r="ZK215" s="38"/>
      <c r="ZL215" s="38"/>
      <c r="ZM215" s="38"/>
      <c r="ZN215" s="38"/>
      <c r="ZO215" s="38"/>
      <c r="ZP215" s="38"/>
      <c r="ZQ215" s="38"/>
      <c r="ZR215" s="38"/>
      <c r="ZS215" s="38"/>
      <c r="ZT215" s="38"/>
      <c r="ZU215" s="38"/>
      <c r="ZV215" s="38"/>
      <c r="ZW215" s="38"/>
      <c r="ZX215" s="38"/>
      <c r="ZY215" s="38"/>
      <c r="ZZ215" s="38"/>
      <c r="AAA215" s="38"/>
      <c r="AAB215" s="38"/>
      <c r="AAC215" s="38"/>
      <c r="AAD215" s="38"/>
      <c r="AAE215" s="38"/>
      <c r="AAF215" s="38"/>
      <c r="AAG215" s="38"/>
      <c r="AAH215" s="38"/>
      <c r="AAI215" s="38"/>
      <c r="AAJ215" s="31">
        <f t="shared" si="21"/>
        <v>0</v>
      </c>
      <c r="AAK215" s="5"/>
    </row>
    <row r="216" spans="1:713" s="36" customFormat="1" x14ac:dyDescent="0.25">
      <c r="A216" s="43" t="s">
        <v>226</v>
      </c>
      <c r="B216" s="77">
        <f t="shared" si="20"/>
        <v>0</v>
      </c>
      <c r="C216" s="69">
        <v>10</v>
      </c>
      <c r="D216" s="71">
        <v>42940</v>
      </c>
      <c r="E216" s="79">
        <v>23.87</v>
      </c>
      <c r="F216" s="79">
        <f t="shared" si="23"/>
        <v>0</v>
      </c>
      <c r="G216" s="77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  <c r="AK216" s="38"/>
      <c r="AL216" s="38"/>
      <c r="AM216" s="38"/>
      <c r="AN216" s="38"/>
      <c r="AO216" s="38"/>
      <c r="AP216" s="38"/>
      <c r="AQ216" s="38"/>
      <c r="AR216" s="38"/>
      <c r="AS216" s="38"/>
      <c r="AT216" s="38"/>
      <c r="AU216" s="38"/>
      <c r="AV216" s="38"/>
      <c r="AW216" s="38"/>
      <c r="AX216" s="38"/>
      <c r="AY216" s="38"/>
      <c r="AZ216" s="38"/>
      <c r="BA216" s="38"/>
      <c r="BB216" s="38"/>
      <c r="BC216" s="38"/>
      <c r="BD216" s="38"/>
      <c r="BE216" s="38"/>
      <c r="BF216" s="38"/>
      <c r="BG216" s="38"/>
      <c r="BH216" s="38"/>
      <c r="BI216" s="38"/>
      <c r="BJ216" s="38"/>
      <c r="BK216" s="38"/>
      <c r="BL216" s="38"/>
      <c r="BM216" s="38"/>
      <c r="BN216" s="38"/>
      <c r="BO216" s="38"/>
      <c r="BP216" s="38"/>
      <c r="BQ216" s="38"/>
      <c r="BR216" s="38"/>
      <c r="BS216" s="38"/>
      <c r="BT216" s="38"/>
      <c r="BU216" s="38"/>
      <c r="BV216" s="38"/>
      <c r="BW216" s="38"/>
      <c r="BX216" s="38"/>
      <c r="BY216" s="38"/>
      <c r="BZ216" s="38"/>
      <c r="CA216" s="38"/>
      <c r="CB216" s="38"/>
      <c r="CC216" s="38"/>
      <c r="CD216" s="38"/>
      <c r="CE216" s="38"/>
      <c r="CF216" s="38"/>
      <c r="CG216" s="38"/>
      <c r="CH216" s="38"/>
      <c r="CI216" s="38"/>
      <c r="CJ216" s="38"/>
      <c r="CK216" s="38"/>
      <c r="CL216" s="38"/>
      <c r="CM216" s="38"/>
      <c r="CN216" s="38"/>
      <c r="CO216" s="38"/>
      <c r="CP216" s="38"/>
      <c r="CQ216" s="38"/>
      <c r="CR216" s="38"/>
      <c r="CS216" s="38"/>
      <c r="CT216" s="38"/>
      <c r="CU216" s="38"/>
      <c r="CV216" s="38"/>
      <c r="CW216" s="38"/>
      <c r="CX216" s="38"/>
      <c r="CY216" s="38"/>
      <c r="CZ216" s="38"/>
      <c r="DA216" s="38"/>
      <c r="DB216" s="38"/>
      <c r="DC216" s="38"/>
      <c r="DD216" s="38"/>
      <c r="DE216" s="38"/>
      <c r="DF216" s="38"/>
      <c r="DG216" s="38"/>
      <c r="DH216" s="38"/>
      <c r="DI216" s="38"/>
      <c r="DJ216" s="38"/>
      <c r="DK216" s="38"/>
      <c r="DL216" s="38"/>
      <c r="DM216" s="38"/>
      <c r="DN216" s="38"/>
      <c r="DO216" s="38"/>
      <c r="DP216" s="38"/>
      <c r="DQ216" s="38"/>
      <c r="DR216" s="38"/>
      <c r="DS216" s="38"/>
      <c r="DT216" s="38"/>
      <c r="DU216" s="38"/>
      <c r="DV216" s="38"/>
      <c r="DW216" s="38"/>
      <c r="DX216" s="38"/>
      <c r="DY216" s="38"/>
      <c r="DZ216" s="38"/>
      <c r="EA216" s="38"/>
      <c r="EB216" s="38"/>
      <c r="EC216" s="38"/>
      <c r="ED216" s="38"/>
      <c r="EE216" s="38"/>
      <c r="EF216" s="38"/>
      <c r="EG216" s="38"/>
      <c r="EH216" s="38"/>
      <c r="EI216" s="38"/>
      <c r="EJ216" s="38"/>
      <c r="EK216" s="38"/>
      <c r="EL216" s="38"/>
      <c r="EM216" s="38"/>
      <c r="EN216" s="38"/>
      <c r="EO216" s="38"/>
      <c r="EP216" s="38"/>
      <c r="EQ216" s="38"/>
      <c r="ER216" s="38"/>
      <c r="ES216" s="38"/>
      <c r="ET216" s="38"/>
      <c r="EU216" s="38"/>
      <c r="EV216" s="38"/>
      <c r="EW216" s="38"/>
      <c r="EX216" s="38"/>
      <c r="EY216" s="38"/>
      <c r="EZ216" s="38"/>
      <c r="FA216" s="38"/>
      <c r="FB216" s="38"/>
      <c r="FC216" s="38"/>
      <c r="FD216" s="38"/>
      <c r="FE216" s="38"/>
      <c r="FF216" s="38"/>
      <c r="FG216" s="38"/>
      <c r="FH216" s="38"/>
      <c r="FI216" s="38"/>
      <c r="FJ216" s="38"/>
      <c r="FK216" s="38"/>
      <c r="FL216" s="38"/>
      <c r="FM216" s="38"/>
      <c r="FN216" s="38"/>
      <c r="FO216" s="38"/>
      <c r="FP216" s="38"/>
      <c r="FQ216" s="38"/>
      <c r="FR216" s="38"/>
      <c r="FS216" s="38"/>
      <c r="FT216" s="38"/>
      <c r="FU216" s="38"/>
      <c r="FV216" s="38"/>
      <c r="FW216" s="38"/>
      <c r="FX216" s="38"/>
      <c r="FY216" s="38"/>
      <c r="FZ216" s="38"/>
      <c r="GA216" s="38"/>
      <c r="GB216" s="38"/>
      <c r="GC216" s="38"/>
      <c r="GD216" s="38"/>
      <c r="GE216" s="38"/>
      <c r="GF216" s="38"/>
      <c r="GG216" s="38"/>
      <c r="GH216" s="38"/>
      <c r="GI216" s="38"/>
      <c r="GJ216" s="38"/>
      <c r="GK216" s="38"/>
      <c r="GL216" s="38"/>
      <c r="GM216" s="38"/>
      <c r="GN216" s="38"/>
      <c r="GO216" s="38"/>
      <c r="GP216" s="38"/>
      <c r="GQ216" s="38"/>
      <c r="GR216" s="38"/>
      <c r="GS216" s="38"/>
      <c r="GT216" s="38"/>
      <c r="GU216" s="38"/>
      <c r="GV216" s="38"/>
      <c r="GW216" s="38"/>
      <c r="GX216" s="38"/>
      <c r="GY216" s="38"/>
      <c r="GZ216" s="38"/>
      <c r="HA216" s="38"/>
      <c r="HB216" s="38"/>
      <c r="HC216" s="38"/>
      <c r="HD216" s="38"/>
      <c r="HE216" s="38"/>
      <c r="HF216" s="38"/>
      <c r="HG216" s="38"/>
      <c r="HH216" s="38"/>
      <c r="HI216" s="38"/>
      <c r="HJ216" s="38"/>
      <c r="HK216" s="38"/>
      <c r="HL216" s="38"/>
      <c r="HM216" s="38"/>
      <c r="HN216" s="38"/>
      <c r="HO216" s="38"/>
      <c r="HP216" s="38"/>
      <c r="HQ216" s="38"/>
      <c r="HR216" s="38"/>
      <c r="HS216" s="38"/>
      <c r="HT216" s="38"/>
      <c r="HU216" s="38"/>
      <c r="HV216" s="38"/>
      <c r="HW216" s="38"/>
      <c r="HX216" s="38"/>
      <c r="HY216" s="38"/>
      <c r="HZ216" s="38"/>
      <c r="IA216" s="38"/>
      <c r="IB216" s="38"/>
      <c r="IC216" s="38"/>
      <c r="ID216" s="38"/>
      <c r="IE216" s="38"/>
      <c r="IF216" s="38"/>
      <c r="IG216" s="38"/>
      <c r="IH216" s="38"/>
      <c r="II216" s="38"/>
      <c r="IJ216" s="38"/>
      <c r="IK216" s="38"/>
      <c r="IL216" s="38"/>
      <c r="IM216" s="38"/>
      <c r="IN216" s="38"/>
      <c r="IO216" s="38"/>
      <c r="IP216" s="38"/>
      <c r="IQ216" s="38"/>
      <c r="IR216" s="38"/>
      <c r="IS216" s="38"/>
      <c r="IT216" s="38"/>
      <c r="IU216" s="38"/>
      <c r="IV216" s="38"/>
      <c r="IW216" s="38"/>
      <c r="IX216" s="38"/>
      <c r="IY216" s="38"/>
      <c r="IZ216" s="38"/>
      <c r="JA216" s="38"/>
      <c r="JB216" s="38"/>
      <c r="JC216" s="38"/>
      <c r="JD216" s="38"/>
      <c r="JE216" s="38"/>
      <c r="JF216" s="38"/>
      <c r="JG216" s="38"/>
      <c r="JH216" s="38"/>
      <c r="JI216" s="38"/>
      <c r="JJ216" s="38"/>
      <c r="JK216" s="38"/>
      <c r="JL216" s="38"/>
      <c r="JM216" s="38"/>
      <c r="JN216" s="38"/>
      <c r="JO216" s="38"/>
      <c r="JP216" s="38"/>
      <c r="JQ216" s="38"/>
      <c r="JR216" s="38"/>
      <c r="JS216" s="38"/>
      <c r="JT216" s="38"/>
      <c r="JU216" s="38"/>
      <c r="JV216" s="38"/>
      <c r="JW216" s="38"/>
      <c r="JX216" s="38"/>
      <c r="JY216" s="38"/>
      <c r="JZ216" s="38"/>
      <c r="KA216" s="38"/>
      <c r="KB216" s="38"/>
      <c r="KC216" s="38"/>
      <c r="KD216" s="38"/>
      <c r="KE216" s="38"/>
      <c r="KF216" s="38"/>
      <c r="KG216" s="38"/>
      <c r="KH216" s="38"/>
      <c r="KI216" s="38"/>
      <c r="KJ216" s="38"/>
      <c r="KK216" s="38"/>
      <c r="KL216" s="38"/>
      <c r="KM216" s="38"/>
      <c r="KN216" s="38"/>
      <c r="KO216" s="38"/>
      <c r="KP216" s="38"/>
      <c r="KQ216" s="38"/>
      <c r="KR216" s="38"/>
      <c r="KS216" s="38"/>
      <c r="KT216" s="38"/>
      <c r="KU216" s="38"/>
      <c r="KV216" s="38"/>
      <c r="KW216" s="38"/>
      <c r="KX216" s="38"/>
      <c r="KY216" s="38"/>
      <c r="KZ216" s="38"/>
      <c r="LA216" s="38"/>
      <c r="LB216" s="38"/>
      <c r="LC216" s="38"/>
      <c r="LD216" s="38"/>
      <c r="LE216" s="38"/>
      <c r="LF216" s="38"/>
      <c r="LG216" s="38"/>
      <c r="LH216" s="38"/>
      <c r="LI216" s="38"/>
      <c r="LJ216" s="38"/>
      <c r="LK216" s="38"/>
      <c r="LL216" s="38"/>
      <c r="LM216" s="38"/>
      <c r="LN216" s="38"/>
      <c r="LO216" s="38"/>
      <c r="LP216" s="38"/>
      <c r="LQ216" s="38"/>
      <c r="LR216" s="38"/>
      <c r="LS216" s="38"/>
      <c r="LT216" s="38"/>
      <c r="LU216" s="38"/>
      <c r="LV216" s="38"/>
      <c r="LW216" s="38"/>
      <c r="LX216" s="38"/>
      <c r="LY216" s="38"/>
      <c r="LZ216" s="38"/>
      <c r="MA216" s="38"/>
      <c r="MB216" s="38"/>
      <c r="MC216" s="38"/>
      <c r="MD216" s="38"/>
      <c r="ME216" s="38"/>
      <c r="MF216" s="38"/>
      <c r="MG216" s="38"/>
      <c r="MH216" s="38"/>
      <c r="MI216" s="38"/>
      <c r="MJ216" s="38"/>
      <c r="MK216" s="38"/>
      <c r="ML216" s="38"/>
      <c r="MM216" s="38"/>
      <c r="MN216" s="38"/>
      <c r="MO216" s="38"/>
      <c r="MP216" s="38"/>
      <c r="MQ216" s="38"/>
      <c r="MR216" s="38"/>
      <c r="MS216" s="38"/>
      <c r="MT216" s="38"/>
      <c r="MU216" s="38"/>
      <c r="MV216" s="38"/>
      <c r="MW216" s="38"/>
      <c r="MX216" s="38"/>
      <c r="MY216" s="38"/>
      <c r="MZ216" s="38"/>
      <c r="NA216" s="38"/>
      <c r="NB216" s="38"/>
      <c r="NC216" s="38"/>
      <c r="ND216" s="38"/>
      <c r="NE216" s="38"/>
      <c r="NF216" s="38"/>
      <c r="NG216" s="38"/>
      <c r="NH216" s="38"/>
      <c r="NI216" s="38"/>
      <c r="NJ216" s="38"/>
      <c r="NK216" s="38"/>
      <c r="NL216" s="38"/>
      <c r="NM216" s="38"/>
      <c r="NN216" s="38"/>
      <c r="NO216" s="38"/>
      <c r="NP216" s="38"/>
      <c r="NQ216" s="38"/>
      <c r="NR216" s="38"/>
      <c r="NS216" s="38"/>
      <c r="NT216" s="38"/>
      <c r="NU216" s="38"/>
      <c r="NV216" s="38"/>
      <c r="NW216" s="38"/>
      <c r="NX216" s="38"/>
      <c r="NY216" s="38"/>
      <c r="NZ216" s="38"/>
      <c r="OA216" s="38"/>
      <c r="OB216" s="38"/>
      <c r="OC216" s="38"/>
      <c r="OD216" s="38"/>
      <c r="OE216" s="38"/>
      <c r="OF216" s="38"/>
      <c r="OG216" s="38"/>
      <c r="OH216" s="38"/>
      <c r="OI216" s="38"/>
      <c r="OJ216" s="38"/>
      <c r="OK216" s="38"/>
      <c r="OL216" s="38"/>
      <c r="OM216" s="38"/>
      <c r="ON216" s="38"/>
      <c r="OO216" s="38"/>
      <c r="OP216" s="38"/>
      <c r="OQ216" s="38"/>
      <c r="OR216" s="38"/>
      <c r="OS216" s="38"/>
      <c r="OT216" s="38"/>
      <c r="OU216" s="38"/>
      <c r="OV216" s="38"/>
      <c r="OW216" s="38"/>
      <c r="OX216" s="38"/>
      <c r="OY216" s="38"/>
      <c r="OZ216" s="38"/>
      <c r="PA216" s="38"/>
      <c r="PB216" s="38"/>
      <c r="PC216" s="38"/>
      <c r="PD216" s="38"/>
      <c r="PE216" s="38"/>
      <c r="PF216" s="38"/>
      <c r="PG216" s="38"/>
      <c r="PH216" s="38"/>
      <c r="PI216" s="38"/>
      <c r="PJ216" s="38"/>
      <c r="PK216" s="38"/>
      <c r="PL216" s="38"/>
      <c r="PM216" s="38"/>
      <c r="PN216" s="38"/>
      <c r="PO216" s="38"/>
      <c r="PP216" s="38"/>
      <c r="PQ216" s="38"/>
      <c r="PR216" s="38"/>
      <c r="PS216" s="38"/>
      <c r="PT216" s="38"/>
      <c r="PU216" s="38"/>
      <c r="PV216" s="38"/>
      <c r="PW216" s="38"/>
      <c r="PX216" s="38"/>
      <c r="PY216" s="38"/>
      <c r="PZ216" s="38"/>
      <c r="QA216" s="38"/>
      <c r="QB216" s="38"/>
      <c r="QC216" s="38"/>
      <c r="QD216" s="38"/>
      <c r="QE216" s="38"/>
      <c r="QF216" s="38"/>
      <c r="QG216" s="38"/>
      <c r="QH216" s="38"/>
      <c r="QI216" s="38"/>
      <c r="QJ216" s="38"/>
      <c r="QK216" s="38"/>
      <c r="QL216" s="38"/>
      <c r="QM216" s="38"/>
      <c r="QN216" s="38"/>
      <c r="QO216" s="38"/>
      <c r="QP216" s="38"/>
      <c r="QQ216" s="38"/>
      <c r="QR216" s="38"/>
      <c r="QS216" s="38"/>
      <c r="QT216" s="38"/>
      <c r="QU216" s="38"/>
      <c r="QV216" s="38"/>
      <c r="QW216" s="38"/>
      <c r="QX216" s="38"/>
      <c r="QY216" s="38"/>
      <c r="QZ216" s="38"/>
      <c r="RA216" s="38"/>
      <c r="RB216" s="38"/>
      <c r="RC216" s="38"/>
      <c r="RD216" s="38"/>
      <c r="RE216" s="38"/>
      <c r="RF216" s="38"/>
      <c r="RG216" s="38"/>
      <c r="RH216" s="38"/>
      <c r="RI216" s="38"/>
      <c r="RJ216" s="38"/>
      <c r="RK216" s="38"/>
      <c r="RL216" s="38"/>
      <c r="RM216" s="38"/>
      <c r="RN216" s="38"/>
      <c r="RO216" s="38"/>
      <c r="RP216" s="38"/>
      <c r="RQ216" s="38"/>
      <c r="RR216" s="38"/>
      <c r="RS216" s="38"/>
      <c r="RT216" s="38"/>
      <c r="RU216" s="38"/>
      <c r="RV216" s="38"/>
      <c r="RW216" s="38"/>
      <c r="RX216" s="38"/>
      <c r="RY216" s="38"/>
      <c r="RZ216" s="38"/>
      <c r="SA216" s="38"/>
      <c r="SB216" s="38"/>
      <c r="SC216" s="38"/>
      <c r="SD216" s="38"/>
      <c r="SE216" s="38"/>
      <c r="SF216" s="38"/>
      <c r="SG216" s="38"/>
      <c r="SH216" s="38"/>
      <c r="SI216" s="38"/>
      <c r="SJ216" s="38"/>
      <c r="SK216" s="38"/>
      <c r="SL216" s="38"/>
      <c r="SM216" s="38"/>
      <c r="SN216" s="38"/>
      <c r="SO216" s="38"/>
      <c r="SP216" s="38"/>
      <c r="SQ216" s="38"/>
      <c r="SR216" s="38"/>
      <c r="SS216" s="38"/>
      <c r="ST216" s="38"/>
      <c r="SU216" s="38"/>
      <c r="SV216" s="38"/>
      <c r="SW216" s="38"/>
      <c r="SX216" s="38"/>
      <c r="SY216" s="38"/>
      <c r="SZ216" s="38"/>
      <c r="TA216" s="38"/>
      <c r="TB216" s="38"/>
      <c r="TC216" s="38"/>
      <c r="TD216" s="38"/>
      <c r="TE216" s="38"/>
      <c r="TF216" s="38"/>
      <c r="TG216" s="38"/>
      <c r="TH216" s="38"/>
      <c r="TI216" s="38"/>
      <c r="TJ216" s="38"/>
      <c r="TK216" s="38"/>
      <c r="TL216" s="38"/>
      <c r="TM216" s="38"/>
      <c r="TN216" s="38"/>
      <c r="TO216" s="38"/>
      <c r="TP216" s="38"/>
      <c r="TQ216" s="38"/>
      <c r="TR216" s="38"/>
      <c r="TS216" s="38"/>
      <c r="TT216" s="38"/>
      <c r="TU216" s="38"/>
      <c r="TV216" s="38"/>
      <c r="TW216" s="38"/>
      <c r="TX216" s="38"/>
      <c r="TY216" s="38"/>
      <c r="TZ216" s="38"/>
      <c r="UA216" s="38"/>
      <c r="UB216" s="38"/>
      <c r="UC216" s="38"/>
      <c r="UD216" s="38"/>
      <c r="UE216" s="38"/>
      <c r="UF216" s="38"/>
      <c r="UG216" s="38"/>
      <c r="UH216" s="38"/>
      <c r="UI216" s="38"/>
      <c r="UJ216" s="38"/>
      <c r="UK216" s="38"/>
      <c r="UL216" s="38"/>
      <c r="UM216" s="38"/>
      <c r="UN216" s="38"/>
      <c r="UO216" s="38"/>
      <c r="UP216" s="38"/>
      <c r="UQ216" s="38"/>
      <c r="UR216" s="38"/>
      <c r="US216" s="38"/>
      <c r="UT216" s="38"/>
      <c r="UU216" s="38"/>
      <c r="UV216" s="38"/>
      <c r="UW216" s="38"/>
      <c r="UX216" s="38"/>
      <c r="UY216" s="38"/>
      <c r="UZ216" s="38"/>
      <c r="VA216" s="38"/>
      <c r="VB216" s="38"/>
      <c r="VC216" s="38"/>
      <c r="VD216" s="38"/>
      <c r="VE216" s="38"/>
      <c r="VF216" s="38"/>
      <c r="VG216" s="38"/>
      <c r="VH216" s="38"/>
      <c r="VI216" s="38"/>
      <c r="VJ216" s="38"/>
      <c r="VK216" s="38"/>
      <c r="VL216" s="38"/>
      <c r="VM216" s="38"/>
      <c r="VN216" s="38"/>
      <c r="VO216" s="38"/>
      <c r="VP216" s="38"/>
      <c r="VQ216" s="38"/>
      <c r="VR216" s="38"/>
      <c r="VS216" s="38"/>
      <c r="VT216" s="38"/>
      <c r="VU216" s="38"/>
      <c r="VV216" s="38"/>
      <c r="VW216" s="38"/>
      <c r="VX216" s="38"/>
      <c r="VY216" s="38"/>
      <c r="VZ216" s="38"/>
      <c r="WA216" s="38"/>
      <c r="WB216" s="38"/>
      <c r="WC216" s="38"/>
      <c r="WD216" s="38"/>
      <c r="WE216" s="38"/>
      <c r="WF216" s="38"/>
      <c r="WG216" s="38"/>
      <c r="WH216" s="38"/>
      <c r="WI216" s="38"/>
      <c r="WJ216" s="38"/>
      <c r="WK216" s="38"/>
      <c r="WL216" s="38"/>
      <c r="WM216" s="38"/>
      <c r="WN216" s="38"/>
      <c r="WO216" s="38"/>
      <c r="WP216" s="38"/>
      <c r="WQ216" s="38"/>
      <c r="WR216" s="38"/>
      <c r="WS216" s="38"/>
      <c r="WT216" s="38"/>
      <c r="WU216" s="38"/>
      <c r="WV216" s="38"/>
      <c r="WW216" s="38"/>
      <c r="WX216" s="38"/>
      <c r="WY216" s="38"/>
      <c r="WZ216" s="38"/>
      <c r="XA216" s="38"/>
      <c r="XB216" s="38"/>
      <c r="XC216" s="38"/>
      <c r="XD216" s="38"/>
      <c r="XE216" s="38"/>
      <c r="XF216" s="38"/>
      <c r="XG216" s="38"/>
      <c r="XH216" s="38"/>
      <c r="XI216" s="38"/>
      <c r="XJ216" s="38"/>
      <c r="XK216" s="38"/>
      <c r="XL216" s="38"/>
      <c r="XM216" s="38"/>
      <c r="XN216" s="38"/>
      <c r="XO216" s="38"/>
      <c r="XP216" s="38"/>
      <c r="XQ216" s="38"/>
      <c r="XR216" s="38"/>
      <c r="XS216" s="38"/>
      <c r="XT216" s="38"/>
      <c r="XU216" s="38"/>
      <c r="XV216" s="38"/>
      <c r="XW216" s="38"/>
      <c r="XX216" s="38"/>
      <c r="XY216" s="38"/>
      <c r="XZ216" s="38"/>
      <c r="YA216" s="38"/>
      <c r="YB216" s="38"/>
      <c r="YC216" s="38"/>
      <c r="YD216" s="38"/>
      <c r="YE216" s="38"/>
      <c r="YF216" s="38"/>
      <c r="YG216" s="38"/>
      <c r="YH216" s="38"/>
      <c r="YI216" s="38"/>
      <c r="YJ216" s="38"/>
      <c r="YK216" s="38"/>
      <c r="YL216" s="38"/>
      <c r="YM216" s="38"/>
      <c r="YN216" s="38"/>
      <c r="YO216" s="38"/>
      <c r="YP216" s="38"/>
      <c r="YQ216" s="38"/>
      <c r="YR216" s="38"/>
      <c r="YS216" s="38"/>
      <c r="YT216" s="38"/>
      <c r="YU216" s="38"/>
      <c r="YV216" s="38"/>
      <c r="YW216" s="38"/>
      <c r="YX216" s="38"/>
      <c r="YY216" s="38"/>
      <c r="YZ216" s="38"/>
      <c r="ZA216" s="38"/>
      <c r="ZB216" s="38"/>
      <c r="ZC216" s="38"/>
      <c r="ZD216" s="38"/>
      <c r="ZE216" s="38"/>
      <c r="ZF216" s="38"/>
      <c r="ZG216" s="38"/>
      <c r="ZH216" s="38"/>
      <c r="ZI216" s="38"/>
      <c r="ZJ216" s="38"/>
      <c r="ZK216" s="38"/>
      <c r="ZL216" s="38"/>
      <c r="ZM216" s="38"/>
      <c r="ZN216" s="38"/>
      <c r="ZO216" s="38"/>
      <c r="ZP216" s="38"/>
      <c r="ZQ216" s="38"/>
      <c r="ZR216" s="38"/>
      <c r="ZS216" s="38"/>
      <c r="ZT216" s="38"/>
      <c r="ZU216" s="38"/>
      <c r="ZV216" s="38"/>
      <c r="ZW216" s="38"/>
      <c r="ZX216" s="38"/>
      <c r="ZY216" s="38"/>
      <c r="ZZ216" s="38"/>
      <c r="AAA216" s="38"/>
      <c r="AAB216" s="38"/>
      <c r="AAC216" s="38"/>
      <c r="AAD216" s="38"/>
      <c r="AAE216" s="38"/>
      <c r="AAF216" s="38"/>
      <c r="AAG216" s="38"/>
      <c r="AAH216" s="38"/>
      <c r="AAI216" s="38"/>
      <c r="AAJ216" s="31">
        <f t="shared" si="21"/>
        <v>0</v>
      </c>
      <c r="AAK216" s="5"/>
    </row>
    <row r="217" spans="1:713" s="36" customFormat="1" x14ac:dyDescent="0.25">
      <c r="A217" s="43" t="s">
        <v>143</v>
      </c>
      <c r="B217" s="77">
        <f t="shared" si="20"/>
        <v>1.1000000000000005</v>
      </c>
      <c r="C217" s="69">
        <v>1.1000000000000001</v>
      </c>
      <c r="D217" s="71">
        <v>43437</v>
      </c>
      <c r="E217" s="79">
        <v>22.12</v>
      </c>
      <c r="F217" s="79">
        <f t="shared" si="23"/>
        <v>24.332000000000011</v>
      </c>
      <c r="G217" s="77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>
        <v>3.3</v>
      </c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>
        <v>3.3</v>
      </c>
      <c r="AF217" s="38"/>
      <c r="AG217" s="38"/>
      <c r="AH217" s="38"/>
      <c r="AI217" s="38"/>
      <c r="AJ217" s="38"/>
      <c r="AK217" s="38"/>
      <c r="AL217" s="38"/>
      <c r="AM217" s="38"/>
      <c r="AN217" s="38"/>
      <c r="AO217" s="38"/>
      <c r="AP217" s="38"/>
      <c r="AQ217" s="38"/>
      <c r="AR217" s="38"/>
      <c r="AS217" s="38"/>
      <c r="AT217" s="38"/>
      <c r="AU217" s="38"/>
      <c r="AV217" s="38"/>
      <c r="AW217" s="38"/>
      <c r="AX217" s="38"/>
      <c r="AY217" s="38"/>
      <c r="AZ217" s="38"/>
      <c r="BA217" s="38"/>
      <c r="BB217" s="38"/>
      <c r="BC217" s="38"/>
      <c r="BD217" s="38"/>
      <c r="BE217" s="38"/>
      <c r="BF217" s="38"/>
      <c r="BG217" s="38"/>
      <c r="BH217" s="38"/>
      <c r="BI217" s="38"/>
      <c r="BJ217" s="38"/>
      <c r="BK217" s="38"/>
      <c r="BL217" s="38"/>
      <c r="BM217" s="38"/>
      <c r="BN217" s="38"/>
      <c r="BO217" s="38"/>
      <c r="BP217" s="38"/>
      <c r="BQ217" s="38"/>
      <c r="BR217" s="38"/>
      <c r="BS217" s="38"/>
      <c r="BT217" s="38"/>
      <c r="BU217" s="38"/>
      <c r="BV217" s="38"/>
      <c r="BW217" s="38"/>
      <c r="BX217" s="38"/>
      <c r="BY217" s="38"/>
      <c r="BZ217" s="38"/>
      <c r="CA217" s="38"/>
      <c r="CB217" s="38"/>
      <c r="CC217" s="38"/>
      <c r="CD217" s="38"/>
      <c r="CE217" s="38"/>
      <c r="CF217" s="38"/>
      <c r="CG217" s="38"/>
      <c r="CH217" s="38"/>
      <c r="CI217" s="38"/>
      <c r="CJ217" s="38"/>
      <c r="CK217" s="38"/>
      <c r="CL217" s="38"/>
      <c r="CM217" s="38"/>
      <c r="CN217" s="38"/>
      <c r="CO217" s="38"/>
      <c r="CP217" s="38"/>
      <c r="CQ217" s="38"/>
      <c r="CR217" s="38"/>
      <c r="CS217" s="38"/>
      <c r="CT217" s="38"/>
      <c r="CU217" s="38"/>
      <c r="CV217" s="38"/>
      <c r="CW217" s="38"/>
      <c r="CX217" s="38"/>
      <c r="CY217" s="38"/>
      <c r="CZ217" s="38"/>
      <c r="DA217" s="38"/>
      <c r="DB217" s="38"/>
      <c r="DC217" s="38"/>
      <c r="DD217" s="38"/>
      <c r="DE217" s="38"/>
      <c r="DF217" s="38"/>
      <c r="DG217" s="38"/>
      <c r="DH217" s="38"/>
      <c r="DI217" s="38"/>
      <c r="DJ217" s="38"/>
      <c r="DK217" s="38"/>
      <c r="DL217" s="38"/>
      <c r="DM217" s="38"/>
      <c r="DN217" s="38"/>
      <c r="DO217" s="38"/>
      <c r="DP217" s="38"/>
      <c r="DQ217" s="38"/>
      <c r="DR217" s="38"/>
      <c r="DS217" s="38"/>
      <c r="DT217" s="38"/>
      <c r="DU217" s="38"/>
      <c r="DV217" s="38"/>
      <c r="DW217" s="38"/>
      <c r="DX217" s="38"/>
      <c r="DY217" s="38"/>
      <c r="DZ217" s="38"/>
      <c r="EA217" s="38"/>
      <c r="EB217" s="38"/>
      <c r="EC217" s="38"/>
      <c r="ED217" s="38"/>
      <c r="EE217" s="38"/>
      <c r="EF217" s="38"/>
      <c r="EG217" s="38"/>
      <c r="EH217" s="38"/>
      <c r="EI217" s="38"/>
      <c r="EJ217" s="38"/>
      <c r="EK217" s="38"/>
      <c r="EL217" s="38"/>
      <c r="EM217" s="38"/>
      <c r="EN217" s="38"/>
      <c r="EO217" s="38"/>
      <c r="EP217" s="38"/>
      <c r="EQ217" s="38"/>
      <c r="ER217" s="38"/>
      <c r="ES217" s="38"/>
      <c r="ET217" s="38"/>
      <c r="EU217" s="38"/>
      <c r="EV217" s="38"/>
      <c r="EW217" s="38"/>
      <c r="EX217" s="38"/>
      <c r="EY217" s="38"/>
      <c r="EZ217" s="38"/>
      <c r="FA217" s="38"/>
      <c r="FB217" s="38"/>
      <c r="FC217" s="38"/>
      <c r="FD217" s="38"/>
      <c r="FE217" s="38"/>
      <c r="FF217" s="38"/>
      <c r="FG217" s="38"/>
      <c r="FH217" s="38"/>
      <c r="FI217" s="38"/>
      <c r="FJ217" s="38"/>
      <c r="FK217" s="38"/>
      <c r="FL217" s="38"/>
      <c r="FM217" s="38"/>
      <c r="FN217" s="38"/>
      <c r="FO217" s="38"/>
      <c r="FP217" s="38"/>
      <c r="FQ217" s="38"/>
      <c r="FR217" s="38"/>
      <c r="FS217" s="38"/>
      <c r="FT217" s="38"/>
      <c r="FU217" s="38"/>
      <c r="FV217" s="38"/>
      <c r="FW217" s="38"/>
      <c r="FX217" s="38"/>
      <c r="FY217" s="38"/>
      <c r="FZ217" s="38"/>
      <c r="GA217" s="38"/>
      <c r="GB217" s="38"/>
      <c r="GC217" s="38"/>
      <c r="GD217" s="38"/>
      <c r="GE217" s="38"/>
      <c r="GF217" s="38"/>
      <c r="GG217" s="38"/>
      <c r="GH217" s="38"/>
      <c r="GI217" s="38"/>
      <c r="GJ217" s="38"/>
      <c r="GK217" s="38"/>
      <c r="GL217" s="38"/>
      <c r="GM217" s="38"/>
      <c r="GN217" s="38"/>
      <c r="GO217" s="38"/>
      <c r="GP217" s="38"/>
      <c r="GQ217" s="38"/>
      <c r="GR217" s="38"/>
      <c r="GS217" s="38"/>
      <c r="GT217" s="38"/>
      <c r="GU217" s="38"/>
      <c r="GV217" s="38"/>
      <c r="GW217" s="38"/>
      <c r="GX217" s="38"/>
      <c r="GY217" s="38"/>
      <c r="GZ217" s="38"/>
      <c r="HA217" s="38"/>
      <c r="HB217" s="38"/>
      <c r="HC217" s="38"/>
      <c r="HD217" s="38"/>
      <c r="HE217" s="38"/>
      <c r="HF217" s="38"/>
      <c r="HG217" s="38"/>
      <c r="HH217" s="38"/>
      <c r="HI217" s="38"/>
      <c r="HJ217" s="38"/>
      <c r="HK217" s="38"/>
      <c r="HL217" s="38"/>
      <c r="HM217" s="38"/>
      <c r="HN217" s="38"/>
      <c r="HO217" s="38"/>
      <c r="HP217" s="38"/>
      <c r="HQ217" s="38"/>
      <c r="HR217" s="38"/>
      <c r="HS217" s="38"/>
      <c r="HT217" s="38"/>
      <c r="HU217" s="38"/>
      <c r="HV217" s="38"/>
      <c r="HW217" s="38"/>
      <c r="HX217" s="38"/>
      <c r="HY217" s="38"/>
      <c r="HZ217" s="38"/>
      <c r="IA217" s="38"/>
      <c r="IB217" s="38"/>
      <c r="IC217" s="38"/>
      <c r="ID217" s="38"/>
      <c r="IE217" s="38"/>
      <c r="IF217" s="38"/>
      <c r="IG217" s="38"/>
      <c r="IH217" s="38"/>
      <c r="II217" s="38"/>
      <c r="IJ217" s="38"/>
      <c r="IK217" s="38"/>
      <c r="IL217" s="38"/>
      <c r="IM217" s="38"/>
      <c r="IN217" s="38"/>
      <c r="IO217" s="38"/>
      <c r="IP217" s="38"/>
      <c r="IQ217" s="38"/>
      <c r="IR217" s="38"/>
      <c r="IS217" s="38"/>
      <c r="IT217" s="38"/>
      <c r="IU217" s="38"/>
      <c r="IV217" s="38"/>
      <c r="IW217" s="38"/>
      <c r="IX217" s="38"/>
      <c r="IY217" s="38"/>
      <c r="IZ217" s="38"/>
      <c r="JA217" s="38"/>
      <c r="JB217" s="38"/>
      <c r="JC217" s="38"/>
      <c r="JD217" s="38"/>
      <c r="JE217" s="38"/>
      <c r="JF217" s="38"/>
      <c r="JG217" s="38"/>
      <c r="JH217" s="38"/>
      <c r="JI217" s="38"/>
      <c r="JJ217" s="38"/>
      <c r="JK217" s="38"/>
      <c r="JL217" s="38"/>
      <c r="JM217" s="38"/>
      <c r="JN217" s="38"/>
      <c r="JO217" s="38"/>
      <c r="JP217" s="38"/>
      <c r="JQ217" s="38"/>
      <c r="JR217" s="38"/>
      <c r="JS217" s="38"/>
      <c r="JT217" s="38"/>
      <c r="JU217" s="38"/>
      <c r="JV217" s="38"/>
      <c r="JW217" s="38"/>
      <c r="JX217" s="38"/>
      <c r="JY217" s="38"/>
      <c r="JZ217" s="38"/>
      <c r="KA217" s="38"/>
      <c r="KB217" s="38"/>
      <c r="KC217" s="38"/>
      <c r="KD217" s="38"/>
      <c r="KE217" s="38"/>
      <c r="KF217" s="38"/>
      <c r="KG217" s="38"/>
      <c r="KH217" s="38"/>
      <c r="KI217" s="38"/>
      <c r="KJ217" s="38"/>
      <c r="KK217" s="38"/>
      <c r="KL217" s="38"/>
      <c r="KM217" s="38"/>
      <c r="KN217" s="38"/>
      <c r="KO217" s="38"/>
      <c r="KP217" s="38"/>
      <c r="KQ217" s="38"/>
      <c r="KR217" s="38"/>
      <c r="KS217" s="38"/>
      <c r="KT217" s="38"/>
      <c r="KU217" s="38"/>
      <c r="KV217" s="38"/>
      <c r="KW217" s="38"/>
      <c r="KX217" s="38"/>
      <c r="KY217" s="38"/>
      <c r="KZ217" s="38"/>
      <c r="LA217" s="38"/>
      <c r="LB217" s="38"/>
      <c r="LC217" s="38"/>
      <c r="LD217" s="38"/>
      <c r="LE217" s="38"/>
      <c r="LF217" s="38"/>
      <c r="LG217" s="38"/>
      <c r="LH217" s="38"/>
      <c r="LI217" s="38"/>
      <c r="LJ217" s="38"/>
      <c r="LK217" s="38"/>
      <c r="LL217" s="38"/>
      <c r="LM217" s="38"/>
      <c r="LN217" s="38"/>
      <c r="LO217" s="38"/>
      <c r="LP217" s="38"/>
      <c r="LQ217" s="38"/>
      <c r="LR217" s="38"/>
      <c r="LS217" s="38"/>
      <c r="LT217" s="38"/>
      <c r="LU217" s="38"/>
      <c r="LV217" s="38"/>
      <c r="LW217" s="38"/>
      <c r="LX217" s="38"/>
      <c r="LY217" s="38"/>
      <c r="LZ217" s="38"/>
      <c r="MA217" s="38"/>
      <c r="MB217" s="38"/>
      <c r="MC217" s="38"/>
      <c r="MD217" s="38"/>
      <c r="ME217" s="38"/>
      <c r="MF217" s="38"/>
      <c r="MG217" s="38"/>
      <c r="MH217" s="38"/>
      <c r="MI217" s="38"/>
      <c r="MJ217" s="38"/>
      <c r="MK217" s="38"/>
      <c r="ML217" s="38"/>
      <c r="MM217" s="38"/>
      <c r="MN217" s="38"/>
      <c r="MO217" s="38"/>
      <c r="MP217" s="38"/>
      <c r="MQ217" s="38"/>
      <c r="MR217" s="38"/>
      <c r="MS217" s="38"/>
      <c r="MT217" s="38"/>
      <c r="MU217" s="38"/>
      <c r="MV217" s="38"/>
      <c r="MW217" s="38"/>
      <c r="MX217" s="38"/>
      <c r="MY217" s="38"/>
      <c r="MZ217" s="38"/>
      <c r="NA217" s="38"/>
      <c r="NB217" s="38"/>
      <c r="NC217" s="38"/>
      <c r="ND217" s="38"/>
      <c r="NE217" s="38"/>
      <c r="NF217" s="38"/>
      <c r="NG217" s="38"/>
      <c r="NH217" s="38"/>
      <c r="NI217" s="38"/>
      <c r="NJ217" s="38"/>
      <c r="NK217" s="38"/>
      <c r="NL217" s="38"/>
      <c r="NM217" s="38"/>
      <c r="NN217" s="38"/>
      <c r="NO217" s="38"/>
      <c r="NP217" s="38"/>
      <c r="NQ217" s="38"/>
      <c r="NR217" s="38"/>
      <c r="NS217" s="38"/>
      <c r="NT217" s="38"/>
      <c r="NU217" s="38"/>
      <c r="NV217" s="38"/>
      <c r="NW217" s="38"/>
      <c r="NX217" s="38"/>
      <c r="NY217" s="38"/>
      <c r="NZ217" s="38"/>
      <c r="OA217" s="38"/>
      <c r="OB217" s="38"/>
      <c r="OC217" s="38"/>
      <c r="OD217" s="38"/>
      <c r="OE217" s="38"/>
      <c r="OF217" s="38"/>
      <c r="OG217" s="38"/>
      <c r="OH217" s="38"/>
      <c r="OI217" s="38"/>
      <c r="OJ217" s="38"/>
      <c r="OK217" s="38"/>
      <c r="OL217" s="38"/>
      <c r="OM217" s="38"/>
      <c r="ON217" s="38"/>
      <c r="OO217" s="38"/>
      <c r="OP217" s="38"/>
      <c r="OQ217" s="38"/>
      <c r="OR217" s="38"/>
      <c r="OS217" s="38"/>
      <c r="OT217" s="38"/>
      <c r="OU217" s="38"/>
      <c r="OV217" s="38"/>
      <c r="OW217" s="38"/>
      <c r="OX217" s="38"/>
      <c r="OY217" s="38"/>
      <c r="OZ217" s="38"/>
      <c r="PA217" s="38"/>
      <c r="PB217" s="38"/>
      <c r="PC217" s="38"/>
      <c r="PD217" s="38"/>
      <c r="PE217" s="38"/>
      <c r="PF217" s="38"/>
      <c r="PG217" s="38"/>
      <c r="PH217" s="38"/>
      <c r="PI217" s="38"/>
      <c r="PJ217" s="38"/>
      <c r="PK217" s="38"/>
      <c r="PL217" s="38"/>
      <c r="PM217" s="38"/>
      <c r="PN217" s="38"/>
      <c r="PO217" s="38"/>
      <c r="PP217" s="38"/>
      <c r="PQ217" s="38"/>
      <c r="PR217" s="38"/>
      <c r="PS217" s="38"/>
      <c r="PT217" s="38"/>
      <c r="PU217" s="38"/>
      <c r="PV217" s="38"/>
      <c r="PW217" s="38"/>
      <c r="PX217" s="38"/>
      <c r="PY217" s="38"/>
      <c r="PZ217" s="38"/>
      <c r="QA217" s="38"/>
      <c r="QB217" s="38"/>
      <c r="QC217" s="38"/>
      <c r="QD217" s="38"/>
      <c r="QE217" s="38"/>
      <c r="QF217" s="38"/>
      <c r="QG217" s="38"/>
      <c r="QH217" s="38"/>
      <c r="QI217" s="38"/>
      <c r="QJ217" s="38"/>
      <c r="QK217" s="38"/>
      <c r="QL217" s="38"/>
      <c r="QM217" s="38"/>
      <c r="QN217" s="38"/>
      <c r="QO217" s="38"/>
      <c r="QP217" s="38"/>
      <c r="QQ217" s="38"/>
      <c r="QR217" s="38"/>
      <c r="QS217" s="38"/>
      <c r="QT217" s="38"/>
      <c r="QU217" s="38"/>
      <c r="QV217" s="38"/>
      <c r="QW217" s="38"/>
      <c r="QX217" s="38"/>
      <c r="QY217" s="38"/>
      <c r="QZ217" s="38"/>
      <c r="RA217" s="38"/>
      <c r="RB217" s="38"/>
      <c r="RC217" s="38"/>
      <c r="RD217" s="38"/>
      <c r="RE217" s="38"/>
      <c r="RF217" s="38"/>
      <c r="RG217" s="38"/>
      <c r="RH217" s="38"/>
      <c r="RI217" s="38"/>
      <c r="RJ217" s="38"/>
      <c r="RK217" s="38"/>
      <c r="RL217" s="38"/>
      <c r="RM217" s="38"/>
      <c r="RN217" s="38"/>
      <c r="RO217" s="38"/>
      <c r="RP217" s="38"/>
      <c r="RQ217" s="38"/>
      <c r="RR217" s="38"/>
      <c r="RS217" s="38"/>
      <c r="RT217" s="38"/>
      <c r="RU217" s="38"/>
      <c r="RV217" s="38"/>
      <c r="RW217" s="38"/>
      <c r="RX217" s="38"/>
      <c r="RY217" s="38"/>
      <c r="RZ217" s="38"/>
      <c r="SA217" s="38"/>
      <c r="SB217" s="38"/>
      <c r="SC217" s="38"/>
      <c r="SD217" s="38"/>
      <c r="SE217" s="38"/>
      <c r="SF217" s="38"/>
      <c r="SG217" s="38"/>
      <c r="SH217" s="38"/>
      <c r="SI217" s="38"/>
      <c r="SJ217" s="38"/>
      <c r="SK217" s="38"/>
      <c r="SL217" s="38"/>
      <c r="SM217" s="38"/>
      <c r="SN217" s="38"/>
      <c r="SO217" s="38"/>
      <c r="SP217" s="38"/>
      <c r="SQ217" s="38"/>
      <c r="SR217" s="38"/>
      <c r="SS217" s="38"/>
      <c r="ST217" s="38"/>
      <c r="SU217" s="38"/>
      <c r="SV217" s="38"/>
      <c r="SW217" s="38"/>
      <c r="SX217" s="38"/>
      <c r="SY217" s="38"/>
      <c r="SZ217" s="38"/>
      <c r="TA217" s="38"/>
      <c r="TB217" s="38"/>
      <c r="TC217" s="38"/>
      <c r="TD217" s="38"/>
      <c r="TE217" s="38"/>
      <c r="TF217" s="38"/>
      <c r="TG217" s="38"/>
      <c r="TH217" s="38"/>
      <c r="TI217" s="38"/>
      <c r="TJ217" s="38"/>
      <c r="TK217" s="38"/>
      <c r="TL217" s="38"/>
      <c r="TM217" s="38"/>
      <c r="TN217" s="38"/>
      <c r="TO217" s="38"/>
      <c r="TP217" s="38"/>
      <c r="TQ217" s="38"/>
      <c r="TR217" s="38"/>
      <c r="TS217" s="38"/>
      <c r="TT217" s="38"/>
      <c r="TU217" s="38"/>
      <c r="TV217" s="38"/>
      <c r="TW217" s="38"/>
      <c r="TX217" s="38"/>
      <c r="TY217" s="38"/>
      <c r="TZ217" s="38"/>
      <c r="UA217" s="38"/>
      <c r="UB217" s="38"/>
      <c r="UC217" s="38"/>
      <c r="UD217" s="38"/>
      <c r="UE217" s="38"/>
      <c r="UF217" s="38"/>
      <c r="UG217" s="38"/>
      <c r="UH217" s="38"/>
      <c r="UI217" s="38"/>
      <c r="UJ217" s="38"/>
      <c r="UK217" s="38"/>
      <c r="UL217" s="38"/>
      <c r="UM217" s="38"/>
      <c r="UN217" s="38"/>
      <c r="UO217" s="38"/>
      <c r="UP217" s="38"/>
      <c r="UQ217" s="38"/>
      <c r="UR217" s="38"/>
      <c r="US217" s="38"/>
      <c r="UT217" s="38"/>
      <c r="UU217" s="38"/>
      <c r="UV217" s="38"/>
      <c r="UW217" s="38"/>
      <c r="UX217" s="38"/>
      <c r="UY217" s="38"/>
      <c r="UZ217" s="38"/>
      <c r="VA217" s="38"/>
      <c r="VB217" s="38"/>
      <c r="VC217" s="38"/>
      <c r="VD217" s="38"/>
      <c r="VE217" s="38"/>
      <c r="VF217" s="38"/>
      <c r="VG217" s="38"/>
      <c r="VH217" s="38"/>
      <c r="VI217" s="38"/>
      <c r="VJ217" s="38"/>
      <c r="VK217" s="38"/>
      <c r="VL217" s="38"/>
      <c r="VM217" s="38"/>
      <c r="VN217" s="38"/>
      <c r="VO217" s="38"/>
      <c r="VP217" s="38"/>
      <c r="VQ217" s="38"/>
      <c r="VR217" s="38"/>
      <c r="VS217" s="38"/>
      <c r="VT217" s="38"/>
      <c r="VU217" s="38"/>
      <c r="VV217" s="38"/>
      <c r="VW217" s="38"/>
      <c r="VX217" s="38"/>
      <c r="VY217" s="38"/>
      <c r="VZ217" s="38"/>
      <c r="WA217" s="38"/>
      <c r="WB217" s="38"/>
      <c r="WC217" s="38"/>
      <c r="WD217" s="38"/>
      <c r="WE217" s="38"/>
      <c r="WF217" s="38"/>
      <c r="WG217" s="38"/>
      <c r="WH217" s="38"/>
      <c r="WI217" s="38"/>
      <c r="WJ217" s="38"/>
      <c r="WK217" s="38"/>
      <c r="WL217" s="38"/>
      <c r="WM217" s="38"/>
      <c r="WN217" s="38"/>
      <c r="WO217" s="38"/>
      <c r="WP217" s="38"/>
      <c r="WQ217" s="38"/>
      <c r="WR217" s="38"/>
      <c r="WS217" s="38"/>
      <c r="WT217" s="38"/>
      <c r="WU217" s="38"/>
      <c r="WV217" s="38"/>
      <c r="WW217" s="38"/>
      <c r="WX217" s="38"/>
      <c r="WY217" s="38"/>
      <c r="WZ217" s="38"/>
      <c r="XA217" s="38"/>
      <c r="XB217" s="38"/>
      <c r="XC217" s="38"/>
      <c r="XD217" s="38"/>
      <c r="XE217" s="38"/>
      <c r="XF217" s="38"/>
      <c r="XG217" s="38"/>
      <c r="XH217" s="38">
        <v>1.1000000000000001</v>
      </c>
      <c r="XI217" s="38"/>
      <c r="XJ217" s="38"/>
      <c r="XK217" s="38"/>
      <c r="XL217" s="38"/>
      <c r="XM217" s="38"/>
      <c r="XN217" s="38"/>
      <c r="XO217" s="38">
        <v>1.1000000000000001</v>
      </c>
      <c r="XP217" s="38"/>
      <c r="XQ217" s="38"/>
      <c r="XR217" s="38"/>
      <c r="XS217" s="38"/>
      <c r="XT217" s="38"/>
      <c r="XU217" s="38"/>
      <c r="XV217" s="38"/>
      <c r="XW217" s="38"/>
      <c r="XX217" s="38"/>
      <c r="XY217" s="38"/>
      <c r="XZ217" s="38"/>
      <c r="YA217" s="38"/>
      <c r="YB217" s="38"/>
      <c r="YC217" s="38"/>
      <c r="YD217" s="38"/>
      <c r="YE217" s="38"/>
      <c r="YF217" s="38"/>
      <c r="YG217" s="38"/>
      <c r="YH217" s="38"/>
      <c r="YI217" s="38"/>
      <c r="YJ217" s="38"/>
      <c r="YK217" s="38"/>
      <c r="YL217" s="38"/>
      <c r="YM217" s="38"/>
      <c r="YN217" s="38"/>
      <c r="YO217" s="38"/>
      <c r="YP217" s="38"/>
      <c r="YQ217" s="38"/>
      <c r="YR217" s="38"/>
      <c r="YS217" s="38"/>
      <c r="YT217" s="38"/>
      <c r="YU217" s="38"/>
      <c r="YV217" s="38"/>
      <c r="YW217" s="38"/>
      <c r="YX217" s="38"/>
      <c r="YY217" s="38"/>
      <c r="YZ217" s="38"/>
      <c r="ZA217" s="38"/>
      <c r="ZB217" s="38"/>
      <c r="ZC217" s="38"/>
      <c r="ZD217" s="38"/>
      <c r="ZE217" s="38"/>
      <c r="ZF217" s="38"/>
      <c r="ZG217" s="38"/>
      <c r="ZH217" s="38"/>
      <c r="ZI217" s="38"/>
      <c r="ZJ217" s="38"/>
      <c r="ZK217" s="38"/>
      <c r="ZL217" s="38"/>
      <c r="ZM217" s="38"/>
      <c r="ZN217" s="38"/>
      <c r="ZO217" s="38"/>
      <c r="ZP217" s="38"/>
      <c r="ZQ217" s="38"/>
      <c r="ZR217" s="38"/>
      <c r="ZS217" s="38"/>
      <c r="ZT217" s="38"/>
      <c r="ZU217" s="38"/>
      <c r="ZV217" s="38"/>
      <c r="ZW217" s="38"/>
      <c r="ZX217" s="38"/>
      <c r="ZY217" s="38"/>
      <c r="ZZ217" s="38"/>
      <c r="AAA217" s="38"/>
      <c r="AAB217" s="38"/>
      <c r="AAC217" s="38"/>
      <c r="AAD217" s="38"/>
      <c r="AAE217" s="38"/>
      <c r="AAF217" s="38"/>
      <c r="AAG217" s="38"/>
      <c r="AAH217" s="38"/>
      <c r="AAI217" s="38"/>
      <c r="AAJ217" s="31">
        <f t="shared" si="21"/>
        <v>0</v>
      </c>
      <c r="AAK217" s="5"/>
    </row>
    <row r="218" spans="1:713" s="36" customFormat="1" x14ac:dyDescent="0.25">
      <c r="A218" s="43" t="s">
        <v>94</v>
      </c>
      <c r="B218" s="77">
        <f t="shared" si="20"/>
        <v>0</v>
      </c>
      <c r="C218" s="69">
        <v>10</v>
      </c>
      <c r="D218" s="71">
        <v>43325</v>
      </c>
      <c r="E218" s="79">
        <v>27.97</v>
      </c>
      <c r="F218" s="79">
        <f t="shared" si="23"/>
        <v>0</v>
      </c>
      <c r="G218" s="77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  <c r="AK218" s="38"/>
      <c r="AL218" s="38"/>
      <c r="AM218" s="38"/>
      <c r="AN218" s="38"/>
      <c r="AO218" s="38"/>
      <c r="AP218" s="38"/>
      <c r="AQ218" s="38"/>
      <c r="AR218" s="38"/>
      <c r="AS218" s="38"/>
      <c r="AT218" s="38"/>
      <c r="AU218" s="38"/>
      <c r="AV218" s="38"/>
      <c r="AW218" s="38"/>
      <c r="AX218" s="38"/>
      <c r="AY218" s="38"/>
      <c r="AZ218" s="38"/>
      <c r="BA218" s="38"/>
      <c r="BB218" s="38"/>
      <c r="BC218" s="38"/>
      <c r="BD218" s="38"/>
      <c r="BE218" s="38"/>
      <c r="BF218" s="38"/>
      <c r="BG218" s="38"/>
      <c r="BH218" s="38"/>
      <c r="BI218" s="38"/>
      <c r="BJ218" s="38"/>
      <c r="BK218" s="38"/>
      <c r="BL218" s="38"/>
      <c r="BM218" s="38"/>
      <c r="BN218" s="38"/>
      <c r="BO218" s="38"/>
      <c r="BP218" s="38"/>
      <c r="BQ218" s="38"/>
      <c r="BR218" s="38"/>
      <c r="BS218" s="38"/>
      <c r="BT218" s="38"/>
      <c r="BU218" s="38"/>
      <c r="BV218" s="38"/>
      <c r="BW218" s="38"/>
      <c r="BX218" s="38"/>
      <c r="BY218" s="38"/>
      <c r="BZ218" s="38"/>
      <c r="CA218" s="38"/>
      <c r="CB218" s="38"/>
      <c r="CC218" s="38"/>
      <c r="CD218" s="38"/>
      <c r="CE218" s="38"/>
      <c r="CF218" s="38"/>
      <c r="CG218" s="38"/>
      <c r="CH218" s="38"/>
      <c r="CI218" s="38"/>
      <c r="CJ218" s="38"/>
      <c r="CK218" s="38"/>
      <c r="CL218" s="38"/>
      <c r="CM218" s="38"/>
      <c r="CN218" s="38"/>
      <c r="CO218" s="38"/>
      <c r="CP218" s="38"/>
      <c r="CQ218" s="38"/>
      <c r="CR218" s="38"/>
      <c r="CS218" s="38"/>
      <c r="CT218" s="38"/>
      <c r="CU218" s="38"/>
      <c r="CV218" s="38"/>
      <c r="CW218" s="38"/>
      <c r="CX218" s="38"/>
      <c r="CY218" s="38"/>
      <c r="CZ218" s="38"/>
      <c r="DA218" s="38"/>
      <c r="DB218" s="38"/>
      <c r="DC218" s="38"/>
      <c r="DD218" s="38"/>
      <c r="DE218" s="38"/>
      <c r="DF218" s="38"/>
      <c r="DG218" s="38"/>
      <c r="DH218" s="38"/>
      <c r="DI218" s="38"/>
      <c r="DJ218" s="38"/>
      <c r="DK218" s="38"/>
      <c r="DL218" s="38"/>
      <c r="DM218" s="38"/>
      <c r="DN218" s="38"/>
      <c r="DO218" s="38"/>
      <c r="DP218" s="38"/>
      <c r="DQ218" s="38"/>
      <c r="DR218" s="38"/>
      <c r="DS218" s="38"/>
      <c r="DT218" s="38"/>
      <c r="DU218" s="38"/>
      <c r="DV218" s="38"/>
      <c r="DW218" s="38"/>
      <c r="DX218" s="38"/>
      <c r="DY218" s="38"/>
      <c r="DZ218" s="38"/>
      <c r="EA218" s="38"/>
      <c r="EB218" s="38"/>
      <c r="EC218" s="38"/>
      <c r="ED218" s="38"/>
      <c r="EE218" s="38">
        <v>1</v>
      </c>
      <c r="EF218" s="38"/>
      <c r="EG218" s="38"/>
      <c r="EH218" s="38"/>
      <c r="EI218" s="38"/>
      <c r="EJ218" s="38"/>
      <c r="EK218" s="38"/>
      <c r="EL218" s="38"/>
      <c r="EM218" s="38"/>
      <c r="EN218" s="38"/>
      <c r="EO218" s="38"/>
      <c r="EP218" s="38"/>
      <c r="EQ218" s="38"/>
      <c r="ER218" s="38"/>
      <c r="ES218" s="38"/>
      <c r="ET218" s="38"/>
      <c r="EU218" s="38"/>
      <c r="EV218" s="38"/>
      <c r="EW218" s="38"/>
      <c r="EX218" s="38"/>
      <c r="EY218" s="38"/>
      <c r="EZ218" s="38"/>
      <c r="FA218" s="38"/>
      <c r="FB218" s="38"/>
      <c r="FC218" s="38"/>
      <c r="FD218" s="38"/>
      <c r="FE218" s="38"/>
      <c r="FF218" s="38"/>
      <c r="FG218" s="38"/>
      <c r="FH218" s="38">
        <v>1</v>
      </c>
      <c r="FI218" s="38"/>
      <c r="FJ218" s="38"/>
      <c r="FK218" s="38"/>
      <c r="FL218" s="38"/>
      <c r="FM218" s="38"/>
      <c r="FN218" s="38"/>
      <c r="FO218" s="38"/>
      <c r="FP218" s="38"/>
      <c r="FQ218" s="38"/>
      <c r="FR218" s="38"/>
      <c r="FS218" s="38"/>
      <c r="FT218" s="38"/>
      <c r="FU218" s="38"/>
      <c r="FV218" s="38"/>
      <c r="FW218" s="38"/>
      <c r="FX218" s="38"/>
      <c r="FY218" s="38"/>
      <c r="FZ218" s="38"/>
      <c r="GA218" s="38"/>
      <c r="GB218" s="38"/>
      <c r="GC218" s="38"/>
      <c r="GD218" s="38"/>
      <c r="GE218" s="38">
        <v>1</v>
      </c>
      <c r="GF218" s="38"/>
      <c r="GG218" s="38"/>
      <c r="GH218" s="38"/>
      <c r="GI218" s="38">
        <v>1</v>
      </c>
      <c r="GJ218" s="38"/>
      <c r="GK218" s="38"/>
      <c r="GL218" s="38"/>
      <c r="GM218" s="38"/>
      <c r="GN218" s="38"/>
      <c r="GO218" s="38"/>
      <c r="GP218" s="38"/>
      <c r="GQ218" s="38"/>
      <c r="GR218" s="38"/>
      <c r="GS218" s="38"/>
      <c r="GT218" s="38"/>
      <c r="GU218" s="38"/>
      <c r="GV218" s="38"/>
      <c r="GW218" s="38"/>
      <c r="GX218" s="38"/>
      <c r="GY218" s="38"/>
      <c r="GZ218" s="38"/>
      <c r="HA218" s="38"/>
      <c r="HB218" s="38"/>
      <c r="HC218" s="38"/>
      <c r="HD218" s="38"/>
      <c r="HE218" s="38"/>
      <c r="HF218" s="38"/>
      <c r="HG218" s="38"/>
      <c r="HH218" s="38"/>
      <c r="HI218" s="38"/>
      <c r="HJ218" s="38"/>
      <c r="HK218" s="38"/>
      <c r="HL218" s="38"/>
      <c r="HM218" s="38"/>
      <c r="HN218" s="38"/>
      <c r="HO218" s="38"/>
      <c r="HP218" s="38"/>
      <c r="HQ218" s="38"/>
      <c r="HR218" s="38"/>
      <c r="HS218" s="38"/>
      <c r="HT218" s="38"/>
      <c r="HU218" s="38"/>
      <c r="HV218" s="38"/>
      <c r="HW218" s="38"/>
      <c r="HX218" s="38"/>
      <c r="HY218" s="38">
        <v>1</v>
      </c>
      <c r="HZ218" s="38"/>
      <c r="IA218" s="38">
        <v>1</v>
      </c>
      <c r="IB218" s="38"/>
      <c r="IC218" s="38"/>
      <c r="ID218" s="38"/>
      <c r="IE218" s="38"/>
      <c r="IF218" s="38"/>
      <c r="IG218" s="38"/>
      <c r="IH218" s="38"/>
      <c r="II218" s="38"/>
      <c r="IJ218" s="38"/>
      <c r="IK218" s="38"/>
      <c r="IL218" s="38"/>
      <c r="IM218" s="38"/>
      <c r="IN218" s="38"/>
      <c r="IO218" s="38"/>
      <c r="IP218" s="38"/>
      <c r="IQ218" s="38"/>
      <c r="IR218" s="38"/>
      <c r="IS218" s="38"/>
      <c r="IT218" s="38"/>
      <c r="IU218" s="38"/>
      <c r="IV218" s="38"/>
      <c r="IW218" s="38"/>
      <c r="IX218" s="38"/>
      <c r="IY218" s="38"/>
      <c r="IZ218" s="38"/>
      <c r="JA218" s="38"/>
      <c r="JB218" s="38"/>
      <c r="JC218" s="38"/>
      <c r="JD218" s="38"/>
      <c r="JE218" s="38"/>
      <c r="JF218" s="38"/>
      <c r="JG218" s="38"/>
      <c r="JH218" s="38"/>
      <c r="JI218" s="38"/>
      <c r="JJ218" s="38"/>
      <c r="JK218" s="38"/>
      <c r="JL218" s="38"/>
      <c r="JM218" s="38"/>
      <c r="JN218" s="38"/>
      <c r="JO218" s="38"/>
      <c r="JP218" s="38"/>
      <c r="JQ218" s="38"/>
      <c r="JR218" s="38"/>
      <c r="JS218" s="38"/>
      <c r="JT218" s="38"/>
      <c r="JU218" s="38"/>
      <c r="JV218" s="38"/>
      <c r="JW218" s="38"/>
      <c r="JX218" s="38"/>
      <c r="JY218" s="38"/>
      <c r="JZ218" s="38"/>
      <c r="KA218" s="38"/>
      <c r="KB218" s="38">
        <v>1</v>
      </c>
      <c r="KC218" s="38"/>
      <c r="KD218" s="38"/>
      <c r="KE218" s="38"/>
      <c r="KF218" s="38"/>
      <c r="KG218" s="38"/>
      <c r="KH218" s="38"/>
      <c r="KI218" s="38"/>
      <c r="KJ218" s="38"/>
      <c r="KK218" s="38"/>
      <c r="KL218" s="38"/>
      <c r="KM218" s="38"/>
      <c r="KN218" s="38"/>
      <c r="KO218" s="38"/>
      <c r="KP218" s="38"/>
      <c r="KQ218" s="38"/>
      <c r="KR218" s="38"/>
      <c r="KS218" s="38"/>
      <c r="KT218" s="38"/>
      <c r="KU218" s="38"/>
      <c r="KV218" s="38"/>
      <c r="KW218" s="38"/>
      <c r="KX218" s="38"/>
      <c r="KY218" s="38"/>
      <c r="KZ218" s="38"/>
      <c r="LA218" s="38"/>
      <c r="LB218" s="38"/>
      <c r="LC218" s="38"/>
      <c r="LD218" s="38"/>
      <c r="LE218" s="38"/>
      <c r="LF218" s="38"/>
      <c r="LG218" s="38"/>
      <c r="LH218" s="38"/>
      <c r="LI218" s="38"/>
      <c r="LJ218" s="38"/>
      <c r="LK218" s="38"/>
      <c r="LL218" s="38"/>
      <c r="LM218" s="38"/>
      <c r="LN218" s="38"/>
      <c r="LO218" s="38"/>
      <c r="LP218" s="38"/>
      <c r="LQ218" s="38"/>
      <c r="LR218" s="38"/>
      <c r="LS218" s="38"/>
      <c r="LT218" s="38"/>
      <c r="LU218" s="38"/>
      <c r="LV218" s="38"/>
      <c r="LW218" s="38"/>
      <c r="LX218" s="38"/>
      <c r="LY218" s="38"/>
      <c r="LZ218" s="38"/>
      <c r="MA218" s="38"/>
      <c r="MB218" s="38"/>
      <c r="MC218" s="38"/>
      <c r="MD218" s="38"/>
      <c r="ME218" s="38"/>
      <c r="MF218" s="38"/>
      <c r="MG218" s="38"/>
      <c r="MH218" s="38"/>
      <c r="MI218" s="38"/>
      <c r="MJ218" s="38"/>
      <c r="MK218" s="38"/>
      <c r="ML218" s="38"/>
      <c r="MM218" s="38"/>
      <c r="MN218" s="38"/>
      <c r="MO218" s="38"/>
      <c r="MP218" s="38"/>
      <c r="MQ218" s="38"/>
      <c r="MR218" s="38"/>
      <c r="MS218" s="38"/>
      <c r="MT218" s="38"/>
      <c r="MU218" s="38"/>
      <c r="MV218" s="38"/>
      <c r="MW218" s="38"/>
      <c r="MX218" s="38"/>
      <c r="MY218" s="38"/>
      <c r="MZ218" s="38"/>
      <c r="NA218" s="38"/>
      <c r="NB218" s="38"/>
      <c r="NC218" s="38"/>
      <c r="ND218" s="38"/>
      <c r="NE218" s="38"/>
      <c r="NF218" s="38"/>
      <c r="NG218" s="38"/>
      <c r="NH218" s="38"/>
      <c r="NI218" s="38"/>
      <c r="NJ218" s="38"/>
      <c r="NK218" s="38"/>
      <c r="NL218" s="38"/>
      <c r="NM218" s="38"/>
      <c r="NN218" s="38"/>
      <c r="NO218" s="38"/>
      <c r="NP218" s="38"/>
      <c r="NQ218" s="38">
        <v>1</v>
      </c>
      <c r="NR218" s="38"/>
      <c r="NS218" s="38"/>
      <c r="NT218" s="38"/>
      <c r="NU218" s="38"/>
      <c r="NV218" s="38"/>
      <c r="NW218" s="38"/>
      <c r="NX218" s="38"/>
      <c r="NY218" s="38"/>
      <c r="NZ218" s="38"/>
      <c r="OA218" s="38"/>
      <c r="OB218" s="38"/>
      <c r="OC218" s="38"/>
      <c r="OD218" s="38"/>
      <c r="OE218" s="38"/>
      <c r="OF218" s="38"/>
      <c r="OG218" s="38"/>
      <c r="OH218" s="38"/>
      <c r="OI218" s="38"/>
      <c r="OJ218" s="38"/>
      <c r="OK218" s="38"/>
      <c r="OL218" s="38"/>
      <c r="OM218" s="38"/>
      <c r="ON218" s="38"/>
      <c r="OO218" s="38"/>
      <c r="OP218" s="38"/>
      <c r="OQ218" s="38"/>
      <c r="OR218" s="38"/>
      <c r="OS218" s="38"/>
      <c r="OT218" s="38"/>
      <c r="OU218" s="38"/>
      <c r="OV218" s="38"/>
      <c r="OW218" s="38"/>
      <c r="OX218" s="38"/>
      <c r="OY218" s="38"/>
      <c r="OZ218" s="38"/>
      <c r="PA218" s="38"/>
      <c r="PB218" s="38"/>
      <c r="PC218" s="38"/>
      <c r="PD218" s="38">
        <v>2</v>
      </c>
      <c r="PE218" s="38"/>
      <c r="PF218" s="38"/>
      <c r="PG218" s="38"/>
      <c r="PH218" s="38"/>
      <c r="PI218" s="38"/>
      <c r="PJ218" s="38"/>
      <c r="PK218" s="38"/>
      <c r="PL218" s="38"/>
      <c r="PM218" s="38">
        <v>10</v>
      </c>
      <c r="PN218" s="38"/>
      <c r="PO218" s="38"/>
      <c r="PP218" s="38"/>
      <c r="PQ218" s="38">
        <v>10</v>
      </c>
      <c r="PR218" s="38"/>
      <c r="PS218" s="38"/>
      <c r="PT218" s="38"/>
      <c r="PU218" s="38"/>
      <c r="PV218" s="38"/>
      <c r="PW218" s="38"/>
      <c r="PX218" s="38"/>
      <c r="PY218" s="38"/>
      <c r="PZ218" s="38"/>
      <c r="QA218" s="38">
        <v>2</v>
      </c>
      <c r="QB218" s="38"/>
      <c r="QC218" s="38"/>
      <c r="QD218" s="38"/>
      <c r="QE218" s="38"/>
      <c r="QF218" s="38"/>
      <c r="QG218" s="38"/>
      <c r="QH218" s="38"/>
      <c r="QI218" s="38"/>
      <c r="QJ218" s="38"/>
      <c r="QK218" s="38"/>
      <c r="QL218" s="38"/>
      <c r="QM218" s="38"/>
      <c r="QN218" s="38"/>
      <c r="QO218" s="38"/>
      <c r="QP218" s="38"/>
      <c r="QQ218" s="38"/>
      <c r="QR218" s="38"/>
      <c r="QS218" s="38"/>
      <c r="QT218" s="38"/>
      <c r="QU218" s="38"/>
      <c r="QV218" s="38"/>
      <c r="QW218" s="38"/>
      <c r="QX218" s="38"/>
      <c r="QY218" s="38"/>
      <c r="QZ218" s="38"/>
      <c r="RA218" s="38"/>
      <c r="RB218" s="38"/>
      <c r="RC218" s="38"/>
      <c r="RD218" s="38"/>
      <c r="RE218" s="38"/>
      <c r="RF218" s="38"/>
      <c r="RG218" s="38"/>
      <c r="RH218" s="38"/>
      <c r="RI218" s="38"/>
      <c r="RJ218" s="38"/>
      <c r="RK218" s="38"/>
      <c r="RL218" s="38"/>
      <c r="RM218" s="38"/>
      <c r="RN218" s="38"/>
      <c r="RO218" s="38"/>
      <c r="RP218" s="38"/>
      <c r="RQ218" s="38"/>
      <c r="RR218" s="38"/>
      <c r="RS218" s="38"/>
      <c r="RT218" s="38"/>
      <c r="RU218" s="38"/>
      <c r="RV218" s="38"/>
      <c r="RW218" s="38"/>
      <c r="RX218" s="38"/>
      <c r="RY218" s="38"/>
      <c r="RZ218" s="38"/>
      <c r="SA218" s="38"/>
      <c r="SB218" s="38"/>
      <c r="SC218" s="38"/>
      <c r="SD218" s="38"/>
      <c r="SE218" s="38"/>
      <c r="SF218" s="38"/>
      <c r="SG218" s="38"/>
      <c r="SH218" s="38"/>
      <c r="SI218" s="38"/>
      <c r="SJ218" s="38"/>
      <c r="SK218" s="38"/>
      <c r="SL218" s="38"/>
      <c r="SM218" s="38"/>
      <c r="SN218" s="38"/>
      <c r="SO218" s="38"/>
      <c r="SP218" s="38"/>
      <c r="SQ218" s="38"/>
      <c r="SR218" s="38"/>
      <c r="SS218" s="38"/>
      <c r="ST218" s="38"/>
      <c r="SU218" s="38"/>
      <c r="SV218" s="38"/>
      <c r="SW218" s="38"/>
      <c r="SX218" s="38"/>
      <c r="SY218" s="38"/>
      <c r="SZ218" s="38"/>
      <c r="TA218" s="38"/>
      <c r="TB218" s="38"/>
      <c r="TC218" s="38"/>
      <c r="TD218" s="38"/>
      <c r="TE218" s="38"/>
      <c r="TF218" s="38"/>
      <c r="TG218" s="38"/>
      <c r="TH218" s="38"/>
      <c r="TI218" s="38"/>
      <c r="TJ218" s="38"/>
      <c r="TK218" s="38"/>
      <c r="TL218" s="38"/>
      <c r="TM218" s="38"/>
      <c r="TN218" s="38"/>
      <c r="TO218" s="38"/>
      <c r="TP218" s="38"/>
      <c r="TQ218" s="38"/>
      <c r="TR218" s="38"/>
      <c r="TS218" s="38"/>
      <c r="TT218" s="38"/>
      <c r="TU218" s="38"/>
      <c r="TV218" s="38"/>
      <c r="TW218" s="38"/>
      <c r="TX218" s="38"/>
      <c r="TY218" s="38"/>
      <c r="TZ218" s="38"/>
      <c r="UA218" s="38"/>
      <c r="UB218" s="38"/>
      <c r="UC218" s="38"/>
      <c r="UD218" s="38"/>
      <c r="UE218" s="38"/>
      <c r="UF218" s="38"/>
      <c r="UG218" s="38"/>
      <c r="UH218" s="38"/>
      <c r="UI218" s="38"/>
      <c r="UJ218" s="38"/>
      <c r="UK218" s="38"/>
      <c r="UL218" s="38"/>
      <c r="UM218" s="38"/>
      <c r="UN218" s="38"/>
      <c r="UO218" s="38"/>
      <c r="UP218" s="38"/>
      <c r="UQ218" s="38"/>
      <c r="UR218" s="38"/>
      <c r="US218" s="38"/>
      <c r="UT218" s="38"/>
      <c r="UU218" s="38"/>
      <c r="UV218" s="38"/>
      <c r="UW218" s="38"/>
      <c r="UX218" s="38"/>
      <c r="UY218" s="38"/>
      <c r="UZ218" s="38"/>
      <c r="VA218" s="38"/>
      <c r="VB218" s="38"/>
      <c r="VC218" s="38"/>
      <c r="VD218" s="38"/>
      <c r="VE218" s="38"/>
      <c r="VF218" s="38"/>
      <c r="VG218" s="38"/>
      <c r="VH218" s="38"/>
      <c r="VI218" s="38"/>
      <c r="VJ218" s="38"/>
      <c r="VK218" s="38"/>
      <c r="VL218" s="38"/>
      <c r="VM218" s="38"/>
      <c r="VN218" s="38"/>
      <c r="VO218" s="38"/>
      <c r="VP218" s="38"/>
      <c r="VQ218" s="38"/>
      <c r="VR218" s="38"/>
      <c r="VS218" s="38"/>
      <c r="VT218" s="38"/>
      <c r="VU218" s="38"/>
      <c r="VV218" s="38"/>
      <c r="VW218" s="38"/>
      <c r="VX218" s="38"/>
      <c r="VY218" s="38"/>
      <c r="VZ218" s="38"/>
      <c r="WA218" s="38"/>
      <c r="WB218" s="38"/>
      <c r="WC218" s="38"/>
      <c r="WD218" s="38"/>
      <c r="WE218" s="38"/>
      <c r="WF218" s="38"/>
      <c r="WG218" s="38"/>
      <c r="WH218" s="38"/>
      <c r="WI218" s="38"/>
      <c r="WJ218" s="38"/>
      <c r="WK218" s="38"/>
      <c r="WL218" s="38"/>
      <c r="WM218" s="38"/>
      <c r="WN218" s="38"/>
      <c r="WO218" s="38"/>
      <c r="WP218" s="38"/>
      <c r="WQ218" s="38"/>
      <c r="WR218" s="38"/>
      <c r="WS218" s="38"/>
      <c r="WT218" s="38"/>
      <c r="WU218" s="38"/>
      <c r="WV218" s="38"/>
      <c r="WW218" s="38"/>
      <c r="WX218" s="38"/>
      <c r="WY218" s="38"/>
      <c r="WZ218" s="38"/>
      <c r="XA218" s="38"/>
      <c r="XB218" s="38"/>
      <c r="XC218" s="38"/>
      <c r="XD218" s="38"/>
      <c r="XE218" s="38"/>
      <c r="XF218" s="38"/>
      <c r="XG218" s="38"/>
      <c r="XH218" s="38"/>
      <c r="XI218" s="38"/>
      <c r="XJ218" s="38"/>
      <c r="XK218" s="38"/>
      <c r="XL218" s="38"/>
      <c r="XM218" s="38"/>
      <c r="XN218" s="38"/>
      <c r="XO218" s="38"/>
      <c r="XP218" s="38"/>
      <c r="XQ218" s="38"/>
      <c r="XR218" s="38"/>
      <c r="XS218" s="38"/>
      <c r="XT218" s="38"/>
      <c r="XU218" s="38"/>
      <c r="XV218" s="38"/>
      <c r="XW218" s="38"/>
      <c r="XX218" s="38"/>
      <c r="XY218" s="38"/>
      <c r="XZ218" s="38"/>
      <c r="YA218" s="38"/>
      <c r="YB218" s="38"/>
      <c r="YC218" s="38"/>
      <c r="YD218" s="38"/>
      <c r="YE218" s="38"/>
      <c r="YF218" s="38"/>
      <c r="YG218" s="38"/>
      <c r="YH218" s="38"/>
      <c r="YI218" s="38"/>
      <c r="YJ218" s="38"/>
      <c r="YK218" s="38"/>
      <c r="YL218" s="38"/>
      <c r="YM218" s="38"/>
      <c r="YN218" s="38"/>
      <c r="YO218" s="38"/>
      <c r="YP218" s="38"/>
      <c r="YQ218" s="38"/>
      <c r="YR218" s="38"/>
      <c r="YS218" s="38"/>
      <c r="YT218" s="38"/>
      <c r="YU218" s="38"/>
      <c r="YV218" s="38"/>
      <c r="YW218" s="38"/>
      <c r="YX218" s="38"/>
      <c r="YY218" s="38"/>
      <c r="YZ218" s="38"/>
      <c r="ZA218" s="38"/>
      <c r="ZB218" s="38"/>
      <c r="ZC218" s="38"/>
      <c r="ZD218" s="38"/>
      <c r="ZE218" s="38"/>
      <c r="ZF218" s="38"/>
      <c r="ZG218" s="38"/>
      <c r="ZH218" s="38"/>
      <c r="ZI218" s="38"/>
      <c r="ZJ218" s="38"/>
      <c r="ZK218" s="38"/>
      <c r="ZL218" s="38"/>
      <c r="ZM218" s="38"/>
      <c r="ZN218" s="38"/>
      <c r="ZO218" s="38"/>
      <c r="ZP218" s="38"/>
      <c r="ZQ218" s="38"/>
      <c r="ZR218" s="38"/>
      <c r="ZS218" s="38"/>
      <c r="ZT218" s="38"/>
      <c r="ZU218" s="38"/>
      <c r="ZV218" s="38"/>
      <c r="ZW218" s="38"/>
      <c r="ZX218" s="38"/>
      <c r="ZY218" s="38"/>
      <c r="ZZ218" s="38"/>
      <c r="AAA218" s="38"/>
      <c r="AAB218" s="38"/>
      <c r="AAC218" s="38"/>
      <c r="AAD218" s="38"/>
      <c r="AAE218" s="38"/>
      <c r="AAF218" s="38"/>
      <c r="AAG218" s="38"/>
      <c r="AAH218" s="38"/>
      <c r="AAI218" s="38"/>
      <c r="AAJ218" s="31">
        <f t="shared" si="21"/>
        <v>0</v>
      </c>
      <c r="AAK218" s="5"/>
    </row>
    <row r="219" spans="1:713" s="36" customFormat="1" x14ac:dyDescent="0.25">
      <c r="A219" s="43" t="s">
        <v>163</v>
      </c>
      <c r="B219" s="77">
        <f t="shared" si="20"/>
        <v>0</v>
      </c>
      <c r="C219" s="69">
        <v>1.1000000000000001</v>
      </c>
      <c r="D219" s="71">
        <v>43285</v>
      </c>
      <c r="E219" s="79">
        <v>22.22</v>
      </c>
      <c r="F219" s="79">
        <f t="shared" si="23"/>
        <v>0</v>
      </c>
      <c r="G219" s="77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>
        <v>3.3</v>
      </c>
      <c r="AF219" s="38"/>
      <c r="AG219" s="38"/>
      <c r="AH219" s="38"/>
      <c r="AI219" s="38"/>
      <c r="AJ219" s="38"/>
      <c r="AK219" s="38"/>
      <c r="AL219" s="38"/>
      <c r="AM219" s="38"/>
      <c r="AN219" s="38"/>
      <c r="AO219" s="38"/>
      <c r="AP219" s="38"/>
      <c r="AQ219" s="38"/>
      <c r="AR219" s="38"/>
      <c r="AS219" s="38"/>
      <c r="AT219" s="38"/>
      <c r="AU219" s="38">
        <v>3.3</v>
      </c>
      <c r="AV219" s="38"/>
      <c r="AW219" s="38"/>
      <c r="AX219" s="38"/>
      <c r="AY219" s="38"/>
      <c r="AZ219" s="38"/>
      <c r="BA219" s="38"/>
      <c r="BB219" s="38"/>
      <c r="BC219" s="38"/>
      <c r="BD219" s="38"/>
      <c r="BE219" s="38"/>
      <c r="BF219" s="38"/>
      <c r="BG219" s="38"/>
      <c r="BH219" s="38"/>
      <c r="BI219" s="38"/>
      <c r="BJ219" s="38"/>
      <c r="BK219" s="38"/>
      <c r="BL219" s="38"/>
      <c r="BM219" s="38"/>
      <c r="BN219" s="38"/>
      <c r="BO219" s="38"/>
      <c r="BP219" s="38"/>
      <c r="BQ219" s="38"/>
      <c r="BR219" s="38"/>
      <c r="BS219" s="38"/>
      <c r="BT219" s="38"/>
      <c r="BU219" s="38"/>
      <c r="BV219" s="38"/>
      <c r="BW219" s="38"/>
      <c r="BX219" s="38"/>
      <c r="BY219" s="38"/>
      <c r="BZ219" s="38"/>
      <c r="CA219" s="38"/>
      <c r="CB219" s="38"/>
      <c r="CC219" s="38"/>
      <c r="CD219" s="38"/>
      <c r="CE219" s="38"/>
      <c r="CF219" s="38"/>
      <c r="CG219" s="38"/>
      <c r="CH219" s="38"/>
      <c r="CI219" s="38"/>
      <c r="CJ219" s="38"/>
      <c r="CK219" s="38"/>
      <c r="CL219" s="38"/>
      <c r="CM219" s="38"/>
      <c r="CN219" s="38"/>
      <c r="CO219" s="38"/>
      <c r="CP219" s="38"/>
      <c r="CQ219" s="38"/>
      <c r="CR219" s="38"/>
      <c r="CS219" s="38"/>
      <c r="CT219" s="38"/>
      <c r="CU219" s="38"/>
      <c r="CV219" s="38"/>
      <c r="CW219" s="38"/>
      <c r="CX219" s="38"/>
      <c r="CY219" s="38"/>
      <c r="CZ219" s="38"/>
      <c r="DA219" s="38"/>
      <c r="DB219" s="38"/>
      <c r="DC219" s="38"/>
      <c r="DD219" s="38"/>
      <c r="DE219" s="38"/>
      <c r="DF219" s="38"/>
      <c r="DG219" s="38"/>
      <c r="DH219" s="38"/>
      <c r="DI219" s="38"/>
      <c r="DJ219" s="38"/>
      <c r="DK219" s="38"/>
      <c r="DL219" s="38"/>
      <c r="DM219" s="38"/>
      <c r="DN219" s="38"/>
      <c r="DO219" s="38"/>
      <c r="DP219" s="38"/>
      <c r="DQ219" s="38"/>
      <c r="DR219" s="38"/>
      <c r="DS219" s="38"/>
      <c r="DT219" s="38"/>
      <c r="DU219" s="38"/>
      <c r="DV219" s="38"/>
      <c r="DW219" s="38"/>
      <c r="DX219" s="38"/>
      <c r="DY219" s="38"/>
      <c r="DZ219" s="38"/>
      <c r="EA219" s="38"/>
      <c r="EB219" s="38"/>
      <c r="EC219" s="38"/>
      <c r="ED219" s="38"/>
      <c r="EE219" s="38"/>
      <c r="EF219" s="38"/>
      <c r="EG219" s="38"/>
      <c r="EH219" s="38"/>
      <c r="EI219" s="38"/>
      <c r="EJ219" s="38"/>
      <c r="EK219" s="38"/>
      <c r="EL219" s="38"/>
      <c r="EM219" s="38"/>
      <c r="EN219" s="38"/>
      <c r="EO219" s="38"/>
      <c r="EP219" s="38"/>
      <c r="EQ219" s="38"/>
      <c r="ER219" s="38"/>
      <c r="ES219" s="38"/>
      <c r="ET219" s="38"/>
      <c r="EU219" s="38"/>
      <c r="EV219" s="38"/>
      <c r="EW219" s="38"/>
      <c r="EX219" s="38"/>
      <c r="EY219" s="38"/>
      <c r="EZ219" s="38"/>
      <c r="FA219" s="38"/>
      <c r="FB219" s="38"/>
      <c r="FC219" s="38"/>
      <c r="FD219" s="38"/>
      <c r="FE219" s="38"/>
      <c r="FF219" s="38"/>
      <c r="FG219" s="38"/>
      <c r="FH219" s="38">
        <v>3.3</v>
      </c>
      <c r="FI219" s="38"/>
      <c r="FJ219" s="38"/>
      <c r="FK219" s="38"/>
      <c r="FL219" s="38"/>
      <c r="FM219" s="38"/>
      <c r="FN219" s="38"/>
      <c r="FO219" s="38"/>
      <c r="FP219" s="38">
        <v>3.3</v>
      </c>
      <c r="FQ219" s="38"/>
      <c r="FR219" s="38"/>
      <c r="FS219" s="38"/>
      <c r="FT219" s="38"/>
      <c r="FU219" s="38"/>
      <c r="FV219" s="38"/>
      <c r="FW219" s="38"/>
      <c r="FX219" s="38"/>
      <c r="FY219" s="38"/>
      <c r="FZ219" s="38"/>
      <c r="GA219" s="38"/>
      <c r="GB219" s="38"/>
      <c r="GC219" s="38"/>
      <c r="GD219" s="38"/>
      <c r="GE219" s="38"/>
      <c r="GF219" s="38"/>
      <c r="GG219" s="38"/>
      <c r="GH219" s="38"/>
      <c r="GI219" s="38"/>
      <c r="GJ219" s="38"/>
      <c r="GK219" s="38"/>
      <c r="GL219" s="38"/>
      <c r="GM219" s="38"/>
      <c r="GN219" s="38"/>
      <c r="GO219" s="38"/>
      <c r="GP219" s="38"/>
      <c r="GQ219" s="38"/>
      <c r="GR219" s="38"/>
      <c r="GS219" s="38"/>
      <c r="GT219" s="38"/>
      <c r="GU219" s="38"/>
      <c r="GV219" s="38"/>
      <c r="GW219" s="38"/>
      <c r="GX219" s="38"/>
      <c r="GY219" s="38"/>
      <c r="GZ219" s="38"/>
      <c r="HA219" s="38"/>
      <c r="HB219" s="38"/>
      <c r="HC219" s="38"/>
      <c r="HD219" s="38"/>
      <c r="HE219" s="38"/>
      <c r="HF219" s="38"/>
      <c r="HG219" s="38"/>
      <c r="HH219" s="38"/>
      <c r="HI219" s="38"/>
      <c r="HJ219" s="38"/>
      <c r="HK219" s="38"/>
      <c r="HL219" s="38"/>
      <c r="HM219" s="38"/>
      <c r="HN219" s="38"/>
      <c r="HO219" s="38"/>
      <c r="HP219" s="38"/>
      <c r="HQ219" s="38"/>
      <c r="HR219" s="38"/>
      <c r="HS219" s="38"/>
      <c r="HT219" s="38"/>
      <c r="HU219" s="38"/>
      <c r="HV219" s="38"/>
      <c r="HW219" s="38"/>
      <c r="HX219" s="38"/>
      <c r="HY219" s="38"/>
      <c r="HZ219" s="38"/>
      <c r="IA219" s="38"/>
      <c r="IB219" s="38"/>
      <c r="IC219" s="38"/>
      <c r="ID219" s="38"/>
      <c r="IE219" s="38"/>
      <c r="IF219" s="38"/>
      <c r="IG219" s="38"/>
      <c r="IH219" s="38"/>
      <c r="II219" s="38"/>
      <c r="IJ219" s="38"/>
      <c r="IK219" s="38"/>
      <c r="IL219" s="38"/>
      <c r="IM219" s="38"/>
      <c r="IN219" s="38"/>
      <c r="IO219" s="38"/>
      <c r="IP219" s="38"/>
      <c r="IQ219" s="38"/>
      <c r="IR219" s="38"/>
      <c r="IS219" s="38"/>
      <c r="IT219" s="38"/>
      <c r="IU219" s="38"/>
      <c r="IV219" s="38"/>
      <c r="IW219" s="38"/>
      <c r="IX219" s="38"/>
      <c r="IY219" s="38"/>
      <c r="IZ219" s="38"/>
      <c r="JA219" s="38"/>
      <c r="JB219" s="38"/>
      <c r="JC219" s="38"/>
      <c r="JD219" s="38"/>
      <c r="JE219" s="38"/>
      <c r="JF219" s="38"/>
      <c r="JG219" s="38"/>
      <c r="JH219" s="38"/>
      <c r="JI219" s="38"/>
      <c r="JJ219" s="38"/>
      <c r="JK219" s="38"/>
      <c r="JL219" s="38"/>
      <c r="JM219" s="38"/>
      <c r="JN219" s="38"/>
      <c r="JO219" s="38"/>
      <c r="JP219" s="38"/>
      <c r="JQ219" s="38"/>
      <c r="JR219" s="38"/>
      <c r="JS219" s="38"/>
      <c r="JT219" s="38"/>
      <c r="JU219" s="38"/>
      <c r="JV219" s="38"/>
      <c r="JW219" s="38"/>
      <c r="JX219" s="38"/>
      <c r="JY219" s="38"/>
      <c r="JZ219" s="38"/>
      <c r="KA219" s="38"/>
      <c r="KB219" s="38"/>
      <c r="KC219" s="38"/>
      <c r="KD219" s="38"/>
      <c r="KE219" s="38"/>
      <c r="KF219" s="38"/>
      <c r="KG219" s="38"/>
      <c r="KH219" s="38"/>
      <c r="KI219" s="38"/>
      <c r="KJ219" s="38"/>
      <c r="KK219" s="38"/>
      <c r="KL219" s="38"/>
      <c r="KM219" s="38"/>
      <c r="KN219" s="38"/>
      <c r="KO219" s="38"/>
      <c r="KP219" s="38"/>
      <c r="KQ219" s="38"/>
      <c r="KR219" s="38"/>
      <c r="KS219" s="38"/>
      <c r="KT219" s="38"/>
      <c r="KU219" s="38"/>
      <c r="KV219" s="38"/>
      <c r="KW219" s="38"/>
      <c r="KX219" s="38"/>
      <c r="KY219" s="38"/>
      <c r="KZ219" s="38"/>
      <c r="LA219" s="38"/>
      <c r="LB219" s="38"/>
      <c r="LC219" s="38"/>
      <c r="LD219" s="38"/>
      <c r="LE219" s="38"/>
      <c r="LF219" s="38"/>
      <c r="LG219" s="38"/>
      <c r="LH219" s="38"/>
      <c r="LI219" s="38"/>
      <c r="LJ219" s="38"/>
      <c r="LK219" s="38"/>
      <c r="LL219" s="38"/>
      <c r="LM219" s="38"/>
      <c r="LN219" s="38"/>
      <c r="LO219" s="38"/>
      <c r="LP219" s="38"/>
      <c r="LQ219" s="38"/>
      <c r="LR219" s="38"/>
      <c r="LS219" s="38"/>
      <c r="LT219" s="38"/>
      <c r="LU219" s="38"/>
      <c r="LV219" s="38"/>
      <c r="LW219" s="38"/>
      <c r="LX219" s="38"/>
      <c r="LY219" s="38"/>
      <c r="LZ219" s="38"/>
      <c r="MA219" s="38"/>
      <c r="MB219" s="38"/>
      <c r="MC219" s="38"/>
      <c r="MD219" s="38"/>
      <c r="ME219" s="38"/>
      <c r="MF219" s="38"/>
      <c r="MG219" s="38"/>
      <c r="MH219" s="38"/>
      <c r="MI219" s="38"/>
      <c r="MJ219" s="38"/>
      <c r="MK219" s="38"/>
      <c r="ML219" s="38"/>
      <c r="MM219" s="38"/>
      <c r="MN219" s="38"/>
      <c r="MO219" s="38"/>
      <c r="MP219" s="38"/>
      <c r="MQ219" s="38"/>
      <c r="MR219" s="38"/>
      <c r="MS219" s="38"/>
      <c r="MT219" s="38"/>
      <c r="MU219" s="38"/>
      <c r="MV219" s="38"/>
      <c r="MW219" s="38"/>
      <c r="MX219" s="38"/>
      <c r="MY219" s="38"/>
      <c r="MZ219" s="38"/>
      <c r="NA219" s="38"/>
      <c r="NB219" s="38"/>
      <c r="NC219" s="38">
        <v>3.3</v>
      </c>
      <c r="ND219" s="38"/>
      <c r="NE219" s="38"/>
      <c r="NF219" s="38"/>
      <c r="NG219" s="38">
        <v>3.3</v>
      </c>
      <c r="NH219" s="38"/>
      <c r="NI219" s="38"/>
      <c r="NJ219" s="38"/>
      <c r="NK219" s="38"/>
      <c r="NL219" s="38"/>
      <c r="NM219" s="38"/>
      <c r="NN219" s="38"/>
      <c r="NO219" s="38"/>
      <c r="NP219" s="38"/>
      <c r="NQ219" s="38"/>
      <c r="NR219" s="38"/>
      <c r="NS219" s="38"/>
      <c r="NT219" s="38"/>
      <c r="NU219" s="38"/>
      <c r="NV219" s="38"/>
      <c r="NW219" s="38"/>
      <c r="NX219" s="38"/>
      <c r="NY219" s="38"/>
      <c r="NZ219" s="38"/>
      <c r="OA219" s="38"/>
      <c r="OB219" s="38"/>
      <c r="OC219" s="38"/>
      <c r="OD219" s="38"/>
      <c r="OE219" s="38"/>
      <c r="OF219" s="38"/>
      <c r="OG219" s="38"/>
      <c r="OH219" s="38"/>
      <c r="OI219" s="38"/>
      <c r="OJ219" s="38"/>
      <c r="OK219" s="38"/>
      <c r="OL219" s="38"/>
      <c r="OM219" s="38"/>
      <c r="ON219" s="38"/>
      <c r="OO219" s="38"/>
      <c r="OP219" s="38"/>
      <c r="OQ219" s="38"/>
      <c r="OR219" s="38"/>
      <c r="OS219" s="38"/>
      <c r="OT219" s="38"/>
      <c r="OU219" s="38"/>
      <c r="OV219" s="38"/>
      <c r="OW219" s="38"/>
      <c r="OX219" s="38"/>
      <c r="OY219" s="38"/>
      <c r="OZ219" s="38"/>
      <c r="PA219" s="38"/>
      <c r="PB219" s="38"/>
      <c r="PC219" s="38"/>
      <c r="PD219" s="38"/>
      <c r="PE219" s="38"/>
      <c r="PF219" s="38"/>
      <c r="PG219" s="38"/>
      <c r="PH219" s="38"/>
      <c r="PI219" s="38"/>
      <c r="PJ219" s="38"/>
      <c r="PK219" s="38"/>
      <c r="PL219" s="38"/>
      <c r="PM219" s="38"/>
      <c r="PN219" s="38"/>
      <c r="PO219" s="38"/>
      <c r="PP219" s="38"/>
      <c r="PQ219" s="38"/>
      <c r="PR219" s="38"/>
      <c r="PS219" s="38"/>
      <c r="PT219" s="38"/>
      <c r="PU219" s="38"/>
      <c r="PV219" s="38"/>
      <c r="PW219" s="38"/>
      <c r="PX219" s="38"/>
      <c r="PY219" s="38"/>
      <c r="PZ219" s="38"/>
      <c r="QA219" s="38"/>
      <c r="QB219" s="38"/>
      <c r="QC219" s="38"/>
      <c r="QD219" s="38"/>
      <c r="QE219" s="38"/>
      <c r="QF219" s="38"/>
      <c r="QG219" s="38"/>
      <c r="QH219" s="38"/>
      <c r="QI219" s="38"/>
      <c r="QJ219" s="38"/>
      <c r="QK219" s="38"/>
      <c r="QL219" s="38"/>
      <c r="QM219" s="38"/>
      <c r="QN219" s="38"/>
      <c r="QO219" s="38"/>
      <c r="QP219" s="38"/>
      <c r="QQ219" s="38"/>
      <c r="QR219" s="38"/>
      <c r="QS219" s="38"/>
      <c r="QT219" s="38"/>
      <c r="QU219" s="38"/>
      <c r="QV219" s="38"/>
      <c r="QW219" s="38"/>
      <c r="QX219" s="38"/>
      <c r="QY219" s="38"/>
      <c r="QZ219" s="38"/>
      <c r="RA219" s="38"/>
      <c r="RB219" s="38"/>
      <c r="RC219" s="38"/>
      <c r="RD219" s="38"/>
      <c r="RE219" s="38"/>
      <c r="RF219" s="38"/>
      <c r="RG219" s="38"/>
      <c r="RH219" s="38"/>
      <c r="RI219" s="38"/>
      <c r="RJ219" s="38"/>
      <c r="RK219" s="38"/>
      <c r="RL219" s="38"/>
      <c r="RM219" s="38"/>
      <c r="RN219" s="38"/>
      <c r="RO219" s="38"/>
      <c r="RP219" s="38"/>
      <c r="RQ219" s="38"/>
      <c r="RR219" s="38"/>
      <c r="RS219" s="38"/>
      <c r="RT219" s="38"/>
      <c r="RU219" s="38"/>
      <c r="RV219" s="38"/>
      <c r="RW219" s="38"/>
      <c r="RX219" s="38"/>
      <c r="RY219" s="38"/>
      <c r="RZ219" s="38"/>
      <c r="SA219" s="38"/>
      <c r="SB219" s="38"/>
      <c r="SC219" s="38"/>
      <c r="SD219" s="38"/>
      <c r="SE219" s="38"/>
      <c r="SF219" s="38"/>
      <c r="SG219" s="38"/>
      <c r="SH219" s="38"/>
      <c r="SI219" s="38"/>
      <c r="SJ219" s="38"/>
      <c r="SK219" s="38"/>
      <c r="SL219" s="38"/>
      <c r="SM219" s="38"/>
      <c r="SN219" s="38"/>
      <c r="SO219" s="38"/>
      <c r="SP219" s="38"/>
      <c r="SQ219" s="38"/>
      <c r="SR219" s="38"/>
      <c r="SS219" s="38"/>
      <c r="ST219" s="38"/>
      <c r="SU219" s="38"/>
      <c r="SV219" s="38"/>
      <c r="SW219" s="38"/>
      <c r="SX219" s="38"/>
      <c r="SY219" s="38"/>
      <c r="SZ219" s="38"/>
      <c r="TA219" s="38"/>
      <c r="TB219" s="38"/>
      <c r="TC219" s="38"/>
      <c r="TD219" s="38"/>
      <c r="TE219" s="38"/>
      <c r="TF219" s="38"/>
      <c r="TG219" s="38"/>
      <c r="TH219" s="38"/>
      <c r="TI219" s="38"/>
      <c r="TJ219" s="38"/>
      <c r="TK219" s="38"/>
      <c r="TL219" s="38"/>
      <c r="TM219" s="38"/>
      <c r="TN219" s="38"/>
      <c r="TO219" s="38"/>
      <c r="TP219" s="38"/>
      <c r="TQ219" s="38"/>
      <c r="TR219" s="38"/>
      <c r="TS219" s="38"/>
      <c r="TT219" s="38"/>
      <c r="TU219" s="38"/>
      <c r="TV219" s="38"/>
      <c r="TW219" s="38"/>
      <c r="TX219" s="38"/>
      <c r="TY219" s="38"/>
      <c r="TZ219" s="38"/>
      <c r="UA219" s="38"/>
      <c r="UB219" s="38"/>
      <c r="UC219" s="38"/>
      <c r="UD219" s="38"/>
      <c r="UE219" s="38"/>
      <c r="UF219" s="38"/>
      <c r="UG219" s="38"/>
      <c r="UH219" s="38"/>
      <c r="UI219" s="38"/>
      <c r="UJ219" s="38"/>
      <c r="UK219" s="38"/>
      <c r="UL219" s="38"/>
      <c r="UM219" s="38"/>
      <c r="UN219" s="38"/>
      <c r="UO219" s="38"/>
      <c r="UP219" s="38"/>
      <c r="UQ219" s="38"/>
      <c r="UR219" s="38"/>
      <c r="US219" s="38"/>
      <c r="UT219" s="38"/>
      <c r="UU219" s="38"/>
      <c r="UV219" s="38"/>
      <c r="UW219" s="38"/>
      <c r="UX219" s="38"/>
      <c r="UY219" s="38"/>
      <c r="UZ219" s="38"/>
      <c r="VA219" s="38"/>
      <c r="VB219" s="38"/>
      <c r="VC219" s="38"/>
      <c r="VD219" s="38"/>
      <c r="VE219" s="38"/>
      <c r="VF219" s="38"/>
      <c r="VG219" s="38"/>
      <c r="VH219" s="38"/>
      <c r="VI219" s="38"/>
      <c r="VJ219" s="38"/>
      <c r="VK219" s="38"/>
      <c r="VL219" s="38"/>
      <c r="VM219" s="38"/>
      <c r="VN219" s="38"/>
      <c r="VO219" s="38"/>
      <c r="VP219" s="38"/>
      <c r="VQ219" s="38"/>
      <c r="VR219" s="38"/>
      <c r="VS219" s="38"/>
      <c r="VT219" s="38"/>
      <c r="VU219" s="38"/>
      <c r="VV219" s="38"/>
      <c r="VW219" s="38"/>
      <c r="VX219" s="38"/>
      <c r="VY219" s="38"/>
      <c r="VZ219" s="38"/>
      <c r="WA219" s="38"/>
      <c r="WB219" s="38"/>
      <c r="WC219" s="38"/>
      <c r="WD219" s="38"/>
      <c r="WE219" s="38"/>
      <c r="WF219" s="38"/>
      <c r="WG219" s="38"/>
      <c r="WH219" s="38"/>
      <c r="WI219" s="38"/>
      <c r="WJ219" s="38"/>
      <c r="WK219" s="38"/>
      <c r="WL219" s="38"/>
      <c r="WM219" s="38"/>
      <c r="WN219" s="38"/>
      <c r="WO219" s="38"/>
      <c r="WP219" s="38"/>
      <c r="WQ219" s="38"/>
      <c r="WR219" s="38"/>
      <c r="WS219" s="38"/>
      <c r="WT219" s="38"/>
      <c r="WU219" s="38"/>
      <c r="WV219" s="38"/>
      <c r="WW219" s="38"/>
      <c r="WX219" s="38"/>
      <c r="WY219" s="38"/>
      <c r="WZ219" s="38"/>
      <c r="XA219" s="38"/>
      <c r="XB219" s="38"/>
      <c r="XC219" s="38"/>
      <c r="XD219" s="38"/>
      <c r="XE219" s="38"/>
      <c r="XF219" s="38"/>
      <c r="XG219" s="38"/>
      <c r="XH219" s="38"/>
      <c r="XI219" s="38"/>
      <c r="XJ219" s="38"/>
      <c r="XK219" s="38"/>
      <c r="XL219" s="38"/>
      <c r="XM219" s="38"/>
      <c r="XN219" s="38"/>
      <c r="XO219" s="38"/>
      <c r="XP219" s="38"/>
      <c r="XQ219" s="38"/>
      <c r="XR219" s="38"/>
      <c r="XS219" s="38"/>
      <c r="XT219" s="38"/>
      <c r="XU219" s="38"/>
      <c r="XV219" s="38"/>
      <c r="XW219" s="38"/>
      <c r="XX219" s="38"/>
      <c r="XY219" s="38"/>
      <c r="XZ219" s="38"/>
      <c r="YA219" s="38"/>
      <c r="YB219" s="38"/>
      <c r="YC219" s="38"/>
      <c r="YD219" s="38"/>
      <c r="YE219" s="38"/>
      <c r="YF219" s="38"/>
      <c r="YG219" s="38"/>
      <c r="YH219" s="38"/>
      <c r="YI219" s="38"/>
      <c r="YJ219" s="38"/>
      <c r="YK219" s="38"/>
      <c r="YL219" s="38"/>
      <c r="YM219" s="38"/>
      <c r="YN219" s="38"/>
      <c r="YO219" s="38"/>
      <c r="YP219" s="38"/>
      <c r="YQ219" s="38"/>
      <c r="YR219" s="38"/>
      <c r="YS219" s="38"/>
      <c r="YT219" s="38"/>
      <c r="YU219" s="38"/>
      <c r="YV219" s="38"/>
      <c r="YW219" s="38"/>
      <c r="YX219" s="38"/>
      <c r="YY219" s="38"/>
      <c r="YZ219" s="38"/>
      <c r="ZA219" s="38"/>
      <c r="ZB219" s="38"/>
      <c r="ZC219" s="38"/>
      <c r="ZD219" s="38"/>
      <c r="ZE219" s="38"/>
      <c r="ZF219" s="38"/>
      <c r="ZG219" s="38"/>
      <c r="ZH219" s="38"/>
      <c r="ZI219" s="38"/>
      <c r="ZJ219" s="38"/>
      <c r="ZK219" s="38"/>
      <c r="ZL219" s="38"/>
      <c r="ZM219" s="38"/>
      <c r="ZN219" s="38"/>
      <c r="ZO219" s="38"/>
      <c r="ZP219" s="38"/>
      <c r="ZQ219" s="38"/>
      <c r="ZR219" s="38"/>
      <c r="ZS219" s="38"/>
      <c r="ZT219" s="38"/>
      <c r="ZU219" s="38"/>
      <c r="ZV219" s="38"/>
      <c r="ZW219" s="38"/>
      <c r="ZX219" s="38"/>
      <c r="ZY219" s="38"/>
      <c r="ZZ219" s="38"/>
      <c r="AAA219" s="38"/>
      <c r="AAB219" s="38"/>
      <c r="AAC219" s="38"/>
      <c r="AAD219" s="38"/>
      <c r="AAE219" s="38"/>
      <c r="AAF219" s="38"/>
      <c r="AAG219" s="38"/>
      <c r="AAH219" s="38"/>
      <c r="AAI219" s="38"/>
      <c r="AAJ219" s="31">
        <f t="shared" si="21"/>
        <v>0</v>
      </c>
      <c r="AAK219" s="5"/>
    </row>
    <row r="220" spans="1:713" s="36" customFormat="1" x14ac:dyDescent="0.25">
      <c r="A220" s="43" t="s">
        <v>389</v>
      </c>
      <c r="B220" s="77">
        <f t="shared" si="20"/>
        <v>20</v>
      </c>
      <c r="C220" s="69">
        <v>10</v>
      </c>
      <c r="D220" s="71"/>
      <c r="E220" s="79">
        <v>17.73</v>
      </c>
      <c r="F220" s="79">
        <f t="shared" si="23"/>
        <v>354.6</v>
      </c>
      <c r="G220" s="77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  <c r="AK220" s="38"/>
      <c r="AL220" s="38"/>
      <c r="AM220" s="38"/>
      <c r="AN220" s="38"/>
      <c r="AO220" s="38"/>
      <c r="AP220" s="38"/>
      <c r="AQ220" s="38"/>
      <c r="AR220" s="38"/>
      <c r="AS220" s="38"/>
      <c r="AT220" s="38"/>
      <c r="AU220" s="38"/>
      <c r="AV220" s="38"/>
      <c r="AW220" s="38"/>
      <c r="AX220" s="38"/>
      <c r="AY220" s="38"/>
      <c r="AZ220" s="38"/>
      <c r="BA220" s="38"/>
      <c r="BB220" s="38"/>
      <c r="BC220" s="38"/>
      <c r="BD220" s="38"/>
      <c r="BE220" s="38"/>
      <c r="BF220" s="38"/>
      <c r="BG220" s="38"/>
      <c r="BH220" s="38"/>
      <c r="BI220" s="38"/>
      <c r="BJ220" s="38"/>
      <c r="BK220" s="38"/>
      <c r="BL220" s="38"/>
      <c r="BM220" s="38"/>
      <c r="BN220" s="38"/>
      <c r="BO220" s="38"/>
      <c r="BP220" s="38"/>
      <c r="BQ220" s="38"/>
      <c r="BR220" s="38"/>
      <c r="BS220" s="38"/>
      <c r="BT220" s="38"/>
      <c r="BU220" s="38"/>
      <c r="BV220" s="38"/>
      <c r="BW220" s="38"/>
      <c r="BX220" s="38"/>
      <c r="BY220" s="38"/>
      <c r="BZ220" s="38"/>
      <c r="CA220" s="38"/>
      <c r="CB220" s="38"/>
      <c r="CC220" s="38"/>
      <c r="CD220" s="38"/>
      <c r="CE220" s="38"/>
      <c r="CF220" s="38"/>
      <c r="CG220" s="38"/>
      <c r="CH220" s="38"/>
      <c r="CI220" s="38"/>
      <c r="CJ220" s="38"/>
      <c r="CK220" s="38"/>
      <c r="CL220" s="38"/>
      <c r="CM220" s="38"/>
      <c r="CN220" s="38"/>
      <c r="CO220" s="38"/>
      <c r="CP220" s="38"/>
      <c r="CQ220" s="38"/>
      <c r="CR220" s="38"/>
      <c r="CS220" s="38"/>
      <c r="CT220" s="38"/>
      <c r="CU220" s="38"/>
      <c r="CV220" s="38"/>
      <c r="CW220" s="38"/>
      <c r="CX220" s="38"/>
      <c r="CY220" s="38"/>
      <c r="CZ220" s="38"/>
      <c r="DA220" s="38"/>
      <c r="DB220" s="38"/>
      <c r="DC220" s="38"/>
      <c r="DD220" s="38"/>
      <c r="DE220" s="38"/>
      <c r="DF220" s="38"/>
      <c r="DG220" s="38"/>
      <c r="DH220" s="38"/>
      <c r="DI220" s="38"/>
      <c r="DJ220" s="38"/>
      <c r="DK220" s="38"/>
      <c r="DL220" s="38"/>
      <c r="DM220" s="38"/>
      <c r="DN220" s="38"/>
      <c r="DO220" s="38"/>
      <c r="DP220" s="38"/>
      <c r="DQ220" s="38"/>
      <c r="DR220" s="38"/>
      <c r="DS220" s="38"/>
      <c r="DT220" s="38"/>
      <c r="DU220" s="38"/>
      <c r="DV220" s="38"/>
      <c r="DW220" s="38"/>
      <c r="DX220" s="38"/>
      <c r="DY220" s="38"/>
      <c r="DZ220" s="38"/>
      <c r="EA220" s="38"/>
      <c r="EB220" s="38"/>
      <c r="EC220" s="38"/>
      <c r="ED220" s="38"/>
      <c r="EE220" s="38"/>
      <c r="EF220" s="38"/>
      <c r="EG220" s="38"/>
      <c r="EH220" s="38"/>
      <c r="EI220" s="38"/>
      <c r="EJ220" s="38"/>
      <c r="EK220" s="38"/>
      <c r="EL220" s="38"/>
      <c r="EM220" s="38"/>
      <c r="EN220" s="38"/>
      <c r="EO220" s="38"/>
      <c r="EP220" s="38"/>
      <c r="EQ220" s="38"/>
      <c r="ER220" s="38"/>
      <c r="ES220" s="38"/>
      <c r="ET220" s="38"/>
      <c r="EU220" s="38"/>
      <c r="EV220" s="38"/>
      <c r="EW220" s="38"/>
      <c r="EX220" s="38"/>
      <c r="EY220" s="38"/>
      <c r="EZ220" s="38"/>
      <c r="FA220" s="38"/>
      <c r="FB220" s="38"/>
      <c r="FC220" s="38"/>
      <c r="FD220" s="38"/>
      <c r="FE220" s="38"/>
      <c r="FF220" s="38"/>
      <c r="FG220" s="38"/>
      <c r="FH220" s="38"/>
      <c r="FI220" s="38"/>
      <c r="FJ220" s="38"/>
      <c r="FK220" s="38"/>
      <c r="FL220" s="38"/>
      <c r="FM220" s="38"/>
      <c r="FN220" s="38"/>
      <c r="FO220" s="38"/>
      <c r="FP220" s="38"/>
      <c r="FQ220" s="38"/>
      <c r="FR220" s="38"/>
      <c r="FS220" s="38"/>
      <c r="FT220" s="38"/>
      <c r="FU220" s="38"/>
      <c r="FV220" s="38"/>
      <c r="FW220" s="38"/>
      <c r="FX220" s="38"/>
      <c r="FY220" s="38"/>
      <c r="FZ220" s="38"/>
      <c r="GA220" s="38"/>
      <c r="GB220" s="38"/>
      <c r="GC220" s="38"/>
      <c r="GD220" s="38"/>
      <c r="GE220" s="38"/>
      <c r="GF220" s="38"/>
      <c r="GG220" s="38"/>
      <c r="GH220" s="38"/>
      <c r="GI220" s="38"/>
      <c r="GJ220" s="38"/>
      <c r="GK220" s="38"/>
      <c r="GL220" s="38"/>
      <c r="GM220" s="38"/>
      <c r="GN220" s="38"/>
      <c r="GO220" s="38"/>
      <c r="GP220" s="38"/>
      <c r="GQ220" s="38"/>
      <c r="GR220" s="38"/>
      <c r="GS220" s="38"/>
      <c r="GT220" s="38"/>
      <c r="GU220" s="38"/>
      <c r="GV220" s="38"/>
      <c r="GW220" s="38"/>
      <c r="GX220" s="38"/>
      <c r="GY220" s="38"/>
      <c r="GZ220" s="38"/>
      <c r="HA220" s="38"/>
      <c r="HB220" s="38"/>
      <c r="HC220" s="38"/>
      <c r="HD220" s="38"/>
      <c r="HE220" s="38"/>
      <c r="HF220" s="38"/>
      <c r="HG220" s="38"/>
      <c r="HH220" s="38"/>
      <c r="HI220" s="38"/>
      <c r="HJ220" s="38"/>
      <c r="HK220" s="38"/>
      <c r="HL220" s="38"/>
      <c r="HM220" s="38"/>
      <c r="HN220" s="38"/>
      <c r="HO220" s="38"/>
      <c r="HP220" s="38"/>
      <c r="HQ220" s="38"/>
      <c r="HR220" s="38"/>
      <c r="HS220" s="38"/>
      <c r="HT220" s="38"/>
      <c r="HU220" s="38"/>
      <c r="HV220" s="38"/>
      <c r="HW220" s="38"/>
      <c r="HX220" s="38"/>
      <c r="HY220" s="38"/>
      <c r="HZ220" s="38"/>
      <c r="IA220" s="38"/>
      <c r="IB220" s="38"/>
      <c r="IC220" s="38"/>
      <c r="ID220" s="38"/>
      <c r="IE220" s="38"/>
      <c r="IF220" s="38"/>
      <c r="IG220" s="38"/>
      <c r="IH220" s="38"/>
      <c r="II220" s="38"/>
      <c r="IJ220" s="38"/>
      <c r="IK220" s="38"/>
      <c r="IL220" s="38"/>
      <c r="IM220" s="38"/>
      <c r="IN220" s="38"/>
      <c r="IO220" s="38"/>
      <c r="IP220" s="38"/>
      <c r="IQ220" s="38"/>
      <c r="IR220" s="38"/>
      <c r="IS220" s="38"/>
      <c r="IT220" s="38"/>
      <c r="IU220" s="38"/>
      <c r="IV220" s="38"/>
      <c r="IW220" s="38"/>
      <c r="IX220" s="38"/>
      <c r="IY220" s="38"/>
      <c r="IZ220" s="38"/>
      <c r="JA220" s="38"/>
      <c r="JB220" s="38"/>
      <c r="JC220" s="38"/>
      <c r="JD220" s="38"/>
      <c r="JE220" s="38"/>
      <c r="JF220" s="38"/>
      <c r="JG220" s="38"/>
      <c r="JH220" s="38"/>
      <c r="JI220" s="38"/>
      <c r="JJ220" s="38"/>
      <c r="JK220" s="38"/>
      <c r="JL220" s="38"/>
      <c r="JM220" s="38"/>
      <c r="JN220" s="38"/>
      <c r="JO220" s="38"/>
      <c r="JP220" s="38"/>
      <c r="JQ220" s="38"/>
      <c r="JR220" s="38"/>
      <c r="JS220" s="38"/>
      <c r="JT220" s="38"/>
      <c r="JU220" s="38"/>
      <c r="JV220" s="38"/>
      <c r="JW220" s="38"/>
      <c r="JX220" s="38"/>
      <c r="JY220" s="38"/>
      <c r="JZ220" s="38"/>
      <c r="KA220" s="38"/>
      <c r="KB220" s="38"/>
      <c r="KC220" s="38"/>
      <c r="KD220" s="38"/>
      <c r="KE220" s="38"/>
      <c r="KF220" s="38"/>
      <c r="KG220" s="38"/>
      <c r="KH220" s="38"/>
      <c r="KI220" s="38"/>
      <c r="KJ220" s="38"/>
      <c r="KK220" s="38"/>
      <c r="KL220" s="38"/>
      <c r="KM220" s="38"/>
      <c r="KN220" s="38"/>
      <c r="KO220" s="38"/>
      <c r="KP220" s="38"/>
      <c r="KQ220" s="38"/>
      <c r="KR220" s="38"/>
      <c r="KS220" s="38"/>
      <c r="KT220" s="38"/>
      <c r="KU220" s="38"/>
      <c r="KV220" s="38"/>
      <c r="KW220" s="38"/>
      <c r="KX220" s="38"/>
      <c r="KY220" s="38"/>
      <c r="KZ220" s="38"/>
      <c r="LA220" s="38"/>
      <c r="LB220" s="38"/>
      <c r="LC220" s="38"/>
      <c r="LD220" s="38"/>
      <c r="LE220" s="38"/>
      <c r="LF220" s="38"/>
      <c r="LG220" s="38"/>
      <c r="LH220" s="38"/>
      <c r="LI220" s="38"/>
      <c r="LJ220" s="38"/>
      <c r="LK220" s="38"/>
      <c r="LL220" s="38"/>
      <c r="LM220" s="38"/>
      <c r="LN220" s="38"/>
      <c r="LO220" s="38"/>
      <c r="LP220" s="38"/>
      <c r="LQ220" s="38"/>
      <c r="LR220" s="38"/>
      <c r="LS220" s="38"/>
      <c r="LT220" s="38"/>
      <c r="LU220" s="38"/>
      <c r="LV220" s="38"/>
      <c r="LW220" s="38"/>
      <c r="LX220" s="38"/>
      <c r="LY220" s="38"/>
      <c r="LZ220" s="38"/>
      <c r="MA220" s="38"/>
      <c r="MB220" s="38"/>
      <c r="MC220" s="38"/>
      <c r="MD220" s="38"/>
      <c r="ME220" s="38"/>
      <c r="MF220" s="38"/>
      <c r="MG220" s="38"/>
      <c r="MH220" s="38"/>
      <c r="MI220" s="38"/>
      <c r="MJ220" s="38"/>
      <c r="MK220" s="38"/>
      <c r="ML220" s="38"/>
      <c r="MM220" s="38"/>
      <c r="MN220" s="38"/>
      <c r="MO220" s="38"/>
      <c r="MP220" s="38"/>
      <c r="MQ220" s="38"/>
      <c r="MR220" s="38"/>
      <c r="MS220" s="38"/>
      <c r="MT220" s="38"/>
      <c r="MU220" s="38"/>
      <c r="MV220" s="38"/>
      <c r="MW220" s="38"/>
      <c r="MX220" s="38"/>
      <c r="MY220" s="38"/>
      <c r="MZ220" s="38"/>
      <c r="NA220" s="38"/>
      <c r="NB220" s="38"/>
      <c r="NC220" s="38"/>
      <c r="ND220" s="38"/>
      <c r="NE220" s="38"/>
      <c r="NF220" s="38"/>
      <c r="NG220" s="38"/>
      <c r="NH220" s="38"/>
      <c r="NI220" s="38"/>
      <c r="NJ220" s="38"/>
      <c r="NK220" s="38"/>
      <c r="NL220" s="38"/>
      <c r="NM220" s="38"/>
      <c r="NN220" s="38"/>
      <c r="NO220" s="38"/>
      <c r="NP220" s="38"/>
      <c r="NQ220" s="38"/>
      <c r="NR220" s="38"/>
      <c r="NS220" s="38"/>
      <c r="NT220" s="38"/>
      <c r="NU220" s="38"/>
      <c r="NV220" s="38"/>
      <c r="NW220" s="38"/>
      <c r="NX220" s="38"/>
      <c r="NY220" s="38"/>
      <c r="NZ220" s="38"/>
      <c r="OA220" s="38"/>
      <c r="OB220" s="38"/>
      <c r="OC220" s="38"/>
      <c r="OD220" s="38"/>
      <c r="OE220" s="38"/>
      <c r="OF220" s="38"/>
      <c r="OG220" s="38"/>
      <c r="OH220" s="38"/>
      <c r="OI220" s="38"/>
      <c r="OJ220" s="38"/>
      <c r="OK220" s="38"/>
      <c r="OL220" s="38">
        <v>30</v>
      </c>
      <c r="OM220" s="38"/>
      <c r="ON220" s="38"/>
      <c r="OO220" s="38"/>
      <c r="OP220" s="38"/>
      <c r="OQ220" s="38"/>
      <c r="OR220" s="38"/>
      <c r="OS220" s="38"/>
      <c r="OT220" s="38"/>
      <c r="OU220" s="38">
        <v>10</v>
      </c>
      <c r="OV220" s="38"/>
      <c r="OW220" s="38"/>
      <c r="OX220" s="38"/>
      <c r="OY220" s="38"/>
      <c r="OZ220" s="38"/>
      <c r="PA220" s="38"/>
      <c r="PB220" s="38"/>
      <c r="PC220" s="38"/>
      <c r="PD220" s="38"/>
      <c r="PE220" s="38"/>
      <c r="PF220" s="38"/>
      <c r="PG220" s="38"/>
      <c r="PH220" s="38"/>
      <c r="PI220" s="38"/>
      <c r="PJ220" s="38"/>
      <c r="PK220" s="38"/>
      <c r="PL220" s="38"/>
      <c r="PM220" s="38"/>
      <c r="PN220" s="38"/>
      <c r="PO220" s="38"/>
      <c r="PP220" s="38"/>
      <c r="PQ220" s="38"/>
      <c r="PR220" s="38"/>
      <c r="PS220" s="38"/>
      <c r="PT220" s="38"/>
      <c r="PU220" s="38"/>
      <c r="PV220" s="38"/>
      <c r="PW220" s="38"/>
      <c r="PX220" s="38"/>
      <c r="PY220" s="38"/>
      <c r="PZ220" s="38"/>
      <c r="QA220" s="38"/>
      <c r="QB220" s="38"/>
      <c r="QC220" s="38"/>
      <c r="QD220" s="38"/>
      <c r="QE220" s="38"/>
      <c r="QF220" s="38">
        <v>20</v>
      </c>
      <c r="QG220" s="38"/>
      <c r="QH220" s="38"/>
      <c r="QI220" s="38"/>
      <c r="QJ220" s="38"/>
      <c r="QK220" s="38"/>
      <c r="QL220" s="38"/>
      <c r="QM220" s="38"/>
      <c r="QN220" s="38"/>
      <c r="QO220" s="38"/>
      <c r="QP220" s="38"/>
      <c r="QQ220" s="38"/>
      <c r="QR220" s="38"/>
      <c r="QS220" s="38"/>
      <c r="QT220" s="38"/>
      <c r="QU220" s="38"/>
      <c r="QV220" s="38"/>
      <c r="QW220" s="38"/>
      <c r="QX220" s="38"/>
      <c r="QY220" s="38"/>
      <c r="QZ220" s="38"/>
      <c r="RA220" s="38"/>
      <c r="RB220" s="38"/>
      <c r="RC220" s="38"/>
      <c r="RD220" s="38"/>
      <c r="RE220" s="38"/>
      <c r="RF220" s="38"/>
      <c r="RG220" s="38"/>
      <c r="RH220" s="38"/>
      <c r="RI220" s="38"/>
      <c r="RJ220" s="38"/>
      <c r="RK220" s="38"/>
      <c r="RL220" s="38"/>
      <c r="RM220" s="38"/>
      <c r="RN220" s="38"/>
      <c r="RO220" s="38"/>
      <c r="RP220" s="38"/>
      <c r="RQ220" s="38"/>
      <c r="RR220" s="38"/>
      <c r="RS220" s="38"/>
      <c r="RT220" s="38"/>
      <c r="RU220" s="38"/>
      <c r="RV220" s="38"/>
      <c r="RW220" s="38"/>
      <c r="RX220" s="38"/>
      <c r="RY220" s="38"/>
      <c r="RZ220" s="38"/>
      <c r="SA220" s="38"/>
      <c r="SB220" s="38"/>
      <c r="SC220" s="38"/>
      <c r="SD220" s="38"/>
      <c r="SE220" s="38"/>
      <c r="SF220" s="38"/>
      <c r="SG220" s="38"/>
      <c r="SH220" s="38"/>
      <c r="SI220" s="38"/>
      <c r="SJ220" s="38"/>
      <c r="SK220" s="38"/>
      <c r="SL220" s="38"/>
      <c r="SM220" s="38"/>
      <c r="SN220" s="38"/>
      <c r="SO220" s="38"/>
      <c r="SP220" s="38"/>
      <c r="SQ220" s="38"/>
      <c r="SR220" s="38"/>
      <c r="SS220" s="38"/>
      <c r="ST220" s="38"/>
      <c r="SU220" s="38"/>
      <c r="SV220" s="38"/>
      <c r="SW220" s="38"/>
      <c r="SX220" s="38"/>
      <c r="SY220" s="38"/>
      <c r="SZ220" s="38"/>
      <c r="TA220" s="38"/>
      <c r="TB220" s="38"/>
      <c r="TC220" s="38"/>
      <c r="TD220" s="38"/>
      <c r="TE220" s="38"/>
      <c r="TF220" s="38"/>
      <c r="TG220" s="38"/>
      <c r="TH220" s="38"/>
      <c r="TI220" s="38"/>
      <c r="TJ220" s="38"/>
      <c r="TK220" s="38"/>
      <c r="TL220" s="38"/>
      <c r="TM220" s="38"/>
      <c r="TN220" s="38"/>
      <c r="TO220" s="38"/>
      <c r="TP220" s="38"/>
      <c r="TQ220" s="38"/>
      <c r="TR220" s="38"/>
      <c r="TS220" s="38"/>
      <c r="TT220" s="38"/>
      <c r="TU220" s="38"/>
      <c r="TV220" s="38"/>
      <c r="TW220" s="38"/>
      <c r="TX220" s="38"/>
      <c r="TY220" s="38"/>
      <c r="TZ220" s="38"/>
      <c r="UA220" s="38"/>
      <c r="UB220" s="38"/>
      <c r="UC220" s="38"/>
      <c r="UD220" s="38"/>
      <c r="UE220" s="38"/>
      <c r="UF220" s="38"/>
      <c r="UG220" s="38"/>
      <c r="UH220" s="38"/>
      <c r="UI220" s="38"/>
      <c r="UJ220" s="38"/>
      <c r="UK220" s="38"/>
      <c r="UL220" s="38"/>
      <c r="UM220" s="38"/>
      <c r="UN220" s="38"/>
      <c r="UO220" s="38"/>
      <c r="UP220" s="38"/>
      <c r="UQ220" s="38"/>
      <c r="UR220" s="38"/>
      <c r="US220" s="38"/>
      <c r="UT220" s="38"/>
      <c r="UU220" s="38"/>
      <c r="UV220" s="38"/>
      <c r="UW220" s="38"/>
      <c r="UX220" s="38"/>
      <c r="UY220" s="38"/>
      <c r="UZ220" s="38"/>
      <c r="VA220" s="38"/>
      <c r="VB220" s="38"/>
      <c r="VC220" s="38"/>
      <c r="VD220" s="38"/>
      <c r="VE220" s="38"/>
      <c r="VF220" s="38"/>
      <c r="VG220" s="38"/>
      <c r="VH220" s="38"/>
      <c r="VI220" s="38"/>
      <c r="VJ220" s="38"/>
      <c r="VK220" s="38"/>
      <c r="VL220" s="38"/>
      <c r="VM220" s="38"/>
      <c r="VN220" s="38"/>
      <c r="VO220" s="38"/>
      <c r="VP220" s="38"/>
      <c r="VQ220" s="38"/>
      <c r="VR220" s="38"/>
      <c r="VS220" s="38"/>
      <c r="VT220" s="38"/>
      <c r="VU220" s="38"/>
      <c r="VV220" s="38"/>
      <c r="VW220" s="38"/>
      <c r="VX220" s="38"/>
      <c r="VY220" s="38"/>
      <c r="VZ220" s="38"/>
      <c r="WA220" s="38"/>
      <c r="WB220" s="38"/>
      <c r="WC220" s="38"/>
      <c r="WD220" s="38"/>
      <c r="WE220" s="38"/>
      <c r="WF220" s="38"/>
      <c r="WG220" s="38"/>
      <c r="WH220" s="38"/>
      <c r="WI220" s="38"/>
      <c r="WJ220" s="38"/>
      <c r="WK220" s="38"/>
      <c r="WL220" s="38"/>
      <c r="WM220" s="38"/>
      <c r="WN220" s="38"/>
      <c r="WO220" s="38"/>
      <c r="WP220" s="38"/>
      <c r="WQ220" s="38"/>
      <c r="WR220" s="38"/>
      <c r="WS220" s="38"/>
      <c r="WT220" s="38"/>
      <c r="WU220" s="38"/>
      <c r="WV220" s="38"/>
      <c r="WW220" s="38"/>
      <c r="WX220" s="38"/>
      <c r="WY220" s="38"/>
      <c r="WZ220" s="38"/>
      <c r="XA220" s="38"/>
      <c r="XB220" s="38"/>
      <c r="XC220" s="38"/>
      <c r="XD220" s="38"/>
      <c r="XE220" s="38"/>
      <c r="XF220" s="38"/>
      <c r="XG220" s="38"/>
      <c r="XH220" s="38"/>
      <c r="XI220" s="38"/>
      <c r="XJ220" s="38"/>
      <c r="XK220" s="38"/>
      <c r="XL220" s="38"/>
      <c r="XM220" s="38"/>
      <c r="XN220" s="38"/>
      <c r="XO220" s="38"/>
      <c r="XP220" s="38"/>
      <c r="XQ220" s="38"/>
      <c r="XR220" s="38"/>
      <c r="XS220" s="38"/>
      <c r="XT220" s="38"/>
      <c r="XU220" s="38"/>
      <c r="XV220" s="38"/>
      <c r="XW220" s="38"/>
      <c r="XX220" s="38"/>
      <c r="XY220" s="38"/>
      <c r="XZ220" s="38"/>
      <c r="YA220" s="38"/>
      <c r="YB220" s="38"/>
      <c r="YC220" s="38"/>
      <c r="YD220" s="38"/>
      <c r="YE220" s="38"/>
      <c r="YF220" s="38"/>
      <c r="YG220" s="38"/>
      <c r="YH220" s="38"/>
      <c r="YI220" s="38"/>
      <c r="YJ220" s="38"/>
      <c r="YK220" s="38"/>
      <c r="YL220" s="38"/>
      <c r="YM220" s="38"/>
      <c r="YN220" s="38"/>
      <c r="YO220" s="38"/>
      <c r="YP220" s="38"/>
      <c r="YQ220" s="38"/>
      <c r="YR220" s="38"/>
      <c r="YS220" s="38"/>
      <c r="YT220" s="38"/>
      <c r="YU220" s="38"/>
      <c r="YV220" s="38"/>
      <c r="YW220" s="38"/>
      <c r="YX220" s="38"/>
      <c r="YY220" s="38"/>
      <c r="YZ220" s="38"/>
      <c r="ZA220" s="38"/>
      <c r="ZB220" s="38"/>
      <c r="ZC220" s="38"/>
      <c r="ZD220" s="38"/>
      <c r="ZE220" s="38"/>
      <c r="ZF220" s="38"/>
      <c r="ZG220" s="38"/>
      <c r="ZH220" s="38"/>
      <c r="ZI220" s="38"/>
      <c r="ZJ220" s="38"/>
      <c r="ZK220" s="38"/>
      <c r="ZL220" s="38"/>
      <c r="ZM220" s="38"/>
      <c r="ZN220" s="38"/>
      <c r="ZO220" s="38"/>
      <c r="ZP220" s="38"/>
      <c r="ZQ220" s="38"/>
      <c r="ZR220" s="38"/>
      <c r="ZS220" s="38"/>
      <c r="ZT220" s="38"/>
      <c r="ZU220" s="38"/>
      <c r="ZV220" s="38"/>
      <c r="ZW220" s="38"/>
      <c r="ZX220" s="38"/>
      <c r="ZY220" s="38"/>
      <c r="ZZ220" s="38"/>
      <c r="AAA220" s="38"/>
      <c r="AAB220" s="38"/>
      <c r="AAC220" s="38"/>
      <c r="AAD220" s="38"/>
      <c r="AAE220" s="38"/>
      <c r="AAF220" s="38"/>
      <c r="AAG220" s="38"/>
      <c r="AAH220" s="38"/>
      <c r="AAI220" s="38"/>
      <c r="AAJ220" s="31">
        <f t="shared" si="21"/>
        <v>0</v>
      </c>
      <c r="AAK220" s="5"/>
    </row>
    <row r="221" spans="1:713" s="36" customFormat="1" x14ac:dyDescent="0.25">
      <c r="A221" s="43" t="s">
        <v>389</v>
      </c>
      <c r="B221" s="77">
        <f t="shared" si="20"/>
        <v>30</v>
      </c>
      <c r="C221" s="69">
        <v>10</v>
      </c>
      <c r="D221" s="72">
        <v>43318</v>
      </c>
      <c r="E221" s="79">
        <v>17.920000000000002</v>
      </c>
      <c r="F221" s="79">
        <f t="shared" si="23"/>
        <v>537.6</v>
      </c>
      <c r="G221" s="77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  <c r="AK221" s="38"/>
      <c r="AL221" s="38"/>
      <c r="AM221" s="38"/>
      <c r="AN221" s="38"/>
      <c r="AO221" s="38"/>
      <c r="AP221" s="38"/>
      <c r="AQ221" s="38"/>
      <c r="AR221" s="38"/>
      <c r="AS221" s="38"/>
      <c r="AT221" s="38"/>
      <c r="AU221" s="38"/>
      <c r="AV221" s="38"/>
      <c r="AW221" s="38"/>
      <c r="AX221" s="38"/>
      <c r="AY221" s="38"/>
      <c r="AZ221" s="38"/>
      <c r="BA221" s="38"/>
      <c r="BB221" s="38"/>
      <c r="BC221" s="38"/>
      <c r="BD221" s="38"/>
      <c r="BE221" s="38"/>
      <c r="BF221" s="38"/>
      <c r="BG221" s="38"/>
      <c r="BH221" s="38"/>
      <c r="BI221" s="38"/>
      <c r="BJ221" s="38"/>
      <c r="BK221" s="38"/>
      <c r="BL221" s="38"/>
      <c r="BM221" s="38"/>
      <c r="BN221" s="38"/>
      <c r="BO221" s="38"/>
      <c r="BP221" s="38"/>
      <c r="BQ221" s="38"/>
      <c r="BR221" s="38"/>
      <c r="BS221" s="38"/>
      <c r="BT221" s="38"/>
      <c r="BU221" s="38"/>
      <c r="BV221" s="38"/>
      <c r="BW221" s="38"/>
      <c r="BX221" s="38"/>
      <c r="BY221" s="38"/>
      <c r="BZ221" s="38"/>
      <c r="CA221" s="38"/>
      <c r="CB221" s="38"/>
      <c r="CC221" s="38"/>
      <c r="CD221" s="38"/>
      <c r="CE221" s="38"/>
      <c r="CF221" s="38"/>
      <c r="CG221" s="38"/>
      <c r="CH221" s="38"/>
      <c r="CI221" s="38"/>
      <c r="CJ221" s="38"/>
      <c r="CK221" s="38"/>
      <c r="CL221" s="38"/>
      <c r="CM221" s="38"/>
      <c r="CN221" s="38"/>
      <c r="CO221" s="38"/>
      <c r="CP221" s="38"/>
      <c r="CQ221" s="38"/>
      <c r="CR221" s="38"/>
      <c r="CS221" s="38"/>
      <c r="CT221" s="38"/>
      <c r="CU221" s="38"/>
      <c r="CV221" s="38"/>
      <c r="CW221" s="38"/>
      <c r="CX221" s="38"/>
      <c r="CY221" s="38"/>
      <c r="CZ221" s="38"/>
      <c r="DA221" s="38"/>
      <c r="DB221" s="38"/>
      <c r="DC221" s="38"/>
      <c r="DD221" s="38"/>
      <c r="DE221" s="38"/>
      <c r="DF221" s="38"/>
      <c r="DG221" s="38"/>
      <c r="DH221" s="38"/>
      <c r="DI221" s="38"/>
      <c r="DJ221" s="38"/>
      <c r="DK221" s="38"/>
      <c r="DL221" s="38"/>
      <c r="DM221" s="38"/>
      <c r="DN221" s="38"/>
      <c r="DO221" s="38"/>
      <c r="DP221" s="38"/>
      <c r="DQ221" s="38"/>
      <c r="DR221" s="38"/>
      <c r="DS221" s="38"/>
      <c r="DT221" s="38"/>
      <c r="DU221" s="38"/>
      <c r="DV221" s="38"/>
      <c r="DW221" s="38"/>
      <c r="DX221" s="38"/>
      <c r="DY221" s="38"/>
      <c r="DZ221" s="38"/>
      <c r="EA221" s="38"/>
      <c r="EB221" s="38"/>
      <c r="EC221" s="38"/>
      <c r="ED221" s="38"/>
      <c r="EE221" s="38"/>
      <c r="EF221" s="38"/>
      <c r="EG221" s="38"/>
      <c r="EH221" s="38"/>
      <c r="EI221" s="38"/>
      <c r="EJ221" s="38"/>
      <c r="EK221" s="38"/>
      <c r="EL221" s="38"/>
      <c r="EM221" s="38"/>
      <c r="EN221" s="38"/>
      <c r="EO221" s="38"/>
      <c r="EP221" s="38"/>
      <c r="EQ221" s="38"/>
      <c r="ER221" s="38"/>
      <c r="ES221" s="38"/>
      <c r="ET221" s="38"/>
      <c r="EU221" s="38"/>
      <c r="EV221" s="38"/>
      <c r="EW221" s="38"/>
      <c r="EX221" s="38"/>
      <c r="EY221" s="38"/>
      <c r="EZ221" s="38"/>
      <c r="FA221" s="38"/>
      <c r="FB221" s="38"/>
      <c r="FC221" s="38"/>
      <c r="FD221" s="38"/>
      <c r="FE221" s="38"/>
      <c r="FF221" s="38"/>
      <c r="FG221" s="38"/>
      <c r="FH221" s="38"/>
      <c r="FI221" s="38"/>
      <c r="FJ221" s="38"/>
      <c r="FK221" s="38"/>
      <c r="FL221" s="38"/>
      <c r="FM221" s="38"/>
      <c r="FN221" s="38"/>
      <c r="FO221" s="38"/>
      <c r="FP221" s="38"/>
      <c r="FQ221" s="38"/>
      <c r="FR221" s="38"/>
      <c r="FS221" s="38"/>
      <c r="FT221" s="38"/>
      <c r="FU221" s="38"/>
      <c r="FV221" s="38"/>
      <c r="FW221" s="38"/>
      <c r="FX221" s="38"/>
      <c r="FY221" s="38"/>
      <c r="FZ221" s="38"/>
      <c r="GA221" s="38"/>
      <c r="GB221" s="38"/>
      <c r="GC221" s="38"/>
      <c r="GD221" s="38"/>
      <c r="GE221" s="38"/>
      <c r="GF221" s="38"/>
      <c r="GG221" s="38"/>
      <c r="GH221" s="38"/>
      <c r="GI221" s="38"/>
      <c r="GJ221" s="38"/>
      <c r="GK221" s="38"/>
      <c r="GL221" s="38"/>
      <c r="GM221" s="38"/>
      <c r="GN221" s="38"/>
      <c r="GO221" s="38"/>
      <c r="GP221" s="38"/>
      <c r="GQ221" s="38"/>
      <c r="GR221" s="38"/>
      <c r="GS221" s="38"/>
      <c r="GT221" s="38"/>
      <c r="GU221" s="38"/>
      <c r="GV221" s="38"/>
      <c r="GW221" s="38"/>
      <c r="GX221" s="38"/>
      <c r="GY221" s="38"/>
      <c r="GZ221" s="38"/>
      <c r="HA221" s="38"/>
      <c r="HB221" s="38"/>
      <c r="HC221" s="38"/>
      <c r="HD221" s="38"/>
      <c r="HE221" s="38"/>
      <c r="HF221" s="38"/>
      <c r="HG221" s="38"/>
      <c r="HH221" s="38"/>
      <c r="HI221" s="38"/>
      <c r="HJ221" s="38"/>
      <c r="HK221" s="38"/>
      <c r="HL221" s="38"/>
      <c r="HM221" s="38"/>
      <c r="HN221" s="38"/>
      <c r="HO221" s="38"/>
      <c r="HP221" s="38"/>
      <c r="HQ221" s="38"/>
      <c r="HR221" s="38"/>
      <c r="HS221" s="38"/>
      <c r="HT221" s="38"/>
      <c r="HU221" s="38"/>
      <c r="HV221" s="38"/>
      <c r="HW221" s="38"/>
      <c r="HX221" s="38"/>
      <c r="HY221" s="38">
        <v>40</v>
      </c>
      <c r="HZ221" s="38"/>
      <c r="IA221" s="38"/>
      <c r="IB221" s="38"/>
      <c r="IC221" s="38"/>
      <c r="ID221" s="38"/>
      <c r="IE221" s="38"/>
      <c r="IF221" s="38"/>
      <c r="IG221" s="38"/>
      <c r="IH221" s="38"/>
      <c r="II221" s="38"/>
      <c r="IJ221" s="38"/>
      <c r="IK221" s="38"/>
      <c r="IL221" s="38"/>
      <c r="IM221" s="38"/>
      <c r="IN221" s="38"/>
      <c r="IO221" s="38"/>
      <c r="IP221" s="38"/>
      <c r="IQ221" s="38"/>
      <c r="IR221" s="38"/>
      <c r="IS221" s="38">
        <v>40</v>
      </c>
      <c r="IT221" s="38"/>
      <c r="IU221" s="38"/>
      <c r="IV221" s="38"/>
      <c r="IW221" s="38"/>
      <c r="IX221" s="38"/>
      <c r="IY221" s="38"/>
      <c r="IZ221" s="38"/>
      <c r="JA221" s="38"/>
      <c r="JB221" s="38"/>
      <c r="JC221" s="38"/>
      <c r="JD221" s="38"/>
      <c r="JE221" s="38"/>
      <c r="JF221" s="38"/>
      <c r="JG221" s="38"/>
      <c r="JH221" s="38"/>
      <c r="JI221" s="38"/>
      <c r="JJ221" s="38"/>
      <c r="JK221" s="38"/>
      <c r="JL221" s="38"/>
      <c r="JM221" s="38"/>
      <c r="JN221" s="38"/>
      <c r="JO221" s="38"/>
      <c r="JP221" s="38"/>
      <c r="JQ221" s="38"/>
      <c r="JR221" s="38"/>
      <c r="JS221" s="38"/>
      <c r="JT221" s="38"/>
      <c r="JU221" s="38"/>
      <c r="JV221" s="38"/>
      <c r="JW221" s="38"/>
      <c r="JX221" s="38"/>
      <c r="JY221" s="38"/>
      <c r="JZ221" s="38"/>
      <c r="KA221" s="38"/>
      <c r="KB221" s="38"/>
      <c r="KC221" s="38"/>
      <c r="KD221" s="38"/>
      <c r="KE221" s="38"/>
      <c r="KF221" s="38"/>
      <c r="KG221" s="38"/>
      <c r="KH221" s="38"/>
      <c r="KI221" s="38"/>
      <c r="KJ221" s="38"/>
      <c r="KK221" s="38"/>
      <c r="KL221" s="38"/>
      <c r="KM221" s="38"/>
      <c r="KN221" s="38"/>
      <c r="KO221" s="38"/>
      <c r="KP221" s="38"/>
      <c r="KQ221" s="38"/>
      <c r="KR221" s="38"/>
      <c r="KS221" s="38"/>
      <c r="KT221" s="38"/>
      <c r="KU221" s="38"/>
      <c r="KV221" s="38"/>
      <c r="KW221" s="38"/>
      <c r="KX221" s="38"/>
      <c r="KY221" s="38"/>
      <c r="KZ221" s="38"/>
      <c r="LA221" s="38"/>
      <c r="LB221" s="38"/>
      <c r="LC221" s="38"/>
      <c r="LD221" s="38"/>
      <c r="LE221" s="38"/>
      <c r="LF221" s="38"/>
      <c r="LG221" s="38"/>
      <c r="LH221" s="38"/>
      <c r="LI221" s="38"/>
      <c r="LJ221" s="38"/>
      <c r="LK221" s="38"/>
      <c r="LL221" s="38">
        <v>60</v>
      </c>
      <c r="LM221" s="38"/>
      <c r="LN221" s="38"/>
      <c r="LO221" s="38"/>
      <c r="LP221" s="38"/>
      <c r="LQ221" s="38"/>
      <c r="LR221" s="38"/>
      <c r="LS221" s="38"/>
      <c r="LT221" s="38"/>
      <c r="LU221" s="38"/>
      <c r="LV221" s="38"/>
      <c r="LW221" s="38"/>
      <c r="LX221" s="38"/>
      <c r="LY221" s="38"/>
      <c r="LZ221" s="38">
        <v>70</v>
      </c>
      <c r="MA221" s="38"/>
      <c r="MB221" s="38"/>
      <c r="MC221" s="38"/>
      <c r="MD221" s="38"/>
      <c r="ME221" s="38"/>
      <c r="MF221" s="38"/>
      <c r="MG221" s="38"/>
      <c r="MH221" s="38"/>
      <c r="MI221" s="38"/>
      <c r="MJ221" s="38"/>
      <c r="MK221" s="38"/>
      <c r="ML221" s="38"/>
      <c r="MM221" s="38"/>
      <c r="MN221" s="38"/>
      <c r="MO221" s="38">
        <v>40</v>
      </c>
      <c r="MP221" s="38"/>
      <c r="MQ221" s="38"/>
      <c r="MR221" s="38"/>
      <c r="MS221" s="38"/>
      <c r="MT221" s="38"/>
      <c r="MU221" s="38"/>
      <c r="MV221" s="38"/>
      <c r="MW221" s="38"/>
      <c r="MX221" s="38"/>
      <c r="MY221" s="38"/>
      <c r="MZ221" s="38"/>
      <c r="NA221" s="38"/>
      <c r="NB221" s="38"/>
      <c r="NC221" s="38"/>
      <c r="ND221" s="38"/>
      <c r="NE221" s="38"/>
      <c r="NF221" s="38"/>
      <c r="NG221" s="38"/>
      <c r="NH221" s="38"/>
      <c r="NI221" s="38"/>
      <c r="NJ221" s="38"/>
      <c r="NK221" s="38"/>
      <c r="NL221" s="38"/>
      <c r="NM221" s="38"/>
      <c r="NN221" s="38"/>
      <c r="NO221" s="38"/>
      <c r="NP221" s="38"/>
      <c r="NQ221" s="38"/>
      <c r="NR221" s="38"/>
      <c r="NS221" s="38"/>
      <c r="NT221" s="38"/>
      <c r="NU221" s="38"/>
      <c r="NV221" s="38"/>
      <c r="NW221" s="38"/>
      <c r="NX221" s="38"/>
      <c r="NY221" s="38"/>
      <c r="NZ221" s="38"/>
      <c r="OA221" s="38"/>
      <c r="OB221" s="38"/>
      <c r="OC221" s="38"/>
      <c r="OD221" s="38"/>
      <c r="OE221" s="38"/>
      <c r="OF221" s="38"/>
      <c r="OG221" s="38"/>
      <c r="OH221" s="38"/>
      <c r="OI221" s="38"/>
      <c r="OJ221" s="38"/>
      <c r="OK221" s="38"/>
      <c r="OL221" s="38"/>
      <c r="OM221" s="38"/>
      <c r="ON221" s="38"/>
      <c r="OO221" s="38"/>
      <c r="OP221" s="38"/>
      <c r="OQ221" s="38"/>
      <c r="OR221" s="38"/>
      <c r="OS221" s="38"/>
      <c r="OT221" s="38"/>
      <c r="OU221" s="38">
        <v>30</v>
      </c>
      <c r="OV221" s="38"/>
      <c r="OW221" s="38"/>
      <c r="OX221" s="38"/>
      <c r="OY221" s="38"/>
      <c r="OZ221" s="38"/>
      <c r="PA221" s="38"/>
      <c r="PB221" s="38"/>
      <c r="PC221" s="38"/>
      <c r="PD221" s="38"/>
      <c r="PE221" s="38"/>
      <c r="PF221" s="38"/>
      <c r="PG221" s="38"/>
      <c r="PH221" s="38"/>
      <c r="PI221" s="38"/>
      <c r="PJ221" s="38"/>
      <c r="PK221" s="38"/>
      <c r="PL221" s="38"/>
      <c r="PM221" s="38">
        <v>30</v>
      </c>
      <c r="PN221" s="38"/>
      <c r="PO221" s="38"/>
      <c r="PP221" s="38"/>
      <c r="PQ221" s="38"/>
      <c r="PR221" s="38"/>
      <c r="PS221" s="38"/>
      <c r="PT221" s="38"/>
      <c r="PU221" s="38"/>
      <c r="PV221" s="38"/>
      <c r="PW221" s="38"/>
      <c r="PX221" s="38"/>
      <c r="PY221" s="38"/>
      <c r="PZ221" s="38"/>
      <c r="QA221" s="38"/>
      <c r="QB221" s="38"/>
      <c r="QC221" s="38"/>
      <c r="QD221" s="38"/>
      <c r="QE221" s="38"/>
      <c r="QF221" s="38">
        <v>30</v>
      </c>
      <c r="QG221" s="38"/>
      <c r="QH221" s="38"/>
      <c r="QI221" s="38"/>
      <c r="QJ221" s="38"/>
      <c r="QK221" s="38"/>
      <c r="QL221" s="38"/>
      <c r="QM221" s="38"/>
      <c r="QN221" s="38"/>
      <c r="QO221" s="38"/>
      <c r="QP221" s="38"/>
      <c r="QQ221" s="38"/>
      <c r="QR221" s="38"/>
      <c r="QS221" s="38"/>
      <c r="QT221" s="38"/>
      <c r="QU221" s="38"/>
      <c r="QV221" s="38"/>
      <c r="QW221" s="38"/>
      <c r="QX221" s="38"/>
      <c r="QY221" s="38"/>
      <c r="QZ221" s="38"/>
      <c r="RA221" s="38"/>
      <c r="RB221" s="38"/>
      <c r="RC221" s="38"/>
      <c r="RD221" s="38"/>
      <c r="RE221" s="38"/>
      <c r="RF221" s="38"/>
      <c r="RG221" s="38"/>
      <c r="RH221" s="38"/>
      <c r="RI221" s="38"/>
      <c r="RJ221" s="38"/>
      <c r="RK221" s="38"/>
      <c r="RL221" s="38"/>
      <c r="RM221" s="38"/>
      <c r="RN221" s="38"/>
      <c r="RO221" s="38"/>
      <c r="RP221" s="38"/>
      <c r="RQ221" s="38"/>
      <c r="RR221" s="38"/>
      <c r="RS221" s="38"/>
      <c r="RT221" s="38"/>
      <c r="RU221" s="38"/>
      <c r="RV221" s="38"/>
      <c r="RW221" s="38"/>
      <c r="RX221" s="38"/>
      <c r="RY221" s="38"/>
      <c r="RZ221" s="38"/>
      <c r="SA221" s="38"/>
      <c r="SB221" s="38"/>
      <c r="SC221" s="38"/>
      <c r="SD221" s="38"/>
      <c r="SE221" s="38"/>
      <c r="SF221" s="38"/>
      <c r="SG221" s="38"/>
      <c r="SH221" s="38"/>
      <c r="SI221" s="38"/>
      <c r="SJ221" s="38"/>
      <c r="SK221" s="38"/>
      <c r="SL221" s="38"/>
      <c r="SM221" s="38"/>
      <c r="SN221" s="38"/>
      <c r="SO221" s="38"/>
      <c r="SP221" s="38"/>
      <c r="SQ221" s="38"/>
      <c r="SR221" s="38"/>
      <c r="SS221" s="38"/>
      <c r="ST221" s="38"/>
      <c r="SU221" s="38"/>
      <c r="SV221" s="38"/>
      <c r="SW221" s="38"/>
      <c r="SX221" s="38"/>
      <c r="SY221" s="38"/>
      <c r="SZ221" s="38"/>
      <c r="TA221" s="38"/>
      <c r="TB221" s="38"/>
      <c r="TC221" s="38"/>
      <c r="TD221" s="38"/>
      <c r="TE221" s="38"/>
      <c r="TF221" s="38"/>
      <c r="TG221" s="38"/>
      <c r="TH221" s="38"/>
      <c r="TI221" s="38"/>
      <c r="TJ221" s="38"/>
      <c r="TK221" s="38"/>
      <c r="TL221" s="38"/>
      <c r="TM221" s="38"/>
      <c r="TN221" s="38"/>
      <c r="TO221" s="38"/>
      <c r="TP221" s="38"/>
      <c r="TQ221" s="38"/>
      <c r="TR221" s="38"/>
      <c r="TS221" s="38"/>
      <c r="TT221" s="38"/>
      <c r="TU221" s="38"/>
      <c r="TV221" s="38"/>
      <c r="TW221" s="38"/>
      <c r="TX221" s="38"/>
      <c r="TY221" s="38"/>
      <c r="TZ221" s="38"/>
      <c r="UA221" s="38"/>
      <c r="UB221" s="38"/>
      <c r="UC221" s="38"/>
      <c r="UD221" s="38"/>
      <c r="UE221" s="38"/>
      <c r="UF221" s="38"/>
      <c r="UG221" s="38"/>
      <c r="UH221" s="38"/>
      <c r="UI221" s="38"/>
      <c r="UJ221" s="38"/>
      <c r="UK221" s="38"/>
      <c r="UL221" s="38"/>
      <c r="UM221" s="38"/>
      <c r="UN221" s="38"/>
      <c r="UO221" s="38"/>
      <c r="UP221" s="38"/>
      <c r="UQ221" s="38"/>
      <c r="UR221" s="38"/>
      <c r="US221" s="38"/>
      <c r="UT221" s="38"/>
      <c r="UU221" s="38"/>
      <c r="UV221" s="38"/>
      <c r="UW221" s="38"/>
      <c r="UX221" s="38"/>
      <c r="UY221" s="38"/>
      <c r="UZ221" s="38"/>
      <c r="VA221" s="38"/>
      <c r="VB221" s="38"/>
      <c r="VC221" s="38"/>
      <c r="VD221" s="38"/>
      <c r="VE221" s="38"/>
      <c r="VF221" s="38"/>
      <c r="VG221" s="38"/>
      <c r="VH221" s="38"/>
      <c r="VI221" s="38"/>
      <c r="VJ221" s="38"/>
      <c r="VK221" s="38"/>
      <c r="VL221" s="38"/>
      <c r="VM221" s="38"/>
      <c r="VN221" s="38"/>
      <c r="VO221" s="38"/>
      <c r="VP221" s="38"/>
      <c r="VQ221" s="38"/>
      <c r="VR221" s="38"/>
      <c r="VS221" s="38"/>
      <c r="VT221" s="38"/>
      <c r="VU221" s="38"/>
      <c r="VV221" s="38"/>
      <c r="VW221" s="38"/>
      <c r="VX221" s="38"/>
      <c r="VY221" s="38"/>
      <c r="VZ221" s="38"/>
      <c r="WA221" s="38"/>
      <c r="WB221" s="38"/>
      <c r="WC221" s="38"/>
      <c r="WD221" s="38"/>
      <c r="WE221" s="38"/>
      <c r="WF221" s="38"/>
      <c r="WG221" s="38"/>
      <c r="WH221" s="38"/>
      <c r="WI221" s="38"/>
      <c r="WJ221" s="38"/>
      <c r="WK221" s="38"/>
      <c r="WL221" s="38"/>
      <c r="WM221" s="38"/>
      <c r="WN221" s="38"/>
      <c r="WO221" s="38"/>
      <c r="WP221" s="38"/>
      <c r="WQ221" s="38"/>
      <c r="WR221" s="38"/>
      <c r="WS221" s="38"/>
      <c r="WT221" s="38"/>
      <c r="WU221" s="38"/>
      <c r="WV221" s="38"/>
      <c r="WW221" s="38"/>
      <c r="WX221" s="38"/>
      <c r="WY221" s="38"/>
      <c r="WZ221" s="38"/>
      <c r="XA221" s="38"/>
      <c r="XB221" s="38"/>
      <c r="XC221" s="38"/>
      <c r="XD221" s="38"/>
      <c r="XE221" s="38"/>
      <c r="XF221" s="38"/>
      <c r="XG221" s="38"/>
      <c r="XH221" s="38"/>
      <c r="XI221" s="38"/>
      <c r="XJ221" s="38"/>
      <c r="XK221" s="38"/>
      <c r="XL221" s="38"/>
      <c r="XM221" s="38"/>
      <c r="XN221" s="38"/>
      <c r="XO221" s="38"/>
      <c r="XP221" s="38"/>
      <c r="XQ221" s="38"/>
      <c r="XR221" s="38"/>
      <c r="XS221" s="38"/>
      <c r="XT221" s="38"/>
      <c r="XU221" s="38"/>
      <c r="XV221" s="38"/>
      <c r="XW221" s="38"/>
      <c r="XX221" s="38"/>
      <c r="XY221" s="38"/>
      <c r="XZ221" s="38"/>
      <c r="YA221" s="38"/>
      <c r="YB221" s="38"/>
      <c r="YC221" s="38"/>
      <c r="YD221" s="38"/>
      <c r="YE221" s="38"/>
      <c r="YF221" s="38"/>
      <c r="YG221" s="38"/>
      <c r="YH221" s="38"/>
      <c r="YI221" s="38"/>
      <c r="YJ221" s="38"/>
      <c r="YK221" s="38"/>
      <c r="YL221" s="38"/>
      <c r="YM221" s="38"/>
      <c r="YN221" s="38"/>
      <c r="YO221" s="38"/>
      <c r="YP221" s="38"/>
      <c r="YQ221" s="38"/>
      <c r="YR221" s="38"/>
      <c r="YS221" s="38"/>
      <c r="YT221" s="38"/>
      <c r="YU221" s="38"/>
      <c r="YV221" s="38"/>
      <c r="YW221" s="38"/>
      <c r="YX221" s="38"/>
      <c r="YY221" s="38"/>
      <c r="YZ221" s="38"/>
      <c r="ZA221" s="38"/>
      <c r="ZB221" s="38"/>
      <c r="ZC221" s="38"/>
      <c r="ZD221" s="38"/>
      <c r="ZE221" s="38"/>
      <c r="ZF221" s="38"/>
      <c r="ZG221" s="38"/>
      <c r="ZH221" s="38"/>
      <c r="ZI221" s="38"/>
      <c r="ZJ221" s="38"/>
      <c r="ZK221" s="38"/>
      <c r="ZL221" s="38"/>
      <c r="ZM221" s="38"/>
      <c r="ZN221" s="38"/>
      <c r="ZO221" s="38"/>
      <c r="ZP221" s="38"/>
      <c r="ZQ221" s="38"/>
      <c r="ZR221" s="38"/>
      <c r="ZS221" s="38"/>
      <c r="ZT221" s="38"/>
      <c r="ZU221" s="38"/>
      <c r="ZV221" s="38"/>
      <c r="ZW221" s="38"/>
      <c r="ZX221" s="38"/>
      <c r="ZY221" s="38"/>
      <c r="ZZ221" s="38"/>
      <c r="AAA221" s="38"/>
      <c r="AAB221" s="38"/>
      <c r="AAC221" s="38"/>
      <c r="AAD221" s="38"/>
      <c r="AAE221" s="38"/>
      <c r="AAF221" s="38"/>
      <c r="AAG221" s="38"/>
      <c r="AAH221" s="38"/>
      <c r="AAI221" s="38"/>
      <c r="AAJ221" s="31">
        <f t="shared" si="21"/>
        <v>0</v>
      </c>
      <c r="AAK221" s="5"/>
    </row>
    <row r="222" spans="1:713" s="36" customFormat="1" x14ac:dyDescent="0.25">
      <c r="A222" s="43" t="s">
        <v>538</v>
      </c>
      <c r="B222" s="77">
        <f t="shared" si="20"/>
        <v>10</v>
      </c>
      <c r="C222" s="69">
        <v>10</v>
      </c>
      <c r="D222" s="72">
        <v>43437</v>
      </c>
      <c r="E222" s="79">
        <v>24.46</v>
      </c>
      <c r="F222" s="79">
        <f t="shared" si="23"/>
        <v>244.60000000000002</v>
      </c>
      <c r="G222" s="77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  <c r="AK222" s="38"/>
      <c r="AL222" s="38"/>
      <c r="AM222" s="38"/>
      <c r="AN222" s="38"/>
      <c r="AO222" s="38"/>
      <c r="AP222" s="38"/>
      <c r="AQ222" s="38"/>
      <c r="AR222" s="38"/>
      <c r="AS222" s="38"/>
      <c r="AT222" s="38"/>
      <c r="AU222" s="38"/>
      <c r="AV222" s="38"/>
      <c r="AW222" s="38"/>
      <c r="AX222" s="38"/>
      <c r="AY222" s="38"/>
      <c r="AZ222" s="38"/>
      <c r="BA222" s="38"/>
      <c r="BB222" s="38"/>
      <c r="BC222" s="38"/>
      <c r="BD222" s="38"/>
      <c r="BE222" s="38"/>
      <c r="BF222" s="38"/>
      <c r="BG222" s="38"/>
      <c r="BH222" s="38"/>
      <c r="BI222" s="38"/>
      <c r="BJ222" s="38"/>
      <c r="BK222" s="38"/>
      <c r="BL222" s="38"/>
      <c r="BM222" s="38"/>
      <c r="BN222" s="38"/>
      <c r="BO222" s="38"/>
      <c r="BP222" s="38"/>
      <c r="BQ222" s="38"/>
      <c r="BR222" s="38"/>
      <c r="BS222" s="38"/>
      <c r="BT222" s="38"/>
      <c r="BU222" s="38"/>
      <c r="BV222" s="38"/>
      <c r="BW222" s="38"/>
      <c r="BX222" s="38"/>
      <c r="BY222" s="38"/>
      <c r="BZ222" s="38"/>
      <c r="CA222" s="38"/>
      <c r="CB222" s="38"/>
      <c r="CC222" s="38"/>
      <c r="CD222" s="38"/>
      <c r="CE222" s="38"/>
      <c r="CF222" s="38"/>
      <c r="CG222" s="38"/>
      <c r="CH222" s="38"/>
      <c r="CI222" s="38"/>
      <c r="CJ222" s="38"/>
      <c r="CK222" s="38"/>
      <c r="CL222" s="38"/>
      <c r="CM222" s="38"/>
      <c r="CN222" s="38"/>
      <c r="CO222" s="38"/>
      <c r="CP222" s="38"/>
      <c r="CQ222" s="38"/>
      <c r="CR222" s="38"/>
      <c r="CS222" s="38"/>
      <c r="CT222" s="38"/>
      <c r="CU222" s="38"/>
      <c r="CV222" s="38"/>
      <c r="CW222" s="38"/>
      <c r="CX222" s="38"/>
      <c r="CY222" s="38"/>
      <c r="CZ222" s="38"/>
      <c r="DA222" s="38"/>
      <c r="DB222" s="38"/>
      <c r="DC222" s="38"/>
      <c r="DD222" s="38"/>
      <c r="DE222" s="38"/>
      <c r="DF222" s="38"/>
      <c r="DG222" s="38"/>
      <c r="DH222" s="38"/>
      <c r="DI222" s="38"/>
      <c r="DJ222" s="38"/>
      <c r="DK222" s="38"/>
      <c r="DL222" s="38"/>
      <c r="DM222" s="38"/>
      <c r="DN222" s="38"/>
      <c r="DO222" s="38"/>
      <c r="DP222" s="38"/>
      <c r="DQ222" s="38"/>
      <c r="DR222" s="38"/>
      <c r="DS222" s="38"/>
      <c r="DT222" s="38"/>
      <c r="DU222" s="38"/>
      <c r="DV222" s="38"/>
      <c r="DW222" s="38"/>
      <c r="DX222" s="38"/>
      <c r="DY222" s="38"/>
      <c r="DZ222" s="38"/>
      <c r="EA222" s="38"/>
      <c r="EB222" s="38"/>
      <c r="EC222" s="38"/>
      <c r="ED222" s="38"/>
      <c r="EE222" s="38"/>
      <c r="EF222" s="38"/>
      <c r="EG222" s="38"/>
      <c r="EH222" s="38"/>
      <c r="EI222" s="38"/>
      <c r="EJ222" s="38"/>
      <c r="EK222" s="38"/>
      <c r="EL222" s="38"/>
      <c r="EM222" s="38"/>
      <c r="EN222" s="38"/>
      <c r="EO222" s="38"/>
      <c r="EP222" s="38"/>
      <c r="EQ222" s="38"/>
      <c r="ER222" s="38"/>
      <c r="ES222" s="38"/>
      <c r="ET222" s="38"/>
      <c r="EU222" s="38"/>
      <c r="EV222" s="38"/>
      <c r="EW222" s="38"/>
      <c r="EX222" s="38"/>
      <c r="EY222" s="38"/>
      <c r="EZ222" s="38"/>
      <c r="FA222" s="38"/>
      <c r="FB222" s="38"/>
      <c r="FC222" s="38"/>
      <c r="FD222" s="38"/>
      <c r="FE222" s="38"/>
      <c r="FF222" s="38"/>
      <c r="FG222" s="38"/>
      <c r="FH222" s="38"/>
      <c r="FI222" s="38"/>
      <c r="FJ222" s="38"/>
      <c r="FK222" s="38"/>
      <c r="FL222" s="38"/>
      <c r="FM222" s="38"/>
      <c r="FN222" s="38"/>
      <c r="FO222" s="38"/>
      <c r="FP222" s="38"/>
      <c r="FQ222" s="38"/>
      <c r="FR222" s="38"/>
      <c r="FS222" s="38"/>
      <c r="FT222" s="38"/>
      <c r="FU222" s="38"/>
      <c r="FV222" s="38"/>
      <c r="FW222" s="38"/>
      <c r="FX222" s="38"/>
      <c r="FY222" s="38"/>
      <c r="FZ222" s="38"/>
      <c r="GA222" s="38"/>
      <c r="GB222" s="38"/>
      <c r="GC222" s="38"/>
      <c r="GD222" s="38"/>
      <c r="GE222" s="38"/>
      <c r="GF222" s="38"/>
      <c r="GG222" s="38"/>
      <c r="GH222" s="38"/>
      <c r="GI222" s="38"/>
      <c r="GJ222" s="38"/>
      <c r="GK222" s="38"/>
      <c r="GL222" s="38"/>
      <c r="GM222" s="38"/>
      <c r="GN222" s="38"/>
      <c r="GO222" s="38"/>
      <c r="GP222" s="38"/>
      <c r="GQ222" s="38"/>
      <c r="GR222" s="38"/>
      <c r="GS222" s="38"/>
      <c r="GT222" s="38"/>
      <c r="GU222" s="38"/>
      <c r="GV222" s="38"/>
      <c r="GW222" s="38"/>
      <c r="GX222" s="38"/>
      <c r="GY222" s="38"/>
      <c r="GZ222" s="38"/>
      <c r="HA222" s="38"/>
      <c r="HB222" s="38"/>
      <c r="HC222" s="38"/>
      <c r="HD222" s="38"/>
      <c r="HE222" s="38"/>
      <c r="HF222" s="38"/>
      <c r="HG222" s="38"/>
      <c r="HH222" s="38"/>
      <c r="HI222" s="38"/>
      <c r="HJ222" s="38"/>
      <c r="HK222" s="38"/>
      <c r="HL222" s="38"/>
      <c r="HM222" s="38"/>
      <c r="HN222" s="38"/>
      <c r="HO222" s="38"/>
      <c r="HP222" s="38"/>
      <c r="HQ222" s="38"/>
      <c r="HR222" s="38"/>
      <c r="HS222" s="38"/>
      <c r="HT222" s="38"/>
      <c r="HU222" s="38"/>
      <c r="HV222" s="38"/>
      <c r="HW222" s="38"/>
      <c r="HX222" s="38"/>
      <c r="HY222" s="38"/>
      <c r="HZ222" s="38"/>
      <c r="IA222" s="38"/>
      <c r="IB222" s="38"/>
      <c r="IC222" s="38"/>
      <c r="ID222" s="38"/>
      <c r="IE222" s="38"/>
      <c r="IF222" s="38"/>
      <c r="IG222" s="38"/>
      <c r="IH222" s="38"/>
      <c r="II222" s="38"/>
      <c r="IJ222" s="38"/>
      <c r="IK222" s="38"/>
      <c r="IL222" s="38"/>
      <c r="IM222" s="38"/>
      <c r="IN222" s="38"/>
      <c r="IO222" s="38"/>
      <c r="IP222" s="38"/>
      <c r="IQ222" s="38"/>
      <c r="IR222" s="38"/>
      <c r="IS222" s="38"/>
      <c r="IT222" s="38"/>
      <c r="IU222" s="38"/>
      <c r="IV222" s="38"/>
      <c r="IW222" s="38"/>
      <c r="IX222" s="38"/>
      <c r="IY222" s="38"/>
      <c r="IZ222" s="38"/>
      <c r="JA222" s="38"/>
      <c r="JB222" s="38"/>
      <c r="JC222" s="38"/>
      <c r="JD222" s="38"/>
      <c r="JE222" s="38"/>
      <c r="JF222" s="38"/>
      <c r="JG222" s="38"/>
      <c r="JH222" s="38"/>
      <c r="JI222" s="38"/>
      <c r="JJ222" s="38"/>
      <c r="JK222" s="38"/>
      <c r="JL222" s="38"/>
      <c r="JM222" s="38"/>
      <c r="JN222" s="38"/>
      <c r="JO222" s="38"/>
      <c r="JP222" s="38"/>
      <c r="JQ222" s="38"/>
      <c r="JR222" s="38"/>
      <c r="JS222" s="38"/>
      <c r="JT222" s="38"/>
      <c r="JU222" s="38"/>
      <c r="JV222" s="38"/>
      <c r="JW222" s="38"/>
      <c r="JX222" s="38"/>
      <c r="JY222" s="38"/>
      <c r="JZ222" s="38"/>
      <c r="KA222" s="38"/>
      <c r="KB222" s="38"/>
      <c r="KC222" s="38"/>
      <c r="KD222" s="38"/>
      <c r="KE222" s="38"/>
      <c r="KF222" s="38"/>
      <c r="KG222" s="38"/>
      <c r="KH222" s="38"/>
      <c r="KI222" s="38"/>
      <c r="KJ222" s="38"/>
      <c r="KK222" s="38"/>
      <c r="KL222" s="38"/>
      <c r="KM222" s="38"/>
      <c r="KN222" s="38"/>
      <c r="KO222" s="38"/>
      <c r="KP222" s="38"/>
      <c r="KQ222" s="38"/>
      <c r="KR222" s="38"/>
      <c r="KS222" s="38"/>
      <c r="KT222" s="38"/>
      <c r="KU222" s="38"/>
      <c r="KV222" s="38"/>
      <c r="KW222" s="38"/>
      <c r="KX222" s="38"/>
      <c r="KY222" s="38"/>
      <c r="KZ222" s="38"/>
      <c r="LA222" s="38"/>
      <c r="LB222" s="38"/>
      <c r="LC222" s="38"/>
      <c r="LD222" s="38"/>
      <c r="LE222" s="38"/>
      <c r="LF222" s="38"/>
      <c r="LG222" s="38"/>
      <c r="LH222" s="38"/>
      <c r="LI222" s="38"/>
      <c r="LJ222" s="38"/>
      <c r="LK222" s="38"/>
      <c r="LL222" s="38"/>
      <c r="LM222" s="38"/>
      <c r="LN222" s="38"/>
      <c r="LO222" s="38"/>
      <c r="LP222" s="38"/>
      <c r="LQ222" s="38"/>
      <c r="LR222" s="38"/>
      <c r="LS222" s="38"/>
      <c r="LT222" s="38"/>
      <c r="LU222" s="38"/>
      <c r="LV222" s="38"/>
      <c r="LW222" s="38"/>
      <c r="LX222" s="38"/>
      <c r="LY222" s="38"/>
      <c r="LZ222" s="38"/>
      <c r="MA222" s="38"/>
      <c r="MB222" s="38"/>
      <c r="MC222" s="38"/>
      <c r="MD222" s="38"/>
      <c r="ME222" s="38"/>
      <c r="MF222" s="38"/>
      <c r="MG222" s="38"/>
      <c r="MH222" s="38"/>
      <c r="MI222" s="38"/>
      <c r="MJ222" s="38"/>
      <c r="MK222" s="38"/>
      <c r="ML222" s="38"/>
      <c r="MM222" s="38"/>
      <c r="MN222" s="38"/>
      <c r="MO222" s="38"/>
      <c r="MP222" s="38"/>
      <c r="MQ222" s="38"/>
      <c r="MR222" s="38"/>
      <c r="MS222" s="38"/>
      <c r="MT222" s="38"/>
      <c r="MU222" s="38"/>
      <c r="MV222" s="38"/>
      <c r="MW222" s="38"/>
      <c r="MX222" s="38"/>
      <c r="MY222" s="38"/>
      <c r="MZ222" s="38"/>
      <c r="NA222" s="38"/>
      <c r="NB222" s="38"/>
      <c r="NC222" s="38"/>
      <c r="ND222" s="38"/>
      <c r="NE222" s="38"/>
      <c r="NF222" s="38"/>
      <c r="NG222" s="38"/>
      <c r="NH222" s="38"/>
      <c r="NI222" s="38"/>
      <c r="NJ222" s="38"/>
      <c r="NK222" s="38"/>
      <c r="NL222" s="38"/>
      <c r="NM222" s="38"/>
      <c r="NN222" s="38"/>
      <c r="NO222" s="38"/>
      <c r="NP222" s="38"/>
      <c r="NQ222" s="38"/>
      <c r="NR222" s="38"/>
      <c r="NS222" s="38"/>
      <c r="NT222" s="38"/>
      <c r="NU222" s="38"/>
      <c r="NV222" s="38"/>
      <c r="NW222" s="38"/>
      <c r="NX222" s="38"/>
      <c r="NY222" s="38"/>
      <c r="NZ222" s="38"/>
      <c r="OA222" s="38"/>
      <c r="OB222" s="38"/>
      <c r="OC222" s="38"/>
      <c r="OD222" s="38"/>
      <c r="OE222" s="38"/>
      <c r="OF222" s="38"/>
      <c r="OG222" s="38"/>
      <c r="OH222" s="38"/>
      <c r="OI222" s="38"/>
      <c r="OJ222" s="38"/>
      <c r="OK222" s="38"/>
      <c r="OL222" s="38"/>
      <c r="OM222" s="38"/>
      <c r="ON222" s="38"/>
      <c r="OO222" s="38"/>
      <c r="OP222" s="38"/>
      <c r="OQ222" s="38"/>
      <c r="OR222" s="38"/>
      <c r="OS222" s="38"/>
      <c r="OT222" s="38"/>
      <c r="OU222" s="38"/>
      <c r="OV222" s="38"/>
      <c r="OW222" s="38"/>
      <c r="OX222" s="38"/>
      <c r="OY222" s="38"/>
      <c r="OZ222" s="38"/>
      <c r="PA222" s="38"/>
      <c r="PB222" s="38"/>
      <c r="PC222" s="38"/>
      <c r="PD222" s="38"/>
      <c r="PE222" s="38"/>
      <c r="PF222" s="38"/>
      <c r="PG222" s="38"/>
      <c r="PH222" s="38"/>
      <c r="PI222" s="38"/>
      <c r="PJ222" s="38"/>
      <c r="PK222" s="38"/>
      <c r="PL222" s="38"/>
      <c r="PM222" s="38">
        <v>10</v>
      </c>
      <c r="PN222" s="38"/>
      <c r="PO222" s="38"/>
      <c r="PP222" s="38"/>
      <c r="PQ222" s="38"/>
      <c r="PR222" s="38"/>
      <c r="PS222" s="38"/>
      <c r="PT222" s="38"/>
      <c r="PU222" s="38"/>
      <c r="PV222" s="38"/>
      <c r="PW222" s="38"/>
      <c r="PX222" s="38"/>
      <c r="PY222" s="38"/>
      <c r="PZ222" s="38"/>
      <c r="QA222" s="38"/>
      <c r="QB222" s="38"/>
      <c r="QC222" s="38"/>
      <c r="QD222" s="38"/>
      <c r="QE222" s="38"/>
      <c r="QF222" s="38"/>
      <c r="QG222" s="38">
        <v>10</v>
      </c>
      <c r="QH222" s="38"/>
      <c r="QI222" s="38"/>
      <c r="QJ222" s="38"/>
      <c r="QK222" s="38"/>
      <c r="QL222" s="38"/>
      <c r="QM222" s="38"/>
      <c r="QN222" s="38"/>
      <c r="QO222" s="38"/>
      <c r="QP222" s="38"/>
      <c r="QQ222" s="38"/>
      <c r="QR222" s="38"/>
      <c r="QS222" s="38"/>
      <c r="QT222" s="38"/>
      <c r="QU222" s="38"/>
      <c r="QV222" s="38"/>
      <c r="QW222" s="38"/>
      <c r="QX222" s="38"/>
      <c r="QY222" s="38"/>
      <c r="QZ222" s="38"/>
      <c r="RA222" s="38"/>
      <c r="RB222" s="38"/>
      <c r="RC222" s="38"/>
      <c r="RD222" s="38"/>
      <c r="RE222" s="38"/>
      <c r="RF222" s="38"/>
      <c r="RG222" s="38"/>
      <c r="RH222" s="38"/>
      <c r="RI222" s="38"/>
      <c r="RJ222" s="38"/>
      <c r="RK222" s="38"/>
      <c r="RL222" s="38"/>
      <c r="RM222" s="38"/>
      <c r="RN222" s="38"/>
      <c r="RO222" s="38"/>
      <c r="RP222" s="38"/>
      <c r="RQ222" s="38"/>
      <c r="RR222" s="38"/>
      <c r="RS222" s="38"/>
      <c r="RT222" s="38"/>
      <c r="RU222" s="38"/>
      <c r="RV222" s="38"/>
      <c r="RW222" s="38"/>
      <c r="RX222" s="38"/>
      <c r="RY222" s="38"/>
      <c r="RZ222" s="38"/>
      <c r="SA222" s="38"/>
      <c r="SB222" s="38"/>
      <c r="SC222" s="38"/>
      <c r="SD222" s="38"/>
      <c r="SE222" s="38"/>
      <c r="SF222" s="38"/>
      <c r="SG222" s="38"/>
      <c r="SH222" s="38"/>
      <c r="SI222" s="38">
        <v>10</v>
      </c>
      <c r="SJ222" s="38"/>
      <c r="SK222" s="38"/>
      <c r="SL222" s="38"/>
      <c r="SM222" s="38"/>
      <c r="SN222" s="38"/>
      <c r="SO222" s="38">
        <v>10</v>
      </c>
      <c r="SP222" s="38"/>
      <c r="SQ222" s="38"/>
      <c r="SR222" s="38"/>
      <c r="SS222" s="38"/>
      <c r="ST222" s="38"/>
      <c r="SU222" s="38"/>
      <c r="SV222" s="38"/>
      <c r="SW222" s="38"/>
      <c r="SX222" s="38"/>
      <c r="SY222" s="38"/>
      <c r="SZ222" s="38"/>
      <c r="TA222" s="38"/>
      <c r="TB222" s="38"/>
      <c r="TC222" s="38"/>
      <c r="TD222" s="38"/>
      <c r="TE222" s="38"/>
      <c r="TF222" s="38"/>
      <c r="TG222" s="38"/>
      <c r="TH222" s="38"/>
      <c r="TI222" s="38"/>
      <c r="TJ222" s="38"/>
      <c r="TK222" s="38"/>
      <c r="TL222" s="38"/>
      <c r="TM222" s="38"/>
      <c r="TN222" s="38"/>
      <c r="TO222" s="38"/>
      <c r="TP222" s="38"/>
      <c r="TQ222" s="38"/>
      <c r="TR222" s="38"/>
      <c r="TS222" s="38"/>
      <c r="TT222" s="38"/>
      <c r="TU222" s="38"/>
      <c r="TV222" s="38"/>
      <c r="TW222" s="38"/>
      <c r="TX222" s="38"/>
      <c r="TY222" s="38"/>
      <c r="TZ222" s="38"/>
      <c r="UA222" s="38"/>
      <c r="UB222" s="38"/>
      <c r="UC222" s="38"/>
      <c r="UD222" s="38"/>
      <c r="UE222" s="38"/>
      <c r="UF222" s="38"/>
      <c r="UG222" s="38"/>
      <c r="UH222" s="38"/>
      <c r="UI222" s="38"/>
      <c r="UJ222" s="38"/>
      <c r="UK222" s="38"/>
      <c r="UL222" s="38"/>
      <c r="UM222" s="38"/>
      <c r="UN222" s="38"/>
      <c r="UO222" s="38"/>
      <c r="UP222" s="38"/>
      <c r="UQ222" s="38"/>
      <c r="UR222" s="38"/>
      <c r="US222" s="38"/>
      <c r="UT222" s="38"/>
      <c r="UU222" s="38"/>
      <c r="UV222" s="38"/>
      <c r="UW222" s="38"/>
      <c r="UX222" s="38"/>
      <c r="UY222" s="38"/>
      <c r="UZ222" s="38"/>
      <c r="VA222" s="38"/>
      <c r="VB222" s="38"/>
      <c r="VC222" s="38"/>
      <c r="VD222" s="38"/>
      <c r="VE222" s="38"/>
      <c r="VF222" s="38"/>
      <c r="VG222" s="38"/>
      <c r="VH222" s="38"/>
      <c r="VI222" s="38"/>
      <c r="VJ222" s="38"/>
      <c r="VK222" s="38"/>
      <c r="VL222" s="38"/>
      <c r="VM222" s="38"/>
      <c r="VN222" s="38"/>
      <c r="VO222" s="38"/>
      <c r="VP222" s="38"/>
      <c r="VQ222" s="38"/>
      <c r="VR222" s="38"/>
      <c r="VS222" s="38"/>
      <c r="VT222" s="38"/>
      <c r="VU222" s="38"/>
      <c r="VV222" s="38"/>
      <c r="VW222" s="38"/>
      <c r="VX222" s="38"/>
      <c r="VY222" s="38"/>
      <c r="VZ222" s="38"/>
      <c r="WA222" s="38"/>
      <c r="WB222" s="38"/>
      <c r="WC222" s="38"/>
      <c r="WD222" s="38"/>
      <c r="WE222" s="38"/>
      <c r="WF222" s="38"/>
      <c r="WG222" s="38"/>
      <c r="WH222" s="38"/>
      <c r="WI222" s="38"/>
      <c r="WJ222" s="38"/>
      <c r="WK222" s="38"/>
      <c r="WL222" s="38"/>
      <c r="WM222" s="38"/>
      <c r="WN222" s="38"/>
      <c r="WO222" s="38"/>
      <c r="WP222" s="38"/>
      <c r="WQ222" s="38">
        <v>10</v>
      </c>
      <c r="WR222" s="38"/>
      <c r="WS222" s="38"/>
      <c r="WT222" s="38"/>
      <c r="WU222" s="38"/>
      <c r="WV222" s="38">
        <v>10</v>
      </c>
      <c r="WW222" s="38"/>
      <c r="WX222" s="38"/>
      <c r="WY222" s="38"/>
      <c r="WZ222" s="38"/>
      <c r="XA222" s="38"/>
      <c r="XB222" s="38"/>
      <c r="XC222" s="38"/>
      <c r="XD222" s="38"/>
      <c r="XE222" s="38"/>
      <c r="XF222" s="38"/>
      <c r="XG222" s="38"/>
      <c r="XH222" s="38">
        <v>20</v>
      </c>
      <c r="XI222" s="38"/>
      <c r="XJ222" s="38"/>
      <c r="XK222" s="38"/>
      <c r="XL222" s="38"/>
      <c r="XM222" s="38"/>
      <c r="XN222" s="38"/>
      <c r="XO222" s="38"/>
      <c r="XP222" s="38">
        <v>10</v>
      </c>
      <c r="XQ222" s="38"/>
      <c r="XR222" s="38"/>
      <c r="XS222" s="38"/>
      <c r="XT222" s="38"/>
      <c r="XU222" s="38"/>
      <c r="XV222" s="38"/>
      <c r="XW222" s="38"/>
      <c r="XX222" s="38"/>
      <c r="XY222" s="38"/>
      <c r="XZ222" s="38"/>
      <c r="YA222" s="38">
        <v>10</v>
      </c>
      <c r="YB222" s="38"/>
      <c r="YC222" s="38"/>
      <c r="YD222" s="38"/>
      <c r="YE222" s="38"/>
      <c r="YF222" s="38"/>
      <c r="YG222" s="38"/>
      <c r="YH222" s="38"/>
      <c r="YI222" s="38"/>
      <c r="YJ222" s="38"/>
      <c r="YK222" s="38"/>
      <c r="YL222" s="38"/>
      <c r="YM222" s="38"/>
      <c r="YN222" s="38"/>
      <c r="YO222" s="38"/>
      <c r="YP222" s="38"/>
      <c r="YQ222" s="38"/>
      <c r="YR222" s="38"/>
      <c r="YS222" s="38"/>
      <c r="YT222" s="38"/>
      <c r="YU222" s="38"/>
      <c r="YV222" s="38"/>
      <c r="YW222" s="38"/>
      <c r="YX222" s="38"/>
      <c r="YY222" s="38"/>
      <c r="YZ222" s="38"/>
      <c r="ZA222" s="38"/>
      <c r="ZB222" s="38"/>
      <c r="ZC222" s="38"/>
      <c r="ZD222" s="38"/>
      <c r="ZE222" s="38"/>
      <c r="ZF222" s="38"/>
      <c r="ZG222" s="38"/>
      <c r="ZH222" s="38"/>
      <c r="ZI222" s="38"/>
      <c r="ZJ222" s="38"/>
      <c r="ZK222" s="38"/>
      <c r="ZL222" s="38"/>
      <c r="ZM222" s="38"/>
      <c r="ZN222" s="38"/>
      <c r="ZO222" s="38"/>
      <c r="ZP222" s="38"/>
      <c r="ZQ222" s="38"/>
      <c r="ZR222" s="38"/>
      <c r="ZS222" s="38"/>
      <c r="ZT222" s="38"/>
      <c r="ZU222" s="38"/>
      <c r="ZV222" s="38"/>
      <c r="ZW222" s="38"/>
      <c r="ZX222" s="38"/>
      <c r="ZY222" s="38"/>
      <c r="ZZ222" s="38"/>
      <c r="AAA222" s="38"/>
      <c r="AAB222" s="38"/>
      <c r="AAC222" s="38"/>
      <c r="AAD222" s="38"/>
      <c r="AAE222" s="38"/>
      <c r="AAF222" s="38"/>
      <c r="AAG222" s="38"/>
      <c r="AAH222" s="38"/>
      <c r="AAI222" s="38"/>
      <c r="AAJ222" s="31">
        <f t="shared" si="21"/>
        <v>0</v>
      </c>
      <c r="AAK222" s="5"/>
    </row>
    <row r="223" spans="1:713" s="36" customFormat="1" x14ac:dyDescent="0.25">
      <c r="A223" s="43" t="s">
        <v>193</v>
      </c>
      <c r="B223" s="77">
        <f t="shared" si="20"/>
        <v>0</v>
      </c>
      <c r="C223" s="69">
        <v>1</v>
      </c>
      <c r="D223" s="71">
        <v>43437</v>
      </c>
      <c r="E223" s="79">
        <v>24.64</v>
      </c>
      <c r="F223" s="79">
        <f t="shared" si="23"/>
        <v>0</v>
      </c>
      <c r="G223" s="77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  <c r="AK223" s="38"/>
      <c r="AL223" s="38"/>
      <c r="AM223" s="38"/>
      <c r="AN223" s="38"/>
      <c r="AO223" s="38"/>
      <c r="AP223" s="38"/>
      <c r="AQ223" s="38"/>
      <c r="AR223" s="38"/>
      <c r="AS223" s="38"/>
      <c r="AT223" s="38"/>
      <c r="AU223" s="38"/>
      <c r="AV223" s="38"/>
      <c r="AW223" s="38"/>
      <c r="AX223" s="38"/>
      <c r="AY223" s="38"/>
      <c r="AZ223" s="38"/>
      <c r="BA223" s="38"/>
      <c r="BB223" s="38"/>
      <c r="BC223" s="38"/>
      <c r="BD223" s="38"/>
      <c r="BE223" s="38"/>
      <c r="BF223" s="38"/>
      <c r="BG223" s="38"/>
      <c r="BH223" s="38"/>
      <c r="BI223" s="38"/>
      <c r="BJ223" s="38"/>
      <c r="BK223" s="38"/>
      <c r="BL223" s="38"/>
      <c r="BM223" s="38"/>
      <c r="BN223" s="38"/>
      <c r="BO223" s="38"/>
      <c r="BP223" s="38"/>
      <c r="BQ223" s="38"/>
      <c r="BR223" s="38"/>
      <c r="BS223" s="38"/>
      <c r="BT223" s="38"/>
      <c r="BU223" s="38"/>
      <c r="BV223" s="38"/>
      <c r="BW223" s="38"/>
      <c r="BX223" s="38"/>
      <c r="BY223" s="38">
        <v>2</v>
      </c>
      <c r="BZ223" s="38"/>
      <c r="CA223" s="38"/>
      <c r="CB223" s="38"/>
      <c r="CC223" s="38"/>
      <c r="CD223" s="38"/>
      <c r="CE223" s="38"/>
      <c r="CF223" s="38">
        <v>2</v>
      </c>
      <c r="CG223" s="38"/>
      <c r="CH223" s="38"/>
      <c r="CI223" s="38"/>
      <c r="CJ223" s="38"/>
      <c r="CK223" s="38"/>
      <c r="CL223" s="38"/>
      <c r="CM223" s="38"/>
      <c r="CN223" s="38"/>
      <c r="CO223" s="38"/>
      <c r="CP223" s="38"/>
      <c r="CQ223" s="38"/>
      <c r="CR223" s="38"/>
      <c r="CS223" s="38"/>
      <c r="CT223" s="38"/>
      <c r="CU223" s="38"/>
      <c r="CV223" s="38"/>
      <c r="CW223" s="38"/>
      <c r="CX223" s="38"/>
      <c r="CY223" s="38"/>
      <c r="CZ223" s="38"/>
      <c r="DA223" s="38"/>
      <c r="DB223" s="38"/>
      <c r="DC223" s="38"/>
      <c r="DD223" s="38"/>
      <c r="DE223" s="38"/>
      <c r="DF223" s="38"/>
      <c r="DG223" s="38"/>
      <c r="DH223" s="38"/>
      <c r="DI223" s="38"/>
      <c r="DJ223" s="38"/>
      <c r="DK223" s="38"/>
      <c r="DL223" s="38"/>
      <c r="DM223" s="38"/>
      <c r="DN223" s="38"/>
      <c r="DO223" s="38"/>
      <c r="DP223" s="38"/>
      <c r="DQ223" s="38"/>
      <c r="DR223" s="38"/>
      <c r="DS223" s="38"/>
      <c r="DT223" s="38"/>
      <c r="DU223" s="38"/>
      <c r="DV223" s="38"/>
      <c r="DW223" s="38"/>
      <c r="DX223" s="38"/>
      <c r="DY223" s="38"/>
      <c r="DZ223" s="38"/>
      <c r="EA223" s="38"/>
      <c r="EB223" s="38"/>
      <c r="EC223" s="38"/>
      <c r="ED223" s="38"/>
      <c r="EE223" s="38"/>
      <c r="EF223" s="38"/>
      <c r="EG223" s="38"/>
      <c r="EH223" s="38"/>
      <c r="EI223" s="38"/>
      <c r="EJ223" s="38"/>
      <c r="EK223" s="38"/>
      <c r="EL223" s="38"/>
      <c r="EM223" s="38"/>
      <c r="EN223" s="38"/>
      <c r="EO223" s="38"/>
      <c r="EP223" s="38"/>
      <c r="EQ223" s="38"/>
      <c r="ER223" s="38"/>
      <c r="ES223" s="38"/>
      <c r="ET223" s="38"/>
      <c r="EU223" s="38"/>
      <c r="EV223" s="38"/>
      <c r="EW223" s="38"/>
      <c r="EX223" s="38"/>
      <c r="EY223" s="38"/>
      <c r="EZ223" s="38"/>
      <c r="FA223" s="38"/>
      <c r="FB223" s="38"/>
      <c r="FC223" s="38"/>
      <c r="FD223" s="38"/>
      <c r="FE223" s="38"/>
      <c r="FF223" s="38"/>
      <c r="FG223" s="38"/>
      <c r="FH223" s="38"/>
      <c r="FI223" s="38"/>
      <c r="FJ223" s="38"/>
      <c r="FK223" s="38"/>
      <c r="FL223" s="38"/>
      <c r="FM223" s="38"/>
      <c r="FN223" s="38"/>
      <c r="FO223" s="38"/>
      <c r="FP223" s="38"/>
      <c r="FQ223" s="38"/>
      <c r="FR223" s="38"/>
      <c r="FS223" s="38"/>
      <c r="FT223" s="38"/>
      <c r="FU223" s="38"/>
      <c r="FV223" s="38"/>
      <c r="FW223" s="38"/>
      <c r="FX223" s="38"/>
      <c r="FY223" s="38"/>
      <c r="FZ223" s="38"/>
      <c r="GA223" s="38"/>
      <c r="GB223" s="38"/>
      <c r="GC223" s="38"/>
      <c r="GD223" s="38"/>
      <c r="GE223" s="38"/>
      <c r="GF223" s="38"/>
      <c r="GG223" s="38"/>
      <c r="GH223" s="38"/>
      <c r="GI223" s="38"/>
      <c r="GJ223" s="38"/>
      <c r="GK223" s="38"/>
      <c r="GL223" s="38"/>
      <c r="GM223" s="38"/>
      <c r="GN223" s="38"/>
      <c r="GO223" s="38"/>
      <c r="GP223" s="38"/>
      <c r="GQ223" s="38"/>
      <c r="GR223" s="38"/>
      <c r="GS223" s="38"/>
      <c r="GT223" s="38"/>
      <c r="GU223" s="38"/>
      <c r="GV223" s="38"/>
      <c r="GW223" s="38"/>
      <c r="GX223" s="38"/>
      <c r="GY223" s="38"/>
      <c r="GZ223" s="38"/>
      <c r="HA223" s="38"/>
      <c r="HB223" s="38"/>
      <c r="HC223" s="38"/>
      <c r="HD223" s="38"/>
      <c r="HE223" s="38"/>
      <c r="HF223" s="38"/>
      <c r="HG223" s="38"/>
      <c r="HH223" s="38"/>
      <c r="HI223" s="38"/>
      <c r="HJ223" s="38"/>
      <c r="HK223" s="38"/>
      <c r="HL223" s="38"/>
      <c r="HM223" s="38"/>
      <c r="HN223" s="38"/>
      <c r="HO223" s="38"/>
      <c r="HP223" s="38"/>
      <c r="HQ223" s="38"/>
      <c r="HR223" s="38"/>
      <c r="HS223" s="38"/>
      <c r="HT223" s="38"/>
      <c r="HU223" s="38"/>
      <c r="HV223" s="38"/>
      <c r="HW223" s="38"/>
      <c r="HX223" s="38"/>
      <c r="HY223" s="38"/>
      <c r="HZ223" s="38"/>
      <c r="IA223" s="38"/>
      <c r="IB223" s="38"/>
      <c r="IC223" s="38"/>
      <c r="ID223" s="38"/>
      <c r="IE223" s="38"/>
      <c r="IF223" s="38"/>
      <c r="IG223" s="38"/>
      <c r="IH223" s="38"/>
      <c r="II223" s="38"/>
      <c r="IJ223" s="38"/>
      <c r="IK223" s="38"/>
      <c r="IL223" s="38"/>
      <c r="IM223" s="38"/>
      <c r="IN223" s="38"/>
      <c r="IO223" s="38"/>
      <c r="IP223" s="38"/>
      <c r="IQ223" s="38"/>
      <c r="IR223" s="38"/>
      <c r="IS223" s="38"/>
      <c r="IT223" s="38"/>
      <c r="IU223" s="38"/>
      <c r="IV223" s="38"/>
      <c r="IW223" s="38"/>
      <c r="IX223" s="38"/>
      <c r="IY223" s="38"/>
      <c r="IZ223" s="38"/>
      <c r="JA223" s="38"/>
      <c r="JB223" s="38"/>
      <c r="JC223" s="38"/>
      <c r="JD223" s="38"/>
      <c r="JE223" s="38"/>
      <c r="JF223" s="38"/>
      <c r="JG223" s="38"/>
      <c r="JH223" s="38"/>
      <c r="JI223" s="38"/>
      <c r="JJ223" s="38"/>
      <c r="JK223" s="38"/>
      <c r="JL223" s="38"/>
      <c r="JM223" s="38"/>
      <c r="JN223" s="38"/>
      <c r="JO223" s="38"/>
      <c r="JP223" s="38"/>
      <c r="JQ223" s="38"/>
      <c r="JR223" s="38"/>
      <c r="JS223" s="38"/>
      <c r="JT223" s="38"/>
      <c r="JU223" s="38"/>
      <c r="JV223" s="38"/>
      <c r="JW223" s="38"/>
      <c r="JX223" s="38"/>
      <c r="JY223" s="38"/>
      <c r="JZ223" s="38"/>
      <c r="KA223" s="38"/>
      <c r="KB223" s="38"/>
      <c r="KC223" s="38"/>
      <c r="KD223" s="38"/>
      <c r="KE223" s="38"/>
      <c r="KF223" s="38"/>
      <c r="KG223" s="38"/>
      <c r="KH223" s="38"/>
      <c r="KI223" s="38"/>
      <c r="KJ223" s="38"/>
      <c r="KK223" s="38"/>
      <c r="KL223" s="38"/>
      <c r="KM223" s="38"/>
      <c r="KN223" s="38"/>
      <c r="KO223" s="38"/>
      <c r="KP223" s="38"/>
      <c r="KQ223" s="38"/>
      <c r="KR223" s="38"/>
      <c r="KS223" s="38"/>
      <c r="KT223" s="38"/>
      <c r="KU223" s="38"/>
      <c r="KV223" s="38"/>
      <c r="KW223" s="38"/>
      <c r="KX223" s="38"/>
      <c r="KY223" s="38"/>
      <c r="KZ223" s="38"/>
      <c r="LA223" s="38"/>
      <c r="LB223" s="38"/>
      <c r="LC223" s="38"/>
      <c r="LD223" s="38"/>
      <c r="LE223" s="38"/>
      <c r="LF223" s="38"/>
      <c r="LG223" s="38"/>
      <c r="LH223" s="38"/>
      <c r="LI223" s="38"/>
      <c r="LJ223" s="38"/>
      <c r="LK223" s="38"/>
      <c r="LL223" s="38">
        <v>2</v>
      </c>
      <c r="LM223" s="38"/>
      <c r="LN223" s="38"/>
      <c r="LO223" s="38"/>
      <c r="LP223" s="38"/>
      <c r="LQ223" s="38"/>
      <c r="LR223" s="38"/>
      <c r="LS223" s="38"/>
      <c r="LT223" s="38"/>
      <c r="LU223" s="38"/>
      <c r="LV223" s="38"/>
      <c r="LW223" s="38"/>
      <c r="LX223" s="38"/>
      <c r="LY223" s="38"/>
      <c r="LZ223" s="38"/>
      <c r="MA223" s="38">
        <v>2</v>
      </c>
      <c r="MB223" s="38"/>
      <c r="MC223" s="38"/>
      <c r="MD223" s="38"/>
      <c r="ME223" s="38"/>
      <c r="MF223" s="38"/>
      <c r="MG223" s="38"/>
      <c r="MH223" s="38"/>
      <c r="MI223" s="38"/>
      <c r="MJ223" s="38"/>
      <c r="MK223" s="38"/>
      <c r="ML223" s="38"/>
      <c r="MM223" s="38"/>
      <c r="MN223" s="38"/>
      <c r="MO223" s="38"/>
      <c r="MP223" s="38"/>
      <c r="MQ223" s="38"/>
      <c r="MR223" s="38"/>
      <c r="MS223" s="38"/>
      <c r="MT223" s="38"/>
      <c r="MU223" s="38"/>
      <c r="MV223" s="38"/>
      <c r="MW223" s="38"/>
      <c r="MX223" s="38"/>
      <c r="MY223" s="38"/>
      <c r="MZ223" s="38"/>
      <c r="NA223" s="38"/>
      <c r="NB223" s="38"/>
      <c r="NC223" s="38"/>
      <c r="ND223" s="38"/>
      <c r="NE223" s="38"/>
      <c r="NF223" s="38"/>
      <c r="NG223" s="38"/>
      <c r="NH223" s="38"/>
      <c r="NI223" s="38"/>
      <c r="NJ223" s="38"/>
      <c r="NK223" s="38"/>
      <c r="NL223" s="38"/>
      <c r="NM223" s="38"/>
      <c r="NN223" s="38"/>
      <c r="NO223" s="38"/>
      <c r="NP223" s="38"/>
      <c r="NQ223" s="38"/>
      <c r="NR223" s="38"/>
      <c r="NS223" s="38"/>
      <c r="NT223" s="38"/>
      <c r="NU223" s="38"/>
      <c r="NV223" s="38"/>
      <c r="NW223" s="38"/>
      <c r="NX223" s="38"/>
      <c r="NY223" s="38"/>
      <c r="NZ223" s="38"/>
      <c r="OA223" s="38"/>
      <c r="OB223" s="38"/>
      <c r="OC223" s="38"/>
      <c r="OD223" s="38"/>
      <c r="OE223" s="38"/>
      <c r="OF223" s="38"/>
      <c r="OG223" s="38"/>
      <c r="OH223" s="38"/>
      <c r="OI223" s="38"/>
      <c r="OJ223" s="38"/>
      <c r="OK223" s="38"/>
      <c r="OL223" s="38"/>
      <c r="OM223" s="38"/>
      <c r="ON223" s="38"/>
      <c r="OO223" s="38"/>
      <c r="OP223" s="38"/>
      <c r="OQ223" s="38"/>
      <c r="OR223" s="38"/>
      <c r="OS223" s="38"/>
      <c r="OT223" s="38"/>
      <c r="OU223" s="38"/>
      <c r="OV223" s="38"/>
      <c r="OW223" s="38"/>
      <c r="OX223" s="38"/>
      <c r="OY223" s="38"/>
      <c r="OZ223" s="38"/>
      <c r="PA223" s="38"/>
      <c r="PB223" s="38"/>
      <c r="PC223" s="38"/>
      <c r="PD223" s="38"/>
      <c r="PE223" s="38"/>
      <c r="PF223" s="38"/>
      <c r="PG223" s="38"/>
      <c r="PH223" s="38"/>
      <c r="PI223" s="38"/>
      <c r="PJ223" s="38"/>
      <c r="PK223" s="38"/>
      <c r="PL223" s="38"/>
      <c r="PM223" s="38">
        <v>3</v>
      </c>
      <c r="PN223" s="38"/>
      <c r="PO223" s="38"/>
      <c r="PP223" s="38"/>
      <c r="PQ223" s="38"/>
      <c r="PR223" s="38">
        <v>3</v>
      </c>
      <c r="PS223" s="38"/>
      <c r="PT223" s="38"/>
      <c r="PU223" s="38"/>
      <c r="PV223" s="38"/>
      <c r="PW223" s="38"/>
      <c r="PX223" s="38"/>
      <c r="PY223" s="38"/>
      <c r="PZ223" s="38"/>
      <c r="QA223" s="38"/>
      <c r="QB223" s="38"/>
      <c r="QC223" s="38"/>
      <c r="QD223" s="38"/>
      <c r="QE223" s="38"/>
      <c r="QF223" s="38"/>
      <c r="QG223" s="38"/>
      <c r="QH223" s="38"/>
      <c r="QI223" s="38"/>
      <c r="QJ223" s="38"/>
      <c r="QK223" s="38"/>
      <c r="QL223" s="38"/>
      <c r="QM223" s="38"/>
      <c r="QN223" s="38"/>
      <c r="QO223" s="38"/>
      <c r="QP223" s="38"/>
      <c r="QQ223" s="38"/>
      <c r="QR223" s="38"/>
      <c r="QS223" s="38"/>
      <c r="QT223" s="38"/>
      <c r="QU223" s="38"/>
      <c r="QV223" s="38"/>
      <c r="QW223" s="38"/>
      <c r="QX223" s="38"/>
      <c r="QY223" s="38"/>
      <c r="QZ223" s="38"/>
      <c r="RA223" s="38"/>
      <c r="RB223" s="38"/>
      <c r="RC223" s="38"/>
      <c r="RD223" s="38"/>
      <c r="RE223" s="38"/>
      <c r="RF223" s="38"/>
      <c r="RG223" s="38"/>
      <c r="RH223" s="38"/>
      <c r="RI223" s="38"/>
      <c r="RJ223" s="38"/>
      <c r="RK223" s="38"/>
      <c r="RL223" s="38"/>
      <c r="RM223" s="38"/>
      <c r="RN223" s="38"/>
      <c r="RO223" s="38"/>
      <c r="RP223" s="38"/>
      <c r="RQ223" s="38"/>
      <c r="RR223" s="38"/>
      <c r="RS223" s="38"/>
      <c r="RT223" s="38"/>
      <c r="RU223" s="38"/>
      <c r="RV223" s="38"/>
      <c r="RW223" s="38"/>
      <c r="RX223" s="38"/>
      <c r="RY223" s="38"/>
      <c r="RZ223" s="38"/>
      <c r="SA223" s="38"/>
      <c r="SB223" s="38"/>
      <c r="SC223" s="38"/>
      <c r="SD223" s="38"/>
      <c r="SE223" s="38"/>
      <c r="SF223" s="38"/>
      <c r="SG223" s="38"/>
      <c r="SH223" s="38"/>
      <c r="SI223" s="38"/>
      <c r="SJ223" s="38"/>
      <c r="SK223" s="38"/>
      <c r="SL223" s="38"/>
      <c r="SM223" s="38"/>
      <c r="SN223" s="38"/>
      <c r="SO223" s="38"/>
      <c r="SP223" s="38"/>
      <c r="SQ223" s="38"/>
      <c r="SR223" s="38"/>
      <c r="SS223" s="38"/>
      <c r="ST223" s="38"/>
      <c r="SU223" s="38"/>
      <c r="SV223" s="38"/>
      <c r="SW223" s="38"/>
      <c r="SX223" s="38"/>
      <c r="SY223" s="38"/>
      <c r="SZ223" s="38"/>
      <c r="TA223" s="38"/>
      <c r="TB223" s="38"/>
      <c r="TC223" s="38"/>
      <c r="TD223" s="38"/>
      <c r="TE223" s="38">
        <v>1</v>
      </c>
      <c r="TF223" s="38"/>
      <c r="TG223" s="38"/>
      <c r="TH223" s="38"/>
      <c r="TI223" s="38"/>
      <c r="TJ223" s="38"/>
      <c r="TK223" s="38"/>
      <c r="TL223" s="38"/>
      <c r="TM223" s="38"/>
      <c r="TN223" s="38"/>
      <c r="TO223" s="38">
        <v>1</v>
      </c>
      <c r="TP223" s="38"/>
      <c r="TQ223" s="38"/>
      <c r="TR223" s="38"/>
      <c r="TS223" s="38"/>
      <c r="TT223" s="38"/>
      <c r="TU223" s="38"/>
      <c r="TV223" s="38"/>
      <c r="TW223" s="38"/>
      <c r="TX223" s="38"/>
      <c r="TY223" s="38"/>
      <c r="TZ223" s="38"/>
      <c r="UA223" s="38"/>
      <c r="UB223" s="38"/>
      <c r="UC223" s="38"/>
      <c r="UD223" s="38"/>
      <c r="UE223" s="38"/>
      <c r="UF223" s="38"/>
      <c r="UG223" s="38"/>
      <c r="UH223" s="38"/>
      <c r="UI223" s="38"/>
      <c r="UJ223" s="38"/>
      <c r="UK223" s="38"/>
      <c r="UL223" s="38"/>
      <c r="UM223" s="38"/>
      <c r="UN223" s="38"/>
      <c r="UO223" s="38"/>
      <c r="UP223" s="38"/>
      <c r="UQ223" s="38"/>
      <c r="UR223" s="38"/>
      <c r="US223" s="38"/>
      <c r="UT223" s="38"/>
      <c r="UU223" s="38"/>
      <c r="UV223" s="38"/>
      <c r="UW223" s="38"/>
      <c r="UX223" s="38"/>
      <c r="UY223" s="38"/>
      <c r="UZ223" s="38"/>
      <c r="VA223" s="38">
        <v>1</v>
      </c>
      <c r="VB223" s="38"/>
      <c r="VC223" s="38"/>
      <c r="VD223" s="38"/>
      <c r="VE223" s="38">
        <v>1</v>
      </c>
      <c r="VF223" s="38"/>
      <c r="VG223" s="38"/>
      <c r="VH223" s="38"/>
      <c r="VI223" s="38"/>
      <c r="VJ223" s="38"/>
      <c r="VK223" s="38"/>
      <c r="VL223" s="38"/>
      <c r="VM223" s="38"/>
      <c r="VN223" s="38"/>
      <c r="VO223" s="38"/>
      <c r="VP223" s="38"/>
      <c r="VQ223" s="38"/>
      <c r="VR223" s="38"/>
      <c r="VS223" s="38"/>
      <c r="VT223" s="38"/>
      <c r="VU223" s="38"/>
      <c r="VV223" s="38"/>
      <c r="VW223" s="38"/>
      <c r="VX223" s="38"/>
      <c r="VY223" s="38"/>
      <c r="VZ223" s="38"/>
      <c r="WA223" s="38"/>
      <c r="WB223" s="38"/>
      <c r="WC223" s="38"/>
      <c r="WD223" s="38"/>
      <c r="WE223" s="38"/>
      <c r="WF223" s="38">
        <v>2</v>
      </c>
      <c r="WG223" s="38">
        <v>2</v>
      </c>
      <c r="WH223" s="38"/>
      <c r="WI223" s="38"/>
      <c r="WJ223" s="38"/>
      <c r="WK223" s="38"/>
      <c r="WL223" s="38"/>
      <c r="WM223" s="38"/>
      <c r="WN223" s="38"/>
      <c r="WO223" s="38"/>
      <c r="WP223" s="38"/>
      <c r="WQ223" s="38"/>
      <c r="WR223" s="38"/>
      <c r="WS223" s="38"/>
      <c r="WT223" s="38"/>
      <c r="WU223" s="38"/>
      <c r="WV223" s="38"/>
      <c r="WW223" s="38"/>
      <c r="WX223" s="38"/>
      <c r="WY223" s="38"/>
      <c r="WZ223" s="38"/>
      <c r="XA223" s="38"/>
      <c r="XB223" s="38"/>
      <c r="XC223" s="38"/>
      <c r="XD223" s="38"/>
      <c r="XE223" s="38"/>
      <c r="XF223" s="38"/>
      <c r="XG223" s="38"/>
      <c r="XH223" s="38">
        <v>2</v>
      </c>
      <c r="XI223" s="38"/>
      <c r="XJ223" s="38"/>
      <c r="XK223" s="38"/>
      <c r="XL223" s="38"/>
      <c r="XM223" s="38"/>
      <c r="XN223" s="38">
        <v>2</v>
      </c>
      <c r="XO223" s="38"/>
      <c r="XP223" s="38"/>
      <c r="XQ223" s="38"/>
      <c r="XR223" s="38"/>
      <c r="XS223" s="38"/>
      <c r="XT223" s="38"/>
      <c r="XU223" s="38"/>
      <c r="XV223" s="38"/>
      <c r="XW223" s="38"/>
      <c r="XX223" s="38"/>
      <c r="XY223" s="38"/>
      <c r="XZ223" s="38"/>
      <c r="YA223" s="38"/>
      <c r="YB223" s="38"/>
      <c r="YC223" s="38"/>
      <c r="YD223" s="38"/>
      <c r="YE223" s="38"/>
      <c r="YF223" s="38"/>
      <c r="YG223" s="38"/>
      <c r="YH223" s="38"/>
      <c r="YI223" s="38"/>
      <c r="YJ223" s="38"/>
      <c r="YK223" s="38"/>
      <c r="YL223" s="38"/>
      <c r="YM223" s="38"/>
      <c r="YN223" s="38"/>
      <c r="YO223" s="38"/>
      <c r="YP223" s="38"/>
      <c r="YQ223" s="38"/>
      <c r="YR223" s="38"/>
      <c r="YS223" s="38"/>
      <c r="YT223" s="38"/>
      <c r="YU223" s="38"/>
      <c r="YV223" s="38"/>
      <c r="YW223" s="38"/>
      <c r="YX223" s="38"/>
      <c r="YY223" s="38"/>
      <c r="YZ223" s="38"/>
      <c r="ZA223" s="38"/>
      <c r="ZB223" s="38"/>
      <c r="ZC223" s="38"/>
      <c r="ZD223" s="38"/>
      <c r="ZE223" s="38"/>
      <c r="ZF223" s="38"/>
      <c r="ZG223" s="38"/>
      <c r="ZH223" s="38"/>
      <c r="ZI223" s="38"/>
      <c r="ZJ223" s="38"/>
      <c r="ZK223" s="38"/>
      <c r="ZL223" s="38"/>
      <c r="ZM223" s="38"/>
      <c r="ZN223" s="38"/>
      <c r="ZO223" s="38"/>
      <c r="ZP223" s="38"/>
      <c r="ZQ223" s="38"/>
      <c r="ZR223" s="38"/>
      <c r="ZS223" s="38"/>
      <c r="ZT223" s="38"/>
      <c r="ZU223" s="38"/>
      <c r="ZV223" s="38"/>
      <c r="ZW223" s="38"/>
      <c r="ZX223" s="38"/>
      <c r="ZY223" s="38"/>
      <c r="ZZ223" s="38"/>
      <c r="AAA223" s="38"/>
      <c r="AAB223" s="38"/>
      <c r="AAC223" s="38"/>
      <c r="AAD223" s="38"/>
      <c r="AAE223" s="38"/>
      <c r="AAF223" s="38"/>
      <c r="AAG223" s="38"/>
      <c r="AAH223" s="38"/>
      <c r="AAI223" s="38"/>
      <c r="AAJ223" s="31">
        <f t="shared" si="21"/>
        <v>0</v>
      </c>
      <c r="AAK223" s="5"/>
    </row>
    <row r="224" spans="1:713" s="36" customFormat="1" x14ac:dyDescent="0.25">
      <c r="A224" s="43" t="s">
        <v>439</v>
      </c>
      <c r="B224" s="77">
        <f t="shared" si="20"/>
        <v>0</v>
      </c>
      <c r="C224" s="69">
        <v>1</v>
      </c>
      <c r="D224" s="71">
        <v>43255</v>
      </c>
      <c r="E224" s="79">
        <v>20.21</v>
      </c>
      <c r="F224" s="79">
        <f t="shared" si="23"/>
        <v>0</v>
      </c>
      <c r="G224" s="77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  <c r="AK224" s="38"/>
      <c r="AL224" s="38"/>
      <c r="AM224" s="38"/>
      <c r="AN224" s="38"/>
      <c r="AO224" s="38"/>
      <c r="AP224" s="38"/>
      <c r="AQ224" s="38"/>
      <c r="AR224" s="38"/>
      <c r="AS224" s="38"/>
      <c r="AT224" s="38"/>
      <c r="AU224" s="38"/>
      <c r="AV224" s="38"/>
      <c r="AW224" s="38"/>
      <c r="AX224" s="38"/>
      <c r="AY224" s="38"/>
      <c r="AZ224" s="38"/>
      <c r="BA224" s="38"/>
      <c r="BB224" s="38"/>
      <c r="BC224" s="38"/>
      <c r="BD224" s="38"/>
      <c r="BE224" s="38"/>
      <c r="BF224" s="38"/>
      <c r="BG224" s="38"/>
      <c r="BH224" s="38"/>
      <c r="BI224" s="38"/>
      <c r="BJ224" s="38"/>
      <c r="BK224" s="38"/>
      <c r="BL224" s="38"/>
      <c r="BM224" s="38"/>
      <c r="BN224" s="38"/>
      <c r="BO224" s="38"/>
      <c r="BP224" s="38"/>
      <c r="BQ224" s="38"/>
      <c r="BR224" s="38"/>
      <c r="BS224" s="38"/>
      <c r="BT224" s="38"/>
      <c r="BU224" s="38"/>
      <c r="BV224" s="38"/>
      <c r="BW224" s="38"/>
      <c r="BX224" s="38"/>
      <c r="BY224" s="38"/>
      <c r="BZ224" s="38"/>
      <c r="CA224" s="38"/>
      <c r="CB224" s="38"/>
      <c r="CC224" s="38"/>
      <c r="CD224" s="38"/>
      <c r="CE224" s="38"/>
      <c r="CF224" s="38"/>
      <c r="CG224" s="38"/>
      <c r="CH224" s="38"/>
      <c r="CI224" s="38"/>
      <c r="CJ224" s="38"/>
      <c r="CK224" s="38"/>
      <c r="CL224" s="38"/>
      <c r="CM224" s="38"/>
      <c r="CN224" s="38"/>
      <c r="CO224" s="38"/>
      <c r="CP224" s="38"/>
      <c r="CQ224" s="38"/>
      <c r="CR224" s="38"/>
      <c r="CS224" s="38"/>
      <c r="CT224" s="38"/>
      <c r="CU224" s="38"/>
      <c r="CV224" s="38"/>
      <c r="CW224" s="38"/>
      <c r="CX224" s="38"/>
      <c r="CY224" s="38"/>
      <c r="CZ224" s="38"/>
      <c r="DA224" s="38"/>
      <c r="DB224" s="38"/>
      <c r="DC224" s="38"/>
      <c r="DD224" s="38"/>
      <c r="DE224" s="38"/>
      <c r="DF224" s="38"/>
      <c r="DG224" s="38"/>
      <c r="DH224" s="38"/>
      <c r="DI224" s="38"/>
      <c r="DJ224" s="38"/>
      <c r="DK224" s="38"/>
      <c r="DL224" s="38"/>
      <c r="DM224" s="38"/>
      <c r="DN224" s="38"/>
      <c r="DO224" s="38"/>
      <c r="DP224" s="38"/>
      <c r="DQ224" s="38"/>
      <c r="DR224" s="38"/>
      <c r="DS224" s="38"/>
      <c r="DT224" s="38"/>
      <c r="DU224" s="38"/>
      <c r="DV224" s="38"/>
      <c r="DW224" s="38"/>
      <c r="DX224" s="38"/>
      <c r="DY224" s="38"/>
      <c r="DZ224" s="38"/>
      <c r="EA224" s="38"/>
      <c r="EB224" s="38"/>
      <c r="EC224" s="38"/>
      <c r="ED224" s="38"/>
      <c r="EE224" s="38"/>
      <c r="EF224" s="38"/>
      <c r="EG224" s="38"/>
      <c r="EH224" s="38"/>
      <c r="EI224" s="38"/>
      <c r="EJ224" s="38"/>
      <c r="EK224" s="38"/>
      <c r="EL224" s="38"/>
      <c r="EM224" s="38"/>
      <c r="EN224" s="38"/>
      <c r="EO224" s="38"/>
      <c r="EP224" s="38"/>
      <c r="EQ224" s="38"/>
      <c r="ER224" s="38"/>
      <c r="ES224" s="38"/>
      <c r="ET224" s="38"/>
      <c r="EU224" s="38"/>
      <c r="EV224" s="38"/>
      <c r="EW224" s="38"/>
      <c r="EX224" s="38"/>
      <c r="EY224" s="38"/>
      <c r="EZ224" s="38"/>
      <c r="FA224" s="38"/>
      <c r="FB224" s="38"/>
      <c r="FC224" s="38"/>
      <c r="FD224" s="38"/>
      <c r="FE224" s="38"/>
      <c r="FF224" s="38"/>
      <c r="FG224" s="38"/>
      <c r="FH224" s="38"/>
      <c r="FI224" s="38"/>
      <c r="FJ224" s="38"/>
      <c r="FK224" s="38"/>
      <c r="FL224" s="38"/>
      <c r="FM224" s="38"/>
      <c r="FN224" s="38"/>
      <c r="FO224" s="38"/>
      <c r="FP224" s="38"/>
      <c r="FQ224" s="38"/>
      <c r="FR224" s="38"/>
      <c r="FS224" s="38"/>
      <c r="FT224" s="38"/>
      <c r="FU224" s="38"/>
      <c r="FV224" s="38"/>
      <c r="FW224" s="38"/>
      <c r="FX224" s="38"/>
      <c r="FY224" s="38"/>
      <c r="FZ224" s="38"/>
      <c r="GA224" s="38"/>
      <c r="GB224" s="38"/>
      <c r="GC224" s="38"/>
      <c r="GD224" s="38"/>
      <c r="GE224" s="38"/>
      <c r="GF224" s="38"/>
      <c r="GG224" s="38"/>
      <c r="GH224" s="38"/>
      <c r="GI224" s="38"/>
      <c r="GJ224" s="38"/>
      <c r="GK224" s="38"/>
      <c r="GL224" s="38"/>
      <c r="GM224" s="38"/>
      <c r="GN224" s="38"/>
      <c r="GO224" s="38"/>
      <c r="GP224" s="38"/>
      <c r="GQ224" s="38"/>
      <c r="GR224" s="38"/>
      <c r="GS224" s="38"/>
      <c r="GT224" s="38"/>
      <c r="GU224" s="38"/>
      <c r="GV224" s="38"/>
      <c r="GW224" s="38"/>
      <c r="GX224" s="38"/>
      <c r="GY224" s="38"/>
      <c r="GZ224" s="38"/>
      <c r="HA224" s="38"/>
      <c r="HB224" s="38"/>
      <c r="HC224" s="38"/>
      <c r="HD224" s="38"/>
      <c r="HE224" s="38"/>
      <c r="HF224" s="38"/>
      <c r="HG224" s="38"/>
      <c r="HH224" s="38"/>
      <c r="HI224" s="38"/>
      <c r="HJ224" s="38"/>
      <c r="HK224" s="38"/>
      <c r="HL224" s="38"/>
      <c r="HM224" s="38"/>
      <c r="HN224" s="38"/>
      <c r="HO224" s="38"/>
      <c r="HP224" s="38"/>
      <c r="HQ224" s="38"/>
      <c r="HR224" s="38"/>
      <c r="HS224" s="38"/>
      <c r="HT224" s="38"/>
      <c r="HU224" s="38"/>
      <c r="HV224" s="38"/>
      <c r="HW224" s="38"/>
      <c r="HX224" s="38"/>
      <c r="HY224" s="38"/>
      <c r="HZ224" s="38"/>
      <c r="IA224" s="38"/>
      <c r="IB224" s="38"/>
      <c r="IC224" s="38"/>
      <c r="ID224" s="38"/>
      <c r="IE224" s="38"/>
      <c r="IF224" s="38"/>
      <c r="IG224" s="38"/>
      <c r="IH224" s="38"/>
      <c r="II224" s="38"/>
      <c r="IJ224" s="38"/>
      <c r="IK224" s="38"/>
      <c r="IL224" s="38"/>
      <c r="IM224" s="38"/>
      <c r="IN224" s="38"/>
      <c r="IO224" s="38"/>
      <c r="IP224" s="38"/>
      <c r="IQ224" s="38"/>
      <c r="IR224" s="38"/>
      <c r="IS224" s="38"/>
      <c r="IT224" s="38"/>
      <c r="IU224" s="38"/>
      <c r="IV224" s="38"/>
      <c r="IW224" s="38"/>
      <c r="IX224" s="38"/>
      <c r="IY224" s="38"/>
      <c r="IZ224" s="38"/>
      <c r="JA224" s="38"/>
      <c r="JB224" s="38"/>
      <c r="JC224" s="38"/>
      <c r="JD224" s="38"/>
      <c r="JE224" s="38"/>
      <c r="JF224" s="38"/>
      <c r="JG224" s="38"/>
      <c r="JH224" s="38"/>
      <c r="JI224" s="38"/>
      <c r="JJ224" s="38"/>
      <c r="JK224" s="38"/>
      <c r="JL224" s="38"/>
      <c r="JM224" s="38"/>
      <c r="JN224" s="38"/>
      <c r="JO224" s="38"/>
      <c r="JP224" s="38"/>
      <c r="JQ224" s="38"/>
      <c r="JR224" s="38"/>
      <c r="JS224" s="38"/>
      <c r="JT224" s="38"/>
      <c r="JU224" s="38"/>
      <c r="JV224" s="38"/>
      <c r="JW224" s="38"/>
      <c r="JX224" s="38"/>
      <c r="JY224" s="38"/>
      <c r="JZ224" s="38"/>
      <c r="KA224" s="38"/>
      <c r="KB224" s="38"/>
      <c r="KC224" s="38"/>
      <c r="KD224" s="38"/>
      <c r="KE224" s="38"/>
      <c r="KF224" s="38"/>
      <c r="KG224" s="38"/>
      <c r="KH224" s="38"/>
      <c r="KI224" s="38"/>
      <c r="KJ224" s="38"/>
      <c r="KK224" s="38"/>
      <c r="KL224" s="38"/>
      <c r="KM224" s="38">
        <v>1</v>
      </c>
      <c r="KN224" s="38"/>
      <c r="KO224" s="38"/>
      <c r="KP224" s="38"/>
      <c r="KQ224" s="38"/>
      <c r="KR224" s="38"/>
      <c r="KS224" s="38"/>
      <c r="KT224" s="38"/>
      <c r="KU224" s="38"/>
      <c r="KV224" s="38"/>
      <c r="KW224" s="38">
        <v>1</v>
      </c>
      <c r="KX224" s="38"/>
      <c r="KY224" s="38"/>
      <c r="KZ224" s="38"/>
      <c r="LA224" s="38"/>
      <c r="LB224" s="38"/>
      <c r="LC224" s="38"/>
      <c r="LD224" s="38"/>
      <c r="LE224" s="38"/>
      <c r="LF224" s="38"/>
      <c r="LG224" s="38"/>
      <c r="LH224" s="38"/>
      <c r="LI224" s="38"/>
      <c r="LJ224" s="38"/>
      <c r="LK224" s="38"/>
      <c r="LL224" s="38"/>
      <c r="LM224" s="38"/>
      <c r="LN224" s="38"/>
      <c r="LO224" s="38"/>
      <c r="LP224" s="38"/>
      <c r="LQ224" s="38"/>
      <c r="LR224" s="38"/>
      <c r="LS224" s="38"/>
      <c r="LT224" s="38"/>
      <c r="LU224" s="38"/>
      <c r="LV224" s="38"/>
      <c r="LW224" s="38"/>
      <c r="LX224" s="38"/>
      <c r="LY224" s="38"/>
      <c r="LZ224" s="38"/>
      <c r="MA224" s="38"/>
      <c r="MB224" s="38"/>
      <c r="MC224" s="38"/>
      <c r="MD224" s="38"/>
      <c r="ME224" s="38"/>
      <c r="MF224" s="38"/>
      <c r="MG224" s="38"/>
      <c r="MH224" s="38"/>
      <c r="MI224" s="38"/>
      <c r="MJ224" s="38"/>
      <c r="MK224" s="38"/>
      <c r="ML224" s="38"/>
      <c r="MM224" s="38"/>
      <c r="MN224" s="38"/>
      <c r="MO224" s="38"/>
      <c r="MP224" s="38"/>
      <c r="MQ224" s="38"/>
      <c r="MR224" s="38"/>
      <c r="MS224" s="38"/>
      <c r="MT224" s="38"/>
      <c r="MU224" s="38"/>
      <c r="MV224" s="38"/>
      <c r="MW224" s="38"/>
      <c r="MX224" s="38"/>
      <c r="MY224" s="38"/>
      <c r="MZ224" s="38"/>
      <c r="NA224" s="38"/>
      <c r="NB224" s="38"/>
      <c r="NC224" s="38"/>
      <c r="ND224" s="38"/>
      <c r="NE224" s="38"/>
      <c r="NF224" s="38"/>
      <c r="NG224" s="38"/>
      <c r="NH224" s="38"/>
      <c r="NI224" s="38"/>
      <c r="NJ224" s="38"/>
      <c r="NK224" s="38"/>
      <c r="NL224" s="38"/>
      <c r="NM224" s="38"/>
      <c r="NN224" s="38"/>
      <c r="NO224" s="38"/>
      <c r="NP224" s="38"/>
      <c r="NQ224" s="38"/>
      <c r="NR224" s="38"/>
      <c r="NS224" s="38"/>
      <c r="NT224" s="38"/>
      <c r="NU224" s="38"/>
      <c r="NV224" s="38"/>
      <c r="NW224" s="38"/>
      <c r="NX224" s="38"/>
      <c r="NY224" s="38"/>
      <c r="NZ224" s="38"/>
      <c r="OA224" s="38"/>
      <c r="OB224" s="38"/>
      <c r="OC224" s="38"/>
      <c r="OD224" s="38"/>
      <c r="OE224" s="38"/>
      <c r="OF224" s="38"/>
      <c r="OG224" s="38"/>
      <c r="OH224" s="38"/>
      <c r="OI224" s="38"/>
      <c r="OJ224" s="38"/>
      <c r="OK224" s="38"/>
      <c r="OL224" s="38"/>
      <c r="OM224" s="38"/>
      <c r="ON224" s="38"/>
      <c r="OO224" s="38"/>
      <c r="OP224" s="38"/>
      <c r="OQ224" s="38"/>
      <c r="OR224" s="38"/>
      <c r="OS224" s="38"/>
      <c r="OT224" s="38"/>
      <c r="OU224" s="38"/>
      <c r="OV224" s="38"/>
      <c r="OW224" s="38"/>
      <c r="OX224" s="38"/>
      <c r="OY224" s="38"/>
      <c r="OZ224" s="38"/>
      <c r="PA224" s="38"/>
      <c r="PB224" s="38"/>
      <c r="PC224" s="38"/>
      <c r="PD224" s="38"/>
      <c r="PE224" s="38"/>
      <c r="PF224" s="38"/>
      <c r="PG224" s="38"/>
      <c r="PH224" s="38"/>
      <c r="PI224" s="38"/>
      <c r="PJ224" s="38"/>
      <c r="PK224" s="38"/>
      <c r="PL224" s="38"/>
      <c r="PM224" s="38"/>
      <c r="PN224" s="38"/>
      <c r="PO224" s="38"/>
      <c r="PP224" s="38"/>
      <c r="PQ224" s="38"/>
      <c r="PR224" s="38"/>
      <c r="PS224" s="38"/>
      <c r="PT224" s="38"/>
      <c r="PU224" s="38"/>
      <c r="PV224" s="38"/>
      <c r="PW224" s="38"/>
      <c r="PX224" s="38"/>
      <c r="PY224" s="38"/>
      <c r="PZ224" s="38"/>
      <c r="QA224" s="38"/>
      <c r="QB224" s="38"/>
      <c r="QC224" s="38"/>
      <c r="QD224" s="38"/>
      <c r="QE224" s="38"/>
      <c r="QF224" s="38"/>
      <c r="QG224" s="38"/>
      <c r="QH224" s="38"/>
      <c r="QI224" s="38"/>
      <c r="QJ224" s="38"/>
      <c r="QK224" s="38"/>
      <c r="QL224" s="38"/>
      <c r="QM224" s="38"/>
      <c r="QN224" s="38"/>
      <c r="QO224" s="38"/>
      <c r="QP224" s="38"/>
      <c r="QQ224" s="38"/>
      <c r="QR224" s="38"/>
      <c r="QS224" s="38"/>
      <c r="QT224" s="38"/>
      <c r="QU224" s="38"/>
      <c r="QV224" s="38"/>
      <c r="QW224" s="38"/>
      <c r="QX224" s="38"/>
      <c r="QY224" s="38"/>
      <c r="QZ224" s="38"/>
      <c r="RA224" s="38"/>
      <c r="RB224" s="38"/>
      <c r="RC224" s="38"/>
      <c r="RD224" s="38"/>
      <c r="RE224" s="38"/>
      <c r="RF224" s="38"/>
      <c r="RG224" s="38"/>
      <c r="RH224" s="38"/>
      <c r="RI224" s="38"/>
      <c r="RJ224" s="38"/>
      <c r="RK224" s="38"/>
      <c r="RL224" s="38"/>
      <c r="RM224" s="38"/>
      <c r="RN224" s="38"/>
      <c r="RO224" s="38"/>
      <c r="RP224" s="38"/>
      <c r="RQ224" s="38"/>
      <c r="RR224" s="38"/>
      <c r="RS224" s="38"/>
      <c r="RT224" s="38"/>
      <c r="RU224" s="38"/>
      <c r="RV224" s="38"/>
      <c r="RW224" s="38"/>
      <c r="RX224" s="38"/>
      <c r="RY224" s="38"/>
      <c r="RZ224" s="38"/>
      <c r="SA224" s="38"/>
      <c r="SB224" s="38"/>
      <c r="SC224" s="38"/>
      <c r="SD224" s="38"/>
      <c r="SE224" s="38"/>
      <c r="SF224" s="38"/>
      <c r="SG224" s="38"/>
      <c r="SH224" s="38"/>
      <c r="SI224" s="38"/>
      <c r="SJ224" s="38"/>
      <c r="SK224" s="38"/>
      <c r="SL224" s="38"/>
      <c r="SM224" s="38"/>
      <c r="SN224" s="38"/>
      <c r="SO224" s="38"/>
      <c r="SP224" s="38"/>
      <c r="SQ224" s="38"/>
      <c r="SR224" s="38"/>
      <c r="SS224" s="38"/>
      <c r="ST224" s="38"/>
      <c r="SU224" s="38"/>
      <c r="SV224" s="38"/>
      <c r="SW224" s="38"/>
      <c r="SX224" s="38"/>
      <c r="SY224" s="38"/>
      <c r="SZ224" s="38"/>
      <c r="TA224" s="38"/>
      <c r="TB224" s="38"/>
      <c r="TC224" s="38"/>
      <c r="TD224" s="38"/>
      <c r="TE224" s="38"/>
      <c r="TF224" s="38"/>
      <c r="TG224" s="38"/>
      <c r="TH224" s="38"/>
      <c r="TI224" s="38"/>
      <c r="TJ224" s="38"/>
      <c r="TK224" s="38"/>
      <c r="TL224" s="38"/>
      <c r="TM224" s="38"/>
      <c r="TN224" s="38"/>
      <c r="TO224" s="38"/>
      <c r="TP224" s="38"/>
      <c r="TQ224" s="38"/>
      <c r="TR224" s="38"/>
      <c r="TS224" s="38"/>
      <c r="TT224" s="38"/>
      <c r="TU224" s="38"/>
      <c r="TV224" s="38"/>
      <c r="TW224" s="38"/>
      <c r="TX224" s="38"/>
      <c r="TY224" s="38"/>
      <c r="TZ224" s="38"/>
      <c r="UA224" s="38"/>
      <c r="UB224" s="38"/>
      <c r="UC224" s="38"/>
      <c r="UD224" s="38"/>
      <c r="UE224" s="38"/>
      <c r="UF224" s="38"/>
      <c r="UG224" s="38"/>
      <c r="UH224" s="38"/>
      <c r="UI224" s="38"/>
      <c r="UJ224" s="38"/>
      <c r="UK224" s="38"/>
      <c r="UL224" s="38"/>
      <c r="UM224" s="38"/>
      <c r="UN224" s="38"/>
      <c r="UO224" s="38"/>
      <c r="UP224" s="38"/>
      <c r="UQ224" s="38"/>
      <c r="UR224" s="38"/>
      <c r="US224" s="38"/>
      <c r="UT224" s="38"/>
      <c r="UU224" s="38"/>
      <c r="UV224" s="38"/>
      <c r="UW224" s="38"/>
      <c r="UX224" s="38"/>
      <c r="UY224" s="38"/>
      <c r="UZ224" s="38"/>
      <c r="VA224" s="38"/>
      <c r="VB224" s="38"/>
      <c r="VC224" s="38"/>
      <c r="VD224" s="38"/>
      <c r="VE224" s="38"/>
      <c r="VF224" s="38"/>
      <c r="VG224" s="38"/>
      <c r="VH224" s="38"/>
      <c r="VI224" s="38"/>
      <c r="VJ224" s="38"/>
      <c r="VK224" s="38"/>
      <c r="VL224" s="38"/>
      <c r="VM224" s="38"/>
      <c r="VN224" s="38"/>
      <c r="VO224" s="38"/>
      <c r="VP224" s="38"/>
      <c r="VQ224" s="38"/>
      <c r="VR224" s="38"/>
      <c r="VS224" s="38"/>
      <c r="VT224" s="38"/>
      <c r="VU224" s="38"/>
      <c r="VV224" s="38"/>
      <c r="VW224" s="38"/>
      <c r="VX224" s="38"/>
      <c r="VY224" s="38"/>
      <c r="VZ224" s="38"/>
      <c r="WA224" s="38"/>
      <c r="WB224" s="38"/>
      <c r="WC224" s="38"/>
      <c r="WD224" s="38"/>
      <c r="WE224" s="38"/>
      <c r="WF224" s="38"/>
      <c r="WG224" s="38"/>
      <c r="WH224" s="38"/>
      <c r="WI224" s="38"/>
      <c r="WJ224" s="38"/>
      <c r="WK224" s="38"/>
      <c r="WL224" s="38"/>
      <c r="WM224" s="38"/>
      <c r="WN224" s="38"/>
      <c r="WO224" s="38"/>
      <c r="WP224" s="38"/>
      <c r="WQ224" s="38"/>
      <c r="WR224" s="38"/>
      <c r="WS224" s="38"/>
      <c r="WT224" s="38"/>
      <c r="WU224" s="38"/>
      <c r="WV224" s="38"/>
      <c r="WW224" s="38"/>
      <c r="WX224" s="38"/>
      <c r="WY224" s="38"/>
      <c r="WZ224" s="38"/>
      <c r="XA224" s="38"/>
      <c r="XB224" s="38"/>
      <c r="XC224" s="38"/>
      <c r="XD224" s="38"/>
      <c r="XE224" s="38"/>
      <c r="XF224" s="38"/>
      <c r="XG224" s="38"/>
      <c r="XH224" s="38"/>
      <c r="XI224" s="38"/>
      <c r="XJ224" s="38"/>
      <c r="XK224" s="38"/>
      <c r="XL224" s="38"/>
      <c r="XM224" s="38"/>
      <c r="XN224" s="38"/>
      <c r="XO224" s="38"/>
      <c r="XP224" s="38"/>
      <c r="XQ224" s="38"/>
      <c r="XR224" s="38"/>
      <c r="XS224" s="38"/>
      <c r="XT224" s="38"/>
      <c r="XU224" s="38"/>
      <c r="XV224" s="38"/>
      <c r="XW224" s="38"/>
      <c r="XX224" s="38"/>
      <c r="XY224" s="38"/>
      <c r="XZ224" s="38"/>
      <c r="YA224" s="38"/>
      <c r="YB224" s="38"/>
      <c r="YC224" s="38"/>
      <c r="YD224" s="38"/>
      <c r="YE224" s="38"/>
      <c r="YF224" s="38"/>
      <c r="YG224" s="38"/>
      <c r="YH224" s="38"/>
      <c r="YI224" s="38"/>
      <c r="YJ224" s="38"/>
      <c r="YK224" s="38"/>
      <c r="YL224" s="38"/>
      <c r="YM224" s="38"/>
      <c r="YN224" s="38"/>
      <c r="YO224" s="38"/>
      <c r="YP224" s="38"/>
      <c r="YQ224" s="38"/>
      <c r="YR224" s="38"/>
      <c r="YS224" s="38"/>
      <c r="YT224" s="38"/>
      <c r="YU224" s="38"/>
      <c r="YV224" s="38"/>
      <c r="YW224" s="38"/>
      <c r="YX224" s="38"/>
      <c r="YY224" s="38"/>
      <c r="YZ224" s="38"/>
      <c r="ZA224" s="38"/>
      <c r="ZB224" s="38"/>
      <c r="ZC224" s="38"/>
      <c r="ZD224" s="38"/>
      <c r="ZE224" s="38"/>
      <c r="ZF224" s="38"/>
      <c r="ZG224" s="38"/>
      <c r="ZH224" s="38"/>
      <c r="ZI224" s="38"/>
      <c r="ZJ224" s="38"/>
      <c r="ZK224" s="38"/>
      <c r="ZL224" s="38"/>
      <c r="ZM224" s="38"/>
      <c r="ZN224" s="38"/>
      <c r="ZO224" s="38"/>
      <c r="ZP224" s="38"/>
      <c r="ZQ224" s="38"/>
      <c r="ZR224" s="38"/>
      <c r="ZS224" s="38"/>
      <c r="ZT224" s="38"/>
      <c r="ZU224" s="38"/>
      <c r="ZV224" s="38"/>
      <c r="ZW224" s="38"/>
      <c r="ZX224" s="38"/>
      <c r="ZY224" s="38"/>
      <c r="ZZ224" s="38"/>
      <c r="AAA224" s="38"/>
      <c r="AAB224" s="38"/>
      <c r="AAC224" s="38"/>
      <c r="AAD224" s="38"/>
      <c r="AAE224" s="38"/>
      <c r="AAF224" s="38"/>
      <c r="AAG224" s="38"/>
      <c r="AAH224" s="38"/>
      <c r="AAI224" s="38"/>
      <c r="AAJ224" s="31">
        <f t="shared" si="21"/>
        <v>0</v>
      </c>
      <c r="AAK224" s="5"/>
    </row>
    <row r="225" spans="1:713" s="36" customFormat="1" x14ac:dyDescent="0.25">
      <c r="A225" s="43" t="s">
        <v>643</v>
      </c>
      <c r="B225" s="77">
        <f t="shared" si="20"/>
        <v>0</v>
      </c>
      <c r="C225" s="69">
        <v>1</v>
      </c>
      <c r="D225" s="71">
        <v>76274</v>
      </c>
      <c r="E225" s="79">
        <v>20.420000000000002</v>
      </c>
      <c r="F225" s="79">
        <f t="shared" si="23"/>
        <v>0</v>
      </c>
      <c r="G225" s="77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  <c r="AK225" s="38"/>
      <c r="AL225" s="38"/>
      <c r="AM225" s="38"/>
      <c r="AN225" s="38"/>
      <c r="AO225" s="38"/>
      <c r="AP225" s="38"/>
      <c r="AQ225" s="38"/>
      <c r="AR225" s="38"/>
      <c r="AS225" s="38"/>
      <c r="AT225" s="38"/>
      <c r="AU225" s="38"/>
      <c r="AV225" s="38"/>
      <c r="AW225" s="38"/>
      <c r="AX225" s="38"/>
      <c r="AY225" s="38"/>
      <c r="AZ225" s="38"/>
      <c r="BA225" s="38"/>
      <c r="BB225" s="38"/>
      <c r="BC225" s="38"/>
      <c r="BD225" s="38"/>
      <c r="BE225" s="38"/>
      <c r="BF225" s="38"/>
      <c r="BG225" s="38"/>
      <c r="BH225" s="38"/>
      <c r="BI225" s="38"/>
      <c r="BJ225" s="38"/>
      <c r="BK225" s="38"/>
      <c r="BL225" s="38"/>
      <c r="BM225" s="38"/>
      <c r="BN225" s="38"/>
      <c r="BO225" s="38"/>
      <c r="BP225" s="38"/>
      <c r="BQ225" s="38"/>
      <c r="BR225" s="38"/>
      <c r="BS225" s="38"/>
      <c r="BT225" s="38"/>
      <c r="BU225" s="38"/>
      <c r="BV225" s="38"/>
      <c r="BW225" s="38"/>
      <c r="BX225" s="38"/>
      <c r="BY225" s="38"/>
      <c r="BZ225" s="38"/>
      <c r="CA225" s="38"/>
      <c r="CB225" s="38"/>
      <c r="CC225" s="38"/>
      <c r="CD225" s="38"/>
      <c r="CE225" s="38"/>
      <c r="CF225" s="38"/>
      <c r="CG225" s="38"/>
      <c r="CH225" s="38"/>
      <c r="CI225" s="38"/>
      <c r="CJ225" s="38"/>
      <c r="CK225" s="38"/>
      <c r="CL225" s="38"/>
      <c r="CM225" s="38"/>
      <c r="CN225" s="38"/>
      <c r="CO225" s="38"/>
      <c r="CP225" s="38"/>
      <c r="CQ225" s="38"/>
      <c r="CR225" s="38"/>
      <c r="CS225" s="38"/>
      <c r="CT225" s="38"/>
      <c r="CU225" s="38"/>
      <c r="CV225" s="38"/>
      <c r="CW225" s="38"/>
      <c r="CX225" s="38"/>
      <c r="CY225" s="38"/>
      <c r="CZ225" s="38"/>
      <c r="DA225" s="38"/>
      <c r="DB225" s="38"/>
      <c r="DC225" s="38"/>
      <c r="DD225" s="38"/>
      <c r="DE225" s="38"/>
      <c r="DF225" s="38"/>
      <c r="DG225" s="38"/>
      <c r="DH225" s="38"/>
      <c r="DI225" s="38"/>
      <c r="DJ225" s="38"/>
      <c r="DK225" s="38"/>
      <c r="DL225" s="38"/>
      <c r="DM225" s="38"/>
      <c r="DN225" s="38"/>
      <c r="DO225" s="38"/>
      <c r="DP225" s="38"/>
      <c r="DQ225" s="38"/>
      <c r="DR225" s="38"/>
      <c r="DS225" s="38"/>
      <c r="DT225" s="38"/>
      <c r="DU225" s="38"/>
      <c r="DV225" s="38"/>
      <c r="DW225" s="38"/>
      <c r="DX225" s="38"/>
      <c r="DY225" s="38"/>
      <c r="DZ225" s="38"/>
      <c r="EA225" s="38"/>
      <c r="EB225" s="38"/>
      <c r="EC225" s="38"/>
      <c r="ED225" s="38"/>
      <c r="EE225" s="38"/>
      <c r="EF225" s="38"/>
      <c r="EG225" s="38"/>
      <c r="EH225" s="38"/>
      <c r="EI225" s="38"/>
      <c r="EJ225" s="38"/>
      <c r="EK225" s="38"/>
      <c r="EL225" s="38"/>
      <c r="EM225" s="38"/>
      <c r="EN225" s="38"/>
      <c r="EO225" s="38"/>
      <c r="EP225" s="38"/>
      <c r="EQ225" s="38"/>
      <c r="ER225" s="38"/>
      <c r="ES225" s="38"/>
      <c r="ET225" s="38"/>
      <c r="EU225" s="38"/>
      <c r="EV225" s="38"/>
      <c r="EW225" s="38"/>
      <c r="EX225" s="38"/>
      <c r="EY225" s="38"/>
      <c r="EZ225" s="38"/>
      <c r="FA225" s="38"/>
      <c r="FB225" s="38"/>
      <c r="FC225" s="38"/>
      <c r="FD225" s="38"/>
      <c r="FE225" s="38"/>
      <c r="FF225" s="38"/>
      <c r="FG225" s="38"/>
      <c r="FH225" s="38"/>
      <c r="FI225" s="38"/>
      <c r="FJ225" s="38"/>
      <c r="FK225" s="38"/>
      <c r="FL225" s="38"/>
      <c r="FM225" s="38"/>
      <c r="FN225" s="38"/>
      <c r="FO225" s="38"/>
      <c r="FP225" s="38"/>
      <c r="FQ225" s="38"/>
      <c r="FR225" s="38"/>
      <c r="FS225" s="38"/>
      <c r="FT225" s="38"/>
      <c r="FU225" s="38"/>
      <c r="FV225" s="38"/>
      <c r="FW225" s="38"/>
      <c r="FX225" s="38"/>
      <c r="FY225" s="38"/>
      <c r="FZ225" s="38"/>
      <c r="GA225" s="38"/>
      <c r="GB225" s="38"/>
      <c r="GC225" s="38"/>
      <c r="GD225" s="38"/>
      <c r="GE225" s="38"/>
      <c r="GF225" s="38"/>
      <c r="GG225" s="38"/>
      <c r="GH225" s="38"/>
      <c r="GI225" s="38"/>
      <c r="GJ225" s="38"/>
      <c r="GK225" s="38"/>
      <c r="GL225" s="38"/>
      <c r="GM225" s="38"/>
      <c r="GN225" s="38"/>
      <c r="GO225" s="38"/>
      <c r="GP225" s="38"/>
      <c r="GQ225" s="38"/>
      <c r="GR225" s="38"/>
      <c r="GS225" s="38"/>
      <c r="GT225" s="38"/>
      <c r="GU225" s="38"/>
      <c r="GV225" s="38"/>
      <c r="GW225" s="38"/>
      <c r="GX225" s="38"/>
      <c r="GY225" s="38"/>
      <c r="GZ225" s="38"/>
      <c r="HA225" s="38"/>
      <c r="HB225" s="38"/>
      <c r="HC225" s="38"/>
      <c r="HD225" s="38"/>
      <c r="HE225" s="38"/>
      <c r="HF225" s="38"/>
      <c r="HG225" s="38"/>
      <c r="HH225" s="38"/>
      <c r="HI225" s="38"/>
      <c r="HJ225" s="38"/>
      <c r="HK225" s="38"/>
      <c r="HL225" s="38"/>
      <c r="HM225" s="38"/>
      <c r="HN225" s="38"/>
      <c r="HO225" s="38"/>
      <c r="HP225" s="38"/>
      <c r="HQ225" s="38"/>
      <c r="HR225" s="38"/>
      <c r="HS225" s="38"/>
      <c r="HT225" s="38"/>
      <c r="HU225" s="38"/>
      <c r="HV225" s="38"/>
      <c r="HW225" s="38"/>
      <c r="HX225" s="38"/>
      <c r="HY225" s="38"/>
      <c r="HZ225" s="38"/>
      <c r="IA225" s="38"/>
      <c r="IB225" s="38"/>
      <c r="IC225" s="38"/>
      <c r="ID225" s="38"/>
      <c r="IE225" s="38"/>
      <c r="IF225" s="38"/>
      <c r="IG225" s="38"/>
      <c r="IH225" s="38"/>
      <c r="II225" s="38"/>
      <c r="IJ225" s="38"/>
      <c r="IK225" s="38"/>
      <c r="IL225" s="38"/>
      <c r="IM225" s="38"/>
      <c r="IN225" s="38"/>
      <c r="IO225" s="38"/>
      <c r="IP225" s="38"/>
      <c r="IQ225" s="38"/>
      <c r="IR225" s="38"/>
      <c r="IS225" s="38"/>
      <c r="IT225" s="38"/>
      <c r="IU225" s="38"/>
      <c r="IV225" s="38"/>
      <c r="IW225" s="38"/>
      <c r="IX225" s="38"/>
      <c r="IY225" s="38"/>
      <c r="IZ225" s="38"/>
      <c r="JA225" s="38"/>
      <c r="JB225" s="38"/>
      <c r="JC225" s="38"/>
      <c r="JD225" s="38"/>
      <c r="JE225" s="38"/>
      <c r="JF225" s="38"/>
      <c r="JG225" s="38"/>
      <c r="JH225" s="38"/>
      <c r="JI225" s="38"/>
      <c r="JJ225" s="38"/>
      <c r="JK225" s="38"/>
      <c r="JL225" s="38"/>
      <c r="JM225" s="38"/>
      <c r="JN225" s="38"/>
      <c r="JO225" s="38"/>
      <c r="JP225" s="38"/>
      <c r="JQ225" s="38"/>
      <c r="JR225" s="38"/>
      <c r="JS225" s="38"/>
      <c r="JT225" s="38"/>
      <c r="JU225" s="38"/>
      <c r="JV225" s="38"/>
      <c r="JW225" s="38"/>
      <c r="JX225" s="38"/>
      <c r="JY225" s="38"/>
      <c r="JZ225" s="38"/>
      <c r="KA225" s="38"/>
      <c r="KB225" s="38"/>
      <c r="KC225" s="38"/>
      <c r="KD225" s="38"/>
      <c r="KE225" s="38"/>
      <c r="KF225" s="38"/>
      <c r="KG225" s="38"/>
      <c r="KH225" s="38"/>
      <c r="KI225" s="38"/>
      <c r="KJ225" s="38"/>
      <c r="KK225" s="38"/>
      <c r="KL225" s="38"/>
      <c r="KM225" s="38"/>
      <c r="KN225" s="38"/>
      <c r="KO225" s="38"/>
      <c r="KP225" s="38"/>
      <c r="KQ225" s="38"/>
      <c r="KR225" s="38"/>
      <c r="KS225" s="38"/>
      <c r="KT225" s="38"/>
      <c r="KU225" s="38"/>
      <c r="KV225" s="38"/>
      <c r="KW225" s="38"/>
      <c r="KX225" s="38"/>
      <c r="KY225" s="38"/>
      <c r="KZ225" s="38"/>
      <c r="LA225" s="38"/>
      <c r="LB225" s="38"/>
      <c r="LC225" s="38"/>
      <c r="LD225" s="38"/>
      <c r="LE225" s="38"/>
      <c r="LF225" s="38"/>
      <c r="LG225" s="38"/>
      <c r="LH225" s="38"/>
      <c r="LI225" s="38"/>
      <c r="LJ225" s="38"/>
      <c r="LK225" s="38"/>
      <c r="LL225" s="38"/>
      <c r="LM225" s="38"/>
      <c r="LN225" s="38"/>
      <c r="LO225" s="38"/>
      <c r="LP225" s="38"/>
      <c r="LQ225" s="38"/>
      <c r="LR225" s="38"/>
      <c r="LS225" s="38"/>
      <c r="LT225" s="38"/>
      <c r="LU225" s="38"/>
      <c r="LV225" s="38"/>
      <c r="LW225" s="38"/>
      <c r="LX225" s="38"/>
      <c r="LY225" s="38"/>
      <c r="LZ225" s="38"/>
      <c r="MA225" s="38"/>
      <c r="MB225" s="38"/>
      <c r="MC225" s="38"/>
      <c r="MD225" s="38"/>
      <c r="ME225" s="38"/>
      <c r="MF225" s="38"/>
      <c r="MG225" s="38"/>
      <c r="MH225" s="38"/>
      <c r="MI225" s="38"/>
      <c r="MJ225" s="38"/>
      <c r="MK225" s="38"/>
      <c r="ML225" s="38"/>
      <c r="MM225" s="38"/>
      <c r="MN225" s="38"/>
      <c r="MO225" s="38"/>
      <c r="MP225" s="38"/>
      <c r="MQ225" s="38"/>
      <c r="MR225" s="38"/>
      <c r="MS225" s="38"/>
      <c r="MT225" s="38"/>
      <c r="MU225" s="38"/>
      <c r="MV225" s="38"/>
      <c r="MW225" s="38"/>
      <c r="MX225" s="38"/>
      <c r="MY225" s="38"/>
      <c r="MZ225" s="38"/>
      <c r="NA225" s="38"/>
      <c r="NB225" s="38"/>
      <c r="NC225" s="38"/>
      <c r="ND225" s="38"/>
      <c r="NE225" s="38"/>
      <c r="NF225" s="38"/>
      <c r="NG225" s="38"/>
      <c r="NH225" s="38"/>
      <c r="NI225" s="38"/>
      <c r="NJ225" s="38"/>
      <c r="NK225" s="38"/>
      <c r="NL225" s="38"/>
      <c r="NM225" s="38"/>
      <c r="NN225" s="38"/>
      <c r="NO225" s="38"/>
      <c r="NP225" s="38"/>
      <c r="NQ225" s="38"/>
      <c r="NR225" s="38"/>
      <c r="NS225" s="38"/>
      <c r="NT225" s="38"/>
      <c r="NU225" s="38"/>
      <c r="NV225" s="38"/>
      <c r="NW225" s="38"/>
      <c r="NX225" s="38"/>
      <c r="NY225" s="38"/>
      <c r="NZ225" s="38"/>
      <c r="OA225" s="38"/>
      <c r="OB225" s="38"/>
      <c r="OC225" s="38"/>
      <c r="OD225" s="38"/>
      <c r="OE225" s="38"/>
      <c r="OF225" s="38"/>
      <c r="OG225" s="38"/>
      <c r="OH225" s="38"/>
      <c r="OI225" s="38"/>
      <c r="OJ225" s="38"/>
      <c r="OK225" s="38"/>
      <c r="OL225" s="38"/>
      <c r="OM225" s="38"/>
      <c r="ON225" s="38"/>
      <c r="OO225" s="38"/>
      <c r="OP225" s="38"/>
      <c r="OQ225" s="38"/>
      <c r="OR225" s="38"/>
      <c r="OS225" s="38"/>
      <c r="OT225" s="38"/>
      <c r="OU225" s="38"/>
      <c r="OV225" s="38"/>
      <c r="OW225" s="38"/>
      <c r="OX225" s="38"/>
      <c r="OY225" s="38"/>
      <c r="OZ225" s="38"/>
      <c r="PA225" s="38"/>
      <c r="PB225" s="38"/>
      <c r="PC225" s="38"/>
      <c r="PD225" s="38"/>
      <c r="PE225" s="38"/>
      <c r="PF225" s="38"/>
      <c r="PG225" s="38"/>
      <c r="PH225" s="38"/>
      <c r="PI225" s="38"/>
      <c r="PJ225" s="38"/>
      <c r="PK225" s="38"/>
      <c r="PL225" s="38"/>
      <c r="PM225" s="38"/>
      <c r="PN225" s="38"/>
      <c r="PO225" s="38"/>
      <c r="PP225" s="38"/>
      <c r="PQ225" s="38"/>
      <c r="PR225" s="38"/>
      <c r="PS225" s="38"/>
      <c r="PT225" s="38"/>
      <c r="PU225" s="38"/>
      <c r="PV225" s="38"/>
      <c r="PW225" s="38"/>
      <c r="PX225" s="38"/>
      <c r="PY225" s="38"/>
      <c r="PZ225" s="38"/>
      <c r="QA225" s="38"/>
      <c r="QB225" s="38"/>
      <c r="QC225" s="38"/>
      <c r="QD225" s="38"/>
      <c r="QE225" s="38"/>
      <c r="QF225" s="38"/>
      <c r="QG225" s="38"/>
      <c r="QH225" s="38"/>
      <c r="QI225" s="38"/>
      <c r="QJ225" s="38"/>
      <c r="QK225" s="38"/>
      <c r="QL225" s="38"/>
      <c r="QM225" s="38"/>
      <c r="QN225" s="38"/>
      <c r="QO225" s="38"/>
      <c r="QP225" s="38"/>
      <c r="QQ225" s="38"/>
      <c r="QR225" s="38"/>
      <c r="QS225" s="38"/>
      <c r="QT225" s="38"/>
      <c r="QU225" s="38"/>
      <c r="QV225" s="38"/>
      <c r="QW225" s="38"/>
      <c r="QX225" s="38"/>
      <c r="QY225" s="38"/>
      <c r="QZ225" s="38"/>
      <c r="RA225" s="38"/>
      <c r="RB225" s="38"/>
      <c r="RC225" s="38"/>
      <c r="RD225" s="38"/>
      <c r="RE225" s="38"/>
      <c r="RF225" s="38"/>
      <c r="RG225" s="38"/>
      <c r="RH225" s="38"/>
      <c r="RI225" s="38"/>
      <c r="RJ225" s="38"/>
      <c r="RK225" s="38"/>
      <c r="RL225" s="38"/>
      <c r="RM225" s="38"/>
      <c r="RN225" s="38"/>
      <c r="RO225" s="38"/>
      <c r="RP225" s="38"/>
      <c r="RQ225" s="38"/>
      <c r="RR225" s="38"/>
      <c r="RS225" s="38"/>
      <c r="RT225" s="38"/>
      <c r="RU225" s="38"/>
      <c r="RV225" s="38"/>
      <c r="RW225" s="38"/>
      <c r="RX225" s="38"/>
      <c r="RY225" s="38"/>
      <c r="RZ225" s="38"/>
      <c r="SA225" s="38"/>
      <c r="SB225" s="38"/>
      <c r="SC225" s="38"/>
      <c r="SD225" s="38"/>
      <c r="SE225" s="38"/>
      <c r="SF225" s="38"/>
      <c r="SG225" s="38"/>
      <c r="SH225" s="38"/>
      <c r="SI225" s="38"/>
      <c r="SJ225" s="38"/>
      <c r="SK225" s="38"/>
      <c r="SL225" s="38"/>
      <c r="SM225" s="38"/>
      <c r="SN225" s="38"/>
      <c r="SO225" s="38"/>
      <c r="SP225" s="38"/>
      <c r="SQ225" s="38"/>
      <c r="SR225" s="38"/>
      <c r="SS225" s="38"/>
      <c r="ST225" s="38"/>
      <c r="SU225" s="38"/>
      <c r="SV225" s="38"/>
      <c r="SW225" s="38"/>
      <c r="SX225" s="38"/>
      <c r="SY225" s="38"/>
      <c r="SZ225" s="38"/>
      <c r="TA225" s="38"/>
      <c r="TB225" s="38"/>
      <c r="TC225" s="38"/>
      <c r="TD225" s="38"/>
      <c r="TE225" s="38"/>
      <c r="TF225" s="38"/>
      <c r="TG225" s="38"/>
      <c r="TH225" s="38"/>
      <c r="TI225" s="38"/>
      <c r="TJ225" s="38"/>
      <c r="TK225" s="38"/>
      <c r="TL225" s="38"/>
      <c r="TM225" s="38"/>
      <c r="TN225" s="38"/>
      <c r="TO225" s="38"/>
      <c r="TP225" s="38"/>
      <c r="TQ225" s="38"/>
      <c r="TR225" s="38"/>
      <c r="TS225" s="38"/>
      <c r="TT225" s="38"/>
      <c r="TU225" s="38"/>
      <c r="TV225" s="38"/>
      <c r="TW225" s="38"/>
      <c r="TX225" s="38"/>
      <c r="TY225" s="38"/>
      <c r="TZ225" s="38"/>
      <c r="UA225" s="38"/>
      <c r="UB225" s="38"/>
      <c r="UC225" s="38"/>
      <c r="UD225" s="38"/>
      <c r="UE225" s="38"/>
      <c r="UF225" s="38"/>
      <c r="UG225" s="38"/>
      <c r="UH225" s="38"/>
      <c r="UI225" s="38"/>
      <c r="UJ225" s="38"/>
      <c r="UK225" s="38"/>
      <c r="UL225" s="38"/>
      <c r="UM225" s="38"/>
      <c r="UN225" s="38"/>
      <c r="UO225" s="38"/>
      <c r="UP225" s="38"/>
      <c r="UQ225" s="38"/>
      <c r="UR225" s="38"/>
      <c r="US225" s="38"/>
      <c r="UT225" s="38"/>
      <c r="UU225" s="38"/>
      <c r="UV225" s="38"/>
      <c r="UW225" s="38"/>
      <c r="UX225" s="38"/>
      <c r="UY225" s="38">
        <v>1</v>
      </c>
      <c r="UZ225" s="38"/>
      <c r="VA225" s="38">
        <v>1</v>
      </c>
      <c r="VB225" s="38"/>
      <c r="VC225" s="38"/>
      <c r="VD225" s="38"/>
      <c r="VE225" s="38"/>
      <c r="VF225" s="38"/>
      <c r="VG225" s="38"/>
      <c r="VH225" s="38"/>
      <c r="VI225" s="38"/>
      <c r="VJ225" s="38"/>
      <c r="VK225" s="38"/>
      <c r="VL225" s="38"/>
      <c r="VM225" s="38"/>
      <c r="VN225" s="38"/>
      <c r="VO225" s="38"/>
      <c r="VP225" s="38"/>
      <c r="VQ225" s="38"/>
      <c r="VR225" s="38"/>
      <c r="VS225" s="38"/>
      <c r="VT225" s="38"/>
      <c r="VU225" s="38"/>
      <c r="VV225" s="38"/>
      <c r="VW225" s="38"/>
      <c r="VX225" s="38"/>
      <c r="VY225" s="38"/>
      <c r="VZ225" s="38"/>
      <c r="WA225" s="38"/>
      <c r="WB225" s="38"/>
      <c r="WC225" s="38"/>
      <c r="WD225" s="38"/>
      <c r="WE225" s="38"/>
      <c r="WF225" s="38"/>
      <c r="WG225" s="38"/>
      <c r="WH225" s="38"/>
      <c r="WI225" s="38"/>
      <c r="WJ225" s="38"/>
      <c r="WK225" s="38"/>
      <c r="WL225" s="38"/>
      <c r="WM225" s="38"/>
      <c r="WN225" s="38"/>
      <c r="WO225" s="38"/>
      <c r="WP225" s="38"/>
      <c r="WQ225" s="38"/>
      <c r="WR225" s="38"/>
      <c r="WS225" s="38"/>
      <c r="WT225" s="38"/>
      <c r="WU225" s="38"/>
      <c r="WV225" s="38"/>
      <c r="WW225" s="38"/>
      <c r="WX225" s="38"/>
      <c r="WY225" s="38"/>
      <c r="WZ225" s="38"/>
      <c r="XA225" s="38"/>
      <c r="XB225" s="38"/>
      <c r="XC225" s="38"/>
      <c r="XD225" s="38"/>
      <c r="XE225" s="38"/>
      <c r="XF225" s="38"/>
      <c r="XG225" s="38"/>
      <c r="XH225" s="38"/>
      <c r="XI225" s="38"/>
      <c r="XJ225" s="38"/>
      <c r="XK225" s="38"/>
      <c r="XL225" s="38"/>
      <c r="XM225" s="38"/>
      <c r="XN225" s="38"/>
      <c r="XO225" s="38"/>
      <c r="XP225" s="38"/>
      <c r="XQ225" s="38"/>
      <c r="XR225" s="38"/>
      <c r="XS225" s="38"/>
      <c r="XT225" s="38"/>
      <c r="XU225" s="38"/>
      <c r="XV225" s="38"/>
      <c r="XW225" s="38"/>
      <c r="XX225" s="38"/>
      <c r="XY225" s="38"/>
      <c r="XZ225" s="38"/>
      <c r="YA225" s="38"/>
      <c r="YB225" s="38"/>
      <c r="YC225" s="38"/>
      <c r="YD225" s="38"/>
      <c r="YE225" s="38"/>
      <c r="YF225" s="38"/>
      <c r="YG225" s="38"/>
      <c r="YH225" s="38"/>
      <c r="YI225" s="38"/>
      <c r="YJ225" s="38"/>
      <c r="YK225" s="38"/>
      <c r="YL225" s="38"/>
      <c r="YM225" s="38"/>
      <c r="YN225" s="38"/>
      <c r="YO225" s="38"/>
      <c r="YP225" s="38"/>
      <c r="YQ225" s="38"/>
      <c r="YR225" s="38"/>
      <c r="YS225" s="38"/>
      <c r="YT225" s="38"/>
      <c r="YU225" s="38"/>
      <c r="YV225" s="38"/>
      <c r="YW225" s="38"/>
      <c r="YX225" s="38"/>
      <c r="YY225" s="38"/>
      <c r="YZ225" s="38"/>
      <c r="ZA225" s="38"/>
      <c r="ZB225" s="38"/>
      <c r="ZC225" s="38"/>
      <c r="ZD225" s="38"/>
      <c r="ZE225" s="38"/>
      <c r="ZF225" s="38"/>
      <c r="ZG225" s="38"/>
      <c r="ZH225" s="38"/>
      <c r="ZI225" s="38"/>
      <c r="ZJ225" s="38"/>
      <c r="ZK225" s="38"/>
      <c r="ZL225" s="38"/>
      <c r="ZM225" s="38"/>
      <c r="ZN225" s="38"/>
      <c r="ZO225" s="38"/>
      <c r="ZP225" s="38"/>
      <c r="ZQ225" s="38"/>
      <c r="ZR225" s="38"/>
      <c r="ZS225" s="38"/>
      <c r="ZT225" s="38"/>
      <c r="ZU225" s="38"/>
      <c r="ZV225" s="38"/>
      <c r="ZW225" s="38"/>
      <c r="ZX225" s="38"/>
      <c r="ZY225" s="38"/>
      <c r="ZZ225" s="38"/>
      <c r="AAA225" s="38"/>
      <c r="AAB225" s="38"/>
      <c r="AAC225" s="38"/>
      <c r="AAD225" s="38"/>
      <c r="AAE225" s="38"/>
      <c r="AAF225" s="38"/>
      <c r="AAG225" s="38"/>
      <c r="AAH225" s="38"/>
      <c r="AAI225" s="38"/>
      <c r="AAJ225" s="31">
        <f t="shared" si="21"/>
        <v>0</v>
      </c>
      <c r="AAK225" s="5"/>
    </row>
    <row r="226" spans="1:713" s="36" customFormat="1" x14ac:dyDescent="0.25">
      <c r="A226" s="43" t="s">
        <v>224</v>
      </c>
      <c r="B226" s="77">
        <f t="shared" si="20"/>
        <v>0</v>
      </c>
      <c r="C226" s="69">
        <v>10</v>
      </c>
      <c r="D226" s="72">
        <v>43285</v>
      </c>
      <c r="E226" s="79">
        <v>20</v>
      </c>
      <c r="F226" s="79">
        <f t="shared" si="23"/>
        <v>0</v>
      </c>
      <c r="G226" s="77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  <c r="AK226" s="38"/>
      <c r="AL226" s="38"/>
      <c r="AM226" s="38"/>
      <c r="AN226" s="38"/>
      <c r="AO226" s="38"/>
      <c r="AP226" s="38"/>
      <c r="AQ226" s="38"/>
      <c r="AR226" s="38"/>
      <c r="AS226" s="38"/>
      <c r="AT226" s="38"/>
      <c r="AU226" s="38"/>
      <c r="AV226" s="38"/>
      <c r="AW226" s="38"/>
      <c r="AX226" s="38"/>
      <c r="AY226" s="38"/>
      <c r="AZ226" s="38"/>
      <c r="BA226" s="38"/>
      <c r="BB226" s="38">
        <v>100</v>
      </c>
      <c r="BC226" s="38"/>
      <c r="BD226" s="38"/>
      <c r="BE226" s="38"/>
      <c r="BF226" s="38"/>
      <c r="BG226" s="38"/>
      <c r="BH226" s="38"/>
      <c r="BI226" s="38"/>
      <c r="BJ226" s="38"/>
      <c r="BK226" s="38"/>
      <c r="BL226" s="38"/>
      <c r="BM226" s="38"/>
      <c r="BN226" s="38"/>
      <c r="BO226" s="38"/>
      <c r="BP226" s="38"/>
      <c r="BQ226" s="38"/>
      <c r="BR226" s="38"/>
      <c r="BS226" s="38"/>
      <c r="BT226" s="38"/>
      <c r="BU226" s="38"/>
      <c r="BV226" s="38"/>
      <c r="BW226" s="38"/>
      <c r="BX226" s="38"/>
      <c r="BY226" s="38">
        <v>200</v>
      </c>
      <c r="BZ226" s="38"/>
      <c r="CA226" s="38"/>
      <c r="CB226" s="38">
        <v>180</v>
      </c>
      <c r="CC226" s="38"/>
      <c r="CD226" s="38"/>
      <c r="CE226" s="38">
        <v>20</v>
      </c>
      <c r="CF226" s="38"/>
      <c r="CG226" s="38"/>
      <c r="CH226" s="38"/>
      <c r="CI226" s="38"/>
      <c r="CJ226" s="38"/>
      <c r="CK226" s="38"/>
      <c r="CL226" s="38"/>
      <c r="CM226" s="38"/>
      <c r="CN226" s="38"/>
      <c r="CO226" s="38"/>
      <c r="CP226" s="38"/>
      <c r="CQ226" s="38"/>
      <c r="CR226" s="38"/>
      <c r="CS226" s="38"/>
      <c r="CT226" s="38"/>
      <c r="CU226" s="38"/>
      <c r="CV226" s="38"/>
      <c r="CW226" s="38"/>
      <c r="CX226" s="38"/>
      <c r="CY226" s="38">
        <v>6</v>
      </c>
      <c r="CZ226" s="38"/>
      <c r="DA226" s="38">
        <v>6</v>
      </c>
      <c r="DB226" s="38"/>
      <c r="DC226" s="38"/>
      <c r="DD226" s="38"/>
      <c r="DE226" s="38"/>
      <c r="DF226" s="38"/>
      <c r="DG226" s="38"/>
      <c r="DH226" s="38"/>
      <c r="DI226" s="38"/>
      <c r="DJ226" s="38"/>
      <c r="DK226" s="38"/>
      <c r="DL226" s="38"/>
      <c r="DM226" s="38"/>
      <c r="DN226" s="38"/>
      <c r="DO226" s="38"/>
      <c r="DP226" s="38"/>
      <c r="DQ226" s="38"/>
      <c r="DR226" s="38"/>
      <c r="DS226" s="38"/>
      <c r="DT226" s="38"/>
      <c r="DU226" s="38"/>
      <c r="DV226" s="38"/>
      <c r="DW226" s="38"/>
      <c r="DX226" s="38"/>
      <c r="DY226" s="38"/>
      <c r="DZ226" s="38"/>
      <c r="EA226" s="38"/>
      <c r="EB226" s="38"/>
      <c r="EC226" s="38"/>
      <c r="ED226" s="38"/>
      <c r="EE226" s="38"/>
      <c r="EF226" s="38"/>
      <c r="EG226" s="38"/>
      <c r="EH226" s="38"/>
      <c r="EI226" s="38"/>
      <c r="EJ226" s="38"/>
      <c r="EK226" s="38"/>
      <c r="EL226" s="38"/>
      <c r="EM226" s="38"/>
      <c r="EN226" s="38"/>
      <c r="EO226" s="38"/>
      <c r="EP226" s="38"/>
      <c r="EQ226" s="38"/>
      <c r="ER226" s="38"/>
      <c r="ES226" s="38"/>
      <c r="ET226" s="38"/>
      <c r="EU226" s="38"/>
      <c r="EV226" s="38"/>
      <c r="EW226" s="38"/>
      <c r="EX226" s="38"/>
      <c r="EY226" s="38"/>
      <c r="EZ226" s="38"/>
      <c r="FA226" s="38"/>
      <c r="FB226" s="38"/>
      <c r="FC226" s="38"/>
      <c r="FD226" s="38"/>
      <c r="FE226" s="38"/>
      <c r="FF226" s="38"/>
      <c r="FG226" s="38"/>
      <c r="FH226" s="38">
        <v>100</v>
      </c>
      <c r="FI226" s="38"/>
      <c r="FJ226" s="38"/>
      <c r="FK226" s="38"/>
      <c r="FL226" s="38"/>
      <c r="FM226" s="38"/>
      <c r="FN226" s="38"/>
      <c r="FO226" s="38"/>
      <c r="FP226" s="38"/>
      <c r="FQ226" s="38"/>
      <c r="FR226" s="38"/>
      <c r="FS226" s="38"/>
      <c r="FT226" s="38"/>
      <c r="FU226" s="38"/>
      <c r="FV226" s="38"/>
      <c r="FW226" s="38"/>
      <c r="FX226" s="38"/>
      <c r="FY226" s="38"/>
      <c r="FZ226" s="38"/>
      <c r="GA226" s="38"/>
      <c r="GB226" s="38"/>
      <c r="GC226" s="38"/>
      <c r="GD226" s="38"/>
      <c r="GE226" s="38"/>
      <c r="GF226" s="38"/>
      <c r="GG226" s="38"/>
      <c r="GH226" s="38"/>
      <c r="GI226" s="38"/>
      <c r="GJ226" s="38"/>
      <c r="GK226" s="38"/>
      <c r="GL226" s="38"/>
      <c r="GM226" s="38"/>
      <c r="GN226" s="38"/>
      <c r="GO226" s="38"/>
      <c r="GP226" s="38"/>
      <c r="GQ226" s="38"/>
      <c r="GR226" s="38"/>
      <c r="GS226" s="38"/>
      <c r="GT226" s="38"/>
      <c r="GU226" s="38"/>
      <c r="GV226" s="38"/>
      <c r="GW226" s="38"/>
      <c r="GX226" s="38"/>
      <c r="GY226" s="38"/>
      <c r="GZ226" s="38"/>
      <c r="HA226" s="38"/>
      <c r="HB226" s="38"/>
      <c r="HC226" s="38"/>
      <c r="HD226" s="38"/>
      <c r="HE226" s="38"/>
      <c r="HF226" s="38"/>
      <c r="HG226" s="38"/>
      <c r="HH226" s="38">
        <v>100</v>
      </c>
      <c r="HI226" s="38"/>
      <c r="HJ226" s="38"/>
      <c r="HK226" s="38"/>
      <c r="HL226" s="38"/>
      <c r="HM226" s="38"/>
      <c r="HN226" s="38"/>
      <c r="HO226" s="38"/>
      <c r="HP226" s="38"/>
      <c r="HQ226" s="38"/>
      <c r="HR226" s="38"/>
      <c r="HS226" s="38"/>
      <c r="HT226" s="38"/>
      <c r="HU226" s="38"/>
      <c r="HV226" s="38"/>
      <c r="HW226" s="38"/>
      <c r="HX226" s="38"/>
      <c r="HY226" s="38"/>
      <c r="HZ226" s="38"/>
      <c r="IA226" s="38"/>
      <c r="IB226" s="38"/>
      <c r="IC226" s="38"/>
      <c r="ID226" s="38"/>
      <c r="IE226" s="38"/>
      <c r="IF226" s="38"/>
      <c r="IG226" s="38"/>
      <c r="IH226" s="38"/>
      <c r="II226" s="38"/>
      <c r="IJ226" s="38"/>
      <c r="IK226" s="38"/>
      <c r="IL226" s="38"/>
      <c r="IM226" s="38"/>
      <c r="IN226" s="38"/>
      <c r="IO226" s="38"/>
      <c r="IP226" s="38"/>
      <c r="IQ226" s="38"/>
      <c r="IR226" s="38"/>
      <c r="IS226" s="38"/>
      <c r="IT226" s="38"/>
      <c r="IU226" s="38"/>
      <c r="IV226" s="38"/>
      <c r="IW226" s="38"/>
      <c r="IX226" s="38"/>
      <c r="IY226" s="38"/>
      <c r="IZ226" s="38"/>
      <c r="JA226" s="38"/>
      <c r="JB226" s="38"/>
      <c r="JC226" s="38"/>
      <c r="JD226" s="38"/>
      <c r="JE226" s="38"/>
      <c r="JF226" s="38"/>
      <c r="JG226" s="38"/>
      <c r="JH226" s="38"/>
      <c r="JI226" s="38"/>
      <c r="JJ226" s="38"/>
      <c r="JK226" s="38"/>
      <c r="JL226" s="38"/>
      <c r="JM226" s="38"/>
      <c r="JN226" s="38"/>
      <c r="JO226" s="38"/>
      <c r="JP226" s="38"/>
      <c r="JQ226" s="38"/>
      <c r="JR226" s="38"/>
      <c r="JS226" s="38"/>
      <c r="JT226" s="38"/>
      <c r="JU226" s="38">
        <v>100</v>
      </c>
      <c r="JV226" s="38"/>
      <c r="JW226" s="38"/>
      <c r="JX226" s="38"/>
      <c r="JY226" s="38"/>
      <c r="JZ226" s="38"/>
      <c r="KA226" s="38"/>
      <c r="KB226" s="38"/>
      <c r="KC226" s="38"/>
      <c r="KD226" s="38"/>
      <c r="KE226" s="38"/>
      <c r="KF226" s="38"/>
      <c r="KG226" s="38">
        <v>80</v>
      </c>
      <c r="KH226" s="38"/>
      <c r="KI226" s="38"/>
      <c r="KJ226" s="38"/>
      <c r="KK226" s="38"/>
      <c r="KL226" s="38"/>
      <c r="KM226" s="38">
        <v>20</v>
      </c>
      <c r="KN226" s="38"/>
      <c r="KO226" s="38"/>
      <c r="KP226" s="38"/>
      <c r="KQ226" s="38"/>
      <c r="KR226" s="38"/>
      <c r="KS226" s="38"/>
      <c r="KT226" s="38"/>
      <c r="KU226" s="38"/>
      <c r="KV226" s="38"/>
      <c r="KW226" s="38"/>
      <c r="KX226" s="38"/>
      <c r="KY226" s="38"/>
      <c r="KZ226" s="38"/>
      <c r="LA226" s="38"/>
      <c r="LB226" s="38"/>
      <c r="LC226" s="38"/>
      <c r="LD226" s="38"/>
      <c r="LE226" s="38"/>
      <c r="LF226" s="38"/>
      <c r="LG226" s="38"/>
      <c r="LH226" s="38"/>
      <c r="LI226" s="38"/>
      <c r="LJ226" s="38"/>
      <c r="LK226" s="38"/>
      <c r="LL226" s="38">
        <v>60</v>
      </c>
      <c r="LM226" s="38"/>
      <c r="LN226" s="38"/>
      <c r="LO226" s="38"/>
      <c r="LP226" s="38"/>
      <c r="LQ226" s="38"/>
      <c r="LR226" s="38"/>
      <c r="LS226" s="38"/>
      <c r="LT226" s="38"/>
      <c r="LU226" s="38"/>
      <c r="LV226" s="38"/>
      <c r="LW226" s="38"/>
      <c r="LX226" s="38"/>
      <c r="LY226" s="38"/>
      <c r="LZ226" s="38"/>
      <c r="MA226" s="38"/>
      <c r="MB226" s="38"/>
      <c r="MC226" s="38"/>
      <c r="MD226" s="38"/>
      <c r="ME226" s="38"/>
      <c r="MF226" s="38"/>
      <c r="MG226" s="38"/>
      <c r="MH226" s="38"/>
      <c r="MI226" s="38"/>
      <c r="MJ226" s="38"/>
      <c r="MK226" s="38"/>
      <c r="ML226" s="38"/>
      <c r="MM226" s="38"/>
      <c r="MN226" s="38"/>
      <c r="MO226" s="38"/>
      <c r="MP226" s="38"/>
      <c r="MQ226" s="38"/>
      <c r="MR226" s="38"/>
      <c r="MS226" s="38"/>
      <c r="MT226" s="38"/>
      <c r="MU226" s="38"/>
      <c r="MV226" s="38"/>
      <c r="MW226" s="38"/>
      <c r="MX226" s="38"/>
      <c r="MY226" s="38"/>
      <c r="MZ226" s="38"/>
      <c r="NA226" s="38"/>
      <c r="NB226" s="38"/>
      <c r="NC226" s="38">
        <v>20</v>
      </c>
      <c r="ND226" s="38"/>
      <c r="NE226" s="38"/>
      <c r="NF226" s="38"/>
      <c r="NG226" s="38"/>
      <c r="NH226" s="38"/>
      <c r="NI226" s="38"/>
      <c r="NJ226" s="38"/>
      <c r="NK226" s="38"/>
      <c r="NL226" s="38"/>
      <c r="NM226" s="38"/>
      <c r="NN226" s="38"/>
      <c r="NO226" s="38"/>
      <c r="NP226" s="38"/>
      <c r="NQ226" s="38"/>
      <c r="NR226" s="38"/>
      <c r="NS226" s="38"/>
      <c r="NT226" s="38"/>
      <c r="NU226" s="38"/>
      <c r="NV226" s="38"/>
      <c r="NW226" s="38"/>
      <c r="NX226" s="38"/>
      <c r="NY226" s="38"/>
      <c r="NZ226" s="38"/>
      <c r="OA226" s="38"/>
      <c r="OB226" s="38"/>
      <c r="OC226" s="38"/>
      <c r="OD226" s="38"/>
      <c r="OE226" s="38"/>
      <c r="OF226" s="38"/>
      <c r="OG226" s="38"/>
      <c r="OH226" s="38"/>
      <c r="OI226" s="38"/>
      <c r="OJ226" s="38"/>
      <c r="OK226" s="38"/>
      <c r="OL226" s="38"/>
      <c r="OM226" s="38"/>
      <c r="ON226" s="38"/>
      <c r="OO226" s="38"/>
      <c r="OP226" s="38"/>
      <c r="OQ226" s="38"/>
      <c r="OR226" s="38"/>
      <c r="OS226" s="38"/>
      <c r="OT226" s="38"/>
      <c r="OU226" s="38"/>
      <c r="OV226" s="38"/>
      <c r="OW226" s="38"/>
      <c r="OX226" s="38"/>
      <c r="OY226" s="38"/>
      <c r="OZ226" s="38"/>
      <c r="PA226" s="38"/>
      <c r="PB226" s="38"/>
      <c r="PC226" s="38"/>
      <c r="PD226" s="38"/>
      <c r="PE226" s="38"/>
      <c r="PF226" s="38"/>
      <c r="PG226" s="38"/>
      <c r="PH226" s="38"/>
      <c r="PI226" s="38"/>
      <c r="PJ226" s="38"/>
      <c r="PK226" s="38"/>
      <c r="PL226" s="38"/>
      <c r="PM226" s="38"/>
      <c r="PN226" s="38"/>
      <c r="PO226" s="38"/>
      <c r="PP226" s="38"/>
      <c r="PQ226" s="38"/>
      <c r="PR226" s="38"/>
      <c r="PS226" s="38"/>
      <c r="PT226" s="38"/>
      <c r="PU226" s="38"/>
      <c r="PV226" s="38"/>
      <c r="PW226" s="38"/>
      <c r="PX226" s="38"/>
      <c r="PY226" s="38"/>
      <c r="PZ226" s="38"/>
      <c r="QA226" s="38"/>
      <c r="QB226" s="38"/>
      <c r="QC226" s="38"/>
      <c r="QD226" s="38"/>
      <c r="QE226" s="38">
        <v>20</v>
      </c>
      <c r="QF226" s="38"/>
      <c r="QG226" s="38"/>
      <c r="QH226" s="38"/>
      <c r="QI226" s="38"/>
      <c r="QJ226" s="38"/>
      <c r="QK226" s="38"/>
      <c r="QL226" s="38"/>
      <c r="QM226" s="38"/>
      <c r="QN226" s="38"/>
      <c r="QO226" s="38"/>
      <c r="QP226" s="38"/>
      <c r="QQ226" s="38"/>
      <c r="QR226" s="38"/>
      <c r="QS226" s="38"/>
      <c r="QT226" s="38"/>
      <c r="QU226" s="38"/>
      <c r="QV226" s="38"/>
      <c r="QW226" s="38"/>
      <c r="QX226" s="38"/>
      <c r="QY226" s="38"/>
      <c r="QZ226" s="38"/>
      <c r="RA226" s="38"/>
      <c r="RB226" s="38"/>
      <c r="RC226" s="38"/>
      <c r="RD226" s="38"/>
      <c r="RE226" s="38"/>
      <c r="RF226" s="38"/>
      <c r="RG226" s="38"/>
      <c r="RH226" s="38"/>
      <c r="RI226" s="38"/>
      <c r="RJ226" s="38"/>
      <c r="RK226" s="38"/>
      <c r="RL226" s="38"/>
      <c r="RM226" s="38"/>
      <c r="RN226" s="38"/>
      <c r="RO226" s="38"/>
      <c r="RP226" s="38"/>
      <c r="RQ226" s="38"/>
      <c r="RR226" s="38"/>
      <c r="RS226" s="38"/>
      <c r="RT226" s="38"/>
      <c r="RU226" s="38"/>
      <c r="RV226" s="38"/>
      <c r="RW226" s="38"/>
      <c r="RX226" s="38"/>
      <c r="RY226" s="38"/>
      <c r="RZ226" s="38"/>
      <c r="SA226" s="38"/>
      <c r="SB226" s="38"/>
      <c r="SC226" s="38"/>
      <c r="SD226" s="38"/>
      <c r="SE226" s="38"/>
      <c r="SF226" s="38"/>
      <c r="SG226" s="38"/>
      <c r="SH226" s="38"/>
      <c r="SI226" s="38"/>
      <c r="SJ226" s="38"/>
      <c r="SK226" s="38"/>
      <c r="SL226" s="38"/>
      <c r="SM226" s="38"/>
      <c r="SN226" s="38"/>
      <c r="SO226" s="38"/>
      <c r="SP226" s="38"/>
      <c r="SQ226" s="38"/>
      <c r="SR226" s="38"/>
      <c r="SS226" s="38"/>
      <c r="ST226" s="38"/>
      <c r="SU226" s="38"/>
      <c r="SV226" s="38"/>
      <c r="SW226" s="38"/>
      <c r="SX226" s="38"/>
      <c r="SY226" s="38"/>
      <c r="SZ226" s="38"/>
      <c r="TA226" s="38"/>
      <c r="TB226" s="38"/>
      <c r="TC226" s="38"/>
      <c r="TD226" s="38"/>
      <c r="TE226" s="38"/>
      <c r="TF226" s="38"/>
      <c r="TG226" s="38"/>
      <c r="TH226" s="38"/>
      <c r="TI226" s="38"/>
      <c r="TJ226" s="38"/>
      <c r="TK226" s="38"/>
      <c r="TL226" s="38"/>
      <c r="TM226" s="38"/>
      <c r="TN226" s="38"/>
      <c r="TO226" s="38"/>
      <c r="TP226" s="38"/>
      <c r="TQ226" s="38"/>
      <c r="TR226" s="38"/>
      <c r="TS226" s="38"/>
      <c r="TT226" s="38"/>
      <c r="TU226" s="38"/>
      <c r="TV226" s="38"/>
      <c r="TW226" s="38"/>
      <c r="TX226" s="38"/>
      <c r="TY226" s="38"/>
      <c r="TZ226" s="38"/>
      <c r="UA226" s="38"/>
      <c r="UB226" s="38"/>
      <c r="UC226" s="38"/>
      <c r="UD226" s="38"/>
      <c r="UE226" s="38"/>
      <c r="UF226" s="38"/>
      <c r="UG226" s="38"/>
      <c r="UH226" s="38"/>
      <c r="UI226" s="38"/>
      <c r="UJ226" s="38"/>
      <c r="UK226" s="38"/>
      <c r="UL226" s="38"/>
      <c r="UM226" s="38"/>
      <c r="UN226" s="38"/>
      <c r="UO226" s="38"/>
      <c r="UP226" s="38"/>
      <c r="UQ226" s="38"/>
      <c r="UR226" s="38"/>
      <c r="US226" s="38"/>
      <c r="UT226" s="38"/>
      <c r="UU226" s="38"/>
      <c r="UV226" s="38"/>
      <c r="UW226" s="38"/>
      <c r="UX226" s="38"/>
      <c r="UY226" s="38"/>
      <c r="UZ226" s="38"/>
      <c r="VA226" s="38"/>
      <c r="VB226" s="38"/>
      <c r="VC226" s="38"/>
      <c r="VD226" s="38"/>
      <c r="VE226" s="38"/>
      <c r="VF226" s="38"/>
      <c r="VG226" s="38"/>
      <c r="VH226" s="38"/>
      <c r="VI226" s="38"/>
      <c r="VJ226" s="38"/>
      <c r="VK226" s="38"/>
      <c r="VL226" s="38"/>
      <c r="VM226" s="38"/>
      <c r="VN226" s="38"/>
      <c r="VO226" s="38"/>
      <c r="VP226" s="38"/>
      <c r="VQ226" s="38"/>
      <c r="VR226" s="38"/>
      <c r="VS226" s="38"/>
      <c r="VT226" s="38"/>
      <c r="VU226" s="38"/>
      <c r="VV226" s="38"/>
      <c r="VW226" s="38"/>
      <c r="VX226" s="38"/>
      <c r="VY226" s="38"/>
      <c r="VZ226" s="38"/>
      <c r="WA226" s="38"/>
      <c r="WB226" s="38"/>
      <c r="WC226" s="38"/>
      <c r="WD226" s="38"/>
      <c r="WE226" s="38"/>
      <c r="WF226" s="38"/>
      <c r="WG226" s="38"/>
      <c r="WH226" s="38"/>
      <c r="WI226" s="38"/>
      <c r="WJ226" s="38"/>
      <c r="WK226" s="38"/>
      <c r="WL226" s="38"/>
      <c r="WM226" s="38"/>
      <c r="WN226" s="38"/>
      <c r="WO226" s="38"/>
      <c r="WP226" s="38"/>
      <c r="WQ226" s="38"/>
      <c r="WR226" s="38"/>
      <c r="WS226" s="38"/>
      <c r="WT226" s="38"/>
      <c r="WU226" s="38"/>
      <c r="WV226" s="38"/>
      <c r="WW226" s="38"/>
      <c r="WX226" s="38"/>
      <c r="WY226" s="38"/>
      <c r="WZ226" s="38"/>
      <c r="XA226" s="38"/>
      <c r="XB226" s="38"/>
      <c r="XC226" s="38"/>
      <c r="XD226" s="38"/>
      <c r="XE226" s="38"/>
      <c r="XF226" s="38"/>
      <c r="XG226" s="38"/>
      <c r="XH226" s="38"/>
      <c r="XI226" s="38"/>
      <c r="XJ226" s="38"/>
      <c r="XK226" s="38"/>
      <c r="XL226" s="38"/>
      <c r="XM226" s="38"/>
      <c r="XN226" s="38"/>
      <c r="XO226" s="38"/>
      <c r="XP226" s="38"/>
      <c r="XQ226" s="38"/>
      <c r="XR226" s="38"/>
      <c r="XS226" s="38"/>
      <c r="XT226" s="38"/>
      <c r="XU226" s="38"/>
      <c r="XV226" s="38"/>
      <c r="XW226" s="38"/>
      <c r="XX226" s="38"/>
      <c r="XY226" s="38"/>
      <c r="XZ226" s="38"/>
      <c r="YA226" s="38"/>
      <c r="YB226" s="38"/>
      <c r="YC226" s="38"/>
      <c r="YD226" s="38"/>
      <c r="YE226" s="38"/>
      <c r="YF226" s="38"/>
      <c r="YG226" s="38"/>
      <c r="YH226" s="38"/>
      <c r="YI226" s="38"/>
      <c r="YJ226" s="38"/>
      <c r="YK226" s="38"/>
      <c r="YL226" s="38"/>
      <c r="YM226" s="38"/>
      <c r="YN226" s="38"/>
      <c r="YO226" s="38"/>
      <c r="YP226" s="38"/>
      <c r="YQ226" s="38"/>
      <c r="YR226" s="38"/>
      <c r="YS226" s="38"/>
      <c r="YT226" s="38"/>
      <c r="YU226" s="38"/>
      <c r="YV226" s="38"/>
      <c r="YW226" s="38"/>
      <c r="YX226" s="38"/>
      <c r="YY226" s="38"/>
      <c r="YZ226" s="38"/>
      <c r="ZA226" s="38"/>
      <c r="ZB226" s="38"/>
      <c r="ZC226" s="38"/>
      <c r="ZD226" s="38"/>
      <c r="ZE226" s="38"/>
      <c r="ZF226" s="38"/>
      <c r="ZG226" s="38"/>
      <c r="ZH226" s="38"/>
      <c r="ZI226" s="38"/>
      <c r="ZJ226" s="38"/>
      <c r="ZK226" s="38"/>
      <c r="ZL226" s="38"/>
      <c r="ZM226" s="38"/>
      <c r="ZN226" s="38"/>
      <c r="ZO226" s="38"/>
      <c r="ZP226" s="38"/>
      <c r="ZQ226" s="38"/>
      <c r="ZR226" s="38"/>
      <c r="ZS226" s="38"/>
      <c r="ZT226" s="38"/>
      <c r="ZU226" s="38"/>
      <c r="ZV226" s="38"/>
      <c r="ZW226" s="38"/>
      <c r="ZX226" s="38"/>
      <c r="ZY226" s="38"/>
      <c r="ZZ226" s="38"/>
      <c r="AAA226" s="38"/>
      <c r="AAB226" s="38"/>
      <c r="AAC226" s="38"/>
      <c r="AAD226" s="38"/>
      <c r="AAE226" s="38"/>
      <c r="AAF226" s="38"/>
      <c r="AAG226" s="38"/>
      <c r="AAH226" s="38"/>
      <c r="AAI226" s="38"/>
      <c r="AAJ226" s="31">
        <f t="shared" si="21"/>
        <v>0</v>
      </c>
      <c r="AAK226" s="5"/>
    </row>
    <row r="227" spans="1:713" s="36" customFormat="1" x14ac:dyDescent="0.25">
      <c r="A227" s="43" t="s">
        <v>224</v>
      </c>
      <c r="B227" s="77">
        <f t="shared" si="20"/>
        <v>0</v>
      </c>
      <c r="C227" s="69">
        <v>10</v>
      </c>
      <c r="D227" s="71">
        <v>43430</v>
      </c>
      <c r="E227" s="79">
        <v>17.29</v>
      </c>
      <c r="F227" s="79">
        <f t="shared" si="23"/>
        <v>0</v>
      </c>
      <c r="G227" s="77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  <c r="AK227" s="38"/>
      <c r="AL227" s="38"/>
      <c r="AM227" s="38"/>
      <c r="AN227" s="38"/>
      <c r="AO227" s="38"/>
      <c r="AP227" s="38"/>
      <c r="AQ227" s="38"/>
      <c r="AR227" s="38"/>
      <c r="AS227" s="38"/>
      <c r="AT227" s="38"/>
      <c r="AU227" s="38"/>
      <c r="AV227" s="38"/>
      <c r="AW227" s="38"/>
      <c r="AX227" s="38"/>
      <c r="AY227" s="38"/>
      <c r="AZ227" s="38"/>
      <c r="BA227" s="38"/>
      <c r="BB227" s="38"/>
      <c r="BC227" s="38"/>
      <c r="BD227" s="38"/>
      <c r="BE227" s="38"/>
      <c r="BF227" s="38"/>
      <c r="BG227" s="38"/>
      <c r="BH227" s="38"/>
      <c r="BI227" s="38"/>
      <c r="BJ227" s="38"/>
      <c r="BK227" s="38"/>
      <c r="BL227" s="38"/>
      <c r="BM227" s="38"/>
      <c r="BN227" s="38"/>
      <c r="BO227" s="38"/>
      <c r="BP227" s="38"/>
      <c r="BQ227" s="38"/>
      <c r="BR227" s="38"/>
      <c r="BS227" s="38"/>
      <c r="BT227" s="38"/>
      <c r="BU227" s="38"/>
      <c r="BV227" s="38"/>
      <c r="BW227" s="38"/>
      <c r="BX227" s="38"/>
      <c r="BY227" s="38"/>
      <c r="BZ227" s="38"/>
      <c r="CA227" s="38"/>
      <c r="CB227" s="38"/>
      <c r="CC227" s="38"/>
      <c r="CD227" s="38"/>
      <c r="CE227" s="38"/>
      <c r="CF227" s="38"/>
      <c r="CG227" s="38"/>
      <c r="CH227" s="38"/>
      <c r="CI227" s="38"/>
      <c r="CJ227" s="38"/>
      <c r="CK227" s="38"/>
      <c r="CL227" s="38"/>
      <c r="CM227" s="38"/>
      <c r="CN227" s="38"/>
      <c r="CO227" s="38"/>
      <c r="CP227" s="38"/>
      <c r="CQ227" s="38"/>
      <c r="CR227" s="38"/>
      <c r="CS227" s="38"/>
      <c r="CT227" s="38"/>
      <c r="CU227" s="38"/>
      <c r="CV227" s="38"/>
      <c r="CW227" s="38"/>
      <c r="CX227" s="38"/>
      <c r="CY227" s="38">
        <v>50</v>
      </c>
      <c r="CZ227" s="38"/>
      <c r="DA227" s="38">
        <v>50</v>
      </c>
      <c r="DB227" s="38"/>
      <c r="DC227" s="38"/>
      <c r="DD227" s="38"/>
      <c r="DE227" s="38"/>
      <c r="DF227" s="38"/>
      <c r="DG227" s="38"/>
      <c r="DH227" s="38"/>
      <c r="DI227" s="38"/>
      <c r="DJ227" s="38"/>
      <c r="DK227" s="38"/>
      <c r="DL227" s="38"/>
      <c r="DM227" s="38"/>
      <c r="DN227" s="38"/>
      <c r="DO227" s="38"/>
      <c r="DP227" s="38"/>
      <c r="DQ227" s="38"/>
      <c r="DR227" s="38"/>
      <c r="DS227" s="38"/>
      <c r="DT227" s="38"/>
      <c r="DU227" s="38">
        <v>280</v>
      </c>
      <c r="DV227" s="38"/>
      <c r="DW227" s="38"/>
      <c r="DX227" s="38"/>
      <c r="DY227" s="38"/>
      <c r="DZ227" s="38"/>
      <c r="EA227" s="38"/>
      <c r="EB227" s="38"/>
      <c r="EC227" s="38"/>
      <c r="ED227" s="38"/>
      <c r="EE227" s="38"/>
      <c r="EF227" s="38"/>
      <c r="EG227" s="38"/>
      <c r="EH227" s="38"/>
      <c r="EI227" s="38"/>
      <c r="EJ227" s="38"/>
      <c r="EK227" s="38">
        <v>100</v>
      </c>
      <c r="EL227" s="38"/>
      <c r="EM227" s="38"/>
      <c r="EN227" s="38"/>
      <c r="EO227" s="38"/>
      <c r="EP227" s="38"/>
      <c r="EQ227" s="38"/>
      <c r="ER227" s="38"/>
      <c r="ES227" s="38"/>
      <c r="ET227" s="38"/>
      <c r="EU227" s="38"/>
      <c r="EV227" s="38"/>
      <c r="EW227" s="38"/>
      <c r="EX227" s="38"/>
      <c r="EY227" s="38"/>
      <c r="EZ227" s="38"/>
      <c r="FA227" s="38"/>
      <c r="FB227" s="38"/>
      <c r="FC227" s="38"/>
      <c r="FD227" s="38"/>
      <c r="FE227" s="38">
        <v>100</v>
      </c>
      <c r="FF227" s="38"/>
      <c r="FG227" s="38"/>
      <c r="FH227" s="38"/>
      <c r="FI227" s="38"/>
      <c r="FJ227" s="38"/>
      <c r="FK227" s="38"/>
      <c r="FL227" s="38"/>
      <c r="FM227" s="38"/>
      <c r="FN227" s="38"/>
      <c r="FO227" s="38"/>
      <c r="FP227" s="38"/>
      <c r="FQ227" s="38"/>
      <c r="FR227" s="38"/>
      <c r="FS227" s="38"/>
      <c r="FT227" s="38"/>
      <c r="FU227" s="38"/>
      <c r="FV227" s="38"/>
      <c r="FW227" s="38"/>
      <c r="FX227" s="38"/>
      <c r="FY227" s="38"/>
      <c r="FZ227" s="38"/>
      <c r="GA227" s="38"/>
      <c r="GB227" s="38"/>
      <c r="GC227" s="38"/>
      <c r="GD227" s="38"/>
      <c r="GE227" s="38"/>
      <c r="GF227" s="38"/>
      <c r="GG227" s="38"/>
      <c r="GH227" s="38"/>
      <c r="GI227" s="38"/>
      <c r="GJ227" s="38"/>
      <c r="GK227" s="38"/>
      <c r="GL227" s="38"/>
      <c r="GM227" s="38"/>
      <c r="GN227" s="38"/>
      <c r="GO227" s="38"/>
      <c r="GP227" s="38"/>
      <c r="GQ227" s="38"/>
      <c r="GR227" s="38"/>
      <c r="GS227" s="38"/>
      <c r="GT227" s="38"/>
      <c r="GU227" s="38"/>
      <c r="GV227" s="38"/>
      <c r="GW227" s="38"/>
      <c r="GX227" s="38"/>
      <c r="GY227" s="38"/>
      <c r="GZ227" s="38"/>
      <c r="HA227" s="38"/>
      <c r="HB227" s="38"/>
      <c r="HC227" s="38"/>
      <c r="HD227" s="38"/>
      <c r="HE227" s="38"/>
      <c r="HF227" s="38"/>
      <c r="HG227" s="38"/>
      <c r="HH227" s="38"/>
      <c r="HI227" s="38"/>
      <c r="HJ227" s="38"/>
      <c r="HK227" s="38"/>
      <c r="HL227" s="38"/>
      <c r="HM227" s="38"/>
      <c r="HN227" s="38"/>
      <c r="HO227" s="38"/>
      <c r="HP227" s="38"/>
      <c r="HQ227" s="38"/>
      <c r="HR227" s="38"/>
      <c r="HS227" s="38"/>
      <c r="HT227" s="38"/>
      <c r="HU227" s="38"/>
      <c r="HV227" s="38"/>
      <c r="HW227" s="38"/>
      <c r="HX227" s="38"/>
      <c r="HY227" s="38"/>
      <c r="HZ227" s="38"/>
      <c r="IA227" s="38"/>
      <c r="IB227" s="38"/>
      <c r="IC227" s="38"/>
      <c r="ID227" s="38"/>
      <c r="IE227" s="38"/>
      <c r="IF227" s="38"/>
      <c r="IG227" s="38"/>
      <c r="IH227" s="38"/>
      <c r="II227" s="38"/>
      <c r="IJ227" s="38"/>
      <c r="IK227" s="38"/>
      <c r="IL227" s="38"/>
      <c r="IM227" s="38"/>
      <c r="IN227" s="38"/>
      <c r="IO227" s="38"/>
      <c r="IP227" s="38"/>
      <c r="IQ227" s="38"/>
      <c r="IR227" s="38"/>
      <c r="IS227" s="38"/>
      <c r="IT227" s="38"/>
      <c r="IU227" s="38"/>
      <c r="IV227" s="38"/>
      <c r="IW227" s="38"/>
      <c r="IX227" s="38"/>
      <c r="IY227" s="38"/>
      <c r="IZ227" s="38"/>
      <c r="JA227" s="38"/>
      <c r="JB227" s="38"/>
      <c r="JC227" s="38"/>
      <c r="JD227" s="38"/>
      <c r="JE227" s="38"/>
      <c r="JF227" s="38"/>
      <c r="JG227" s="38"/>
      <c r="JH227" s="38"/>
      <c r="JI227" s="38"/>
      <c r="JJ227" s="38"/>
      <c r="JK227" s="38"/>
      <c r="JL227" s="38"/>
      <c r="JM227" s="38"/>
      <c r="JN227" s="38"/>
      <c r="JO227" s="38"/>
      <c r="JP227" s="38"/>
      <c r="JQ227" s="38"/>
      <c r="JR227" s="38"/>
      <c r="JS227" s="38"/>
      <c r="JT227" s="38"/>
      <c r="JU227" s="38"/>
      <c r="JV227" s="38"/>
      <c r="JW227" s="38"/>
      <c r="JX227" s="38"/>
      <c r="JY227" s="38"/>
      <c r="JZ227" s="38"/>
      <c r="KA227" s="38"/>
      <c r="KB227" s="38"/>
      <c r="KC227" s="38"/>
      <c r="KD227" s="38"/>
      <c r="KE227" s="38"/>
      <c r="KF227" s="38">
        <v>50</v>
      </c>
      <c r="KG227" s="38">
        <v>30</v>
      </c>
      <c r="KH227" s="38"/>
      <c r="KI227" s="38"/>
      <c r="KJ227" s="38"/>
      <c r="KK227" s="38"/>
      <c r="KL227" s="38"/>
      <c r="KM227" s="38"/>
      <c r="KN227" s="38"/>
      <c r="KO227" s="38"/>
      <c r="KP227" s="38"/>
      <c r="KQ227" s="38"/>
      <c r="KR227" s="38"/>
      <c r="KS227" s="38"/>
      <c r="KT227" s="38"/>
      <c r="KU227" s="38"/>
      <c r="KV227" s="38"/>
      <c r="KW227" s="38"/>
      <c r="KX227" s="38"/>
      <c r="KY227" s="38"/>
      <c r="KZ227" s="38"/>
      <c r="LA227" s="38"/>
      <c r="LB227" s="38"/>
      <c r="LC227" s="38"/>
      <c r="LD227" s="38"/>
      <c r="LE227" s="38"/>
      <c r="LF227" s="38"/>
      <c r="LG227" s="38"/>
      <c r="LH227" s="38"/>
      <c r="LI227" s="38"/>
      <c r="LJ227" s="38"/>
      <c r="LK227" s="38"/>
      <c r="LL227" s="38"/>
      <c r="LM227" s="38"/>
      <c r="LN227" s="38"/>
      <c r="LO227" s="38"/>
      <c r="LP227" s="38"/>
      <c r="LQ227" s="38"/>
      <c r="LR227" s="38"/>
      <c r="LS227" s="38"/>
      <c r="LT227" s="38"/>
      <c r="LU227" s="38"/>
      <c r="LV227" s="38"/>
      <c r="LW227" s="38"/>
      <c r="LX227" s="38"/>
      <c r="LY227" s="38"/>
      <c r="LZ227" s="38"/>
      <c r="MA227" s="38"/>
      <c r="MB227" s="38"/>
      <c r="MC227" s="38"/>
      <c r="MD227" s="38"/>
      <c r="ME227" s="38"/>
      <c r="MF227" s="38"/>
      <c r="MG227" s="38"/>
      <c r="MH227" s="38"/>
      <c r="MI227" s="38"/>
      <c r="MJ227" s="38"/>
      <c r="MK227" s="38"/>
      <c r="ML227" s="38"/>
      <c r="MM227" s="38"/>
      <c r="MN227" s="38"/>
      <c r="MO227" s="38">
        <v>30</v>
      </c>
      <c r="MP227" s="38"/>
      <c r="MQ227" s="38"/>
      <c r="MR227" s="38"/>
      <c r="MS227" s="38"/>
      <c r="MT227" s="38"/>
      <c r="MU227" s="38"/>
      <c r="MV227" s="38"/>
      <c r="MW227" s="38"/>
      <c r="MX227" s="38"/>
      <c r="MY227" s="38"/>
      <c r="MZ227" s="38"/>
      <c r="NA227" s="38"/>
      <c r="NB227" s="38"/>
      <c r="NC227" s="38"/>
      <c r="ND227" s="38"/>
      <c r="NE227" s="38"/>
      <c r="NF227" s="38"/>
      <c r="NG227" s="38"/>
      <c r="NH227" s="38"/>
      <c r="NI227" s="38"/>
      <c r="NJ227" s="38"/>
      <c r="NK227" s="38"/>
      <c r="NL227" s="38"/>
      <c r="NM227" s="38"/>
      <c r="NN227" s="38"/>
      <c r="NO227" s="38"/>
      <c r="NP227" s="38"/>
      <c r="NQ227" s="38"/>
      <c r="NR227" s="38"/>
      <c r="NS227" s="38"/>
      <c r="NT227" s="38"/>
      <c r="NU227" s="38"/>
      <c r="NV227" s="38"/>
      <c r="NW227" s="38"/>
      <c r="NX227" s="38"/>
      <c r="NY227" s="38"/>
      <c r="NZ227" s="38"/>
      <c r="OA227" s="38"/>
      <c r="OB227" s="38"/>
      <c r="OC227" s="38"/>
      <c r="OD227" s="38"/>
      <c r="OE227" s="38"/>
      <c r="OF227" s="38"/>
      <c r="OG227" s="38"/>
      <c r="OH227" s="38"/>
      <c r="OI227" s="38"/>
      <c r="OJ227" s="38"/>
      <c r="OK227" s="38"/>
      <c r="OL227" s="38"/>
      <c r="OM227" s="38"/>
      <c r="ON227" s="38"/>
      <c r="OO227" s="38"/>
      <c r="OP227" s="38"/>
      <c r="OQ227" s="38"/>
      <c r="OR227" s="38"/>
      <c r="OS227" s="38"/>
      <c r="OT227" s="38"/>
      <c r="OU227" s="38"/>
      <c r="OV227" s="38"/>
      <c r="OW227" s="38"/>
      <c r="OX227" s="38"/>
      <c r="OY227" s="38"/>
      <c r="OZ227" s="38"/>
      <c r="PA227" s="38"/>
      <c r="PB227" s="38"/>
      <c r="PC227" s="38"/>
      <c r="PD227" s="38"/>
      <c r="PE227" s="38"/>
      <c r="PF227" s="38"/>
      <c r="PG227" s="38"/>
      <c r="PH227" s="38"/>
      <c r="PI227" s="38"/>
      <c r="PJ227" s="38"/>
      <c r="PK227" s="38"/>
      <c r="PL227" s="38"/>
      <c r="PM227" s="38"/>
      <c r="PN227" s="38"/>
      <c r="PO227" s="38"/>
      <c r="PP227" s="38"/>
      <c r="PQ227" s="38"/>
      <c r="PR227" s="38"/>
      <c r="PS227" s="38"/>
      <c r="PT227" s="38"/>
      <c r="PU227" s="38"/>
      <c r="PV227" s="38"/>
      <c r="PW227" s="38"/>
      <c r="PX227" s="38"/>
      <c r="PY227" s="38"/>
      <c r="PZ227" s="38"/>
      <c r="QA227" s="38"/>
      <c r="QB227" s="38"/>
      <c r="QC227" s="38"/>
      <c r="QD227" s="38"/>
      <c r="QE227" s="38">
        <v>30</v>
      </c>
      <c r="QF227" s="38"/>
      <c r="QG227" s="38"/>
      <c r="QH227" s="38"/>
      <c r="QI227" s="38"/>
      <c r="QJ227" s="38"/>
      <c r="QK227" s="38"/>
      <c r="QL227" s="38"/>
      <c r="QM227" s="38"/>
      <c r="QN227" s="38"/>
      <c r="QO227" s="38"/>
      <c r="QP227" s="38"/>
      <c r="QQ227" s="38"/>
      <c r="QR227" s="38"/>
      <c r="QS227" s="38"/>
      <c r="QT227" s="38"/>
      <c r="QU227" s="38"/>
      <c r="QV227" s="38"/>
      <c r="QW227" s="38"/>
      <c r="QX227" s="38"/>
      <c r="QY227" s="38"/>
      <c r="QZ227" s="38"/>
      <c r="RA227" s="38"/>
      <c r="RB227" s="38"/>
      <c r="RC227" s="38"/>
      <c r="RD227" s="38"/>
      <c r="RE227" s="38"/>
      <c r="RF227" s="38"/>
      <c r="RG227" s="38"/>
      <c r="RH227" s="38"/>
      <c r="RI227" s="38"/>
      <c r="RJ227" s="38"/>
      <c r="RK227" s="38"/>
      <c r="RL227" s="38"/>
      <c r="RM227" s="38"/>
      <c r="RN227" s="38"/>
      <c r="RO227" s="38"/>
      <c r="RP227" s="38"/>
      <c r="RQ227" s="38"/>
      <c r="RR227" s="38"/>
      <c r="RS227" s="38"/>
      <c r="RT227" s="38"/>
      <c r="RU227" s="38"/>
      <c r="RV227" s="38"/>
      <c r="RW227" s="38"/>
      <c r="RX227" s="38"/>
      <c r="RY227" s="38"/>
      <c r="RZ227" s="38"/>
      <c r="SA227" s="38"/>
      <c r="SB227" s="38"/>
      <c r="SC227" s="38"/>
      <c r="SD227" s="38"/>
      <c r="SE227" s="38"/>
      <c r="SF227" s="38"/>
      <c r="SG227" s="38"/>
      <c r="SH227" s="38"/>
      <c r="SI227" s="38"/>
      <c r="SJ227" s="38"/>
      <c r="SK227" s="38"/>
      <c r="SL227" s="38"/>
      <c r="SM227" s="38"/>
      <c r="SN227" s="38"/>
      <c r="SO227" s="38"/>
      <c r="SP227" s="38"/>
      <c r="SQ227" s="38"/>
      <c r="SR227" s="38"/>
      <c r="SS227" s="38"/>
      <c r="ST227" s="38"/>
      <c r="SU227" s="38"/>
      <c r="SV227" s="38"/>
      <c r="SW227" s="38"/>
      <c r="SX227" s="38"/>
      <c r="SY227" s="38"/>
      <c r="SZ227" s="38"/>
      <c r="TA227" s="38"/>
      <c r="TB227" s="38"/>
      <c r="TC227" s="38"/>
      <c r="TD227" s="38"/>
      <c r="TE227" s="38"/>
      <c r="TF227" s="38"/>
      <c r="TG227" s="38"/>
      <c r="TH227" s="38"/>
      <c r="TI227" s="38"/>
      <c r="TJ227" s="38"/>
      <c r="TK227" s="38"/>
      <c r="TL227" s="38"/>
      <c r="TM227" s="38"/>
      <c r="TN227" s="38"/>
      <c r="TO227" s="38"/>
      <c r="TP227" s="38"/>
      <c r="TQ227" s="38"/>
      <c r="TR227" s="38"/>
      <c r="TS227" s="38"/>
      <c r="TT227" s="38"/>
      <c r="TU227" s="38"/>
      <c r="TV227" s="38"/>
      <c r="TW227" s="38"/>
      <c r="TX227" s="38"/>
      <c r="TY227" s="38"/>
      <c r="TZ227" s="38"/>
      <c r="UA227" s="38"/>
      <c r="UB227" s="38"/>
      <c r="UC227" s="38"/>
      <c r="UD227" s="38"/>
      <c r="UE227" s="38"/>
      <c r="UF227" s="38"/>
      <c r="UG227" s="38"/>
      <c r="UH227" s="38"/>
      <c r="UI227" s="38"/>
      <c r="UJ227" s="38"/>
      <c r="UK227" s="38"/>
      <c r="UL227" s="38"/>
      <c r="UM227" s="38"/>
      <c r="UN227" s="38"/>
      <c r="UO227" s="38"/>
      <c r="UP227" s="38"/>
      <c r="UQ227" s="38"/>
      <c r="UR227" s="38"/>
      <c r="US227" s="38"/>
      <c r="UT227" s="38"/>
      <c r="UU227" s="38"/>
      <c r="UV227" s="38"/>
      <c r="UW227" s="38"/>
      <c r="UX227" s="38"/>
      <c r="UY227" s="38"/>
      <c r="UZ227" s="38"/>
      <c r="VA227" s="38"/>
      <c r="VB227" s="38"/>
      <c r="VC227" s="38"/>
      <c r="VD227" s="38"/>
      <c r="VE227" s="38"/>
      <c r="VF227" s="38"/>
      <c r="VG227" s="38"/>
      <c r="VH227" s="38"/>
      <c r="VI227" s="38"/>
      <c r="VJ227" s="38"/>
      <c r="VK227" s="38"/>
      <c r="VL227" s="38"/>
      <c r="VM227" s="38"/>
      <c r="VN227" s="38"/>
      <c r="VO227" s="38"/>
      <c r="VP227" s="38"/>
      <c r="VQ227" s="38"/>
      <c r="VR227" s="38"/>
      <c r="VS227" s="38"/>
      <c r="VT227" s="38"/>
      <c r="VU227" s="38"/>
      <c r="VV227" s="38"/>
      <c r="VW227" s="38"/>
      <c r="VX227" s="38"/>
      <c r="VY227" s="38"/>
      <c r="VZ227" s="38"/>
      <c r="WA227" s="38"/>
      <c r="WB227" s="38"/>
      <c r="WC227" s="38"/>
      <c r="WD227" s="38"/>
      <c r="WE227" s="38"/>
      <c r="WF227" s="38"/>
      <c r="WG227" s="38"/>
      <c r="WH227" s="38"/>
      <c r="WI227" s="38"/>
      <c r="WJ227" s="38"/>
      <c r="WK227" s="38"/>
      <c r="WL227" s="38"/>
      <c r="WM227" s="38"/>
      <c r="WN227" s="38"/>
      <c r="WO227" s="38"/>
      <c r="WP227" s="38"/>
      <c r="WQ227" s="38">
        <v>70</v>
      </c>
      <c r="WR227" s="38"/>
      <c r="WS227" s="38"/>
      <c r="WT227" s="38"/>
      <c r="WU227" s="38"/>
      <c r="WV227" s="38"/>
      <c r="WW227" s="38"/>
      <c r="WX227" s="38">
        <v>70</v>
      </c>
      <c r="WY227" s="38"/>
      <c r="WZ227" s="38"/>
      <c r="XA227" s="38"/>
      <c r="XB227" s="38"/>
      <c r="XC227" s="38"/>
      <c r="XD227" s="38"/>
      <c r="XE227" s="38"/>
      <c r="XF227" s="38"/>
      <c r="XG227" s="38"/>
      <c r="XH227" s="38"/>
      <c r="XI227" s="38"/>
      <c r="XJ227" s="38"/>
      <c r="XK227" s="38"/>
      <c r="XL227" s="38"/>
      <c r="XM227" s="38"/>
      <c r="XN227" s="38"/>
      <c r="XO227" s="38"/>
      <c r="XP227" s="38"/>
      <c r="XQ227" s="38"/>
      <c r="XR227" s="38"/>
      <c r="XS227" s="38"/>
      <c r="XT227" s="38"/>
      <c r="XU227" s="38"/>
      <c r="XV227" s="38"/>
      <c r="XW227" s="38"/>
      <c r="XX227" s="38"/>
      <c r="XY227" s="38"/>
      <c r="XZ227" s="38"/>
      <c r="YA227" s="38"/>
      <c r="YB227" s="38"/>
      <c r="YC227" s="38"/>
      <c r="YD227" s="38"/>
      <c r="YE227" s="38"/>
      <c r="YF227" s="38"/>
      <c r="YG227" s="38"/>
      <c r="YH227" s="38"/>
      <c r="YI227" s="38"/>
      <c r="YJ227" s="38"/>
      <c r="YK227" s="38"/>
      <c r="YL227" s="38"/>
      <c r="YM227" s="38"/>
      <c r="YN227" s="38"/>
      <c r="YO227" s="38"/>
      <c r="YP227" s="38"/>
      <c r="YQ227" s="38"/>
      <c r="YR227" s="38"/>
      <c r="YS227" s="38"/>
      <c r="YT227" s="38"/>
      <c r="YU227" s="38"/>
      <c r="YV227" s="38"/>
      <c r="YW227" s="38"/>
      <c r="YX227" s="38"/>
      <c r="YY227" s="38"/>
      <c r="YZ227" s="38"/>
      <c r="ZA227" s="38"/>
      <c r="ZB227" s="38"/>
      <c r="ZC227" s="38"/>
      <c r="ZD227" s="38"/>
      <c r="ZE227" s="38"/>
      <c r="ZF227" s="38"/>
      <c r="ZG227" s="38"/>
      <c r="ZH227" s="38"/>
      <c r="ZI227" s="38"/>
      <c r="ZJ227" s="38"/>
      <c r="ZK227" s="38"/>
      <c r="ZL227" s="38"/>
      <c r="ZM227" s="38"/>
      <c r="ZN227" s="38"/>
      <c r="ZO227" s="38"/>
      <c r="ZP227" s="38"/>
      <c r="ZQ227" s="38"/>
      <c r="ZR227" s="38"/>
      <c r="ZS227" s="38"/>
      <c r="ZT227" s="38"/>
      <c r="ZU227" s="38"/>
      <c r="ZV227" s="38"/>
      <c r="ZW227" s="38"/>
      <c r="ZX227" s="38"/>
      <c r="ZY227" s="38"/>
      <c r="ZZ227" s="38"/>
      <c r="AAA227" s="38"/>
      <c r="AAB227" s="38"/>
      <c r="AAC227" s="38"/>
      <c r="AAD227" s="38"/>
      <c r="AAE227" s="38"/>
      <c r="AAF227" s="38"/>
      <c r="AAG227" s="38"/>
      <c r="AAH227" s="38"/>
      <c r="AAI227" s="38"/>
      <c r="AAJ227" s="31">
        <f t="shared" si="21"/>
        <v>0</v>
      </c>
      <c r="AAK227" s="5"/>
    </row>
    <row r="228" spans="1:713" s="36" customFormat="1" x14ac:dyDescent="0.25">
      <c r="A228" s="43" t="s">
        <v>224</v>
      </c>
      <c r="B228" s="77">
        <f t="shared" si="20"/>
        <v>0</v>
      </c>
      <c r="C228" s="69">
        <v>10</v>
      </c>
      <c r="D228" s="71">
        <v>43395</v>
      </c>
      <c r="E228" s="79">
        <v>17.3</v>
      </c>
      <c r="F228" s="79">
        <f t="shared" si="23"/>
        <v>0</v>
      </c>
      <c r="G228" s="77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  <c r="AK228" s="38"/>
      <c r="AL228" s="38"/>
      <c r="AM228" s="38"/>
      <c r="AN228" s="38"/>
      <c r="AO228" s="38"/>
      <c r="AP228" s="38"/>
      <c r="AQ228" s="38"/>
      <c r="AR228" s="38"/>
      <c r="AS228" s="38"/>
      <c r="AT228" s="38"/>
      <c r="AU228" s="38"/>
      <c r="AV228" s="38"/>
      <c r="AW228" s="38"/>
      <c r="AX228" s="38"/>
      <c r="AY228" s="38"/>
      <c r="AZ228" s="38"/>
      <c r="BA228" s="38"/>
      <c r="BB228" s="38"/>
      <c r="BC228" s="38"/>
      <c r="BD228" s="38"/>
      <c r="BE228" s="38"/>
      <c r="BF228" s="38"/>
      <c r="BG228" s="38"/>
      <c r="BH228" s="38"/>
      <c r="BI228" s="38"/>
      <c r="BJ228" s="38"/>
      <c r="BK228" s="38"/>
      <c r="BL228" s="38"/>
      <c r="BM228" s="38"/>
      <c r="BN228" s="38"/>
      <c r="BO228" s="38"/>
      <c r="BP228" s="38"/>
      <c r="BQ228" s="38"/>
      <c r="BR228" s="38"/>
      <c r="BS228" s="38"/>
      <c r="BT228" s="38"/>
      <c r="BU228" s="38"/>
      <c r="BV228" s="38"/>
      <c r="BW228" s="38"/>
      <c r="BX228" s="38"/>
      <c r="BY228" s="38"/>
      <c r="BZ228" s="38"/>
      <c r="CA228" s="38"/>
      <c r="CB228" s="38"/>
      <c r="CC228" s="38"/>
      <c r="CD228" s="38"/>
      <c r="CE228" s="38"/>
      <c r="CF228" s="38"/>
      <c r="CG228" s="38"/>
      <c r="CH228" s="38"/>
      <c r="CI228" s="38"/>
      <c r="CJ228" s="38"/>
      <c r="CK228" s="38"/>
      <c r="CL228" s="38"/>
      <c r="CM228" s="38"/>
      <c r="CN228" s="38"/>
      <c r="CO228" s="38"/>
      <c r="CP228" s="38"/>
      <c r="CQ228" s="38"/>
      <c r="CR228" s="38"/>
      <c r="CS228" s="38"/>
      <c r="CT228" s="38"/>
      <c r="CU228" s="38"/>
      <c r="CV228" s="38"/>
      <c r="CW228" s="38"/>
      <c r="CX228" s="38"/>
      <c r="CY228" s="38"/>
      <c r="CZ228" s="38"/>
      <c r="DA228" s="38"/>
      <c r="DB228" s="38"/>
      <c r="DC228" s="38"/>
      <c r="DD228" s="38"/>
      <c r="DE228" s="38"/>
      <c r="DF228" s="38"/>
      <c r="DG228" s="38"/>
      <c r="DH228" s="38"/>
      <c r="DI228" s="38"/>
      <c r="DJ228" s="38"/>
      <c r="DK228" s="38"/>
      <c r="DL228" s="38"/>
      <c r="DM228" s="38"/>
      <c r="DN228" s="38"/>
      <c r="DO228" s="38"/>
      <c r="DP228" s="38"/>
      <c r="DQ228" s="38"/>
      <c r="DR228" s="38"/>
      <c r="DS228" s="38"/>
      <c r="DT228" s="38"/>
      <c r="DU228" s="38"/>
      <c r="DV228" s="38"/>
      <c r="DW228" s="38"/>
      <c r="DX228" s="38"/>
      <c r="DY228" s="38"/>
      <c r="DZ228" s="38"/>
      <c r="EA228" s="38"/>
      <c r="EB228" s="38"/>
      <c r="EC228" s="38"/>
      <c r="ED228" s="38"/>
      <c r="EE228" s="38"/>
      <c r="EF228" s="38"/>
      <c r="EG228" s="38"/>
      <c r="EH228" s="38"/>
      <c r="EI228" s="38"/>
      <c r="EJ228" s="38"/>
      <c r="EK228" s="38"/>
      <c r="EL228" s="38"/>
      <c r="EM228" s="38"/>
      <c r="EN228" s="38"/>
      <c r="EO228" s="38"/>
      <c r="EP228" s="38"/>
      <c r="EQ228" s="38"/>
      <c r="ER228" s="38"/>
      <c r="ES228" s="38"/>
      <c r="ET228" s="38"/>
      <c r="EU228" s="38"/>
      <c r="EV228" s="38"/>
      <c r="EW228" s="38"/>
      <c r="EX228" s="38"/>
      <c r="EY228" s="38"/>
      <c r="EZ228" s="38"/>
      <c r="FA228" s="38"/>
      <c r="FB228" s="38"/>
      <c r="FC228" s="38"/>
      <c r="FD228" s="38"/>
      <c r="FE228" s="38"/>
      <c r="FF228" s="38"/>
      <c r="FG228" s="38"/>
      <c r="FH228" s="38"/>
      <c r="FI228" s="38"/>
      <c r="FJ228" s="38"/>
      <c r="FK228" s="38"/>
      <c r="FL228" s="38"/>
      <c r="FM228" s="38"/>
      <c r="FN228" s="38"/>
      <c r="FO228" s="38"/>
      <c r="FP228" s="38"/>
      <c r="FQ228" s="38"/>
      <c r="FR228" s="38"/>
      <c r="FS228" s="38"/>
      <c r="FT228" s="38"/>
      <c r="FU228" s="38"/>
      <c r="FV228" s="38"/>
      <c r="FW228" s="38"/>
      <c r="FX228" s="38"/>
      <c r="FY228" s="38"/>
      <c r="FZ228" s="38"/>
      <c r="GA228" s="38"/>
      <c r="GB228" s="38"/>
      <c r="GC228" s="38"/>
      <c r="GD228" s="38"/>
      <c r="GE228" s="38"/>
      <c r="GF228" s="38"/>
      <c r="GG228" s="38"/>
      <c r="GH228" s="38"/>
      <c r="GI228" s="38"/>
      <c r="GJ228" s="38"/>
      <c r="GK228" s="38"/>
      <c r="GL228" s="38"/>
      <c r="GM228" s="38"/>
      <c r="GN228" s="38"/>
      <c r="GO228" s="38"/>
      <c r="GP228" s="38"/>
      <c r="GQ228" s="38"/>
      <c r="GR228" s="38"/>
      <c r="GS228" s="38"/>
      <c r="GT228" s="38"/>
      <c r="GU228" s="38"/>
      <c r="GV228" s="38"/>
      <c r="GW228" s="38"/>
      <c r="GX228" s="38"/>
      <c r="GY228" s="38"/>
      <c r="GZ228" s="38"/>
      <c r="HA228" s="38"/>
      <c r="HB228" s="38"/>
      <c r="HC228" s="38"/>
      <c r="HD228" s="38"/>
      <c r="HE228" s="38"/>
      <c r="HF228" s="38"/>
      <c r="HG228" s="38"/>
      <c r="HH228" s="38"/>
      <c r="HI228" s="38"/>
      <c r="HJ228" s="38"/>
      <c r="HK228" s="38"/>
      <c r="HL228" s="38"/>
      <c r="HM228" s="38"/>
      <c r="HN228" s="38"/>
      <c r="HO228" s="38"/>
      <c r="HP228" s="38"/>
      <c r="HQ228" s="38"/>
      <c r="HR228" s="38"/>
      <c r="HS228" s="38"/>
      <c r="HT228" s="38"/>
      <c r="HU228" s="38"/>
      <c r="HV228" s="38"/>
      <c r="HW228" s="38"/>
      <c r="HX228" s="38"/>
      <c r="HY228" s="38"/>
      <c r="HZ228" s="38"/>
      <c r="IA228" s="38"/>
      <c r="IB228" s="38"/>
      <c r="IC228" s="38"/>
      <c r="ID228" s="38"/>
      <c r="IE228" s="38"/>
      <c r="IF228" s="38"/>
      <c r="IG228" s="38"/>
      <c r="IH228" s="38"/>
      <c r="II228" s="38"/>
      <c r="IJ228" s="38"/>
      <c r="IK228" s="38"/>
      <c r="IL228" s="38"/>
      <c r="IM228" s="38"/>
      <c r="IN228" s="38"/>
      <c r="IO228" s="38"/>
      <c r="IP228" s="38"/>
      <c r="IQ228" s="38"/>
      <c r="IR228" s="38"/>
      <c r="IS228" s="38"/>
      <c r="IT228" s="38"/>
      <c r="IU228" s="38"/>
      <c r="IV228" s="38"/>
      <c r="IW228" s="38"/>
      <c r="IX228" s="38"/>
      <c r="IY228" s="38"/>
      <c r="IZ228" s="38"/>
      <c r="JA228" s="38"/>
      <c r="JB228" s="38"/>
      <c r="JC228" s="38"/>
      <c r="JD228" s="38"/>
      <c r="JE228" s="38"/>
      <c r="JF228" s="38"/>
      <c r="JG228" s="38"/>
      <c r="JH228" s="38"/>
      <c r="JI228" s="38"/>
      <c r="JJ228" s="38"/>
      <c r="JK228" s="38"/>
      <c r="JL228" s="38"/>
      <c r="JM228" s="38"/>
      <c r="JN228" s="38"/>
      <c r="JO228" s="38"/>
      <c r="JP228" s="38"/>
      <c r="JQ228" s="38"/>
      <c r="JR228" s="38"/>
      <c r="JS228" s="38"/>
      <c r="JT228" s="38"/>
      <c r="JU228" s="38"/>
      <c r="JV228" s="38"/>
      <c r="JW228" s="38"/>
      <c r="JX228" s="38"/>
      <c r="JY228" s="38"/>
      <c r="JZ228" s="38"/>
      <c r="KA228" s="38"/>
      <c r="KB228" s="38"/>
      <c r="KC228" s="38"/>
      <c r="KD228" s="38"/>
      <c r="KE228" s="38"/>
      <c r="KF228" s="38"/>
      <c r="KG228" s="38"/>
      <c r="KH228" s="38"/>
      <c r="KI228" s="38"/>
      <c r="KJ228" s="38"/>
      <c r="KK228" s="38"/>
      <c r="KL228" s="38"/>
      <c r="KM228" s="38"/>
      <c r="KN228" s="38"/>
      <c r="KO228" s="38"/>
      <c r="KP228" s="38"/>
      <c r="KQ228" s="38"/>
      <c r="KR228" s="38"/>
      <c r="KS228" s="38"/>
      <c r="KT228" s="38"/>
      <c r="KU228" s="38"/>
      <c r="KV228" s="38"/>
      <c r="KW228" s="38"/>
      <c r="KX228" s="38"/>
      <c r="KY228" s="38"/>
      <c r="KZ228" s="38"/>
      <c r="LA228" s="38"/>
      <c r="LB228" s="38"/>
      <c r="LC228" s="38"/>
      <c r="LD228" s="38"/>
      <c r="LE228" s="38"/>
      <c r="LF228" s="38"/>
      <c r="LG228" s="38"/>
      <c r="LH228" s="38"/>
      <c r="LI228" s="38"/>
      <c r="LJ228" s="38"/>
      <c r="LK228" s="38"/>
      <c r="LL228" s="38"/>
      <c r="LM228" s="38"/>
      <c r="LN228" s="38"/>
      <c r="LO228" s="38"/>
      <c r="LP228" s="38"/>
      <c r="LQ228" s="38"/>
      <c r="LR228" s="38"/>
      <c r="LS228" s="38"/>
      <c r="LT228" s="38"/>
      <c r="LU228" s="38"/>
      <c r="LV228" s="38"/>
      <c r="LW228" s="38"/>
      <c r="LX228" s="38"/>
      <c r="LY228" s="38"/>
      <c r="LZ228" s="38"/>
      <c r="MA228" s="38"/>
      <c r="MB228" s="38"/>
      <c r="MC228" s="38"/>
      <c r="MD228" s="38"/>
      <c r="ME228" s="38"/>
      <c r="MF228" s="38"/>
      <c r="MG228" s="38"/>
      <c r="MH228" s="38"/>
      <c r="MI228" s="38"/>
      <c r="MJ228" s="38"/>
      <c r="MK228" s="38"/>
      <c r="ML228" s="38"/>
      <c r="MM228" s="38"/>
      <c r="MN228" s="38"/>
      <c r="MO228" s="38"/>
      <c r="MP228" s="38"/>
      <c r="MQ228" s="38"/>
      <c r="MR228" s="38"/>
      <c r="MS228" s="38"/>
      <c r="MT228" s="38"/>
      <c r="MU228" s="38"/>
      <c r="MV228" s="38"/>
      <c r="MW228" s="38"/>
      <c r="MX228" s="38"/>
      <c r="MY228" s="38"/>
      <c r="MZ228" s="38"/>
      <c r="NA228" s="38"/>
      <c r="NB228" s="38"/>
      <c r="NC228" s="38"/>
      <c r="ND228" s="38"/>
      <c r="NE228" s="38"/>
      <c r="NF228" s="38"/>
      <c r="NG228" s="38"/>
      <c r="NH228" s="38"/>
      <c r="NI228" s="38"/>
      <c r="NJ228" s="38"/>
      <c r="NK228" s="38"/>
      <c r="NL228" s="38"/>
      <c r="NM228" s="38"/>
      <c r="NN228" s="38"/>
      <c r="NO228" s="38"/>
      <c r="NP228" s="38"/>
      <c r="NQ228" s="38"/>
      <c r="NR228" s="38"/>
      <c r="NS228" s="38"/>
      <c r="NT228" s="38"/>
      <c r="NU228" s="38"/>
      <c r="NV228" s="38"/>
      <c r="NW228" s="38"/>
      <c r="NX228" s="38"/>
      <c r="NY228" s="38"/>
      <c r="NZ228" s="38"/>
      <c r="OA228" s="38"/>
      <c r="OB228" s="38"/>
      <c r="OC228" s="38"/>
      <c r="OD228" s="38"/>
      <c r="OE228" s="38"/>
      <c r="OF228" s="38"/>
      <c r="OG228" s="38"/>
      <c r="OH228" s="38"/>
      <c r="OI228" s="38"/>
      <c r="OJ228" s="38"/>
      <c r="OK228" s="38"/>
      <c r="OL228" s="38"/>
      <c r="OM228" s="38"/>
      <c r="ON228" s="38"/>
      <c r="OO228" s="38"/>
      <c r="OP228" s="38"/>
      <c r="OQ228" s="38"/>
      <c r="OR228" s="38"/>
      <c r="OS228" s="38"/>
      <c r="OT228" s="38"/>
      <c r="OU228" s="38"/>
      <c r="OV228" s="38"/>
      <c r="OW228" s="38"/>
      <c r="OX228" s="38"/>
      <c r="OY228" s="38"/>
      <c r="OZ228" s="38"/>
      <c r="PA228" s="38"/>
      <c r="PB228" s="38"/>
      <c r="PC228" s="38"/>
      <c r="PD228" s="38"/>
      <c r="PE228" s="38"/>
      <c r="PF228" s="38"/>
      <c r="PG228" s="38"/>
      <c r="PH228" s="38"/>
      <c r="PI228" s="38"/>
      <c r="PJ228" s="38"/>
      <c r="PK228" s="38"/>
      <c r="PL228" s="38"/>
      <c r="PM228" s="38"/>
      <c r="PN228" s="38"/>
      <c r="PO228" s="38"/>
      <c r="PP228" s="38"/>
      <c r="PQ228" s="38"/>
      <c r="PR228" s="38"/>
      <c r="PS228" s="38"/>
      <c r="PT228" s="38"/>
      <c r="PU228" s="38"/>
      <c r="PV228" s="38"/>
      <c r="PW228" s="38"/>
      <c r="PX228" s="38"/>
      <c r="PY228" s="38"/>
      <c r="PZ228" s="38"/>
      <c r="QA228" s="38"/>
      <c r="QB228" s="38"/>
      <c r="QC228" s="38"/>
      <c r="QD228" s="38"/>
      <c r="QE228" s="38">
        <v>40</v>
      </c>
      <c r="QF228" s="38"/>
      <c r="QG228" s="38"/>
      <c r="QH228" s="38"/>
      <c r="QI228" s="38"/>
      <c r="QJ228" s="38"/>
      <c r="QK228" s="38"/>
      <c r="QL228" s="38"/>
      <c r="QM228" s="38"/>
      <c r="QN228" s="38"/>
      <c r="QO228" s="38"/>
      <c r="QP228" s="38"/>
      <c r="QQ228" s="38"/>
      <c r="QR228" s="38"/>
      <c r="QS228" s="38"/>
      <c r="QT228" s="38"/>
      <c r="QU228" s="38"/>
      <c r="QV228" s="38"/>
      <c r="QW228" s="38"/>
      <c r="QX228" s="38"/>
      <c r="QY228" s="38"/>
      <c r="QZ228" s="38"/>
      <c r="RA228" s="38"/>
      <c r="RB228" s="38"/>
      <c r="RC228" s="38"/>
      <c r="RD228" s="38"/>
      <c r="RE228" s="38"/>
      <c r="RF228" s="38"/>
      <c r="RG228" s="38"/>
      <c r="RH228" s="38"/>
      <c r="RI228" s="38"/>
      <c r="RJ228" s="38"/>
      <c r="RK228" s="38"/>
      <c r="RL228" s="38"/>
      <c r="RM228" s="38"/>
      <c r="RN228" s="38"/>
      <c r="RO228" s="38"/>
      <c r="RP228" s="38"/>
      <c r="RQ228" s="38"/>
      <c r="RR228" s="38"/>
      <c r="RS228" s="38"/>
      <c r="RT228" s="38"/>
      <c r="RU228" s="38"/>
      <c r="RV228" s="38"/>
      <c r="RW228" s="38"/>
      <c r="RX228" s="38"/>
      <c r="RY228" s="38"/>
      <c r="RZ228" s="38"/>
      <c r="SA228" s="38"/>
      <c r="SB228" s="38"/>
      <c r="SC228" s="38"/>
      <c r="SD228" s="38"/>
      <c r="SE228" s="38"/>
      <c r="SF228" s="38"/>
      <c r="SG228" s="38"/>
      <c r="SH228" s="38"/>
      <c r="SI228" s="38"/>
      <c r="SJ228" s="38"/>
      <c r="SK228" s="38"/>
      <c r="SL228" s="38"/>
      <c r="SM228" s="38"/>
      <c r="SN228" s="38"/>
      <c r="SO228" s="38"/>
      <c r="SP228" s="38"/>
      <c r="SQ228" s="38"/>
      <c r="SR228" s="38"/>
      <c r="SS228" s="38"/>
      <c r="ST228" s="38"/>
      <c r="SU228" s="38"/>
      <c r="SV228" s="38"/>
      <c r="SW228" s="38"/>
      <c r="SX228" s="38"/>
      <c r="SY228" s="38"/>
      <c r="SZ228" s="38"/>
      <c r="TA228" s="38"/>
      <c r="TB228" s="38"/>
      <c r="TC228" s="38"/>
      <c r="TD228" s="38"/>
      <c r="TE228" s="38"/>
      <c r="TF228" s="38"/>
      <c r="TG228" s="38"/>
      <c r="TH228" s="38"/>
      <c r="TI228" s="38"/>
      <c r="TJ228" s="38"/>
      <c r="TK228" s="38"/>
      <c r="TL228" s="38"/>
      <c r="TM228" s="38"/>
      <c r="TN228" s="38"/>
      <c r="TO228" s="38"/>
      <c r="TP228" s="38"/>
      <c r="TQ228" s="38"/>
      <c r="TR228" s="38"/>
      <c r="TS228" s="38"/>
      <c r="TT228" s="38"/>
      <c r="TU228" s="38"/>
      <c r="TV228" s="38"/>
      <c r="TW228" s="38"/>
      <c r="TX228" s="38"/>
      <c r="TY228" s="38"/>
      <c r="TZ228" s="38"/>
      <c r="UA228" s="38"/>
      <c r="UB228" s="38"/>
      <c r="UC228" s="38"/>
      <c r="UD228" s="38">
        <v>40</v>
      </c>
      <c r="UE228" s="38"/>
      <c r="UF228" s="38"/>
      <c r="UG228" s="38"/>
      <c r="UH228" s="38"/>
      <c r="UI228" s="38"/>
      <c r="UJ228" s="38"/>
      <c r="UK228" s="38"/>
      <c r="UL228" s="38"/>
      <c r="UM228" s="38"/>
      <c r="UN228" s="38"/>
      <c r="UO228" s="38"/>
      <c r="UP228" s="38"/>
      <c r="UQ228" s="38"/>
      <c r="UR228" s="38"/>
      <c r="US228" s="38"/>
      <c r="UT228" s="38"/>
      <c r="UU228" s="38"/>
      <c r="UV228" s="38"/>
      <c r="UW228" s="38"/>
      <c r="UX228" s="38"/>
      <c r="UY228" s="38"/>
      <c r="UZ228" s="38"/>
      <c r="VA228" s="38"/>
      <c r="VB228" s="38"/>
      <c r="VC228" s="38"/>
      <c r="VD228" s="38"/>
      <c r="VE228" s="38"/>
      <c r="VF228" s="38"/>
      <c r="VG228" s="38"/>
      <c r="VH228" s="38"/>
      <c r="VI228" s="38"/>
      <c r="VJ228" s="38"/>
      <c r="VK228" s="38"/>
      <c r="VL228" s="38"/>
      <c r="VM228" s="38"/>
      <c r="VN228" s="38"/>
      <c r="VO228" s="38"/>
      <c r="VP228" s="38"/>
      <c r="VQ228" s="38"/>
      <c r="VR228" s="38"/>
      <c r="VS228" s="38"/>
      <c r="VT228" s="38"/>
      <c r="VU228" s="38"/>
      <c r="VV228" s="38"/>
      <c r="VW228" s="38"/>
      <c r="VX228" s="38"/>
      <c r="VY228" s="38"/>
      <c r="VZ228" s="38"/>
      <c r="WA228" s="38"/>
      <c r="WB228" s="38"/>
      <c r="WC228" s="38"/>
      <c r="WD228" s="38"/>
      <c r="WE228" s="38"/>
      <c r="WF228" s="38"/>
      <c r="WG228" s="38"/>
      <c r="WH228" s="38"/>
      <c r="WI228" s="38"/>
      <c r="WJ228" s="38"/>
      <c r="WK228" s="38"/>
      <c r="WL228" s="38"/>
      <c r="WM228" s="38"/>
      <c r="WN228" s="38"/>
      <c r="WO228" s="38"/>
      <c r="WP228" s="38"/>
      <c r="WQ228" s="38"/>
      <c r="WR228" s="38"/>
      <c r="WS228" s="38"/>
      <c r="WT228" s="38"/>
      <c r="WU228" s="38"/>
      <c r="WV228" s="38"/>
      <c r="WW228" s="38"/>
      <c r="WX228" s="38"/>
      <c r="WY228" s="38"/>
      <c r="WZ228" s="38"/>
      <c r="XA228" s="38"/>
      <c r="XB228" s="38"/>
      <c r="XC228" s="38"/>
      <c r="XD228" s="38"/>
      <c r="XE228" s="38"/>
      <c r="XF228" s="38"/>
      <c r="XG228" s="38"/>
      <c r="XH228" s="38"/>
      <c r="XI228" s="38"/>
      <c r="XJ228" s="38"/>
      <c r="XK228" s="38"/>
      <c r="XL228" s="38"/>
      <c r="XM228" s="38"/>
      <c r="XN228" s="38"/>
      <c r="XO228" s="38"/>
      <c r="XP228" s="38"/>
      <c r="XQ228" s="38"/>
      <c r="XR228" s="38"/>
      <c r="XS228" s="38"/>
      <c r="XT228" s="38"/>
      <c r="XU228" s="38"/>
      <c r="XV228" s="38"/>
      <c r="XW228" s="38"/>
      <c r="XX228" s="38"/>
      <c r="XY228" s="38"/>
      <c r="XZ228" s="38"/>
      <c r="YA228" s="38"/>
      <c r="YB228" s="38"/>
      <c r="YC228" s="38"/>
      <c r="YD228" s="38"/>
      <c r="YE228" s="38"/>
      <c r="YF228" s="38"/>
      <c r="YG228" s="38"/>
      <c r="YH228" s="38"/>
      <c r="YI228" s="38"/>
      <c r="YJ228" s="38"/>
      <c r="YK228" s="38"/>
      <c r="YL228" s="38"/>
      <c r="YM228" s="38"/>
      <c r="YN228" s="38"/>
      <c r="YO228" s="38"/>
      <c r="YP228" s="38"/>
      <c r="YQ228" s="38"/>
      <c r="YR228" s="38"/>
      <c r="YS228" s="38"/>
      <c r="YT228" s="38"/>
      <c r="YU228" s="38"/>
      <c r="YV228" s="38"/>
      <c r="YW228" s="38"/>
      <c r="YX228" s="38"/>
      <c r="YY228" s="38"/>
      <c r="YZ228" s="38"/>
      <c r="ZA228" s="38"/>
      <c r="ZB228" s="38"/>
      <c r="ZC228" s="38"/>
      <c r="ZD228" s="38"/>
      <c r="ZE228" s="38"/>
      <c r="ZF228" s="38"/>
      <c r="ZG228" s="38"/>
      <c r="ZH228" s="38"/>
      <c r="ZI228" s="38"/>
      <c r="ZJ228" s="38"/>
      <c r="ZK228" s="38"/>
      <c r="ZL228" s="38"/>
      <c r="ZM228" s="38"/>
      <c r="ZN228" s="38"/>
      <c r="ZO228" s="38"/>
      <c r="ZP228" s="38"/>
      <c r="ZQ228" s="38"/>
      <c r="ZR228" s="38"/>
      <c r="ZS228" s="38"/>
      <c r="ZT228" s="38"/>
      <c r="ZU228" s="38"/>
      <c r="ZV228" s="38"/>
      <c r="ZW228" s="38"/>
      <c r="ZX228" s="38"/>
      <c r="ZY228" s="38"/>
      <c r="ZZ228" s="38"/>
      <c r="AAA228" s="38"/>
      <c r="AAB228" s="38"/>
      <c r="AAC228" s="38"/>
      <c r="AAD228" s="38"/>
      <c r="AAE228" s="38"/>
      <c r="AAF228" s="38"/>
      <c r="AAG228" s="38"/>
      <c r="AAH228" s="38"/>
      <c r="AAI228" s="38"/>
      <c r="AAJ228" s="31">
        <f t="shared" si="21"/>
        <v>0</v>
      </c>
      <c r="AAK228" s="5"/>
    </row>
    <row r="229" spans="1:713" s="36" customFormat="1" x14ac:dyDescent="0.25">
      <c r="A229" s="43" t="s">
        <v>147</v>
      </c>
      <c r="B229" s="77">
        <f t="shared" si="20"/>
        <v>0</v>
      </c>
      <c r="C229" s="69">
        <v>0.8</v>
      </c>
      <c r="D229" s="71">
        <v>43374</v>
      </c>
      <c r="E229" s="79">
        <v>31.24</v>
      </c>
      <c r="F229" s="79">
        <f t="shared" si="23"/>
        <v>0</v>
      </c>
      <c r="G229" s="77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  <c r="AK229" s="38"/>
      <c r="AL229" s="38"/>
      <c r="AM229" s="38"/>
      <c r="AN229" s="38"/>
      <c r="AO229" s="38"/>
      <c r="AP229" s="38"/>
      <c r="AQ229" s="38"/>
      <c r="AR229" s="38"/>
      <c r="AS229" s="38"/>
      <c r="AT229" s="38"/>
      <c r="AU229" s="38"/>
      <c r="AV229" s="38"/>
      <c r="AW229" s="38"/>
      <c r="AX229" s="38"/>
      <c r="AY229" s="38"/>
      <c r="AZ229" s="38"/>
      <c r="BA229" s="38"/>
      <c r="BB229" s="38"/>
      <c r="BC229" s="38"/>
      <c r="BD229" s="38"/>
      <c r="BE229" s="38"/>
      <c r="BF229" s="38"/>
      <c r="BG229" s="38"/>
      <c r="BH229" s="38"/>
      <c r="BI229" s="38"/>
      <c r="BJ229" s="38"/>
      <c r="BK229" s="38"/>
      <c r="BL229" s="38"/>
      <c r="BM229" s="38"/>
      <c r="BN229" s="38"/>
      <c r="BO229" s="38"/>
      <c r="BP229" s="38"/>
      <c r="BQ229" s="38"/>
      <c r="BR229" s="38"/>
      <c r="BS229" s="38"/>
      <c r="BT229" s="38"/>
      <c r="BU229" s="38"/>
      <c r="BV229" s="38"/>
      <c r="BW229" s="38"/>
      <c r="BX229" s="38"/>
      <c r="BY229" s="38"/>
      <c r="BZ229" s="38"/>
      <c r="CA229" s="38"/>
      <c r="CB229" s="38"/>
      <c r="CC229" s="38"/>
      <c r="CD229" s="38"/>
      <c r="CE229" s="38"/>
      <c r="CF229" s="38"/>
      <c r="CG229" s="38"/>
      <c r="CH229" s="38"/>
      <c r="CI229" s="38"/>
      <c r="CJ229" s="38"/>
      <c r="CK229" s="38"/>
      <c r="CL229" s="38"/>
      <c r="CM229" s="38"/>
      <c r="CN229" s="38"/>
      <c r="CO229" s="38"/>
      <c r="CP229" s="38"/>
      <c r="CQ229" s="38"/>
      <c r="CR229" s="38"/>
      <c r="CS229" s="38"/>
      <c r="CT229" s="38"/>
      <c r="CU229" s="38"/>
      <c r="CV229" s="38"/>
      <c r="CW229" s="38"/>
      <c r="CX229" s="38"/>
      <c r="CY229" s="38"/>
      <c r="CZ229" s="38"/>
      <c r="DA229" s="38"/>
      <c r="DB229" s="38"/>
      <c r="DC229" s="38"/>
      <c r="DD229" s="38"/>
      <c r="DE229" s="38"/>
      <c r="DF229" s="38"/>
      <c r="DG229" s="38"/>
      <c r="DH229" s="38"/>
      <c r="DI229" s="38"/>
      <c r="DJ229" s="38"/>
      <c r="DK229" s="38"/>
      <c r="DL229" s="38"/>
      <c r="DM229" s="38"/>
      <c r="DN229" s="38"/>
      <c r="DO229" s="38"/>
      <c r="DP229" s="38"/>
      <c r="DQ229" s="38"/>
      <c r="DR229" s="38"/>
      <c r="DS229" s="38"/>
      <c r="DT229" s="38"/>
      <c r="DU229" s="38"/>
      <c r="DV229" s="38"/>
      <c r="DW229" s="38"/>
      <c r="DX229" s="38"/>
      <c r="DY229" s="38"/>
      <c r="DZ229" s="38"/>
      <c r="EA229" s="38"/>
      <c r="EB229" s="38"/>
      <c r="EC229" s="38"/>
      <c r="ED229" s="38"/>
      <c r="EE229" s="38"/>
      <c r="EF229" s="38"/>
      <c r="EG229" s="38"/>
      <c r="EH229" s="38"/>
      <c r="EI229" s="38"/>
      <c r="EJ229" s="38"/>
      <c r="EK229" s="38"/>
      <c r="EL229" s="38"/>
      <c r="EM229" s="38"/>
      <c r="EN229" s="38"/>
      <c r="EO229" s="38"/>
      <c r="EP229" s="38"/>
      <c r="EQ229" s="38"/>
      <c r="ER229" s="38"/>
      <c r="ES229" s="38"/>
      <c r="ET229" s="38"/>
      <c r="EU229" s="38"/>
      <c r="EV229" s="38"/>
      <c r="EW229" s="38"/>
      <c r="EX229" s="38"/>
      <c r="EY229" s="38"/>
      <c r="EZ229" s="38"/>
      <c r="FA229" s="38"/>
      <c r="FB229" s="38"/>
      <c r="FC229" s="38"/>
      <c r="FD229" s="38"/>
      <c r="FE229" s="38"/>
      <c r="FF229" s="38"/>
      <c r="FG229" s="38"/>
      <c r="FH229" s="38"/>
      <c r="FI229" s="38"/>
      <c r="FJ229" s="38"/>
      <c r="FK229" s="38"/>
      <c r="FL229" s="38"/>
      <c r="FM229" s="38"/>
      <c r="FN229" s="38"/>
      <c r="FO229" s="38"/>
      <c r="FP229" s="38"/>
      <c r="FQ229" s="38"/>
      <c r="FR229" s="38"/>
      <c r="FS229" s="38"/>
      <c r="FT229" s="38"/>
      <c r="FU229" s="38"/>
      <c r="FV229" s="38"/>
      <c r="FW229" s="38"/>
      <c r="FX229" s="38"/>
      <c r="FY229" s="38"/>
      <c r="FZ229" s="38"/>
      <c r="GA229" s="38"/>
      <c r="GB229" s="38">
        <v>0.8</v>
      </c>
      <c r="GC229" s="38"/>
      <c r="GD229" s="38"/>
      <c r="GE229" s="38"/>
      <c r="GF229" s="38"/>
      <c r="GG229" s="38"/>
      <c r="GH229" s="38"/>
      <c r="GI229" s="38"/>
      <c r="GJ229" s="38"/>
      <c r="GK229" s="38"/>
      <c r="GL229" s="38"/>
      <c r="GM229" s="38"/>
      <c r="GN229" s="38">
        <v>0.8</v>
      </c>
      <c r="GO229" s="38"/>
      <c r="GP229" s="38"/>
      <c r="GQ229" s="38"/>
      <c r="GR229" s="38"/>
      <c r="GS229" s="38"/>
      <c r="GT229" s="38"/>
      <c r="GU229" s="38"/>
      <c r="GV229" s="38"/>
      <c r="GW229" s="38"/>
      <c r="GX229" s="38"/>
      <c r="GY229" s="38"/>
      <c r="GZ229" s="38"/>
      <c r="HA229" s="38"/>
      <c r="HB229" s="38"/>
      <c r="HC229" s="38"/>
      <c r="HD229" s="38"/>
      <c r="HE229" s="38"/>
      <c r="HF229" s="38"/>
      <c r="HG229" s="38"/>
      <c r="HH229" s="38"/>
      <c r="HI229" s="38"/>
      <c r="HJ229" s="38"/>
      <c r="HK229" s="38"/>
      <c r="HL229" s="38"/>
      <c r="HM229" s="38"/>
      <c r="HN229" s="38"/>
      <c r="HO229" s="38"/>
      <c r="HP229" s="38"/>
      <c r="HQ229" s="38"/>
      <c r="HR229" s="38"/>
      <c r="HS229" s="38"/>
      <c r="HT229" s="38"/>
      <c r="HU229" s="38"/>
      <c r="HV229" s="38"/>
      <c r="HW229" s="38"/>
      <c r="HX229" s="38"/>
      <c r="HY229" s="38"/>
      <c r="HZ229" s="38"/>
      <c r="IA229" s="38"/>
      <c r="IB229" s="38"/>
      <c r="IC229" s="38"/>
      <c r="ID229" s="38"/>
      <c r="IE229" s="38"/>
      <c r="IF229" s="38"/>
      <c r="IG229" s="38"/>
      <c r="IH229" s="38"/>
      <c r="II229" s="38"/>
      <c r="IJ229" s="38"/>
      <c r="IK229" s="38"/>
      <c r="IL229" s="38"/>
      <c r="IM229" s="38"/>
      <c r="IN229" s="38"/>
      <c r="IO229" s="38"/>
      <c r="IP229" s="38"/>
      <c r="IQ229" s="38"/>
      <c r="IR229" s="38"/>
      <c r="IS229" s="38"/>
      <c r="IT229" s="38"/>
      <c r="IU229" s="38"/>
      <c r="IV229" s="38"/>
      <c r="IW229" s="38"/>
      <c r="IX229" s="38"/>
      <c r="IY229" s="38"/>
      <c r="IZ229" s="38"/>
      <c r="JA229" s="38"/>
      <c r="JB229" s="38"/>
      <c r="JC229" s="38"/>
      <c r="JD229" s="38"/>
      <c r="JE229" s="38"/>
      <c r="JF229" s="38"/>
      <c r="JG229" s="38"/>
      <c r="JH229" s="38"/>
      <c r="JI229" s="38"/>
      <c r="JJ229" s="38"/>
      <c r="JK229" s="38"/>
      <c r="JL229" s="38"/>
      <c r="JM229" s="38"/>
      <c r="JN229" s="38"/>
      <c r="JO229" s="38"/>
      <c r="JP229" s="38"/>
      <c r="JQ229" s="38"/>
      <c r="JR229" s="38"/>
      <c r="JS229" s="38"/>
      <c r="JT229" s="38"/>
      <c r="JU229" s="38"/>
      <c r="JV229" s="38"/>
      <c r="JW229" s="38"/>
      <c r="JX229" s="38"/>
      <c r="JY229" s="38"/>
      <c r="JZ229" s="38"/>
      <c r="KA229" s="38"/>
      <c r="KB229" s="38"/>
      <c r="KC229" s="38"/>
      <c r="KD229" s="38"/>
      <c r="KE229" s="38"/>
      <c r="KF229" s="38"/>
      <c r="KG229" s="38"/>
      <c r="KH229" s="38"/>
      <c r="KI229" s="38"/>
      <c r="KJ229" s="38"/>
      <c r="KK229" s="38"/>
      <c r="KL229" s="38"/>
      <c r="KM229" s="38"/>
      <c r="KN229" s="38"/>
      <c r="KO229" s="38"/>
      <c r="KP229" s="38"/>
      <c r="KQ229" s="38"/>
      <c r="KR229" s="38"/>
      <c r="KS229" s="38"/>
      <c r="KT229" s="38"/>
      <c r="KU229" s="38"/>
      <c r="KV229" s="38"/>
      <c r="KW229" s="38"/>
      <c r="KX229" s="38"/>
      <c r="KY229" s="38"/>
      <c r="KZ229" s="38"/>
      <c r="LA229" s="38"/>
      <c r="LB229" s="38"/>
      <c r="LC229" s="38"/>
      <c r="LD229" s="38"/>
      <c r="LE229" s="38"/>
      <c r="LF229" s="38"/>
      <c r="LG229" s="38"/>
      <c r="LH229" s="38"/>
      <c r="LI229" s="38"/>
      <c r="LJ229" s="38"/>
      <c r="LK229" s="38"/>
      <c r="LL229" s="38"/>
      <c r="LM229" s="38"/>
      <c r="LN229" s="38"/>
      <c r="LO229" s="38"/>
      <c r="LP229" s="38"/>
      <c r="LQ229" s="38"/>
      <c r="LR229" s="38"/>
      <c r="LS229" s="38"/>
      <c r="LT229" s="38"/>
      <c r="LU229" s="38"/>
      <c r="LV229" s="38"/>
      <c r="LW229" s="38"/>
      <c r="LX229" s="38"/>
      <c r="LY229" s="38"/>
      <c r="LZ229" s="38"/>
      <c r="MA229" s="38"/>
      <c r="MB229" s="38"/>
      <c r="MC229" s="38"/>
      <c r="MD229" s="38"/>
      <c r="ME229" s="38"/>
      <c r="MF229" s="38"/>
      <c r="MG229" s="38"/>
      <c r="MH229" s="38"/>
      <c r="MI229" s="38"/>
      <c r="MJ229" s="38"/>
      <c r="MK229" s="38"/>
      <c r="ML229" s="38"/>
      <c r="MM229" s="38"/>
      <c r="MN229" s="38"/>
      <c r="MO229" s="38"/>
      <c r="MP229" s="38"/>
      <c r="MQ229" s="38"/>
      <c r="MR229" s="38"/>
      <c r="MS229" s="38"/>
      <c r="MT229" s="38"/>
      <c r="MU229" s="38"/>
      <c r="MV229" s="38"/>
      <c r="MW229" s="38"/>
      <c r="MX229" s="38"/>
      <c r="MY229" s="38"/>
      <c r="MZ229" s="38"/>
      <c r="NA229" s="38"/>
      <c r="NB229" s="38"/>
      <c r="NC229" s="38"/>
      <c r="ND229" s="38"/>
      <c r="NE229" s="38"/>
      <c r="NF229" s="38"/>
      <c r="NG229" s="38"/>
      <c r="NH229" s="38"/>
      <c r="NI229" s="38"/>
      <c r="NJ229" s="38"/>
      <c r="NK229" s="38"/>
      <c r="NL229" s="38"/>
      <c r="NM229" s="38"/>
      <c r="NN229" s="38"/>
      <c r="NO229" s="38"/>
      <c r="NP229" s="38"/>
      <c r="NQ229" s="38">
        <v>1.6</v>
      </c>
      <c r="NR229" s="38"/>
      <c r="NS229" s="38"/>
      <c r="NT229" s="38"/>
      <c r="NU229" s="38">
        <v>1.6</v>
      </c>
      <c r="NV229" s="38"/>
      <c r="NW229" s="38"/>
      <c r="NX229" s="38"/>
      <c r="NY229" s="38"/>
      <c r="NZ229" s="38"/>
      <c r="OA229" s="38"/>
      <c r="OB229" s="38"/>
      <c r="OC229" s="38"/>
      <c r="OD229" s="38"/>
      <c r="OE229" s="38"/>
      <c r="OF229" s="38"/>
      <c r="OG229" s="38"/>
      <c r="OH229" s="38"/>
      <c r="OI229" s="38"/>
      <c r="OJ229" s="38"/>
      <c r="OK229" s="38"/>
      <c r="OL229" s="38"/>
      <c r="OM229" s="38"/>
      <c r="ON229" s="38"/>
      <c r="OO229" s="38"/>
      <c r="OP229" s="38"/>
      <c r="OQ229" s="38"/>
      <c r="OR229" s="38"/>
      <c r="OS229" s="38"/>
      <c r="OT229" s="38"/>
      <c r="OU229" s="38"/>
      <c r="OV229" s="38"/>
      <c r="OW229" s="38"/>
      <c r="OX229" s="38"/>
      <c r="OY229" s="38"/>
      <c r="OZ229" s="38"/>
      <c r="PA229" s="38"/>
      <c r="PB229" s="38"/>
      <c r="PC229" s="38"/>
      <c r="PD229" s="38"/>
      <c r="PE229" s="38"/>
      <c r="PF229" s="38"/>
      <c r="PG229" s="38"/>
      <c r="PH229" s="38"/>
      <c r="PI229" s="38"/>
      <c r="PJ229" s="38"/>
      <c r="PK229" s="38"/>
      <c r="PL229" s="38"/>
      <c r="PM229" s="38"/>
      <c r="PN229" s="38"/>
      <c r="PO229" s="38"/>
      <c r="PP229" s="38"/>
      <c r="PQ229" s="38"/>
      <c r="PR229" s="38"/>
      <c r="PS229" s="38"/>
      <c r="PT229" s="38"/>
      <c r="PU229" s="38"/>
      <c r="PV229" s="38"/>
      <c r="PW229" s="38"/>
      <c r="PX229" s="38"/>
      <c r="PY229" s="38"/>
      <c r="PZ229" s="38"/>
      <c r="QA229" s="38"/>
      <c r="QB229" s="38"/>
      <c r="QC229" s="38"/>
      <c r="QD229" s="38"/>
      <c r="QE229" s="38"/>
      <c r="QF229" s="38"/>
      <c r="QG229" s="38"/>
      <c r="QH229" s="38"/>
      <c r="QI229" s="38"/>
      <c r="QJ229" s="38"/>
      <c r="QK229" s="38"/>
      <c r="QL229" s="38"/>
      <c r="QM229" s="38"/>
      <c r="QN229" s="38"/>
      <c r="QO229" s="38"/>
      <c r="QP229" s="38"/>
      <c r="QQ229" s="38"/>
      <c r="QR229" s="38"/>
      <c r="QS229" s="38"/>
      <c r="QT229" s="38"/>
      <c r="QU229" s="38"/>
      <c r="QV229" s="38"/>
      <c r="QW229" s="38"/>
      <c r="QX229" s="38"/>
      <c r="QY229" s="38"/>
      <c r="QZ229" s="38"/>
      <c r="RA229" s="38"/>
      <c r="RB229" s="38"/>
      <c r="RC229" s="38"/>
      <c r="RD229" s="38"/>
      <c r="RE229" s="38"/>
      <c r="RF229" s="38"/>
      <c r="RG229" s="38"/>
      <c r="RH229" s="38"/>
      <c r="RI229" s="38"/>
      <c r="RJ229" s="38"/>
      <c r="RK229" s="38"/>
      <c r="RL229" s="38"/>
      <c r="RM229" s="38"/>
      <c r="RN229" s="38"/>
      <c r="RO229" s="38"/>
      <c r="RP229" s="38"/>
      <c r="RQ229" s="38"/>
      <c r="RR229" s="38"/>
      <c r="RS229" s="38"/>
      <c r="RT229" s="38"/>
      <c r="RU229" s="38"/>
      <c r="RV229" s="38"/>
      <c r="RW229" s="38"/>
      <c r="RX229" s="38"/>
      <c r="RY229" s="38"/>
      <c r="RZ229" s="38"/>
      <c r="SA229" s="38"/>
      <c r="SB229" s="38"/>
      <c r="SC229" s="38"/>
      <c r="SD229" s="38"/>
      <c r="SE229" s="38"/>
      <c r="SF229" s="38"/>
      <c r="SG229" s="38"/>
      <c r="SH229" s="38"/>
      <c r="SI229" s="38"/>
      <c r="SJ229" s="38"/>
      <c r="SK229" s="38"/>
      <c r="SL229" s="38"/>
      <c r="SM229" s="38"/>
      <c r="SN229" s="38"/>
      <c r="SO229" s="38"/>
      <c r="SP229" s="38"/>
      <c r="SQ229" s="38"/>
      <c r="SR229" s="38"/>
      <c r="SS229" s="38"/>
      <c r="ST229" s="38"/>
      <c r="SU229" s="38"/>
      <c r="SV229" s="38"/>
      <c r="SW229" s="38"/>
      <c r="SX229" s="38"/>
      <c r="SY229" s="38"/>
      <c r="SZ229" s="38"/>
      <c r="TA229" s="38"/>
      <c r="TB229" s="38"/>
      <c r="TC229" s="38"/>
      <c r="TD229" s="38"/>
      <c r="TE229" s="38">
        <v>0.8</v>
      </c>
      <c r="TF229" s="38"/>
      <c r="TG229" s="38"/>
      <c r="TH229" s="38"/>
      <c r="TI229" s="38"/>
      <c r="TJ229" s="38"/>
      <c r="TK229" s="38"/>
      <c r="TL229" s="38"/>
      <c r="TM229" s="38">
        <v>0.8</v>
      </c>
      <c r="TN229" s="38"/>
      <c r="TO229" s="38"/>
      <c r="TP229" s="38"/>
      <c r="TQ229" s="38"/>
      <c r="TR229" s="38"/>
      <c r="TS229" s="38"/>
      <c r="TT229" s="38"/>
      <c r="TU229" s="38"/>
      <c r="TV229" s="38"/>
      <c r="TW229" s="38"/>
      <c r="TX229" s="38"/>
      <c r="TY229" s="38"/>
      <c r="TZ229" s="38"/>
      <c r="UA229" s="38"/>
      <c r="UB229" s="38"/>
      <c r="UC229" s="38"/>
      <c r="UD229" s="38"/>
      <c r="UE229" s="38"/>
      <c r="UF229" s="38"/>
      <c r="UG229" s="38"/>
      <c r="UH229" s="38"/>
      <c r="UI229" s="38"/>
      <c r="UJ229" s="38"/>
      <c r="UK229" s="38"/>
      <c r="UL229" s="38"/>
      <c r="UM229" s="38"/>
      <c r="UN229" s="38"/>
      <c r="UO229" s="38"/>
      <c r="UP229" s="38"/>
      <c r="UQ229" s="38"/>
      <c r="UR229" s="38"/>
      <c r="US229" s="38"/>
      <c r="UT229" s="38"/>
      <c r="UU229" s="38"/>
      <c r="UV229" s="38"/>
      <c r="UW229" s="38"/>
      <c r="UX229" s="38"/>
      <c r="UY229" s="38"/>
      <c r="UZ229" s="38"/>
      <c r="VA229" s="38"/>
      <c r="VB229" s="38"/>
      <c r="VC229" s="38"/>
      <c r="VD229" s="38"/>
      <c r="VE229" s="38"/>
      <c r="VF229" s="38"/>
      <c r="VG229" s="38"/>
      <c r="VH229" s="38"/>
      <c r="VI229" s="38"/>
      <c r="VJ229" s="38"/>
      <c r="VK229" s="38"/>
      <c r="VL229" s="38"/>
      <c r="VM229" s="38"/>
      <c r="VN229" s="38"/>
      <c r="VO229" s="38"/>
      <c r="VP229" s="38"/>
      <c r="VQ229" s="38"/>
      <c r="VR229" s="38"/>
      <c r="VS229" s="38"/>
      <c r="VT229" s="38"/>
      <c r="VU229" s="38"/>
      <c r="VV229" s="38"/>
      <c r="VW229" s="38"/>
      <c r="VX229" s="38"/>
      <c r="VY229" s="38"/>
      <c r="VZ229" s="38"/>
      <c r="WA229" s="38"/>
      <c r="WB229" s="38"/>
      <c r="WC229" s="38"/>
      <c r="WD229" s="38"/>
      <c r="WE229" s="38"/>
      <c r="WF229" s="38"/>
      <c r="WG229" s="38"/>
      <c r="WH229" s="38"/>
      <c r="WI229" s="38"/>
      <c r="WJ229" s="38"/>
      <c r="WK229" s="38"/>
      <c r="WL229" s="38"/>
      <c r="WM229" s="38"/>
      <c r="WN229" s="38"/>
      <c r="WO229" s="38"/>
      <c r="WP229" s="38"/>
      <c r="WQ229" s="38"/>
      <c r="WR229" s="38"/>
      <c r="WS229" s="38"/>
      <c r="WT229" s="38"/>
      <c r="WU229" s="38"/>
      <c r="WV229" s="38"/>
      <c r="WW229" s="38"/>
      <c r="WX229" s="38"/>
      <c r="WY229" s="38"/>
      <c r="WZ229" s="38"/>
      <c r="XA229" s="38"/>
      <c r="XB229" s="38"/>
      <c r="XC229" s="38"/>
      <c r="XD229" s="38"/>
      <c r="XE229" s="38"/>
      <c r="XF229" s="38"/>
      <c r="XG229" s="38"/>
      <c r="XH229" s="38"/>
      <c r="XI229" s="38"/>
      <c r="XJ229" s="38"/>
      <c r="XK229" s="38"/>
      <c r="XL229" s="38"/>
      <c r="XM229" s="38"/>
      <c r="XN229" s="38"/>
      <c r="XO229" s="38"/>
      <c r="XP229" s="38"/>
      <c r="XQ229" s="38"/>
      <c r="XR229" s="38"/>
      <c r="XS229" s="38"/>
      <c r="XT229" s="38"/>
      <c r="XU229" s="38"/>
      <c r="XV229" s="38"/>
      <c r="XW229" s="38"/>
      <c r="XX229" s="38"/>
      <c r="XY229" s="38"/>
      <c r="XZ229" s="38"/>
      <c r="YA229" s="38"/>
      <c r="YB229" s="38"/>
      <c r="YC229" s="38"/>
      <c r="YD229" s="38"/>
      <c r="YE229" s="38"/>
      <c r="YF229" s="38"/>
      <c r="YG229" s="38"/>
      <c r="YH229" s="38"/>
      <c r="YI229" s="38"/>
      <c r="YJ229" s="38"/>
      <c r="YK229" s="38"/>
      <c r="YL229" s="38"/>
      <c r="YM229" s="38"/>
      <c r="YN229" s="38"/>
      <c r="YO229" s="38"/>
      <c r="YP229" s="38"/>
      <c r="YQ229" s="38"/>
      <c r="YR229" s="38"/>
      <c r="YS229" s="38"/>
      <c r="YT229" s="38"/>
      <c r="YU229" s="38"/>
      <c r="YV229" s="38"/>
      <c r="YW229" s="38"/>
      <c r="YX229" s="38"/>
      <c r="YY229" s="38"/>
      <c r="YZ229" s="38"/>
      <c r="ZA229" s="38"/>
      <c r="ZB229" s="38"/>
      <c r="ZC229" s="38"/>
      <c r="ZD229" s="38"/>
      <c r="ZE229" s="38"/>
      <c r="ZF229" s="38"/>
      <c r="ZG229" s="38"/>
      <c r="ZH229" s="38"/>
      <c r="ZI229" s="38"/>
      <c r="ZJ229" s="38"/>
      <c r="ZK229" s="38"/>
      <c r="ZL229" s="38"/>
      <c r="ZM229" s="38"/>
      <c r="ZN229" s="38"/>
      <c r="ZO229" s="38"/>
      <c r="ZP229" s="38"/>
      <c r="ZQ229" s="38"/>
      <c r="ZR229" s="38"/>
      <c r="ZS229" s="38"/>
      <c r="ZT229" s="38"/>
      <c r="ZU229" s="38"/>
      <c r="ZV229" s="38"/>
      <c r="ZW229" s="38"/>
      <c r="ZX229" s="38"/>
      <c r="ZY229" s="38"/>
      <c r="ZZ229" s="38"/>
      <c r="AAA229" s="38"/>
      <c r="AAB229" s="38"/>
      <c r="AAC229" s="38"/>
      <c r="AAD229" s="38"/>
      <c r="AAE229" s="38"/>
      <c r="AAF229" s="38"/>
      <c r="AAG229" s="38"/>
      <c r="AAH229" s="38"/>
      <c r="AAI229" s="38"/>
      <c r="AAJ229" s="31">
        <f t="shared" si="21"/>
        <v>0</v>
      </c>
      <c r="AAK229" s="5"/>
    </row>
    <row r="230" spans="1:713" s="36" customFormat="1" x14ac:dyDescent="0.25">
      <c r="A230" s="43" t="s">
        <v>134</v>
      </c>
      <c r="B230" s="77">
        <f t="shared" si="20"/>
        <v>0</v>
      </c>
      <c r="C230" s="69">
        <v>1</v>
      </c>
      <c r="D230" s="71">
        <v>43297</v>
      </c>
      <c r="E230" s="79">
        <v>91.46</v>
      </c>
      <c r="F230" s="79">
        <f t="shared" si="23"/>
        <v>0</v>
      </c>
      <c r="G230" s="77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  <c r="AK230" s="38"/>
      <c r="AL230" s="38"/>
      <c r="AM230" s="38"/>
      <c r="AN230" s="38"/>
      <c r="AO230" s="38"/>
      <c r="AP230" s="38"/>
      <c r="AQ230" s="38"/>
      <c r="AR230" s="38"/>
      <c r="AS230" s="38"/>
      <c r="AT230" s="38"/>
      <c r="AU230" s="38"/>
      <c r="AV230" s="38"/>
      <c r="AW230" s="38"/>
      <c r="AX230" s="38"/>
      <c r="AY230" s="38"/>
      <c r="AZ230" s="38"/>
      <c r="BA230" s="38"/>
      <c r="BB230" s="38"/>
      <c r="BC230" s="38"/>
      <c r="BD230" s="38"/>
      <c r="BE230" s="38"/>
      <c r="BF230" s="38"/>
      <c r="BG230" s="38"/>
      <c r="BH230" s="38"/>
      <c r="BI230" s="38"/>
      <c r="BJ230" s="38"/>
      <c r="BK230" s="38"/>
      <c r="BL230" s="38"/>
      <c r="BM230" s="38"/>
      <c r="BN230" s="38"/>
      <c r="BO230" s="38"/>
      <c r="BP230" s="38"/>
      <c r="BQ230" s="38"/>
      <c r="BR230" s="38"/>
      <c r="BS230" s="38"/>
      <c r="BT230" s="38"/>
      <c r="BU230" s="38"/>
      <c r="BV230" s="38"/>
      <c r="BW230" s="38"/>
      <c r="BX230" s="38"/>
      <c r="BY230" s="38"/>
      <c r="BZ230" s="38"/>
      <c r="CA230" s="38"/>
      <c r="CB230" s="38"/>
      <c r="CC230" s="38"/>
      <c r="CD230" s="38"/>
      <c r="CE230" s="38"/>
      <c r="CF230" s="38"/>
      <c r="CG230" s="38"/>
      <c r="CH230" s="38"/>
      <c r="CI230" s="38"/>
      <c r="CJ230" s="38"/>
      <c r="CK230" s="38"/>
      <c r="CL230" s="38"/>
      <c r="CM230" s="38"/>
      <c r="CN230" s="38"/>
      <c r="CO230" s="38"/>
      <c r="CP230" s="38"/>
      <c r="CQ230" s="38"/>
      <c r="CR230" s="38"/>
      <c r="CS230" s="38"/>
      <c r="CT230" s="38"/>
      <c r="CU230" s="38"/>
      <c r="CV230" s="38"/>
      <c r="CW230" s="38"/>
      <c r="CX230" s="38"/>
      <c r="CY230" s="38"/>
      <c r="CZ230" s="38"/>
      <c r="DA230" s="38"/>
      <c r="DB230" s="38"/>
      <c r="DC230" s="38"/>
      <c r="DD230" s="38"/>
      <c r="DE230" s="38"/>
      <c r="DF230" s="38"/>
      <c r="DG230" s="38"/>
      <c r="DH230" s="38"/>
      <c r="DI230" s="38"/>
      <c r="DJ230" s="38"/>
      <c r="DK230" s="38"/>
      <c r="DL230" s="38"/>
      <c r="DM230" s="38"/>
      <c r="DN230" s="38"/>
      <c r="DO230" s="38"/>
      <c r="DP230" s="38"/>
      <c r="DQ230" s="38"/>
      <c r="DR230" s="38"/>
      <c r="DS230" s="38"/>
      <c r="DT230" s="38"/>
      <c r="DU230" s="38"/>
      <c r="DV230" s="38"/>
      <c r="DW230" s="38"/>
      <c r="DX230" s="38"/>
      <c r="DY230" s="38"/>
      <c r="DZ230" s="38"/>
      <c r="EA230" s="38"/>
      <c r="EB230" s="38"/>
      <c r="EC230" s="38"/>
      <c r="ED230" s="38"/>
      <c r="EE230" s="38"/>
      <c r="EF230" s="38"/>
      <c r="EG230" s="38"/>
      <c r="EH230" s="38"/>
      <c r="EI230" s="38"/>
      <c r="EJ230" s="38"/>
      <c r="EK230" s="38"/>
      <c r="EL230" s="38"/>
      <c r="EM230" s="38"/>
      <c r="EN230" s="38"/>
      <c r="EO230" s="38"/>
      <c r="EP230" s="38"/>
      <c r="EQ230" s="38"/>
      <c r="ER230" s="38"/>
      <c r="ES230" s="38"/>
      <c r="ET230" s="38"/>
      <c r="EU230" s="38"/>
      <c r="EV230" s="38"/>
      <c r="EW230" s="38"/>
      <c r="EX230" s="38"/>
      <c r="EY230" s="38"/>
      <c r="EZ230" s="38"/>
      <c r="FA230" s="38"/>
      <c r="FB230" s="38"/>
      <c r="FC230" s="38"/>
      <c r="FD230" s="38"/>
      <c r="FE230" s="38"/>
      <c r="FF230" s="38"/>
      <c r="FG230" s="38"/>
      <c r="FH230" s="38"/>
      <c r="FI230" s="38"/>
      <c r="FJ230" s="38"/>
      <c r="FK230" s="38"/>
      <c r="FL230" s="38"/>
      <c r="FM230" s="38"/>
      <c r="FN230" s="38"/>
      <c r="FO230" s="38"/>
      <c r="FP230" s="38"/>
      <c r="FQ230" s="38"/>
      <c r="FR230" s="38"/>
      <c r="FS230" s="38"/>
      <c r="FT230" s="38"/>
      <c r="FU230" s="38"/>
      <c r="FV230" s="38"/>
      <c r="FW230" s="38"/>
      <c r="FX230" s="38"/>
      <c r="FY230" s="38"/>
      <c r="FZ230" s="38"/>
      <c r="GA230" s="38"/>
      <c r="GB230" s="38"/>
      <c r="GC230" s="38"/>
      <c r="GD230" s="38"/>
      <c r="GE230" s="38"/>
      <c r="GF230" s="38"/>
      <c r="GG230" s="38"/>
      <c r="GH230" s="38"/>
      <c r="GI230" s="38"/>
      <c r="GJ230" s="38"/>
      <c r="GK230" s="38"/>
      <c r="GL230" s="38"/>
      <c r="GM230" s="38"/>
      <c r="GN230" s="38"/>
      <c r="GO230" s="38"/>
      <c r="GP230" s="38"/>
      <c r="GQ230" s="38"/>
      <c r="GR230" s="38"/>
      <c r="GS230" s="38"/>
      <c r="GT230" s="38"/>
      <c r="GU230" s="38"/>
      <c r="GV230" s="38"/>
      <c r="GW230" s="38"/>
      <c r="GX230" s="38"/>
      <c r="GY230" s="38"/>
      <c r="GZ230" s="38"/>
      <c r="HA230" s="38"/>
      <c r="HB230" s="38"/>
      <c r="HC230" s="38"/>
      <c r="HD230" s="38"/>
      <c r="HE230" s="38"/>
      <c r="HF230" s="38"/>
      <c r="HG230" s="38"/>
      <c r="HH230" s="38"/>
      <c r="HI230" s="38"/>
      <c r="HJ230" s="38"/>
      <c r="HK230" s="38"/>
      <c r="HL230" s="38"/>
      <c r="HM230" s="38"/>
      <c r="HN230" s="38"/>
      <c r="HO230" s="38"/>
      <c r="HP230" s="38"/>
      <c r="HQ230" s="38"/>
      <c r="HR230" s="38"/>
      <c r="HS230" s="38"/>
      <c r="HT230" s="38"/>
      <c r="HU230" s="38"/>
      <c r="HV230" s="38"/>
      <c r="HW230" s="38"/>
      <c r="HX230" s="38"/>
      <c r="HY230" s="38"/>
      <c r="HZ230" s="38"/>
      <c r="IA230" s="38"/>
      <c r="IB230" s="38"/>
      <c r="IC230" s="38"/>
      <c r="ID230" s="38"/>
      <c r="IE230" s="38"/>
      <c r="IF230" s="38"/>
      <c r="IG230" s="38"/>
      <c r="IH230" s="38"/>
      <c r="II230" s="38"/>
      <c r="IJ230" s="38"/>
      <c r="IK230" s="38"/>
      <c r="IL230" s="38"/>
      <c r="IM230" s="38"/>
      <c r="IN230" s="38"/>
      <c r="IO230" s="38"/>
      <c r="IP230" s="38"/>
      <c r="IQ230" s="38"/>
      <c r="IR230" s="38"/>
      <c r="IS230" s="38"/>
      <c r="IT230" s="38"/>
      <c r="IU230" s="38"/>
      <c r="IV230" s="38"/>
      <c r="IW230" s="38"/>
      <c r="IX230" s="38"/>
      <c r="IY230" s="38"/>
      <c r="IZ230" s="38"/>
      <c r="JA230" s="38"/>
      <c r="JB230" s="38"/>
      <c r="JC230" s="38"/>
      <c r="JD230" s="38"/>
      <c r="JE230" s="38"/>
      <c r="JF230" s="38"/>
      <c r="JG230" s="38"/>
      <c r="JH230" s="38"/>
      <c r="JI230" s="38"/>
      <c r="JJ230" s="38"/>
      <c r="JK230" s="38"/>
      <c r="JL230" s="38"/>
      <c r="JM230" s="38"/>
      <c r="JN230" s="38"/>
      <c r="JO230" s="38"/>
      <c r="JP230" s="38"/>
      <c r="JQ230" s="38"/>
      <c r="JR230" s="38"/>
      <c r="JS230" s="38"/>
      <c r="JT230" s="38"/>
      <c r="JU230" s="38"/>
      <c r="JV230" s="38"/>
      <c r="JW230" s="38"/>
      <c r="JX230" s="38"/>
      <c r="JY230" s="38"/>
      <c r="JZ230" s="38"/>
      <c r="KA230" s="38"/>
      <c r="KB230" s="38"/>
      <c r="KC230" s="38"/>
      <c r="KD230" s="38"/>
      <c r="KE230" s="38"/>
      <c r="KF230" s="38"/>
      <c r="KG230" s="38"/>
      <c r="KH230" s="38"/>
      <c r="KI230" s="38"/>
      <c r="KJ230" s="38"/>
      <c r="KK230" s="38"/>
      <c r="KL230" s="38"/>
      <c r="KM230" s="38"/>
      <c r="KN230" s="38"/>
      <c r="KO230" s="38"/>
      <c r="KP230" s="38"/>
      <c r="KQ230" s="38"/>
      <c r="KR230" s="38"/>
      <c r="KS230" s="38"/>
      <c r="KT230" s="38"/>
      <c r="KU230" s="38"/>
      <c r="KV230" s="38"/>
      <c r="KW230" s="38"/>
      <c r="KX230" s="38"/>
      <c r="KY230" s="38"/>
      <c r="KZ230" s="38"/>
      <c r="LA230" s="38"/>
      <c r="LB230" s="38"/>
      <c r="LC230" s="38"/>
      <c r="LD230" s="38"/>
      <c r="LE230" s="38"/>
      <c r="LF230" s="38"/>
      <c r="LG230" s="38"/>
      <c r="LH230" s="38"/>
      <c r="LI230" s="38"/>
      <c r="LJ230" s="38"/>
      <c r="LK230" s="38"/>
      <c r="LL230" s="38"/>
      <c r="LM230" s="38"/>
      <c r="LN230" s="38"/>
      <c r="LO230" s="38"/>
      <c r="LP230" s="38"/>
      <c r="LQ230" s="38"/>
      <c r="LR230" s="38"/>
      <c r="LS230" s="38"/>
      <c r="LT230" s="38"/>
      <c r="LU230" s="38"/>
      <c r="LV230" s="38"/>
      <c r="LW230" s="38"/>
      <c r="LX230" s="38"/>
      <c r="LY230" s="38"/>
      <c r="LZ230" s="38"/>
      <c r="MA230" s="38"/>
      <c r="MB230" s="38"/>
      <c r="MC230" s="38"/>
      <c r="MD230" s="38"/>
      <c r="ME230" s="38"/>
      <c r="MF230" s="38"/>
      <c r="MG230" s="38"/>
      <c r="MH230" s="38"/>
      <c r="MI230" s="38"/>
      <c r="MJ230" s="38"/>
      <c r="MK230" s="38"/>
      <c r="ML230" s="38"/>
      <c r="MM230" s="38"/>
      <c r="MN230" s="38"/>
      <c r="MO230" s="38"/>
      <c r="MP230" s="38"/>
      <c r="MQ230" s="38"/>
      <c r="MR230" s="38"/>
      <c r="MS230" s="38"/>
      <c r="MT230" s="38"/>
      <c r="MU230" s="38"/>
      <c r="MV230" s="38"/>
      <c r="MW230" s="38"/>
      <c r="MX230" s="38"/>
      <c r="MY230" s="38"/>
      <c r="MZ230" s="38"/>
      <c r="NA230" s="38"/>
      <c r="NB230" s="38"/>
      <c r="NC230" s="38"/>
      <c r="ND230" s="38"/>
      <c r="NE230" s="38"/>
      <c r="NF230" s="38"/>
      <c r="NG230" s="38"/>
      <c r="NH230" s="38"/>
      <c r="NI230" s="38"/>
      <c r="NJ230" s="38"/>
      <c r="NK230" s="38"/>
      <c r="NL230" s="38"/>
      <c r="NM230" s="38"/>
      <c r="NN230" s="38"/>
      <c r="NO230" s="38"/>
      <c r="NP230" s="38"/>
      <c r="NQ230" s="38"/>
      <c r="NR230" s="38"/>
      <c r="NS230" s="38"/>
      <c r="NT230" s="38"/>
      <c r="NU230" s="38"/>
      <c r="NV230" s="38"/>
      <c r="NW230" s="38"/>
      <c r="NX230" s="38">
        <v>1</v>
      </c>
      <c r="NY230" s="38"/>
      <c r="NZ230" s="38"/>
      <c r="OA230" s="38">
        <v>1</v>
      </c>
      <c r="OB230" s="38"/>
      <c r="OC230" s="38"/>
      <c r="OD230" s="38"/>
      <c r="OE230" s="38"/>
      <c r="OF230" s="38"/>
      <c r="OG230" s="38"/>
      <c r="OH230" s="38"/>
      <c r="OI230" s="38"/>
      <c r="OJ230" s="38"/>
      <c r="OK230" s="38"/>
      <c r="OL230" s="38"/>
      <c r="OM230" s="38"/>
      <c r="ON230" s="38"/>
      <c r="OO230" s="38"/>
      <c r="OP230" s="38"/>
      <c r="OQ230" s="38"/>
      <c r="OR230" s="38"/>
      <c r="OS230" s="38"/>
      <c r="OT230" s="38"/>
      <c r="OU230" s="38"/>
      <c r="OV230" s="38"/>
      <c r="OW230" s="38"/>
      <c r="OX230" s="38"/>
      <c r="OY230" s="38"/>
      <c r="OZ230" s="38"/>
      <c r="PA230" s="38"/>
      <c r="PB230" s="38"/>
      <c r="PC230" s="38"/>
      <c r="PD230" s="38"/>
      <c r="PE230" s="38"/>
      <c r="PF230" s="38"/>
      <c r="PG230" s="38"/>
      <c r="PH230" s="38"/>
      <c r="PI230" s="38"/>
      <c r="PJ230" s="38"/>
      <c r="PK230" s="38"/>
      <c r="PL230" s="38"/>
      <c r="PM230" s="38"/>
      <c r="PN230" s="38"/>
      <c r="PO230" s="38"/>
      <c r="PP230" s="38"/>
      <c r="PQ230" s="38"/>
      <c r="PR230" s="38"/>
      <c r="PS230" s="38"/>
      <c r="PT230" s="38"/>
      <c r="PU230" s="38"/>
      <c r="PV230" s="38"/>
      <c r="PW230" s="38"/>
      <c r="PX230" s="38"/>
      <c r="PY230" s="38"/>
      <c r="PZ230" s="38"/>
      <c r="QA230" s="38"/>
      <c r="QB230" s="38"/>
      <c r="QC230" s="38"/>
      <c r="QD230" s="38"/>
      <c r="QE230" s="38"/>
      <c r="QF230" s="38"/>
      <c r="QG230" s="38"/>
      <c r="QH230" s="38"/>
      <c r="QI230" s="38"/>
      <c r="QJ230" s="38"/>
      <c r="QK230" s="38"/>
      <c r="QL230" s="38"/>
      <c r="QM230" s="38"/>
      <c r="QN230" s="38"/>
      <c r="QO230" s="38"/>
      <c r="QP230" s="38"/>
      <c r="QQ230" s="38"/>
      <c r="QR230" s="38"/>
      <c r="QS230" s="38"/>
      <c r="QT230" s="38"/>
      <c r="QU230" s="38"/>
      <c r="QV230" s="38"/>
      <c r="QW230" s="38"/>
      <c r="QX230" s="38"/>
      <c r="QY230" s="38"/>
      <c r="QZ230" s="38"/>
      <c r="RA230" s="38"/>
      <c r="RB230" s="38"/>
      <c r="RC230" s="38"/>
      <c r="RD230" s="38"/>
      <c r="RE230" s="38"/>
      <c r="RF230" s="38"/>
      <c r="RG230" s="38"/>
      <c r="RH230" s="38"/>
      <c r="RI230" s="38"/>
      <c r="RJ230" s="38"/>
      <c r="RK230" s="38"/>
      <c r="RL230" s="38"/>
      <c r="RM230" s="38"/>
      <c r="RN230" s="38"/>
      <c r="RO230" s="38"/>
      <c r="RP230" s="38"/>
      <c r="RQ230" s="38"/>
      <c r="RR230" s="38"/>
      <c r="RS230" s="38"/>
      <c r="RT230" s="38"/>
      <c r="RU230" s="38"/>
      <c r="RV230" s="38"/>
      <c r="RW230" s="38"/>
      <c r="RX230" s="38"/>
      <c r="RY230" s="38"/>
      <c r="RZ230" s="38"/>
      <c r="SA230" s="38"/>
      <c r="SB230" s="38"/>
      <c r="SC230" s="38"/>
      <c r="SD230" s="38"/>
      <c r="SE230" s="38"/>
      <c r="SF230" s="38"/>
      <c r="SG230" s="38"/>
      <c r="SH230" s="38"/>
      <c r="SI230" s="38"/>
      <c r="SJ230" s="38"/>
      <c r="SK230" s="38"/>
      <c r="SL230" s="38"/>
      <c r="SM230" s="38"/>
      <c r="SN230" s="38"/>
      <c r="SO230" s="38"/>
      <c r="SP230" s="38"/>
      <c r="SQ230" s="38"/>
      <c r="SR230" s="38"/>
      <c r="SS230" s="38"/>
      <c r="ST230" s="38"/>
      <c r="SU230" s="38"/>
      <c r="SV230" s="38"/>
      <c r="SW230" s="38"/>
      <c r="SX230" s="38"/>
      <c r="SY230" s="38"/>
      <c r="SZ230" s="38"/>
      <c r="TA230" s="38"/>
      <c r="TB230" s="38"/>
      <c r="TC230" s="38"/>
      <c r="TD230" s="38"/>
      <c r="TE230" s="38"/>
      <c r="TF230" s="38"/>
      <c r="TG230" s="38"/>
      <c r="TH230" s="38"/>
      <c r="TI230" s="38"/>
      <c r="TJ230" s="38"/>
      <c r="TK230" s="38"/>
      <c r="TL230" s="38"/>
      <c r="TM230" s="38"/>
      <c r="TN230" s="38"/>
      <c r="TO230" s="38"/>
      <c r="TP230" s="38"/>
      <c r="TQ230" s="38"/>
      <c r="TR230" s="38"/>
      <c r="TS230" s="38"/>
      <c r="TT230" s="38"/>
      <c r="TU230" s="38"/>
      <c r="TV230" s="38"/>
      <c r="TW230" s="38"/>
      <c r="TX230" s="38"/>
      <c r="TY230" s="38"/>
      <c r="TZ230" s="38"/>
      <c r="UA230" s="38"/>
      <c r="UB230" s="38"/>
      <c r="UC230" s="38"/>
      <c r="UD230" s="38"/>
      <c r="UE230" s="38"/>
      <c r="UF230" s="38"/>
      <c r="UG230" s="38"/>
      <c r="UH230" s="38"/>
      <c r="UI230" s="38"/>
      <c r="UJ230" s="38"/>
      <c r="UK230" s="38"/>
      <c r="UL230" s="38"/>
      <c r="UM230" s="38"/>
      <c r="UN230" s="38"/>
      <c r="UO230" s="38"/>
      <c r="UP230" s="38"/>
      <c r="UQ230" s="38"/>
      <c r="UR230" s="38"/>
      <c r="US230" s="38"/>
      <c r="UT230" s="38"/>
      <c r="UU230" s="38"/>
      <c r="UV230" s="38"/>
      <c r="UW230" s="38"/>
      <c r="UX230" s="38"/>
      <c r="UY230" s="38"/>
      <c r="UZ230" s="38"/>
      <c r="VA230" s="38"/>
      <c r="VB230" s="38"/>
      <c r="VC230" s="38"/>
      <c r="VD230" s="38"/>
      <c r="VE230" s="38"/>
      <c r="VF230" s="38"/>
      <c r="VG230" s="38"/>
      <c r="VH230" s="38"/>
      <c r="VI230" s="38"/>
      <c r="VJ230" s="38"/>
      <c r="VK230" s="38"/>
      <c r="VL230" s="38"/>
      <c r="VM230" s="38"/>
      <c r="VN230" s="38"/>
      <c r="VO230" s="38"/>
      <c r="VP230" s="38"/>
      <c r="VQ230" s="38"/>
      <c r="VR230" s="38"/>
      <c r="VS230" s="38"/>
      <c r="VT230" s="38"/>
      <c r="VU230" s="38"/>
      <c r="VV230" s="38"/>
      <c r="VW230" s="38"/>
      <c r="VX230" s="38"/>
      <c r="VY230" s="38"/>
      <c r="VZ230" s="38"/>
      <c r="WA230" s="38"/>
      <c r="WB230" s="38"/>
      <c r="WC230" s="38"/>
      <c r="WD230" s="38"/>
      <c r="WE230" s="38"/>
      <c r="WF230" s="38"/>
      <c r="WG230" s="38"/>
      <c r="WH230" s="38"/>
      <c r="WI230" s="38"/>
      <c r="WJ230" s="38"/>
      <c r="WK230" s="38"/>
      <c r="WL230" s="38"/>
      <c r="WM230" s="38"/>
      <c r="WN230" s="38"/>
      <c r="WO230" s="38"/>
      <c r="WP230" s="38"/>
      <c r="WQ230" s="38"/>
      <c r="WR230" s="38"/>
      <c r="WS230" s="38"/>
      <c r="WT230" s="38"/>
      <c r="WU230" s="38"/>
      <c r="WV230" s="38"/>
      <c r="WW230" s="38"/>
      <c r="WX230" s="38"/>
      <c r="WY230" s="38"/>
      <c r="WZ230" s="38"/>
      <c r="XA230" s="38"/>
      <c r="XB230" s="38"/>
      <c r="XC230" s="38"/>
      <c r="XD230" s="38"/>
      <c r="XE230" s="38"/>
      <c r="XF230" s="38"/>
      <c r="XG230" s="38"/>
      <c r="XH230" s="38"/>
      <c r="XI230" s="38"/>
      <c r="XJ230" s="38"/>
      <c r="XK230" s="38"/>
      <c r="XL230" s="38"/>
      <c r="XM230" s="38"/>
      <c r="XN230" s="38"/>
      <c r="XO230" s="38"/>
      <c r="XP230" s="38"/>
      <c r="XQ230" s="38"/>
      <c r="XR230" s="38"/>
      <c r="XS230" s="38"/>
      <c r="XT230" s="38"/>
      <c r="XU230" s="38"/>
      <c r="XV230" s="38"/>
      <c r="XW230" s="38"/>
      <c r="XX230" s="38"/>
      <c r="XY230" s="38"/>
      <c r="XZ230" s="38"/>
      <c r="YA230" s="38"/>
      <c r="YB230" s="38"/>
      <c r="YC230" s="38"/>
      <c r="YD230" s="38"/>
      <c r="YE230" s="38"/>
      <c r="YF230" s="38"/>
      <c r="YG230" s="38"/>
      <c r="YH230" s="38"/>
      <c r="YI230" s="38"/>
      <c r="YJ230" s="38"/>
      <c r="YK230" s="38"/>
      <c r="YL230" s="38"/>
      <c r="YM230" s="38"/>
      <c r="YN230" s="38"/>
      <c r="YO230" s="38"/>
      <c r="YP230" s="38"/>
      <c r="YQ230" s="38"/>
      <c r="YR230" s="38"/>
      <c r="YS230" s="38"/>
      <c r="YT230" s="38"/>
      <c r="YU230" s="38"/>
      <c r="YV230" s="38"/>
      <c r="YW230" s="38"/>
      <c r="YX230" s="38"/>
      <c r="YY230" s="38"/>
      <c r="YZ230" s="38"/>
      <c r="ZA230" s="38"/>
      <c r="ZB230" s="38"/>
      <c r="ZC230" s="38"/>
      <c r="ZD230" s="38"/>
      <c r="ZE230" s="38"/>
      <c r="ZF230" s="38"/>
      <c r="ZG230" s="38"/>
      <c r="ZH230" s="38"/>
      <c r="ZI230" s="38"/>
      <c r="ZJ230" s="38"/>
      <c r="ZK230" s="38"/>
      <c r="ZL230" s="38"/>
      <c r="ZM230" s="38"/>
      <c r="ZN230" s="38"/>
      <c r="ZO230" s="38"/>
      <c r="ZP230" s="38"/>
      <c r="ZQ230" s="38"/>
      <c r="ZR230" s="38"/>
      <c r="ZS230" s="38"/>
      <c r="ZT230" s="38"/>
      <c r="ZU230" s="38"/>
      <c r="ZV230" s="38"/>
      <c r="ZW230" s="38"/>
      <c r="ZX230" s="38"/>
      <c r="ZY230" s="38"/>
      <c r="ZZ230" s="38"/>
      <c r="AAA230" s="38"/>
      <c r="AAB230" s="38"/>
      <c r="AAC230" s="38"/>
      <c r="AAD230" s="38"/>
      <c r="AAE230" s="38"/>
      <c r="AAF230" s="38"/>
      <c r="AAG230" s="38"/>
      <c r="AAH230" s="38"/>
      <c r="AAI230" s="38"/>
      <c r="AAJ230" s="31">
        <f t="shared" si="21"/>
        <v>0</v>
      </c>
      <c r="AAK230" s="5"/>
    </row>
    <row r="231" spans="1:713" s="36" customFormat="1" ht="13.5" customHeight="1" x14ac:dyDescent="0.25">
      <c r="A231" s="26" t="s">
        <v>24</v>
      </c>
      <c r="B231" s="77">
        <f t="shared" si="20"/>
        <v>0</v>
      </c>
      <c r="C231" s="69">
        <v>10</v>
      </c>
      <c r="D231" s="71">
        <v>43461</v>
      </c>
      <c r="E231" s="79">
        <v>12.86</v>
      </c>
      <c r="F231" s="79">
        <f t="shared" si="23"/>
        <v>0</v>
      </c>
      <c r="G231" s="77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  <c r="AK231" s="38"/>
      <c r="AL231" s="38"/>
      <c r="AM231" s="38"/>
      <c r="AN231" s="38"/>
      <c r="AO231" s="38"/>
      <c r="AP231" s="38"/>
      <c r="AQ231" s="38"/>
      <c r="AR231" s="38"/>
      <c r="AS231" s="38"/>
      <c r="AT231" s="38"/>
      <c r="AU231" s="38"/>
      <c r="AV231" s="38"/>
      <c r="AW231" s="38"/>
      <c r="AX231" s="38"/>
      <c r="AY231" s="38"/>
      <c r="AZ231" s="38"/>
      <c r="BA231" s="38"/>
      <c r="BB231" s="38"/>
      <c r="BC231" s="38"/>
      <c r="BD231" s="38"/>
      <c r="BE231" s="38"/>
      <c r="BF231" s="38"/>
      <c r="BG231" s="38"/>
      <c r="BH231" s="38"/>
      <c r="BI231" s="38"/>
      <c r="BJ231" s="38"/>
      <c r="BK231" s="38"/>
      <c r="BL231" s="38"/>
      <c r="BM231" s="38"/>
      <c r="BN231" s="38"/>
      <c r="BO231" s="38"/>
      <c r="BP231" s="38"/>
      <c r="BQ231" s="38"/>
      <c r="BR231" s="38"/>
      <c r="BS231" s="38"/>
      <c r="BT231" s="38"/>
      <c r="BU231" s="38"/>
      <c r="BV231" s="38"/>
      <c r="BW231" s="38"/>
      <c r="BX231" s="38"/>
      <c r="BY231" s="38"/>
      <c r="BZ231" s="38"/>
      <c r="CA231" s="38"/>
      <c r="CB231" s="38"/>
      <c r="CC231" s="38"/>
      <c r="CD231" s="38"/>
      <c r="CE231" s="38"/>
      <c r="CF231" s="38"/>
      <c r="CG231" s="38"/>
      <c r="CH231" s="38"/>
      <c r="CI231" s="38"/>
      <c r="CJ231" s="38"/>
      <c r="CK231" s="38"/>
      <c r="CL231" s="38"/>
      <c r="CM231" s="38"/>
      <c r="CN231" s="38"/>
      <c r="CO231" s="38"/>
      <c r="CP231" s="38"/>
      <c r="CQ231" s="38"/>
      <c r="CR231" s="38"/>
      <c r="CS231" s="38"/>
      <c r="CT231" s="38"/>
      <c r="CU231" s="38"/>
      <c r="CV231" s="38"/>
      <c r="CW231" s="38"/>
      <c r="CX231" s="38"/>
      <c r="CY231" s="38"/>
      <c r="CZ231" s="38"/>
      <c r="DA231" s="38"/>
      <c r="DB231" s="38"/>
      <c r="DC231" s="38"/>
      <c r="DD231" s="38"/>
      <c r="DE231" s="38"/>
      <c r="DF231" s="38"/>
      <c r="DG231" s="38"/>
      <c r="DH231" s="38"/>
      <c r="DI231" s="38"/>
      <c r="DJ231" s="38"/>
      <c r="DK231" s="38"/>
      <c r="DL231" s="38"/>
      <c r="DM231" s="38"/>
      <c r="DN231" s="38"/>
      <c r="DO231" s="38"/>
      <c r="DP231" s="38"/>
      <c r="DQ231" s="38"/>
      <c r="DR231" s="38"/>
      <c r="DS231" s="38"/>
      <c r="DT231" s="38"/>
      <c r="DU231" s="38"/>
      <c r="DV231" s="38"/>
      <c r="DW231" s="38"/>
      <c r="DX231" s="38"/>
      <c r="DY231" s="38"/>
      <c r="DZ231" s="38"/>
      <c r="EA231" s="38"/>
      <c r="EB231" s="38"/>
      <c r="EC231" s="38"/>
      <c r="ED231" s="38"/>
      <c r="EE231" s="38"/>
      <c r="EF231" s="38"/>
      <c r="EG231" s="38"/>
      <c r="EH231" s="38"/>
      <c r="EI231" s="38"/>
      <c r="EJ231" s="38"/>
      <c r="EK231" s="38"/>
      <c r="EL231" s="38"/>
      <c r="EM231" s="38"/>
      <c r="EN231" s="38"/>
      <c r="EO231" s="38"/>
      <c r="EP231" s="38"/>
      <c r="EQ231" s="38"/>
      <c r="ER231" s="38"/>
      <c r="ES231" s="38"/>
      <c r="ET231" s="38"/>
      <c r="EU231" s="38"/>
      <c r="EV231" s="38"/>
      <c r="EW231" s="38"/>
      <c r="EX231" s="38"/>
      <c r="EY231" s="38"/>
      <c r="EZ231" s="38"/>
      <c r="FA231" s="38"/>
      <c r="FB231" s="38"/>
      <c r="FC231" s="38"/>
      <c r="FD231" s="38"/>
      <c r="FE231" s="38"/>
      <c r="FF231" s="38"/>
      <c r="FG231" s="38"/>
      <c r="FH231" s="38"/>
      <c r="FI231" s="38"/>
      <c r="FJ231" s="38"/>
      <c r="FK231" s="38"/>
      <c r="FL231" s="38"/>
      <c r="FM231" s="38"/>
      <c r="FN231" s="38"/>
      <c r="FO231" s="38"/>
      <c r="FP231" s="38"/>
      <c r="FQ231" s="38"/>
      <c r="FR231" s="38"/>
      <c r="FS231" s="38"/>
      <c r="FT231" s="38"/>
      <c r="FU231" s="38"/>
      <c r="FV231" s="38"/>
      <c r="FW231" s="38"/>
      <c r="FX231" s="38"/>
      <c r="FY231" s="38"/>
      <c r="FZ231" s="38"/>
      <c r="GA231" s="38"/>
      <c r="GB231" s="38"/>
      <c r="GC231" s="38"/>
      <c r="GD231" s="38"/>
      <c r="GE231" s="38"/>
      <c r="GF231" s="38"/>
      <c r="GG231" s="38"/>
      <c r="GH231" s="38"/>
      <c r="GI231" s="38"/>
      <c r="GJ231" s="38"/>
      <c r="GK231" s="38"/>
      <c r="GL231" s="38"/>
      <c r="GM231" s="38"/>
      <c r="GN231" s="38"/>
      <c r="GO231" s="38"/>
      <c r="GP231" s="38"/>
      <c r="GQ231" s="38"/>
      <c r="GR231" s="38"/>
      <c r="GS231" s="38"/>
      <c r="GT231" s="38"/>
      <c r="GU231" s="38"/>
      <c r="GV231" s="38"/>
      <c r="GW231" s="38"/>
      <c r="GX231" s="38"/>
      <c r="GY231" s="38"/>
      <c r="GZ231" s="38"/>
      <c r="HA231" s="38"/>
      <c r="HB231" s="38"/>
      <c r="HC231" s="38"/>
      <c r="HD231" s="38"/>
      <c r="HE231" s="38"/>
      <c r="HF231" s="38"/>
      <c r="HG231" s="38"/>
      <c r="HH231" s="38"/>
      <c r="HI231" s="38"/>
      <c r="HJ231" s="38"/>
      <c r="HK231" s="38"/>
      <c r="HL231" s="38"/>
      <c r="HM231" s="38"/>
      <c r="HN231" s="38"/>
      <c r="HO231" s="38"/>
      <c r="HP231" s="38"/>
      <c r="HQ231" s="38"/>
      <c r="HR231" s="38"/>
      <c r="HS231" s="38"/>
      <c r="HT231" s="38"/>
      <c r="HU231" s="38"/>
      <c r="HV231" s="38"/>
      <c r="HW231" s="38"/>
      <c r="HX231" s="38"/>
      <c r="HY231" s="38"/>
      <c r="HZ231" s="38"/>
      <c r="IA231" s="38"/>
      <c r="IB231" s="38"/>
      <c r="IC231" s="38"/>
      <c r="ID231" s="38"/>
      <c r="IE231" s="38"/>
      <c r="IF231" s="38"/>
      <c r="IG231" s="38"/>
      <c r="IH231" s="38"/>
      <c r="II231" s="38"/>
      <c r="IJ231" s="38"/>
      <c r="IK231" s="38"/>
      <c r="IL231" s="38"/>
      <c r="IM231" s="38"/>
      <c r="IN231" s="38"/>
      <c r="IO231" s="38"/>
      <c r="IP231" s="38"/>
      <c r="IQ231" s="38"/>
      <c r="IR231" s="38"/>
      <c r="IS231" s="38"/>
      <c r="IT231" s="38"/>
      <c r="IU231" s="38"/>
      <c r="IV231" s="38"/>
      <c r="IW231" s="38"/>
      <c r="IX231" s="38"/>
      <c r="IY231" s="38"/>
      <c r="IZ231" s="38"/>
      <c r="JA231" s="38"/>
      <c r="JB231" s="38"/>
      <c r="JC231" s="38"/>
      <c r="JD231" s="38"/>
      <c r="JE231" s="38"/>
      <c r="JF231" s="38"/>
      <c r="JG231" s="38"/>
      <c r="JH231" s="38"/>
      <c r="JI231" s="38"/>
      <c r="JJ231" s="38"/>
      <c r="JK231" s="38"/>
      <c r="JL231" s="38"/>
      <c r="JM231" s="38"/>
      <c r="JN231" s="38"/>
      <c r="JO231" s="38"/>
      <c r="JP231" s="38"/>
      <c r="JQ231" s="38"/>
      <c r="JR231" s="38"/>
      <c r="JS231" s="38"/>
      <c r="JT231" s="38"/>
      <c r="JU231" s="38"/>
      <c r="JV231" s="38"/>
      <c r="JW231" s="38"/>
      <c r="JX231" s="38"/>
      <c r="JY231" s="38"/>
      <c r="JZ231" s="38"/>
      <c r="KA231" s="38"/>
      <c r="KB231" s="38"/>
      <c r="KC231" s="38"/>
      <c r="KD231" s="38"/>
      <c r="KE231" s="38"/>
      <c r="KF231" s="38"/>
      <c r="KG231" s="38"/>
      <c r="KH231" s="38"/>
      <c r="KI231" s="38"/>
      <c r="KJ231" s="38"/>
      <c r="KK231" s="38"/>
      <c r="KL231" s="38"/>
      <c r="KM231" s="38"/>
      <c r="KN231" s="38"/>
      <c r="KO231" s="38"/>
      <c r="KP231" s="38"/>
      <c r="KQ231" s="38"/>
      <c r="KR231" s="38"/>
      <c r="KS231" s="38"/>
      <c r="KT231" s="38"/>
      <c r="KU231" s="38"/>
      <c r="KV231" s="38"/>
      <c r="KW231" s="38"/>
      <c r="KX231" s="38"/>
      <c r="KY231" s="38"/>
      <c r="KZ231" s="38"/>
      <c r="LA231" s="38"/>
      <c r="LB231" s="38"/>
      <c r="LC231" s="38"/>
      <c r="LD231" s="38"/>
      <c r="LE231" s="38"/>
      <c r="LF231" s="38"/>
      <c r="LG231" s="38"/>
      <c r="LH231" s="38"/>
      <c r="LI231" s="38"/>
      <c r="LJ231" s="38"/>
      <c r="LK231" s="38"/>
      <c r="LL231" s="38"/>
      <c r="LM231" s="38"/>
      <c r="LN231" s="38"/>
      <c r="LO231" s="38"/>
      <c r="LP231" s="38"/>
      <c r="LQ231" s="38"/>
      <c r="LR231" s="38"/>
      <c r="LS231" s="38"/>
      <c r="LT231" s="38"/>
      <c r="LU231" s="38"/>
      <c r="LV231" s="38"/>
      <c r="LW231" s="38"/>
      <c r="LX231" s="38"/>
      <c r="LY231" s="38"/>
      <c r="LZ231" s="38"/>
      <c r="MA231" s="38"/>
      <c r="MB231" s="38"/>
      <c r="MC231" s="38"/>
      <c r="MD231" s="38"/>
      <c r="ME231" s="38"/>
      <c r="MF231" s="38"/>
      <c r="MG231" s="38"/>
      <c r="MH231" s="38"/>
      <c r="MI231" s="38"/>
      <c r="MJ231" s="38"/>
      <c r="MK231" s="38"/>
      <c r="ML231" s="38"/>
      <c r="MM231" s="38"/>
      <c r="MN231" s="38"/>
      <c r="MO231" s="38"/>
      <c r="MP231" s="38"/>
      <c r="MQ231" s="38"/>
      <c r="MR231" s="38"/>
      <c r="MS231" s="38"/>
      <c r="MT231" s="38"/>
      <c r="MU231" s="38"/>
      <c r="MV231" s="38"/>
      <c r="MW231" s="38"/>
      <c r="MX231" s="38"/>
      <c r="MY231" s="38"/>
      <c r="MZ231" s="38"/>
      <c r="NA231" s="38"/>
      <c r="NB231" s="38"/>
      <c r="NC231" s="38"/>
      <c r="ND231" s="38"/>
      <c r="NE231" s="38">
        <v>20</v>
      </c>
      <c r="NF231" s="38"/>
      <c r="NG231" s="38"/>
      <c r="NH231" s="38"/>
      <c r="NI231" s="38"/>
      <c r="NJ231" s="38"/>
      <c r="NK231" s="38"/>
      <c r="NL231" s="38"/>
      <c r="NM231" s="38"/>
      <c r="NN231" s="38"/>
      <c r="NO231" s="38"/>
      <c r="NP231" s="38"/>
      <c r="NQ231" s="38"/>
      <c r="NR231" s="38"/>
      <c r="NS231" s="38"/>
      <c r="NT231" s="38"/>
      <c r="NU231" s="38"/>
      <c r="NV231" s="38"/>
      <c r="NW231" s="38"/>
      <c r="NX231" s="38"/>
      <c r="NY231" s="38"/>
      <c r="NZ231" s="38"/>
      <c r="OA231" s="38"/>
      <c r="OB231" s="38"/>
      <c r="OC231" s="38"/>
      <c r="OD231" s="38"/>
      <c r="OE231" s="38"/>
      <c r="OF231" s="38"/>
      <c r="OG231" s="38"/>
      <c r="OH231" s="38"/>
      <c r="OI231" s="38"/>
      <c r="OJ231" s="38"/>
      <c r="OK231" s="38"/>
      <c r="OL231" s="38">
        <v>20</v>
      </c>
      <c r="OM231" s="38"/>
      <c r="ON231" s="38"/>
      <c r="OO231" s="38"/>
      <c r="OP231" s="38"/>
      <c r="OQ231" s="38"/>
      <c r="OR231" s="38"/>
      <c r="OS231" s="38"/>
      <c r="OT231" s="38"/>
      <c r="OU231" s="38"/>
      <c r="OV231" s="38"/>
      <c r="OW231" s="38"/>
      <c r="OX231" s="38"/>
      <c r="OY231" s="38"/>
      <c r="OZ231" s="38"/>
      <c r="PA231" s="38"/>
      <c r="PB231" s="38"/>
      <c r="PC231" s="38"/>
      <c r="PD231" s="38"/>
      <c r="PE231" s="38"/>
      <c r="PF231" s="38"/>
      <c r="PG231" s="38"/>
      <c r="PH231" s="38"/>
      <c r="PI231" s="38"/>
      <c r="PJ231" s="38"/>
      <c r="PK231" s="38"/>
      <c r="PL231" s="38"/>
      <c r="PM231" s="38">
        <v>10</v>
      </c>
      <c r="PN231" s="38"/>
      <c r="PO231" s="38"/>
      <c r="PP231" s="38"/>
      <c r="PQ231" s="38"/>
      <c r="PR231" s="38"/>
      <c r="PS231" s="38"/>
      <c r="PT231" s="38"/>
      <c r="PU231" s="38"/>
      <c r="PV231" s="38"/>
      <c r="PW231" s="38"/>
      <c r="PX231" s="38"/>
      <c r="PY231" s="38"/>
      <c r="PZ231" s="38"/>
      <c r="QA231" s="38"/>
      <c r="QB231" s="38"/>
      <c r="QC231" s="38"/>
      <c r="QD231" s="38"/>
      <c r="QE231" s="38"/>
      <c r="QF231" s="38"/>
      <c r="QG231" s="38"/>
      <c r="QH231" s="38"/>
      <c r="QI231" s="38"/>
      <c r="QJ231" s="38"/>
      <c r="QK231" s="38"/>
      <c r="QL231" s="38"/>
      <c r="QM231" s="38"/>
      <c r="QN231" s="38"/>
      <c r="QO231" s="38"/>
      <c r="QP231" s="38"/>
      <c r="QQ231" s="38"/>
      <c r="QR231" s="38"/>
      <c r="QS231" s="38"/>
      <c r="QT231" s="38"/>
      <c r="QU231" s="38"/>
      <c r="QV231" s="38"/>
      <c r="QW231" s="38"/>
      <c r="QX231" s="38"/>
      <c r="QY231" s="38"/>
      <c r="QZ231" s="38"/>
      <c r="RA231" s="38"/>
      <c r="RB231" s="38"/>
      <c r="RC231" s="38"/>
      <c r="RD231" s="38"/>
      <c r="RE231" s="38"/>
      <c r="RF231" s="38"/>
      <c r="RG231" s="38"/>
      <c r="RH231" s="38"/>
      <c r="RI231" s="38"/>
      <c r="RJ231" s="38"/>
      <c r="RK231" s="38"/>
      <c r="RL231" s="38"/>
      <c r="RM231" s="38"/>
      <c r="RN231" s="38"/>
      <c r="RO231" s="38"/>
      <c r="RP231" s="38"/>
      <c r="RQ231" s="38"/>
      <c r="RR231" s="38"/>
      <c r="RS231" s="38"/>
      <c r="RT231" s="38"/>
      <c r="RU231" s="38"/>
      <c r="RV231" s="38"/>
      <c r="RW231" s="38"/>
      <c r="RX231" s="38"/>
      <c r="RY231" s="38"/>
      <c r="RZ231" s="38"/>
      <c r="SA231" s="38"/>
      <c r="SB231" s="38"/>
      <c r="SC231" s="38"/>
      <c r="SD231" s="38"/>
      <c r="SE231" s="38"/>
      <c r="SF231" s="38"/>
      <c r="SG231" s="38"/>
      <c r="SH231" s="38"/>
      <c r="SI231" s="38"/>
      <c r="SJ231" s="38"/>
      <c r="SK231" s="38"/>
      <c r="SL231" s="38"/>
      <c r="SM231" s="38"/>
      <c r="SN231" s="38"/>
      <c r="SO231" s="38"/>
      <c r="SP231" s="38"/>
      <c r="SQ231" s="38"/>
      <c r="SR231" s="38"/>
      <c r="SS231" s="38"/>
      <c r="ST231" s="38"/>
      <c r="SU231" s="38">
        <v>10</v>
      </c>
      <c r="SV231" s="38"/>
      <c r="SW231" s="38"/>
      <c r="SX231" s="38"/>
      <c r="SY231" s="38"/>
      <c r="SZ231" s="38"/>
      <c r="TA231" s="38"/>
      <c r="TB231" s="38"/>
      <c r="TC231" s="38"/>
      <c r="TD231" s="38"/>
      <c r="TE231" s="38"/>
      <c r="TF231" s="38"/>
      <c r="TG231" s="38"/>
      <c r="TH231" s="38"/>
      <c r="TI231" s="38"/>
      <c r="TJ231" s="38"/>
      <c r="TK231" s="38"/>
      <c r="TL231" s="38"/>
      <c r="TM231" s="38"/>
      <c r="TN231" s="38"/>
      <c r="TO231" s="38"/>
      <c r="TP231" s="38"/>
      <c r="TQ231" s="38"/>
      <c r="TR231" s="38"/>
      <c r="TS231" s="38"/>
      <c r="TT231" s="38"/>
      <c r="TU231" s="38"/>
      <c r="TV231" s="38"/>
      <c r="TW231" s="38"/>
      <c r="TX231" s="38"/>
      <c r="TY231" s="38"/>
      <c r="TZ231" s="38"/>
      <c r="UA231" s="38"/>
      <c r="UB231" s="38"/>
      <c r="UC231" s="38"/>
      <c r="UD231" s="38"/>
      <c r="UE231" s="38"/>
      <c r="UF231" s="38"/>
      <c r="UG231" s="38"/>
      <c r="UH231" s="38"/>
      <c r="UI231" s="38"/>
      <c r="UJ231" s="38"/>
      <c r="UK231" s="38"/>
      <c r="UL231" s="38"/>
      <c r="UM231" s="38"/>
      <c r="UN231" s="38"/>
      <c r="UO231" s="38"/>
      <c r="UP231" s="38"/>
      <c r="UQ231" s="38"/>
      <c r="UR231" s="38"/>
      <c r="US231" s="38"/>
      <c r="UT231" s="38"/>
      <c r="UU231" s="38"/>
      <c r="UV231" s="38"/>
      <c r="UW231" s="38"/>
      <c r="UX231" s="38"/>
      <c r="UY231" s="38"/>
      <c r="UZ231" s="38"/>
      <c r="VA231" s="38"/>
      <c r="VB231" s="38"/>
      <c r="VC231" s="38"/>
      <c r="VD231" s="38"/>
      <c r="VE231" s="38"/>
      <c r="VF231" s="38"/>
      <c r="VG231" s="38"/>
      <c r="VH231" s="38"/>
      <c r="VI231" s="38"/>
      <c r="VJ231" s="38"/>
      <c r="VK231" s="38"/>
      <c r="VL231" s="38"/>
      <c r="VM231" s="38"/>
      <c r="VN231" s="38"/>
      <c r="VO231" s="38"/>
      <c r="VP231" s="38"/>
      <c r="VQ231" s="38"/>
      <c r="VR231" s="38"/>
      <c r="VS231" s="38"/>
      <c r="VT231" s="38"/>
      <c r="VU231" s="38"/>
      <c r="VV231" s="38"/>
      <c r="VW231" s="38"/>
      <c r="VX231" s="38"/>
      <c r="VY231" s="38"/>
      <c r="VZ231" s="38"/>
      <c r="WA231" s="38"/>
      <c r="WB231" s="38"/>
      <c r="WC231" s="38"/>
      <c r="WD231" s="38"/>
      <c r="WE231" s="38"/>
      <c r="WF231" s="38"/>
      <c r="WG231" s="38"/>
      <c r="WH231" s="38"/>
      <c r="WI231" s="38"/>
      <c r="WJ231" s="38"/>
      <c r="WK231" s="38"/>
      <c r="WL231" s="38"/>
      <c r="WM231" s="38"/>
      <c r="WN231" s="38"/>
      <c r="WO231" s="38"/>
      <c r="WP231" s="38"/>
      <c r="WQ231" s="38"/>
      <c r="WR231" s="38"/>
      <c r="WS231" s="38"/>
      <c r="WT231" s="38"/>
      <c r="WU231" s="38"/>
      <c r="WV231" s="38"/>
      <c r="WW231" s="38"/>
      <c r="WX231" s="38"/>
      <c r="WY231" s="38"/>
      <c r="WZ231" s="38"/>
      <c r="XA231" s="38"/>
      <c r="XB231" s="38"/>
      <c r="XC231" s="38"/>
      <c r="XD231" s="38"/>
      <c r="XE231" s="38"/>
      <c r="XF231" s="38"/>
      <c r="XG231" s="38"/>
      <c r="XH231" s="38"/>
      <c r="XI231" s="38"/>
      <c r="XJ231" s="38"/>
      <c r="XK231" s="38"/>
      <c r="XL231" s="38"/>
      <c r="XM231" s="38"/>
      <c r="XN231" s="38"/>
      <c r="XO231" s="38"/>
      <c r="XP231" s="38"/>
      <c r="XQ231" s="38"/>
      <c r="XR231" s="38"/>
      <c r="XS231" s="38"/>
      <c r="XT231" s="38"/>
      <c r="XU231" s="38"/>
      <c r="XV231" s="38"/>
      <c r="XW231" s="38"/>
      <c r="XX231" s="38"/>
      <c r="XY231" s="38"/>
      <c r="XZ231" s="38"/>
      <c r="YA231" s="38"/>
      <c r="YB231" s="38"/>
      <c r="YC231" s="38"/>
      <c r="YD231" s="38"/>
      <c r="YE231" s="38"/>
      <c r="YF231" s="38"/>
      <c r="YG231" s="38"/>
      <c r="YH231" s="38"/>
      <c r="YI231" s="38"/>
      <c r="YJ231" s="38"/>
      <c r="YK231" s="38"/>
      <c r="YL231" s="38"/>
      <c r="YM231" s="38"/>
      <c r="YN231" s="38"/>
      <c r="YO231" s="38"/>
      <c r="YP231" s="38"/>
      <c r="YQ231" s="38"/>
      <c r="YR231" s="38"/>
      <c r="YS231" s="38"/>
      <c r="YT231" s="38"/>
      <c r="YU231" s="38"/>
      <c r="YV231" s="38">
        <v>10</v>
      </c>
      <c r="YW231" s="38"/>
      <c r="YX231" s="38">
        <v>10</v>
      </c>
      <c r="YY231" s="38"/>
      <c r="YZ231" s="38"/>
      <c r="ZA231" s="38"/>
      <c r="ZB231" s="38"/>
      <c r="ZC231" s="38"/>
      <c r="ZD231" s="38"/>
      <c r="ZE231" s="38"/>
      <c r="ZF231" s="38"/>
      <c r="ZG231" s="38"/>
      <c r="ZH231" s="38"/>
      <c r="ZI231" s="38"/>
      <c r="ZJ231" s="38"/>
      <c r="ZK231" s="38"/>
      <c r="ZL231" s="38"/>
      <c r="ZM231" s="38"/>
      <c r="ZN231" s="38"/>
      <c r="ZO231" s="38"/>
      <c r="ZP231" s="38"/>
      <c r="ZQ231" s="38">
        <v>10</v>
      </c>
      <c r="ZR231" s="38"/>
      <c r="ZS231" s="38"/>
      <c r="ZT231" s="38"/>
      <c r="ZU231" s="38"/>
      <c r="ZV231" s="38"/>
      <c r="ZW231" s="38"/>
      <c r="ZX231" s="38"/>
      <c r="ZY231" s="38"/>
      <c r="ZZ231" s="38"/>
      <c r="AAA231" s="38">
        <v>10</v>
      </c>
      <c r="AAB231" s="38"/>
      <c r="AAC231" s="38"/>
      <c r="AAD231" s="38"/>
      <c r="AAE231" s="38"/>
      <c r="AAF231" s="38"/>
      <c r="AAG231" s="38"/>
      <c r="AAH231" s="38"/>
      <c r="AAI231" s="38"/>
      <c r="AAJ231" s="31">
        <f t="shared" si="21"/>
        <v>0</v>
      </c>
      <c r="AAK231" s="5"/>
    </row>
    <row r="232" spans="1:713" s="36" customFormat="1" x14ac:dyDescent="0.25">
      <c r="A232" s="62" t="s">
        <v>18</v>
      </c>
      <c r="B232" s="77">
        <f t="shared" si="20"/>
        <v>20</v>
      </c>
      <c r="C232" s="69">
        <v>10</v>
      </c>
      <c r="D232" s="71">
        <v>43451</v>
      </c>
      <c r="E232" s="79">
        <v>26.32</v>
      </c>
      <c r="F232" s="79">
        <f t="shared" si="23"/>
        <v>526.4</v>
      </c>
      <c r="G232" s="77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  <c r="AK232" s="38"/>
      <c r="AL232" s="38"/>
      <c r="AM232" s="38"/>
      <c r="AN232" s="38"/>
      <c r="AO232" s="38"/>
      <c r="AP232" s="38"/>
      <c r="AQ232" s="38"/>
      <c r="AR232" s="38"/>
      <c r="AS232" s="38"/>
      <c r="AT232" s="38"/>
      <c r="AU232" s="38"/>
      <c r="AV232" s="38"/>
      <c r="AW232" s="38"/>
      <c r="AX232" s="38"/>
      <c r="AY232" s="38"/>
      <c r="AZ232" s="38"/>
      <c r="BA232" s="38"/>
      <c r="BB232" s="38">
        <v>10</v>
      </c>
      <c r="BC232" s="38"/>
      <c r="BD232" s="38"/>
      <c r="BE232" s="38"/>
      <c r="BF232" s="38"/>
      <c r="BG232" s="38"/>
      <c r="BH232" s="38"/>
      <c r="BI232" s="38"/>
      <c r="BJ232" s="38"/>
      <c r="BK232" s="38"/>
      <c r="BL232" s="38"/>
      <c r="BM232" s="38"/>
      <c r="BN232" s="38"/>
      <c r="BO232" s="38"/>
      <c r="BP232" s="38">
        <v>10</v>
      </c>
      <c r="BQ232" s="38"/>
      <c r="BR232" s="38"/>
      <c r="BS232" s="38"/>
      <c r="BT232" s="38"/>
      <c r="BU232" s="38"/>
      <c r="BV232" s="38"/>
      <c r="BW232" s="38"/>
      <c r="BX232" s="38"/>
      <c r="BY232" s="38"/>
      <c r="BZ232" s="38"/>
      <c r="CA232" s="38"/>
      <c r="CB232" s="38"/>
      <c r="CC232" s="38"/>
      <c r="CD232" s="38"/>
      <c r="CE232" s="38"/>
      <c r="CF232" s="38"/>
      <c r="CG232" s="38"/>
      <c r="CH232" s="38"/>
      <c r="CI232" s="38"/>
      <c r="CJ232" s="38"/>
      <c r="CK232" s="38"/>
      <c r="CL232" s="38"/>
      <c r="CM232" s="38"/>
      <c r="CN232" s="38"/>
      <c r="CO232" s="38"/>
      <c r="CP232" s="38"/>
      <c r="CQ232" s="38"/>
      <c r="CR232" s="38"/>
      <c r="CS232" s="38"/>
      <c r="CT232" s="38">
        <v>4</v>
      </c>
      <c r="CU232" s="38"/>
      <c r="CV232" s="38"/>
      <c r="CW232" s="38"/>
      <c r="CX232" s="38"/>
      <c r="CY232" s="38">
        <v>4</v>
      </c>
      <c r="CZ232" s="38"/>
      <c r="DA232" s="38"/>
      <c r="DB232" s="38"/>
      <c r="DC232" s="38"/>
      <c r="DD232" s="38"/>
      <c r="DE232" s="38"/>
      <c r="DF232" s="38"/>
      <c r="DG232" s="38"/>
      <c r="DH232" s="38"/>
      <c r="DI232" s="38"/>
      <c r="DJ232" s="38"/>
      <c r="DK232" s="38"/>
      <c r="DL232" s="38"/>
      <c r="DM232" s="38"/>
      <c r="DN232" s="38"/>
      <c r="DO232" s="38"/>
      <c r="DP232" s="38"/>
      <c r="DQ232" s="38"/>
      <c r="DR232" s="38"/>
      <c r="DS232" s="38"/>
      <c r="DT232" s="38"/>
      <c r="DU232" s="38"/>
      <c r="DV232" s="38"/>
      <c r="DW232" s="38"/>
      <c r="DX232" s="38"/>
      <c r="DY232" s="38"/>
      <c r="DZ232" s="38"/>
      <c r="EA232" s="38"/>
      <c r="EB232" s="38"/>
      <c r="EC232" s="38"/>
      <c r="ED232" s="38"/>
      <c r="EE232" s="38"/>
      <c r="EF232" s="38"/>
      <c r="EG232" s="38"/>
      <c r="EH232" s="38"/>
      <c r="EI232" s="38"/>
      <c r="EJ232" s="38"/>
      <c r="EK232" s="38"/>
      <c r="EL232" s="38"/>
      <c r="EM232" s="38"/>
      <c r="EN232" s="38"/>
      <c r="EO232" s="38"/>
      <c r="EP232" s="38"/>
      <c r="EQ232" s="38"/>
      <c r="ER232" s="38"/>
      <c r="ES232" s="38"/>
      <c r="ET232" s="38"/>
      <c r="EU232" s="38"/>
      <c r="EV232" s="38"/>
      <c r="EW232" s="38"/>
      <c r="EX232" s="38"/>
      <c r="EY232" s="38"/>
      <c r="EZ232" s="38"/>
      <c r="FA232" s="38"/>
      <c r="FB232" s="38"/>
      <c r="FC232" s="38"/>
      <c r="FD232" s="38"/>
      <c r="FE232" s="38"/>
      <c r="FF232" s="38"/>
      <c r="FG232" s="38"/>
      <c r="FH232" s="38"/>
      <c r="FI232" s="38"/>
      <c r="FJ232" s="38"/>
      <c r="FK232" s="38"/>
      <c r="FL232" s="38"/>
      <c r="FM232" s="38"/>
      <c r="FN232" s="38"/>
      <c r="FO232" s="38"/>
      <c r="FP232" s="38"/>
      <c r="FQ232" s="38"/>
      <c r="FR232" s="38"/>
      <c r="FS232" s="38"/>
      <c r="FT232" s="38"/>
      <c r="FU232" s="38"/>
      <c r="FV232" s="38"/>
      <c r="FW232" s="38"/>
      <c r="FX232" s="38"/>
      <c r="FY232" s="38"/>
      <c r="FZ232" s="38"/>
      <c r="GA232" s="38"/>
      <c r="GB232" s="38"/>
      <c r="GC232" s="38"/>
      <c r="GD232" s="38"/>
      <c r="GE232" s="38"/>
      <c r="GF232" s="38"/>
      <c r="GG232" s="38"/>
      <c r="GH232" s="38"/>
      <c r="GI232" s="38"/>
      <c r="GJ232" s="38"/>
      <c r="GK232" s="38"/>
      <c r="GL232" s="38"/>
      <c r="GM232" s="38"/>
      <c r="GN232" s="38"/>
      <c r="GO232" s="38"/>
      <c r="GP232" s="38"/>
      <c r="GQ232" s="38"/>
      <c r="GR232" s="38">
        <v>20</v>
      </c>
      <c r="GS232" s="38"/>
      <c r="GT232" s="38"/>
      <c r="GU232" s="38"/>
      <c r="GV232" s="38"/>
      <c r="GW232" s="38"/>
      <c r="GX232" s="38"/>
      <c r="GY232" s="38"/>
      <c r="GZ232" s="38"/>
      <c r="HA232" s="38"/>
      <c r="HB232" s="38"/>
      <c r="HC232" s="38"/>
      <c r="HD232" s="38"/>
      <c r="HE232" s="38"/>
      <c r="HF232" s="38"/>
      <c r="HG232" s="38"/>
      <c r="HH232" s="38"/>
      <c r="HI232" s="38"/>
      <c r="HJ232" s="38"/>
      <c r="HK232" s="38"/>
      <c r="HL232" s="38"/>
      <c r="HM232" s="38"/>
      <c r="HN232" s="38"/>
      <c r="HO232" s="38"/>
      <c r="HP232" s="38"/>
      <c r="HQ232" s="38"/>
      <c r="HR232" s="38"/>
      <c r="HS232" s="38"/>
      <c r="HT232" s="38"/>
      <c r="HU232" s="38"/>
      <c r="HV232" s="38"/>
      <c r="HW232" s="38"/>
      <c r="HX232" s="38"/>
      <c r="HY232" s="38">
        <v>100</v>
      </c>
      <c r="HZ232" s="38"/>
      <c r="IA232" s="38"/>
      <c r="IB232" s="38">
        <v>30</v>
      </c>
      <c r="IC232" s="38"/>
      <c r="ID232" s="38"/>
      <c r="IE232" s="38"/>
      <c r="IF232" s="38"/>
      <c r="IG232" s="38"/>
      <c r="IH232" s="38"/>
      <c r="II232" s="38"/>
      <c r="IJ232" s="38"/>
      <c r="IK232" s="38"/>
      <c r="IL232" s="38"/>
      <c r="IM232" s="38"/>
      <c r="IN232" s="38"/>
      <c r="IO232" s="38"/>
      <c r="IP232" s="38"/>
      <c r="IQ232" s="38"/>
      <c r="IR232" s="38"/>
      <c r="IS232" s="38"/>
      <c r="IT232" s="38"/>
      <c r="IU232" s="38"/>
      <c r="IV232" s="38"/>
      <c r="IW232" s="38"/>
      <c r="IX232" s="38"/>
      <c r="IY232" s="38"/>
      <c r="IZ232" s="38"/>
      <c r="JA232" s="38"/>
      <c r="JB232" s="38"/>
      <c r="JC232" s="38"/>
      <c r="JD232" s="38"/>
      <c r="JE232" s="38"/>
      <c r="JF232" s="38"/>
      <c r="JG232" s="38"/>
      <c r="JH232" s="38"/>
      <c r="JI232" s="38"/>
      <c r="JJ232" s="38"/>
      <c r="JK232" s="38"/>
      <c r="JL232" s="38"/>
      <c r="JM232" s="38"/>
      <c r="JN232" s="38"/>
      <c r="JO232" s="38"/>
      <c r="JP232" s="38"/>
      <c r="JQ232" s="38"/>
      <c r="JR232" s="38"/>
      <c r="JS232" s="38"/>
      <c r="JT232" s="38"/>
      <c r="JU232" s="38"/>
      <c r="JV232" s="38"/>
      <c r="JW232" s="38"/>
      <c r="JX232" s="38"/>
      <c r="JY232" s="38">
        <v>50</v>
      </c>
      <c r="JZ232" s="38"/>
      <c r="KA232" s="38"/>
      <c r="KB232" s="38"/>
      <c r="KC232" s="38"/>
      <c r="KD232" s="38"/>
      <c r="KE232" s="38"/>
      <c r="KF232" s="38"/>
      <c r="KG232" s="38"/>
      <c r="KH232" s="38"/>
      <c r="KI232" s="38"/>
      <c r="KJ232" s="38"/>
      <c r="KK232" s="38"/>
      <c r="KL232" s="38"/>
      <c r="KM232" s="38"/>
      <c r="KN232" s="38"/>
      <c r="KO232" s="38"/>
      <c r="KP232" s="38"/>
      <c r="KQ232" s="38"/>
      <c r="KR232" s="38"/>
      <c r="KS232" s="38"/>
      <c r="KT232" s="38"/>
      <c r="KU232" s="38"/>
      <c r="KV232" s="38"/>
      <c r="KW232" s="38"/>
      <c r="KX232" s="38"/>
      <c r="KY232" s="38"/>
      <c r="KZ232" s="38"/>
      <c r="LA232" s="38"/>
      <c r="LB232" s="38"/>
      <c r="LC232" s="38"/>
      <c r="LD232" s="38"/>
      <c r="LE232" s="38"/>
      <c r="LF232" s="38"/>
      <c r="LG232" s="38"/>
      <c r="LH232" s="38"/>
      <c r="LI232" s="38"/>
      <c r="LJ232" s="38"/>
      <c r="LK232" s="38"/>
      <c r="LL232" s="38"/>
      <c r="LM232" s="38"/>
      <c r="LN232" s="38"/>
      <c r="LO232" s="38"/>
      <c r="LP232" s="38"/>
      <c r="LQ232" s="38"/>
      <c r="LR232" s="38"/>
      <c r="LS232" s="38"/>
      <c r="LT232" s="38"/>
      <c r="LU232" s="38"/>
      <c r="LV232" s="38"/>
      <c r="LW232" s="38"/>
      <c r="LX232" s="38"/>
      <c r="LY232" s="38"/>
      <c r="LZ232" s="38"/>
      <c r="MA232" s="38"/>
      <c r="MB232" s="38"/>
      <c r="MC232" s="38"/>
      <c r="MD232" s="38"/>
      <c r="ME232" s="38"/>
      <c r="MF232" s="38"/>
      <c r="MG232" s="38"/>
      <c r="MH232" s="38"/>
      <c r="MI232" s="38"/>
      <c r="MJ232" s="38"/>
      <c r="MK232" s="38"/>
      <c r="ML232" s="38"/>
      <c r="MM232" s="38"/>
      <c r="MN232" s="38"/>
      <c r="MO232" s="38"/>
      <c r="MP232" s="38"/>
      <c r="MQ232" s="38"/>
      <c r="MR232" s="38"/>
      <c r="MS232" s="38"/>
      <c r="MT232" s="38"/>
      <c r="MU232" s="38"/>
      <c r="MV232" s="38"/>
      <c r="MW232" s="38"/>
      <c r="MX232" s="38"/>
      <c r="MY232" s="38"/>
      <c r="MZ232" s="38"/>
      <c r="NA232" s="38"/>
      <c r="NB232" s="38"/>
      <c r="NC232" s="38"/>
      <c r="ND232" s="38"/>
      <c r="NE232" s="38"/>
      <c r="NF232" s="38"/>
      <c r="NG232" s="38"/>
      <c r="NH232" s="38"/>
      <c r="NI232" s="38"/>
      <c r="NJ232" s="38"/>
      <c r="NK232" s="38"/>
      <c r="NL232" s="38"/>
      <c r="NM232" s="38"/>
      <c r="NN232" s="38"/>
      <c r="NO232" s="38"/>
      <c r="NP232" s="38"/>
      <c r="NQ232" s="38"/>
      <c r="NR232" s="38"/>
      <c r="NS232" s="38"/>
      <c r="NT232" s="38"/>
      <c r="NU232" s="38"/>
      <c r="NV232" s="38"/>
      <c r="NW232" s="38"/>
      <c r="NX232" s="38"/>
      <c r="NY232" s="38"/>
      <c r="NZ232" s="38"/>
      <c r="OA232" s="38"/>
      <c r="OB232" s="38"/>
      <c r="OC232" s="38"/>
      <c r="OD232" s="38"/>
      <c r="OE232" s="38"/>
      <c r="OF232" s="38"/>
      <c r="OG232" s="38"/>
      <c r="OH232" s="38"/>
      <c r="OI232" s="38"/>
      <c r="OJ232" s="38"/>
      <c r="OK232" s="38"/>
      <c r="OL232" s="38"/>
      <c r="OM232" s="38"/>
      <c r="ON232" s="38"/>
      <c r="OO232" s="38"/>
      <c r="OP232" s="38"/>
      <c r="OQ232" s="38"/>
      <c r="OR232" s="38"/>
      <c r="OS232" s="38"/>
      <c r="OT232" s="38"/>
      <c r="OU232" s="38"/>
      <c r="OV232" s="38"/>
      <c r="OW232" s="38"/>
      <c r="OX232" s="38"/>
      <c r="OY232" s="38"/>
      <c r="OZ232" s="38"/>
      <c r="PA232" s="38"/>
      <c r="PB232" s="38"/>
      <c r="PC232" s="38"/>
      <c r="PD232" s="38"/>
      <c r="PE232" s="38"/>
      <c r="PF232" s="38"/>
      <c r="PG232" s="38"/>
      <c r="PH232" s="38"/>
      <c r="PI232" s="38"/>
      <c r="PJ232" s="38"/>
      <c r="PK232" s="38"/>
      <c r="PL232" s="38"/>
      <c r="PM232" s="38"/>
      <c r="PN232" s="38"/>
      <c r="PO232" s="38"/>
      <c r="PP232" s="38"/>
      <c r="PQ232" s="38"/>
      <c r="PR232" s="38"/>
      <c r="PS232" s="38"/>
      <c r="PT232" s="38"/>
      <c r="PU232" s="38"/>
      <c r="PV232" s="38"/>
      <c r="PW232" s="38"/>
      <c r="PX232" s="38"/>
      <c r="PY232" s="38"/>
      <c r="PZ232" s="38"/>
      <c r="QA232" s="38">
        <v>20</v>
      </c>
      <c r="QB232" s="38"/>
      <c r="QC232" s="38"/>
      <c r="QD232" s="38"/>
      <c r="QE232" s="38"/>
      <c r="QF232" s="38"/>
      <c r="QG232" s="38"/>
      <c r="QH232" s="38"/>
      <c r="QI232" s="38"/>
      <c r="QJ232" s="38"/>
      <c r="QK232" s="38"/>
      <c r="QL232" s="38">
        <v>20</v>
      </c>
      <c r="QM232" s="38"/>
      <c r="QN232" s="38"/>
      <c r="QO232" s="38"/>
      <c r="QP232" s="38"/>
      <c r="QQ232" s="38"/>
      <c r="QR232" s="38"/>
      <c r="QS232" s="38"/>
      <c r="QT232" s="38"/>
      <c r="QU232" s="38"/>
      <c r="QV232" s="38"/>
      <c r="QW232" s="38"/>
      <c r="QX232" s="38"/>
      <c r="QY232" s="38"/>
      <c r="QZ232" s="38"/>
      <c r="RA232" s="38"/>
      <c r="RB232" s="38"/>
      <c r="RC232" s="38"/>
      <c r="RD232" s="38"/>
      <c r="RE232" s="38"/>
      <c r="RF232" s="38"/>
      <c r="RG232" s="38"/>
      <c r="RH232" s="38"/>
      <c r="RI232" s="38"/>
      <c r="RJ232" s="38"/>
      <c r="RK232" s="38"/>
      <c r="RL232" s="38"/>
      <c r="RM232" s="38"/>
      <c r="RN232" s="38"/>
      <c r="RO232" s="38"/>
      <c r="RP232" s="38"/>
      <c r="RQ232" s="38"/>
      <c r="RR232" s="38"/>
      <c r="RS232" s="38"/>
      <c r="RT232" s="38"/>
      <c r="RU232" s="38"/>
      <c r="RV232" s="38"/>
      <c r="RW232" s="38"/>
      <c r="RX232" s="38"/>
      <c r="RY232" s="38"/>
      <c r="RZ232" s="38"/>
      <c r="SA232" s="38"/>
      <c r="SB232" s="38"/>
      <c r="SC232" s="38"/>
      <c r="SD232" s="38"/>
      <c r="SE232" s="38"/>
      <c r="SF232" s="38"/>
      <c r="SG232" s="38"/>
      <c r="SH232" s="38"/>
      <c r="SI232" s="38"/>
      <c r="SJ232" s="38"/>
      <c r="SK232" s="38"/>
      <c r="SL232" s="38"/>
      <c r="SM232" s="38"/>
      <c r="SN232" s="38"/>
      <c r="SO232" s="38"/>
      <c r="SP232" s="38"/>
      <c r="SQ232" s="38"/>
      <c r="SR232" s="38"/>
      <c r="SS232" s="38"/>
      <c r="ST232" s="38"/>
      <c r="SU232" s="38"/>
      <c r="SV232" s="38"/>
      <c r="SW232" s="38"/>
      <c r="SX232" s="38"/>
      <c r="SY232" s="38"/>
      <c r="SZ232" s="38"/>
      <c r="TA232" s="38"/>
      <c r="TB232" s="38"/>
      <c r="TC232" s="38"/>
      <c r="TD232" s="38"/>
      <c r="TE232" s="38">
        <v>50</v>
      </c>
      <c r="TF232" s="38"/>
      <c r="TG232" s="38"/>
      <c r="TH232" s="38"/>
      <c r="TI232" s="38"/>
      <c r="TJ232" s="38">
        <v>30</v>
      </c>
      <c r="TK232" s="38"/>
      <c r="TL232" s="38"/>
      <c r="TM232" s="38"/>
      <c r="TN232" s="38"/>
      <c r="TO232" s="38"/>
      <c r="TP232" s="38"/>
      <c r="TQ232" s="38"/>
      <c r="TR232" s="38"/>
      <c r="TS232" s="38"/>
      <c r="TT232" s="38"/>
      <c r="TU232" s="38"/>
      <c r="TV232" s="38"/>
      <c r="TW232" s="38">
        <v>20</v>
      </c>
      <c r="TX232" s="38"/>
      <c r="TY232" s="38"/>
      <c r="TZ232" s="38"/>
      <c r="UA232" s="38"/>
      <c r="UB232" s="38"/>
      <c r="UC232" s="38"/>
      <c r="UD232" s="38"/>
      <c r="UE232" s="38"/>
      <c r="UF232" s="38"/>
      <c r="UG232" s="38"/>
      <c r="UH232" s="38"/>
      <c r="UI232" s="38"/>
      <c r="UJ232" s="38"/>
      <c r="UK232" s="38"/>
      <c r="UL232" s="38"/>
      <c r="UM232" s="38"/>
      <c r="UN232" s="38"/>
      <c r="UO232" s="38"/>
      <c r="UP232" s="38"/>
      <c r="UQ232" s="38"/>
      <c r="UR232" s="38"/>
      <c r="US232" s="38"/>
      <c r="UT232" s="38"/>
      <c r="UU232" s="38"/>
      <c r="UV232" s="38"/>
      <c r="UW232" s="38"/>
      <c r="UX232" s="38"/>
      <c r="UY232" s="38"/>
      <c r="UZ232" s="38"/>
      <c r="VA232" s="38"/>
      <c r="VB232" s="38"/>
      <c r="VC232" s="38"/>
      <c r="VD232" s="38"/>
      <c r="VE232" s="38"/>
      <c r="VF232" s="38"/>
      <c r="VG232" s="38"/>
      <c r="VH232" s="38"/>
      <c r="VI232" s="38"/>
      <c r="VJ232" s="38"/>
      <c r="VK232" s="38"/>
      <c r="VL232" s="38"/>
      <c r="VM232" s="38"/>
      <c r="VN232" s="38"/>
      <c r="VO232" s="38"/>
      <c r="VP232" s="38"/>
      <c r="VQ232" s="38"/>
      <c r="VR232" s="38"/>
      <c r="VS232" s="38"/>
      <c r="VT232" s="38"/>
      <c r="VU232" s="38"/>
      <c r="VV232" s="38"/>
      <c r="VW232" s="38"/>
      <c r="VX232" s="38"/>
      <c r="VY232" s="38"/>
      <c r="VZ232" s="38"/>
      <c r="WA232" s="38"/>
      <c r="WB232" s="38"/>
      <c r="WC232" s="38"/>
      <c r="WD232" s="38"/>
      <c r="WE232" s="38"/>
      <c r="WF232" s="38"/>
      <c r="WG232" s="38"/>
      <c r="WH232" s="38"/>
      <c r="WI232" s="38"/>
      <c r="WJ232" s="38"/>
      <c r="WK232" s="38"/>
      <c r="WL232" s="38"/>
      <c r="WM232" s="38"/>
      <c r="WN232" s="38"/>
      <c r="WO232" s="38"/>
      <c r="WP232" s="38"/>
      <c r="WQ232" s="38"/>
      <c r="WR232" s="38"/>
      <c r="WS232" s="38"/>
      <c r="WT232" s="38"/>
      <c r="WU232" s="38"/>
      <c r="WV232" s="38"/>
      <c r="WW232" s="38"/>
      <c r="WX232" s="38"/>
      <c r="WY232" s="38"/>
      <c r="WZ232" s="38"/>
      <c r="XA232" s="38"/>
      <c r="XB232" s="38"/>
      <c r="XC232" s="38"/>
      <c r="XD232" s="38"/>
      <c r="XE232" s="38"/>
      <c r="XF232" s="38"/>
      <c r="XG232" s="38"/>
      <c r="XH232" s="38">
        <v>20</v>
      </c>
      <c r="XI232" s="38"/>
      <c r="XJ232" s="38"/>
      <c r="XK232" s="38">
        <v>20</v>
      </c>
      <c r="XL232" s="38"/>
      <c r="XM232" s="38"/>
      <c r="XN232" s="38"/>
      <c r="XO232" s="38"/>
      <c r="XP232" s="38"/>
      <c r="XQ232" s="38"/>
      <c r="XR232" s="38"/>
      <c r="XS232" s="38"/>
      <c r="XT232" s="38"/>
      <c r="XU232" s="38"/>
      <c r="XV232" s="38"/>
      <c r="XW232" s="38"/>
      <c r="XX232" s="38"/>
      <c r="XY232" s="38"/>
      <c r="XZ232" s="38"/>
      <c r="YA232" s="38"/>
      <c r="YB232" s="38"/>
      <c r="YC232" s="38"/>
      <c r="YD232" s="38"/>
      <c r="YE232" s="38"/>
      <c r="YF232" s="38"/>
      <c r="YG232" s="38"/>
      <c r="YH232" s="38"/>
      <c r="YI232" s="38"/>
      <c r="YJ232" s="38"/>
      <c r="YK232" s="38"/>
      <c r="YL232" s="38"/>
      <c r="YM232" s="38"/>
      <c r="YN232" s="38"/>
      <c r="YO232" s="38"/>
      <c r="YP232" s="38"/>
      <c r="YQ232" s="38"/>
      <c r="YR232" s="38"/>
      <c r="YS232" s="38"/>
      <c r="YT232" s="38"/>
      <c r="YU232" s="38"/>
      <c r="YV232" s="38">
        <v>30</v>
      </c>
      <c r="YW232" s="38"/>
      <c r="YX232" s="38"/>
      <c r="YY232" s="38"/>
      <c r="YZ232" s="38"/>
      <c r="ZA232" s="38"/>
      <c r="ZB232" s="38"/>
      <c r="ZC232" s="38"/>
      <c r="ZD232" s="38"/>
      <c r="ZE232" s="38"/>
      <c r="ZF232" s="38"/>
      <c r="ZG232" s="38"/>
      <c r="ZH232" s="38"/>
      <c r="ZI232" s="38">
        <v>10</v>
      </c>
      <c r="ZJ232" s="38"/>
      <c r="ZK232" s="38"/>
      <c r="ZL232" s="38"/>
      <c r="ZM232" s="38"/>
      <c r="ZN232" s="38"/>
      <c r="ZO232" s="38"/>
      <c r="ZP232" s="38"/>
      <c r="ZQ232" s="38"/>
      <c r="ZR232" s="38"/>
      <c r="ZS232" s="38"/>
      <c r="ZT232" s="38"/>
      <c r="ZU232" s="38"/>
      <c r="ZV232" s="38"/>
      <c r="ZW232" s="38"/>
      <c r="ZX232" s="38"/>
      <c r="ZY232" s="38"/>
      <c r="ZZ232" s="38">
        <v>20</v>
      </c>
      <c r="AAA232" s="38"/>
      <c r="AAB232" s="38"/>
      <c r="AAC232" s="38"/>
      <c r="AAD232" s="38"/>
      <c r="AAE232" s="38"/>
      <c r="AAF232" s="38"/>
      <c r="AAG232" s="38"/>
      <c r="AAH232" s="38"/>
      <c r="AAI232" s="38"/>
      <c r="AAJ232" s="31">
        <f t="shared" si="21"/>
        <v>0</v>
      </c>
      <c r="AAK232" s="5"/>
    </row>
    <row r="233" spans="1:713" s="36" customFormat="1" x14ac:dyDescent="0.25">
      <c r="A233" s="62" t="s">
        <v>18</v>
      </c>
      <c r="B233" s="77">
        <f t="shared" si="20"/>
        <v>0</v>
      </c>
      <c r="C233" s="69">
        <v>1</v>
      </c>
      <c r="D233" s="71">
        <v>43171</v>
      </c>
      <c r="E233" s="79">
        <v>28.45</v>
      </c>
      <c r="F233" s="79">
        <f t="shared" si="23"/>
        <v>0</v>
      </c>
      <c r="G233" s="77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  <c r="AK233" s="38"/>
      <c r="AL233" s="38"/>
      <c r="AM233" s="38"/>
      <c r="AN233" s="38"/>
      <c r="AO233" s="38"/>
      <c r="AP233" s="38"/>
      <c r="AQ233" s="38"/>
      <c r="AR233" s="38"/>
      <c r="AS233" s="38"/>
      <c r="AT233" s="38"/>
      <c r="AU233" s="38"/>
      <c r="AV233" s="38"/>
      <c r="AW233" s="38"/>
      <c r="AX233" s="38"/>
      <c r="AY233" s="38"/>
      <c r="AZ233" s="38"/>
      <c r="BA233" s="38"/>
      <c r="BB233" s="38"/>
      <c r="BC233" s="38"/>
      <c r="BD233" s="38"/>
      <c r="BE233" s="38"/>
      <c r="BF233" s="38"/>
      <c r="BG233" s="38"/>
      <c r="BH233" s="38"/>
      <c r="BI233" s="38"/>
      <c r="BJ233" s="38"/>
      <c r="BK233" s="38"/>
      <c r="BL233" s="38"/>
      <c r="BM233" s="38"/>
      <c r="BN233" s="38"/>
      <c r="BO233" s="38"/>
      <c r="BP233" s="38">
        <v>20</v>
      </c>
      <c r="BQ233" s="38"/>
      <c r="BR233" s="38"/>
      <c r="BS233" s="38"/>
      <c r="BT233" s="38"/>
      <c r="BU233" s="38"/>
      <c r="BV233" s="38"/>
      <c r="BW233" s="38"/>
      <c r="BX233" s="38"/>
      <c r="BY233" s="38">
        <v>20</v>
      </c>
      <c r="BZ233" s="38"/>
      <c r="CA233" s="38"/>
      <c r="CB233" s="38"/>
      <c r="CC233" s="38"/>
      <c r="CD233" s="38"/>
      <c r="CE233" s="38"/>
      <c r="CF233" s="38"/>
      <c r="CG233" s="38"/>
      <c r="CH233" s="38"/>
      <c r="CI233" s="38"/>
      <c r="CJ233" s="38"/>
      <c r="CK233" s="38"/>
      <c r="CL233" s="38"/>
      <c r="CM233" s="38"/>
      <c r="CN233" s="38"/>
      <c r="CO233" s="38"/>
      <c r="CP233" s="38"/>
      <c r="CQ233" s="38"/>
      <c r="CR233" s="38"/>
      <c r="CS233" s="38"/>
      <c r="CT233" s="38"/>
      <c r="CU233" s="38">
        <v>9</v>
      </c>
      <c r="CV233" s="38"/>
      <c r="CW233" s="38"/>
      <c r="CX233" s="38"/>
      <c r="CY233" s="38">
        <v>9</v>
      </c>
      <c r="CZ233" s="38"/>
      <c r="DA233" s="38"/>
      <c r="DB233" s="38"/>
      <c r="DC233" s="38"/>
      <c r="DD233" s="38"/>
      <c r="DE233" s="38"/>
      <c r="DF233" s="38"/>
      <c r="DG233" s="38"/>
      <c r="DH233" s="38"/>
      <c r="DI233" s="38"/>
      <c r="DJ233" s="38"/>
      <c r="DK233" s="38"/>
      <c r="DL233" s="38"/>
      <c r="DM233" s="38"/>
      <c r="DN233" s="38"/>
      <c r="DO233" s="38"/>
      <c r="DP233" s="38"/>
      <c r="DQ233" s="38"/>
      <c r="DR233" s="38"/>
      <c r="DS233" s="38"/>
      <c r="DT233" s="38"/>
      <c r="DU233" s="38"/>
      <c r="DV233" s="38"/>
      <c r="DW233" s="38"/>
      <c r="DX233" s="38"/>
      <c r="DY233" s="38"/>
      <c r="DZ233" s="38"/>
      <c r="EA233" s="38"/>
      <c r="EB233" s="38"/>
      <c r="EC233" s="38"/>
      <c r="ED233" s="38"/>
      <c r="EE233" s="38"/>
      <c r="EF233" s="38"/>
      <c r="EG233" s="38"/>
      <c r="EH233" s="38"/>
      <c r="EI233" s="38"/>
      <c r="EJ233" s="38"/>
      <c r="EK233" s="38"/>
      <c r="EL233" s="38"/>
      <c r="EM233" s="38"/>
      <c r="EN233" s="38"/>
      <c r="EO233" s="38"/>
      <c r="EP233" s="38"/>
      <c r="EQ233" s="38"/>
      <c r="ER233" s="38"/>
      <c r="ES233" s="38"/>
      <c r="ET233" s="38"/>
      <c r="EU233" s="38"/>
      <c r="EV233" s="38"/>
      <c r="EW233" s="38"/>
      <c r="EX233" s="38"/>
      <c r="EY233" s="38"/>
      <c r="EZ233" s="38"/>
      <c r="FA233" s="38"/>
      <c r="FB233" s="38"/>
      <c r="FC233" s="38"/>
      <c r="FD233" s="38"/>
      <c r="FE233" s="38"/>
      <c r="FF233" s="38"/>
      <c r="FG233" s="38"/>
      <c r="FH233" s="38"/>
      <c r="FI233" s="38"/>
      <c r="FJ233" s="38"/>
      <c r="FK233" s="38"/>
      <c r="FL233" s="38"/>
      <c r="FM233" s="38"/>
      <c r="FN233" s="38"/>
      <c r="FO233" s="38"/>
      <c r="FP233" s="38"/>
      <c r="FQ233" s="38"/>
      <c r="FR233" s="38"/>
      <c r="FS233" s="38"/>
      <c r="FT233" s="38"/>
      <c r="FU233" s="38"/>
      <c r="FV233" s="38"/>
      <c r="FW233" s="38"/>
      <c r="FX233" s="38"/>
      <c r="FY233" s="38"/>
      <c r="FZ233" s="38"/>
      <c r="GA233" s="38"/>
      <c r="GB233" s="38"/>
      <c r="GC233" s="38"/>
      <c r="GD233" s="38"/>
      <c r="GE233" s="38"/>
      <c r="GF233" s="38"/>
      <c r="GG233" s="38"/>
      <c r="GH233" s="38"/>
      <c r="GI233" s="38"/>
      <c r="GJ233" s="38"/>
      <c r="GK233" s="38"/>
      <c r="GL233" s="38"/>
      <c r="GM233" s="38"/>
      <c r="GN233" s="38"/>
      <c r="GO233" s="38"/>
      <c r="GP233" s="38"/>
      <c r="GQ233" s="38"/>
      <c r="GR233" s="38"/>
      <c r="GS233" s="38"/>
      <c r="GT233" s="38"/>
      <c r="GU233" s="38"/>
      <c r="GV233" s="38"/>
      <c r="GW233" s="38"/>
      <c r="GX233" s="38"/>
      <c r="GY233" s="38"/>
      <c r="GZ233" s="38"/>
      <c r="HA233" s="38"/>
      <c r="HB233" s="38"/>
      <c r="HC233" s="38"/>
      <c r="HD233" s="38"/>
      <c r="HE233" s="38"/>
      <c r="HF233" s="38"/>
      <c r="HG233" s="38"/>
      <c r="HH233" s="38"/>
      <c r="HI233" s="38"/>
      <c r="HJ233" s="38"/>
      <c r="HK233" s="38"/>
      <c r="HL233" s="38"/>
      <c r="HM233" s="38"/>
      <c r="HN233" s="38"/>
      <c r="HO233" s="38"/>
      <c r="HP233" s="38"/>
      <c r="HQ233" s="38"/>
      <c r="HR233" s="38"/>
      <c r="HS233" s="38"/>
      <c r="HT233" s="38"/>
      <c r="HU233" s="38"/>
      <c r="HV233" s="38"/>
      <c r="HW233" s="38"/>
      <c r="HX233" s="38"/>
      <c r="HY233" s="38"/>
      <c r="HZ233" s="38"/>
      <c r="IA233" s="38"/>
      <c r="IB233" s="38"/>
      <c r="IC233" s="38"/>
      <c r="ID233" s="38"/>
      <c r="IE233" s="38"/>
      <c r="IF233" s="38"/>
      <c r="IG233" s="38"/>
      <c r="IH233" s="38"/>
      <c r="II233" s="38"/>
      <c r="IJ233" s="38"/>
      <c r="IK233" s="38"/>
      <c r="IL233" s="38"/>
      <c r="IM233" s="38"/>
      <c r="IN233" s="38"/>
      <c r="IO233" s="38"/>
      <c r="IP233" s="38"/>
      <c r="IQ233" s="38"/>
      <c r="IR233" s="38"/>
      <c r="IS233" s="38"/>
      <c r="IT233" s="38"/>
      <c r="IU233" s="38"/>
      <c r="IV233" s="38"/>
      <c r="IW233" s="38"/>
      <c r="IX233" s="38"/>
      <c r="IY233" s="38"/>
      <c r="IZ233" s="38"/>
      <c r="JA233" s="38"/>
      <c r="JB233" s="38"/>
      <c r="JC233" s="38"/>
      <c r="JD233" s="38"/>
      <c r="JE233" s="38"/>
      <c r="JF233" s="38"/>
      <c r="JG233" s="38"/>
      <c r="JH233" s="38"/>
      <c r="JI233" s="38"/>
      <c r="JJ233" s="38"/>
      <c r="JK233" s="38"/>
      <c r="JL233" s="38"/>
      <c r="JM233" s="38"/>
      <c r="JN233" s="38"/>
      <c r="JO233" s="38"/>
      <c r="JP233" s="38"/>
      <c r="JQ233" s="38"/>
      <c r="JR233" s="38"/>
      <c r="JS233" s="38"/>
      <c r="JT233" s="38"/>
      <c r="JU233" s="38"/>
      <c r="JV233" s="38"/>
      <c r="JW233" s="38"/>
      <c r="JX233" s="38"/>
      <c r="JY233" s="38"/>
      <c r="JZ233" s="38"/>
      <c r="KA233" s="38"/>
      <c r="KB233" s="38"/>
      <c r="KC233" s="38"/>
      <c r="KD233" s="38"/>
      <c r="KE233" s="38"/>
      <c r="KF233" s="38"/>
      <c r="KG233" s="38"/>
      <c r="KH233" s="38"/>
      <c r="KI233" s="38"/>
      <c r="KJ233" s="38"/>
      <c r="KK233" s="38"/>
      <c r="KL233" s="38"/>
      <c r="KM233" s="38"/>
      <c r="KN233" s="38"/>
      <c r="KO233" s="38"/>
      <c r="KP233" s="38"/>
      <c r="KQ233" s="38"/>
      <c r="KR233" s="38"/>
      <c r="KS233" s="38"/>
      <c r="KT233" s="38"/>
      <c r="KU233" s="38"/>
      <c r="KV233" s="38"/>
      <c r="KW233" s="38"/>
      <c r="KX233" s="38"/>
      <c r="KY233" s="38"/>
      <c r="KZ233" s="38"/>
      <c r="LA233" s="38"/>
      <c r="LB233" s="38"/>
      <c r="LC233" s="38"/>
      <c r="LD233" s="38"/>
      <c r="LE233" s="38"/>
      <c r="LF233" s="38"/>
      <c r="LG233" s="38"/>
      <c r="LH233" s="38"/>
      <c r="LI233" s="38"/>
      <c r="LJ233" s="38"/>
      <c r="LK233" s="38"/>
      <c r="LL233" s="38"/>
      <c r="LM233" s="38"/>
      <c r="LN233" s="38"/>
      <c r="LO233" s="38"/>
      <c r="LP233" s="38"/>
      <c r="LQ233" s="38"/>
      <c r="LR233" s="38"/>
      <c r="LS233" s="38"/>
      <c r="LT233" s="38"/>
      <c r="LU233" s="38"/>
      <c r="LV233" s="38"/>
      <c r="LW233" s="38"/>
      <c r="LX233" s="38"/>
      <c r="LY233" s="38"/>
      <c r="LZ233" s="38"/>
      <c r="MA233" s="38"/>
      <c r="MB233" s="38"/>
      <c r="MC233" s="38"/>
      <c r="MD233" s="38"/>
      <c r="ME233" s="38"/>
      <c r="MF233" s="38"/>
      <c r="MG233" s="38"/>
      <c r="MH233" s="38"/>
      <c r="MI233" s="38"/>
      <c r="MJ233" s="38"/>
      <c r="MK233" s="38"/>
      <c r="ML233" s="38"/>
      <c r="MM233" s="38"/>
      <c r="MN233" s="38"/>
      <c r="MO233" s="38"/>
      <c r="MP233" s="38"/>
      <c r="MQ233" s="38"/>
      <c r="MR233" s="38"/>
      <c r="MS233" s="38"/>
      <c r="MT233" s="38"/>
      <c r="MU233" s="38"/>
      <c r="MV233" s="38"/>
      <c r="MW233" s="38"/>
      <c r="MX233" s="38"/>
      <c r="MY233" s="38"/>
      <c r="MZ233" s="38"/>
      <c r="NA233" s="38"/>
      <c r="NB233" s="38"/>
      <c r="NC233" s="38"/>
      <c r="ND233" s="38"/>
      <c r="NE233" s="38"/>
      <c r="NF233" s="38"/>
      <c r="NG233" s="38"/>
      <c r="NH233" s="38"/>
      <c r="NI233" s="38"/>
      <c r="NJ233" s="38"/>
      <c r="NK233" s="38"/>
      <c r="NL233" s="38"/>
      <c r="NM233" s="38"/>
      <c r="NN233" s="38"/>
      <c r="NO233" s="38"/>
      <c r="NP233" s="38"/>
      <c r="NQ233" s="38"/>
      <c r="NR233" s="38"/>
      <c r="NS233" s="38"/>
      <c r="NT233" s="38"/>
      <c r="NU233" s="38"/>
      <c r="NV233" s="38"/>
      <c r="NW233" s="38"/>
      <c r="NX233" s="38"/>
      <c r="NY233" s="38"/>
      <c r="NZ233" s="38"/>
      <c r="OA233" s="38"/>
      <c r="OB233" s="38"/>
      <c r="OC233" s="38"/>
      <c r="OD233" s="38"/>
      <c r="OE233" s="38"/>
      <c r="OF233" s="38"/>
      <c r="OG233" s="38"/>
      <c r="OH233" s="38"/>
      <c r="OI233" s="38"/>
      <c r="OJ233" s="38"/>
      <c r="OK233" s="38"/>
      <c r="OL233" s="38"/>
      <c r="OM233" s="38"/>
      <c r="ON233" s="38"/>
      <c r="OO233" s="38"/>
      <c r="OP233" s="38"/>
      <c r="OQ233" s="38"/>
      <c r="OR233" s="38"/>
      <c r="OS233" s="38"/>
      <c r="OT233" s="38"/>
      <c r="OU233" s="38"/>
      <c r="OV233" s="38"/>
      <c r="OW233" s="38"/>
      <c r="OX233" s="38"/>
      <c r="OY233" s="38"/>
      <c r="OZ233" s="38"/>
      <c r="PA233" s="38"/>
      <c r="PB233" s="38"/>
      <c r="PC233" s="38"/>
      <c r="PD233" s="38"/>
      <c r="PE233" s="38"/>
      <c r="PF233" s="38"/>
      <c r="PG233" s="38"/>
      <c r="PH233" s="38"/>
      <c r="PI233" s="38"/>
      <c r="PJ233" s="38"/>
      <c r="PK233" s="38"/>
      <c r="PL233" s="38"/>
      <c r="PM233" s="38"/>
      <c r="PN233" s="38"/>
      <c r="PO233" s="38"/>
      <c r="PP233" s="38"/>
      <c r="PQ233" s="38"/>
      <c r="PR233" s="38"/>
      <c r="PS233" s="38"/>
      <c r="PT233" s="38"/>
      <c r="PU233" s="38"/>
      <c r="PV233" s="38"/>
      <c r="PW233" s="38"/>
      <c r="PX233" s="38"/>
      <c r="PY233" s="38"/>
      <c r="PZ233" s="38"/>
      <c r="QA233" s="38"/>
      <c r="QB233" s="38"/>
      <c r="QC233" s="38"/>
      <c r="QD233" s="38"/>
      <c r="QE233" s="38"/>
      <c r="QF233" s="38"/>
      <c r="QG233" s="38"/>
      <c r="QH233" s="38"/>
      <c r="QI233" s="38"/>
      <c r="QJ233" s="38"/>
      <c r="QK233" s="38"/>
      <c r="QL233" s="38"/>
      <c r="QM233" s="38"/>
      <c r="QN233" s="38"/>
      <c r="QO233" s="38"/>
      <c r="QP233" s="38"/>
      <c r="QQ233" s="38"/>
      <c r="QR233" s="38"/>
      <c r="QS233" s="38"/>
      <c r="QT233" s="38"/>
      <c r="QU233" s="38"/>
      <c r="QV233" s="38"/>
      <c r="QW233" s="38"/>
      <c r="QX233" s="38"/>
      <c r="QY233" s="38"/>
      <c r="QZ233" s="38"/>
      <c r="RA233" s="38"/>
      <c r="RB233" s="38"/>
      <c r="RC233" s="38"/>
      <c r="RD233" s="38"/>
      <c r="RE233" s="38"/>
      <c r="RF233" s="38"/>
      <c r="RG233" s="38"/>
      <c r="RH233" s="38"/>
      <c r="RI233" s="38"/>
      <c r="RJ233" s="38"/>
      <c r="RK233" s="38"/>
      <c r="RL233" s="38"/>
      <c r="RM233" s="38"/>
      <c r="RN233" s="38"/>
      <c r="RO233" s="38"/>
      <c r="RP233" s="38"/>
      <c r="RQ233" s="38"/>
      <c r="RR233" s="38"/>
      <c r="RS233" s="38"/>
      <c r="RT233" s="38"/>
      <c r="RU233" s="38"/>
      <c r="RV233" s="38"/>
      <c r="RW233" s="38"/>
      <c r="RX233" s="38"/>
      <c r="RY233" s="38"/>
      <c r="RZ233" s="38"/>
      <c r="SA233" s="38"/>
      <c r="SB233" s="38"/>
      <c r="SC233" s="38"/>
      <c r="SD233" s="38"/>
      <c r="SE233" s="38"/>
      <c r="SF233" s="38"/>
      <c r="SG233" s="38"/>
      <c r="SH233" s="38"/>
      <c r="SI233" s="38"/>
      <c r="SJ233" s="38"/>
      <c r="SK233" s="38"/>
      <c r="SL233" s="38"/>
      <c r="SM233" s="38"/>
      <c r="SN233" s="38"/>
      <c r="SO233" s="38"/>
      <c r="SP233" s="38"/>
      <c r="SQ233" s="38"/>
      <c r="SR233" s="38"/>
      <c r="SS233" s="38"/>
      <c r="ST233" s="38"/>
      <c r="SU233" s="38"/>
      <c r="SV233" s="38"/>
      <c r="SW233" s="38"/>
      <c r="SX233" s="38"/>
      <c r="SY233" s="38"/>
      <c r="SZ233" s="38"/>
      <c r="TA233" s="38"/>
      <c r="TB233" s="38"/>
      <c r="TC233" s="38"/>
      <c r="TD233" s="38"/>
      <c r="TE233" s="38"/>
      <c r="TF233" s="38"/>
      <c r="TG233" s="38"/>
      <c r="TH233" s="38"/>
      <c r="TI233" s="38"/>
      <c r="TJ233" s="38"/>
      <c r="TK233" s="38"/>
      <c r="TL233" s="38"/>
      <c r="TM233" s="38"/>
      <c r="TN233" s="38"/>
      <c r="TO233" s="38"/>
      <c r="TP233" s="38"/>
      <c r="TQ233" s="38"/>
      <c r="TR233" s="38"/>
      <c r="TS233" s="38"/>
      <c r="TT233" s="38"/>
      <c r="TU233" s="38"/>
      <c r="TV233" s="38"/>
      <c r="TW233" s="38"/>
      <c r="TX233" s="38"/>
      <c r="TY233" s="38"/>
      <c r="TZ233" s="38"/>
      <c r="UA233" s="38"/>
      <c r="UB233" s="38"/>
      <c r="UC233" s="38"/>
      <c r="UD233" s="38"/>
      <c r="UE233" s="38"/>
      <c r="UF233" s="38"/>
      <c r="UG233" s="38"/>
      <c r="UH233" s="38"/>
      <c r="UI233" s="38"/>
      <c r="UJ233" s="38"/>
      <c r="UK233" s="38"/>
      <c r="UL233" s="38"/>
      <c r="UM233" s="38"/>
      <c r="UN233" s="38"/>
      <c r="UO233" s="38"/>
      <c r="UP233" s="38"/>
      <c r="UQ233" s="38"/>
      <c r="UR233" s="38"/>
      <c r="US233" s="38"/>
      <c r="UT233" s="38"/>
      <c r="UU233" s="38"/>
      <c r="UV233" s="38"/>
      <c r="UW233" s="38"/>
      <c r="UX233" s="38"/>
      <c r="UY233" s="38"/>
      <c r="UZ233" s="38"/>
      <c r="VA233" s="38"/>
      <c r="VB233" s="38"/>
      <c r="VC233" s="38"/>
      <c r="VD233" s="38"/>
      <c r="VE233" s="38"/>
      <c r="VF233" s="38"/>
      <c r="VG233" s="38"/>
      <c r="VH233" s="38"/>
      <c r="VI233" s="38"/>
      <c r="VJ233" s="38"/>
      <c r="VK233" s="38"/>
      <c r="VL233" s="38"/>
      <c r="VM233" s="38"/>
      <c r="VN233" s="38"/>
      <c r="VO233" s="38"/>
      <c r="VP233" s="38"/>
      <c r="VQ233" s="38"/>
      <c r="VR233" s="38"/>
      <c r="VS233" s="38"/>
      <c r="VT233" s="38"/>
      <c r="VU233" s="38"/>
      <c r="VV233" s="38"/>
      <c r="VW233" s="38"/>
      <c r="VX233" s="38"/>
      <c r="VY233" s="38"/>
      <c r="VZ233" s="38"/>
      <c r="WA233" s="38"/>
      <c r="WB233" s="38"/>
      <c r="WC233" s="38"/>
      <c r="WD233" s="38"/>
      <c r="WE233" s="38"/>
      <c r="WF233" s="38"/>
      <c r="WG233" s="38"/>
      <c r="WH233" s="38"/>
      <c r="WI233" s="38"/>
      <c r="WJ233" s="38"/>
      <c r="WK233" s="38"/>
      <c r="WL233" s="38"/>
      <c r="WM233" s="38"/>
      <c r="WN233" s="38"/>
      <c r="WO233" s="38"/>
      <c r="WP233" s="38"/>
      <c r="WQ233" s="38"/>
      <c r="WR233" s="38"/>
      <c r="WS233" s="38"/>
      <c r="WT233" s="38"/>
      <c r="WU233" s="38"/>
      <c r="WV233" s="38"/>
      <c r="WW233" s="38"/>
      <c r="WX233" s="38"/>
      <c r="WY233" s="38"/>
      <c r="WZ233" s="38"/>
      <c r="XA233" s="38"/>
      <c r="XB233" s="38"/>
      <c r="XC233" s="38"/>
      <c r="XD233" s="38"/>
      <c r="XE233" s="38"/>
      <c r="XF233" s="38"/>
      <c r="XG233" s="38"/>
      <c r="XH233" s="38"/>
      <c r="XI233" s="38"/>
      <c r="XJ233" s="38"/>
      <c r="XK233" s="38"/>
      <c r="XL233" s="38"/>
      <c r="XM233" s="38"/>
      <c r="XN233" s="38"/>
      <c r="XO233" s="38"/>
      <c r="XP233" s="38"/>
      <c r="XQ233" s="38"/>
      <c r="XR233" s="38"/>
      <c r="XS233" s="38"/>
      <c r="XT233" s="38"/>
      <c r="XU233" s="38"/>
      <c r="XV233" s="38"/>
      <c r="XW233" s="38"/>
      <c r="XX233" s="38"/>
      <c r="XY233" s="38"/>
      <c r="XZ233" s="38"/>
      <c r="YA233" s="38"/>
      <c r="YB233" s="38"/>
      <c r="YC233" s="38"/>
      <c r="YD233" s="38"/>
      <c r="YE233" s="38"/>
      <c r="YF233" s="38"/>
      <c r="YG233" s="38"/>
      <c r="YH233" s="38"/>
      <c r="YI233" s="38"/>
      <c r="YJ233" s="38"/>
      <c r="YK233" s="38"/>
      <c r="YL233" s="38"/>
      <c r="YM233" s="38"/>
      <c r="YN233" s="38"/>
      <c r="YO233" s="38"/>
      <c r="YP233" s="38"/>
      <c r="YQ233" s="38"/>
      <c r="YR233" s="38"/>
      <c r="YS233" s="38"/>
      <c r="YT233" s="38"/>
      <c r="YU233" s="38"/>
      <c r="YV233" s="38"/>
      <c r="YW233" s="38"/>
      <c r="YX233" s="38"/>
      <c r="YY233" s="38"/>
      <c r="YZ233" s="38"/>
      <c r="ZA233" s="38"/>
      <c r="ZB233" s="38"/>
      <c r="ZC233" s="38"/>
      <c r="ZD233" s="38"/>
      <c r="ZE233" s="38"/>
      <c r="ZF233" s="38"/>
      <c r="ZG233" s="38"/>
      <c r="ZH233" s="38"/>
      <c r="ZI233" s="38"/>
      <c r="ZJ233" s="38"/>
      <c r="ZK233" s="38"/>
      <c r="ZL233" s="38"/>
      <c r="ZM233" s="38"/>
      <c r="ZN233" s="38"/>
      <c r="ZO233" s="38"/>
      <c r="ZP233" s="38"/>
      <c r="ZQ233" s="38"/>
      <c r="ZR233" s="38"/>
      <c r="ZS233" s="38"/>
      <c r="ZT233" s="38"/>
      <c r="ZU233" s="38"/>
      <c r="ZV233" s="38"/>
      <c r="ZW233" s="38"/>
      <c r="ZX233" s="38"/>
      <c r="ZY233" s="38"/>
      <c r="ZZ233" s="38"/>
      <c r="AAA233" s="38"/>
      <c r="AAB233" s="38"/>
      <c r="AAC233" s="38"/>
      <c r="AAD233" s="38"/>
      <c r="AAE233" s="38"/>
      <c r="AAF233" s="38"/>
      <c r="AAG233" s="38"/>
      <c r="AAH233" s="38"/>
      <c r="AAI233" s="38"/>
      <c r="AAJ233" s="31">
        <f t="shared" si="21"/>
        <v>0</v>
      </c>
      <c r="AAK233" s="5"/>
    </row>
    <row r="234" spans="1:713" s="36" customFormat="1" x14ac:dyDescent="0.25">
      <c r="A234" s="62" t="s">
        <v>64</v>
      </c>
      <c r="B234" s="77">
        <f t="shared" si="20"/>
        <v>0</v>
      </c>
      <c r="C234" s="69">
        <v>10</v>
      </c>
      <c r="D234" s="72">
        <v>43461</v>
      </c>
      <c r="E234" s="79">
        <v>22.28</v>
      </c>
      <c r="F234" s="79">
        <f t="shared" si="23"/>
        <v>0</v>
      </c>
      <c r="G234" s="77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  <c r="AK234" s="38"/>
      <c r="AL234" s="38"/>
      <c r="AM234" s="38"/>
      <c r="AN234" s="38"/>
      <c r="AO234" s="38"/>
      <c r="AP234" s="38"/>
      <c r="AQ234" s="38"/>
      <c r="AR234" s="38"/>
      <c r="AS234" s="38"/>
      <c r="AT234" s="38"/>
      <c r="AU234" s="38"/>
      <c r="AV234" s="38"/>
      <c r="AW234" s="38"/>
      <c r="AX234" s="38"/>
      <c r="AY234" s="38"/>
      <c r="AZ234" s="38"/>
      <c r="BA234" s="38"/>
      <c r="BB234" s="38"/>
      <c r="BC234" s="38"/>
      <c r="BD234" s="38"/>
      <c r="BE234" s="38"/>
      <c r="BF234" s="38"/>
      <c r="BG234" s="38"/>
      <c r="BH234" s="38"/>
      <c r="BI234" s="38"/>
      <c r="BJ234" s="38"/>
      <c r="BK234" s="38"/>
      <c r="BL234" s="38"/>
      <c r="BM234" s="38"/>
      <c r="BN234" s="38"/>
      <c r="BO234" s="38"/>
      <c r="BP234" s="38"/>
      <c r="BQ234" s="38"/>
      <c r="BR234" s="38"/>
      <c r="BS234" s="38"/>
      <c r="BT234" s="38"/>
      <c r="BU234" s="38"/>
      <c r="BV234" s="38"/>
      <c r="BW234" s="38"/>
      <c r="BX234" s="38"/>
      <c r="BY234" s="38"/>
      <c r="BZ234" s="38"/>
      <c r="CA234" s="38"/>
      <c r="CB234" s="38"/>
      <c r="CC234" s="38"/>
      <c r="CD234" s="38"/>
      <c r="CE234" s="38"/>
      <c r="CF234" s="38"/>
      <c r="CG234" s="38"/>
      <c r="CH234" s="38"/>
      <c r="CI234" s="38"/>
      <c r="CJ234" s="38"/>
      <c r="CK234" s="38">
        <v>10</v>
      </c>
      <c r="CL234" s="38"/>
      <c r="CM234" s="38"/>
      <c r="CN234" s="38"/>
      <c r="CO234" s="38"/>
      <c r="CP234" s="38"/>
      <c r="CQ234" s="38"/>
      <c r="CR234" s="38"/>
      <c r="CS234" s="38"/>
      <c r="CT234" s="38"/>
      <c r="CU234" s="38"/>
      <c r="CV234" s="38"/>
      <c r="CW234" s="38"/>
      <c r="CX234" s="38"/>
      <c r="CY234" s="38"/>
      <c r="CZ234" s="38"/>
      <c r="DA234" s="38"/>
      <c r="DB234" s="38"/>
      <c r="DC234" s="38"/>
      <c r="DD234" s="38"/>
      <c r="DE234" s="38"/>
      <c r="DF234" s="38"/>
      <c r="DG234" s="38"/>
      <c r="DH234" s="38"/>
      <c r="DI234" s="38"/>
      <c r="DJ234" s="38"/>
      <c r="DK234" s="38"/>
      <c r="DL234" s="38"/>
      <c r="DM234" s="38"/>
      <c r="DN234" s="38"/>
      <c r="DO234" s="38"/>
      <c r="DP234" s="38"/>
      <c r="DQ234" s="38"/>
      <c r="DR234" s="38"/>
      <c r="DS234" s="38"/>
      <c r="DT234" s="38"/>
      <c r="DU234" s="38"/>
      <c r="DV234" s="38"/>
      <c r="DW234" s="38"/>
      <c r="DX234" s="38"/>
      <c r="DY234" s="38"/>
      <c r="DZ234" s="38"/>
      <c r="EA234" s="38"/>
      <c r="EB234" s="38"/>
      <c r="EC234" s="38"/>
      <c r="ED234" s="38"/>
      <c r="EE234" s="38"/>
      <c r="EF234" s="38"/>
      <c r="EG234" s="38"/>
      <c r="EH234" s="38"/>
      <c r="EI234" s="38"/>
      <c r="EJ234" s="38"/>
      <c r="EK234" s="38"/>
      <c r="EL234" s="38"/>
      <c r="EM234" s="38"/>
      <c r="EN234" s="38"/>
      <c r="EO234" s="38"/>
      <c r="EP234" s="38"/>
      <c r="EQ234" s="38"/>
      <c r="ER234" s="38"/>
      <c r="ES234" s="38"/>
      <c r="ET234" s="38"/>
      <c r="EU234" s="38"/>
      <c r="EV234" s="38"/>
      <c r="EW234" s="38"/>
      <c r="EX234" s="38"/>
      <c r="EY234" s="38"/>
      <c r="EZ234" s="38"/>
      <c r="FA234" s="38"/>
      <c r="FB234" s="38"/>
      <c r="FC234" s="38"/>
      <c r="FD234" s="38"/>
      <c r="FE234" s="38"/>
      <c r="FF234" s="38"/>
      <c r="FG234" s="38"/>
      <c r="FH234" s="38">
        <v>20</v>
      </c>
      <c r="FI234" s="38"/>
      <c r="FJ234" s="38">
        <v>20</v>
      </c>
      <c r="FK234" s="38"/>
      <c r="FL234" s="38"/>
      <c r="FM234" s="38"/>
      <c r="FN234" s="38"/>
      <c r="FO234" s="38"/>
      <c r="FP234" s="38"/>
      <c r="FQ234" s="38"/>
      <c r="FR234" s="38"/>
      <c r="FS234" s="38"/>
      <c r="FT234" s="38"/>
      <c r="FU234" s="38"/>
      <c r="FV234" s="38"/>
      <c r="FW234" s="38"/>
      <c r="FX234" s="38"/>
      <c r="FY234" s="38"/>
      <c r="FZ234" s="38"/>
      <c r="GA234" s="38"/>
      <c r="GB234" s="38"/>
      <c r="GC234" s="38"/>
      <c r="GD234" s="38"/>
      <c r="GE234" s="38"/>
      <c r="GF234" s="38"/>
      <c r="GG234" s="38"/>
      <c r="GH234" s="38"/>
      <c r="GI234" s="38"/>
      <c r="GJ234" s="38"/>
      <c r="GK234" s="38"/>
      <c r="GL234" s="38"/>
      <c r="GM234" s="38"/>
      <c r="GN234" s="38"/>
      <c r="GO234" s="38"/>
      <c r="GP234" s="38"/>
      <c r="GQ234" s="38"/>
      <c r="GR234" s="38"/>
      <c r="GS234" s="38"/>
      <c r="GT234" s="38"/>
      <c r="GU234" s="38"/>
      <c r="GV234" s="38"/>
      <c r="GW234" s="38"/>
      <c r="GX234" s="38"/>
      <c r="GY234" s="38"/>
      <c r="GZ234" s="38"/>
      <c r="HA234" s="38"/>
      <c r="HB234" s="38"/>
      <c r="HC234" s="38"/>
      <c r="HD234" s="38"/>
      <c r="HE234" s="38"/>
      <c r="HF234" s="38"/>
      <c r="HG234" s="38"/>
      <c r="HH234" s="38"/>
      <c r="HI234" s="38"/>
      <c r="HJ234" s="38"/>
      <c r="HK234" s="38"/>
      <c r="HL234" s="38"/>
      <c r="HM234" s="38"/>
      <c r="HN234" s="38"/>
      <c r="HO234" s="38"/>
      <c r="HP234" s="38"/>
      <c r="HQ234" s="38"/>
      <c r="HR234" s="38"/>
      <c r="HS234" s="38"/>
      <c r="HT234" s="38"/>
      <c r="HU234" s="38"/>
      <c r="HV234" s="38"/>
      <c r="HW234" s="38"/>
      <c r="HX234" s="38"/>
      <c r="HY234" s="38">
        <v>10</v>
      </c>
      <c r="HZ234" s="38"/>
      <c r="IA234" s="38"/>
      <c r="IB234" s="38"/>
      <c r="IC234" s="38"/>
      <c r="ID234" s="38"/>
      <c r="IE234" s="38"/>
      <c r="IF234" s="38"/>
      <c r="IG234" s="38"/>
      <c r="IH234" s="38"/>
      <c r="II234" s="38"/>
      <c r="IJ234" s="38"/>
      <c r="IK234" s="38"/>
      <c r="IL234" s="38"/>
      <c r="IM234" s="38"/>
      <c r="IN234" s="38"/>
      <c r="IO234" s="38"/>
      <c r="IP234" s="38"/>
      <c r="IQ234" s="38"/>
      <c r="IR234" s="38"/>
      <c r="IS234" s="38"/>
      <c r="IT234" s="38"/>
      <c r="IU234" s="38"/>
      <c r="IV234" s="38"/>
      <c r="IW234" s="38"/>
      <c r="IX234" s="38"/>
      <c r="IY234" s="38"/>
      <c r="IZ234" s="38"/>
      <c r="JA234" s="38"/>
      <c r="JB234" s="38"/>
      <c r="JC234" s="38"/>
      <c r="JD234" s="38"/>
      <c r="JE234" s="38"/>
      <c r="JF234" s="38"/>
      <c r="JG234" s="38"/>
      <c r="JH234" s="38"/>
      <c r="JI234" s="38"/>
      <c r="JJ234" s="38"/>
      <c r="JK234" s="38"/>
      <c r="JL234" s="38"/>
      <c r="JM234" s="38"/>
      <c r="JN234" s="38"/>
      <c r="JO234" s="38"/>
      <c r="JP234" s="38"/>
      <c r="JQ234" s="38"/>
      <c r="JR234" s="38">
        <v>1</v>
      </c>
      <c r="JS234" s="38"/>
      <c r="JT234" s="38"/>
      <c r="JU234" s="38"/>
      <c r="JV234" s="38"/>
      <c r="JW234" s="38"/>
      <c r="JX234" s="38"/>
      <c r="JY234" s="38"/>
      <c r="JZ234" s="38"/>
      <c r="KA234" s="38"/>
      <c r="KB234" s="38"/>
      <c r="KC234" s="38"/>
      <c r="KD234" s="38"/>
      <c r="KE234" s="38"/>
      <c r="KF234" s="38"/>
      <c r="KG234" s="38"/>
      <c r="KH234" s="38"/>
      <c r="KI234" s="38"/>
      <c r="KJ234" s="38"/>
      <c r="KK234" s="38">
        <v>1</v>
      </c>
      <c r="KL234" s="38"/>
      <c r="KM234" s="38">
        <v>10</v>
      </c>
      <c r="KN234" s="38"/>
      <c r="KO234" s="38"/>
      <c r="KP234" s="38">
        <v>10</v>
      </c>
      <c r="KQ234" s="38"/>
      <c r="KR234" s="38"/>
      <c r="KS234" s="38"/>
      <c r="KT234" s="38"/>
      <c r="KU234" s="38"/>
      <c r="KV234" s="38"/>
      <c r="KW234" s="38"/>
      <c r="KX234" s="38"/>
      <c r="KY234" s="38"/>
      <c r="KZ234" s="38"/>
      <c r="LA234" s="38"/>
      <c r="LB234" s="38"/>
      <c r="LC234" s="38"/>
      <c r="LD234" s="38"/>
      <c r="LE234" s="38"/>
      <c r="LF234" s="38"/>
      <c r="LG234" s="38"/>
      <c r="LH234" s="38"/>
      <c r="LI234" s="38"/>
      <c r="LJ234" s="38"/>
      <c r="LK234" s="38"/>
      <c r="LL234" s="38">
        <v>10</v>
      </c>
      <c r="LM234" s="38"/>
      <c r="LN234" s="38">
        <v>10</v>
      </c>
      <c r="LO234" s="38"/>
      <c r="LP234" s="38"/>
      <c r="LQ234" s="38"/>
      <c r="LR234" s="38"/>
      <c r="LS234" s="38"/>
      <c r="LT234" s="38"/>
      <c r="LU234" s="38"/>
      <c r="LV234" s="38"/>
      <c r="LW234" s="38"/>
      <c r="LX234" s="38"/>
      <c r="LY234" s="38"/>
      <c r="LZ234" s="38"/>
      <c r="MA234" s="38"/>
      <c r="MB234" s="38"/>
      <c r="MC234" s="38"/>
      <c r="MD234" s="38"/>
      <c r="ME234" s="38"/>
      <c r="MF234" s="38"/>
      <c r="MG234" s="38"/>
      <c r="MH234" s="38"/>
      <c r="MI234" s="38"/>
      <c r="MJ234" s="38"/>
      <c r="MK234" s="38"/>
      <c r="ML234" s="38"/>
      <c r="MM234" s="38"/>
      <c r="MN234" s="38"/>
      <c r="MO234" s="38">
        <v>10</v>
      </c>
      <c r="MP234" s="38">
        <v>10</v>
      </c>
      <c r="MQ234" s="38"/>
      <c r="MR234" s="38"/>
      <c r="MS234" s="38"/>
      <c r="MT234" s="38"/>
      <c r="MU234" s="38"/>
      <c r="MV234" s="38"/>
      <c r="MW234" s="38"/>
      <c r="MX234" s="38"/>
      <c r="MY234" s="38"/>
      <c r="MZ234" s="38"/>
      <c r="NA234" s="38"/>
      <c r="NB234" s="38"/>
      <c r="NC234" s="38">
        <v>10</v>
      </c>
      <c r="ND234" s="38"/>
      <c r="NE234" s="38"/>
      <c r="NF234" s="38"/>
      <c r="NG234" s="38"/>
      <c r="NH234" s="38"/>
      <c r="NI234" s="38"/>
      <c r="NJ234" s="38"/>
      <c r="NK234" s="38"/>
      <c r="NL234" s="38"/>
      <c r="NM234" s="38"/>
      <c r="NN234" s="38"/>
      <c r="NO234" s="38"/>
      <c r="NP234" s="38"/>
      <c r="NQ234" s="38"/>
      <c r="NR234" s="38"/>
      <c r="NS234" s="38"/>
      <c r="NT234" s="38"/>
      <c r="NU234" s="38"/>
      <c r="NV234" s="38"/>
      <c r="NW234" s="38"/>
      <c r="NX234" s="38"/>
      <c r="NY234" s="38"/>
      <c r="NZ234" s="38"/>
      <c r="OA234" s="38"/>
      <c r="OB234" s="38"/>
      <c r="OC234" s="38"/>
      <c r="OD234" s="38"/>
      <c r="OE234" s="38"/>
      <c r="OF234" s="38"/>
      <c r="OG234" s="38"/>
      <c r="OH234" s="38">
        <v>10</v>
      </c>
      <c r="OI234" s="38"/>
      <c r="OJ234" s="38"/>
      <c r="OK234" s="38"/>
      <c r="OL234" s="38"/>
      <c r="OM234" s="38"/>
      <c r="ON234" s="38"/>
      <c r="OO234" s="38"/>
      <c r="OP234" s="38"/>
      <c r="OQ234" s="38"/>
      <c r="OR234" s="38"/>
      <c r="OS234" s="38"/>
      <c r="OT234" s="38"/>
      <c r="OU234" s="38"/>
      <c r="OV234" s="38"/>
      <c r="OW234" s="38"/>
      <c r="OX234" s="38"/>
      <c r="OY234" s="38"/>
      <c r="OZ234" s="38"/>
      <c r="PA234" s="38"/>
      <c r="PB234" s="38"/>
      <c r="PC234" s="38"/>
      <c r="PD234" s="38"/>
      <c r="PE234" s="38"/>
      <c r="PF234" s="38"/>
      <c r="PG234" s="38"/>
      <c r="PH234" s="38"/>
      <c r="PI234" s="38"/>
      <c r="PJ234" s="38"/>
      <c r="PK234" s="38"/>
      <c r="PL234" s="38"/>
      <c r="PM234" s="38"/>
      <c r="PN234" s="38"/>
      <c r="PO234" s="38"/>
      <c r="PP234" s="38"/>
      <c r="PQ234" s="38"/>
      <c r="PR234" s="38"/>
      <c r="PS234" s="38"/>
      <c r="PT234" s="38"/>
      <c r="PU234" s="38"/>
      <c r="PV234" s="38"/>
      <c r="PW234" s="38"/>
      <c r="PX234" s="38"/>
      <c r="PY234" s="38"/>
      <c r="PZ234" s="38"/>
      <c r="QA234" s="38"/>
      <c r="QB234" s="38"/>
      <c r="QC234" s="38"/>
      <c r="QD234" s="38"/>
      <c r="QE234" s="38"/>
      <c r="QF234" s="38"/>
      <c r="QG234" s="38"/>
      <c r="QH234" s="38"/>
      <c r="QI234" s="38"/>
      <c r="QJ234" s="38"/>
      <c r="QK234" s="38"/>
      <c r="QL234" s="38"/>
      <c r="QM234" s="38"/>
      <c r="QN234" s="38"/>
      <c r="QO234" s="38"/>
      <c r="QP234" s="38"/>
      <c r="QQ234" s="38"/>
      <c r="QR234" s="38"/>
      <c r="QS234" s="38"/>
      <c r="QT234" s="38"/>
      <c r="QU234" s="38"/>
      <c r="QV234" s="38"/>
      <c r="QW234" s="38"/>
      <c r="QX234" s="38"/>
      <c r="QY234" s="38"/>
      <c r="QZ234" s="38"/>
      <c r="RA234" s="38"/>
      <c r="RB234" s="38"/>
      <c r="RC234" s="38"/>
      <c r="RD234" s="38"/>
      <c r="RE234" s="38"/>
      <c r="RF234" s="38"/>
      <c r="RG234" s="38"/>
      <c r="RH234" s="38"/>
      <c r="RI234" s="38"/>
      <c r="RJ234" s="38"/>
      <c r="RK234" s="38"/>
      <c r="RL234" s="38"/>
      <c r="RM234" s="38"/>
      <c r="RN234" s="38"/>
      <c r="RO234" s="38"/>
      <c r="RP234" s="38"/>
      <c r="RQ234" s="38"/>
      <c r="RR234" s="38"/>
      <c r="RS234" s="38"/>
      <c r="RT234" s="38"/>
      <c r="RU234" s="38"/>
      <c r="RV234" s="38"/>
      <c r="RW234" s="38"/>
      <c r="RX234" s="38"/>
      <c r="RY234" s="38"/>
      <c r="RZ234" s="38"/>
      <c r="SA234" s="38"/>
      <c r="SB234" s="38"/>
      <c r="SC234" s="38"/>
      <c r="SD234" s="38"/>
      <c r="SE234" s="38"/>
      <c r="SF234" s="38"/>
      <c r="SG234" s="38"/>
      <c r="SH234" s="38"/>
      <c r="SI234" s="38">
        <v>20</v>
      </c>
      <c r="SJ234" s="38"/>
      <c r="SK234" s="38"/>
      <c r="SL234" s="38"/>
      <c r="SM234" s="38"/>
      <c r="SN234" s="38"/>
      <c r="SO234" s="38"/>
      <c r="SP234" s="38"/>
      <c r="SQ234" s="38"/>
      <c r="SR234" s="38"/>
      <c r="SS234" s="38"/>
      <c r="ST234" s="38"/>
      <c r="SU234" s="38">
        <v>20</v>
      </c>
      <c r="SV234" s="38"/>
      <c r="SW234" s="38"/>
      <c r="SX234" s="38"/>
      <c r="SY234" s="38"/>
      <c r="SZ234" s="38"/>
      <c r="TA234" s="38"/>
      <c r="TB234" s="38"/>
      <c r="TC234" s="38"/>
      <c r="TD234" s="38"/>
      <c r="TE234" s="38"/>
      <c r="TF234" s="38"/>
      <c r="TG234" s="38"/>
      <c r="TH234" s="38"/>
      <c r="TI234" s="38">
        <v>40</v>
      </c>
      <c r="TJ234" s="38"/>
      <c r="TK234" s="38"/>
      <c r="TL234" s="38"/>
      <c r="TM234" s="38"/>
      <c r="TN234" s="38"/>
      <c r="TO234" s="38"/>
      <c r="TP234" s="38"/>
      <c r="TQ234" s="38"/>
      <c r="TR234" s="38"/>
      <c r="TS234" s="38"/>
      <c r="TT234" s="38"/>
      <c r="TU234" s="38"/>
      <c r="TV234" s="38"/>
      <c r="TW234" s="38"/>
      <c r="TX234" s="38"/>
      <c r="TY234" s="38"/>
      <c r="TZ234" s="38"/>
      <c r="UA234" s="38"/>
      <c r="UB234" s="38"/>
      <c r="UC234" s="38"/>
      <c r="UD234" s="38">
        <v>40</v>
      </c>
      <c r="UE234" s="38"/>
      <c r="UF234" s="38"/>
      <c r="UG234" s="38"/>
      <c r="UH234" s="38"/>
      <c r="UI234" s="38"/>
      <c r="UJ234" s="38"/>
      <c r="UK234" s="38"/>
      <c r="UL234" s="38"/>
      <c r="UM234" s="38"/>
      <c r="UN234" s="38"/>
      <c r="UO234" s="38"/>
      <c r="UP234" s="38"/>
      <c r="UQ234" s="38"/>
      <c r="UR234" s="38"/>
      <c r="US234" s="38"/>
      <c r="UT234" s="38"/>
      <c r="UU234" s="38"/>
      <c r="UV234" s="38"/>
      <c r="UW234" s="38"/>
      <c r="UX234" s="38"/>
      <c r="UY234" s="38"/>
      <c r="UZ234" s="38"/>
      <c r="VA234" s="38"/>
      <c r="VB234" s="38"/>
      <c r="VC234" s="38"/>
      <c r="VD234" s="38"/>
      <c r="VE234" s="38"/>
      <c r="VF234" s="38"/>
      <c r="VG234" s="38"/>
      <c r="VH234" s="38"/>
      <c r="VI234" s="38"/>
      <c r="VJ234" s="38"/>
      <c r="VK234" s="38"/>
      <c r="VL234" s="38"/>
      <c r="VM234" s="38"/>
      <c r="VN234" s="38"/>
      <c r="VO234" s="38"/>
      <c r="VP234" s="38"/>
      <c r="VQ234" s="38"/>
      <c r="VR234" s="38"/>
      <c r="VS234" s="38"/>
      <c r="VT234" s="38"/>
      <c r="VU234" s="38"/>
      <c r="VV234" s="38"/>
      <c r="VW234" s="38"/>
      <c r="VX234" s="38"/>
      <c r="VY234" s="38"/>
      <c r="VZ234" s="38"/>
      <c r="WA234" s="38"/>
      <c r="WB234" s="38"/>
      <c r="WC234" s="38"/>
      <c r="WD234" s="38"/>
      <c r="WE234" s="38"/>
      <c r="WF234" s="38"/>
      <c r="WG234" s="38"/>
      <c r="WH234" s="38"/>
      <c r="WI234" s="38"/>
      <c r="WJ234" s="38"/>
      <c r="WK234" s="38"/>
      <c r="WL234" s="38"/>
      <c r="WM234" s="38"/>
      <c r="WN234" s="38"/>
      <c r="WO234" s="38"/>
      <c r="WP234" s="38"/>
      <c r="WQ234" s="38">
        <v>30</v>
      </c>
      <c r="WR234" s="38"/>
      <c r="WS234" s="38">
        <v>30</v>
      </c>
      <c r="WT234" s="38"/>
      <c r="WU234" s="38"/>
      <c r="WV234" s="38"/>
      <c r="WW234" s="38"/>
      <c r="WX234" s="38"/>
      <c r="WY234" s="38"/>
      <c r="WZ234" s="38"/>
      <c r="XA234" s="38"/>
      <c r="XB234" s="38"/>
      <c r="XC234" s="38"/>
      <c r="XD234" s="38"/>
      <c r="XE234" s="38"/>
      <c r="XF234" s="38"/>
      <c r="XG234" s="38"/>
      <c r="XH234" s="38">
        <v>1</v>
      </c>
      <c r="XI234" s="38"/>
      <c r="XJ234" s="38"/>
      <c r="XK234" s="38"/>
      <c r="XL234" s="38"/>
      <c r="XM234" s="38">
        <v>1</v>
      </c>
      <c r="XN234" s="38"/>
      <c r="XO234" s="38"/>
      <c r="XP234" s="38"/>
      <c r="XQ234" s="38"/>
      <c r="XR234" s="38"/>
      <c r="XS234" s="38"/>
      <c r="XT234" s="38"/>
      <c r="XU234" s="38"/>
      <c r="XV234" s="38"/>
      <c r="XW234" s="38"/>
      <c r="XX234" s="38"/>
      <c r="XY234" s="38"/>
      <c r="XZ234" s="38"/>
      <c r="YA234" s="38"/>
      <c r="YB234" s="38"/>
      <c r="YC234" s="38"/>
      <c r="YD234" s="38"/>
      <c r="YE234" s="38"/>
      <c r="YF234" s="38"/>
      <c r="YG234" s="38"/>
      <c r="YH234" s="38"/>
      <c r="YI234" s="38"/>
      <c r="YJ234" s="38"/>
      <c r="YK234" s="38"/>
      <c r="YL234" s="38"/>
      <c r="YM234" s="38"/>
      <c r="YN234" s="38"/>
      <c r="YO234" s="38"/>
      <c r="YP234" s="38"/>
      <c r="YQ234" s="38"/>
      <c r="YR234" s="38"/>
      <c r="YS234" s="38"/>
      <c r="YT234" s="38"/>
      <c r="YU234" s="38"/>
      <c r="YV234" s="38"/>
      <c r="YW234" s="38"/>
      <c r="YX234" s="38"/>
      <c r="YY234" s="38"/>
      <c r="YZ234" s="38"/>
      <c r="ZA234" s="38"/>
      <c r="ZB234" s="38"/>
      <c r="ZC234" s="38"/>
      <c r="ZD234" s="38"/>
      <c r="ZE234" s="38"/>
      <c r="ZF234" s="38"/>
      <c r="ZG234" s="38"/>
      <c r="ZH234" s="38"/>
      <c r="ZI234" s="38"/>
      <c r="ZJ234" s="38"/>
      <c r="ZK234" s="38"/>
      <c r="ZL234" s="38"/>
      <c r="ZM234" s="38"/>
      <c r="ZN234" s="38"/>
      <c r="ZO234" s="38"/>
      <c r="ZP234" s="38"/>
      <c r="ZQ234" s="38">
        <v>30</v>
      </c>
      <c r="ZR234" s="38"/>
      <c r="ZS234" s="38"/>
      <c r="ZT234" s="38"/>
      <c r="ZU234" s="38"/>
      <c r="ZV234" s="38"/>
      <c r="ZW234" s="38"/>
      <c r="ZX234" s="38"/>
      <c r="ZY234" s="38"/>
      <c r="ZZ234" s="38"/>
      <c r="AAA234" s="38">
        <v>30</v>
      </c>
      <c r="AAB234" s="38"/>
      <c r="AAC234" s="38"/>
      <c r="AAD234" s="38"/>
      <c r="AAE234" s="38"/>
      <c r="AAF234" s="38"/>
      <c r="AAG234" s="38"/>
      <c r="AAH234" s="38"/>
      <c r="AAI234" s="38"/>
      <c r="AAJ234" s="31">
        <f t="shared" si="21"/>
        <v>0</v>
      </c>
      <c r="AAK234" s="5"/>
    </row>
    <row r="235" spans="1:713" s="36" customFormat="1" x14ac:dyDescent="0.25">
      <c r="A235" s="62" t="s">
        <v>64</v>
      </c>
      <c r="B235" s="77">
        <f t="shared" si="20"/>
        <v>0</v>
      </c>
      <c r="C235" s="69">
        <v>1</v>
      </c>
      <c r="D235" s="72">
        <v>43461</v>
      </c>
      <c r="E235" s="79">
        <v>24.91</v>
      </c>
      <c r="F235" s="79">
        <f t="shared" si="23"/>
        <v>0</v>
      </c>
      <c r="G235" s="77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  <c r="AK235" s="38"/>
      <c r="AL235" s="38"/>
      <c r="AM235" s="38"/>
      <c r="AN235" s="38"/>
      <c r="AO235" s="38"/>
      <c r="AP235" s="38"/>
      <c r="AQ235" s="38"/>
      <c r="AR235" s="38"/>
      <c r="AS235" s="38"/>
      <c r="AT235" s="38"/>
      <c r="AU235" s="38"/>
      <c r="AV235" s="38"/>
      <c r="AW235" s="38"/>
      <c r="AX235" s="38"/>
      <c r="AY235" s="38"/>
      <c r="AZ235" s="38"/>
      <c r="BA235" s="38"/>
      <c r="BB235" s="38"/>
      <c r="BC235" s="38"/>
      <c r="BD235" s="38"/>
      <c r="BE235" s="38"/>
      <c r="BF235" s="38"/>
      <c r="BG235" s="38"/>
      <c r="BH235" s="38"/>
      <c r="BI235" s="38"/>
      <c r="BJ235" s="38"/>
      <c r="BK235" s="38"/>
      <c r="BL235" s="38"/>
      <c r="BM235" s="38"/>
      <c r="BN235" s="38"/>
      <c r="BO235" s="38"/>
      <c r="BP235" s="38"/>
      <c r="BQ235" s="38"/>
      <c r="BR235" s="38"/>
      <c r="BS235" s="38"/>
      <c r="BT235" s="38"/>
      <c r="BU235" s="38"/>
      <c r="BV235" s="38"/>
      <c r="BW235" s="38"/>
      <c r="BX235" s="38"/>
      <c r="BY235" s="38"/>
      <c r="BZ235" s="38"/>
      <c r="CA235" s="38"/>
      <c r="CB235" s="38"/>
      <c r="CC235" s="38"/>
      <c r="CD235" s="38"/>
      <c r="CE235" s="38"/>
      <c r="CF235" s="38"/>
      <c r="CG235" s="38"/>
      <c r="CH235" s="38"/>
      <c r="CI235" s="38"/>
      <c r="CJ235" s="38"/>
      <c r="CK235" s="38"/>
      <c r="CL235" s="38"/>
      <c r="CM235" s="38"/>
      <c r="CN235" s="38"/>
      <c r="CO235" s="38"/>
      <c r="CP235" s="38"/>
      <c r="CQ235" s="38"/>
      <c r="CR235" s="38"/>
      <c r="CS235" s="38"/>
      <c r="CT235" s="38"/>
      <c r="CU235" s="38"/>
      <c r="CV235" s="38"/>
      <c r="CW235" s="38"/>
      <c r="CX235" s="38"/>
      <c r="CY235" s="38"/>
      <c r="CZ235" s="38"/>
      <c r="DA235" s="38"/>
      <c r="DB235" s="38"/>
      <c r="DC235" s="38"/>
      <c r="DD235" s="38"/>
      <c r="DE235" s="38"/>
      <c r="DF235" s="38"/>
      <c r="DG235" s="38"/>
      <c r="DH235" s="38"/>
      <c r="DI235" s="38"/>
      <c r="DJ235" s="38"/>
      <c r="DK235" s="38"/>
      <c r="DL235" s="38"/>
      <c r="DM235" s="38"/>
      <c r="DN235" s="38"/>
      <c r="DO235" s="38"/>
      <c r="DP235" s="38"/>
      <c r="DQ235" s="38"/>
      <c r="DR235" s="38"/>
      <c r="DS235" s="38"/>
      <c r="DT235" s="38"/>
      <c r="DU235" s="38"/>
      <c r="DV235" s="38"/>
      <c r="DW235" s="38"/>
      <c r="DX235" s="38"/>
      <c r="DY235" s="38"/>
      <c r="DZ235" s="38"/>
      <c r="EA235" s="38"/>
      <c r="EB235" s="38"/>
      <c r="EC235" s="38"/>
      <c r="ED235" s="38"/>
      <c r="EE235" s="38"/>
      <c r="EF235" s="38"/>
      <c r="EG235" s="38"/>
      <c r="EH235" s="38"/>
      <c r="EI235" s="38"/>
      <c r="EJ235" s="38"/>
      <c r="EK235" s="38"/>
      <c r="EL235" s="38"/>
      <c r="EM235" s="38"/>
      <c r="EN235" s="38"/>
      <c r="EO235" s="38"/>
      <c r="EP235" s="38"/>
      <c r="EQ235" s="38"/>
      <c r="ER235" s="38"/>
      <c r="ES235" s="38"/>
      <c r="ET235" s="38"/>
      <c r="EU235" s="38"/>
      <c r="EV235" s="38"/>
      <c r="EW235" s="38"/>
      <c r="EX235" s="38"/>
      <c r="EY235" s="38"/>
      <c r="EZ235" s="38"/>
      <c r="FA235" s="38"/>
      <c r="FB235" s="38"/>
      <c r="FC235" s="38"/>
      <c r="FD235" s="38"/>
      <c r="FE235" s="38"/>
      <c r="FF235" s="38"/>
      <c r="FG235" s="38"/>
      <c r="FH235" s="38"/>
      <c r="FI235" s="38"/>
      <c r="FJ235" s="38"/>
      <c r="FK235" s="38"/>
      <c r="FL235" s="38"/>
      <c r="FM235" s="38"/>
      <c r="FN235" s="38"/>
      <c r="FO235" s="38"/>
      <c r="FP235" s="38"/>
      <c r="FQ235" s="38"/>
      <c r="FR235" s="38"/>
      <c r="FS235" s="38"/>
      <c r="FT235" s="38"/>
      <c r="FU235" s="38"/>
      <c r="FV235" s="38"/>
      <c r="FW235" s="38"/>
      <c r="FX235" s="38"/>
      <c r="FY235" s="38"/>
      <c r="FZ235" s="38"/>
      <c r="GA235" s="38"/>
      <c r="GB235" s="38"/>
      <c r="GC235" s="38"/>
      <c r="GD235" s="38"/>
      <c r="GE235" s="38"/>
      <c r="GF235" s="38"/>
      <c r="GG235" s="38"/>
      <c r="GH235" s="38"/>
      <c r="GI235" s="38"/>
      <c r="GJ235" s="38"/>
      <c r="GK235" s="38"/>
      <c r="GL235" s="38"/>
      <c r="GM235" s="38"/>
      <c r="GN235" s="38"/>
      <c r="GO235" s="38"/>
      <c r="GP235" s="38"/>
      <c r="GQ235" s="38"/>
      <c r="GR235" s="38"/>
      <c r="GS235" s="38"/>
      <c r="GT235" s="38"/>
      <c r="GU235" s="38"/>
      <c r="GV235" s="38"/>
      <c r="GW235" s="38"/>
      <c r="GX235" s="38"/>
      <c r="GY235" s="38"/>
      <c r="GZ235" s="38"/>
      <c r="HA235" s="38"/>
      <c r="HB235" s="38"/>
      <c r="HC235" s="38"/>
      <c r="HD235" s="38"/>
      <c r="HE235" s="38"/>
      <c r="HF235" s="38"/>
      <c r="HG235" s="38"/>
      <c r="HH235" s="38"/>
      <c r="HI235" s="38"/>
      <c r="HJ235" s="38"/>
      <c r="HK235" s="38"/>
      <c r="HL235" s="38"/>
      <c r="HM235" s="38"/>
      <c r="HN235" s="38"/>
      <c r="HO235" s="38"/>
      <c r="HP235" s="38"/>
      <c r="HQ235" s="38"/>
      <c r="HR235" s="38"/>
      <c r="HS235" s="38"/>
      <c r="HT235" s="38"/>
      <c r="HU235" s="38"/>
      <c r="HV235" s="38"/>
      <c r="HW235" s="38"/>
      <c r="HX235" s="38"/>
      <c r="HY235" s="38"/>
      <c r="HZ235" s="38"/>
      <c r="IA235" s="38"/>
      <c r="IB235" s="38"/>
      <c r="IC235" s="38"/>
      <c r="ID235" s="38"/>
      <c r="IE235" s="38"/>
      <c r="IF235" s="38"/>
      <c r="IG235" s="38"/>
      <c r="IH235" s="38"/>
      <c r="II235" s="38"/>
      <c r="IJ235" s="38"/>
      <c r="IK235" s="38"/>
      <c r="IL235" s="38"/>
      <c r="IM235" s="38"/>
      <c r="IN235" s="38"/>
      <c r="IO235" s="38"/>
      <c r="IP235" s="38"/>
      <c r="IQ235" s="38"/>
      <c r="IR235" s="38"/>
      <c r="IS235" s="38"/>
      <c r="IT235" s="38"/>
      <c r="IU235" s="38"/>
      <c r="IV235" s="38"/>
      <c r="IW235" s="38"/>
      <c r="IX235" s="38"/>
      <c r="IY235" s="38"/>
      <c r="IZ235" s="38"/>
      <c r="JA235" s="38"/>
      <c r="JB235" s="38"/>
      <c r="JC235" s="38"/>
      <c r="JD235" s="38"/>
      <c r="JE235" s="38"/>
      <c r="JF235" s="38"/>
      <c r="JG235" s="38"/>
      <c r="JH235" s="38"/>
      <c r="JI235" s="38"/>
      <c r="JJ235" s="38"/>
      <c r="JK235" s="38"/>
      <c r="JL235" s="38"/>
      <c r="JM235" s="38"/>
      <c r="JN235" s="38"/>
      <c r="JO235" s="38"/>
      <c r="JP235" s="38"/>
      <c r="JQ235" s="38"/>
      <c r="JR235" s="38"/>
      <c r="JS235" s="38"/>
      <c r="JT235" s="38"/>
      <c r="JU235" s="38"/>
      <c r="JV235" s="38"/>
      <c r="JW235" s="38"/>
      <c r="JX235" s="38"/>
      <c r="JY235" s="38"/>
      <c r="JZ235" s="38"/>
      <c r="KA235" s="38"/>
      <c r="KB235" s="38"/>
      <c r="KC235" s="38"/>
      <c r="KD235" s="38"/>
      <c r="KE235" s="38"/>
      <c r="KF235" s="38"/>
      <c r="KG235" s="38"/>
      <c r="KH235" s="38"/>
      <c r="KI235" s="38"/>
      <c r="KJ235" s="38"/>
      <c r="KK235" s="38"/>
      <c r="KL235" s="38"/>
      <c r="KM235" s="38"/>
      <c r="KN235" s="38"/>
      <c r="KO235" s="38"/>
      <c r="KP235" s="38"/>
      <c r="KQ235" s="38"/>
      <c r="KR235" s="38"/>
      <c r="KS235" s="38"/>
      <c r="KT235" s="38"/>
      <c r="KU235" s="38"/>
      <c r="KV235" s="38"/>
      <c r="KW235" s="38"/>
      <c r="KX235" s="38"/>
      <c r="KY235" s="38"/>
      <c r="KZ235" s="38"/>
      <c r="LA235" s="38"/>
      <c r="LB235" s="38"/>
      <c r="LC235" s="38"/>
      <c r="LD235" s="38"/>
      <c r="LE235" s="38"/>
      <c r="LF235" s="38"/>
      <c r="LG235" s="38"/>
      <c r="LH235" s="38"/>
      <c r="LI235" s="38"/>
      <c r="LJ235" s="38"/>
      <c r="LK235" s="38"/>
      <c r="LL235" s="38"/>
      <c r="LM235" s="38"/>
      <c r="LN235" s="38"/>
      <c r="LO235" s="38"/>
      <c r="LP235" s="38"/>
      <c r="LQ235" s="38"/>
      <c r="LR235" s="38"/>
      <c r="LS235" s="38"/>
      <c r="LT235" s="38"/>
      <c r="LU235" s="38"/>
      <c r="LV235" s="38"/>
      <c r="LW235" s="38"/>
      <c r="LX235" s="38"/>
      <c r="LY235" s="38"/>
      <c r="LZ235" s="38"/>
      <c r="MA235" s="38"/>
      <c r="MB235" s="38"/>
      <c r="MC235" s="38"/>
      <c r="MD235" s="38"/>
      <c r="ME235" s="38"/>
      <c r="MF235" s="38"/>
      <c r="MG235" s="38"/>
      <c r="MH235" s="38"/>
      <c r="MI235" s="38"/>
      <c r="MJ235" s="38"/>
      <c r="MK235" s="38"/>
      <c r="ML235" s="38"/>
      <c r="MM235" s="38"/>
      <c r="MN235" s="38"/>
      <c r="MO235" s="38"/>
      <c r="MP235" s="38"/>
      <c r="MQ235" s="38"/>
      <c r="MR235" s="38"/>
      <c r="MS235" s="38"/>
      <c r="MT235" s="38"/>
      <c r="MU235" s="38"/>
      <c r="MV235" s="38"/>
      <c r="MW235" s="38"/>
      <c r="MX235" s="38"/>
      <c r="MY235" s="38"/>
      <c r="MZ235" s="38"/>
      <c r="NA235" s="38"/>
      <c r="NB235" s="38"/>
      <c r="NC235" s="38"/>
      <c r="ND235" s="38"/>
      <c r="NE235" s="38"/>
      <c r="NF235" s="38"/>
      <c r="NG235" s="38"/>
      <c r="NH235" s="38"/>
      <c r="NI235" s="38"/>
      <c r="NJ235" s="38"/>
      <c r="NK235" s="38"/>
      <c r="NL235" s="38"/>
      <c r="NM235" s="38"/>
      <c r="NN235" s="38"/>
      <c r="NO235" s="38"/>
      <c r="NP235" s="38"/>
      <c r="NQ235" s="38">
        <v>1</v>
      </c>
      <c r="NR235" s="38"/>
      <c r="NS235" s="38"/>
      <c r="NT235" s="38"/>
      <c r="NU235" s="38"/>
      <c r="NV235" s="38"/>
      <c r="NW235" s="38"/>
      <c r="NX235" s="38"/>
      <c r="NY235" s="38"/>
      <c r="NZ235" s="38">
        <v>1</v>
      </c>
      <c r="OA235" s="38"/>
      <c r="OB235" s="38"/>
      <c r="OC235" s="38"/>
      <c r="OD235" s="38"/>
      <c r="OE235" s="38"/>
      <c r="OF235" s="38"/>
      <c r="OG235" s="38"/>
      <c r="OH235" s="38"/>
      <c r="OI235" s="38"/>
      <c r="OJ235" s="38"/>
      <c r="OK235" s="38"/>
      <c r="OL235" s="38"/>
      <c r="OM235" s="38"/>
      <c r="ON235" s="38"/>
      <c r="OO235" s="38"/>
      <c r="OP235" s="38"/>
      <c r="OQ235" s="38"/>
      <c r="OR235" s="38"/>
      <c r="OS235" s="38"/>
      <c r="OT235" s="38"/>
      <c r="OU235" s="38"/>
      <c r="OV235" s="38"/>
      <c r="OW235" s="38"/>
      <c r="OX235" s="38"/>
      <c r="OY235" s="38"/>
      <c r="OZ235" s="38"/>
      <c r="PA235" s="38"/>
      <c r="PB235" s="38"/>
      <c r="PC235" s="38"/>
      <c r="PD235" s="38"/>
      <c r="PE235" s="38"/>
      <c r="PF235" s="38"/>
      <c r="PG235" s="38"/>
      <c r="PH235" s="38"/>
      <c r="PI235" s="38"/>
      <c r="PJ235" s="38"/>
      <c r="PK235" s="38"/>
      <c r="PL235" s="38"/>
      <c r="PM235" s="38"/>
      <c r="PN235" s="38"/>
      <c r="PO235" s="38"/>
      <c r="PP235" s="38"/>
      <c r="PQ235" s="38"/>
      <c r="PR235" s="38"/>
      <c r="PS235" s="38"/>
      <c r="PT235" s="38"/>
      <c r="PU235" s="38"/>
      <c r="PV235" s="38"/>
      <c r="PW235" s="38"/>
      <c r="PX235" s="38"/>
      <c r="PY235" s="38"/>
      <c r="PZ235" s="38"/>
      <c r="QA235" s="38"/>
      <c r="QB235" s="38"/>
      <c r="QC235" s="38"/>
      <c r="QD235" s="38"/>
      <c r="QE235" s="38"/>
      <c r="QF235" s="38"/>
      <c r="QG235" s="38"/>
      <c r="QH235" s="38"/>
      <c r="QI235" s="38"/>
      <c r="QJ235" s="38"/>
      <c r="QK235" s="38"/>
      <c r="QL235" s="38"/>
      <c r="QM235" s="38"/>
      <c r="QN235" s="38"/>
      <c r="QO235" s="38"/>
      <c r="QP235" s="38"/>
      <c r="QQ235" s="38"/>
      <c r="QR235" s="38"/>
      <c r="QS235" s="38"/>
      <c r="QT235" s="38"/>
      <c r="QU235" s="38"/>
      <c r="QV235" s="38"/>
      <c r="QW235" s="38"/>
      <c r="QX235" s="38"/>
      <c r="QY235" s="38"/>
      <c r="QZ235" s="38"/>
      <c r="RA235" s="38"/>
      <c r="RB235" s="38"/>
      <c r="RC235" s="38"/>
      <c r="RD235" s="38"/>
      <c r="RE235" s="38"/>
      <c r="RF235" s="38"/>
      <c r="RG235" s="38"/>
      <c r="RH235" s="38"/>
      <c r="RI235" s="38"/>
      <c r="RJ235" s="38"/>
      <c r="RK235" s="38"/>
      <c r="RL235" s="38"/>
      <c r="RM235" s="38"/>
      <c r="RN235" s="38"/>
      <c r="RO235" s="38"/>
      <c r="RP235" s="38"/>
      <c r="RQ235" s="38"/>
      <c r="RR235" s="38"/>
      <c r="RS235" s="38"/>
      <c r="RT235" s="38"/>
      <c r="RU235" s="38"/>
      <c r="RV235" s="38"/>
      <c r="RW235" s="38"/>
      <c r="RX235" s="38"/>
      <c r="RY235" s="38"/>
      <c r="RZ235" s="38"/>
      <c r="SA235" s="38"/>
      <c r="SB235" s="38"/>
      <c r="SC235" s="38"/>
      <c r="SD235" s="38"/>
      <c r="SE235" s="38"/>
      <c r="SF235" s="38"/>
      <c r="SG235" s="38"/>
      <c r="SH235" s="38"/>
      <c r="SI235" s="38"/>
      <c r="SJ235" s="38"/>
      <c r="SK235" s="38"/>
      <c r="SL235" s="38"/>
      <c r="SM235" s="38"/>
      <c r="SN235" s="38"/>
      <c r="SO235" s="38"/>
      <c r="SP235" s="38"/>
      <c r="SQ235" s="38"/>
      <c r="SR235" s="38"/>
      <c r="SS235" s="38"/>
      <c r="ST235" s="38"/>
      <c r="SU235" s="38"/>
      <c r="SV235" s="38"/>
      <c r="SW235" s="38"/>
      <c r="SX235" s="38"/>
      <c r="SY235" s="38"/>
      <c r="SZ235" s="38"/>
      <c r="TA235" s="38"/>
      <c r="TB235" s="38"/>
      <c r="TC235" s="38"/>
      <c r="TD235" s="38"/>
      <c r="TE235" s="38"/>
      <c r="TF235" s="38"/>
      <c r="TG235" s="38"/>
      <c r="TH235" s="38"/>
      <c r="TI235" s="38"/>
      <c r="TJ235" s="38"/>
      <c r="TK235" s="38"/>
      <c r="TL235" s="38"/>
      <c r="TM235" s="38"/>
      <c r="TN235" s="38"/>
      <c r="TO235" s="38"/>
      <c r="TP235" s="38"/>
      <c r="TQ235" s="38"/>
      <c r="TR235" s="38"/>
      <c r="TS235" s="38"/>
      <c r="TT235" s="38"/>
      <c r="TU235" s="38"/>
      <c r="TV235" s="38"/>
      <c r="TW235" s="38"/>
      <c r="TX235" s="38"/>
      <c r="TY235" s="38"/>
      <c r="TZ235" s="38"/>
      <c r="UA235" s="38"/>
      <c r="UB235" s="38"/>
      <c r="UC235" s="38"/>
      <c r="UD235" s="38"/>
      <c r="UE235" s="38"/>
      <c r="UF235" s="38"/>
      <c r="UG235" s="38"/>
      <c r="UH235" s="38"/>
      <c r="UI235" s="38"/>
      <c r="UJ235" s="38"/>
      <c r="UK235" s="38"/>
      <c r="UL235" s="38"/>
      <c r="UM235" s="38"/>
      <c r="UN235" s="38"/>
      <c r="UO235" s="38"/>
      <c r="UP235" s="38"/>
      <c r="UQ235" s="38"/>
      <c r="UR235" s="38"/>
      <c r="US235" s="38"/>
      <c r="UT235" s="38"/>
      <c r="UU235" s="38"/>
      <c r="UV235" s="38"/>
      <c r="UW235" s="38"/>
      <c r="UX235" s="38"/>
      <c r="UY235" s="38"/>
      <c r="UZ235" s="38"/>
      <c r="VA235" s="38"/>
      <c r="VB235" s="38"/>
      <c r="VC235" s="38"/>
      <c r="VD235" s="38"/>
      <c r="VE235" s="38"/>
      <c r="VF235" s="38"/>
      <c r="VG235" s="38"/>
      <c r="VH235" s="38"/>
      <c r="VI235" s="38"/>
      <c r="VJ235" s="38"/>
      <c r="VK235" s="38"/>
      <c r="VL235" s="38"/>
      <c r="VM235" s="38"/>
      <c r="VN235" s="38"/>
      <c r="VO235" s="38"/>
      <c r="VP235" s="38"/>
      <c r="VQ235" s="38">
        <v>2</v>
      </c>
      <c r="VR235" s="38"/>
      <c r="VS235" s="38">
        <v>2</v>
      </c>
      <c r="VT235" s="38"/>
      <c r="VU235" s="38"/>
      <c r="VV235" s="38"/>
      <c r="VW235" s="38"/>
      <c r="VX235" s="38"/>
      <c r="VY235" s="38"/>
      <c r="VZ235" s="38"/>
      <c r="WA235" s="38"/>
      <c r="WB235" s="38"/>
      <c r="WC235" s="38"/>
      <c r="WD235" s="38"/>
      <c r="WE235" s="38"/>
      <c r="WF235" s="38"/>
      <c r="WG235" s="38"/>
      <c r="WH235" s="38"/>
      <c r="WI235" s="38"/>
      <c r="WJ235" s="38"/>
      <c r="WK235" s="38"/>
      <c r="WL235" s="38"/>
      <c r="WM235" s="38"/>
      <c r="WN235" s="38"/>
      <c r="WO235" s="38"/>
      <c r="WP235" s="38"/>
      <c r="WQ235" s="38"/>
      <c r="WR235" s="38"/>
      <c r="WS235" s="38"/>
      <c r="WT235" s="38"/>
      <c r="WU235" s="38"/>
      <c r="WV235" s="38"/>
      <c r="WW235" s="38"/>
      <c r="WX235" s="38"/>
      <c r="WY235" s="38"/>
      <c r="WZ235" s="38"/>
      <c r="XA235" s="38"/>
      <c r="XB235" s="38"/>
      <c r="XC235" s="38"/>
      <c r="XD235" s="38"/>
      <c r="XE235" s="38"/>
      <c r="XF235" s="38"/>
      <c r="XG235" s="38"/>
      <c r="XH235" s="38"/>
      <c r="XI235" s="38"/>
      <c r="XJ235" s="38"/>
      <c r="XK235" s="38"/>
      <c r="XL235" s="38"/>
      <c r="XM235" s="38"/>
      <c r="XN235" s="38"/>
      <c r="XO235" s="38"/>
      <c r="XP235" s="38"/>
      <c r="XQ235" s="38"/>
      <c r="XR235" s="38"/>
      <c r="XS235" s="38"/>
      <c r="XT235" s="38"/>
      <c r="XU235" s="38"/>
      <c r="XV235" s="38"/>
      <c r="XW235" s="38"/>
      <c r="XX235" s="38"/>
      <c r="XY235" s="38"/>
      <c r="XZ235" s="38"/>
      <c r="YA235" s="38"/>
      <c r="YB235" s="38"/>
      <c r="YC235" s="38"/>
      <c r="YD235" s="38"/>
      <c r="YE235" s="38"/>
      <c r="YF235" s="38"/>
      <c r="YG235" s="38"/>
      <c r="YH235" s="38"/>
      <c r="YI235" s="38"/>
      <c r="YJ235" s="38"/>
      <c r="YK235" s="38"/>
      <c r="YL235" s="38"/>
      <c r="YM235" s="38"/>
      <c r="YN235" s="38"/>
      <c r="YO235" s="38"/>
      <c r="YP235" s="38"/>
      <c r="YQ235" s="38"/>
      <c r="YR235" s="38"/>
      <c r="YS235" s="38"/>
      <c r="YT235" s="38"/>
      <c r="YU235" s="38"/>
      <c r="YV235" s="38"/>
      <c r="YW235" s="38"/>
      <c r="YX235" s="38"/>
      <c r="YY235" s="38"/>
      <c r="YZ235" s="38"/>
      <c r="ZA235" s="38"/>
      <c r="ZB235" s="38"/>
      <c r="ZC235" s="38"/>
      <c r="ZD235" s="38"/>
      <c r="ZE235" s="38"/>
      <c r="ZF235" s="38"/>
      <c r="ZG235" s="38"/>
      <c r="ZH235" s="38"/>
      <c r="ZI235" s="38"/>
      <c r="ZJ235" s="38"/>
      <c r="ZK235" s="38"/>
      <c r="ZL235" s="38"/>
      <c r="ZM235" s="38"/>
      <c r="ZN235" s="38"/>
      <c r="ZO235" s="38"/>
      <c r="ZP235" s="38"/>
      <c r="ZQ235" s="38">
        <v>2</v>
      </c>
      <c r="ZR235" s="38"/>
      <c r="ZS235" s="38"/>
      <c r="ZT235" s="38"/>
      <c r="ZU235" s="38"/>
      <c r="ZV235" s="38"/>
      <c r="ZW235" s="38"/>
      <c r="ZX235" s="38"/>
      <c r="ZY235" s="38"/>
      <c r="ZZ235" s="38"/>
      <c r="AAA235" s="38"/>
      <c r="AAB235" s="38">
        <v>2</v>
      </c>
      <c r="AAC235" s="38"/>
      <c r="AAD235" s="38"/>
      <c r="AAE235" s="38"/>
      <c r="AAF235" s="38"/>
      <c r="AAG235" s="38"/>
      <c r="AAH235" s="38"/>
      <c r="AAI235" s="38"/>
      <c r="AAJ235" s="31">
        <f t="shared" si="21"/>
        <v>0</v>
      </c>
      <c r="AAK235" s="5"/>
    </row>
    <row r="236" spans="1:713" s="36" customFormat="1" x14ac:dyDescent="0.25">
      <c r="A236" s="62" t="s">
        <v>263</v>
      </c>
      <c r="B236" s="77">
        <f t="shared" si="20"/>
        <v>0</v>
      </c>
      <c r="C236" s="69">
        <v>10</v>
      </c>
      <c r="D236" s="72">
        <v>43374</v>
      </c>
      <c r="E236" s="79">
        <v>23.43</v>
      </c>
      <c r="F236" s="79">
        <f t="shared" si="23"/>
        <v>0</v>
      </c>
      <c r="G236" s="77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  <c r="AK236" s="38"/>
      <c r="AL236" s="38"/>
      <c r="AM236" s="38"/>
      <c r="AN236" s="38"/>
      <c r="AO236" s="38"/>
      <c r="AP236" s="38"/>
      <c r="AQ236" s="38"/>
      <c r="AR236" s="38"/>
      <c r="AS236" s="38"/>
      <c r="AT236" s="38"/>
      <c r="AU236" s="38"/>
      <c r="AV236" s="38"/>
      <c r="AW236" s="38"/>
      <c r="AX236" s="38"/>
      <c r="AY236" s="38"/>
      <c r="AZ236" s="38"/>
      <c r="BA236" s="38"/>
      <c r="BB236" s="38"/>
      <c r="BC236" s="38"/>
      <c r="BD236" s="38"/>
      <c r="BE236" s="38"/>
      <c r="BF236" s="38"/>
      <c r="BG236" s="38"/>
      <c r="BH236" s="38"/>
      <c r="BI236" s="38"/>
      <c r="BJ236" s="38"/>
      <c r="BK236" s="38"/>
      <c r="BL236" s="38"/>
      <c r="BM236" s="38"/>
      <c r="BN236" s="38"/>
      <c r="BO236" s="38"/>
      <c r="BP236" s="38"/>
      <c r="BQ236" s="38"/>
      <c r="BR236" s="38"/>
      <c r="BS236" s="38"/>
      <c r="BT236" s="38"/>
      <c r="BU236" s="38"/>
      <c r="BV236" s="38"/>
      <c r="BW236" s="38"/>
      <c r="BX236" s="38"/>
      <c r="BY236" s="38"/>
      <c r="BZ236" s="38"/>
      <c r="CA236" s="38"/>
      <c r="CB236" s="38"/>
      <c r="CC236" s="38"/>
      <c r="CD236" s="38"/>
      <c r="CE236" s="38"/>
      <c r="CF236" s="38"/>
      <c r="CG236" s="38"/>
      <c r="CH236" s="38"/>
      <c r="CI236" s="38"/>
      <c r="CJ236" s="38"/>
      <c r="CK236" s="38"/>
      <c r="CL236" s="38"/>
      <c r="CM236" s="38"/>
      <c r="CN236" s="38"/>
      <c r="CO236" s="38"/>
      <c r="CP236" s="38"/>
      <c r="CQ236" s="38"/>
      <c r="CR236" s="38"/>
      <c r="CS236" s="38"/>
      <c r="CT236" s="38"/>
      <c r="CU236" s="38"/>
      <c r="CV236" s="38"/>
      <c r="CW236" s="38"/>
      <c r="CX236" s="38"/>
      <c r="CY236" s="38"/>
      <c r="CZ236" s="38"/>
      <c r="DA236" s="38"/>
      <c r="DB236" s="38"/>
      <c r="DC236" s="38"/>
      <c r="DD236" s="38"/>
      <c r="DE236" s="38"/>
      <c r="DF236" s="38"/>
      <c r="DG236" s="38"/>
      <c r="DH236" s="38"/>
      <c r="DI236" s="38"/>
      <c r="DJ236" s="38"/>
      <c r="DK236" s="38"/>
      <c r="DL236" s="38"/>
      <c r="DM236" s="38"/>
      <c r="DN236" s="38"/>
      <c r="DO236" s="38"/>
      <c r="DP236" s="38"/>
      <c r="DQ236" s="38"/>
      <c r="DR236" s="38"/>
      <c r="DS236" s="38"/>
      <c r="DT236" s="38"/>
      <c r="DU236" s="38"/>
      <c r="DV236" s="38"/>
      <c r="DW236" s="38"/>
      <c r="DX236" s="38"/>
      <c r="DY236" s="38"/>
      <c r="DZ236" s="38"/>
      <c r="EA236" s="38"/>
      <c r="EB236" s="38"/>
      <c r="EC236" s="38"/>
      <c r="ED236" s="38"/>
      <c r="EE236" s="38"/>
      <c r="EF236" s="38"/>
      <c r="EG236" s="38"/>
      <c r="EH236" s="38"/>
      <c r="EI236" s="38"/>
      <c r="EJ236" s="38"/>
      <c r="EK236" s="38"/>
      <c r="EL236" s="38"/>
      <c r="EM236" s="38"/>
      <c r="EN236" s="38"/>
      <c r="EO236" s="38"/>
      <c r="EP236" s="38"/>
      <c r="EQ236" s="38"/>
      <c r="ER236" s="38"/>
      <c r="ES236" s="38"/>
      <c r="ET236" s="38"/>
      <c r="EU236" s="38"/>
      <c r="EV236" s="38"/>
      <c r="EW236" s="38"/>
      <c r="EX236" s="38"/>
      <c r="EY236" s="38"/>
      <c r="EZ236" s="38"/>
      <c r="FA236" s="38"/>
      <c r="FB236" s="38"/>
      <c r="FC236" s="38"/>
      <c r="FD236" s="38"/>
      <c r="FE236" s="38"/>
      <c r="FF236" s="38"/>
      <c r="FG236" s="38"/>
      <c r="FH236" s="38"/>
      <c r="FI236" s="38"/>
      <c r="FJ236" s="38"/>
      <c r="FK236" s="38"/>
      <c r="FL236" s="38"/>
      <c r="FM236" s="38"/>
      <c r="FN236" s="38"/>
      <c r="FO236" s="38"/>
      <c r="FP236" s="38"/>
      <c r="FQ236" s="38"/>
      <c r="FR236" s="38"/>
      <c r="FS236" s="38"/>
      <c r="FT236" s="38"/>
      <c r="FU236" s="38"/>
      <c r="FV236" s="38"/>
      <c r="FW236" s="38"/>
      <c r="FX236" s="38"/>
      <c r="FY236" s="38"/>
      <c r="FZ236" s="38"/>
      <c r="GA236" s="38"/>
      <c r="GB236" s="38"/>
      <c r="GC236" s="38"/>
      <c r="GD236" s="38"/>
      <c r="GE236" s="38"/>
      <c r="GF236" s="38"/>
      <c r="GG236" s="38"/>
      <c r="GH236" s="38"/>
      <c r="GI236" s="38"/>
      <c r="GJ236" s="38"/>
      <c r="GK236" s="38"/>
      <c r="GL236" s="38"/>
      <c r="GM236" s="38"/>
      <c r="GN236" s="38"/>
      <c r="GO236" s="38"/>
      <c r="GP236" s="38"/>
      <c r="GQ236" s="38"/>
      <c r="GR236" s="38"/>
      <c r="GS236" s="38"/>
      <c r="GT236" s="38"/>
      <c r="GU236" s="38"/>
      <c r="GV236" s="38"/>
      <c r="GW236" s="38"/>
      <c r="GX236" s="38"/>
      <c r="GY236" s="38"/>
      <c r="GZ236" s="38"/>
      <c r="HA236" s="38"/>
      <c r="HB236" s="38"/>
      <c r="HC236" s="38"/>
      <c r="HD236" s="38"/>
      <c r="HE236" s="38"/>
      <c r="HF236" s="38"/>
      <c r="HG236" s="38"/>
      <c r="HH236" s="38"/>
      <c r="HI236" s="38"/>
      <c r="HJ236" s="38"/>
      <c r="HK236" s="38"/>
      <c r="HL236" s="38"/>
      <c r="HM236" s="38"/>
      <c r="HN236" s="38"/>
      <c r="HO236" s="38"/>
      <c r="HP236" s="38"/>
      <c r="HQ236" s="38"/>
      <c r="HR236" s="38"/>
      <c r="HS236" s="38"/>
      <c r="HT236" s="38"/>
      <c r="HU236" s="38"/>
      <c r="HV236" s="38"/>
      <c r="HW236" s="38"/>
      <c r="HX236" s="38"/>
      <c r="HY236" s="38"/>
      <c r="HZ236" s="38"/>
      <c r="IA236" s="38"/>
      <c r="IB236" s="38"/>
      <c r="IC236" s="38"/>
      <c r="ID236" s="38"/>
      <c r="IE236" s="38"/>
      <c r="IF236" s="38"/>
      <c r="IG236" s="38"/>
      <c r="IH236" s="38"/>
      <c r="II236" s="38"/>
      <c r="IJ236" s="38"/>
      <c r="IK236" s="38"/>
      <c r="IL236" s="38"/>
      <c r="IM236" s="38"/>
      <c r="IN236" s="38"/>
      <c r="IO236" s="38"/>
      <c r="IP236" s="38"/>
      <c r="IQ236" s="38"/>
      <c r="IR236" s="38"/>
      <c r="IS236" s="38"/>
      <c r="IT236" s="38"/>
      <c r="IU236" s="38"/>
      <c r="IV236" s="38"/>
      <c r="IW236" s="38"/>
      <c r="IX236" s="38"/>
      <c r="IY236" s="38"/>
      <c r="IZ236" s="38"/>
      <c r="JA236" s="38"/>
      <c r="JB236" s="38"/>
      <c r="JC236" s="38"/>
      <c r="JD236" s="38"/>
      <c r="JE236" s="38"/>
      <c r="JF236" s="38"/>
      <c r="JG236" s="38"/>
      <c r="JH236" s="38"/>
      <c r="JI236" s="38"/>
      <c r="JJ236" s="38"/>
      <c r="JK236" s="38"/>
      <c r="JL236" s="38"/>
      <c r="JM236" s="38"/>
      <c r="JN236" s="38"/>
      <c r="JO236" s="38"/>
      <c r="JP236" s="38"/>
      <c r="JQ236" s="38"/>
      <c r="JR236" s="38"/>
      <c r="JS236" s="38"/>
      <c r="JT236" s="38"/>
      <c r="JU236" s="38"/>
      <c r="JV236" s="38"/>
      <c r="JW236" s="38"/>
      <c r="JX236" s="38"/>
      <c r="JY236" s="38"/>
      <c r="JZ236" s="38"/>
      <c r="KA236" s="38"/>
      <c r="KB236" s="38"/>
      <c r="KC236" s="38"/>
      <c r="KD236" s="38"/>
      <c r="KE236" s="38"/>
      <c r="KF236" s="38"/>
      <c r="KG236" s="38"/>
      <c r="KH236" s="38"/>
      <c r="KI236" s="38"/>
      <c r="KJ236" s="38"/>
      <c r="KK236" s="38"/>
      <c r="KL236" s="38"/>
      <c r="KM236" s="38"/>
      <c r="KN236" s="38"/>
      <c r="KO236" s="38"/>
      <c r="KP236" s="38"/>
      <c r="KQ236" s="38"/>
      <c r="KR236" s="38"/>
      <c r="KS236" s="38"/>
      <c r="KT236" s="38"/>
      <c r="KU236" s="38"/>
      <c r="KV236" s="38"/>
      <c r="KW236" s="38"/>
      <c r="KX236" s="38"/>
      <c r="KY236" s="38"/>
      <c r="KZ236" s="38"/>
      <c r="LA236" s="38"/>
      <c r="LB236" s="38"/>
      <c r="LC236" s="38"/>
      <c r="LD236" s="38"/>
      <c r="LE236" s="38"/>
      <c r="LF236" s="38"/>
      <c r="LG236" s="38"/>
      <c r="LH236" s="38"/>
      <c r="LI236" s="38"/>
      <c r="LJ236" s="38"/>
      <c r="LK236" s="38"/>
      <c r="LL236" s="38"/>
      <c r="LM236" s="38"/>
      <c r="LN236" s="38"/>
      <c r="LO236" s="38"/>
      <c r="LP236" s="38"/>
      <c r="LQ236" s="38"/>
      <c r="LR236" s="38"/>
      <c r="LS236" s="38"/>
      <c r="LT236" s="38"/>
      <c r="LU236" s="38"/>
      <c r="LV236" s="38"/>
      <c r="LW236" s="38"/>
      <c r="LX236" s="38"/>
      <c r="LY236" s="38"/>
      <c r="LZ236" s="38"/>
      <c r="MA236" s="38"/>
      <c r="MB236" s="38"/>
      <c r="MC236" s="38"/>
      <c r="MD236" s="38"/>
      <c r="ME236" s="38"/>
      <c r="MF236" s="38"/>
      <c r="MG236" s="38"/>
      <c r="MH236" s="38"/>
      <c r="MI236" s="38"/>
      <c r="MJ236" s="38"/>
      <c r="MK236" s="38"/>
      <c r="ML236" s="38"/>
      <c r="MM236" s="38"/>
      <c r="MN236" s="38"/>
      <c r="MO236" s="38"/>
      <c r="MP236" s="38"/>
      <c r="MQ236" s="38"/>
      <c r="MR236" s="38"/>
      <c r="MS236" s="38"/>
      <c r="MT236" s="38"/>
      <c r="MU236" s="38"/>
      <c r="MV236" s="38"/>
      <c r="MW236" s="38"/>
      <c r="MX236" s="38"/>
      <c r="MY236" s="38"/>
      <c r="MZ236" s="38"/>
      <c r="NA236" s="38"/>
      <c r="NB236" s="38"/>
      <c r="NC236" s="38"/>
      <c r="ND236" s="38"/>
      <c r="NE236" s="38"/>
      <c r="NF236" s="38"/>
      <c r="NG236" s="38"/>
      <c r="NH236" s="38"/>
      <c r="NI236" s="38"/>
      <c r="NJ236" s="38"/>
      <c r="NK236" s="38"/>
      <c r="NL236" s="38"/>
      <c r="NM236" s="38"/>
      <c r="NN236" s="38"/>
      <c r="NO236" s="38"/>
      <c r="NP236" s="38"/>
      <c r="NQ236" s="38"/>
      <c r="NR236" s="38"/>
      <c r="NS236" s="38"/>
      <c r="NT236" s="38"/>
      <c r="NU236" s="38"/>
      <c r="NV236" s="38"/>
      <c r="NW236" s="38"/>
      <c r="NX236" s="38"/>
      <c r="NY236" s="38"/>
      <c r="NZ236" s="38"/>
      <c r="OA236" s="38"/>
      <c r="OB236" s="38"/>
      <c r="OC236" s="38"/>
      <c r="OD236" s="38"/>
      <c r="OE236" s="38"/>
      <c r="OF236" s="38"/>
      <c r="OG236" s="38"/>
      <c r="OH236" s="38"/>
      <c r="OI236" s="38"/>
      <c r="OJ236" s="38"/>
      <c r="OK236" s="38"/>
      <c r="OL236" s="38"/>
      <c r="OM236" s="38"/>
      <c r="ON236" s="38"/>
      <c r="OO236" s="38"/>
      <c r="OP236" s="38"/>
      <c r="OQ236" s="38"/>
      <c r="OR236" s="38"/>
      <c r="OS236" s="38"/>
      <c r="OT236" s="38"/>
      <c r="OU236" s="38"/>
      <c r="OV236" s="38"/>
      <c r="OW236" s="38"/>
      <c r="OX236" s="38"/>
      <c r="OY236" s="38"/>
      <c r="OZ236" s="38"/>
      <c r="PA236" s="38"/>
      <c r="PB236" s="38"/>
      <c r="PC236" s="38"/>
      <c r="PD236" s="38"/>
      <c r="PE236" s="38"/>
      <c r="PF236" s="38"/>
      <c r="PG236" s="38"/>
      <c r="PH236" s="38"/>
      <c r="PI236" s="38"/>
      <c r="PJ236" s="38"/>
      <c r="PK236" s="38"/>
      <c r="PL236" s="38"/>
      <c r="PM236" s="38"/>
      <c r="PN236" s="38"/>
      <c r="PO236" s="38"/>
      <c r="PP236" s="38"/>
      <c r="PQ236" s="38"/>
      <c r="PR236" s="38"/>
      <c r="PS236" s="38"/>
      <c r="PT236" s="38"/>
      <c r="PU236" s="38"/>
      <c r="PV236" s="38"/>
      <c r="PW236" s="38"/>
      <c r="PX236" s="38"/>
      <c r="PY236" s="38"/>
      <c r="PZ236" s="38"/>
      <c r="QA236" s="38"/>
      <c r="QB236" s="38"/>
      <c r="QC236" s="38"/>
      <c r="QD236" s="38"/>
      <c r="QE236" s="38"/>
      <c r="QF236" s="38"/>
      <c r="QG236" s="38"/>
      <c r="QH236" s="38"/>
      <c r="QI236" s="38">
        <v>20</v>
      </c>
      <c r="QJ236" s="38"/>
      <c r="QK236" s="38"/>
      <c r="QL236" s="38"/>
      <c r="QM236" s="38"/>
      <c r="QN236" s="38"/>
      <c r="QO236" s="38"/>
      <c r="QP236" s="38"/>
      <c r="QQ236" s="38"/>
      <c r="QR236" s="38"/>
      <c r="QS236" s="38"/>
      <c r="QT236" s="38"/>
      <c r="QU236" s="38"/>
      <c r="QV236" s="38"/>
      <c r="QW236" s="38"/>
      <c r="QX236" s="38"/>
      <c r="QY236" s="38"/>
      <c r="QZ236" s="38"/>
      <c r="RA236" s="38"/>
      <c r="RB236" s="38"/>
      <c r="RC236" s="38"/>
      <c r="RD236" s="38"/>
      <c r="RE236" s="38"/>
      <c r="RF236" s="38"/>
      <c r="RG236" s="38"/>
      <c r="RH236" s="38"/>
      <c r="RI236" s="38"/>
      <c r="RJ236" s="38"/>
      <c r="RK236" s="38"/>
      <c r="RL236" s="38"/>
      <c r="RM236" s="38"/>
      <c r="RN236" s="38"/>
      <c r="RO236" s="38">
        <v>30</v>
      </c>
      <c r="RP236" s="38"/>
      <c r="RQ236" s="38"/>
      <c r="RR236" s="38"/>
      <c r="RS236" s="38"/>
      <c r="RT236" s="38"/>
      <c r="RU236" s="38"/>
      <c r="RV236" s="38"/>
      <c r="RW236" s="38"/>
      <c r="RX236" s="38"/>
      <c r="RY236" s="38"/>
      <c r="RZ236" s="38"/>
      <c r="SA236" s="38"/>
      <c r="SB236" s="38"/>
      <c r="SC236" s="38"/>
      <c r="SD236" s="38"/>
      <c r="SE236" s="38">
        <v>10</v>
      </c>
      <c r="SF236" s="38"/>
      <c r="SG236" s="38"/>
      <c r="SH236" s="38"/>
      <c r="SI236" s="38"/>
      <c r="SJ236" s="38"/>
      <c r="SK236" s="38"/>
      <c r="SL236" s="38"/>
      <c r="SM236" s="38"/>
      <c r="SN236" s="38"/>
      <c r="SO236" s="38"/>
      <c r="SP236" s="38"/>
      <c r="SQ236" s="38"/>
      <c r="SR236" s="38"/>
      <c r="SS236" s="38"/>
      <c r="ST236" s="38"/>
      <c r="SU236" s="38"/>
      <c r="SV236" s="38"/>
      <c r="SW236" s="38"/>
      <c r="SX236" s="38"/>
      <c r="SY236" s="38"/>
      <c r="SZ236" s="38"/>
      <c r="TA236" s="38"/>
      <c r="TB236" s="38"/>
      <c r="TC236" s="38"/>
      <c r="TD236" s="38"/>
      <c r="TE236" s="38">
        <v>10</v>
      </c>
      <c r="TF236" s="38"/>
      <c r="TG236" s="38">
        <v>10</v>
      </c>
      <c r="TH236" s="38"/>
      <c r="TI236" s="38"/>
      <c r="TJ236" s="38"/>
      <c r="TK236" s="38"/>
      <c r="TL236" s="38"/>
      <c r="TM236" s="38"/>
      <c r="TN236" s="38"/>
      <c r="TO236" s="38"/>
      <c r="TP236" s="38"/>
      <c r="TQ236" s="38"/>
      <c r="TR236" s="38"/>
      <c r="TS236" s="38"/>
      <c r="TT236" s="38"/>
      <c r="TU236" s="38"/>
      <c r="TV236" s="38"/>
      <c r="TW236" s="38"/>
      <c r="TX236" s="38"/>
      <c r="TY236" s="38"/>
      <c r="TZ236" s="38"/>
      <c r="UA236" s="38"/>
      <c r="UB236" s="38"/>
      <c r="UC236" s="38"/>
      <c r="UD236" s="38"/>
      <c r="UE236" s="38"/>
      <c r="UF236" s="38"/>
      <c r="UG236" s="38"/>
      <c r="UH236" s="38"/>
      <c r="UI236" s="38"/>
      <c r="UJ236" s="38"/>
      <c r="UK236" s="38"/>
      <c r="UL236" s="38"/>
      <c r="UM236" s="38"/>
      <c r="UN236" s="38"/>
      <c r="UO236" s="38"/>
      <c r="UP236" s="38"/>
      <c r="UQ236" s="38"/>
      <c r="UR236" s="38"/>
      <c r="US236" s="38"/>
      <c r="UT236" s="38"/>
      <c r="UU236" s="38"/>
      <c r="UV236" s="38"/>
      <c r="UW236" s="38"/>
      <c r="UX236" s="38"/>
      <c r="UY236" s="38"/>
      <c r="UZ236" s="38"/>
      <c r="VA236" s="38"/>
      <c r="VB236" s="38"/>
      <c r="VC236" s="38"/>
      <c r="VD236" s="38"/>
      <c r="VE236" s="38"/>
      <c r="VF236" s="38"/>
      <c r="VG236" s="38"/>
      <c r="VH236" s="38"/>
      <c r="VI236" s="38"/>
      <c r="VJ236" s="38"/>
      <c r="VK236" s="38"/>
      <c r="VL236" s="38"/>
      <c r="VM236" s="38"/>
      <c r="VN236" s="38"/>
      <c r="VO236" s="38"/>
      <c r="VP236" s="38"/>
      <c r="VQ236" s="38"/>
      <c r="VR236" s="38"/>
      <c r="VS236" s="38"/>
      <c r="VT236" s="38"/>
      <c r="VU236" s="38"/>
      <c r="VV236" s="38"/>
      <c r="VW236" s="38"/>
      <c r="VX236" s="38"/>
      <c r="VY236" s="38"/>
      <c r="VZ236" s="38"/>
      <c r="WA236" s="38"/>
      <c r="WB236" s="38"/>
      <c r="WC236" s="38"/>
      <c r="WD236" s="38"/>
      <c r="WE236" s="38"/>
      <c r="WF236" s="38"/>
      <c r="WG236" s="38"/>
      <c r="WH236" s="38"/>
      <c r="WI236" s="38"/>
      <c r="WJ236" s="38"/>
      <c r="WK236" s="38"/>
      <c r="WL236" s="38"/>
      <c r="WM236" s="38"/>
      <c r="WN236" s="38"/>
      <c r="WO236" s="38"/>
      <c r="WP236" s="38"/>
      <c r="WQ236" s="38"/>
      <c r="WR236" s="38"/>
      <c r="WS236" s="38"/>
      <c r="WT236" s="38"/>
      <c r="WU236" s="38"/>
      <c r="WV236" s="38"/>
      <c r="WW236" s="38"/>
      <c r="WX236" s="38"/>
      <c r="WY236" s="38"/>
      <c r="WZ236" s="38"/>
      <c r="XA236" s="38"/>
      <c r="XB236" s="38"/>
      <c r="XC236" s="38"/>
      <c r="XD236" s="38"/>
      <c r="XE236" s="38"/>
      <c r="XF236" s="38"/>
      <c r="XG236" s="38"/>
      <c r="XH236" s="38"/>
      <c r="XI236" s="38"/>
      <c r="XJ236" s="38"/>
      <c r="XK236" s="38"/>
      <c r="XL236" s="38"/>
      <c r="XM236" s="38"/>
      <c r="XN236" s="38"/>
      <c r="XO236" s="38"/>
      <c r="XP236" s="38"/>
      <c r="XQ236" s="38"/>
      <c r="XR236" s="38"/>
      <c r="XS236" s="38"/>
      <c r="XT236" s="38"/>
      <c r="XU236" s="38"/>
      <c r="XV236" s="38"/>
      <c r="XW236" s="38"/>
      <c r="XX236" s="38"/>
      <c r="XY236" s="38"/>
      <c r="XZ236" s="38"/>
      <c r="YA236" s="38"/>
      <c r="YB236" s="38"/>
      <c r="YC236" s="38"/>
      <c r="YD236" s="38"/>
      <c r="YE236" s="38"/>
      <c r="YF236" s="38"/>
      <c r="YG236" s="38"/>
      <c r="YH236" s="38"/>
      <c r="YI236" s="38"/>
      <c r="YJ236" s="38"/>
      <c r="YK236" s="38"/>
      <c r="YL236" s="38"/>
      <c r="YM236" s="38"/>
      <c r="YN236" s="38"/>
      <c r="YO236" s="38"/>
      <c r="YP236" s="38"/>
      <c r="YQ236" s="38"/>
      <c r="YR236" s="38"/>
      <c r="YS236" s="38"/>
      <c r="YT236" s="38"/>
      <c r="YU236" s="38"/>
      <c r="YV236" s="38"/>
      <c r="YW236" s="38"/>
      <c r="YX236" s="38"/>
      <c r="YY236" s="38"/>
      <c r="YZ236" s="38"/>
      <c r="ZA236" s="38"/>
      <c r="ZB236" s="38"/>
      <c r="ZC236" s="38"/>
      <c r="ZD236" s="38"/>
      <c r="ZE236" s="38"/>
      <c r="ZF236" s="38"/>
      <c r="ZG236" s="38"/>
      <c r="ZH236" s="38"/>
      <c r="ZI236" s="38"/>
      <c r="ZJ236" s="38"/>
      <c r="ZK236" s="38"/>
      <c r="ZL236" s="38"/>
      <c r="ZM236" s="38"/>
      <c r="ZN236" s="38"/>
      <c r="ZO236" s="38"/>
      <c r="ZP236" s="38"/>
      <c r="ZQ236" s="38"/>
      <c r="ZR236" s="38"/>
      <c r="ZS236" s="38"/>
      <c r="ZT236" s="38"/>
      <c r="ZU236" s="38"/>
      <c r="ZV236" s="38"/>
      <c r="ZW236" s="38"/>
      <c r="ZX236" s="38"/>
      <c r="ZY236" s="38"/>
      <c r="ZZ236" s="38"/>
      <c r="AAA236" s="38"/>
      <c r="AAB236" s="38"/>
      <c r="AAC236" s="38"/>
      <c r="AAD236" s="38"/>
      <c r="AAE236" s="38"/>
      <c r="AAF236" s="38"/>
      <c r="AAG236" s="38"/>
      <c r="AAH236" s="38"/>
      <c r="AAI236" s="38"/>
      <c r="AAJ236" s="31">
        <f t="shared" si="21"/>
        <v>0</v>
      </c>
      <c r="AAK236" s="5"/>
    </row>
    <row r="237" spans="1:713" s="36" customFormat="1" x14ac:dyDescent="0.25">
      <c r="A237" s="62" t="s">
        <v>276</v>
      </c>
      <c r="B237" s="77">
        <f t="shared" si="20"/>
        <v>0</v>
      </c>
      <c r="C237" s="69">
        <v>1.1000000000000001</v>
      </c>
      <c r="D237" s="72">
        <v>43318</v>
      </c>
      <c r="E237" s="79">
        <v>22.4</v>
      </c>
      <c r="F237" s="79">
        <f t="shared" si="23"/>
        <v>0</v>
      </c>
      <c r="G237" s="77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>
        <v>1.1000000000000001</v>
      </c>
      <c r="AF237" s="38"/>
      <c r="AG237" s="38"/>
      <c r="AH237" s="38"/>
      <c r="AI237" s="38"/>
      <c r="AJ237" s="38"/>
      <c r="AK237" s="38"/>
      <c r="AL237" s="38"/>
      <c r="AM237" s="38"/>
      <c r="AN237" s="38"/>
      <c r="AO237" s="38"/>
      <c r="AP237" s="38"/>
      <c r="AQ237" s="38"/>
      <c r="AR237" s="38"/>
      <c r="AS237" s="38"/>
      <c r="AT237" s="38">
        <v>1.1000000000000001</v>
      </c>
      <c r="AU237" s="38"/>
      <c r="AV237" s="38"/>
      <c r="AW237" s="38"/>
      <c r="AX237" s="38"/>
      <c r="AY237" s="38"/>
      <c r="AZ237" s="38"/>
      <c r="BA237" s="38"/>
      <c r="BB237" s="38"/>
      <c r="BC237" s="38"/>
      <c r="BD237" s="38"/>
      <c r="BE237" s="38"/>
      <c r="BF237" s="38"/>
      <c r="BG237" s="38"/>
      <c r="BH237" s="38"/>
      <c r="BI237" s="38"/>
      <c r="BJ237" s="38"/>
      <c r="BK237" s="38"/>
      <c r="BL237" s="38"/>
      <c r="BM237" s="38"/>
      <c r="BN237" s="38"/>
      <c r="BO237" s="38"/>
      <c r="BP237" s="38"/>
      <c r="BQ237" s="38"/>
      <c r="BR237" s="38"/>
      <c r="BS237" s="38"/>
      <c r="BT237" s="38"/>
      <c r="BU237" s="38"/>
      <c r="BV237" s="38"/>
      <c r="BW237" s="38"/>
      <c r="BX237" s="38"/>
      <c r="BY237" s="38"/>
      <c r="BZ237" s="38"/>
      <c r="CA237" s="38"/>
      <c r="CB237" s="38"/>
      <c r="CC237" s="38"/>
      <c r="CD237" s="38"/>
      <c r="CE237" s="38"/>
      <c r="CF237" s="38"/>
      <c r="CG237" s="38"/>
      <c r="CH237" s="38"/>
      <c r="CI237" s="38"/>
      <c r="CJ237" s="38"/>
      <c r="CK237" s="38"/>
      <c r="CL237" s="38"/>
      <c r="CM237" s="38"/>
      <c r="CN237" s="38"/>
      <c r="CO237" s="38"/>
      <c r="CP237" s="38"/>
      <c r="CQ237" s="38"/>
      <c r="CR237" s="38"/>
      <c r="CS237" s="38"/>
      <c r="CT237" s="38"/>
      <c r="CU237" s="38"/>
      <c r="CV237" s="38"/>
      <c r="CW237" s="38"/>
      <c r="CX237" s="38"/>
      <c r="CY237" s="38"/>
      <c r="CZ237" s="38"/>
      <c r="DA237" s="38"/>
      <c r="DB237" s="38"/>
      <c r="DC237" s="38"/>
      <c r="DD237" s="38"/>
      <c r="DE237" s="38"/>
      <c r="DF237" s="38"/>
      <c r="DG237" s="38"/>
      <c r="DH237" s="38"/>
      <c r="DI237" s="38"/>
      <c r="DJ237" s="38"/>
      <c r="DK237" s="38"/>
      <c r="DL237" s="38"/>
      <c r="DM237" s="38"/>
      <c r="DN237" s="38"/>
      <c r="DO237" s="38"/>
      <c r="DP237" s="38"/>
      <c r="DQ237" s="38"/>
      <c r="DR237" s="38"/>
      <c r="DS237" s="38"/>
      <c r="DT237" s="38"/>
      <c r="DU237" s="38"/>
      <c r="DV237" s="38"/>
      <c r="DW237" s="38"/>
      <c r="DX237" s="38"/>
      <c r="DY237" s="38"/>
      <c r="DZ237" s="38"/>
      <c r="EA237" s="38"/>
      <c r="EB237" s="38"/>
      <c r="EC237" s="38"/>
      <c r="ED237" s="38"/>
      <c r="EE237" s="38"/>
      <c r="EF237" s="38"/>
      <c r="EG237" s="38"/>
      <c r="EH237" s="38"/>
      <c r="EI237" s="38"/>
      <c r="EJ237" s="38"/>
      <c r="EK237" s="38"/>
      <c r="EL237" s="38"/>
      <c r="EM237" s="38"/>
      <c r="EN237" s="38"/>
      <c r="EO237" s="38"/>
      <c r="EP237" s="38"/>
      <c r="EQ237" s="38"/>
      <c r="ER237" s="38"/>
      <c r="ES237" s="38"/>
      <c r="ET237" s="38"/>
      <c r="EU237" s="38"/>
      <c r="EV237" s="38"/>
      <c r="EW237" s="38"/>
      <c r="EX237" s="38"/>
      <c r="EY237" s="38"/>
      <c r="EZ237" s="38"/>
      <c r="FA237" s="38"/>
      <c r="FB237" s="38"/>
      <c r="FC237" s="38"/>
      <c r="FD237" s="38"/>
      <c r="FE237" s="38"/>
      <c r="FF237" s="38"/>
      <c r="FG237" s="38"/>
      <c r="FH237" s="38">
        <v>7.7</v>
      </c>
      <c r="FI237" s="38"/>
      <c r="FJ237" s="38"/>
      <c r="FK237" s="38"/>
      <c r="FL237" s="38"/>
      <c r="FM237" s="38"/>
      <c r="FN237" s="38"/>
      <c r="FO237" s="38"/>
      <c r="FP237" s="38"/>
      <c r="FQ237" s="38"/>
      <c r="FR237" s="38"/>
      <c r="FS237" s="38"/>
      <c r="FT237" s="38"/>
      <c r="FU237" s="38"/>
      <c r="FV237" s="38"/>
      <c r="FW237" s="38"/>
      <c r="FX237" s="38"/>
      <c r="FY237" s="38"/>
      <c r="FZ237" s="38"/>
      <c r="GA237" s="38">
        <v>2.2000000000000002</v>
      </c>
      <c r="GB237" s="38">
        <v>5.5</v>
      </c>
      <c r="GC237" s="38"/>
      <c r="GD237" s="38"/>
      <c r="GE237" s="38"/>
      <c r="GF237" s="38"/>
      <c r="GG237" s="38"/>
      <c r="GH237" s="38"/>
      <c r="GI237" s="38">
        <v>4.4000000000000004</v>
      </c>
      <c r="GJ237" s="38"/>
      <c r="GK237" s="38"/>
      <c r="GL237" s="38"/>
      <c r="GM237" s="38"/>
      <c r="GN237" s="38">
        <v>1.1000000000000001</v>
      </c>
      <c r="GO237" s="38"/>
      <c r="GP237" s="38"/>
      <c r="GQ237" s="38"/>
      <c r="GR237" s="38"/>
      <c r="GS237" s="38"/>
      <c r="GT237" s="38"/>
      <c r="GU237" s="38">
        <v>5.5</v>
      </c>
      <c r="GV237" s="38"/>
      <c r="GW237" s="38"/>
      <c r="GX237" s="38"/>
      <c r="GY237" s="38"/>
      <c r="GZ237" s="38"/>
      <c r="HA237" s="38"/>
      <c r="HB237" s="38"/>
      <c r="HC237" s="38"/>
      <c r="HD237" s="38"/>
      <c r="HE237" s="38"/>
      <c r="HF237" s="38"/>
      <c r="HG237" s="38"/>
      <c r="HH237" s="38"/>
      <c r="HI237" s="38"/>
      <c r="HJ237" s="38"/>
      <c r="HK237" s="38"/>
      <c r="HL237" s="38"/>
      <c r="HM237" s="38"/>
      <c r="HN237" s="38"/>
      <c r="HO237" s="38"/>
      <c r="HP237" s="38"/>
      <c r="HQ237" s="38"/>
      <c r="HR237" s="38"/>
      <c r="HS237" s="38"/>
      <c r="HT237" s="38"/>
      <c r="HU237" s="38"/>
      <c r="HV237" s="38"/>
      <c r="HW237" s="38"/>
      <c r="HX237" s="38"/>
      <c r="HY237" s="38"/>
      <c r="HZ237" s="38"/>
      <c r="IA237" s="38"/>
      <c r="IB237" s="38"/>
      <c r="IC237" s="38"/>
      <c r="ID237" s="38"/>
      <c r="IE237" s="38"/>
      <c r="IF237" s="38"/>
      <c r="IG237" s="38"/>
      <c r="IH237" s="38"/>
      <c r="II237" s="38"/>
      <c r="IJ237" s="38"/>
      <c r="IK237" s="38"/>
      <c r="IL237" s="38"/>
      <c r="IM237" s="38"/>
      <c r="IN237" s="38"/>
      <c r="IO237" s="38"/>
      <c r="IP237" s="38"/>
      <c r="IQ237" s="38"/>
      <c r="IR237" s="38"/>
      <c r="IS237" s="38"/>
      <c r="IT237" s="38"/>
      <c r="IU237" s="38"/>
      <c r="IV237" s="38"/>
      <c r="IW237" s="38"/>
      <c r="IX237" s="38"/>
      <c r="IY237" s="38"/>
      <c r="IZ237" s="38"/>
      <c r="JA237" s="38"/>
      <c r="JB237" s="38"/>
      <c r="JC237" s="38"/>
      <c r="JD237" s="38"/>
      <c r="JE237" s="38"/>
      <c r="JF237" s="38"/>
      <c r="JG237" s="38"/>
      <c r="JH237" s="38"/>
      <c r="JI237" s="38"/>
      <c r="JJ237" s="38"/>
      <c r="JK237" s="38"/>
      <c r="JL237" s="38"/>
      <c r="JM237" s="38"/>
      <c r="JN237" s="38"/>
      <c r="JO237" s="38"/>
      <c r="JP237" s="38"/>
      <c r="JQ237" s="38"/>
      <c r="JR237" s="38"/>
      <c r="JS237" s="38"/>
      <c r="JT237" s="38"/>
      <c r="JU237" s="38"/>
      <c r="JV237" s="38"/>
      <c r="JW237" s="38"/>
      <c r="JX237" s="38"/>
      <c r="JY237" s="38"/>
      <c r="JZ237" s="38"/>
      <c r="KA237" s="38"/>
      <c r="KB237" s="38"/>
      <c r="KC237" s="38"/>
      <c r="KD237" s="38"/>
      <c r="KE237" s="38"/>
      <c r="KF237" s="38"/>
      <c r="KG237" s="38"/>
      <c r="KH237" s="38"/>
      <c r="KI237" s="38"/>
      <c r="KJ237" s="38"/>
      <c r="KK237" s="38"/>
      <c r="KL237" s="38"/>
      <c r="KM237" s="38"/>
      <c r="KN237" s="38"/>
      <c r="KO237" s="38"/>
      <c r="KP237" s="38"/>
      <c r="KQ237" s="38"/>
      <c r="KR237" s="38"/>
      <c r="KS237" s="38"/>
      <c r="KT237" s="38"/>
      <c r="KU237" s="38"/>
      <c r="KV237" s="38"/>
      <c r="KW237" s="38"/>
      <c r="KX237" s="38"/>
      <c r="KY237" s="38"/>
      <c r="KZ237" s="38"/>
      <c r="LA237" s="38"/>
      <c r="LB237" s="38"/>
      <c r="LC237" s="38"/>
      <c r="LD237" s="38"/>
      <c r="LE237" s="38"/>
      <c r="LF237" s="38"/>
      <c r="LG237" s="38"/>
      <c r="LH237" s="38"/>
      <c r="LI237" s="38"/>
      <c r="LJ237" s="38"/>
      <c r="LK237" s="38"/>
      <c r="LL237" s="38">
        <v>5.5</v>
      </c>
      <c r="LM237" s="38"/>
      <c r="LN237" s="38"/>
      <c r="LO237" s="38"/>
      <c r="LP237" s="38"/>
      <c r="LQ237" s="38"/>
      <c r="LR237" s="38"/>
      <c r="LS237" s="38"/>
      <c r="LT237" s="38"/>
      <c r="LU237" s="38">
        <v>5.5</v>
      </c>
      <c r="LV237" s="38"/>
      <c r="LW237" s="38"/>
      <c r="LX237" s="38"/>
      <c r="LY237" s="38"/>
      <c r="LZ237" s="38"/>
      <c r="MA237" s="38"/>
      <c r="MB237" s="38"/>
      <c r="MC237" s="38"/>
      <c r="MD237" s="38"/>
      <c r="ME237" s="38"/>
      <c r="MF237" s="38"/>
      <c r="MG237" s="38"/>
      <c r="MH237" s="38">
        <v>5.5</v>
      </c>
      <c r="MI237" s="38"/>
      <c r="MJ237" s="38"/>
      <c r="MK237" s="38"/>
      <c r="ML237" s="38"/>
      <c r="MM237" s="38"/>
      <c r="MN237" s="38"/>
      <c r="MO237" s="38"/>
      <c r="MP237" s="38"/>
      <c r="MQ237" s="38"/>
      <c r="MR237" s="38"/>
      <c r="MS237" s="38"/>
      <c r="MT237" s="38"/>
      <c r="MU237" s="38"/>
      <c r="MV237" s="38"/>
      <c r="MW237" s="38"/>
      <c r="MX237" s="38"/>
      <c r="MY237" s="38"/>
      <c r="MZ237" s="38"/>
      <c r="NA237" s="38"/>
      <c r="NB237" s="38"/>
      <c r="NC237" s="38"/>
      <c r="ND237" s="38"/>
      <c r="NE237" s="38"/>
      <c r="NF237" s="38"/>
      <c r="NG237" s="38"/>
      <c r="NH237" s="38"/>
      <c r="NI237" s="38"/>
      <c r="NJ237" s="38"/>
      <c r="NK237" s="38"/>
      <c r="NL237" s="38"/>
      <c r="NM237" s="38"/>
      <c r="NN237" s="38"/>
      <c r="NO237" s="38"/>
      <c r="NP237" s="38"/>
      <c r="NQ237" s="38"/>
      <c r="NR237" s="38"/>
      <c r="NS237" s="38"/>
      <c r="NT237" s="38"/>
      <c r="NU237" s="38"/>
      <c r="NV237" s="38"/>
      <c r="NW237" s="38"/>
      <c r="NX237" s="38"/>
      <c r="NY237" s="38"/>
      <c r="NZ237" s="38"/>
      <c r="OA237" s="38">
        <v>5.5</v>
      </c>
      <c r="OB237" s="38"/>
      <c r="OC237" s="38"/>
      <c r="OD237" s="38"/>
      <c r="OE237" s="38"/>
      <c r="OF237" s="38"/>
      <c r="OG237" s="38"/>
      <c r="OH237" s="38"/>
      <c r="OI237" s="38"/>
      <c r="OJ237" s="38"/>
      <c r="OK237" s="38"/>
      <c r="OL237" s="38"/>
      <c r="OM237" s="38"/>
      <c r="ON237" s="38"/>
      <c r="OO237" s="38"/>
      <c r="OP237" s="38"/>
      <c r="OQ237" s="38"/>
      <c r="OR237" s="38"/>
      <c r="OS237" s="38"/>
      <c r="OT237" s="38"/>
      <c r="OU237" s="38"/>
      <c r="OV237" s="38"/>
      <c r="OW237" s="38"/>
      <c r="OX237" s="38"/>
      <c r="OY237" s="38"/>
      <c r="OZ237" s="38"/>
      <c r="PA237" s="38"/>
      <c r="PB237" s="38"/>
      <c r="PC237" s="38"/>
      <c r="PD237" s="38"/>
      <c r="PE237" s="38"/>
      <c r="PF237" s="38"/>
      <c r="PG237" s="38"/>
      <c r="PH237" s="38"/>
      <c r="PI237" s="38"/>
      <c r="PJ237" s="38"/>
      <c r="PK237" s="38"/>
      <c r="PL237" s="38"/>
      <c r="PM237" s="38">
        <v>3.3</v>
      </c>
      <c r="PN237" s="38"/>
      <c r="PO237" s="38"/>
      <c r="PP237" s="38"/>
      <c r="PQ237" s="38"/>
      <c r="PR237" s="38"/>
      <c r="PS237" s="38"/>
      <c r="PT237" s="38"/>
      <c r="PU237" s="38"/>
      <c r="PV237" s="38"/>
      <c r="PW237" s="38"/>
      <c r="PX237" s="38">
        <v>3.3</v>
      </c>
      <c r="PY237" s="38"/>
      <c r="PZ237" s="38"/>
      <c r="QA237" s="38"/>
      <c r="QB237" s="38"/>
      <c r="QC237" s="38"/>
      <c r="QD237" s="38"/>
      <c r="QE237" s="38"/>
      <c r="QF237" s="38"/>
      <c r="QG237" s="38"/>
      <c r="QH237" s="38"/>
      <c r="QI237" s="38"/>
      <c r="QJ237" s="38"/>
      <c r="QK237" s="38"/>
      <c r="QL237" s="38"/>
      <c r="QM237" s="38"/>
      <c r="QN237" s="38"/>
      <c r="QO237" s="38"/>
      <c r="QP237" s="38"/>
      <c r="QQ237" s="38"/>
      <c r="QR237" s="38"/>
      <c r="QS237" s="38"/>
      <c r="QT237" s="38"/>
      <c r="QU237" s="38"/>
      <c r="QV237" s="38"/>
      <c r="QW237" s="38"/>
      <c r="QX237" s="38"/>
      <c r="QY237" s="38"/>
      <c r="QZ237" s="38"/>
      <c r="RA237" s="38"/>
      <c r="RB237" s="38"/>
      <c r="RC237" s="38"/>
      <c r="RD237" s="38"/>
      <c r="RE237" s="38"/>
      <c r="RF237" s="38"/>
      <c r="RG237" s="38"/>
      <c r="RH237" s="38"/>
      <c r="RI237" s="38"/>
      <c r="RJ237" s="38"/>
      <c r="RK237" s="38"/>
      <c r="RL237" s="38"/>
      <c r="RM237" s="38"/>
      <c r="RN237" s="38"/>
      <c r="RO237" s="38"/>
      <c r="RP237" s="38"/>
      <c r="RQ237" s="38"/>
      <c r="RR237" s="38"/>
      <c r="RS237" s="38"/>
      <c r="RT237" s="38"/>
      <c r="RU237" s="38"/>
      <c r="RV237" s="38"/>
      <c r="RW237" s="38"/>
      <c r="RX237" s="38"/>
      <c r="RY237" s="38"/>
      <c r="RZ237" s="38"/>
      <c r="SA237" s="38"/>
      <c r="SB237" s="38"/>
      <c r="SC237" s="38"/>
      <c r="SD237" s="38"/>
      <c r="SE237" s="38"/>
      <c r="SF237" s="38"/>
      <c r="SG237" s="38"/>
      <c r="SH237" s="38"/>
      <c r="SI237" s="38"/>
      <c r="SJ237" s="38"/>
      <c r="SK237" s="38"/>
      <c r="SL237" s="38"/>
      <c r="SM237" s="38"/>
      <c r="SN237" s="38"/>
      <c r="SO237" s="38"/>
      <c r="SP237" s="38"/>
      <c r="SQ237" s="38"/>
      <c r="SR237" s="38"/>
      <c r="SS237" s="38"/>
      <c r="ST237" s="38"/>
      <c r="SU237" s="38"/>
      <c r="SV237" s="38"/>
      <c r="SW237" s="38"/>
      <c r="SX237" s="38"/>
      <c r="SY237" s="38"/>
      <c r="SZ237" s="38"/>
      <c r="TA237" s="38"/>
      <c r="TB237" s="38"/>
      <c r="TC237" s="38"/>
      <c r="TD237" s="38"/>
      <c r="TE237" s="38"/>
      <c r="TF237" s="38"/>
      <c r="TG237" s="38"/>
      <c r="TH237" s="38"/>
      <c r="TI237" s="38"/>
      <c r="TJ237" s="38"/>
      <c r="TK237" s="38"/>
      <c r="TL237" s="38"/>
      <c r="TM237" s="38"/>
      <c r="TN237" s="38"/>
      <c r="TO237" s="38"/>
      <c r="TP237" s="38"/>
      <c r="TQ237" s="38"/>
      <c r="TR237" s="38"/>
      <c r="TS237" s="38"/>
      <c r="TT237" s="38"/>
      <c r="TU237" s="38"/>
      <c r="TV237" s="38"/>
      <c r="TW237" s="38"/>
      <c r="TX237" s="38"/>
      <c r="TY237" s="38"/>
      <c r="TZ237" s="38"/>
      <c r="UA237" s="38"/>
      <c r="UB237" s="38"/>
      <c r="UC237" s="38"/>
      <c r="UD237" s="38"/>
      <c r="UE237" s="38"/>
      <c r="UF237" s="38"/>
      <c r="UG237" s="38"/>
      <c r="UH237" s="38"/>
      <c r="UI237" s="38"/>
      <c r="UJ237" s="38"/>
      <c r="UK237" s="38"/>
      <c r="UL237" s="38"/>
      <c r="UM237" s="38"/>
      <c r="UN237" s="38"/>
      <c r="UO237" s="38"/>
      <c r="UP237" s="38"/>
      <c r="UQ237" s="38"/>
      <c r="UR237" s="38"/>
      <c r="US237" s="38"/>
      <c r="UT237" s="38"/>
      <c r="UU237" s="38"/>
      <c r="UV237" s="38"/>
      <c r="UW237" s="38"/>
      <c r="UX237" s="38"/>
      <c r="UY237" s="38"/>
      <c r="UZ237" s="38"/>
      <c r="VA237" s="38"/>
      <c r="VB237" s="38"/>
      <c r="VC237" s="38"/>
      <c r="VD237" s="38"/>
      <c r="VE237" s="38"/>
      <c r="VF237" s="38"/>
      <c r="VG237" s="38"/>
      <c r="VH237" s="38"/>
      <c r="VI237" s="38"/>
      <c r="VJ237" s="38"/>
      <c r="VK237" s="38"/>
      <c r="VL237" s="38"/>
      <c r="VM237" s="38"/>
      <c r="VN237" s="38"/>
      <c r="VO237" s="38"/>
      <c r="VP237" s="38"/>
      <c r="VQ237" s="38"/>
      <c r="VR237" s="38"/>
      <c r="VS237" s="38"/>
      <c r="VT237" s="38"/>
      <c r="VU237" s="38"/>
      <c r="VV237" s="38"/>
      <c r="VW237" s="38"/>
      <c r="VX237" s="38"/>
      <c r="VY237" s="38"/>
      <c r="VZ237" s="38"/>
      <c r="WA237" s="38"/>
      <c r="WB237" s="38"/>
      <c r="WC237" s="38"/>
      <c r="WD237" s="38"/>
      <c r="WE237" s="38"/>
      <c r="WF237" s="38"/>
      <c r="WG237" s="38"/>
      <c r="WH237" s="38"/>
      <c r="WI237" s="38"/>
      <c r="WJ237" s="38"/>
      <c r="WK237" s="38"/>
      <c r="WL237" s="38"/>
      <c r="WM237" s="38"/>
      <c r="WN237" s="38"/>
      <c r="WO237" s="38"/>
      <c r="WP237" s="38"/>
      <c r="WQ237" s="38"/>
      <c r="WR237" s="38"/>
      <c r="WS237" s="38"/>
      <c r="WT237" s="38"/>
      <c r="WU237" s="38"/>
      <c r="WV237" s="38"/>
      <c r="WW237" s="38"/>
      <c r="WX237" s="38"/>
      <c r="WY237" s="38"/>
      <c r="WZ237" s="38"/>
      <c r="XA237" s="38"/>
      <c r="XB237" s="38"/>
      <c r="XC237" s="38"/>
      <c r="XD237" s="38"/>
      <c r="XE237" s="38"/>
      <c r="XF237" s="38"/>
      <c r="XG237" s="38"/>
      <c r="XH237" s="38"/>
      <c r="XI237" s="38"/>
      <c r="XJ237" s="38"/>
      <c r="XK237" s="38"/>
      <c r="XL237" s="38"/>
      <c r="XM237" s="38"/>
      <c r="XN237" s="38"/>
      <c r="XO237" s="38"/>
      <c r="XP237" s="38"/>
      <c r="XQ237" s="38"/>
      <c r="XR237" s="38"/>
      <c r="XS237" s="38"/>
      <c r="XT237" s="38"/>
      <c r="XU237" s="38"/>
      <c r="XV237" s="38"/>
      <c r="XW237" s="38"/>
      <c r="XX237" s="38"/>
      <c r="XY237" s="38"/>
      <c r="XZ237" s="38"/>
      <c r="YA237" s="38"/>
      <c r="YB237" s="38"/>
      <c r="YC237" s="38"/>
      <c r="YD237" s="38"/>
      <c r="YE237" s="38"/>
      <c r="YF237" s="38"/>
      <c r="YG237" s="38"/>
      <c r="YH237" s="38"/>
      <c r="YI237" s="38"/>
      <c r="YJ237" s="38"/>
      <c r="YK237" s="38"/>
      <c r="YL237" s="38"/>
      <c r="YM237" s="38"/>
      <c r="YN237" s="38"/>
      <c r="YO237" s="38"/>
      <c r="YP237" s="38"/>
      <c r="YQ237" s="38"/>
      <c r="YR237" s="38"/>
      <c r="YS237" s="38"/>
      <c r="YT237" s="38"/>
      <c r="YU237" s="38"/>
      <c r="YV237" s="38"/>
      <c r="YW237" s="38"/>
      <c r="YX237" s="38"/>
      <c r="YY237" s="38"/>
      <c r="YZ237" s="38"/>
      <c r="ZA237" s="38"/>
      <c r="ZB237" s="38"/>
      <c r="ZC237" s="38"/>
      <c r="ZD237" s="38"/>
      <c r="ZE237" s="38"/>
      <c r="ZF237" s="38"/>
      <c r="ZG237" s="38"/>
      <c r="ZH237" s="38"/>
      <c r="ZI237" s="38"/>
      <c r="ZJ237" s="38"/>
      <c r="ZK237" s="38"/>
      <c r="ZL237" s="38"/>
      <c r="ZM237" s="38"/>
      <c r="ZN237" s="38"/>
      <c r="ZO237" s="38"/>
      <c r="ZP237" s="38"/>
      <c r="ZQ237" s="38"/>
      <c r="ZR237" s="38"/>
      <c r="ZS237" s="38"/>
      <c r="ZT237" s="38"/>
      <c r="ZU237" s="38"/>
      <c r="ZV237" s="38"/>
      <c r="ZW237" s="38"/>
      <c r="ZX237" s="38"/>
      <c r="ZY237" s="38"/>
      <c r="ZZ237" s="38"/>
      <c r="AAA237" s="38"/>
      <c r="AAB237" s="38"/>
      <c r="AAC237" s="38"/>
      <c r="AAD237" s="38"/>
      <c r="AAE237" s="38"/>
      <c r="AAF237" s="38"/>
      <c r="AAG237" s="38"/>
      <c r="AAH237" s="38"/>
      <c r="AAI237" s="38"/>
      <c r="AAJ237" s="31">
        <f t="shared" si="21"/>
        <v>0</v>
      </c>
      <c r="AAK237" s="5"/>
    </row>
    <row r="238" spans="1:713" s="36" customFormat="1" x14ac:dyDescent="0.25">
      <c r="A238" s="43" t="s">
        <v>118</v>
      </c>
      <c r="B238" s="77">
        <f t="shared" si="20"/>
        <v>10</v>
      </c>
      <c r="C238" s="69">
        <v>10</v>
      </c>
      <c r="D238" s="71">
        <v>43461</v>
      </c>
      <c r="E238" s="79">
        <v>18.96</v>
      </c>
      <c r="F238" s="79">
        <f t="shared" si="23"/>
        <v>189.60000000000002</v>
      </c>
      <c r="G238" s="77">
        <v>1</v>
      </c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>
        <v>1</v>
      </c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  <c r="AK238" s="38"/>
      <c r="AL238" s="38"/>
      <c r="AM238" s="38"/>
      <c r="AN238" s="38"/>
      <c r="AO238" s="38"/>
      <c r="AP238" s="38"/>
      <c r="AQ238" s="38"/>
      <c r="AR238" s="38"/>
      <c r="AS238" s="38"/>
      <c r="AT238" s="38"/>
      <c r="AU238" s="38"/>
      <c r="AV238" s="38"/>
      <c r="AW238" s="38"/>
      <c r="AX238" s="38"/>
      <c r="AY238" s="38"/>
      <c r="AZ238" s="38"/>
      <c r="BA238" s="38"/>
      <c r="BB238" s="38"/>
      <c r="BC238" s="38"/>
      <c r="BD238" s="38"/>
      <c r="BE238" s="38"/>
      <c r="BF238" s="38"/>
      <c r="BG238" s="38"/>
      <c r="BH238" s="38"/>
      <c r="BI238" s="38"/>
      <c r="BJ238" s="38"/>
      <c r="BK238" s="38"/>
      <c r="BL238" s="38"/>
      <c r="BM238" s="38"/>
      <c r="BN238" s="38"/>
      <c r="BO238" s="38"/>
      <c r="BP238" s="38"/>
      <c r="BQ238" s="38"/>
      <c r="BR238" s="38"/>
      <c r="BS238" s="38"/>
      <c r="BT238" s="38"/>
      <c r="BU238" s="38"/>
      <c r="BV238" s="38"/>
      <c r="BW238" s="38"/>
      <c r="BX238" s="38"/>
      <c r="BY238" s="38"/>
      <c r="BZ238" s="38"/>
      <c r="CA238" s="38"/>
      <c r="CB238" s="38"/>
      <c r="CC238" s="38"/>
      <c r="CD238" s="38"/>
      <c r="CE238" s="38"/>
      <c r="CF238" s="38"/>
      <c r="CG238" s="38"/>
      <c r="CH238" s="38"/>
      <c r="CI238" s="38"/>
      <c r="CJ238" s="38"/>
      <c r="CK238" s="38"/>
      <c r="CL238" s="38"/>
      <c r="CM238" s="38"/>
      <c r="CN238" s="38"/>
      <c r="CO238" s="38"/>
      <c r="CP238" s="38"/>
      <c r="CQ238" s="38"/>
      <c r="CR238" s="38"/>
      <c r="CS238" s="38"/>
      <c r="CT238" s="38"/>
      <c r="CU238" s="38"/>
      <c r="CV238" s="38"/>
      <c r="CW238" s="38"/>
      <c r="CX238" s="38"/>
      <c r="CY238" s="38"/>
      <c r="CZ238" s="38"/>
      <c r="DA238" s="38"/>
      <c r="DB238" s="38"/>
      <c r="DC238" s="38"/>
      <c r="DD238" s="38"/>
      <c r="DE238" s="38"/>
      <c r="DF238" s="38"/>
      <c r="DG238" s="38"/>
      <c r="DH238" s="38"/>
      <c r="DI238" s="38"/>
      <c r="DJ238" s="38"/>
      <c r="DK238" s="38"/>
      <c r="DL238" s="38"/>
      <c r="DM238" s="38"/>
      <c r="DN238" s="38"/>
      <c r="DO238" s="38"/>
      <c r="DP238" s="38"/>
      <c r="DQ238" s="38"/>
      <c r="DR238" s="38"/>
      <c r="DS238" s="38"/>
      <c r="DT238" s="38"/>
      <c r="DU238" s="38"/>
      <c r="DV238" s="38"/>
      <c r="DW238" s="38"/>
      <c r="DX238" s="38"/>
      <c r="DY238" s="38"/>
      <c r="DZ238" s="38"/>
      <c r="EA238" s="38"/>
      <c r="EB238" s="38"/>
      <c r="EC238" s="38"/>
      <c r="ED238" s="38"/>
      <c r="EE238" s="38"/>
      <c r="EF238" s="38"/>
      <c r="EG238" s="38"/>
      <c r="EH238" s="38"/>
      <c r="EI238" s="38"/>
      <c r="EJ238" s="38"/>
      <c r="EK238" s="38"/>
      <c r="EL238" s="38"/>
      <c r="EM238" s="38"/>
      <c r="EN238" s="38"/>
      <c r="EO238" s="38"/>
      <c r="EP238" s="38"/>
      <c r="EQ238" s="38"/>
      <c r="ER238" s="38"/>
      <c r="ES238" s="38"/>
      <c r="ET238" s="38"/>
      <c r="EU238" s="38"/>
      <c r="EV238" s="38"/>
      <c r="EW238" s="38"/>
      <c r="EX238" s="38"/>
      <c r="EY238" s="38"/>
      <c r="EZ238" s="38"/>
      <c r="FA238" s="38"/>
      <c r="FB238" s="38"/>
      <c r="FC238" s="38"/>
      <c r="FD238" s="38"/>
      <c r="FE238" s="38"/>
      <c r="FF238" s="38"/>
      <c r="FG238" s="38"/>
      <c r="FH238" s="38"/>
      <c r="FI238" s="38"/>
      <c r="FJ238" s="38"/>
      <c r="FK238" s="38"/>
      <c r="FL238" s="38"/>
      <c r="FM238" s="38"/>
      <c r="FN238" s="38"/>
      <c r="FO238" s="38"/>
      <c r="FP238" s="38"/>
      <c r="FQ238" s="38"/>
      <c r="FR238" s="38"/>
      <c r="FS238" s="38"/>
      <c r="FT238" s="38"/>
      <c r="FU238" s="38"/>
      <c r="FV238" s="38"/>
      <c r="FW238" s="38"/>
      <c r="FX238" s="38"/>
      <c r="FY238" s="38"/>
      <c r="FZ238" s="38"/>
      <c r="GA238" s="38"/>
      <c r="GB238" s="38"/>
      <c r="GC238" s="38"/>
      <c r="GD238" s="38"/>
      <c r="GE238" s="38"/>
      <c r="GF238" s="38"/>
      <c r="GG238" s="38"/>
      <c r="GH238" s="38"/>
      <c r="GI238" s="38">
        <v>9</v>
      </c>
      <c r="GJ238" s="38"/>
      <c r="GK238" s="38"/>
      <c r="GL238" s="38"/>
      <c r="GM238" s="38"/>
      <c r="GN238" s="38"/>
      <c r="GO238" s="38"/>
      <c r="GP238" s="38">
        <v>9</v>
      </c>
      <c r="GQ238" s="38"/>
      <c r="GR238" s="38"/>
      <c r="GS238" s="38"/>
      <c r="GT238" s="38"/>
      <c r="GU238" s="38"/>
      <c r="GV238" s="38"/>
      <c r="GW238" s="38"/>
      <c r="GX238" s="38"/>
      <c r="GY238" s="38"/>
      <c r="GZ238" s="38"/>
      <c r="HA238" s="38"/>
      <c r="HB238" s="38"/>
      <c r="HC238" s="38"/>
      <c r="HD238" s="38"/>
      <c r="HE238" s="38"/>
      <c r="HF238" s="38"/>
      <c r="HG238" s="38"/>
      <c r="HH238" s="38"/>
      <c r="HI238" s="38"/>
      <c r="HJ238" s="38"/>
      <c r="HK238" s="38"/>
      <c r="HL238" s="38"/>
      <c r="HM238" s="38"/>
      <c r="HN238" s="38"/>
      <c r="HO238" s="38"/>
      <c r="HP238" s="38"/>
      <c r="HQ238" s="38"/>
      <c r="HR238" s="38"/>
      <c r="HS238" s="38"/>
      <c r="HT238" s="38"/>
      <c r="HU238" s="38"/>
      <c r="HV238" s="38"/>
      <c r="HW238" s="38"/>
      <c r="HX238" s="38"/>
      <c r="HY238" s="38"/>
      <c r="HZ238" s="38"/>
      <c r="IA238" s="38"/>
      <c r="IB238" s="38"/>
      <c r="IC238" s="38"/>
      <c r="ID238" s="38"/>
      <c r="IE238" s="38"/>
      <c r="IF238" s="38"/>
      <c r="IG238" s="38"/>
      <c r="IH238" s="38"/>
      <c r="II238" s="38"/>
      <c r="IJ238" s="38"/>
      <c r="IK238" s="38"/>
      <c r="IL238" s="38"/>
      <c r="IM238" s="38"/>
      <c r="IN238" s="38"/>
      <c r="IO238" s="38"/>
      <c r="IP238" s="38"/>
      <c r="IQ238" s="38"/>
      <c r="IR238" s="38"/>
      <c r="IS238" s="38"/>
      <c r="IT238" s="38"/>
      <c r="IU238" s="38"/>
      <c r="IV238" s="38"/>
      <c r="IW238" s="38"/>
      <c r="IX238" s="38"/>
      <c r="IY238" s="38"/>
      <c r="IZ238" s="38"/>
      <c r="JA238" s="38"/>
      <c r="JB238" s="38"/>
      <c r="JC238" s="38"/>
      <c r="JD238" s="38"/>
      <c r="JE238" s="38"/>
      <c r="JF238" s="38"/>
      <c r="JG238" s="38"/>
      <c r="JH238" s="38"/>
      <c r="JI238" s="38"/>
      <c r="JJ238" s="38"/>
      <c r="JK238" s="38"/>
      <c r="JL238" s="38"/>
      <c r="JM238" s="38"/>
      <c r="JN238" s="38"/>
      <c r="JO238" s="38"/>
      <c r="JP238" s="38"/>
      <c r="JQ238" s="38"/>
      <c r="JR238" s="38"/>
      <c r="JS238" s="38"/>
      <c r="JT238" s="38"/>
      <c r="JU238" s="38"/>
      <c r="JV238" s="38"/>
      <c r="JW238" s="38"/>
      <c r="JX238" s="38"/>
      <c r="JY238" s="38"/>
      <c r="JZ238" s="38"/>
      <c r="KA238" s="38"/>
      <c r="KB238" s="38"/>
      <c r="KC238" s="38"/>
      <c r="KD238" s="38"/>
      <c r="KE238" s="38"/>
      <c r="KF238" s="38"/>
      <c r="KG238" s="38"/>
      <c r="KH238" s="38"/>
      <c r="KI238" s="38"/>
      <c r="KJ238" s="38"/>
      <c r="KK238" s="38"/>
      <c r="KL238" s="38"/>
      <c r="KM238" s="38"/>
      <c r="KN238" s="38"/>
      <c r="KO238" s="38"/>
      <c r="KP238" s="38"/>
      <c r="KQ238" s="38"/>
      <c r="KR238" s="38"/>
      <c r="KS238" s="38"/>
      <c r="KT238" s="38"/>
      <c r="KU238" s="38"/>
      <c r="KV238" s="38"/>
      <c r="KW238" s="38"/>
      <c r="KX238" s="38"/>
      <c r="KY238" s="38"/>
      <c r="KZ238" s="38"/>
      <c r="LA238" s="38"/>
      <c r="LB238" s="38"/>
      <c r="LC238" s="38"/>
      <c r="LD238" s="38"/>
      <c r="LE238" s="38"/>
      <c r="LF238" s="38"/>
      <c r="LG238" s="38"/>
      <c r="LH238" s="38"/>
      <c r="LI238" s="38"/>
      <c r="LJ238" s="38"/>
      <c r="LK238" s="38"/>
      <c r="LL238" s="38"/>
      <c r="LM238" s="38"/>
      <c r="LN238" s="38"/>
      <c r="LO238" s="38"/>
      <c r="LP238" s="38"/>
      <c r="LQ238" s="38"/>
      <c r="LR238" s="38"/>
      <c r="LS238" s="38"/>
      <c r="LT238" s="38"/>
      <c r="LU238" s="38"/>
      <c r="LV238" s="38"/>
      <c r="LW238" s="38"/>
      <c r="LX238" s="38"/>
      <c r="LY238" s="38"/>
      <c r="LZ238" s="38"/>
      <c r="MA238" s="38"/>
      <c r="MB238" s="38"/>
      <c r="MC238" s="38"/>
      <c r="MD238" s="38"/>
      <c r="ME238" s="38"/>
      <c r="MF238" s="38"/>
      <c r="MG238" s="38"/>
      <c r="MH238" s="38"/>
      <c r="MI238" s="38"/>
      <c r="MJ238" s="38"/>
      <c r="MK238" s="38"/>
      <c r="ML238" s="38"/>
      <c r="MM238" s="38"/>
      <c r="MN238" s="38"/>
      <c r="MO238" s="38"/>
      <c r="MP238" s="38"/>
      <c r="MQ238" s="38"/>
      <c r="MR238" s="38"/>
      <c r="MS238" s="38"/>
      <c r="MT238" s="38"/>
      <c r="MU238" s="38"/>
      <c r="MV238" s="38"/>
      <c r="MW238" s="38"/>
      <c r="MX238" s="38"/>
      <c r="MY238" s="38"/>
      <c r="MZ238" s="38"/>
      <c r="NA238" s="38"/>
      <c r="NB238" s="38"/>
      <c r="NC238" s="38"/>
      <c r="ND238" s="38"/>
      <c r="NE238" s="38"/>
      <c r="NF238" s="38"/>
      <c r="NG238" s="38"/>
      <c r="NH238" s="38"/>
      <c r="NI238" s="38"/>
      <c r="NJ238" s="38"/>
      <c r="NK238" s="38"/>
      <c r="NL238" s="38"/>
      <c r="NM238" s="38"/>
      <c r="NN238" s="38"/>
      <c r="NO238" s="38"/>
      <c r="NP238" s="38"/>
      <c r="NQ238" s="38"/>
      <c r="NR238" s="38"/>
      <c r="NS238" s="38"/>
      <c r="NT238" s="38"/>
      <c r="NU238" s="38"/>
      <c r="NV238" s="38"/>
      <c r="NW238" s="38"/>
      <c r="NX238" s="38"/>
      <c r="NY238" s="38"/>
      <c r="NZ238" s="38"/>
      <c r="OA238" s="38"/>
      <c r="OB238" s="38"/>
      <c r="OC238" s="38"/>
      <c r="OD238" s="38"/>
      <c r="OE238" s="38"/>
      <c r="OF238" s="38"/>
      <c r="OG238" s="38"/>
      <c r="OH238" s="38"/>
      <c r="OI238" s="38"/>
      <c r="OJ238" s="38"/>
      <c r="OK238" s="38"/>
      <c r="OL238" s="38">
        <v>10</v>
      </c>
      <c r="OM238" s="38"/>
      <c r="ON238" s="38"/>
      <c r="OO238" s="38"/>
      <c r="OP238" s="38"/>
      <c r="OQ238" s="38"/>
      <c r="OR238" s="38"/>
      <c r="OS238" s="38"/>
      <c r="OT238" s="38"/>
      <c r="OU238" s="38"/>
      <c r="OV238" s="38"/>
      <c r="OW238" s="38"/>
      <c r="OX238" s="38"/>
      <c r="OY238" s="38"/>
      <c r="OZ238" s="38"/>
      <c r="PA238" s="38"/>
      <c r="PB238" s="38"/>
      <c r="PC238" s="38"/>
      <c r="PD238" s="38"/>
      <c r="PE238" s="38"/>
      <c r="PF238" s="38"/>
      <c r="PG238" s="38"/>
      <c r="PH238" s="38"/>
      <c r="PI238" s="38"/>
      <c r="PJ238" s="38"/>
      <c r="PK238" s="38"/>
      <c r="PL238" s="38"/>
      <c r="PM238" s="38"/>
      <c r="PN238" s="38"/>
      <c r="PO238" s="38"/>
      <c r="PP238" s="38"/>
      <c r="PQ238" s="38"/>
      <c r="PR238" s="38"/>
      <c r="PS238" s="38"/>
      <c r="PT238" s="38"/>
      <c r="PU238" s="38"/>
      <c r="PV238" s="38"/>
      <c r="PW238" s="38"/>
      <c r="PX238" s="38"/>
      <c r="PY238" s="38"/>
      <c r="PZ238" s="38"/>
      <c r="QA238" s="38"/>
      <c r="QB238" s="38"/>
      <c r="QC238" s="38"/>
      <c r="QD238" s="38"/>
      <c r="QE238" s="38"/>
      <c r="QF238" s="38"/>
      <c r="QG238" s="38"/>
      <c r="QH238" s="38"/>
      <c r="QI238" s="38"/>
      <c r="QJ238" s="38"/>
      <c r="QK238" s="38"/>
      <c r="QL238" s="38"/>
      <c r="QM238" s="38"/>
      <c r="QN238" s="38"/>
      <c r="QO238" s="38"/>
      <c r="QP238" s="38"/>
      <c r="QQ238" s="38"/>
      <c r="QR238" s="38"/>
      <c r="QS238" s="38"/>
      <c r="QT238" s="38"/>
      <c r="QU238" s="38"/>
      <c r="QV238" s="38"/>
      <c r="QW238" s="38"/>
      <c r="QX238" s="38"/>
      <c r="QY238" s="38"/>
      <c r="QZ238" s="38"/>
      <c r="RA238" s="38"/>
      <c r="RB238" s="38"/>
      <c r="RC238" s="38"/>
      <c r="RD238" s="38"/>
      <c r="RE238" s="38"/>
      <c r="RF238" s="38"/>
      <c r="RG238" s="38"/>
      <c r="RH238" s="38"/>
      <c r="RI238" s="38"/>
      <c r="RJ238" s="38"/>
      <c r="RK238" s="38"/>
      <c r="RL238" s="38"/>
      <c r="RM238" s="38"/>
      <c r="RN238" s="38"/>
      <c r="RO238" s="38"/>
      <c r="RP238" s="38"/>
      <c r="RQ238" s="38"/>
      <c r="RR238" s="38"/>
      <c r="RS238" s="38"/>
      <c r="RT238" s="38"/>
      <c r="RU238" s="38"/>
      <c r="RV238" s="38"/>
      <c r="RW238" s="38"/>
      <c r="RX238" s="38"/>
      <c r="RY238" s="38"/>
      <c r="RZ238" s="38"/>
      <c r="SA238" s="38"/>
      <c r="SB238" s="38"/>
      <c r="SC238" s="38"/>
      <c r="SD238" s="38"/>
      <c r="SE238" s="38">
        <v>10</v>
      </c>
      <c r="SF238" s="38"/>
      <c r="SG238" s="38"/>
      <c r="SH238" s="38"/>
      <c r="SI238" s="38"/>
      <c r="SJ238" s="38"/>
      <c r="SK238" s="38"/>
      <c r="SL238" s="38"/>
      <c r="SM238" s="38"/>
      <c r="SN238" s="38"/>
      <c r="SO238" s="38"/>
      <c r="SP238" s="38"/>
      <c r="SQ238" s="38"/>
      <c r="SR238" s="38"/>
      <c r="SS238" s="38"/>
      <c r="ST238" s="38"/>
      <c r="SU238" s="38"/>
      <c r="SV238" s="38"/>
      <c r="SW238" s="38"/>
      <c r="SX238" s="38"/>
      <c r="SY238" s="38"/>
      <c r="SZ238" s="38"/>
      <c r="TA238" s="38"/>
      <c r="TB238" s="38"/>
      <c r="TC238" s="38"/>
      <c r="TD238" s="38"/>
      <c r="TE238" s="38"/>
      <c r="TF238" s="38"/>
      <c r="TG238" s="38"/>
      <c r="TH238" s="38"/>
      <c r="TI238" s="38"/>
      <c r="TJ238" s="38"/>
      <c r="TK238" s="38"/>
      <c r="TL238" s="38"/>
      <c r="TM238" s="38"/>
      <c r="TN238" s="38"/>
      <c r="TO238" s="38"/>
      <c r="TP238" s="38"/>
      <c r="TQ238" s="38"/>
      <c r="TR238" s="38"/>
      <c r="TS238" s="38"/>
      <c r="TT238" s="38"/>
      <c r="TU238" s="38"/>
      <c r="TV238" s="38"/>
      <c r="TW238" s="38"/>
      <c r="TX238" s="38"/>
      <c r="TY238" s="38"/>
      <c r="TZ238" s="38"/>
      <c r="UA238" s="38"/>
      <c r="UB238" s="38"/>
      <c r="UC238" s="38"/>
      <c r="UD238" s="38"/>
      <c r="UE238" s="38"/>
      <c r="UF238" s="38"/>
      <c r="UG238" s="38"/>
      <c r="UH238" s="38"/>
      <c r="UI238" s="38"/>
      <c r="UJ238" s="38"/>
      <c r="UK238" s="38"/>
      <c r="UL238" s="38"/>
      <c r="UM238" s="38"/>
      <c r="UN238" s="38"/>
      <c r="UO238" s="38"/>
      <c r="UP238" s="38"/>
      <c r="UQ238" s="38"/>
      <c r="UR238" s="38"/>
      <c r="US238" s="38"/>
      <c r="UT238" s="38"/>
      <c r="UU238" s="38"/>
      <c r="UV238" s="38"/>
      <c r="UW238" s="38"/>
      <c r="UX238" s="38"/>
      <c r="UY238" s="38"/>
      <c r="UZ238" s="38"/>
      <c r="VA238" s="38"/>
      <c r="VB238" s="38"/>
      <c r="VC238" s="38"/>
      <c r="VD238" s="38"/>
      <c r="VE238" s="38"/>
      <c r="VF238" s="38"/>
      <c r="VG238" s="38"/>
      <c r="VH238" s="38"/>
      <c r="VI238" s="38"/>
      <c r="VJ238" s="38"/>
      <c r="VK238" s="38"/>
      <c r="VL238" s="38"/>
      <c r="VM238" s="38"/>
      <c r="VN238" s="38"/>
      <c r="VO238" s="38"/>
      <c r="VP238" s="38"/>
      <c r="VQ238" s="38"/>
      <c r="VR238" s="38"/>
      <c r="VS238" s="38"/>
      <c r="VT238" s="38"/>
      <c r="VU238" s="38"/>
      <c r="VV238" s="38"/>
      <c r="VW238" s="38"/>
      <c r="VX238" s="38"/>
      <c r="VY238" s="38"/>
      <c r="VZ238" s="38"/>
      <c r="WA238" s="38"/>
      <c r="WB238" s="38"/>
      <c r="WC238" s="38"/>
      <c r="WD238" s="38"/>
      <c r="WE238" s="38"/>
      <c r="WF238" s="38"/>
      <c r="WG238" s="38"/>
      <c r="WH238" s="38"/>
      <c r="WI238" s="38"/>
      <c r="WJ238" s="38"/>
      <c r="WK238" s="38"/>
      <c r="WL238" s="38"/>
      <c r="WM238" s="38"/>
      <c r="WN238" s="38"/>
      <c r="WO238" s="38"/>
      <c r="WP238" s="38"/>
      <c r="WQ238" s="38"/>
      <c r="WR238" s="38"/>
      <c r="WS238" s="38"/>
      <c r="WT238" s="38"/>
      <c r="WU238" s="38"/>
      <c r="WV238" s="38"/>
      <c r="WW238" s="38"/>
      <c r="WX238" s="38"/>
      <c r="WY238" s="38"/>
      <c r="WZ238" s="38"/>
      <c r="XA238" s="38"/>
      <c r="XB238" s="38"/>
      <c r="XC238" s="38"/>
      <c r="XD238" s="38"/>
      <c r="XE238" s="38"/>
      <c r="XF238" s="38"/>
      <c r="XG238" s="38"/>
      <c r="XH238" s="38"/>
      <c r="XI238" s="38"/>
      <c r="XJ238" s="38"/>
      <c r="XK238" s="38"/>
      <c r="XL238" s="38"/>
      <c r="XM238" s="38"/>
      <c r="XN238" s="38"/>
      <c r="XO238" s="38"/>
      <c r="XP238" s="38"/>
      <c r="XQ238" s="38"/>
      <c r="XR238" s="38"/>
      <c r="XS238" s="38"/>
      <c r="XT238" s="38"/>
      <c r="XU238" s="38"/>
      <c r="XV238" s="38"/>
      <c r="XW238" s="38"/>
      <c r="XX238" s="38"/>
      <c r="XY238" s="38"/>
      <c r="XZ238" s="38"/>
      <c r="YA238" s="38"/>
      <c r="YB238" s="38"/>
      <c r="YC238" s="38">
        <v>20</v>
      </c>
      <c r="YD238" s="38"/>
      <c r="YE238" s="38"/>
      <c r="YF238" s="38">
        <v>20</v>
      </c>
      <c r="YG238" s="38"/>
      <c r="YH238" s="38"/>
      <c r="YI238" s="38"/>
      <c r="YJ238" s="38"/>
      <c r="YK238" s="38"/>
      <c r="YL238" s="38"/>
      <c r="YM238" s="38"/>
      <c r="YN238" s="38"/>
      <c r="YO238" s="38"/>
      <c r="YP238" s="38"/>
      <c r="YQ238" s="38"/>
      <c r="YR238" s="38"/>
      <c r="YS238" s="38"/>
      <c r="YT238" s="38"/>
      <c r="YU238" s="38"/>
      <c r="YV238" s="38"/>
      <c r="YW238" s="38"/>
      <c r="YX238" s="38"/>
      <c r="YY238" s="38"/>
      <c r="YZ238" s="38"/>
      <c r="ZA238" s="38"/>
      <c r="ZB238" s="38"/>
      <c r="ZC238" s="38"/>
      <c r="ZD238" s="38"/>
      <c r="ZE238" s="38"/>
      <c r="ZF238" s="38"/>
      <c r="ZG238" s="38"/>
      <c r="ZH238" s="38"/>
      <c r="ZI238" s="38"/>
      <c r="ZJ238" s="38"/>
      <c r="ZK238" s="38"/>
      <c r="ZL238" s="38"/>
      <c r="ZM238" s="38"/>
      <c r="ZN238" s="38"/>
      <c r="ZO238" s="38"/>
      <c r="ZP238" s="38"/>
      <c r="ZQ238" s="38">
        <v>40</v>
      </c>
      <c r="ZR238" s="38"/>
      <c r="ZS238" s="38"/>
      <c r="ZT238" s="38"/>
      <c r="ZU238" s="38"/>
      <c r="ZV238" s="38"/>
      <c r="ZW238" s="38"/>
      <c r="ZX238" s="38"/>
      <c r="ZY238" s="38"/>
      <c r="ZZ238" s="38">
        <v>10</v>
      </c>
      <c r="AAA238" s="38">
        <v>30</v>
      </c>
      <c r="AAB238" s="38"/>
      <c r="AAC238" s="38"/>
      <c r="AAD238" s="38"/>
      <c r="AAE238" s="38"/>
      <c r="AAF238" s="38"/>
      <c r="AAG238" s="38"/>
      <c r="AAH238" s="38"/>
      <c r="AAI238" s="38"/>
      <c r="AAJ238" s="31">
        <f t="shared" si="21"/>
        <v>0</v>
      </c>
      <c r="AAK238" s="5"/>
    </row>
    <row r="239" spans="1:713" s="36" customFormat="1" x14ac:dyDescent="0.25">
      <c r="A239" s="43" t="s">
        <v>118</v>
      </c>
      <c r="B239" s="77">
        <f t="shared" si="20"/>
        <v>10</v>
      </c>
      <c r="C239" s="69">
        <v>10</v>
      </c>
      <c r="D239" s="71">
        <v>43451</v>
      </c>
      <c r="E239" s="79">
        <v>19.45</v>
      </c>
      <c r="F239" s="79">
        <f t="shared" si="23"/>
        <v>194.5</v>
      </c>
      <c r="G239" s="77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  <c r="AK239" s="38"/>
      <c r="AL239" s="38"/>
      <c r="AM239" s="38"/>
      <c r="AN239" s="38"/>
      <c r="AO239" s="38"/>
      <c r="AP239" s="38"/>
      <c r="AQ239" s="38"/>
      <c r="AR239" s="38"/>
      <c r="AS239" s="38"/>
      <c r="AT239" s="38"/>
      <c r="AU239" s="38"/>
      <c r="AV239" s="38"/>
      <c r="AW239" s="38"/>
      <c r="AX239" s="38"/>
      <c r="AY239" s="38"/>
      <c r="AZ239" s="38"/>
      <c r="BA239" s="38"/>
      <c r="BB239" s="38"/>
      <c r="BC239" s="38"/>
      <c r="BD239" s="38"/>
      <c r="BE239" s="38"/>
      <c r="BF239" s="38"/>
      <c r="BG239" s="38"/>
      <c r="BH239" s="38"/>
      <c r="BI239" s="38"/>
      <c r="BJ239" s="38"/>
      <c r="BK239" s="38"/>
      <c r="BL239" s="38"/>
      <c r="BM239" s="38"/>
      <c r="BN239" s="38"/>
      <c r="BO239" s="38"/>
      <c r="BP239" s="38"/>
      <c r="BQ239" s="38"/>
      <c r="BR239" s="38"/>
      <c r="BS239" s="38"/>
      <c r="BT239" s="38"/>
      <c r="BU239" s="38"/>
      <c r="BV239" s="38"/>
      <c r="BW239" s="38"/>
      <c r="BX239" s="38"/>
      <c r="BY239" s="38"/>
      <c r="BZ239" s="38"/>
      <c r="CA239" s="38"/>
      <c r="CB239" s="38"/>
      <c r="CC239" s="38"/>
      <c r="CD239" s="38"/>
      <c r="CE239" s="38"/>
      <c r="CF239" s="38"/>
      <c r="CG239" s="38"/>
      <c r="CH239" s="38"/>
      <c r="CI239" s="38"/>
      <c r="CJ239" s="38"/>
      <c r="CK239" s="38"/>
      <c r="CL239" s="38"/>
      <c r="CM239" s="38"/>
      <c r="CN239" s="38"/>
      <c r="CO239" s="38"/>
      <c r="CP239" s="38"/>
      <c r="CQ239" s="38"/>
      <c r="CR239" s="38"/>
      <c r="CS239" s="38"/>
      <c r="CT239" s="38"/>
      <c r="CU239" s="38"/>
      <c r="CV239" s="38"/>
      <c r="CW239" s="38"/>
      <c r="CX239" s="38"/>
      <c r="CY239" s="38"/>
      <c r="CZ239" s="38"/>
      <c r="DA239" s="38"/>
      <c r="DB239" s="38"/>
      <c r="DC239" s="38"/>
      <c r="DD239" s="38"/>
      <c r="DE239" s="38"/>
      <c r="DF239" s="38"/>
      <c r="DG239" s="38"/>
      <c r="DH239" s="38"/>
      <c r="DI239" s="38"/>
      <c r="DJ239" s="38"/>
      <c r="DK239" s="38"/>
      <c r="DL239" s="38"/>
      <c r="DM239" s="38"/>
      <c r="DN239" s="38"/>
      <c r="DO239" s="38"/>
      <c r="DP239" s="38"/>
      <c r="DQ239" s="38"/>
      <c r="DR239" s="38"/>
      <c r="DS239" s="38"/>
      <c r="DT239" s="38"/>
      <c r="DU239" s="38"/>
      <c r="DV239" s="38"/>
      <c r="DW239" s="38"/>
      <c r="DX239" s="38"/>
      <c r="DY239" s="38"/>
      <c r="DZ239" s="38"/>
      <c r="EA239" s="38"/>
      <c r="EB239" s="38"/>
      <c r="EC239" s="38"/>
      <c r="ED239" s="38"/>
      <c r="EE239" s="38"/>
      <c r="EF239" s="38"/>
      <c r="EG239" s="38"/>
      <c r="EH239" s="38"/>
      <c r="EI239" s="38"/>
      <c r="EJ239" s="38"/>
      <c r="EK239" s="38"/>
      <c r="EL239" s="38"/>
      <c r="EM239" s="38"/>
      <c r="EN239" s="38"/>
      <c r="EO239" s="38"/>
      <c r="EP239" s="38"/>
      <c r="EQ239" s="38"/>
      <c r="ER239" s="38"/>
      <c r="ES239" s="38"/>
      <c r="ET239" s="38"/>
      <c r="EU239" s="38"/>
      <c r="EV239" s="38"/>
      <c r="EW239" s="38"/>
      <c r="EX239" s="38"/>
      <c r="EY239" s="38"/>
      <c r="EZ239" s="38"/>
      <c r="FA239" s="38"/>
      <c r="FB239" s="38"/>
      <c r="FC239" s="38"/>
      <c r="FD239" s="38"/>
      <c r="FE239" s="38"/>
      <c r="FF239" s="38"/>
      <c r="FG239" s="38"/>
      <c r="FH239" s="38"/>
      <c r="FI239" s="38"/>
      <c r="FJ239" s="38"/>
      <c r="FK239" s="38"/>
      <c r="FL239" s="38"/>
      <c r="FM239" s="38"/>
      <c r="FN239" s="38"/>
      <c r="FO239" s="38"/>
      <c r="FP239" s="38"/>
      <c r="FQ239" s="38"/>
      <c r="FR239" s="38"/>
      <c r="FS239" s="38"/>
      <c r="FT239" s="38"/>
      <c r="FU239" s="38"/>
      <c r="FV239" s="38"/>
      <c r="FW239" s="38"/>
      <c r="FX239" s="38"/>
      <c r="FY239" s="38"/>
      <c r="FZ239" s="38"/>
      <c r="GA239" s="38"/>
      <c r="GB239" s="38"/>
      <c r="GC239" s="38"/>
      <c r="GD239" s="38"/>
      <c r="GE239" s="38"/>
      <c r="GF239" s="38"/>
      <c r="GG239" s="38"/>
      <c r="GH239" s="38"/>
      <c r="GI239" s="38"/>
      <c r="GJ239" s="38"/>
      <c r="GK239" s="38"/>
      <c r="GL239" s="38"/>
      <c r="GM239" s="38"/>
      <c r="GN239" s="38"/>
      <c r="GO239" s="38"/>
      <c r="GP239" s="38"/>
      <c r="GQ239" s="38"/>
      <c r="GR239" s="38"/>
      <c r="GS239" s="38"/>
      <c r="GT239" s="38"/>
      <c r="GU239" s="38"/>
      <c r="GV239" s="38"/>
      <c r="GW239" s="38"/>
      <c r="GX239" s="38"/>
      <c r="GY239" s="38"/>
      <c r="GZ239" s="38"/>
      <c r="HA239" s="38"/>
      <c r="HB239" s="38"/>
      <c r="HC239" s="38"/>
      <c r="HD239" s="38"/>
      <c r="HE239" s="38"/>
      <c r="HF239" s="38"/>
      <c r="HG239" s="38"/>
      <c r="HH239" s="38"/>
      <c r="HI239" s="38"/>
      <c r="HJ239" s="38"/>
      <c r="HK239" s="38"/>
      <c r="HL239" s="38"/>
      <c r="HM239" s="38"/>
      <c r="HN239" s="38"/>
      <c r="HO239" s="38"/>
      <c r="HP239" s="38"/>
      <c r="HQ239" s="38"/>
      <c r="HR239" s="38"/>
      <c r="HS239" s="38"/>
      <c r="HT239" s="38"/>
      <c r="HU239" s="38"/>
      <c r="HV239" s="38"/>
      <c r="HW239" s="38"/>
      <c r="HX239" s="38"/>
      <c r="HY239" s="38"/>
      <c r="HZ239" s="38"/>
      <c r="IA239" s="38"/>
      <c r="IB239" s="38"/>
      <c r="IC239" s="38"/>
      <c r="ID239" s="38"/>
      <c r="IE239" s="38"/>
      <c r="IF239" s="38"/>
      <c r="IG239" s="38"/>
      <c r="IH239" s="38"/>
      <c r="II239" s="38"/>
      <c r="IJ239" s="38"/>
      <c r="IK239" s="38"/>
      <c r="IL239" s="38"/>
      <c r="IM239" s="38"/>
      <c r="IN239" s="38"/>
      <c r="IO239" s="38"/>
      <c r="IP239" s="38"/>
      <c r="IQ239" s="38"/>
      <c r="IR239" s="38"/>
      <c r="IS239" s="38"/>
      <c r="IT239" s="38"/>
      <c r="IU239" s="38"/>
      <c r="IV239" s="38"/>
      <c r="IW239" s="38"/>
      <c r="IX239" s="38"/>
      <c r="IY239" s="38">
        <v>20</v>
      </c>
      <c r="IZ239" s="38"/>
      <c r="JA239" s="38"/>
      <c r="JB239" s="38"/>
      <c r="JC239" s="38">
        <v>20</v>
      </c>
      <c r="JD239" s="38"/>
      <c r="JE239" s="38"/>
      <c r="JF239" s="38"/>
      <c r="JG239" s="38"/>
      <c r="JH239" s="38"/>
      <c r="JI239" s="38"/>
      <c r="JJ239" s="38"/>
      <c r="JK239" s="38"/>
      <c r="JL239" s="38"/>
      <c r="JM239" s="38"/>
      <c r="JN239" s="38"/>
      <c r="JO239" s="38"/>
      <c r="JP239" s="38"/>
      <c r="JQ239" s="38"/>
      <c r="JR239" s="38"/>
      <c r="JS239" s="38"/>
      <c r="JT239" s="38"/>
      <c r="JU239" s="38"/>
      <c r="JV239" s="38"/>
      <c r="JW239" s="38"/>
      <c r="JX239" s="38"/>
      <c r="JY239" s="38"/>
      <c r="JZ239" s="38"/>
      <c r="KA239" s="38"/>
      <c r="KB239" s="38"/>
      <c r="KC239" s="38"/>
      <c r="KD239" s="38"/>
      <c r="KE239" s="38"/>
      <c r="KF239" s="38"/>
      <c r="KG239" s="38"/>
      <c r="KH239" s="38"/>
      <c r="KI239" s="38"/>
      <c r="KJ239" s="38"/>
      <c r="KK239" s="38"/>
      <c r="KL239" s="38"/>
      <c r="KM239" s="38"/>
      <c r="KN239" s="38"/>
      <c r="KO239" s="38"/>
      <c r="KP239" s="38"/>
      <c r="KQ239" s="38"/>
      <c r="KR239" s="38"/>
      <c r="KS239" s="38"/>
      <c r="KT239" s="38"/>
      <c r="KU239" s="38"/>
      <c r="KV239" s="38"/>
      <c r="KW239" s="38"/>
      <c r="KX239" s="38"/>
      <c r="KY239" s="38"/>
      <c r="KZ239" s="38"/>
      <c r="LA239" s="38"/>
      <c r="LB239" s="38"/>
      <c r="LC239" s="38"/>
      <c r="LD239" s="38"/>
      <c r="LE239" s="38"/>
      <c r="LF239" s="38"/>
      <c r="LG239" s="38"/>
      <c r="LH239" s="38"/>
      <c r="LI239" s="38"/>
      <c r="LJ239" s="38"/>
      <c r="LK239" s="38"/>
      <c r="LL239" s="38">
        <v>30</v>
      </c>
      <c r="LM239" s="38"/>
      <c r="LN239" s="38">
        <v>30</v>
      </c>
      <c r="LO239" s="38"/>
      <c r="LP239" s="38"/>
      <c r="LQ239" s="38"/>
      <c r="LR239" s="38"/>
      <c r="LS239" s="38"/>
      <c r="LT239" s="38"/>
      <c r="LU239" s="38"/>
      <c r="LV239" s="38"/>
      <c r="LW239" s="38"/>
      <c r="LX239" s="38"/>
      <c r="LY239" s="38"/>
      <c r="LZ239" s="38"/>
      <c r="MA239" s="38"/>
      <c r="MB239" s="38"/>
      <c r="MC239" s="38"/>
      <c r="MD239" s="38"/>
      <c r="ME239" s="38"/>
      <c r="MF239" s="38"/>
      <c r="MG239" s="38"/>
      <c r="MH239" s="38"/>
      <c r="MI239" s="38"/>
      <c r="MJ239" s="38"/>
      <c r="MK239" s="38"/>
      <c r="ML239" s="38"/>
      <c r="MM239" s="38"/>
      <c r="MN239" s="38"/>
      <c r="MO239" s="38">
        <v>10</v>
      </c>
      <c r="MP239" s="38">
        <v>10</v>
      </c>
      <c r="MQ239" s="38"/>
      <c r="MR239" s="38"/>
      <c r="MS239" s="38"/>
      <c r="MT239" s="38"/>
      <c r="MU239" s="38"/>
      <c r="MV239" s="38"/>
      <c r="MW239" s="38"/>
      <c r="MX239" s="38"/>
      <c r="MY239" s="38"/>
      <c r="MZ239" s="38"/>
      <c r="NA239" s="38"/>
      <c r="NB239" s="38"/>
      <c r="NC239" s="38">
        <v>10</v>
      </c>
      <c r="ND239" s="38"/>
      <c r="NE239" s="38"/>
      <c r="NF239" s="38"/>
      <c r="NG239" s="38"/>
      <c r="NH239" s="38"/>
      <c r="NI239" s="38"/>
      <c r="NJ239" s="38"/>
      <c r="NK239" s="38"/>
      <c r="NL239" s="38"/>
      <c r="NM239" s="38"/>
      <c r="NN239" s="38"/>
      <c r="NO239" s="38"/>
      <c r="NP239" s="38"/>
      <c r="NQ239" s="38"/>
      <c r="NR239" s="38"/>
      <c r="NS239" s="38"/>
      <c r="NT239" s="38"/>
      <c r="NU239" s="38"/>
      <c r="NV239" s="38"/>
      <c r="NW239" s="38"/>
      <c r="NX239" s="38"/>
      <c r="NY239" s="38"/>
      <c r="NZ239" s="38"/>
      <c r="OA239" s="38"/>
      <c r="OB239" s="38"/>
      <c r="OC239" s="38"/>
      <c r="OD239" s="38"/>
      <c r="OE239" s="38"/>
      <c r="OF239" s="38"/>
      <c r="OG239" s="38"/>
      <c r="OH239" s="38">
        <v>10</v>
      </c>
      <c r="OI239" s="38"/>
      <c r="OJ239" s="38"/>
      <c r="OK239" s="38"/>
      <c r="OL239" s="38"/>
      <c r="OM239" s="38"/>
      <c r="ON239" s="38"/>
      <c r="OO239" s="38"/>
      <c r="OP239" s="38"/>
      <c r="OQ239" s="38"/>
      <c r="OR239" s="38"/>
      <c r="OS239" s="38"/>
      <c r="OT239" s="38"/>
      <c r="OU239" s="38"/>
      <c r="OV239" s="38"/>
      <c r="OW239" s="38"/>
      <c r="OX239" s="38"/>
      <c r="OY239" s="38"/>
      <c r="OZ239" s="38"/>
      <c r="PA239" s="38"/>
      <c r="PB239" s="38"/>
      <c r="PC239" s="38"/>
      <c r="PD239" s="38"/>
      <c r="PE239" s="38"/>
      <c r="PF239" s="38"/>
      <c r="PG239" s="38"/>
      <c r="PH239" s="38"/>
      <c r="PI239" s="38"/>
      <c r="PJ239" s="38"/>
      <c r="PK239" s="38"/>
      <c r="PL239" s="38"/>
      <c r="PM239" s="38"/>
      <c r="PN239" s="38"/>
      <c r="PO239" s="38"/>
      <c r="PP239" s="38"/>
      <c r="PQ239" s="38"/>
      <c r="PR239" s="38"/>
      <c r="PS239" s="38"/>
      <c r="PT239" s="38"/>
      <c r="PU239" s="38"/>
      <c r="PV239" s="38"/>
      <c r="PW239" s="38"/>
      <c r="PX239" s="38"/>
      <c r="PY239" s="38"/>
      <c r="PZ239" s="38"/>
      <c r="QA239" s="38"/>
      <c r="QB239" s="38"/>
      <c r="QC239" s="38"/>
      <c r="QD239" s="38"/>
      <c r="QE239" s="38"/>
      <c r="QF239" s="38"/>
      <c r="QG239" s="38"/>
      <c r="QH239" s="38"/>
      <c r="QI239" s="38"/>
      <c r="QJ239" s="38"/>
      <c r="QK239" s="38"/>
      <c r="QL239" s="38"/>
      <c r="QM239" s="38"/>
      <c r="QN239" s="38"/>
      <c r="QO239" s="38"/>
      <c r="QP239" s="38"/>
      <c r="QQ239" s="38"/>
      <c r="QR239" s="38"/>
      <c r="QS239" s="38"/>
      <c r="QT239" s="38"/>
      <c r="QU239" s="38"/>
      <c r="QV239" s="38"/>
      <c r="QW239" s="38"/>
      <c r="QX239" s="38"/>
      <c r="QY239" s="38"/>
      <c r="QZ239" s="38"/>
      <c r="RA239" s="38"/>
      <c r="RB239" s="38"/>
      <c r="RC239" s="38"/>
      <c r="RD239" s="38"/>
      <c r="RE239" s="38"/>
      <c r="RF239" s="38"/>
      <c r="RG239" s="38"/>
      <c r="RH239" s="38"/>
      <c r="RI239" s="38"/>
      <c r="RJ239" s="38"/>
      <c r="RK239" s="38"/>
      <c r="RL239" s="38"/>
      <c r="RM239" s="38"/>
      <c r="RN239" s="38"/>
      <c r="RO239" s="38"/>
      <c r="RP239" s="38"/>
      <c r="RQ239" s="38"/>
      <c r="RR239" s="38"/>
      <c r="RS239" s="38"/>
      <c r="RT239" s="38"/>
      <c r="RU239" s="38"/>
      <c r="RV239" s="38"/>
      <c r="RW239" s="38"/>
      <c r="RX239" s="38"/>
      <c r="RY239" s="38"/>
      <c r="RZ239" s="38"/>
      <c r="SA239" s="38"/>
      <c r="SB239" s="38"/>
      <c r="SC239" s="38"/>
      <c r="SD239" s="38"/>
      <c r="SE239" s="38"/>
      <c r="SF239" s="38"/>
      <c r="SG239" s="38"/>
      <c r="SH239" s="38"/>
      <c r="SI239" s="38"/>
      <c r="SJ239" s="38"/>
      <c r="SK239" s="38"/>
      <c r="SL239" s="38"/>
      <c r="SM239" s="38"/>
      <c r="SN239" s="38"/>
      <c r="SO239" s="38"/>
      <c r="SP239" s="38"/>
      <c r="SQ239" s="38"/>
      <c r="SR239" s="38"/>
      <c r="SS239" s="38"/>
      <c r="ST239" s="38"/>
      <c r="SU239" s="38"/>
      <c r="SV239" s="38"/>
      <c r="SW239" s="38"/>
      <c r="SX239" s="38"/>
      <c r="SY239" s="38"/>
      <c r="SZ239" s="38"/>
      <c r="TA239" s="38"/>
      <c r="TB239" s="38"/>
      <c r="TC239" s="38"/>
      <c r="TD239" s="38"/>
      <c r="TE239" s="38">
        <v>20</v>
      </c>
      <c r="TF239" s="38"/>
      <c r="TG239" s="38"/>
      <c r="TH239" s="38"/>
      <c r="TI239" s="38">
        <v>30</v>
      </c>
      <c r="TJ239" s="38"/>
      <c r="TK239" s="38"/>
      <c r="TL239" s="38"/>
      <c r="TM239" s="38"/>
      <c r="TN239" s="38"/>
      <c r="TO239" s="38"/>
      <c r="TP239" s="38"/>
      <c r="TQ239" s="38"/>
      <c r="TR239" s="38">
        <v>20</v>
      </c>
      <c r="TS239" s="38"/>
      <c r="TT239" s="38"/>
      <c r="TU239" s="38"/>
      <c r="TV239" s="38"/>
      <c r="TW239" s="38">
        <v>10</v>
      </c>
      <c r="TX239" s="38"/>
      <c r="TY239" s="38"/>
      <c r="TZ239" s="38"/>
      <c r="UA239" s="38"/>
      <c r="UB239" s="38"/>
      <c r="UC239" s="38"/>
      <c r="UD239" s="38">
        <v>40</v>
      </c>
      <c r="UE239" s="38"/>
      <c r="UF239" s="38"/>
      <c r="UG239" s="38"/>
      <c r="UH239" s="38"/>
      <c r="UI239" s="38"/>
      <c r="UJ239" s="38"/>
      <c r="UK239" s="38"/>
      <c r="UL239" s="38"/>
      <c r="UM239" s="38"/>
      <c r="UN239" s="38"/>
      <c r="UO239" s="38"/>
      <c r="UP239" s="38"/>
      <c r="UQ239" s="38"/>
      <c r="UR239" s="38"/>
      <c r="US239" s="38"/>
      <c r="UT239" s="38"/>
      <c r="UU239" s="38"/>
      <c r="UV239" s="38"/>
      <c r="UW239" s="38"/>
      <c r="UX239" s="38"/>
      <c r="UY239" s="38"/>
      <c r="UZ239" s="38"/>
      <c r="VA239" s="38"/>
      <c r="VB239" s="38"/>
      <c r="VC239" s="38"/>
      <c r="VD239" s="38"/>
      <c r="VE239" s="38"/>
      <c r="VF239" s="38">
        <v>10</v>
      </c>
      <c r="VG239" s="38"/>
      <c r="VH239" s="38"/>
      <c r="VI239" s="38"/>
      <c r="VJ239" s="38"/>
      <c r="VK239" s="38"/>
      <c r="VL239" s="38"/>
      <c r="VM239" s="38"/>
      <c r="VN239" s="38"/>
      <c r="VO239" s="38"/>
      <c r="VP239" s="38"/>
      <c r="VQ239" s="38">
        <v>10</v>
      </c>
      <c r="VR239" s="38"/>
      <c r="VS239" s="38"/>
      <c r="VT239" s="38"/>
      <c r="VU239" s="38"/>
      <c r="VV239" s="38"/>
      <c r="VW239" s="38"/>
      <c r="VX239" s="38"/>
      <c r="VY239" s="38"/>
      <c r="VZ239" s="38"/>
      <c r="WA239" s="38"/>
      <c r="WB239" s="38"/>
      <c r="WC239" s="38"/>
      <c r="WD239" s="38"/>
      <c r="WE239" s="38"/>
      <c r="WF239" s="38"/>
      <c r="WG239" s="38"/>
      <c r="WH239" s="38"/>
      <c r="WI239" s="38"/>
      <c r="WJ239" s="38"/>
      <c r="WK239" s="38"/>
      <c r="WL239" s="38"/>
      <c r="WM239" s="38"/>
      <c r="WN239" s="38"/>
      <c r="WO239" s="38"/>
      <c r="WP239" s="38"/>
      <c r="WQ239" s="38"/>
      <c r="WR239" s="38"/>
      <c r="WS239" s="38"/>
      <c r="WT239" s="38"/>
      <c r="WU239" s="38"/>
      <c r="WV239" s="38"/>
      <c r="WW239" s="38"/>
      <c r="WX239" s="38"/>
      <c r="WY239" s="38"/>
      <c r="WZ239" s="38"/>
      <c r="XA239" s="38"/>
      <c r="XB239" s="38"/>
      <c r="XC239" s="38"/>
      <c r="XD239" s="38"/>
      <c r="XE239" s="38"/>
      <c r="XF239" s="38"/>
      <c r="XG239" s="38"/>
      <c r="XH239" s="38"/>
      <c r="XI239" s="38"/>
      <c r="XJ239" s="38"/>
      <c r="XK239" s="38"/>
      <c r="XL239" s="38"/>
      <c r="XM239" s="38"/>
      <c r="XN239" s="38"/>
      <c r="XO239" s="38"/>
      <c r="XP239" s="38"/>
      <c r="XQ239" s="38"/>
      <c r="XR239" s="38"/>
      <c r="XS239" s="38"/>
      <c r="XT239" s="38"/>
      <c r="XU239" s="38"/>
      <c r="XV239" s="38"/>
      <c r="XW239" s="38"/>
      <c r="XX239" s="38"/>
      <c r="XY239" s="38"/>
      <c r="XZ239" s="38"/>
      <c r="YA239" s="38"/>
      <c r="YB239" s="38"/>
      <c r="YC239" s="38"/>
      <c r="YD239" s="38"/>
      <c r="YE239" s="38"/>
      <c r="YF239" s="38"/>
      <c r="YG239" s="38"/>
      <c r="YH239" s="38"/>
      <c r="YI239" s="38"/>
      <c r="YJ239" s="38"/>
      <c r="YK239" s="38"/>
      <c r="YL239" s="38"/>
      <c r="YM239" s="38"/>
      <c r="YN239" s="38"/>
      <c r="YO239" s="38"/>
      <c r="YP239" s="38"/>
      <c r="YQ239" s="38"/>
      <c r="YR239" s="38"/>
      <c r="YS239" s="38"/>
      <c r="YT239" s="38"/>
      <c r="YU239" s="38"/>
      <c r="YV239" s="38">
        <v>20</v>
      </c>
      <c r="YW239" s="38"/>
      <c r="YX239" s="38"/>
      <c r="YY239" s="38"/>
      <c r="YZ239" s="38"/>
      <c r="ZA239" s="38"/>
      <c r="ZB239" s="38"/>
      <c r="ZC239" s="38"/>
      <c r="ZD239" s="38"/>
      <c r="ZE239" s="38"/>
      <c r="ZF239" s="38"/>
      <c r="ZG239" s="38"/>
      <c r="ZH239" s="38"/>
      <c r="ZI239" s="38">
        <v>10</v>
      </c>
      <c r="ZJ239" s="38"/>
      <c r="ZK239" s="38"/>
      <c r="ZL239" s="38"/>
      <c r="ZM239" s="38"/>
      <c r="ZN239" s="38"/>
      <c r="ZO239" s="38"/>
      <c r="ZP239" s="38"/>
      <c r="ZQ239" s="38"/>
      <c r="ZR239" s="38"/>
      <c r="ZS239" s="38"/>
      <c r="ZT239" s="38"/>
      <c r="ZU239" s="38"/>
      <c r="ZV239" s="38"/>
      <c r="ZW239" s="38"/>
      <c r="ZX239" s="38"/>
      <c r="ZY239" s="38"/>
      <c r="ZZ239" s="38">
        <v>10</v>
      </c>
      <c r="AAA239" s="38"/>
      <c r="AAB239" s="38"/>
      <c r="AAC239" s="38"/>
      <c r="AAD239" s="38"/>
      <c r="AAE239" s="38"/>
      <c r="AAF239" s="38"/>
      <c r="AAG239" s="38"/>
      <c r="AAH239" s="38"/>
      <c r="AAI239" s="38"/>
      <c r="AAJ239" s="31">
        <f t="shared" si="21"/>
        <v>0</v>
      </c>
      <c r="AAK239" s="5"/>
    </row>
    <row r="240" spans="1:713" s="36" customFormat="1" x14ac:dyDescent="0.25">
      <c r="A240" s="43" t="s">
        <v>221</v>
      </c>
      <c r="B240" s="77">
        <f t="shared" si="20"/>
        <v>0</v>
      </c>
      <c r="C240" s="69">
        <v>1.1000000000000001</v>
      </c>
      <c r="D240" s="71">
        <v>42882</v>
      </c>
      <c r="E240" s="79">
        <v>43.97</v>
      </c>
      <c r="F240" s="79">
        <f t="shared" si="23"/>
        <v>0</v>
      </c>
      <c r="G240" s="77">
        <v>1.1000000000000001</v>
      </c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  <c r="AK240" s="38"/>
      <c r="AL240" s="38"/>
      <c r="AM240" s="38"/>
      <c r="AN240" s="38"/>
      <c r="AO240" s="38"/>
      <c r="AP240" s="38"/>
      <c r="AQ240" s="38"/>
      <c r="AR240" s="38"/>
      <c r="AS240" s="38"/>
      <c r="AT240" s="38"/>
      <c r="AU240" s="38"/>
      <c r="AV240" s="38"/>
      <c r="AW240" s="38"/>
      <c r="AX240" s="38"/>
      <c r="AY240" s="38"/>
      <c r="AZ240" s="38"/>
      <c r="BA240" s="38"/>
      <c r="BB240" s="38"/>
      <c r="BC240" s="38"/>
      <c r="BD240" s="38"/>
      <c r="BE240" s="38"/>
      <c r="BF240" s="38"/>
      <c r="BG240" s="38"/>
      <c r="BH240" s="38"/>
      <c r="BI240" s="38"/>
      <c r="BJ240" s="38"/>
      <c r="BK240" s="38"/>
      <c r="BL240" s="38"/>
      <c r="BM240" s="38"/>
      <c r="BN240" s="38"/>
      <c r="BO240" s="38"/>
      <c r="BP240" s="38"/>
      <c r="BQ240" s="38"/>
      <c r="BR240" s="38"/>
      <c r="BS240" s="38"/>
      <c r="BT240" s="38"/>
      <c r="BU240" s="38"/>
      <c r="BV240" s="38"/>
      <c r="BW240" s="38"/>
      <c r="BX240" s="38"/>
      <c r="BY240" s="38"/>
      <c r="BZ240" s="38"/>
      <c r="CA240" s="38"/>
      <c r="CB240" s="38"/>
      <c r="CC240" s="38"/>
      <c r="CD240" s="38"/>
      <c r="CE240" s="38"/>
      <c r="CF240" s="38"/>
      <c r="CG240" s="38"/>
      <c r="CH240" s="38"/>
      <c r="CI240" s="38"/>
      <c r="CJ240" s="38"/>
      <c r="CK240" s="38"/>
      <c r="CL240" s="38"/>
      <c r="CM240" s="38"/>
      <c r="CN240" s="38"/>
      <c r="CO240" s="38"/>
      <c r="CP240" s="38"/>
      <c r="CQ240" s="38"/>
      <c r="CR240" s="38"/>
      <c r="CS240" s="38"/>
      <c r="CT240" s="38"/>
      <c r="CU240" s="38"/>
      <c r="CV240" s="38"/>
      <c r="CW240" s="38"/>
      <c r="CX240" s="38"/>
      <c r="CY240" s="38"/>
      <c r="CZ240" s="38"/>
      <c r="DA240" s="38"/>
      <c r="DB240" s="38"/>
      <c r="DC240" s="38"/>
      <c r="DD240" s="38"/>
      <c r="DE240" s="38"/>
      <c r="DF240" s="38"/>
      <c r="DG240" s="38"/>
      <c r="DH240" s="38"/>
      <c r="DI240" s="38"/>
      <c r="DJ240" s="38"/>
      <c r="DK240" s="38"/>
      <c r="DL240" s="38"/>
      <c r="DM240" s="38"/>
      <c r="DN240" s="38"/>
      <c r="DO240" s="38"/>
      <c r="DP240" s="38"/>
      <c r="DQ240" s="38"/>
      <c r="DR240" s="38"/>
      <c r="DS240" s="38"/>
      <c r="DT240" s="38"/>
      <c r="DU240" s="38"/>
      <c r="DV240" s="38"/>
      <c r="DW240" s="38"/>
      <c r="DX240" s="38"/>
      <c r="DY240" s="38"/>
      <c r="DZ240" s="38"/>
      <c r="EA240" s="38"/>
      <c r="EB240" s="38"/>
      <c r="EC240" s="38"/>
      <c r="ED240" s="38"/>
      <c r="EE240" s="38"/>
      <c r="EF240" s="38"/>
      <c r="EG240" s="38"/>
      <c r="EH240" s="38"/>
      <c r="EI240" s="38"/>
      <c r="EJ240" s="38"/>
      <c r="EK240" s="38"/>
      <c r="EL240" s="38"/>
      <c r="EM240" s="38"/>
      <c r="EN240" s="38"/>
      <c r="EO240" s="38"/>
      <c r="EP240" s="38"/>
      <c r="EQ240" s="38"/>
      <c r="ER240" s="38"/>
      <c r="ES240" s="38"/>
      <c r="ET240" s="38"/>
      <c r="EU240" s="38"/>
      <c r="EV240" s="38"/>
      <c r="EW240" s="38"/>
      <c r="EX240" s="38"/>
      <c r="EY240" s="38"/>
      <c r="EZ240" s="38"/>
      <c r="FA240" s="38"/>
      <c r="FB240" s="38"/>
      <c r="FC240" s="38"/>
      <c r="FD240" s="38"/>
      <c r="FE240" s="38"/>
      <c r="FF240" s="38"/>
      <c r="FG240" s="38"/>
      <c r="FH240" s="38"/>
      <c r="FI240" s="38"/>
      <c r="FJ240" s="38"/>
      <c r="FK240" s="38"/>
      <c r="FL240" s="38"/>
      <c r="FM240" s="38"/>
      <c r="FN240" s="38"/>
      <c r="FO240" s="38"/>
      <c r="FP240" s="38"/>
      <c r="FQ240" s="38"/>
      <c r="FR240" s="38"/>
      <c r="FS240" s="38"/>
      <c r="FT240" s="38"/>
      <c r="FU240" s="38"/>
      <c r="FV240" s="38"/>
      <c r="FW240" s="38"/>
      <c r="FX240" s="38"/>
      <c r="FY240" s="38"/>
      <c r="FZ240" s="38"/>
      <c r="GA240" s="38"/>
      <c r="GB240" s="38"/>
      <c r="GC240" s="38"/>
      <c r="GD240" s="38"/>
      <c r="GE240" s="38"/>
      <c r="GF240" s="38"/>
      <c r="GG240" s="38"/>
      <c r="GH240" s="38"/>
      <c r="GI240" s="38"/>
      <c r="GJ240" s="38"/>
      <c r="GK240" s="38"/>
      <c r="GL240" s="38"/>
      <c r="GM240" s="38"/>
      <c r="GN240" s="38"/>
      <c r="GO240" s="38"/>
      <c r="GP240" s="38"/>
      <c r="GQ240" s="38"/>
      <c r="GR240" s="38"/>
      <c r="GS240" s="38"/>
      <c r="GT240" s="38"/>
      <c r="GU240" s="38"/>
      <c r="GV240" s="38"/>
      <c r="GW240" s="38"/>
      <c r="GX240" s="38"/>
      <c r="GY240" s="38"/>
      <c r="GZ240" s="38"/>
      <c r="HA240" s="38"/>
      <c r="HB240" s="38"/>
      <c r="HC240" s="38"/>
      <c r="HD240" s="38"/>
      <c r="HE240" s="38"/>
      <c r="HF240" s="38"/>
      <c r="HG240" s="38"/>
      <c r="HH240" s="38"/>
      <c r="HI240" s="38"/>
      <c r="HJ240" s="38"/>
      <c r="HK240" s="38"/>
      <c r="HL240" s="38"/>
      <c r="HM240" s="38"/>
      <c r="HN240" s="38"/>
      <c r="HO240" s="38"/>
      <c r="HP240" s="38"/>
      <c r="HQ240" s="38"/>
      <c r="HR240" s="38"/>
      <c r="HS240" s="38"/>
      <c r="HT240" s="38"/>
      <c r="HU240" s="38"/>
      <c r="HV240" s="38"/>
      <c r="HW240" s="38"/>
      <c r="HX240" s="38"/>
      <c r="HY240" s="38"/>
      <c r="HZ240" s="38"/>
      <c r="IA240" s="38"/>
      <c r="IB240" s="38"/>
      <c r="IC240" s="38"/>
      <c r="ID240" s="38"/>
      <c r="IE240" s="38"/>
      <c r="IF240" s="38"/>
      <c r="IG240" s="38"/>
      <c r="IH240" s="38"/>
      <c r="II240" s="38"/>
      <c r="IJ240" s="38"/>
      <c r="IK240" s="38"/>
      <c r="IL240" s="38"/>
      <c r="IM240" s="38"/>
      <c r="IN240" s="38"/>
      <c r="IO240" s="38"/>
      <c r="IP240" s="38"/>
      <c r="IQ240" s="38"/>
      <c r="IR240" s="38"/>
      <c r="IS240" s="38"/>
      <c r="IT240" s="38"/>
      <c r="IU240" s="38"/>
      <c r="IV240" s="38"/>
      <c r="IW240" s="38"/>
      <c r="IX240" s="38"/>
      <c r="IY240" s="38"/>
      <c r="IZ240" s="38"/>
      <c r="JA240" s="38"/>
      <c r="JB240" s="38"/>
      <c r="JC240" s="38"/>
      <c r="JD240" s="38"/>
      <c r="JE240" s="38"/>
      <c r="JF240" s="38"/>
      <c r="JG240" s="38"/>
      <c r="JH240" s="38"/>
      <c r="JI240" s="38"/>
      <c r="JJ240" s="38"/>
      <c r="JK240" s="38"/>
      <c r="JL240" s="38"/>
      <c r="JM240" s="38"/>
      <c r="JN240" s="38"/>
      <c r="JO240" s="38"/>
      <c r="JP240" s="38"/>
      <c r="JQ240" s="38"/>
      <c r="JR240" s="38"/>
      <c r="JS240" s="38"/>
      <c r="JT240" s="38"/>
      <c r="JU240" s="38"/>
      <c r="JV240" s="38"/>
      <c r="JW240" s="38"/>
      <c r="JX240" s="38"/>
      <c r="JY240" s="38"/>
      <c r="JZ240" s="38"/>
      <c r="KA240" s="38"/>
      <c r="KB240" s="38"/>
      <c r="KC240" s="38"/>
      <c r="KD240" s="38"/>
      <c r="KE240" s="38"/>
      <c r="KF240" s="38"/>
      <c r="KG240" s="38"/>
      <c r="KH240" s="38"/>
      <c r="KI240" s="38"/>
      <c r="KJ240" s="38"/>
      <c r="KK240" s="38"/>
      <c r="KL240" s="38"/>
      <c r="KM240" s="38"/>
      <c r="KN240" s="38"/>
      <c r="KO240" s="38"/>
      <c r="KP240" s="38"/>
      <c r="KQ240" s="38"/>
      <c r="KR240" s="38"/>
      <c r="KS240" s="38"/>
      <c r="KT240" s="38"/>
      <c r="KU240" s="38"/>
      <c r="KV240" s="38"/>
      <c r="KW240" s="38"/>
      <c r="KX240" s="38"/>
      <c r="KY240" s="38"/>
      <c r="KZ240" s="38"/>
      <c r="LA240" s="38"/>
      <c r="LB240" s="38"/>
      <c r="LC240" s="38"/>
      <c r="LD240" s="38"/>
      <c r="LE240" s="38"/>
      <c r="LF240" s="38"/>
      <c r="LG240" s="38"/>
      <c r="LH240" s="38"/>
      <c r="LI240" s="38"/>
      <c r="LJ240" s="38"/>
      <c r="LK240" s="38"/>
      <c r="LL240" s="38"/>
      <c r="LM240" s="38"/>
      <c r="LN240" s="38"/>
      <c r="LO240" s="38"/>
      <c r="LP240" s="38"/>
      <c r="LQ240" s="38"/>
      <c r="LR240" s="38"/>
      <c r="LS240" s="38"/>
      <c r="LT240" s="38"/>
      <c r="LU240" s="38"/>
      <c r="LV240" s="38"/>
      <c r="LW240" s="38"/>
      <c r="LX240" s="38"/>
      <c r="LY240" s="38"/>
      <c r="LZ240" s="38"/>
      <c r="MA240" s="38"/>
      <c r="MB240" s="38"/>
      <c r="MC240" s="38"/>
      <c r="MD240" s="38"/>
      <c r="ME240" s="38"/>
      <c r="MF240" s="38"/>
      <c r="MG240" s="38"/>
      <c r="MH240" s="38"/>
      <c r="MI240" s="38"/>
      <c r="MJ240" s="38"/>
      <c r="MK240" s="38"/>
      <c r="ML240" s="38"/>
      <c r="MM240" s="38"/>
      <c r="MN240" s="38"/>
      <c r="MO240" s="38"/>
      <c r="MP240" s="38"/>
      <c r="MQ240" s="38"/>
      <c r="MR240" s="38"/>
      <c r="MS240" s="38"/>
      <c r="MT240" s="38"/>
      <c r="MU240" s="38"/>
      <c r="MV240" s="38"/>
      <c r="MW240" s="38"/>
      <c r="MX240" s="38"/>
      <c r="MY240" s="38"/>
      <c r="MZ240" s="38"/>
      <c r="NA240" s="38"/>
      <c r="NB240" s="38"/>
      <c r="NC240" s="38"/>
      <c r="ND240" s="38"/>
      <c r="NE240" s="38"/>
      <c r="NF240" s="38"/>
      <c r="NG240" s="38"/>
      <c r="NH240" s="38"/>
      <c r="NI240" s="38"/>
      <c r="NJ240" s="38"/>
      <c r="NK240" s="38"/>
      <c r="NL240" s="38"/>
      <c r="NM240" s="38"/>
      <c r="NN240" s="38"/>
      <c r="NO240" s="38"/>
      <c r="NP240" s="38"/>
      <c r="NQ240" s="38"/>
      <c r="NR240" s="38"/>
      <c r="NS240" s="38"/>
      <c r="NT240" s="38"/>
      <c r="NU240" s="38"/>
      <c r="NV240" s="38"/>
      <c r="NW240" s="38"/>
      <c r="NX240" s="38"/>
      <c r="NY240" s="38"/>
      <c r="NZ240" s="38"/>
      <c r="OA240" s="38"/>
      <c r="OB240" s="38"/>
      <c r="OC240" s="38"/>
      <c r="OD240" s="38"/>
      <c r="OE240" s="38"/>
      <c r="OF240" s="38"/>
      <c r="OG240" s="38"/>
      <c r="OH240" s="38"/>
      <c r="OI240" s="38"/>
      <c r="OJ240" s="38"/>
      <c r="OK240" s="38"/>
      <c r="OL240" s="38"/>
      <c r="OM240" s="38"/>
      <c r="ON240" s="38"/>
      <c r="OO240" s="38"/>
      <c r="OP240" s="38"/>
      <c r="OQ240" s="38"/>
      <c r="OR240" s="38"/>
      <c r="OS240" s="38"/>
      <c r="OT240" s="38"/>
      <c r="OU240" s="38"/>
      <c r="OV240" s="38"/>
      <c r="OW240" s="38"/>
      <c r="OX240" s="38"/>
      <c r="OY240" s="38"/>
      <c r="OZ240" s="38"/>
      <c r="PA240" s="38"/>
      <c r="PB240" s="38"/>
      <c r="PC240" s="38"/>
      <c r="PD240" s="38"/>
      <c r="PE240" s="38"/>
      <c r="PF240" s="38"/>
      <c r="PG240" s="38"/>
      <c r="PH240" s="38"/>
      <c r="PI240" s="38"/>
      <c r="PJ240" s="38"/>
      <c r="PK240" s="38"/>
      <c r="PL240" s="38"/>
      <c r="PM240" s="38"/>
      <c r="PN240" s="38"/>
      <c r="PO240" s="38"/>
      <c r="PP240" s="38"/>
      <c r="PQ240" s="38"/>
      <c r="PR240" s="38"/>
      <c r="PS240" s="38"/>
      <c r="PT240" s="38"/>
      <c r="PU240" s="38"/>
      <c r="PV240" s="38"/>
      <c r="PW240" s="38"/>
      <c r="PX240" s="38"/>
      <c r="PY240" s="38"/>
      <c r="PZ240" s="38"/>
      <c r="QA240" s="38"/>
      <c r="QB240" s="38"/>
      <c r="QC240" s="38"/>
      <c r="QD240" s="38"/>
      <c r="QE240" s="38"/>
      <c r="QF240" s="38"/>
      <c r="QG240" s="38"/>
      <c r="QH240" s="38"/>
      <c r="QI240" s="38"/>
      <c r="QJ240" s="38"/>
      <c r="QK240" s="38"/>
      <c r="QL240" s="38"/>
      <c r="QM240" s="38"/>
      <c r="QN240" s="38"/>
      <c r="QO240" s="38"/>
      <c r="QP240" s="38"/>
      <c r="QQ240" s="38"/>
      <c r="QR240" s="38"/>
      <c r="QS240" s="38"/>
      <c r="QT240" s="38"/>
      <c r="QU240" s="38"/>
      <c r="QV240" s="38"/>
      <c r="QW240" s="38"/>
      <c r="QX240" s="38"/>
      <c r="QY240" s="38"/>
      <c r="QZ240" s="38"/>
      <c r="RA240" s="38"/>
      <c r="RB240" s="38"/>
      <c r="RC240" s="38"/>
      <c r="RD240" s="38"/>
      <c r="RE240" s="38"/>
      <c r="RF240" s="38"/>
      <c r="RG240" s="38"/>
      <c r="RH240" s="38"/>
      <c r="RI240" s="38"/>
      <c r="RJ240" s="38"/>
      <c r="RK240" s="38"/>
      <c r="RL240" s="38"/>
      <c r="RM240" s="38"/>
      <c r="RN240" s="38"/>
      <c r="RO240" s="38"/>
      <c r="RP240" s="38"/>
      <c r="RQ240" s="38"/>
      <c r="RR240" s="38"/>
      <c r="RS240" s="38"/>
      <c r="RT240" s="38"/>
      <c r="RU240" s="38"/>
      <c r="RV240" s="38"/>
      <c r="RW240" s="38"/>
      <c r="RX240" s="38"/>
      <c r="RY240" s="38"/>
      <c r="RZ240" s="38"/>
      <c r="SA240" s="38"/>
      <c r="SB240" s="38"/>
      <c r="SC240" s="38"/>
      <c r="SD240" s="38"/>
      <c r="SE240" s="38"/>
      <c r="SF240" s="38"/>
      <c r="SG240" s="38"/>
      <c r="SH240" s="38"/>
      <c r="SI240" s="38"/>
      <c r="SJ240" s="38"/>
      <c r="SK240" s="38"/>
      <c r="SL240" s="38"/>
      <c r="SM240" s="38"/>
      <c r="SN240" s="38"/>
      <c r="SO240" s="38"/>
      <c r="SP240" s="38"/>
      <c r="SQ240" s="38"/>
      <c r="SR240" s="38"/>
      <c r="SS240" s="38"/>
      <c r="ST240" s="38"/>
      <c r="SU240" s="38"/>
      <c r="SV240" s="38"/>
      <c r="SW240" s="38"/>
      <c r="SX240" s="38"/>
      <c r="SY240" s="38"/>
      <c r="SZ240" s="38"/>
      <c r="TA240" s="38"/>
      <c r="TB240" s="38"/>
      <c r="TC240" s="38"/>
      <c r="TD240" s="38"/>
      <c r="TE240" s="38"/>
      <c r="TF240" s="38"/>
      <c r="TG240" s="38"/>
      <c r="TH240" s="38"/>
      <c r="TI240" s="38"/>
      <c r="TJ240" s="38"/>
      <c r="TK240" s="38"/>
      <c r="TL240" s="38"/>
      <c r="TM240" s="38"/>
      <c r="TN240" s="38"/>
      <c r="TO240" s="38"/>
      <c r="TP240" s="38"/>
      <c r="TQ240" s="38"/>
      <c r="TR240" s="38"/>
      <c r="TS240" s="38"/>
      <c r="TT240" s="38"/>
      <c r="TU240" s="38"/>
      <c r="TV240" s="38"/>
      <c r="TW240" s="38"/>
      <c r="TX240" s="38"/>
      <c r="TY240" s="38"/>
      <c r="TZ240" s="38"/>
      <c r="UA240" s="38"/>
      <c r="UB240" s="38"/>
      <c r="UC240" s="38"/>
      <c r="UD240" s="38"/>
      <c r="UE240" s="38"/>
      <c r="UF240" s="38"/>
      <c r="UG240" s="38"/>
      <c r="UH240" s="38"/>
      <c r="UI240" s="38"/>
      <c r="UJ240" s="38"/>
      <c r="UK240" s="38"/>
      <c r="UL240" s="38"/>
      <c r="UM240" s="38"/>
      <c r="UN240" s="38"/>
      <c r="UO240" s="38"/>
      <c r="UP240" s="38"/>
      <c r="UQ240" s="38"/>
      <c r="UR240" s="38"/>
      <c r="US240" s="38"/>
      <c r="UT240" s="38"/>
      <c r="UU240" s="38"/>
      <c r="UV240" s="38"/>
      <c r="UW240" s="38"/>
      <c r="UX240" s="38"/>
      <c r="UY240" s="38"/>
      <c r="UZ240" s="38"/>
      <c r="VA240" s="38"/>
      <c r="VB240" s="38"/>
      <c r="VC240" s="38"/>
      <c r="VD240" s="38"/>
      <c r="VE240" s="38"/>
      <c r="VF240" s="38"/>
      <c r="VG240" s="38"/>
      <c r="VH240" s="38"/>
      <c r="VI240" s="38"/>
      <c r="VJ240" s="38"/>
      <c r="VK240" s="38"/>
      <c r="VL240" s="38"/>
      <c r="VM240" s="38"/>
      <c r="VN240" s="38"/>
      <c r="VO240" s="38"/>
      <c r="VP240" s="38"/>
      <c r="VQ240" s="38"/>
      <c r="VR240" s="38"/>
      <c r="VS240" s="38"/>
      <c r="VT240" s="38"/>
      <c r="VU240" s="38"/>
      <c r="VV240" s="38"/>
      <c r="VW240" s="38"/>
      <c r="VX240" s="38"/>
      <c r="VY240" s="38"/>
      <c r="VZ240" s="38"/>
      <c r="WA240" s="38"/>
      <c r="WB240" s="38"/>
      <c r="WC240" s="38"/>
      <c r="WD240" s="38"/>
      <c r="WE240" s="38"/>
      <c r="WF240" s="38"/>
      <c r="WG240" s="38"/>
      <c r="WH240" s="38"/>
      <c r="WI240" s="38"/>
      <c r="WJ240" s="38"/>
      <c r="WK240" s="38"/>
      <c r="WL240" s="38"/>
      <c r="WM240" s="38"/>
      <c r="WN240" s="38"/>
      <c r="WO240" s="38"/>
      <c r="WP240" s="38"/>
      <c r="WQ240" s="38"/>
      <c r="WR240" s="38"/>
      <c r="WS240" s="38"/>
      <c r="WT240" s="38"/>
      <c r="WU240" s="38"/>
      <c r="WV240" s="38"/>
      <c r="WW240" s="38"/>
      <c r="WX240" s="38"/>
      <c r="WY240" s="38"/>
      <c r="WZ240" s="38"/>
      <c r="XA240" s="38"/>
      <c r="XB240" s="38"/>
      <c r="XC240" s="38"/>
      <c r="XD240" s="38"/>
      <c r="XE240" s="38"/>
      <c r="XF240" s="38"/>
      <c r="XG240" s="38"/>
      <c r="XH240" s="38"/>
      <c r="XI240" s="38"/>
      <c r="XJ240" s="38">
        <v>1.1000000000000001</v>
      </c>
      <c r="XK240" s="38"/>
      <c r="XL240" s="38"/>
      <c r="XM240" s="38"/>
      <c r="XN240" s="38"/>
      <c r="XO240" s="38"/>
      <c r="XP240" s="38"/>
      <c r="XQ240" s="38"/>
      <c r="XR240" s="38"/>
      <c r="XS240" s="38"/>
      <c r="XT240" s="38"/>
      <c r="XU240" s="38"/>
      <c r="XV240" s="38"/>
      <c r="XW240" s="38"/>
      <c r="XX240" s="38"/>
      <c r="XY240" s="38"/>
      <c r="XZ240" s="38"/>
      <c r="YA240" s="38"/>
      <c r="YB240" s="38"/>
      <c r="YC240" s="38"/>
      <c r="YD240" s="38"/>
      <c r="YE240" s="38"/>
      <c r="YF240" s="38"/>
      <c r="YG240" s="38"/>
      <c r="YH240" s="38"/>
      <c r="YI240" s="38"/>
      <c r="YJ240" s="38"/>
      <c r="YK240" s="38"/>
      <c r="YL240" s="38"/>
      <c r="YM240" s="38"/>
      <c r="YN240" s="38"/>
      <c r="YO240" s="38"/>
      <c r="YP240" s="38"/>
      <c r="YQ240" s="38"/>
      <c r="YR240" s="38"/>
      <c r="YS240" s="38"/>
      <c r="YT240" s="38"/>
      <c r="YU240" s="38"/>
      <c r="YV240" s="38"/>
      <c r="YW240" s="38"/>
      <c r="YX240" s="38"/>
      <c r="YY240" s="38"/>
      <c r="YZ240" s="38"/>
      <c r="ZA240" s="38"/>
      <c r="ZB240" s="38"/>
      <c r="ZC240" s="38"/>
      <c r="ZD240" s="38"/>
      <c r="ZE240" s="38"/>
      <c r="ZF240" s="38"/>
      <c r="ZG240" s="38"/>
      <c r="ZH240" s="38"/>
      <c r="ZI240" s="38"/>
      <c r="ZJ240" s="38"/>
      <c r="ZK240" s="38"/>
      <c r="ZL240" s="38"/>
      <c r="ZM240" s="38"/>
      <c r="ZN240" s="38"/>
      <c r="ZO240" s="38"/>
      <c r="ZP240" s="38"/>
      <c r="ZQ240" s="38"/>
      <c r="ZR240" s="38"/>
      <c r="ZS240" s="38"/>
      <c r="ZT240" s="38"/>
      <c r="ZU240" s="38"/>
      <c r="ZV240" s="38"/>
      <c r="ZW240" s="38"/>
      <c r="ZX240" s="38"/>
      <c r="ZY240" s="38"/>
      <c r="ZZ240" s="38"/>
      <c r="AAA240" s="38"/>
      <c r="AAB240" s="38"/>
      <c r="AAC240" s="38"/>
      <c r="AAD240" s="38"/>
      <c r="AAE240" s="38"/>
      <c r="AAF240" s="38"/>
      <c r="AAG240" s="38"/>
      <c r="AAH240" s="38"/>
      <c r="AAI240" s="38"/>
      <c r="AAJ240" s="31">
        <f t="shared" si="21"/>
        <v>0</v>
      </c>
      <c r="AAK240" s="5"/>
    </row>
    <row r="241" spans="1:736" s="36" customFormat="1" x14ac:dyDescent="0.25">
      <c r="A241" s="43" t="s">
        <v>296</v>
      </c>
      <c r="B241" s="77">
        <f t="shared" si="20"/>
        <v>0</v>
      </c>
      <c r="C241" s="69">
        <v>10</v>
      </c>
      <c r="D241" s="71">
        <v>43461</v>
      </c>
      <c r="E241" s="79">
        <v>71.69</v>
      </c>
      <c r="F241" s="79">
        <f t="shared" si="23"/>
        <v>0</v>
      </c>
      <c r="G241" s="77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  <c r="AK241" s="38"/>
      <c r="AL241" s="38"/>
      <c r="AM241" s="38"/>
      <c r="AN241" s="38"/>
      <c r="AO241" s="38"/>
      <c r="AP241" s="38"/>
      <c r="AQ241" s="38"/>
      <c r="AR241" s="38"/>
      <c r="AS241" s="38"/>
      <c r="AT241" s="38"/>
      <c r="AU241" s="38"/>
      <c r="AV241" s="38"/>
      <c r="AW241" s="38"/>
      <c r="AX241" s="38"/>
      <c r="AY241" s="38"/>
      <c r="AZ241" s="38"/>
      <c r="BA241" s="38"/>
      <c r="BB241" s="38"/>
      <c r="BC241" s="38"/>
      <c r="BD241" s="38"/>
      <c r="BE241" s="38"/>
      <c r="BF241" s="38"/>
      <c r="BG241" s="38"/>
      <c r="BH241" s="38"/>
      <c r="BI241" s="38"/>
      <c r="BJ241" s="38"/>
      <c r="BK241" s="38"/>
      <c r="BL241" s="38"/>
      <c r="BM241" s="38"/>
      <c r="BN241" s="38"/>
      <c r="BO241" s="38"/>
      <c r="BP241" s="38"/>
      <c r="BQ241" s="38">
        <v>10</v>
      </c>
      <c r="BR241" s="38"/>
      <c r="BS241" s="38"/>
      <c r="BT241" s="38"/>
      <c r="BU241" s="38"/>
      <c r="BV241" s="38"/>
      <c r="BW241" s="38"/>
      <c r="BX241" s="38"/>
      <c r="BY241" s="38">
        <v>10</v>
      </c>
      <c r="BZ241" s="38"/>
      <c r="CA241" s="38"/>
      <c r="CB241" s="38"/>
      <c r="CC241" s="38"/>
      <c r="CD241" s="38"/>
      <c r="CE241" s="38"/>
      <c r="CF241" s="38"/>
      <c r="CG241" s="38"/>
      <c r="CH241" s="38"/>
      <c r="CI241" s="38"/>
      <c r="CJ241" s="38"/>
      <c r="CK241" s="38">
        <v>10</v>
      </c>
      <c r="CL241" s="38"/>
      <c r="CM241" s="38"/>
      <c r="CN241" s="38"/>
      <c r="CO241" s="38"/>
      <c r="CP241" s="38"/>
      <c r="CQ241" s="38"/>
      <c r="CR241" s="38"/>
      <c r="CS241" s="38"/>
      <c r="CT241" s="38"/>
      <c r="CU241" s="38"/>
      <c r="CV241" s="38"/>
      <c r="CW241" s="38"/>
      <c r="CX241" s="38"/>
      <c r="CY241" s="38"/>
      <c r="CZ241" s="38"/>
      <c r="DA241" s="38"/>
      <c r="DB241" s="38"/>
      <c r="DC241" s="38"/>
      <c r="DD241" s="38"/>
      <c r="DE241" s="38"/>
      <c r="DF241" s="38"/>
      <c r="DG241" s="38"/>
      <c r="DH241" s="38"/>
      <c r="DI241" s="38"/>
      <c r="DJ241" s="38"/>
      <c r="DK241" s="38"/>
      <c r="DL241" s="38"/>
      <c r="DM241" s="38"/>
      <c r="DN241" s="38"/>
      <c r="DO241" s="38"/>
      <c r="DP241" s="38"/>
      <c r="DQ241" s="38"/>
      <c r="DR241" s="38"/>
      <c r="DS241" s="38"/>
      <c r="DT241" s="38"/>
      <c r="DU241" s="38"/>
      <c r="DV241" s="38"/>
      <c r="DW241" s="38"/>
      <c r="DX241" s="38"/>
      <c r="DY241" s="38"/>
      <c r="DZ241" s="38"/>
      <c r="EA241" s="38"/>
      <c r="EB241" s="38"/>
      <c r="EC241" s="38"/>
      <c r="ED241" s="38"/>
      <c r="EE241" s="38"/>
      <c r="EF241" s="38"/>
      <c r="EG241" s="38"/>
      <c r="EH241" s="38"/>
      <c r="EI241" s="38"/>
      <c r="EJ241" s="38"/>
      <c r="EK241" s="38"/>
      <c r="EL241" s="38"/>
      <c r="EM241" s="38"/>
      <c r="EN241" s="38"/>
      <c r="EO241" s="38"/>
      <c r="EP241" s="38"/>
      <c r="EQ241" s="38"/>
      <c r="ER241" s="38"/>
      <c r="ES241" s="38"/>
      <c r="ET241" s="38"/>
      <c r="EU241" s="38"/>
      <c r="EV241" s="38"/>
      <c r="EW241" s="38"/>
      <c r="EX241" s="38"/>
      <c r="EY241" s="38"/>
      <c r="EZ241" s="38"/>
      <c r="FA241" s="38"/>
      <c r="FB241" s="38"/>
      <c r="FC241" s="38"/>
      <c r="FD241" s="38"/>
      <c r="FE241" s="38"/>
      <c r="FF241" s="38"/>
      <c r="FG241" s="38"/>
      <c r="FH241" s="38">
        <v>30</v>
      </c>
      <c r="FI241" s="38"/>
      <c r="FJ241" s="38">
        <v>30</v>
      </c>
      <c r="FK241" s="38"/>
      <c r="FL241" s="38"/>
      <c r="FM241" s="38"/>
      <c r="FN241" s="38"/>
      <c r="FO241" s="38"/>
      <c r="FP241" s="38"/>
      <c r="FQ241" s="38"/>
      <c r="FR241" s="38"/>
      <c r="FS241" s="38"/>
      <c r="FT241" s="38"/>
      <c r="FU241" s="38"/>
      <c r="FV241" s="38"/>
      <c r="FW241" s="38"/>
      <c r="FX241" s="38"/>
      <c r="FY241" s="38"/>
      <c r="FZ241" s="38"/>
      <c r="GA241" s="38"/>
      <c r="GB241" s="38"/>
      <c r="GC241" s="38"/>
      <c r="GD241" s="38"/>
      <c r="GE241" s="38"/>
      <c r="GF241" s="38"/>
      <c r="GG241" s="38"/>
      <c r="GH241" s="38"/>
      <c r="GI241" s="38"/>
      <c r="GJ241" s="38"/>
      <c r="GK241" s="38"/>
      <c r="GL241" s="38"/>
      <c r="GM241" s="38"/>
      <c r="GN241" s="38"/>
      <c r="GO241" s="38"/>
      <c r="GP241" s="38"/>
      <c r="GQ241" s="38"/>
      <c r="GR241" s="38"/>
      <c r="GS241" s="38"/>
      <c r="GT241" s="38"/>
      <c r="GU241" s="38"/>
      <c r="GV241" s="38"/>
      <c r="GW241" s="38"/>
      <c r="GX241" s="38"/>
      <c r="GY241" s="38"/>
      <c r="GZ241" s="38"/>
      <c r="HA241" s="38"/>
      <c r="HB241" s="38"/>
      <c r="HC241" s="38"/>
      <c r="HD241" s="38"/>
      <c r="HE241" s="38"/>
      <c r="HF241" s="38"/>
      <c r="HG241" s="38"/>
      <c r="HH241" s="38"/>
      <c r="HI241" s="38"/>
      <c r="HJ241" s="38"/>
      <c r="HK241" s="38"/>
      <c r="HL241" s="38"/>
      <c r="HM241" s="38"/>
      <c r="HN241" s="38"/>
      <c r="HO241" s="38"/>
      <c r="HP241" s="38"/>
      <c r="HQ241" s="38"/>
      <c r="HR241" s="38"/>
      <c r="HS241" s="38"/>
      <c r="HT241" s="38"/>
      <c r="HU241" s="38"/>
      <c r="HV241" s="38"/>
      <c r="HW241" s="38"/>
      <c r="HX241" s="38"/>
      <c r="HY241" s="38">
        <v>10</v>
      </c>
      <c r="HZ241" s="38"/>
      <c r="IA241" s="38"/>
      <c r="IB241" s="38"/>
      <c r="IC241" s="38"/>
      <c r="ID241" s="38"/>
      <c r="IE241" s="38"/>
      <c r="IF241" s="38"/>
      <c r="IG241" s="38"/>
      <c r="IH241" s="38"/>
      <c r="II241" s="38"/>
      <c r="IJ241" s="38"/>
      <c r="IK241" s="38"/>
      <c r="IL241" s="38"/>
      <c r="IM241" s="38"/>
      <c r="IN241" s="38"/>
      <c r="IO241" s="38"/>
      <c r="IP241" s="38"/>
      <c r="IQ241" s="38"/>
      <c r="IR241" s="38"/>
      <c r="IS241" s="38"/>
      <c r="IT241" s="38"/>
      <c r="IU241" s="38"/>
      <c r="IV241" s="38"/>
      <c r="IW241" s="38"/>
      <c r="IX241" s="38"/>
      <c r="IY241" s="38"/>
      <c r="IZ241" s="38"/>
      <c r="JA241" s="38"/>
      <c r="JB241" s="38"/>
      <c r="JC241" s="38"/>
      <c r="JD241" s="38"/>
      <c r="JE241" s="38"/>
      <c r="JF241" s="38"/>
      <c r="JG241" s="38"/>
      <c r="JH241" s="38"/>
      <c r="JI241" s="38"/>
      <c r="JJ241" s="38"/>
      <c r="JK241" s="38"/>
      <c r="JL241" s="38"/>
      <c r="JM241" s="38"/>
      <c r="JN241" s="38"/>
      <c r="JO241" s="38"/>
      <c r="JP241" s="38"/>
      <c r="JQ241" s="38"/>
      <c r="JR241" s="38"/>
      <c r="JS241" s="38"/>
      <c r="JT241" s="38"/>
      <c r="JU241" s="38"/>
      <c r="JV241" s="38"/>
      <c r="JW241" s="38"/>
      <c r="JX241" s="38"/>
      <c r="JY241" s="38"/>
      <c r="JZ241" s="38"/>
      <c r="KA241" s="38"/>
      <c r="KB241" s="38"/>
      <c r="KC241" s="38"/>
      <c r="KD241" s="38"/>
      <c r="KE241" s="38"/>
      <c r="KF241" s="38"/>
      <c r="KG241" s="38"/>
      <c r="KH241" s="38"/>
      <c r="KI241" s="38"/>
      <c r="KJ241" s="38"/>
      <c r="KK241" s="38"/>
      <c r="KL241" s="38"/>
      <c r="KM241" s="38"/>
      <c r="KN241" s="38"/>
      <c r="KO241" s="38"/>
      <c r="KP241" s="38"/>
      <c r="KQ241" s="38"/>
      <c r="KR241" s="38"/>
      <c r="KS241" s="38"/>
      <c r="KT241" s="38"/>
      <c r="KU241" s="38"/>
      <c r="KV241" s="38"/>
      <c r="KW241" s="38"/>
      <c r="KX241" s="38"/>
      <c r="KY241" s="38"/>
      <c r="KZ241" s="38"/>
      <c r="LA241" s="38"/>
      <c r="LB241" s="38"/>
      <c r="LC241" s="38"/>
      <c r="LD241" s="38"/>
      <c r="LE241" s="38"/>
      <c r="LF241" s="38"/>
      <c r="LG241" s="38"/>
      <c r="LH241" s="38"/>
      <c r="LI241" s="38"/>
      <c r="LJ241" s="38"/>
      <c r="LK241" s="38"/>
      <c r="LL241" s="38"/>
      <c r="LM241" s="38"/>
      <c r="LN241" s="38"/>
      <c r="LO241" s="38"/>
      <c r="LP241" s="38"/>
      <c r="LQ241" s="38"/>
      <c r="LR241" s="38"/>
      <c r="LS241" s="38"/>
      <c r="LT241" s="38"/>
      <c r="LU241" s="38"/>
      <c r="LV241" s="38"/>
      <c r="LW241" s="38"/>
      <c r="LX241" s="38"/>
      <c r="LY241" s="38"/>
      <c r="LZ241" s="38"/>
      <c r="MA241" s="38"/>
      <c r="MB241" s="38"/>
      <c r="MC241" s="38"/>
      <c r="MD241" s="38"/>
      <c r="ME241" s="38"/>
      <c r="MF241" s="38"/>
      <c r="MG241" s="38"/>
      <c r="MH241" s="38"/>
      <c r="MI241" s="38"/>
      <c r="MJ241" s="38"/>
      <c r="MK241" s="38"/>
      <c r="ML241" s="38"/>
      <c r="MM241" s="38"/>
      <c r="MN241" s="38"/>
      <c r="MO241" s="38"/>
      <c r="MP241" s="38"/>
      <c r="MQ241" s="38"/>
      <c r="MR241" s="38"/>
      <c r="MS241" s="38"/>
      <c r="MT241" s="38"/>
      <c r="MU241" s="38"/>
      <c r="MV241" s="38"/>
      <c r="MW241" s="38"/>
      <c r="MX241" s="38"/>
      <c r="MY241" s="38"/>
      <c r="MZ241" s="38"/>
      <c r="NA241" s="38"/>
      <c r="NB241" s="38"/>
      <c r="NC241" s="38"/>
      <c r="ND241" s="38"/>
      <c r="NE241" s="38">
        <v>10</v>
      </c>
      <c r="NF241" s="38"/>
      <c r="NG241" s="38"/>
      <c r="NH241" s="38"/>
      <c r="NI241" s="38"/>
      <c r="NJ241" s="38"/>
      <c r="NK241" s="38"/>
      <c r="NL241" s="38"/>
      <c r="NM241" s="38"/>
      <c r="NN241" s="38"/>
      <c r="NO241" s="38"/>
      <c r="NP241" s="38"/>
      <c r="NQ241" s="38"/>
      <c r="NR241" s="38"/>
      <c r="NS241" s="38"/>
      <c r="NT241" s="38"/>
      <c r="NU241" s="38"/>
      <c r="NV241" s="38"/>
      <c r="NW241" s="38"/>
      <c r="NX241" s="38"/>
      <c r="NY241" s="38"/>
      <c r="NZ241" s="38"/>
      <c r="OA241" s="38"/>
      <c r="OB241" s="38"/>
      <c r="OC241" s="38"/>
      <c r="OD241" s="38"/>
      <c r="OE241" s="38"/>
      <c r="OF241" s="38"/>
      <c r="OG241" s="38"/>
      <c r="OH241" s="38"/>
      <c r="OI241" s="38"/>
      <c r="OJ241" s="38"/>
      <c r="OK241" s="38"/>
      <c r="OL241" s="38">
        <v>10</v>
      </c>
      <c r="OM241" s="38"/>
      <c r="ON241" s="38"/>
      <c r="OO241" s="38"/>
      <c r="OP241" s="38"/>
      <c r="OQ241" s="38"/>
      <c r="OR241" s="38"/>
      <c r="OS241" s="38"/>
      <c r="OT241" s="38"/>
      <c r="OU241" s="38"/>
      <c r="OV241" s="38"/>
      <c r="OW241" s="38"/>
      <c r="OX241" s="38"/>
      <c r="OY241" s="38"/>
      <c r="OZ241" s="38"/>
      <c r="PA241" s="38"/>
      <c r="PB241" s="38"/>
      <c r="PC241" s="38"/>
      <c r="PD241" s="38"/>
      <c r="PE241" s="38"/>
      <c r="PF241" s="38"/>
      <c r="PG241" s="38"/>
      <c r="PH241" s="38"/>
      <c r="PI241" s="38"/>
      <c r="PJ241" s="38"/>
      <c r="PK241" s="38"/>
      <c r="PL241" s="38"/>
      <c r="PM241" s="38"/>
      <c r="PN241" s="38"/>
      <c r="PO241" s="38"/>
      <c r="PP241" s="38"/>
      <c r="PQ241" s="38"/>
      <c r="PR241" s="38"/>
      <c r="PS241" s="38"/>
      <c r="PT241" s="38"/>
      <c r="PU241" s="38"/>
      <c r="PV241" s="38"/>
      <c r="PW241" s="38"/>
      <c r="PX241" s="38"/>
      <c r="PY241" s="38"/>
      <c r="PZ241" s="38"/>
      <c r="QA241" s="38"/>
      <c r="QB241" s="38"/>
      <c r="QC241" s="38"/>
      <c r="QD241" s="38"/>
      <c r="QE241" s="38"/>
      <c r="QF241" s="38"/>
      <c r="QG241" s="38"/>
      <c r="QH241" s="38"/>
      <c r="QI241" s="38"/>
      <c r="QJ241" s="38"/>
      <c r="QK241" s="38"/>
      <c r="QL241" s="38"/>
      <c r="QM241" s="38"/>
      <c r="QN241" s="38"/>
      <c r="QO241" s="38"/>
      <c r="QP241" s="38"/>
      <c r="QQ241" s="38"/>
      <c r="QR241" s="38"/>
      <c r="QS241" s="38"/>
      <c r="QT241" s="38"/>
      <c r="QU241" s="38"/>
      <c r="QV241" s="38"/>
      <c r="QW241" s="38"/>
      <c r="QX241" s="38"/>
      <c r="QY241" s="38"/>
      <c r="QZ241" s="38"/>
      <c r="RA241" s="38"/>
      <c r="RB241" s="38"/>
      <c r="RC241" s="38"/>
      <c r="RD241" s="38"/>
      <c r="RE241" s="38"/>
      <c r="RF241" s="38"/>
      <c r="RG241" s="38"/>
      <c r="RH241" s="38"/>
      <c r="RI241" s="38"/>
      <c r="RJ241" s="38"/>
      <c r="RK241" s="38"/>
      <c r="RL241" s="38"/>
      <c r="RM241" s="38"/>
      <c r="RN241" s="38"/>
      <c r="RO241" s="38"/>
      <c r="RP241" s="38"/>
      <c r="RQ241" s="38"/>
      <c r="RR241" s="38"/>
      <c r="RS241" s="38"/>
      <c r="RT241" s="38"/>
      <c r="RU241" s="38"/>
      <c r="RV241" s="38"/>
      <c r="RW241" s="38"/>
      <c r="RX241" s="38"/>
      <c r="RY241" s="38"/>
      <c r="RZ241" s="38"/>
      <c r="SA241" s="38"/>
      <c r="SB241" s="38"/>
      <c r="SC241" s="38"/>
      <c r="SD241" s="38"/>
      <c r="SE241" s="38"/>
      <c r="SF241" s="38"/>
      <c r="SG241" s="38"/>
      <c r="SH241" s="38"/>
      <c r="SI241" s="38">
        <v>10</v>
      </c>
      <c r="SJ241" s="38"/>
      <c r="SK241" s="38"/>
      <c r="SL241" s="38"/>
      <c r="SM241" s="38"/>
      <c r="SN241" s="38"/>
      <c r="SO241" s="38"/>
      <c r="SP241" s="38"/>
      <c r="SQ241" s="38"/>
      <c r="SR241" s="38"/>
      <c r="SS241" s="38"/>
      <c r="ST241" s="38"/>
      <c r="SU241" s="38">
        <v>10</v>
      </c>
      <c r="SV241" s="38"/>
      <c r="SW241" s="38"/>
      <c r="SX241" s="38"/>
      <c r="SY241" s="38"/>
      <c r="SZ241" s="38"/>
      <c r="TA241" s="38"/>
      <c r="TB241" s="38"/>
      <c r="TC241" s="38"/>
      <c r="TD241" s="38"/>
      <c r="TE241" s="38"/>
      <c r="TF241" s="38"/>
      <c r="TG241" s="38"/>
      <c r="TH241" s="38"/>
      <c r="TI241" s="38">
        <v>10</v>
      </c>
      <c r="TJ241" s="38"/>
      <c r="TK241" s="38"/>
      <c r="TL241" s="38"/>
      <c r="TM241" s="38"/>
      <c r="TN241" s="38"/>
      <c r="TO241" s="38"/>
      <c r="TP241" s="38"/>
      <c r="TQ241" s="38"/>
      <c r="TR241" s="38"/>
      <c r="TS241" s="38"/>
      <c r="TT241" s="38">
        <v>10</v>
      </c>
      <c r="TU241" s="38"/>
      <c r="TV241" s="38"/>
      <c r="TW241" s="38"/>
      <c r="TX241" s="38"/>
      <c r="TY241" s="38"/>
      <c r="TZ241" s="38"/>
      <c r="UA241" s="38"/>
      <c r="UB241" s="38"/>
      <c r="UC241" s="38"/>
      <c r="UD241" s="38"/>
      <c r="UE241" s="38"/>
      <c r="UF241" s="38"/>
      <c r="UG241" s="38"/>
      <c r="UH241" s="38"/>
      <c r="UI241" s="38"/>
      <c r="UJ241" s="38"/>
      <c r="UK241" s="38"/>
      <c r="UL241" s="38"/>
      <c r="UM241" s="38"/>
      <c r="UN241" s="38"/>
      <c r="UO241" s="38"/>
      <c r="UP241" s="38"/>
      <c r="UQ241" s="38"/>
      <c r="UR241" s="38"/>
      <c r="US241" s="38"/>
      <c r="UT241" s="38"/>
      <c r="UU241" s="38"/>
      <c r="UV241" s="38"/>
      <c r="UW241" s="38"/>
      <c r="UX241" s="38"/>
      <c r="UY241" s="38"/>
      <c r="UZ241" s="38"/>
      <c r="VA241" s="38"/>
      <c r="VB241" s="38"/>
      <c r="VC241" s="38"/>
      <c r="VD241" s="38"/>
      <c r="VE241" s="38"/>
      <c r="VF241" s="38"/>
      <c r="VG241" s="38"/>
      <c r="VH241" s="38"/>
      <c r="VI241" s="38"/>
      <c r="VJ241" s="38"/>
      <c r="VK241" s="38"/>
      <c r="VL241" s="38"/>
      <c r="VM241" s="38"/>
      <c r="VN241" s="38"/>
      <c r="VO241" s="38"/>
      <c r="VP241" s="38"/>
      <c r="VQ241" s="38"/>
      <c r="VR241" s="38"/>
      <c r="VS241" s="38"/>
      <c r="VT241" s="38"/>
      <c r="VU241" s="38"/>
      <c r="VV241" s="38"/>
      <c r="VW241" s="38"/>
      <c r="VX241" s="38"/>
      <c r="VY241" s="38"/>
      <c r="VZ241" s="38"/>
      <c r="WA241" s="38"/>
      <c r="WB241" s="38"/>
      <c r="WC241" s="38"/>
      <c r="WD241" s="38"/>
      <c r="WE241" s="38"/>
      <c r="WF241" s="38"/>
      <c r="WG241" s="38"/>
      <c r="WH241" s="38"/>
      <c r="WI241" s="38"/>
      <c r="WJ241" s="38"/>
      <c r="WK241" s="38"/>
      <c r="WL241" s="38"/>
      <c r="WM241" s="38"/>
      <c r="WN241" s="38"/>
      <c r="WO241" s="38"/>
      <c r="WP241" s="38"/>
      <c r="WQ241" s="38"/>
      <c r="WR241" s="38"/>
      <c r="WS241" s="38"/>
      <c r="WT241" s="38"/>
      <c r="WU241" s="38"/>
      <c r="WV241" s="38"/>
      <c r="WW241" s="38"/>
      <c r="WX241" s="38"/>
      <c r="WY241" s="38"/>
      <c r="WZ241" s="38"/>
      <c r="XA241" s="38"/>
      <c r="XB241" s="38"/>
      <c r="XC241" s="38"/>
      <c r="XD241" s="38"/>
      <c r="XE241" s="38"/>
      <c r="XF241" s="38"/>
      <c r="XG241" s="38"/>
      <c r="XH241" s="38"/>
      <c r="XI241" s="38"/>
      <c r="XJ241" s="38"/>
      <c r="XK241" s="38"/>
      <c r="XL241" s="38"/>
      <c r="XM241" s="38"/>
      <c r="XN241" s="38"/>
      <c r="XO241" s="38"/>
      <c r="XP241" s="38"/>
      <c r="XQ241" s="38"/>
      <c r="XR241" s="38"/>
      <c r="XS241" s="38"/>
      <c r="XT241" s="38"/>
      <c r="XU241" s="38"/>
      <c r="XV241" s="38"/>
      <c r="XW241" s="38"/>
      <c r="XX241" s="38"/>
      <c r="XY241" s="38"/>
      <c r="XZ241" s="38"/>
      <c r="YA241" s="38"/>
      <c r="YB241" s="38"/>
      <c r="YC241" s="38"/>
      <c r="YD241" s="38"/>
      <c r="YE241" s="38"/>
      <c r="YF241" s="38"/>
      <c r="YG241" s="38"/>
      <c r="YH241" s="38"/>
      <c r="YI241" s="38"/>
      <c r="YJ241" s="38"/>
      <c r="YK241" s="38"/>
      <c r="YL241" s="38"/>
      <c r="YM241" s="38"/>
      <c r="YN241" s="38"/>
      <c r="YO241" s="38"/>
      <c r="YP241" s="38"/>
      <c r="YQ241" s="38"/>
      <c r="YR241" s="38"/>
      <c r="YS241" s="38"/>
      <c r="YT241" s="38"/>
      <c r="YU241" s="38"/>
      <c r="YV241" s="38"/>
      <c r="YW241" s="38"/>
      <c r="YX241" s="38"/>
      <c r="YY241" s="38"/>
      <c r="YZ241" s="38"/>
      <c r="ZA241" s="38"/>
      <c r="ZB241" s="38"/>
      <c r="ZC241" s="38"/>
      <c r="ZD241" s="38"/>
      <c r="ZE241" s="38"/>
      <c r="ZF241" s="38"/>
      <c r="ZG241" s="38"/>
      <c r="ZH241" s="38"/>
      <c r="ZI241" s="38"/>
      <c r="ZJ241" s="38"/>
      <c r="ZK241" s="38"/>
      <c r="ZL241" s="38"/>
      <c r="ZM241" s="38"/>
      <c r="ZN241" s="38"/>
      <c r="ZO241" s="38"/>
      <c r="ZP241" s="38"/>
      <c r="ZQ241" s="38">
        <v>20</v>
      </c>
      <c r="ZR241" s="38"/>
      <c r="ZS241" s="38"/>
      <c r="ZT241" s="38"/>
      <c r="ZU241" s="38"/>
      <c r="ZV241" s="38"/>
      <c r="ZW241" s="38"/>
      <c r="ZX241" s="38"/>
      <c r="ZY241" s="38"/>
      <c r="ZZ241" s="38"/>
      <c r="AAA241" s="38">
        <v>20</v>
      </c>
      <c r="AAB241" s="38"/>
      <c r="AAC241" s="38"/>
      <c r="AAD241" s="38"/>
      <c r="AAE241" s="38"/>
      <c r="AAF241" s="38"/>
      <c r="AAG241" s="38"/>
      <c r="AAH241" s="38"/>
      <c r="AAI241" s="38"/>
      <c r="AAJ241" s="31">
        <f t="shared" si="21"/>
        <v>0</v>
      </c>
      <c r="AAK241" s="5"/>
    </row>
    <row r="242" spans="1:736" s="36" customFormat="1" x14ac:dyDescent="0.25">
      <c r="A242" s="26" t="s">
        <v>48</v>
      </c>
      <c r="B242" s="77">
        <f t="shared" si="20"/>
        <v>0</v>
      </c>
      <c r="C242" s="69">
        <v>8</v>
      </c>
      <c r="D242" s="71">
        <v>43325</v>
      </c>
      <c r="E242" s="79">
        <v>40.68</v>
      </c>
      <c r="F242" s="79">
        <f t="shared" si="23"/>
        <v>0</v>
      </c>
      <c r="G242" s="77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>
        <v>8</v>
      </c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  <c r="AK242" s="38"/>
      <c r="AL242" s="38"/>
      <c r="AM242" s="38"/>
      <c r="AN242" s="38"/>
      <c r="AO242" s="38"/>
      <c r="AP242" s="38"/>
      <c r="AQ242" s="38"/>
      <c r="AR242" s="38"/>
      <c r="AS242" s="38"/>
      <c r="AT242" s="38"/>
      <c r="AU242" s="38"/>
      <c r="AV242" s="38"/>
      <c r="AW242" s="38"/>
      <c r="AX242" s="38"/>
      <c r="AY242" s="38"/>
      <c r="AZ242" s="38"/>
      <c r="BA242" s="38"/>
      <c r="BB242" s="38">
        <v>8</v>
      </c>
      <c r="BC242" s="38"/>
      <c r="BD242" s="38"/>
      <c r="BE242" s="38"/>
      <c r="BF242" s="38"/>
      <c r="BG242" s="38"/>
      <c r="BH242" s="38"/>
      <c r="BI242" s="38"/>
      <c r="BJ242" s="38"/>
      <c r="BK242" s="38"/>
      <c r="BL242" s="38"/>
      <c r="BM242" s="38"/>
      <c r="BN242" s="38"/>
      <c r="BO242" s="38"/>
      <c r="BP242" s="38"/>
      <c r="BQ242" s="38"/>
      <c r="BR242" s="38"/>
      <c r="BS242" s="38"/>
      <c r="BT242" s="38"/>
      <c r="BU242" s="38"/>
      <c r="BV242" s="38"/>
      <c r="BW242" s="38"/>
      <c r="BX242" s="38"/>
      <c r="BY242" s="38"/>
      <c r="BZ242" s="38"/>
      <c r="CA242" s="38"/>
      <c r="CB242" s="38"/>
      <c r="CC242" s="38"/>
      <c r="CD242" s="38"/>
      <c r="CE242" s="38"/>
      <c r="CF242" s="38"/>
      <c r="CG242" s="38"/>
      <c r="CH242" s="38"/>
      <c r="CI242" s="38"/>
      <c r="CJ242" s="38"/>
      <c r="CK242" s="38"/>
      <c r="CL242" s="38"/>
      <c r="CM242" s="38"/>
      <c r="CN242" s="38"/>
      <c r="CO242" s="38"/>
      <c r="CP242" s="38"/>
      <c r="CQ242" s="38"/>
      <c r="CR242" s="38"/>
      <c r="CS242" s="38"/>
      <c r="CT242" s="38"/>
      <c r="CU242" s="38"/>
      <c r="CV242" s="38"/>
      <c r="CW242" s="38"/>
      <c r="CX242" s="38"/>
      <c r="CY242" s="38"/>
      <c r="CZ242" s="38"/>
      <c r="DA242" s="38"/>
      <c r="DB242" s="38"/>
      <c r="DC242" s="38"/>
      <c r="DD242" s="38"/>
      <c r="DE242" s="38"/>
      <c r="DF242" s="38"/>
      <c r="DG242" s="38"/>
      <c r="DH242" s="38"/>
      <c r="DI242" s="38"/>
      <c r="DJ242" s="38"/>
      <c r="DK242" s="38"/>
      <c r="DL242" s="38"/>
      <c r="DM242" s="38"/>
      <c r="DN242" s="38"/>
      <c r="DO242" s="38"/>
      <c r="DP242" s="38"/>
      <c r="DQ242" s="38"/>
      <c r="DR242" s="38"/>
      <c r="DS242" s="38"/>
      <c r="DT242" s="38"/>
      <c r="DU242" s="38"/>
      <c r="DV242" s="38"/>
      <c r="DW242" s="38"/>
      <c r="DX242" s="38"/>
      <c r="DY242" s="38"/>
      <c r="DZ242" s="38"/>
      <c r="EA242" s="38"/>
      <c r="EB242" s="38"/>
      <c r="EC242" s="38"/>
      <c r="ED242" s="38"/>
      <c r="EE242" s="38"/>
      <c r="EF242" s="38"/>
      <c r="EG242" s="38"/>
      <c r="EH242" s="38"/>
      <c r="EI242" s="38"/>
      <c r="EJ242" s="38"/>
      <c r="EK242" s="38"/>
      <c r="EL242" s="38"/>
      <c r="EM242" s="38"/>
      <c r="EN242" s="38"/>
      <c r="EO242" s="38"/>
      <c r="EP242" s="38"/>
      <c r="EQ242" s="38"/>
      <c r="ER242" s="38"/>
      <c r="ES242" s="38"/>
      <c r="ET242" s="38"/>
      <c r="EU242" s="38"/>
      <c r="EV242" s="38"/>
      <c r="EW242" s="38"/>
      <c r="EX242" s="38"/>
      <c r="EY242" s="38"/>
      <c r="EZ242" s="38"/>
      <c r="FA242" s="38"/>
      <c r="FB242" s="38"/>
      <c r="FC242" s="38"/>
      <c r="FD242" s="38"/>
      <c r="FE242" s="38"/>
      <c r="FF242" s="38"/>
      <c r="FG242" s="38"/>
      <c r="FH242" s="38"/>
      <c r="FI242" s="38"/>
      <c r="FJ242" s="38"/>
      <c r="FK242" s="38"/>
      <c r="FL242" s="38"/>
      <c r="FM242" s="38"/>
      <c r="FN242" s="38"/>
      <c r="FO242" s="38"/>
      <c r="FP242" s="38"/>
      <c r="FQ242" s="38"/>
      <c r="FR242" s="38"/>
      <c r="FS242" s="38"/>
      <c r="FT242" s="38"/>
      <c r="FU242" s="38"/>
      <c r="FV242" s="38"/>
      <c r="FW242" s="38"/>
      <c r="FX242" s="38"/>
      <c r="FY242" s="38"/>
      <c r="FZ242" s="38"/>
      <c r="GA242" s="38"/>
      <c r="GB242" s="38"/>
      <c r="GC242" s="38"/>
      <c r="GD242" s="38"/>
      <c r="GE242" s="38"/>
      <c r="GF242" s="38"/>
      <c r="GG242" s="38"/>
      <c r="GH242" s="38"/>
      <c r="GI242" s="38">
        <v>8</v>
      </c>
      <c r="GJ242" s="38"/>
      <c r="GK242" s="38"/>
      <c r="GL242" s="38"/>
      <c r="GM242" s="38"/>
      <c r="GN242" s="38"/>
      <c r="GO242" s="38"/>
      <c r="GP242" s="38"/>
      <c r="GQ242" s="38"/>
      <c r="GR242" s="38"/>
      <c r="GS242" s="38"/>
      <c r="GT242" s="38"/>
      <c r="GU242" s="38"/>
      <c r="GV242" s="38"/>
      <c r="GW242" s="38"/>
      <c r="GX242" s="38"/>
      <c r="GY242" s="38"/>
      <c r="GZ242" s="38"/>
      <c r="HA242" s="38"/>
      <c r="HB242" s="38"/>
      <c r="HC242" s="38"/>
      <c r="HD242" s="38"/>
      <c r="HE242" s="38"/>
      <c r="HF242" s="38"/>
      <c r="HG242" s="38"/>
      <c r="HH242" s="38"/>
      <c r="HI242" s="38"/>
      <c r="HJ242" s="38"/>
      <c r="HK242" s="38"/>
      <c r="HL242" s="38"/>
      <c r="HM242" s="38"/>
      <c r="HN242" s="38"/>
      <c r="HO242" s="38"/>
      <c r="HP242" s="38"/>
      <c r="HQ242" s="38"/>
      <c r="HR242" s="38"/>
      <c r="HS242" s="38"/>
      <c r="HT242" s="38"/>
      <c r="HU242" s="38"/>
      <c r="HV242" s="38"/>
      <c r="HW242" s="38"/>
      <c r="HX242" s="38"/>
      <c r="HY242" s="38"/>
      <c r="HZ242" s="38"/>
      <c r="IA242" s="38"/>
      <c r="IB242" s="38"/>
      <c r="IC242" s="38"/>
      <c r="ID242" s="38"/>
      <c r="IE242" s="38"/>
      <c r="IF242" s="38"/>
      <c r="IG242" s="38"/>
      <c r="IH242" s="38"/>
      <c r="II242" s="38"/>
      <c r="IJ242" s="38"/>
      <c r="IK242" s="38"/>
      <c r="IL242" s="38"/>
      <c r="IM242" s="38"/>
      <c r="IN242" s="38"/>
      <c r="IO242" s="38"/>
      <c r="IP242" s="38"/>
      <c r="IQ242" s="38"/>
      <c r="IR242" s="38"/>
      <c r="IS242" s="38"/>
      <c r="IT242" s="38"/>
      <c r="IU242" s="38"/>
      <c r="IV242" s="38"/>
      <c r="IW242" s="38"/>
      <c r="IX242" s="38"/>
      <c r="IY242" s="38"/>
      <c r="IZ242" s="38"/>
      <c r="JA242" s="38"/>
      <c r="JB242" s="38"/>
      <c r="JC242" s="38"/>
      <c r="JD242" s="38"/>
      <c r="JE242" s="38"/>
      <c r="JF242" s="38"/>
      <c r="JG242" s="38"/>
      <c r="JH242" s="38"/>
      <c r="JI242" s="38"/>
      <c r="JJ242" s="38"/>
      <c r="JK242" s="38"/>
      <c r="JL242" s="38"/>
      <c r="JM242" s="38"/>
      <c r="JN242" s="38"/>
      <c r="JO242" s="38"/>
      <c r="JP242" s="38"/>
      <c r="JQ242" s="38"/>
      <c r="JR242" s="38"/>
      <c r="JS242" s="38"/>
      <c r="JT242" s="38"/>
      <c r="JU242" s="38"/>
      <c r="JV242" s="38"/>
      <c r="JW242" s="38"/>
      <c r="JX242" s="38"/>
      <c r="JY242" s="38"/>
      <c r="JZ242" s="38"/>
      <c r="KA242" s="38"/>
      <c r="KB242" s="38"/>
      <c r="KC242" s="38"/>
      <c r="KD242" s="38"/>
      <c r="KE242" s="38"/>
      <c r="KF242" s="38"/>
      <c r="KG242" s="38"/>
      <c r="KH242" s="38"/>
      <c r="KI242" s="38"/>
      <c r="KJ242" s="38"/>
      <c r="KK242" s="38"/>
      <c r="KL242" s="38"/>
      <c r="KM242" s="38"/>
      <c r="KN242" s="38"/>
      <c r="KO242" s="38"/>
      <c r="KP242" s="38"/>
      <c r="KQ242" s="38"/>
      <c r="KR242" s="38"/>
      <c r="KS242" s="38"/>
      <c r="KT242" s="38"/>
      <c r="KU242" s="38"/>
      <c r="KV242" s="38"/>
      <c r="KW242" s="38"/>
      <c r="KX242" s="38"/>
      <c r="KY242" s="38"/>
      <c r="KZ242" s="38"/>
      <c r="LA242" s="38">
        <v>8</v>
      </c>
      <c r="LB242" s="38"/>
      <c r="LC242" s="38"/>
      <c r="LD242" s="38"/>
      <c r="LE242" s="38"/>
      <c r="LF242" s="38"/>
      <c r="LG242" s="38"/>
      <c r="LH242" s="38"/>
      <c r="LI242" s="38"/>
      <c r="LJ242" s="38"/>
      <c r="LK242" s="38"/>
      <c r="LL242" s="38"/>
      <c r="LM242" s="38"/>
      <c r="LN242" s="38"/>
      <c r="LO242" s="38"/>
      <c r="LP242" s="38"/>
      <c r="LQ242" s="38"/>
      <c r="LR242" s="38"/>
      <c r="LS242" s="38"/>
      <c r="LT242" s="38"/>
      <c r="LU242" s="38"/>
      <c r="LV242" s="38"/>
      <c r="LW242" s="38"/>
      <c r="LX242" s="38"/>
      <c r="LY242" s="38"/>
      <c r="LZ242" s="38"/>
      <c r="MA242" s="38"/>
      <c r="MB242" s="38"/>
      <c r="MC242" s="38"/>
      <c r="MD242" s="38"/>
      <c r="ME242" s="38"/>
      <c r="MF242" s="38"/>
      <c r="MG242" s="38"/>
      <c r="MH242" s="38"/>
      <c r="MI242" s="38"/>
      <c r="MJ242" s="38"/>
      <c r="MK242" s="38"/>
      <c r="ML242" s="38"/>
      <c r="MM242" s="38"/>
      <c r="MN242" s="38"/>
      <c r="MO242" s="38"/>
      <c r="MP242" s="38"/>
      <c r="MQ242" s="38"/>
      <c r="MR242" s="38"/>
      <c r="MS242" s="38"/>
      <c r="MT242" s="38"/>
      <c r="MU242" s="38"/>
      <c r="MV242" s="38"/>
      <c r="MW242" s="38"/>
      <c r="MX242" s="38"/>
      <c r="MY242" s="38"/>
      <c r="MZ242" s="38"/>
      <c r="NA242" s="38"/>
      <c r="NB242" s="38"/>
      <c r="NC242" s="38"/>
      <c r="ND242" s="38"/>
      <c r="NE242" s="38"/>
      <c r="NF242" s="38"/>
      <c r="NG242" s="38"/>
      <c r="NH242" s="38"/>
      <c r="NI242" s="38"/>
      <c r="NJ242" s="38"/>
      <c r="NK242" s="38"/>
      <c r="NL242" s="38"/>
      <c r="NM242" s="38"/>
      <c r="NN242" s="38"/>
      <c r="NO242" s="38"/>
      <c r="NP242" s="38"/>
      <c r="NQ242" s="38">
        <v>5.6</v>
      </c>
      <c r="NR242" s="38"/>
      <c r="NS242" s="38"/>
      <c r="NT242" s="38"/>
      <c r="NU242" s="38"/>
      <c r="NV242" s="38"/>
      <c r="NW242" s="38"/>
      <c r="NX242" s="38"/>
      <c r="NY242" s="38"/>
      <c r="NZ242" s="38"/>
      <c r="OA242" s="38"/>
      <c r="OB242" s="38"/>
      <c r="OC242" s="38">
        <v>5.6</v>
      </c>
      <c r="OD242" s="38"/>
      <c r="OE242" s="38"/>
      <c r="OF242" s="38"/>
      <c r="OG242" s="38"/>
      <c r="OH242" s="38"/>
      <c r="OI242" s="38"/>
      <c r="OJ242" s="38"/>
      <c r="OK242" s="38"/>
      <c r="OL242" s="38"/>
      <c r="OM242" s="38"/>
      <c r="ON242" s="38"/>
      <c r="OO242" s="38"/>
      <c r="OP242" s="38"/>
      <c r="OQ242" s="38"/>
      <c r="OR242" s="38"/>
      <c r="OS242" s="38"/>
      <c r="OT242" s="38"/>
      <c r="OU242" s="38"/>
      <c r="OV242" s="38"/>
      <c r="OW242" s="38"/>
      <c r="OX242" s="38"/>
      <c r="OY242" s="38"/>
      <c r="OZ242" s="38"/>
      <c r="PA242" s="38"/>
      <c r="PB242" s="38"/>
      <c r="PC242" s="38"/>
      <c r="PD242" s="38"/>
      <c r="PE242" s="38"/>
      <c r="PF242" s="38"/>
      <c r="PG242" s="38"/>
      <c r="PH242" s="38"/>
      <c r="PI242" s="38"/>
      <c r="PJ242" s="38"/>
      <c r="PK242" s="38"/>
      <c r="PL242" s="38"/>
      <c r="PM242" s="38"/>
      <c r="PN242" s="38"/>
      <c r="PO242" s="38"/>
      <c r="PP242" s="38"/>
      <c r="PQ242" s="38"/>
      <c r="PR242" s="38"/>
      <c r="PS242" s="38"/>
      <c r="PT242" s="38"/>
      <c r="PU242" s="38"/>
      <c r="PV242" s="38"/>
      <c r="PW242" s="38"/>
      <c r="PX242" s="38"/>
      <c r="PY242" s="38"/>
      <c r="PZ242" s="38"/>
      <c r="QA242" s="38">
        <v>8</v>
      </c>
      <c r="QB242" s="38"/>
      <c r="QC242" s="38"/>
      <c r="QD242" s="38"/>
      <c r="QE242" s="38"/>
      <c r="QF242" s="38"/>
      <c r="QG242" s="38"/>
      <c r="QH242" s="38"/>
      <c r="QI242" s="38"/>
      <c r="QJ242" s="38"/>
      <c r="QK242" s="38"/>
      <c r="QL242" s="38"/>
      <c r="QM242" s="38">
        <v>8</v>
      </c>
      <c r="QN242" s="38"/>
      <c r="QO242" s="38"/>
      <c r="QP242" s="38"/>
      <c r="QQ242" s="38"/>
      <c r="QR242" s="38"/>
      <c r="QS242" s="38"/>
      <c r="QT242" s="38"/>
      <c r="QU242" s="38"/>
      <c r="QV242" s="38"/>
      <c r="QW242" s="38"/>
      <c r="QX242" s="38"/>
      <c r="QY242" s="38"/>
      <c r="QZ242" s="38"/>
      <c r="RA242" s="38"/>
      <c r="RB242" s="38"/>
      <c r="RC242" s="38"/>
      <c r="RD242" s="38"/>
      <c r="RE242" s="38"/>
      <c r="RF242" s="38"/>
      <c r="RG242" s="38"/>
      <c r="RH242" s="38"/>
      <c r="RI242" s="38"/>
      <c r="RJ242" s="38"/>
      <c r="RK242" s="38"/>
      <c r="RL242" s="38"/>
      <c r="RM242" s="38"/>
      <c r="RN242" s="38"/>
      <c r="RO242" s="38"/>
      <c r="RP242" s="38"/>
      <c r="RQ242" s="38"/>
      <c r="RR242" s="38"/>
      <c r="RS242" s="38"/>
      <c r="RT242" s="38"/>
      <c r="RU242" s="38"/>
      <c r="RV242" s="38"/>
      <c r="RW242" s="38"/>
      <c r="RX242" s="38"/>
      <c r="RY242" s="38"/>
      <c r="RZ242" s="38"/>
      <c r="SA242" s="38"/>
      <c r="SB242" s="38"/>
      <c r="SC242" s="38"/>
      <c r="SD242" s="38"/>
      <c r="SE242" s="38"/>
      <c r="SF242" s="38"/>
      <c r="SG242" s="38"/>
      <c r="SH242" s="38"/>
      <c r="SI242" s="38"/>
      <c r="SJ242" s="38"/>
      <c r="SK242" s="38"/>
      <c r="SL242" s="38"/>
      <c r="SM242" s="38"/>
      <c r="SN242" s="38"/>
      <c r="SO242" s="38"/>
      <c r="SP242" s="38"/>
      <c r="SQ242" s="38"/>
      <c r="SR242" s="38"/>
      <c r="SS242" s="38"/>
      <c r="ST242" s="38"/>
      <c r="SU242" s="38"/>
      <c r="SV242" s="38"/>
      <c r="SW242" s="38"/>
      <c r="SX242" s="38"/>
      <c r="SY242" s="38"/>
      <c r="SZ242" s="38"/>
      <c r="TA242" s="38"/>
      <c r="TB242" s="38"/>
      <c r="TC242" s="38"/>
      <c r="TD242" s="38"/>
      <c r="TE242" s="38"/>
      <c r="TF242" s="38"/>
      <c r="TG242" s="38"/>
      <c r="TH242" s="38"/>
      <c r="TI242" s="38"/>
      <c r="TJ242" s="38"/>
      <c r="TK242" s="38"/>
      <c r="TL242" s="38"/>
      <c r="TM242" s="38"/>
      <c r="TN242" s="38"/>
      <c r="TO242" s="38"/>
      <c r="TP242" s="38"/>
      <c r="TQ242" s="38"/>
      <c r="TR242" s="38"/>
      <c r="TS242" s="38"/>
      <c r="TT242" s="38"/>
      <c r="TU242" s="38"/>
      <c r="TV242" s="38"/>
      <c r="TW242" s="38"/>
      <c r="TX242" s="38"/>
      <c r="TY242" s="38"/>
      <c r="TZ242" s="38"/>
      <c r="UA242" s="38"/>
      <c r="UB242" s="38"/>
      <c r="UC242" s="38"/>
      <c r="UD242" s="38"/>
      <c r="UE242" s="38"/>
      <c r="UF242" s="38"/>
      <c r="UG242" s="38"/>
      <c r="UH242" s="38"/>
      <c r="UI242" s="38"/>
      <c r="UJ242" s="38"/>
      <c r="UK242" s="38"/>
      <c r="UL242" s="38"/>
      <c r="UM242" s="38"/>
      <c r="UN242" s="38"/>
      <c r="UO242" s="38"/>
      <c r="UP242" s="38"/>
      <c r="UQ242" s="38"/>
      <c r="UR242" s="38"/>
      <c r="US242" s="38"/>
      <c r="UT242" s="38"/>
      <c r="UU242" s="38"/>
      <c r="UV242" s="38"/>
      <c r="UW242" s="38"/>
      <c r="UX242" s="38"/>
      <c r="UY242" s="38"/>
      <c r="UZ242" s="38"/>
      <c r="VA242" s="38"/>
      <c r="VB242" s="38"/>
      <c r="VC242" s="38"/>
      <c r="VD242" s="38"/>
      <c r="VE242" s="38"/>
      <c r="VF242" s="38"/>
      <c r="VG242" s="38"/>
      <c r="VH242" s="38"/>
      <c r="VI242" s="38"/>
      <c r="VJ242" s="38"/>
      <c r="VK242" s="38"/>
      <c r="VL242" s="38"/>
      <c r="VM242" s="38"/>
      <c r="VN242" s="38"/>
      <c r="VO242" s="38"/>
      <c r="VP242" s="38"/>
      <c r="VQ242" s="38"/>
      <c r="VR242" s="38"/>
      <c r="VS242" s="38"/>
      <c r="VT242" s="38"/>
      <c r="VU242" s="38"/>
      <c r="VV242" s="38"/>
      <c r="VW242" s="38"/>
      <c r="VX242" s="38"/>
      <c r="VY242" s="38"/>
      <c r="VZ242" s="38"/>
      <c r="WA242" s="38"/>
      <c r="WB242" s="38"/>
      <c r="WC242" s="38"/>
      <c r="WD242" s="38"/>
      <c r="WE242" s="38"/>
      <c r="WF242" s="38"/>
      <c r="WG242" s="38"/>
      <c r="WH242" s="38"/>
      <c r="WI242" s="38"/>
      <c r="WJ242" s="38"/>
      <c r="WK242" s="38"/>
      <c r="WL242" s="38"/>
      <c r="WM242" s="38"/>
      <c r="WN242" s="38"/>
      <c r="WO242" s="38"/>
      <c r="WP242" s="38"/>
      <c r="WQ242" s="38"/>
      <c r="WR242" s="38"/>
      <c r="WS242" s="38"/>
      <c r="WT242" s="38"/>
      <c r="WU242" s="38"/>
      <c r="WV242" s="38"/>
      <c r="WW242" s="38"/>
      <c r="WX242" s="38"/>
      <c r="WY242" s="38"/>
      <c r="WZ242" s="38"/>
      <c r="XA242" s="38"/>
      <c r="XB242" s="38"/>
      <c r="XC242" s="38"/>
      <c r="XD242" s="38"/>
      <c r="XE242" s="38"/>
      <c r="XF242" s="38"/>
      <c r="XG242" s="38"/>
      <c r="XH242" s="38"/>
      <c r="XI242" s="38"/>
      <c r="XJ242" s="38"/>
      <c r="XK242" s="38"/>
      <c r="XL242" s="38"/>
      <c r="XM242" s="38"/>
      <c r="XN242" s="38"/>
      <c r="XO242" s="38"/>
      <c r="XP242" s="38"/>
      <c r="XQ242" s="38"/>
      <c r="XR242" s="38"/>
      <c r="XS242" s="38"/>
      <c r="XT242" s="38"/>
      <c r="XU242" s="38"/>
      <c r="XV242" s="38"/>
      <c r="XW242" s="38"/>
      <c r="XX242" s="38"/>
      <c r="XY242" s="38"/>
      <c r="XZ242" s="38"/>
      <c r="YA242" s="38"/>
      <c r="YB242" s="38"/>
      <c r="YC242" s="38"/>
      <c r="YD242" s="38"/>
      <c r="YE242" s="38"/>
      <c r="YF242" s="38"/>
      <c r="YG242" s="38"/>
      <c r="YH242" s="38"/>
      <c r="YI242" s="38"/>
      <c r="YJ242" s="38"/>
      <c r="YK242" s="38"/>
      <c r="YL242" s="38"/>
      <c r="YM242" s="38"/>
      <c r="YN242" s="38"/>
      <c r="YO242" s="38"/>
      <c r="YP242" s="38"/>
      <c r="YQ242" s="38"/>
      <c r="YR242" s="38"/>
      <c r="YS242" s="38"/>
      <c r="YT242" s="38"/>
      <c r="YU242" s="38"/>
      <c r="YV242" s="38"/>
      <c r="YW242" s="38"/>
      <c r="YX242" s="38"/>
      <c r="YY242" s="38"/>
      <c r="YZ242" s="38"/>
      <c r="ZA242" s="38"/>
      <c r="ZB242" s="38"/>
      <c r="ZC242" s="38"/>
      <c r="ZD242" s="38"/>
      <c r="ZE242" s="38"/>
      <c r="ZF242" s="38"/>
      <c r="ZG242" s="38"/>
      <c r="ZH242" s="38"/>
      <c r="ZI242" s="38"/>
      <c r="ZJ242" s="38"/>
      <c r="ZK242" s="38"/>
      <c r="ZL242" s="38"/>
      <c r="ZM242" s="38"/>
      <c r="ZN242" s="38"/>
      <c r="ZO242" s="38"/>
      <c r="ZP242" s="38"/>
      <c r="ZQ242" s="38"/>
      <c r="ZR242" s="38"/>
      <c r="ZS242" s="38"/>
      <c r="ZT242" s="38"/>
      <c r="ZU242" s="38"/>
      <c r="ZV242" s="38"/>
      <c r="ZW242" s="38"/>
      <c r="ZX242" s="38"/>
      <c r="ZY242" s="38"/>
      <c r="ZZ242" s="38"/>
      <c r="AAA242" s="38"/>
      <c r="AAB242" s="38"/>
      <c r="AAC242" s="38"/>
      <c r="AAD242" s="38"/>
      <c r="AAE242" s="38"/>
      <c r="AAF242" s="38"/>
      <c r="AAG242" s="38"/>
      <c r="AAH242" s="38"/>
      <c r="AAI242" s="38"/>
      <c r="AAJ242" s="31">
        <f t="shared" si="21"/>
        <v>0</v>
      </c>
      <c r="AAK242" s="5"/>
    </row>
    <row r="243" spans="1:736" s="36" customFormat="1" x14ac:dyDescent="0.25">
      <c r="A243" s="43" t="s">
        <v>128</v>
      </c>
      <c r="B243" s="77">
        <f t="shared" si="20"/>
        <v>10</v>
      </c>
      <c r="C243" s="69">
        <v>10</v>
      </c>
      <c r="D243" s="71">
        <v>43461</v>
      </c>
      <c r="E243" s="79">
        <v>14.5</v>
      </c>
      <c r="F243" s="79">
        <f t="shared" si="23"/>
        <v>145</v>
      </c>
      <c r="G243" s="77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38"/>
      <c r="AY243" s="38"/>
      <c r="AZ243" s="38"/>
      <c r="BA243" s="38"/>
      <c r="BB243" s="38"/>
      <c r="BC243" s="38"/>
      <c r="BD243" s="38"/>
      <c r="BE243" s="38"/>
      <c r="BF243" s="38"/>
      <c r="BG243" s="38"/>
      <c r="BH243" s="38"/>
      <c r="BI243" s="38"/>
      <c r="BJ243" s="38"/>
      <c r="BK243" s="38"/>
      <c r="BL243" s="38"/>
      <c r="BM243" s="38"/>
      <c r="BN243" s="38"/>
      <c r="BO243" s="38"/>
      <c r="BP243" s="38"/>
      <c r="BQ243" s="38"/>
      <c r="BR243" s="38"/>
      <c r="BS243" s="38"/>
      <c r="BT243" s="38"/>
      <c r="BU243" s="38"/>
      <c r="BV243" s="38"/>
      <c r="BW243" s="38"/>
      <c r="BX243" s="38"/>
      <c r="BY243" s="38"/>
      <c r="BZ243" s="38"/>
      <c r="CA243" s="38"/>
      <c r="CB243" s="38"/>
      <c r="CC243" s="38"/>
      <c r="CD243" s="38"/>
      <c r="CE243" s="38"/>
      <c r="CF243" s="38"/>
      <c r="CG243" s="38"/>
      <c r="CH243" s="38"/>
      <c r="CI243" s="38"/>
      <c r="CJ243" s="38"/>
      <c r="CK243" s="38"/>
      <c r="CL243" s="38"/>
      <c r="CM243" s="38"/>
      <c r="CN243" s="38"/>
      <c r="CO243" s="38"/>
      <c r="CP243" s="38"/>
      <c r="CQ243" s="38"/>
      <c r="CR243" s="38"/>
      <c r="CS243" s="38"/>
      <c r="CT243" s="38"/>
      <c r="CU243" s="38"/>
      <c r="CV243" s="38"/>
      <c r="CW243" s="38"/>
      <c r="CX243" s="38"/>
      <c r="CY243" s="38"/>
      <c r="CZ243" s="38"/>
      <c r="DA243" s="38"/>
      <c r="DB243" s="38"/>
      <c r="DC243" s="38"/>
      <c r="DD243" s="38"/>
      <c r="DE243" s="38"/>
      <c r="DF243" s="38"/>
      <c r="DG243" s="38"/>
      <c r="DH243" s="38"/>
      <c r="DI243" s="38"/>
      <c r="DJ243" s="38"/>
      <c r="DK243" s="38"/>
      <c r="DL243" s="38"/>
      <c r="DM243" s="38"/>
      <c r="DN243" s="38"/>
      <c r="DO243" s="38"/>
      <c r="DP243" s="38"/>
      <c r="DQ243" s="38"/>
      <c r="DR243" s="38"/>
      <c r="DS243" s="38"/>
      <c r="DT243" s="38"/>
      <c r="DU243" s="38"/>
      <c r="DV243" s="38"/>
      <c r="DW243" s="38"/>
      <c r="DX243" s="38"/>
      <c r="DY243" s="38"/>
      <c r="DZ243" s="38"/>
      <c r="EA243" s="38"/>
      <c r="EB243" s="38"/>
      <c r="EC243" s="38"/>
      <c r="ED243" s="38"/>
      <c r="EE243" s="38"/>
      <c r="EF243" s="38"/>
      <c r="EG243" s="38"/>
      <c r="EH243" s="38"/>
      <c r="EI243" s="38"/>
      <c r="EJ243" s="38"/>
      <c r="EK243" s="38"/>
      <c r="EL243" s="38"/>
      <c r="EM243" s="38"/>
      <c r="EN243" s="38"/>
      <c r="EO243" s="38"/>
      <c r="EP243" s="38"/>
      <c r="EQ243" s="38"/>
      <c r="ER243" s="38"/>
      <c r="ES243" s="38"/>
      <c r="ET243" s="38"/>
      <c r="EU243" s="38"/>
      <c r="EV243" s="38"/>
      <c r="EW243" s="38"/>
      <c r="EX243" s="38"/>
      <c r="EY243" s="38"/>
      <c r="EZ243" s="38"/>
      <c r="FA243" s="38"/>
      <c r="FB243" s="38"/>
      <c r="FC243" s="38"/>
      <c r="FD243" s="38"/>
      <c r="FE243" s="38"/>
      <c r="FF243" s="38"/>
      <c r="FG243" s="38"/>
      <c r="FH243" s="38"/>
      <c r="FI243" s="38"/>
      <c r="FJ243" s="38"/>
      <c r="FK243" s="38"/>
      <c r="FL243" s="38"/>
      <c r="FM243" s="38"/>
      <c r="FN243" s="38"/>
      <c r="FO243" s="38"/>
      <c r="FP243" s="38"/>
      <c r="FQ243" s="38"/>
      <c r="FR243" s="38"/>
      <c r="FS243" s="38"/>
      <c r="FT243" s="38"/>
      <c r="FU243" s="38"/>
      <c r="FV243" s="38"/>
      <c r="FW243" s="38"/>
      <c r="FX243" s="38"/>
      <c r="FY243" s="38"/>
      <c r="FZ243" s="38"/>
      <c r="GA243" s="38"/>
      <c r="GB243" s="38"/>
      <c r="GC243" s="38"/>
      <c r="GD243" s="38"/>
      <c r="GE243" s="38"/>
      <c r="GF243" s="38"/>
      <c r="GG243" s="38"/>
      <c r="GH243" s="38"/>
      <c r="GI243" s="38"/>
      <c r="GJ243" s="38"/>
      <c r="GK243" s="38"/>
      <c r="GL243" s="38"/>
      <c r="GM243" s="38"/>
      <c r="GN243" s="38"/>
      <c r="GO243" s="38"/>
      <c r="GP243" s="38"/>
      <c r="GQ243" s="38"/>
      <c r="GR243" s="38"/>
      <c r="GS243" s="38"/>
      <c r="GT243" s="38"/>
      <c r="GU243" s="38"/>
      <c r="GV243" s="38"/>
      <c r="GW243" s="38"/>
      <c r="GX243" s="38"/>
      <c r="GY243" s="38"/>
      <c r="GZ243" s="38"/>
      <c r="HA243" s="38"/>
      <c r="HB243" s="38"/>
      <c r="HC243" s="38"/>
      <c r="HD243" s="38"/>
      <c r="HE243" s="38"/>
      <c r="HF243" s="38"/>
      <c r="HG243" s="38"/>
      <c r="HH243" s="38"/>
      <c r="HI243" s="38"/>
      <c r="HJ243" s="38"/>
      <c r="HK243" s="38"/>
      <c r="HL243" s="38"/>
      <c r="HM243" s="38"/>
      <c r="HN243" s="38"/>
      <c r="HO243" s="38"/>
      <c r="HP243" s="38"/>
      <c r="HQ243" s="38"/>
      <c r="HR243" s="38"/>
      <c r="HS243" s="38"/>
      <c r="HT243" s="38"/>
      <c r="HU243" s="38"/>
      <c r="HV243" s="38"/>
      <c r="HW243" s="38"/>
      <c r="HX243" s="38"/>
      <c r="HY243" s="38"/>
      <c r="HZ243" s="38"/>
      <c r="IA243" s="38"/>
      <c r="IB243" s="38"/>
      <c r="IC243" s="38"/>
      <c r="ID243" s="38"/>
      <c r="IE243" s="38"/>
      <c r="IF243" s="38"/>
      <c r="IG243" s="38"/>
      <c r="IH243" s="38"/>
      <c r="II243" s="38"/>
      <c r="IJ243" s="38"/>
      <c r="IK243" s="38"/>
      <c r="IL243" s="38"/>
      <c r="IM243" s="38"/>
      <c r="IN243" s="38"/>
      <c r="IO243" s="38"/>
      <c r="IP243" s="38"/>
      <c r="IQ243" s="38"/>
      <c r="IR243" s="38"/>
      <c r="IS243" s="38"/>
      <c r="IT243" s="38"/>
      <c r="IU243" s="38"/>
      <c r="IV243" s="38"/>
      <c r="IW243" s="38"/>
      <c r="IX243" s="38"/>
      <c r="IY243" s="38"/>
      <c r="IZ243" s="38"/>
      <c r="JA243" s="38"/>
      <c r="JB243" s="38"/>
      <c r="JC243" s="38"/>
      <c r="JD243" s="38"/>
      <c r="JE243" s="38"/>
      <c r="JF243" s="38"/>
      <c r="JG243" s="38"/>
      <c r="JH243" s="38"/>
      <c r="JI243" s="38"/>
      <c r="JJ243" s="38"/>
      <c r="JK243" s="38"/>
      <c r="JL243" s="38"/>
      <c r="JM243" s="38"/>
      <c r="JN243" s="38"/>
      <c r="JO243" s="38"/>
      <c r="JP243" s="38"/>
      <c r="JQ243" s="38"/>
      <c r="JR243" s="38"/>
      <c r="JS243" s="38"/>
      <c r="JT243" s="38"/>
      <c r="JU243" s="38"/>
      <c r="JV243" s="38"/>
      <c r="JW243" s="38"/>
      <c r="JX243" s="38"/>
      <c r="JY243" s="38"/>
      <c r="JZ243" s="38"/>
      <c r="KA243" s="38"/>
      <c r="KB243" s="38"/>
      <c r="KC243" s="38"/>
      <c r="KD243" s="38"/>
      <c r="KE243" s="38"/>
      <c r="KF243" s="38"/>
      <c r="KG243" s="38"/>
      <c r="KH243" s="38"/>
      <c r="KI243" s="38"/>
      <c r="KJ243" s="38"/>
      <c r="KK243" s="38"/>
      <c r="KL243" s="38"/>
      <c r="KM243" s="38"/>
      <c r="KN243" s="38"/>
      <c r="KO243" s="38"/>
      <c r="KP243" s="38"/>
      <c r="KQ243" s="38"/>
      <c r="KR243" s="38"/>
      <c r="KS243" s="38"/>
      <c r="KT243" s="38"/>
      <c r="KU243" s="38"/>
      <c r="KV243" s="38"/>
      <c r="KW243" s="38"/>
      <c r="KX243" s="38"/>
      <c r="KY243" s="38"/>
      <c r="KZ243" s="38"/>
      <c r="LA243" s="38"/>
      <c r="LB243" s="38"/>
      <c r="LC243" s="38"/>
      <c r="LD243" s="38"/>
      <c r="LE243" s="38"/>
      <c r="LF243" s="38"/>
      <c r="LG243" s="38"/>
      <c r="LH243" s="38"/>
      <c r="LI243" s="38"/>
      <c r="LJ243" s="38"/>
      <c r="LK243" s="38"/>
      <c r="LL243" s="38"/>
      <c r="LM243" s="38"/>
      <c r="LN243" s="38"/>
      <c r="LO243" s="38"/>
      <c r="LP243" s="38"/>
      <c r="LQ243" s="38"/>
      <c r="LR243" s="38"/>
      <c r="LS243" s="38"/>
      <c r="LT243" s="38"/>
      <c r="LU243" s="38"/>
      <c r="LV243" s="38"/>
      <c r="LW243" s="38"/>
      <c r="LX243" s="38"/>
      <c r="LY243" s="38"/>
      <c r="LZ243" s="38"/>
      <c r="MA243" s="38"/>
      <c r="MB243" s="38"/>
      <c r="MC243" s="38"/>
      <c r="MD243" s="38"/>
      <c r="ME243" s="38"/>
      <c r="MF243" s="38"/>
      <c r="MG243" s="38"/>
      <c r="MH243" s="38"/>
      <c r="MI243" s="38"/>
      <c r="MJ243" s="38"/>
      <c r="MK243" s="38"/>
      <c r="ML243" s="38"/>
      <c r="MM243" s="38"/>
      <c r="MN243" s="38"/>
      <c r="MO243" s="38"/>
      <c r="MP243" s="38"/>
      <c r="MQ243" s="38"/>
      <c r="MR243" s="38"/>
      <c r="MS243" s="38"/>
      <c r="MT243" s="38"/>
      <c r="MU243" s="38"/>
      <c r="MV243" s="38"/>
      <c r="MW243" s="38"/>
      <c r="MX243" s="38"/>
      <c r="MY243" s="38"/>
      <c r="MZ243" s="38"/>
      <c r="NA243" s="38"/>
      <c r="NB243" s="38"/>
      <c r="NC243" s="38"/>
      <c r="ND243" s="38"/>
      <c r="NE243" s="38"/>
      <c r="NF243" s="38"/>
      <c r="NG243" s="38"/>
      <c r="NH243" s="38"/>
      <c r="NI243" s="38"/>
      <c r="NJ243" s="38"/>
      <c r="NK243" s="38"/>
      <c r="NL243" s="38"/>
      <c r="NM243" s="38"/>
      <c r="NN243" s="38"/>
      <c r="NO243" s="38"/>
      <c r="NP243" s="38"/>
      <c r="NQ243" s="38"/>
      <c r="NR243" s="38"/>
      <c r="NS243" s="38"/>
      <c r="NT243" s="38"/>
      <c r="NU243" s="38"/>
      <c r="NV243" s="38"/>
      <c r="NW243" s="38"/>
      <c r="NX243" s="38"/>
      <c r="NY243" s="38"/>
      <c r="NZ243" s="38"/>
      <c r="OA243" s="38"/>
      <c r="OB243" s="38"/>
      <c r="OC243" s="38"/>
      <c r="OD243" s="38"/>
      <c r="OE243" s="38"/>
      <c r="OF243" s="38"/>
      <c r="OG243" s="38"/>
      <c r="OH243" s="38"/>
      <c r="OI243" s="38"/>
      <c r="OJ243" s="38"/>
      <c r="OK243" s="38"/>
      <c r="OL243" s="38"/>
      <c r="OM243" s="38"/>
      <c r="ON243" s="38"/>
      <c r="OO243" s="38"/>
      <c r="OP243" s="38"/>
      <c r="OQ243" s="38"/>
      <c r="OR243" s="38"/>
      <c r="OS243" s="38"/>
      <c r="OT243" s="38"/>
      <c r="OU243" s="38"/>
      <c r="OV243" s="38"/>
      <c r="OW243" s="38"/>
      <c r="OX243" s="38"/>
      <c r="OY243" s="38"/>
      <c r="OZ243" s="38"/>
      <c r="PA243" s="38"/>
      <c r="PB243" s="38"/>
      <c r="PC243" s="38"/>
      <c r="PD243" s="38"/>
      <c r="PE243" s="38"/>
      <c r="PF243" s="38"/>
      <c r="PG243" s="38"/>
      <c r="PH243" s="38"/>
      <c r="PI243" s="38"/>
      <c r="PJ243" s="38"/>
      <c r="PK243" s="38"/>
      <c r="PL243" s="38"/>
      <c r="PM243" s="38"/>
      <c r="PN243" s="38"/>
      <c r="PO243" s="38"/>
      <c r="PP243" s="38"/>
      <c r="PQ243" s="38"/>
      <c r="PR243" s="38"/>
      <c r="PS243" s="38"/>
      <c r="PT243" s="38"/>
      <c r="PU243" s="38"/>
      <c r="PV243" s="38"/>
      <c r="PW243" s="38"/>
      <c r="PX243" s="38"/>
      <c r="PY243" s="38"/>
      <c r="PZ243" s="38"/>
      <c r="QA243" s="38"/>
      <c r="QB243" s="38"/>
      <c r="QC243" s="38"/>
      <c r="QD243" s="38"/>
      <c r="QE243" s="38"/>
      <c r="QF243" s="38"/>
      <c r="QG243" s="38"/>
      <c r="QH243" s="38"/>
      <c r="QI243" s="38"/>
      <c r="QJ243" s="38"/>
      <c r="QK243" s="38"/>
      <c r="QL243" s="38"/>
      <c r="QM243" s="38"/>
      <c r="QN243" s="38"/>
      <c r="QO243" s="38"/>
      <c r="QP243" s="38"/>
      <c r="QQ243" s="38">
        <v>1</v>
      </c>
      <c r="QR243" s="38"/>
      <c r="QS243" s="38"/>
      <c r="QT243" s="38"/>
      <c r="QU243" s="38"/>
      <c r="QV243" s="38"/>
      <c r="QW243" s="38"/>
      <c r="QX243" s="38"/>
      <c r="QY243" s="38"/>
      <c r="QZ243" s="38"/>
      <c r="RA243" s="38"/>
      <c r="RB243" s="38"/>
      <c r="RC243" s="38"/>
      <c r="RD243" s="38"/>
      <c r="RE243" s="38"/>
      <c r="RF243" s="38"/>
      <c r="RG243" s="38"/>
      <c r="RH243" s="38"/>
      <c r="RI243" s="38"/>
      <c r="RJ243" s="38"/>
      <c r="RK243" s="38"/>
      <c r="RL243" s="38"/>
      <c r="RM243" s="38"/>
      <c r="RN243" s="38"/>
      <c r="RO243" s="38"/>
      <c r="RP243" s="38"/>
      <c r="RQ243" s="38"/>
      <c r="RR243" s="38"/>
      <c r="RS243" s="38"/>
      <c r="RT243" s="38"/>
      <c r="RU243" s="38"/>
      <c r="RV243" s="38"/>
      <c r="RW243" s="38"/>
      <c r="RX243" s="38"/>
      <c r="RY243" s="38"/>
      <c r="RZ243" s="38"/>
      <c r="SA243" s="38"/>
      <c r="SB243" s="38"/>
      <c r="SC243" s="38"/>
      <c r="SD243" s="38"/>
      <c r="SE243" s="38"/>
      <c r="SF243" s="38"/>
      <c r="SG243" s="38"/>
      <c r="SH243" s="38"/>
      <c r="SI243" s="38"/>
      <c r="SJ243" s="38"/>
      <c r="SK243" s="38"/>
      <c r="SL243" s="38"/>
      <c r="SM243" s="38"/>
      <c r="SN243" s="38"/>
      <c r="SO243" s="38"/>
      <c r="SP243" s="38"/>
      <c r="SQ243" s="38"/>
      <c r="SR243" s="38"/>
      <c r="SS243" s="38"/>
      <c r="ST243" s="38"/>
      <c r="SU243" s="38"/>
      <c r="SV243" s="38"/>
      <c r="SW243" s="38"/>
      <c r="SX243" s="38"/>
      <c r="SY243" s="38"/>
      <c r="SZ243" s="38"/>
      <c r="TA243" s="38"/>
      <c r="TB243" s="38"/>
      <c r="TC243" s="38"/>
      <c r="TD243" s="38"/>
      <c r="TE243" s="38"/>
      <c r="TF243" s="38"/>
      <c r="TG243" s="38"/>
      <c r="TH243" s="38"/>
      <c r="TI243" s="38"/>
      <c r="TJ243" s="38"/>
      <c r="TK243" s="38"/>
      <c r="TL243" s="38"/>
      <c r="TM243" s="38"/>
      <c r="TN243" s="38"/>
      <c r="TO243" s="38"/>
      <c r="TP243" s="38"/>
      <c r="TQ243" s="38"/>
      <c r="TR243" s="38"/>
      <c r="TS243" s="38"/>
      <c r="TT243" s="38"/>
      <c r="TU243" s="38"/>
      <c r="TV243" s="38"/>
      <c r="TW243" s="38"/>
      <c r="TX243" s="38"/>
      <c r="TY243" s="38"/>
      <c r="TZ243" s="38"/>
      <c r="UA243" s="38"/>
      <c r="UB243" s="38"/>
      <c r="UC243" s="38"/>
      <c r="UD243" s="38"/>
      <c r="UE243" s="38"/>
      <c r="UF243" s="38"/>
      <c r="UG243" s="38"/>
      <c r="UH243" s="38"/>
      <c r="UI243" s="38"/>
      <c r="UJ243" s="38"/>
      <c r="UK243" s="38"/>
      <c r="UL243" s="38"/>
      <c r="UM243" s="38"/>
      <c r="UN243" s="38"/>
      <c r="UO243" s="38"/>
      <c r="UP243" s="38"/>
      <c r="UQ243" s="38"/>
      <c r="UR243" s="38"/>
      <c r="US243" s="38"/>
      <c r="UT243" s="38"/>
      <c r="UU243" s="38"/>
      <c r="UV243" s="38"/>
      <c r="UW243" s="38"/>
      <c r="UX243" s="38"/>
      <c r="UY243" s="38"/>
      <c r="UZ243" s="38"/>
      <c r="VA243" s="38"/>
      <c r="VB243" s="38"/>
      <c r="VC243" s="38"/>
      <c r="VD243" s="38"/>
      <c r="VE243" s="38"/>
      <c r="VF243" s="38"/>
      <c r="VG243" s="38"/>
      <c r="VH243" s="38"/>
      <c r="VI243" s="38"/>
      <c r="VJ243" s="38"/>
      <c r="VK243" s="38"/>
      <c r="VL243" s="38"/>
      <c r="VM243" s="38"/>
      <c r="VN243" s="38"/>
      <c r="VO243" s="38"/>
      <c r="VP243" s="38"/>
      <c r="VQ243" s="38">
        <v>10</v>
      </c>
      <c r="VR243" s="38"/>
      <c r="VS243" s="38"/>
      <c r="VT243" s="38"/>
      <c r="VU243" s="38"/>
      <c r="VV243" s="38"/>
      <c r="VW243" s="38"/>
      <c r="VX243" s="38"/>
      <c r="VY243" s="38">
        <v>10</v>
      </c>
      <c r="VZ243" s="38"/>
      <c r="WA243" s="38"/>
      <c r="WB243" s="38"/>
      <c r="WC243" s="38"/>
      <c r="WD243" s="38"/>
      <c r="WE243" s="38"/>
      <c r="WF243" s="38"/>
      <c r="WG243" s="38"/>
      <c r="WH243" s="38"/>
      <c r="WI243" s="38"/>
      <c r="WJ243" s="38"/>
      <c r="WK243" s="38"/>
      <c r="WL243" s="38"/>
      <c r="WM243" s="38"/>
      <c r="WN243" s="38"/>
      <c r="WO243" s="38"/>
      <c r="WP243" s="38"/>
      <c r="WQ243" s="38">
        <v>1</v>
      </c>
      <c r="WR243" s="38"/>
      <c r="WS243" s="38"/>
      <c r="WT243" s="38"/>
      <c r="WU243" s="38"/>
      <c r="WV243" s="38"/>
      <c r="WW243" s="38"/>
      <c r="WX243" s="38"/>
      <c r="WY243" s="38"/>
      <c r="WZ243" s="38"/>
      <c r="XA243" s="38"/>
      <c r="XB243" s="38"/>
      <c r="XC243" s="38"/>
      <c r="XD243" s="38"/>
      <c r="XE243" s="38"/>
      <c r="XF243" s="38"/>
      <c r="XG243" s="38"/>
      <c r="XH243" s="38"/>
      <c r="XI243" s="38"/>
      <c r="XJ243" s="38"/>
      <c r="XK243" s="38"/>
      <c r="XL243" s="38"/>
      <c r="XM243" s="38"/>
      <c r="XN243" s="38"/>
      <c r="XO243" s="38"/>
      <c r="XP243" s="38"/>
      <c r="XQ243" s="38"/>
      <c r="XR243" s="38"/>
      <c r="XS243" s="38"/>
      <c r="XT243" s="38"/>
      <c r="XU243" s="38"/>
      <c r="XV243" s="38"/>
      <c r="XW243" s="38"/>
      <c r="XX243" s="38"/>
      <c r="XY243" s="38"/>
      <c r="XZ243" s="38"/>
      <c r="YA243" s="38"/>
      <c r="YB243" s="38"/>
      <c r="YC243" s="38"/>
      <c r="YD243" s="38"/>
      <c r="YE243" s="38"/>
      <c r="YF243" s="38"/>
      <c r="YG243" s="38"/>
      <c r="YH243" s="38"/>
      <c r="YI243" s="38"/>
      <c r="YJ243" s="38"/>
      <c r="YK243" s="38"/>
      <c r="YL243" s="38"/>
      <c r="YM243" s="38"/>
      <c r="YN243" s="38"/>
      <c r="YO243" s="38"/>
      <c r="YP243" s="38"/>
      <c r="YQ243" s="38"/>
      <c r="YR243" s="38"/>
      <c r="YS243" s="38"/>
      <c r="YT243" s="38"/>
      <c r="YU243" s="38"/>
      <c r="YV243" s="38"/>
      <c r="YW243" s="38"/>
      <c r="YX243" s="38"/>
      <c r="YY243" s="38"/>
      <c r="YZ243" s="38"/>
      <c r="ZA243" s="38"/>
      <c r="ZB243" s="38"/>
      <c r="ZC243" s="38"/>
      <c r="ZD243" s="38"/>
      <c r="ZE243" s="38"/>
      <c r="ZF243" s="38"/>
      <c r="ZG243" s="38"/>
      <c r="ZH243" s="38"/>
      <c r="ZI243" s="38"/>
      <c r="ZJ243" s="38"/>
      <c r="ZK243" s="38"/>
      <c r="ZL243" s="38"/>
      <c r="ZM243" s="38"/>
      <c r="ZN243" s="38"/>
      <c r="ZO243" s="38"/>
      <c r="ZP243" s="38"/>
      <c r="ZQ243" s="38">
        <v>10</v>
      </c>
      <c r="ZR243" s="38"/>
      <c r="ZS243" s="38"/>
      <c r="ZT243" s="38"/>
      <c r="ZU243" s="38"/>
      <c r="ZV243" s="38"/>
      <c r="ZW243" s="38">
        <v>10</v>
      </c>
      <c r="ZX243" s="38"/>
      <c r="ZY243" s="38"/>
      <c r="ZZ243" s="38"/>
      <c r="AAA243" s="38"/>
      <c r="AAB243" s="38"/>
      <c r="AAC243" s="38"/>
      <c r="AAD243" s="38"/>
      <c r="AAE243" s="38"/>
      <c r="AAF243" s="38"/>
      <c r="AAG243" s="38"/>
      <c r="AAH243" s="38"/>
      <c r="AAI243" s="38"/>
      <c r="AAJ243" s="31">
        <f t="shared" si="21"/>
        <v>0</v>
      </c>
      <c r="AAK243" s="5"/>
    </row>
    <row r="244" spans="1:736" s="36" customFormat="1" x14ac:dyDescent="0.25">
      <c r="A244" s="43" t="s">
        <v>661</v>
      </c>
      <c r="B244" s="77">
        <f t="shared" si="20"/>
        <v>3</v>
      </c>
      <c r="C244" s="69">
        <v>1</v>
      </c>
      <c r="D244" s="71">
        <v>43461</v>
      </c>
      <c r="E244" s="79">
        <v>20.72</v>
      </c>
      <c r="F244" s="79">
        <f t="shared" ref="F244" si="24">E244*B244</f>
        <v>62.16</v>
      </c>
      <c r="G244" s="77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  <c r="AK244" s="38"/>
      <c r="AL244" s="38"/>
      <c r="AM244" s="38"/>
      <c r="AN244" s="38"/>
      <c r="AO244" s="38"/>
      <c r="AP244" s="38"/>
      <c r="AQ244" s="38"/>
      <c r="AR244" s="38"/>
      <c r="AS244" s="38"/>
      <c r="AT244" s="38"/>
      <c r="AU244" s="38"/>
      <c r="AV244" s="38"/>
      <c r="AW244" s="38"/>
      <c r="AX244" s="38"/>
      <c r="AY244" s="38"/>
      <c r="AZ244" s="38"/>
      <c r="BA244" s="38"/>
      <c r="BB244" s="38"/>
      <c r="BC244" s="38"/>
      <c r="BD244" s="38"/>
      <c r="BE244" s="38"/>
      <c r="BF244" s="38"/>
      <c r="BG244" s="38"/>
      <c r="BH244" s="38"/>
      <c r="BI244" s="38"/>
      <c r="BJ244" s="38"/>
      <c r="BK244" s="38"/>
      <c r="BL244" s="38"/>
      <c r="BM244" s="38"/>
      <c r="BN244" s="38"/>
      <c r="BO244" s="38"/>
      <c r="BP244" s="38"/>
      <c r="BQ244" s="38"/>
      <c r="BR244" s="38"/>
      <c r="BS244" s="38"/>
      <c r="BT244" s="38"/>
      <c r="BU244" s="38"/>
      <c r="BV244" s="38"/>
      <c r="BW244" s="38"/>
      <c r="BX244" s="38"/>
      <c r="BY244" s="38"/>
      <c r="BZ244" s="38"/>
      <c r="CA244" s="38"/>
      <c r="CB244" s="38"/>
      <c r="CC244" s="38"/>
      <c r="CD244" s="38"/>
      <c r="CE244" s="38"/>
      <c r="CF244" s="38"/>
      <c r="CG244" s="38"/>
      <c r="CH244" s="38"/>
      <c r="CI244" s="38"/>
      <c r="CJ244" s="38"/>
      <c r="CK244" s="38"/>
      <c r="CL244" s="38"/>
      <c r="CM244" s="38"/>
      <c r="CN244" s="38"/>
      <c r="CO244" s="38"/>
      <c r="CP244" s="38"/>
      <c r="CQ244" s="38"/>
      <c r="CR244" s="38"/>
      <c r="CS244" s="38"/>
      <c r="CT244" s="38"/>
      <c r="CU244" s="38"/>
      <c r="CV244" s="38"/>
      <c r="CW244" s="38"/>
      <c r="CX244" s="38"/>
      <c r="CY244" s="38"/>
      <c r="CZ244" s="38"/>
      <c r="DA244" s="38"/>
      <c r="DB244" s="38"/>
      <c r="DC244" s="38"/>
      <c r="DD244" s="38"/>
      <c r="DE244" s="38"/>
      <c r="DF244" s="38"/>
      <c r="DG244" s="38"/>
      <c r="DH244" s="38"/>
      <c r="DI244" s="38"/>
      <c r="DJ244" s="38"/>
      <c r="DK244" s="38"/>
      <c r="DL244" s="38"/>
      <c r="DM244" s="38"/>
      <c r="DN244" s="38"/>
      <c r="DO244" s="38"/>
      <c r="DP244" s="38"/>
      <c r="DQ244" s="38"/>
      <c r="DR244" s="38"/>
      <c r="DS244" s="38"/>
      <c r="DT244" s="38"/>
      <c r="DU244" s="38"/>
      <c r="DV244" s="38"/>
      <c r="DW244" s="38"/>
      <c r="DX244" s="38"/>
      <c r="DY244" s="38"/>
      <c r="DZ244" s="38"/>
      <c r="EA244" s="38"/>
      <c r="EB244" s="38"/>
      <c r="EC244" s="38"/>
      <c r="ED244" s="38"/>
      <c r="EE244" s="38"/>
      <c r="EF244" s="38"/>
      <c r="EG244" s="38"/>
      <c r="EH244" s="38"/>
      <c r="EI244" s="38"/>
      <c r="EJ244" s="38"/>
      <c r="EK244" s="38"/>
      <c r="EL244" s="38"/>
      <c r="EM244" s="38"/>
      <c r="EN244" s="38"/>
      <c r="EO244" s="38"/>
      <c r="EP244" s="38"/>
      <c r="EQ244" s="38"/>
      <c r="ER244" s="38"/>
      <c r="ES244" s="38"/>
      <c r="ET244" s="38"/>
      <c r="EU244" s="38"/>
      <c r="EV244" s="38"/>
      <c r="EW244" s="38"/>
      <c r="EX244" s="38"/>
      <c r="EY244" s="38"/>
      <c r="EZ244" s="38"/>
      <c r="FA244" s="38"/>
      <c r="FB244" s="38"/>
      <c r="FC244" s="38"/>
      <c r="FD244" s="38"/>
      <c r="FE244" s="38"/>
      <c r="FF244" s="38"/>
      <c r="FG244" s="38"/>
      <c r="FH244" s="38"/>
      <c r="FI244" s="38"/>
      <c r="FJ244" s="38"/>
      <c r="FK244" s="38"/>
      <c r="FL244" s="38"/>
      <c r="FM244" s="38"/>
      <c r="FN244" s="38"/>
      <c r="FO244" s="38"/>
      <c r="FP244" s="38"/>
      <c r="FQ244" s="38"/>
      <c r="FR244" s="38"/>
      <c r="FS244" s="38"/>
      <c r="FT244" s="38"/>
      <c r="FU244" s="38"/>
      <c r="FV244" s="38"/>
      <c r="FW244" s="38"/>
      <c r="FX244" s="38"/>
      <c r="FY244" s="38"/>
      <c r="FZ244" s="38"/>
      <c r="GA244" s="38"/>
      <c r="GB244" s="38"/>
      <c r="GC244" s="38"/>
      <c r="GD244" s="38"/>
      <c r="GE244" s="38"/>
      <c r="GF244" s="38"/>
      <c r="GG244" s="38"/>
      <c r="GH244" s="38"/>
      <c r="GI244" s="38"/>
      <c r="GJ244" s="38"/>
      <c r="GK244" s="38"/>
      <c r="GL244" s="38"/>
      <c r="GM244" s="38"/>
      <c r="GN244" s="38"/>
      <c r="GO244" s="38"/>
      <c r="GP244" s="38"/>
      <c r="GQ244" s="38"/>
      <c r="GR244" s="38"/>
      <c r="GS244" s="38"/>
      <c r="GT244" s="38"/>
      <c r="GU244" s="38"/>
      <c r="GV244" s="38"/>
      <c r="GW244" s="38"/>
      <c r="GX244" s="38"/>
      <c r="GY244" s="38"/>
      <c r="GZ244" s="38"/>
      <c r="HA244" s="38"/>
      <c r="HB244" s="38"/>
      <c r="HC244" s="38"/>
      <c r="HD244" s="38"/>
      <c r="HE244" s="38"/>
      <c r="HF244" s="38"/>
      <c r="HG244" s="38"/>
      <c r="HH244" s="38"/>
      <c r="HI244" s="38"/>
      <c r="HJ244" s="38"/>
      <c r="HK244" s="38"/>
      <c r="HL244" s="38"/>
      <c r="HM244" s="38"/>
      <c r="HN244" s="38"/>
      <c r="HO244" s="38"/>
      <c r="HP244" s="38"/>
      <c r="HQ244" s="38"/>
      <c r="HR244" s="38"/>
      <c r="HS244" s="38"/>
      <c r="HT244" s="38"/>
      <c r="HU244" s="38"/>
      <c r="HV244" s="38"/>
      <c r="HW244" s="38"/>
      <c r="HX244" s="38"/>
      <c r="HY244" s="38"/>
      <c r="HZ244" s="38"/>
      <c r="IA244" s="38"/>
      <c r="IB244" s="38"/>
      <c r="IC244" s="38"/>
      <c r="ID244" s="38"/>
      <c r="IE244" s="38"/>
      <c r="IF244" s="38"/>
      <c r="IG244" s="38"/>
      <c r="IH244" s="38"/>
      <c r="II244" s="38"/>
      <c r="IJ244" s="38"/>
      <c r="IK244" s="38"/>
      <c r="IL244" s="38"/>
      <c r="IM244" s="38"/>
      <c r="IN244" s="38"/>
      <c r="IO244" s="38"/>
      <c r="IP244" s="38"/>
      <c r="IQ244" s="38"/>
      <c r="IR244" s="38"/>
      <c r="IS244" s="38"/>
      <c r="IT244" s="38"/>
      <c r="IU244" s="38"/>
      <c r="IV244" s="38"/>
      <c r="IW244" s="38"/>
      <c r="IX244" s="38"/>
      <c r="IY244" s="38"/>
      <c r="IZ244" s="38"/>
      <c r="JA244" s="38"/>
      <c r="JB244" s="38"/>
      <c r="JC244" s="38"/>
      <c r="JD244" s="38"/>
      <c r="JE244" s="38"/>
      <c r="JF244" s="38"/>
      <c r="JG244" s="38"/>
      <c r="JH244" s="38"/>
      <c r="JI244" s="38"/>
      <c r="JJ244" s="38"/>
      <c r="JK244" s="38"/>
      <c r="JL244" s="38"/>
      <c r="JM244" s="38"/>
      <c r="JN244" s="38"/>
      <c r="JO244" s="38"/>
      <c r="JP244" s="38"/>
      <c r="JQ244" s="38"/>
      <c r="JR244" s="38"/>
      <c r="JS244" s="38"/>
      <c r="JT244" s="38"/>
      <c r="JU244" s="38"/>
      <c r="JV244" s="38"/>
      <c r="JW244" s="38"/>
      <c r="JX244" s="38"/>
      <c r="JY244" s="38"/>
      <c r="JZ244" s="38"/>
      <c r="KA244" s="38"/>
      <c r="KB244" s="38"/>
      <c r="KC244" s="38"/>
      <c r="KD244" s="38"/>
      <c r="KE244" s="38"/>
      <c r="KF244" s="38"/>
      <c r="KG244" s="38"/>
      <c r="KH244" s="38"/>
      <c r="KI244" s="38"/>
      <c r="KJ244" s="38"/>
      <c r="KK244" s="38"/>
      <c r="KL244" s="38"/>
      <c r="KM244" s="38"/>
      <c r="KN244" s="38"/>
      <c r="KO244" s="38"/>
      <c r="KP244" s="38"/>
      <c r="KQ244" s="38"/>
      <c r="KR244" s="38"/>
      <c r="KS244" s="38"/>
      <c r="KT244" s="38"/>
      <c r="KU244" s="38"/>
      <c r="KV244" s="38"/>
      <c r="KW244" s="38"/>
      <c r="KX244" s="38"/>
      <c r="KY244" s="38"/>
      <c r="KZ244" s="38"/>
      <c r="LA244" s="38"/>
      <c r="LB244" s="38"/>
      <c r="LC244" s="38"/>
      <c r="LD244" s="38"/>
      <c r="LE244" s="38"/>
      <c r="LF244" s="38"/>
      <c r="LG244" s="38"/>
      <c r="LH244" s="38"/>
      <c r="LI244" s="38"/>
      <c r="LJ244" s="38"/>
      <c r="LK244" s="38"/>
      <c r="LL244" s="38"/>
      <c r="LM244" s="38"/>
      <c r="LN244" s="38"/>
      <c r="LO244" s="38"/>
      <c r="LP244" s="38"/>
      <c r="LQ244" s="38"/>
      <c r="LR244" s="38"/>
      <c r="LS244" s="38"/>
      <c r="LT244" s="38"/>
      <c r="LU244" s="38"/>
      <c r="LV244" s="38"/>
      <c r="LW244" s="38"/>
      <c r="LX244" s="38"/>
      <c r="LY244" s="38"/>
      <c r="LZ244" s="38"/>
      <c r="MA244" s="38"/>
      <c r="MB244" s="38"/>
      <c r="MC244" s="38"/>
      <c r="MD244" s="38"/>
      <c r="ME244" s="38"/>
      <c r="MF244" s="38"/>
      <c r="MG244" s="38"/>
      <c r="MH244" s="38"/>
      <c r="MI244" s="38"/>
      <c r="MJ244" s="38"/>
      <c r="MK244" s="38"/>
      <c r="ML244" s="38"/>
      <c r="MM244" s="38"/>
      <c r="MN244" s="38"/>
      <c r="MO244" s="38"/>
      <c r="MP244" s="38"/>
      <c r="MQ244" s="38"/>
      <c r="MR244" s="38"/>
      <c r="MS244" s="38"/>
      <c r="MT244" s="38"/>
      <c r="MU244" s="38"/>
      <c r="MV244" s="38"/>
      <c r="MW244" s="38"/>
      <c r="MX244" s="38"/>
      <c r="MY244" s="38"/>
      <c r="MZ244" s="38"/>
      <c r="NA244" s="38"/>
      <c r="NB244" s="38"/>
      <c r="NC244" s="38"/>
      <c r="ND244" s="38"/>
      <c r="NE244" s="38"/>
      <c r="NF244" s="38"/>
      <c r="NG244" s="38"/>
      <c r="NH244" s="38"/>
      <c r="NI244" s="38"/>
      <c r="NJ244" s="38"/>
      <c r="NK244" s="38"/>
      <c r="NL244" s="38"/>
      <c r="NM244" s="38"/>
      <c r="NN244" s="38"/>
      <c r="NO244" s="38"/>
      <c r="NP244" s="38"/>
      <c r="NQ244" s="38"/>
      <c r="NR244" s="38"/>
      <c r="NS244" s="38"/>
      <c r="NT244" s="38"/>
      <c r="NU244" s="38"/>
      <c r="NV244" s="38"/>
      <c r="NW244" s="38"/>
      <c r="NX244" s="38"/>
      <c r="NY244" s="38"/>
      <c r="NZ244" s="38"/>
      <c r="OA244" s="38"/>
      <c r="OB244" s="38"/>
      <c r="OC244" s="38"/>
      <c r="OD244" s="38"/>
      <c r="OE244" s="38"/>
      <c r="OF244" s="38"/>
      <c r="OG244" s="38"/>
      <c r="OH244" s="38"/>
      <c r="OI244" s="38"/>
      <c r="OJ244" s="38"/>
      <c r="OK244" s="38"/>
      <c r="OL244" s="38"/>
      <c r="OM244" s="38"/>
      <c r="ON244" s="38"/>
      <c r="OO244" s="38"/>
      <c r="OP244" s="38"/>
      <c r="OQ244" s="38"/>
      <c r="OR244" s="38"/>
      <c r="OS244" s="38"/>
      <c r="OT244" s="38"/>
      <c r="OU244" s="38"/>
      <c r="OV244" s="38"/>
      <c r="OW244" s="38"/>
      <c r="OX244" s="38"/>
      <c r="OY244" s="38"/>
      <c r="OZ244" s="38"/>
      <c r="PA244" s="38"/>
      <c r="PB244" s="38"/>
      <c r="PC244" s="38"/>
      <c r="PD244" s="38"/>
      <c r="PE244" s="38"/>
      <c r="PF244" s="38"/>
      <c r="PG244" s="38"/>
      <c r="PH244" s="38"/>
      <c r="PI244" s="38"/>
      <c r="PJ244" s="38"/>
      <c r="PK244" s="38"/>
      <c r="PL244" s="38"/>
      <c r="PM244" s="38"/>
      <c r="PN244" s="38"/>
      <c r="PO244" s="38"/>
      <c r="PP244" s="38"/>
      <c r="PQ244" s="38"/>
      <c r="PR244" s="38"/>
      <c r="PS244" s="38"/>
      <c r="PT244" s="38"/>
      <c r="PU244" s="38"/>
      <c r="PV244" s="38"/>
      <c r="PW244" s="38"/>
      <c r="PX244" s="38"/>
      <c r="PY244" s="38"/>
      <c r="PZ244" s="38"/>
      <c r="QA244" s="38"/>
      <c r="QB244" s="38"/>
      <c r="QC244" s="38"/>
      <c r="QD244" s="38"/>
      <c r="QE244" s="38"/>
      <c r="QF244" s="38"/>
      <c r="QG244" s="38"/>
      <c r="QH244" s="38"/>
      <c r="QI244" s="38"/>
      <c r="QJ244" s="38"/>
      <c r="QK244" s="38"/>
      <c r="QL244" s="38"/>
      <c r="QM244" s="38"/>
      <c r="QN244" s="38"/>
      <c r="QO244" s="38"/>
      <c r="QP244" s="38"/>
      <c r="QQ244" s="38"/>
      <c r="QR244" s="38"/>
      <c r="QS244" s="38"/>
      <c r="QT244" s="38"/>
      <c r="QU244" s="38"/>
      <c r="QV244" s="38"/>
      <c r="QW244" s="38"/>
      <c r="QX244" s="38"/>
      <c r="QY244" s="38"/>
      <c r="QZ244" s="38"/>
      <c r="RA244" s="38"/>
      <c r="RB244" s="38"/>
      <c r="RC244" s="38"/>
      <c r="RD244" s="38"/>
      <c r="RE244" s="38"/>
      <c r="RF244" s="38"/>
      <c r="RG244" s="38"/>
      <c r="RH244" s="38"/>
      <c r="RI244" s="38"/>
      <c r="RJ244" s="38"/>
      <c r="RK244" s="38"/>
      <c r="RL244" s="38"/>
      <c r="RM244" s="38"/>
      <c r="RN244" s="38"/>
      <c r="RO244" s="38"/>
      <c r="RP244" s="38"/>
      <c r="RQ244" s="38"/>
      <c r="RR244" s="38"/>
      <c r="RS244" s="38"/>
      <c r="RT244" s="38"/>
      <c r="RU244" s="38"/>
      <c r="RV244" s="38"/>
      <c r="RW244" s="38"/>
      <c r="RX244" s="38"/>
      <c r="RY244" s="38"/>
      <c r="RZ244" s="38"/>
      <c r="SA244" s="38"/>
      <c r="SB244" s="38"/>
      <c r="SC244" s="38"/>
      <c r="SD244" s="38"/>
      <c r="SE244" s="38"/>
      <c r="SF244" s="38"/>
      <c r="SG244" s="38"/>
      <c r="SH244" s="38"/>
      <c r="SI244" s="38"/>
      <c r="SJ244" s="38"/>
      <c r="SK244" s="38"/>
      <c r="SL244" s="38"/>
      <c r="SM244" s="38"/>
      <c r="SN244" s="38"/>
      <c r="SO244" s="38"/>
      <c r="SP244" s="38"/>
      <c r="SQ244" s="38"/>
      <c r="SR244" s="38"/>
      <c r="SS244" s="38"/>
      <c r="ST244" s="38"/>
      <c r="SU244" s="38"/>
      <c r="SV244" s="38"/>
      <c r="SW244" s="38"/>
      <c r="SX244" s="38"/>
      <c r="SY244" s="38"/>
      <c r="SZ244" s="38"/>
      <c r="TA244" s="38"/>
      <c r="TB244" s="38"/>
      <c r="TC244" s="38"/>
      <c r="TD244" s="38"/>
      <c r="TE244" s="38"/>
      <c r="TF244" s="38"/>
      <c r="TG244" s="38"/>
      <c r="TH244" s="38"/>
      <c r="TI244" s="38"/>
      <c r="TJ244" s="38"/>
      <c r="TK244" s="38"/>
      <c r="TL244" s="38"/>
      <c r="TM244" s="38"/>
      <c r="TN244" s="38"/>
      <c r="TO244" s="38"/>
      <c r="TP244" s="38"/>
      <c r="TQ244" s="38"/>
      <c r="TR244" s="38"/>
      <c r="TS244" s="38"/>
      <c r="TT244" s="38"/>
      <c r="TU244" s="38"/>
      <c r="TV244" s="38"/>
      <c r="TW244" s="38"/>
      <c r="TX244" s="38"/>
      <c r="TY244" s="38"/>
      <c r="TZ244" s="38"/>
      <c r="UA244" s="38"/>
      <c r="UB244" s="38"/>
      <c r="UC244" s="38"/>
      <c r="UD244" s="38"/>
      <c r="UE244" s="38"/>
      <c r="UF244" s="38"/>
      <c r="UG244" s="38"/>
      <c r="UH244" s="38"/>
      <c r="UI244" s="38"/>
      <c r="UJ244" s="38"/>
      <c r="UK244" s="38"/>
      <c r="UL244" s="38"/>
      <c r="UM244" s="38"/>
      <c r="UN244" s="38"/>
      <c r="UO244" s="38"/>
      <c r="UP244" s="38"/>
      <c r="UQ244" s="38"/>
      <c r="UR244" s="38"/>
      <c r="US244" s="38"/>
      <c r="UT244" s="38"/>
      <c r="UU244" s="38"/>
      <c r="UV244" s="38"/>
      <c r="UW244" s="38"/>
      <c r="UX244" s="38"/>
      <c r="UY244" s="38"/>
      <c r="UZ244" s="38"/>
      <c r="VA244" s="38"/>
      <c r="VB244" s="38"/>
      <c r="VC244" s="38"/>
      <c r="VD244" s="38"/>
      <c r="VE244" s="38"/>
      <c r="VF244" s="38"/>
      <c r="VG244" s="38"/>
      <c r="VH244" s="38"/>
      <c r="VI244" s="38"/>
      <c r="VJ244" s="38"/>
      <c r="VK244" s="38"/>
      <c r="VL244" s="38"/>
      <c r="VM244" s="38"/>
      <c r="VN244" s="38"/>
      <c r="VO244" s="38"/>
      <c r="VP244" s="38"/>
      <c r="VQ244" s="38">
        <v>4</v>
      </c>
      <c r="VR244" s="38"/>
      <c r="VS244" s="38"/>
      <c r="VT244" s="38"/>
      <c r="VU244" s="38"/>
      <c r="VV244" s="38"/>
      <c r="VW244" s="38"/>
      <c r="VX244" s="38"/>
      <c r="VY244" s="38">
        <v>4</v>
      </c>
      <c r="VZ244" s="38"/>
      <c r="WA244" s="38"/>
      <c r="WB244" s="38"/>
      <c r="WC244" s="38"/>
      <c r="WD244" s="38"/>
      <c r="WE244" s="38"/>
      <c r="WF244" s="38"/>
      <c r="WG244" s="38"/>
      <c r="WH244" s="38"/>
      <c r="WI244" s="38"/>
      <c r="WJ244" s="38"/>
      <c r="WK244" s="38"/>
      <c r="WL244" s="38"/>
      <c r="WM244" s="38"/>
      <c r="WN244" s="38"/>
      <c r="WO244" s="38"/>
      <c r="WP244" s="38"/>
      <c r="WQ244" s="38"/>
      <c r="WR244" s="38"/>
      <c r="WS244" s="38"/>
      <c r="WT244" s="38"/>
      <c r="WU244" s="38"/>
      <c r="WV244" s="38"/>
      <c r="WW244" s="38"/>
      <c r="WX244" s="38"/>
      <c r="WY244" s="38"/>
      <c r="WZ244" s="38"/>
      <c r="XA244" s="38"/>
      <c r="XB244" s="38"/>
      <c r="XC244" s="38"/>
      <c r="XD244" s="38"/>
      <c r="XE244" s="38"/>
      <c r="XF244" s="38"/>
      <c r="XG244" s="38"/>
      <c r="XH244" s="38"/>
      <c r="XI244" s="38"/>
      <c r="XJ244" s="38"/>
      <c r="XK244" s="38"/>
      <c r="XL244" s="38"/>
      <c r="XM244" s="38"/>
      <c r="XN244" s="38"/>
      <c r="XO244" s="38"/>
      <c r="XP244" s="38"/>
      <c r="XQ244" s="38"/>
      <c r="XR244" s="38"/>
      <c r="XS244" s="38"/>
      <c r="XT244" s="38"/>
      <c r="XU244" s="38"/>
      <c r="XV244" s="38"/>
      <c r="XW244" s="38"/>
      <c r="XX244" s="38"/>
      <c r="XY244" s="38"/>
      <c r="XZ244" s="38"/>
      <c r="YA244" s="38"/>
      <c r="YB244" s="38"/>
      <c r="YC244" s="38"/>
      <c r="YD244" s="38"/>
      <c r="YE244" s="38"/>
      <c r="YF244" s="38"/>
      <c r="YG244" s="38"/>
      <c r="YH244" s="38"/>
      <c r="YI244" s="38"/>
      <c r="YJ244" s="38"/>
      <c r="YK244" s="38"/>
      <c r="YL244" s="38"/>
      <c r="YM244" s="38"/>
      <c r="YN244" s="38"/>
      <c r="YO244" s="38"/>
      <c r="YP244" s="38"/>
      <c r="YQ244" s="38"/>
      <c r="YR244" s="38"/>
      <c r="YS244" s="38"/>
      <c r="YT244" s="38"/>
      <c r="YU244" s="38"/>
      <c r="YV244" s="38"/>
      <c r="YW244" s="38"/>
      <c r="YX244" s="38"/>
      <c r="YY244" s="38"/>
      <c r="YZ244" s="38"/>
      <c r="ZA244" s="38"/>
      <c r="ZB244" s="38"/>
      <c r="ZC244" s="38"/>
      <c r="ZD244" s="38"/>
      <c r="ZE244" s="38"/>
      <c r="ZF244" s="38"/>
      <c r="ZG244" s="38"/>
      <c r="ZH244" s="38"/>
      <c r="ZI244" s="38"/>
      <c r="ZJ244" s="38"/>
      <c r="ZK244" s="38"/>
      <c r="ZL244" s="38"/>
      <c r="ZM244" s="38"/>
      <c r="ZN244" s="38"/>
      <c r="ZO244" s="38"/>
      <c r="ZP244" s="38"/>
      <c r="ZQ244" s="38">
        <v>3</v>
      </c>
      <c r="ZR244" s="38"/>
      <c r="ZS244" s="38"/>
      <c r="ZT244" s="38"/>
      <c r="ZU244" s="38"/>
      <c r="ZV244" s="38"/>
      <c r="ZW244" s="38">
        <v>3</v>
      </c>
      <c r="ZX244" s="38"/>
      <c r="ZY244" s="38"/>
      <c r="ZZ244" s="38"/>
      <c r="AAA244" s="38"/>
      <c r="AAB244" s="38"/>
      <c r="AAC244" s="38"/>
      <c r="AAD244" s="38"/>
      <c r="AAE244" s="38"/>
      <c r="AAF244" s="38"/>
      <c r="AAG244" s="38"/>
      <c r="AAH244" s="38"/>
      <c r="AAI244" s="38"/>
      <c r="AAJ244" s="31">
        <f t="shared" si="21"/>
        <v>0</v>
      </c>
      <c r="AAK244" s="5"/>
    </row>
    <row r="245" spans="1:736" s="36" customFormat="1" x14ac:dyDescent="0.25">
      <c r="A245" s="43" t="s">
        <v>204</v>
      </c>
      <c r="B245" s="77">
        <f t="shared" si="20"/>
        <v>0</v>
      </c>
      <c r="C245" s="69">
        <v>1</v>
      </c>
      <c r="D245" s="71">
        <v>42814</v>
      </c>
      <c r="E245" s="79">
        <v>21.28</v>
      </c>
      <c r="F245" s="79">
        <f t="shared" si="23"/>
        <v>0</v>
      </c>
      <c r="G245" s="77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  <c r="AK245" s="38"/>
      <c r="AL245" s="38"/>
      <c r="AM245" s="38"/>
      <c r="AN245" s="38"/>
      <c r="AO245" s="38"/>
      <c r="AP245" s="38"/>
      <c r="AQ245" s="38"/>
      <c r="AR245" s="38"/>
      <c r="AS245" s="38"/>
      <c r="AT245" s="38"/>
      <c r="AU245" s="38"/>
      <c r="AV245" s="38"/>
      <c r="AW245" s="38"/>
      <c r="AX245" s="38"/>
      <c r="AY245" s="38"/>
      <c r="AZ245" s="38"/>
      <c r="BA245" s="38"/>
      <c r="BB245" s="38"/>
      <c r="BC245" s="38"/>
      <c r="BD245" s="38"/>
      <c r="BE245" s="38"/>
      <c r="BF245" s="38"/>
      <c r="BG245" s="38"/>
      <c r="BH245" s="38"/>
      <c r="BI245" s="38"/>
      <c r="BJ245" s="38"/>
      <c r="BK245" s="38"/>
      <c r="BL245" s="38"/>
      <c r="BM245" s="38"/>
      <c r="BN245" s="38"/>
      <c r="BO245" s="38"/>
      <c r="BP245" s="38"/>
      <c r="BQ245" s="38"/>
      <c r="BR245" s="38"/>
      <c r="BS245" s="38"/>
      <c r="BT245" s="38"/>
      <c r="BU245" s="38"/>
      <c r="BV245" s="38"/>
      <c r="BW245" s="38"/>
      <c r="BX245" s="38"/>
      <c r="BY245" s="38"/>
      <c r="BZ245" s="38"/>
      <c r="CA245" s="38"/>
      <c r="CB245" s="38"/>
      <c r="CC245" s="38"/>
      <c r="CD245" s="38"/>
      <c r="CE245" s="38"/>
      <c r="CF245" s="38"/>
      <c r="CG245" s="38"/>
      <c r="CH245" s="38"/>
      <c r="CI245" s="38"/>
      <c r="CJ245" s="38"/>
      <c r="CK245" s="38"/>
      <c r="CL245" s="38"/>
      <c r="CM245" s="38"/>
      <c r="CN245" s="38"/>
      <c r="CO245" s="38"/>
      <c r="CP245" s="38"/>
      <c r="CQ245" s="38"/>
      <c r="CR245" s="38"/>
      <c r="CS245" s="38"/>
      <c r="CT245" s="38"/>
      <c r="CU245" s="38"/>
      <c r="CV245" s="38"/>
      <c r="CW245" s="38"/>
      <c r="CX245" s="38"/>
      <c r="CY245" s="38"/>
      <c r="CZ245" s="38"/>
      <c r="DA245" s="38"/>
      <c r="DB245" s="38"/>
      <c r="DC245" s="38"/>
      <c r="DD245" s="38"/>
      <c r="DE245" s="38"/>
      <c r="DF245" s="38"/>
      <c r="DG245" s="38"/>
      <c r="DH245" s="38"/>
      <c r="DI245" s="38"/>
      <c r="DJ245" s="38"/>
      <c r="DK245" s="38"/>
      <c r="DL245" s="38"/>
      <c r="DM245" s="38"/>
      <c r="DN245" s="38"/>
      <c r="DO245" s="38"/>
      <c r="DP245" s="38"/>
      <c r="DQ245" s="38"/>
      <c r="DR245" s="38"/>
      <c r="DS245" s="38"/>
      <c r="DT245" s="38"/>
      <c r="DU245" s="38"/>
      <c r="DV245" s="38"/>
      <c r="DW245" s="38"/>
      <c r="DX245" s="38"/>
      <c r="DY245" s="38"/>
      <c r="DZ245" s="38"/>
      <c r="EA245" s="38"/>
      <c r="EB245" s="38"/>
      <c r="EC245" s="38"/>
      <c r="ED245" s="38"/>
      <c r="EE245" s="38"/>
      <c r="EF245" s="38"/>
      <c r="EG245" s="38"/>
      <c r="EH245" s="38"/>
      <c r="EI245" s="38"/>
      <c r="EJ245" s="38"/>
      <c r="EK245" s="38"/>
      <c r="EL245" s="38"/>
      <c r="EM245" s="38"/>
      <c r="EN245" s="38"/>
      <c r="EO245" s="38"/>
      <c r="EP245" s="38"/>
      <c r="EQ245" s="38"/>
      <c r="ER245" s="38"/>
      <c r="ES245" s="38"/>
      <c r="ET245" s="38"/>
      <c r="EU245" s="38"/>
      <c r="EV245" s="38"/>
      <c r="EW245" s="38"/>
      <c r="EX245" s="38"/>
      <c r="EY245" s="38"/>
      <c r="EZ245" s="38"/>
      <c r="FA245" s="38"/>
      <c r="FB245" s="38"/>
      <c r="FC245" s="38"/>
      <c r="FD245" s="38"/>
      <c r="FE245" s="38"/>
      <c r="FF245" s="38"/>
      <c r="FG245" s="38"/>
      <c r="FH245" s="38"/>
      <c r="FI245" s="38"/>
      <c r="FJ245" s="38"/>
      <c r="FK245" s="38"/>
      <c r="FL245" s="38"/>
      <c r="FM245" s="38"/>
      <c r="FN245" s="38"/>
      <c r="FO245" s="38"/>
      <c r="FP245" s="38"/>
      <c r="FQ245" s="38"/>
      <c r="FR245" s="38"/>
      <c r="FS245" s="38"/>
      <c r="FT245" s="38"/>
      <c r="FU245" s="38"/>
      <c r="FV245" s="38"/>
      <c r="FW245" s="38"/>
      <c r="FX245" s="38"/>
      <c r="FY245" s="38"/>
      <c r="FZ245" s="38"/>
      <c r="GA245" s="38"/>
      <c r="GB245" s="38"/>
      <c r="GC245" s="38"/>
      <c r="GD245" s="38"/>
      <c r="GE245" s="38"/>
      <c r="GF245" s="38"/>
      <c r="GG245" s="38"/>
      <c r="GH245" s="38"/>
      <c r="GI245" s="38"/>
      <c r="GJ245" s="38"/>
      <c r="GK245" s="38"/>
      <c r="GL245" s="38"/>
      <c r="GM245" s="38"/>
      <c r="GN245" s="38"/>
      <c r="GO245" s="38"/>
      <c r="GP245" s="38"/>
      <c r="GQ245" s="38"/>
      <c r="GR245" s="38"/>
      <c r="GS245" s="38"/>
      <c r="GT245" s="38"/>
      <c r="GU245" s="38"/>
      <c r="GV245" s="38"/>
      <c r="GW245" s="38"/>
      <c r="GX245" s="38"/>
      <c r="GY245" s="38"/>
      <c r="GZ245" s="38"/>
      <c r="HA245" s="38"/>
      <c r="HB245" s="38"/>
      <c r="HC245" s="38"/>
      <c r="HD245" s="38"/>
      <c r="HE245" s="38"/>
      <c r="HF245" s="38"/>
      <c r="HG245" s="38"/>
      <c r="HH245" s="38"/>
      <c r="HI245" s="38"/>
      <c r="HJ245" s="38"/>
      <c r="HK245" s="38"/>
      <c r="HL245" s="38"/>
      <c r="HM245" s="38"/>
      <c r="HN245" s="38"/>
      <c r="HO245" s="38"/>
      <c r="HP245" s="38"/>
      <c r="HQ245" s="38"/>
      <c r="HR245" s="38"/>
      <c r="HS245" s="38"/>
      <c r="HT245" s="38"/>
      <c r="HU245" s="38"/>
      <c r="HV245" s="38"/>
      <c r="HW245" s="38"/>
      <c r="HX245" s="38"/>
      <c r="HY245" s="38"/>
      <c r="HZ245" s="38"/>
      <c r="IA245" s="38"/>
      <c r="IB245" s="38"/>
      <c r="IC245" s="38"/>
      <c r="ID245" s="38"/>
      <c r="IE245" s="38"/>
      <c r="IF245" s="38"/>
      <c r="IG245" s="38"/>
      <c r="IH245" s="38"/>
      <c r="II245" s="38"/>
      <c r="IJ245" s="38"/>
      <c r="IK245" s="38"/>
      <c r="IL245" s="38"/>
      <c r="IM245" s="38"/>
      <c r="IN245" s="38"/>
      <c r="IO245" s="38"/>
      <c r="IP245" s="38"/>
      <c r="IQ245" s="38"/>
      <c r="IR245" s="38"/>
      <c r="IS245" s="38"/>
      <c r="IT245" s="38"/>
      <c r="IU245" s="38"/>
      <c r="IV245" s="38"/>
      <c r="IW245" s="38"/>
      <c r="IX245" s="38"/>
      <c r="IY245" s="38"/>
      <c r="IZ245" s="38"/>
      <c r="JA245" s="38"/>
      <c r="JB245" s="38"/>
      <c r="JC245" s="38"/>
      <c r="JD245" s="38"/>
      <c r="JE245" s="38"/>
      <c r="JF245" s="38"/>
      <c r="JG245" s="38"/>
      <c r="JH245" s="38"/>
      <c r="JI245" s="38"/>
      <c r="JJ245" s="38"/>
      <c r="JK245" s="38"/>
      <c r="JL245" s="38"/>
      <c r="JM245" s="38"/>
      <c r="JN245" s="38"/>
      <c r="JO245" s="38"/>
      <c r="JP245" s="38"/>
      <c r="JQ245" s="38"/>
      <c r="JR245" s="38"/>
      <c r="JS245" s="38"/>
      <c r="JT245" s="38"/>
      <c r="JU245" s="38"/>
      <c r="JV245" s="38"/>
      <c r="JW245" s="38"/>
      <c r="JX245" s="38"/>
      <c r="JY245" s="38"/>
      <c r="JZ245" s="38"/>
      <c r="KA245" s="38"/>
      <c r="KB245" s="38"/>
      <c r="KC245" s="38"/>
      <c r="KD245" s="38"/>
      <c r="KE245" s="38"/>
      <c r="KF245" s="38"/>
      <c r="KG245" s="38"/>
      <c r="KH245" s="38"/>
      <c r="KI245" s="38"/>
      <c r="KJ245" s="38"/>
      <c r="KK245" s="38"/>
      <c r="KL245" s="38"/>
      <c r="KM245" s="38"/>
      <c r="KN245" s="38"/>
      <c r="KO245" s="38"/>
      <c r="KP245" s="38"/>
      <c r="KQ245" s="38"/>
      <c r="KR245" s="38"/>
      <c r="KS245" s="38"/>
      <c r="KT245" s="38"/>
      <c r="KU245" s="38"/>
      <c r="KV245" s="38"/>
      <c r="KW245" s="38"/>
      <c r="KX245" s="38"/>
      <c r="KY245" s="38"/>
      <c r="KZ245" s="38"/>
      <c r="LA245" s="38"/>
      <c r="LB245" s="38"/>
      <c r="LC245" s="38"/>
      <c r="LD245" s="38"/>
      <c r="LE245" s="38"/>
      <c r="LF245" s="38"/>
      <c r="LG245" s="38"/>
      <c r="LH245" s="38"/>
      <c r="LI245" s="38"/>
      <c r="LJ245" s="38"/>
      <c r="LK245" s="38"/>
      <c r="LL245" s="38"/>
      <c r="LM245" s="38"/>
      <c r="LN245" s="38"/>
      <c r="LO245" s="38"/>
      <c r="LP245" s="38"/>
      <c r="LQ245" s="38"/>
      <c r="LR245" s="38"/>
      <c r="LS245" s="38"/>
      <c r="LT245" s="38"/>
      <c r="LU245" s="38"/>
      <c r="LV245" s="38"/>
      <c r="LW245" s="38"/>
      <c r="LX245" s="38"/>
      <c r="LY245" s="38"/>
      <c r="LZ245" s="38"/>
      <c r="MA245" s="38"/>
      <c r="MB245" s="38"/>
      <c r="MC245" s="38"/>
      <c r="MD245" s="38"/>
      <c r="ME245" s="38"/>
      <c r="MF245" s="38"/>
      <c r="MG245" s="38"/>
      <c r="MH245" s="38"/>
      <c r="MI245" s="38"/>
      <c r="MJ245" s="38"/>
      <c r="MK245" s="38"/>
      <c r="ML245" s="38"/>
      <c r="MM245" s="38"/>
      <c r="MN245" s="38"/>
      <c r="MO245" s="38"/>
      <c r="MP245" s="38"/>
      <c r="MQ245" s="38"/>
      <c r="MR245" s="38"/>
      <c r="MS245" s="38"/>
      <c r="MT245" s="38"/>
      <c r="MU245" s="38"/>
      <c r="MV245" s="38"/>
      <c r="MW245" s="38"/>
      <c r="MX245" s="38"/>
      <c r="MY245" s="38"/>
      <c r="MZ245" s="38"/>
      <c r="NA245" s="38"/>
      <c r="NB245" s="38"/>
      <c r="NC245" s="38"/>
      <c r="ND245" s="38"/>
      <c r="NE245" s="38"/>
      <c r="NF245" s="38"/>
      <c r="NG245" s="38"/>
      <c r="NH245" s="38"/>
      <c r="NI245" s="38"/>
      <c r="NJ245" s="38"/>
      <c r="NK245" s="38"/>
      <c r="NL245" s="38"/>
      <c r="NM245" s="38"/>
      <c r="NN245" s="38"/>
      <c r="NO245" s="38"/>
      <c r="NP245" s="38"/>
      <c r="NQ245" s="38"/>
      <c r="NR245" s="38"/>
      <c r="NS245" s="38"/>
      <c r="NT245" s="38"/>
      <c r="NU245" s="38"/>
      <c r="NV245" s="38"/>
      <c r="NW245" s="38"/>
      <c r="NX245" s="38"/>
      <c r="NY245" s="38"/>
      <c r="NZ245" s="38"/>
      <c r="OA245" s="38"/>
      <c r="OB245" s="38"/>
      <c r="OC245" s="38"/>
      <c r="OD245" s="38"/>
      <c r="OE245" s="38"/>
      <c r="OF245" s="38"/>
      <c r="OG245" s="38"/>
      <c r="OH245" s="38"/>
      <c r="OI245" s="38"/>
      <c r="OJ245" s="38"/>
      <c r="OK245" s="38"/>
      <c r="OL245" s="38"/>
      <c r="OM245" s="38"/>
      <c r="ON245" s="38"/>
      <c r="OO245" s="38"/>
      <c r="OP245" s="38"/>
      <c r="OQ245" s="38"/>
      <c r="OR245" s="38"/>
      <c r="OS245" s="38"/>
      <c r="OT245" s="38"/>
      <c r="OU245" s="38"/>
      <c r="OV245" s="38"/>
      <c r="OW245" s="38"/>
      <c r="OX245" s="38"/>
      <c r="OY245" s="38"/>
      <c r="OZ245" s="38"/>
      <c r="PA245" s="38"/>
      <c r="PB245" s="38"/>
      <c r="PC245" s="38"/>
      <c r="PD245" s="38"/>
      <c r="PE245" s="38"/>
      <c r="PF245" s="38"/>
      <c r="PG245" s="38"/>
      <c r="PH245" s="38"/>
      <c r="PI245" s="38"/>
      <c r="PJ245" s="38"/>
      <c r="PK245" s="38"/>
      <c r="PL245" s="38"/>
      <c r="PM245" s="38"/>
      <c r="PN245" s="38"/>
      <c r="PO245" s="38"/>
      <c r="PP245" s="38"/>
      <c r="PQ245" s="38"/>
      <c r="PR245" s="38"/>
      <c r="PS245" s="38"/>
      <c r="PT245" s="38"/>
      <c r="PU245" s="38"/>
      <c r="PV245" s="38"/>
      <c r="PW245" s="38"/>
      <c r="PX245" s="38"/>
      <c r="PY245" s="38"/>
      <c r="PZ245" s="38"/>
      <c r="QA245" s="38"/>
      <c r="QB245" s="38"/>
      <c r="QC245" s="38"/>
      <c r="QD245" s="38"/>
      <c r="QE245" s="38"/>
      <c r="QF245" s="38"/>
      <c r="QG245" s="38"/>
      <c r="QH245" s="38"/>
      <c r="QI245" s="38"/>
      <c r="QJ245" s="38"/>
      <c r="QK245" s="38"/>
      <c r="QL245" s="38"/>
      <c r="QM245" s="38"/>
      <c r="QN245" s="38"/>
      <c r="QO245" s="38"/>
      <c r="QP245" s="38"/>
      <c r="QQ245" s="38"/>
      <c r="QR245" s="38"/>
      <c r="QS245" s="38"/>
      <c r="QT245" s="38"/>
      <c r="QU245" s="38"/>
      <c r="QV245" s="38"/>
      <c r="QW245" s="38"/>
      <c r="QX245" s="38"/>
      <c r="QY245" s="38"/>
      <c r="QZ245" s="38"/>
      <c r="RA245" s="38"/>
      <c r="RB245" s="38"/>
      <c r="RC245" s="38"/>
      <c r="RD245" s="38"/>
      <c r="RE245" s="38"/>
      <c r="RF245" s="38"/>
      <c r="RG245" s="38"/>
      <c r="RH245" s="38"/>
      <c r="RI245" s="38"/>
      <c r="RJ245" s="38"/>
      <c r="RK245" s="38"/>
      <c r="RL245" s="38"/>
      <c r="RM245" s="38"/>
      <c r="RN245" s="38"/>
      <c r="RO245" s="38"/>
      <c r="RP245" s="38"/>
      <c r="RQ245" s="38"/>
      <c r="RR245" s="38"/>
      <c r="RS245" s="38"/>
      <c r="RT245" s="38"/>
      <c r="RU245" s="38"/>
      <c r="RV245" s="38"/>
      <c r="RW245" s="38"/>
      <c r="RX245" s="38"/>
      <c r="RY245" s="38"/>
      <c r="RZ245" s="38"/>
      <c r="SA245" s="38"/>
      <c r="SB245" s="38"/>
      <c r="SC245" s="38"/>
      <c r="SD245" s="38"/>
      <c r="SE245" s="38"/>
      <c r="SF245" s="38"/>
      <c r="SG245" s="38"/>
      <c r="SH245" s="38"/>
      <c r="SI245" s="38"/>
      <c r="SJ245" s="38"/>
      <c r="SK245" s="38"/>
      <c r="SL245" s="38"/>
      <c r="SM245" s="38"/>
      <c r="SN245" s="38"/>
      <c r="SO245" s="38"/>
      <c r="SP245" s="38"/>
      <c r="SQ245" s="38"/>
      <c r="SR245" s="38"/>
      <c r="SS245" s="38"/>
      <c r="ST245" s="38"/>
      <c r="SU245" s="38"/>
      <c r="SV245" s="38"/>
      <c r="SW245" s="38"/>
      <c r="SX245" s="38"/>
      <c r="SY245" s="38"/>
      <c r="SZ245" s="38"/>
      <c r="TA245" s="38"/>
      <c r="TB245" s="38"/>
      <c r="TC245" s="38"/>
      <c r="TD245" s="38"/>
      <c r="TE245" s="38"/>
      <c r="TF245" s="38"/>
      <c r="TG245" s="38"/>
      <c r="TH245" s="38"/>
      <c r="TI245" s="38"/>
      <c r="TJ245" s="38"/>
      <c r="TK245" s="38"/>
      <c r="TL245" s="38"/>
      <c r="TM245" s="38"/>
      <c r="TN245" s="38"/>
      <c r="TO245" s="38"/>
      <c r="TP245" s="38"/>
      <c r="TQ245" s="38"/>
      <c r="TR245" s="38"/>
      <c r="TS245" s="38"/>
      <c r="TT245" s="38"/>
      <c r="TU245" s="38"/>
      <c r="TV245" s="38"/>
      <c r="TW245" s="38"/>
      <c r="TX245" s="38"/>
      <c r="TY245" s="38"/>
      <c r="TZ245" s="38"/>
      <c r="UA245" s="38"/>
      <c r="UB245" s="38"/>
      <c r="UC245" s="38"/>
      <c r="UD245" s="38"/>
      <c r="UE245" s="38"/>
      <c r="UF245" s="38"/>
      <c r="UG245" s="38"/>
      <c r="UH245" s="38"/>
      <c r="UI245" s="38"/>
      <c r="UJ245" s="38"/>
      <c r="UK245" s="38"/>
      <c r="UL245" s="38"/>
      <c r="UM245" s="38"/>
      <c r="UN245" s="38"/>
      <c r="UO245" s="38"/>
      <c r="UP245" s="38"/>
      <c r="UQ245" s="38"/>
      <c r="UR245" s="38"/>
      <c r="US245" s="38"/>
      <c r="UT245" s="38"/>
      <c r="UU245" s="38"/>
      <c r="UV245" s="38"/>
      <c r="UW245" s="38"/>
      <c r="UX245" s="38"/>
      <c r="UY245" s="38"/>
      <c r="UZ245" s="38"/>
      <c r="VA245" s="38"/>
      <c r="VB245" s="38"/>
      <c r="VC245" s="38"/>
      <c r="VD245" s="38"/>
      <c r="VE245" s="38"/>
      <c r="VF245" s="38"/>
      <c r="VG245" s="38"/>
      <c r="VH245" s="38"/>
      <c r="VI245" s="38"/>
      <c r="VJ245" s="38"/>
      <c r="VK245" s="38"/>
      <c r="VL245" s="38"/>
      <c r="VM245" s="38"/>
      <c r="VN245" s="38"/>
      <c r="VO245" s="38"/>
      <c r="VP245" s="38"/>
      <c r="VQ245" s="38"/>
      <c r="VR245" s="38"/>
      <c r="VS245" s="38"/>
      <c r="VT245" s="38"/>
      <c r="VU245" s="38"/>
      <c r="VV245" s="38"/>
      <c r="VW245" s="38"/>
      <c r="VX245" s="38"/>
      <c r="VY245" s="38"/>
      <c r="VZ245" s="38"/>
      <c r="WA245" s="38"/>
      <c r="WB245" s="38"/>
      <c r="WC245" s="38"/>
      <c r="WD245" s="38"/>
      <c r="WE245" s="38"/>
      <c r="WF245" s="38"/>
      <c r="WG245" s="38"/>
      <c r="WH245" s="38"/>
      <c r="WI245" s="38"/>
      <c r="WJ245" s="38"/>
      <c r="WK245" s="38"/>
      <c r="WL245" s="38"/>
      <c r="WM245" s="38"/>
      <c r="WN245" s="38"/>
      <c r="WO245" s="38"/>
      <c r="WP245" s="38"/>
      <c r="WQ245" s="38"/>
      <c r="WR245" s="38"/>
      <c r="WS245" s="38"/>
      <c r="WT245" s="38"/>
      <c r="WU245" s="38"/>
      <c r="WV245" s="38"/>
      <c r="WW245" s="38"/>
      <c r="WX245" s="38"/>
      <c r="WY245" s="38"/>
      <c r="WZ245" s="38"/>
      <c r="XA245" s="38"/>
      <c r="XB245" s="38"/>
      <c r="XC245" s="38"/>
      <c r="XD245" s="38"/>
      <c r="XE245" s="38"/>
      <c r="XF245" s="38"/>
      <c r="XG245" s="38"/>
      <c r="XH245" s="38"/>
      <c r="XI245" s="38"/>
      <c r="XJ245" s="38"/>
      <c r="XK245" s="38"/>
      <c r="XL245" s="38"/>
      <c r="XM245" s="38"/>
      <c r="XN245" s="38"/>
      <c r="XO245" s="38"/>
      <c r="XP245" s="38"/>
      <c r="XQ245" s="38"/>
      <c r="XR245" s="38"/>
      <c r="XS245" s="38"/>
      <c r="XT245" s="38"/>
      <c r="XU245" s="38"/>
      <c r="XV245" s="38"/>
      <c r="XW245" s="38"/>
      <c r="XX245" s="38"/>
      <c r="XY245" s="38"/>
      <c r="XZ245" s="38"/>
      <c r="YA245" s="38"/>
      <c r="YB245" s="38"/>
      <c r="YC245" s="38"/>
      <c r="YD245" s="38"/>
      <c r="YE245" s="38"/>
      <c r="YF245" s="38"/>
      <c r="YG245" s="38"/>
      <c r="YH245" s="38"/>
      <c r="YI245" s="38"/>
      <c r="YJ245" s="38"/>
      <c r="YK245" s="38"/>
      <c r="YL245" s="38"/>
      <c r="YM245" s="38"/>
      <c r="YN245" s="38"/>
      <c r="YO245" s="38"/>
      <c r="YP245" s="38"/>
      <c r="YQ245" s="38"/>
      <c r="YR245" s="38"/>
      <c r="YS245" s="38"/>
      <c r="YT245" s="38"/>
      <c r="YU245" s="38"/>
      <c r="YV245" s="38"/>
      <c r="YW245" s="38"/>
      <c r="YX245" s="38"/>
      <c r="YY245" s="38"/>
      <c r="YZ245" s="38"/>
      <c r="ZA245" s="38"/>
      <c r="ZB245" s="38"/>
      <c r="ZC245" s="38"/>
      <c r="ZD245" s="38"/>
      <c r="ZE245" s="38"/>
      <c r="ZF245" s="38"/>
      <c r="ZG245" s="38"/>
      <c r="ZH245" s="38"/>
      <c r="ZI245" s="38"/>
      <c r="ZJ245" s="38"/>
      <c r="ZK245" s="38"/>
      <c r="ZL245" s="38"/>
      <c r="ZM245" s="38"/>
      <c r="ZN245" s="38"/>
      <c r="ZO245" s="38"/>
      <c r="ZP245" s="38"/>
      <c r="ZQ245" s="38"/>
      <c r="ZR245" s="38"/>
      <c r="ZS245" s="38"/>
      <c r="ZT245" s="38"/>
      <c r="ZU245" s="38"/>
      <c r="ZV245" s="38"/>
      <c r="ZW245" s="38"/>
      <c r="ZX245" s="38"/>
      <c r="ZY245" s="38"/>
      <c r="ZZ245" s="38"/>
      <c r="AAA245" s="38"/>
      <c r="AAB245" s="38"/>
      <c r="AAC245" s="38"/>
      <c r="AAD245" s="38"/>
      <c r="AAE245" s="38"/>
      <c r="AAF245" s="38"/>
      <c r="AAG245" s="38"/>
      <c r="AAH245" s="38"/>
      <c r="AAI245" s="38"/>
      <c r="AAJ245" s="31">
        <f t="shared" si="21"/>
        <v>0</v>
      </c>
      <c r="AAK245" s="5"/>
    </row>
    <row r="246" spans="1:736" s="36" customFormat="1" x14ac:dyDescent="0.25">
      <c r="A246" s="43" t="s">
        <v>150</v>
      </c>
      <c r="B246" s="77">
        <f t="shared" si="20"/>
        <v>0</v>
      </c>
      <c r="C246" s="69">
        <v>1</v>
      </c>
      <c r="D246" s="71">
        <v>42773</v>
      </c>
      <c r="E246" s="79">
        <v>32</v>
      </c>
      <c r="F246" s="79">
        <f t="shared" si="23"/>
        <v>0</v>
      </c>
      <c r="G246" s="77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  <c r="AK246" s="38"/>
      <c r="AL246" s="38"/>
      <c r="AM246" s="38"/>
      <c r="AN246" s="38"/>
      <c r="AO246" s="38"/>
      <c r="AP246" s="38"/>
      <c r="AQ246" s="38"/>
      <c r="AR246" s="38"/>
      <c r="AS246" s="38"/>
      <c r="AT246" s="38"/>
      <c r="AU246" s="38"/>
      <c r="AV246" s="38"/>
      <c r="AW246" s="38"/>
      <c r="AX246" s="38"/>
      <c r="AY246" s="38"/>
      <c r="AZ246" s="38"/>
      <c r="BA246" s="38"/>
      <c r="BB246" s="38"/>
      <c r="BC246" s="38"/>
      <c r="BD246" s="38"/>
      <c r="BE246" s="38"/>
      <c r="BF246" s="38"/>
      <c r="BG246" s="38"/>
      <c r="BH246" s="38"/>
      <c r="BI246" s="38"/>
      <c r="BJ246" s="38"/>
      <c r="BK246" s="38"/>
      <c r="BL246" s="38"/>
      <c r="BM246" s="38"/>
      <c r="BN246" s="38"/>
      <c r="BO246" s="38"/>
      <c r="BP246" s="38"/>
      <c r="BQ246" s="38"/>
      <c r="BR246" s="38"/>
      <c r="BS246" s="38"/>
      <c r="BT246" s="38"/>
      <c r="BU246" s="38"/>
      <c r="BV246" s="38"/>
      <c r="BW246" s="38"/>
      <c r="BX246" s="38"/>
      <c r="BY246" s="38"/>
      <c r="BZ246" s="38"/>
      <c r="CA246" s="38"/>
      <c r="CB246" s="38"/>
      <c r="CC246" s="38"/>
      <c r="CD246" s="38"/>
      <c r="CE246" s="38"/>
      <c r="CF246" s="38"/>
      <c r="CG246" s="38"/>
      <c r="CH246" s="38"/>
      <c r="CI246" s="38"/>
      <c r="CJ246" s="38"/>
      <c r="CK246" s="38"/>
      <c r="CL246" s="38"/>
      <c r="CM246" s="38"/>
      <c r="CN246" s="38"/>
      <c r="CO246" s="38"/>
      <c r="CP246" s="38"/>
      <c r="CQ246" s="38"/>
      <c r="CR246" s="38"/>
      <c r="CS246" s="38"/>
      <c r="CT246" s="38"/>
      <c r="CU246" s="38"/>
      <c r="CV246" s="38"/>
      <c r="CW246" s="38"/>
      <c r="CX246" s="38"/>
      <c r="CY246" s="38"/>
      <c r="CZ246" s="38"/>
      <c r="DA246" s="38"/>
      <c r="DB246" s="38"/>
      <c r="DC246" s="38"/>
      <c r="DD246" s="38"/>
      <c r="DE246" s="38"/>
      <c r="DF246" s="38"/>
      <c r="DG246" s="38"/>
      <c r="DH246" s="38"/>
      <c r="DI246" s="38"/>
      <c r="DJ246" s="38"/>
      <c r="DK246" s="38"/>
      <c r="DL246" s="38"/>
      <c r="DM246" s="38"/>
      <c r="DN246" s="38"/>
      <c r="DO246" s="38"/>
      <c r="DP246" s="38"/>
      <c r="DQ246" s="38"/>
      <c r="DR246" s="38"/>
      <c r="DS246" s="38"/>
      <c r="DT246" s="38"/>
      <c r="DU246" s="38"/>
      <c r="DV246" s="38"/>
      <c r="DW246" s="38"/>
      <c r="DX246" s="38"/>
      <c r="DY246" s="38"/>
      <c r="DZ246" s="38"/>
      <c r="EA246" s="38"/>
      <c r="EB246" s="38"/>
      <c r="EC246" s="38"/>
      <c r="ED246" s="38"/>
      <c r="EE246" s="38"/>
      <c r="EF246" s="38"/>
      <c r="EG246" s="38"/>
      <c r="EH246" s="38"/>
      <c r="EI246" s="38"/>
      <c r="EJ246" s="38"/>
      <c r="EK246" s="38"/>
      <c r="EL246" s="38"/>
      <c r="EM246" s="38"/>
      <c r="EN246" s="38"/>
      <c r="EO246" s="38"/>
      <c r="EP246" s="38"/>
      <c r="EQ246" s="38"/>
      <c r="ER246" s="38"/>
      <c r="ES246" s="38"/>
      <c r="ET246" s="38"/>
      <c r="EU246" s="38"/>
      <c r="EV246" s="38"/>
      <c r="EW246" s="38"/>
      <c r="EX246" s="38"/>
      <c r="EY246" s="38"/>
      <c r="EZ246" s="38"/>
      <c r="FA246" s="38"/>
      <c r="FB246" s="38"/>
      <c r="FC246" s="38"/>
      <c r="FD246" s="38"/>
      <c r="FE246" s="38"/>
      <c r="FF246" s="38"/>
      <c r="FG246" s="38"/>
      <c r="FH246" s="38"/>
      <c r="FI246" s="38"/>
      <c r="FJ246" s="38"/>
      <c r="FK246" s="38"/>
      <c r="FL246" s="38"/>
      <c r="FM246" s="38"/>
      <c r="FN246" s="38"/>
      <c r="FO246" s="38"/>
      <c r="FP246" s="38"/>
      <c r="FQ246" s="38"/>
      <c r="FR246" s="38"/>
      <c r="FS246" s="38"/>
      <c r="FT246" s="38"/>
      <c r="FU246" s="38"/>
      <c r="FV246" s="38"/>
      <c r="FW246" s="38"/>
      <c r="FX246" s="38"/>
      <c r="FY246" s="38"/>
      <c r="FZ246" s="38"/>
      <c r="GA246" s="38"/>
      <c r="GB246" s="38"/>
      <c r="GC246" s="38"/>
      <c r="GD246" s="38"/>
      <c r="GE246" s="38"/>
      <c r="GF246" s="38"/>
      <c r="GG246" s="38"/>
      <c r="GH246" s="38"/>
      <c r="GI246" s="38"/>
      <c r="GJ246" s="38"/>
      <c r="GK246" s="38"/>
      <c r="GL246" s="38"/>
      <c r="GM246" s="38"/>
      <c r="GN246" s="38"/>
      <c r="GO246" s="38"/>
      <c r="GP246" s="38"/>
      <c r="GQ246" s="38"/>
      <c r="GR246" s="38"/>
      <c r="GS246" s="38"/>
      <c r="GT246" s="38"/>
      <c r="GU246" s="38"/>
      <c r="GV246" s="38"/>
      <c r="GW246" s="38"/>
      <c r="GX246" s="38"/>
      <c r="GY246" s="38"/>
      <c r="GZ246" s="38"/>
      <c r="HA246" s="38"/>
      <c r="HB246" s="38"/>
      <c r="HC246" s="38"/>
      <c r="HD246" s="38"/>
      <c r="HE246" s="38"/>
      <c r="HF246" s="38"/>
      <c r="HG246" s="38"/>
      <c r="HH246" s="38"/>
      <c r="HI246" s="38"/>
      <c r="HJ246" s="38"/>
      <c r="HK246" s="38"/>
      <c r="HL246" s="38"/>
      <c r="HM246" s="38"/>
      <c r="HN246" s="38"/>
      <c r="HO246" s="38"/>
      <c r="HP246" s="38"/>
      <c r="HQ246" s="38"/>
      <c r="HR246" s="38"/>
      <c r="HS246" s="38"/>
      <c r="HT246" s="38"/>
      <c r="HU246" s="38"/>
      <c r="HV246" s="38"/>
      <c r="HW246" s="38"/>
      <c r="HX246" s="38"/>
      <c r="HY246" s="38"/>
      <c r="HZ246" s="38"/>
      <c r="IA246" s="38"/>
      <c r="IB246" s="38"/>
      <c r="IC246" s="38"/>
      <c r="ID246" s="38"/>
      <c r="IE246" s="38"/>
      <c r="IF246" s="38"/>
      <c r="IG246" s="38"/>
      <c r="IH246" s="38"/>
      <c r="II246" s="38"/>
      <c r="IJ246" s="38"/>
      <c r="IK246" s="38"/>
      <c r="IL246" s="38"/>
      <c r="IM246" s="38"/>
      <c r="IN246" s="38"/>
      <c r="IO246" s="38"/>
      <c r="IP246" s="38"/>
      <c r="IQ246" s="38"/>
      <c r="IR246" s="38"/>
      <c r="IS246" s="38"/>
      <c r="IT246" s="38"/>
      <c r="IU246" s="38"/>
      <c r="IV246" s="38"/>
      <c r="IW246" s="38"/>
      <c r="IX246" s="38"/>
      <c r="IY246" s="38"/>
      <c r="IZ246" s="38"/>
      <c r="JA246" s="38"/>
      <c r="JB246" s="38"/>
      <c r="JC246" s="38"/>
      <c r="JD246" s="38"/>
      <c r="JE246" s="38"/>
      <c r="JF246" s="38"/>
      <c r="JG246" s="38"/>
      <c r="JH246" s="38"/>
      <c r="JI246" s="38"/>
      <c r="JJ246" s="38"/>
      <c r="JK246" s="38"/>
      <c r="JL246" s="38"/>
      <c r="JM246" s="38"/>
      <c r="JN246" s="38"/>
      <c r="JO246" s="38"/>
      <c r="JP246" s="38"/>
      <c r="JQ246" s="38"/>
      <c r="JR246" s="38"/>
      <c r="JS246" s="38"/>
      <c r="JT246" s="38"/>
      <c r="JU246" s="38"/>
      <c r="JV246" s="38"/>
      <c r="JW246" s="38"/>
      <c r="JX246" s="38"/>
      <c r="JY246" s="38"/>
      <c r="JZ246" s="38"/>
      <c r="KA246" s="38"/>
      <c r="KB246" s="38"/>
      <c r="KC246" s="38"/>
      <c r="KD246" s="38"/>
      <c r="KE246" s="38"/>
      <c r="KF246" s="38"/>
      <c r="KG246" s="38"/>
      <c r="KH246" s="38"/>
      <c r="KI246" s="38"/>
      <c r="KJ246" s="38"/>
      <c r="KK246" s="38"/>
      <c r="KL246" s="38"/>
      <c r="KM246" s="38"/>
      <c r="KN246" s="38"/>
      <c r="KO246" s="38"/>
      <c r="KP246" s="38"/>
      <c r="KQ246" s="38"/>
      <c r="KR246" s="38"/>
      <c r="KS246" s="38"/>
      <c r="KT246" s="38"/>
      <c r="KU246" s="38"/>
      <c r="KV246" s="38"/>
      <c r="KW246" s="38"/>
      <c r="KX246" s="38"/>
      <c r="KY246" s="38"/>
      <c r="KZ246" s="38"/>
      <c r="LA246" s="38"/>
      <c r="LB246" s="38"/>
      <c r="LC246" s="38"/>
      <c r="LD246" s="38"/>
      <c r="LE246" s="38"/>
      <c r="LF246" s="38"/>
      <c r="LG246" s="38"/>
      <c r="LH246" s="38"/>
      <c r="LI246" s="38"/>
      <c r="LJ246" s="38"/>
      <c r="LK246" s="38"/>
      <c r="LL246" s="38"/>
      <c r="LM246" s="38"/>
      <c r="LN246" s="38"/>
      <c r="LO246" s="38"/>
      <c r="LP246" s="38"/>
      <c r="LQ246" s="38"/>
      <c r="LR246" s="38"/>
      <c r="LS246" s="38"/>
      <c r="LT246" s="38"/>
      <c r="LU246" s="38"/>
      <c r="LV246" s="38"/>
      <c r="LW246" s="38"/>
      <c r="LX246" s="38"/>
      <c r="LY246" s="38"/>
      <c r="LZ246" s="38"/>
      <c r="MA246" s="38"/>
      <c r="MB246" s="38"/>
      <c r="MC246" s="38"/>
      <c r="MD246" s="38"/>
      <c r="ME246" s="38"/>
      <c r="MF246" s="38"/>
      <c r="MG246" s="38"/>
      <c r="MH246" s="38"/>
      <c r="MI246" s="38"/>
      <c r="MJ246" s="38"/>
      <c r="MK246" s="38"/>
      <c r="ML246" s="38"/>
      <c r="MM246" s="38"/>
      <c r="MN246" s="38"/>
      <c r="MO246" s="38"/>
      <c r="MP246" s="38"/>
      <c r="MQ246" s="38"/>
      <c r="MR246" s="38"/>
      <c r="MS246" s="38"/>
      <c r="MT246" s="38"/>
      <c r="MU246" s="38"/>
      <c r="MV246" s="38"/>
      <c r="MW246" s="38"/>
      <c r="MX246" s="38"/>
      <c r="MY246" s="38"/>
      <c r="MZ246" s="38"/>
      <c r="NA246" s="38"/>
      <c r="NB246" s="38"/>
      <c r="NC246" s="38"/>
      <c r="ND246" s="38"/>
      <c r="NE246" s="38"/>
      <c r="NF246" s="38"/>
      <c r="NG246" s="38"/>
      <c r="NH246" s="38"/>
      <c r="NI246" s="38"/>
      <c r="NJ246" s="38"/>
      <c r="NK246" s="38"/>
      <c r="NL246" s="38"/>
      <c r="NM246" s="38"/>
      <c r="NN246" s="38"/>
      <c r="NO246" s="38"/>
      <c r="NP246" s="38"/>
      <c r="NQ246" s="38"/>
      <c r="NR246" s="38"/>
      <c r="NS246" s="38"/>
      <c r="NT246" s="38"/>
      <c r="NU246" s="38"/>
      <c r="NV246" s="38"/>
      <c r="NW246" s="38"/>
      <c r="NX246" s="38"/>
      <c r="NY246" s="38"/>
      <c r="NZ246" s="38"/>
      <c r="OA246" s="38"/>
      <c r="OB246" s="38"/>
      <c r="OC246" s="38"/>
      <c r="OD246" s="38"/>
      <c r="OE246" s="38"/>
      <c r="OF246" s="38"/>
      <c r="OG246" s="38"/>
      <c r="OH246" s="38"/>
      <c r="OI246" s="38"/>
      <c r="OJ246" s="38"/>
      <c r="OK246" s="38"/>
      <c r="OL246" s="38"/>
      <c r="OM246" s="38"/>
      <c r="ON246" s="38"/>
      <c r="OO246" s="38"/>
      <c r="OP246" s="38"/>
      <c r="OQ246" s="38"/>
      <c r="OR246" s="38"/>
      <c r="OS246" s="38"/>
      <c r="OT246" s="38"/>
      <c r="OU246" s="38"/>
      <c r="OV246" s="38"/>
      <c r="OW246" s="38"/>
      <c r="OX246" s="38"/>
      <c r="OY246" s="38"/>
      <c r="OZ246" s="38"/>
      <c r="PA246" s="38"/>
      <c r="PB246" s="38"/>
      <c r="PC246" s="38"/>
      <c r="PD246" s="38"/>
      <c r="PE246" s="38"/>
      <c r="PF246" s="38"/>
      <c r="PG246" s="38"/>
      <c r="PH246" s="38"/>
      <c r="PI246" s="38"/>
      <c r="PJ246" s="38"/>
      <c r="PK246" s="38"/>
      <c r="PL246" s="38"/>
      <c r="PM246" s="38"/>
      <c r="PN246" s="38"/>
      <c r="PO246" s="38"/>
      <c r="PP246" s="38"/>
      <c r="PQ246" s="38"/>
      <c r="PR246" s="38"/>
      <c r="PS246" s="38"/>
      <c r="PT246" s="38"/>
      <c r="PU246" s="38"/>
      <c r="PV246" s="38"/>
      <c r="PW246" s="38"/>
      <c r="PX246" s="38"/>
      <c r="PY246" s="38"/>
      <c r="PZ246" s="38"/>
      <c r="QA246" s="38"/>
      <c r="QB246" s="38"/>
      <c r="QC246" s="38"/>
      <c r="QD246" s="38"/>
      <c r="QE246" s="38"/>
      <c r="QF246" s="38"/>
      <c r="QG246" s="38"/>
      <c r="QH246" s="38"/>
      <c r="QI246" s="38"/>
      <c r="QJ246" s="38"/>
      <c r="QK246" s="38"/>
      <c r="QL246" s="38"/>
      <c r="QM246" s="38"/>
      <c r="QN246" s="38"/>
      <c r="QO246" s="38"/>
      <c r="QP246" s="38"/>
      <c r="QQ246" s="38"/>
      <c r="QR246" s="38"/>
      <c r="QS246" s="38"/>
      <c r="QT246" s="38"/>
      <c r="QU246" s="38"/>
      <c r="QV246" s="38"/>
      <c r="QW246" s="38"/>
      <c r="QX246" s="38"/>
      <c r="QY246" s="38"/>
      <c r="QZ246" s="38"/>
      <c r="RA246" s="38"/>
      <c r="RB246" s="38"/>
      <c r="RC246" s="38"/>
      <c r="RD246" s="38"/>
      <c r="RE246" s="38"/>
      <c r="RF246" s="38"/>
      <c r="RG246" s="38"/>
      <c r="RH246" s="38"/>
      <c r="RI246" s="38"/>
      <c r="RJ246" s="38"/>
      <c r="RK246" s="38"/>
      <c r="RL246" s="38"/>
      <c r="RM246" s="38"/>
      <c r="RN246" s="38"/>
      <c r="RO246" s="38"/>
      <c r="RP246" s="38"/>
      <c r="RQ246" s="38"/>
      <c r="RR246" s="38"/>
      <c r="RS246" s="38"/>
      <c r="RT246" s="38"/>
      <c r="RU246" s="38"/>
      <c r="RV246" s="38"/>
      <c r="RW246" s="38"/>
      <c r="RX246" s="38"/>
      <c r="RY246" s="38"/>
      <c r="RZ246" s="38"/>
      <c r="SA246" s="38"/>
      <c r="SB246" s="38"/>
      <c r="SC246" s="38"/>
      <c r="SD246" s="38"/>
      <c r="SE246" s="38"/>
      <c r="SF246" s="38"/>
      <c r="SG246" s="38"/>
      <c r="SH246" s="38"/>
      <c r="SI246" s="38"/>
      <c r="SJ246" s="38"/>
      <c r="SK246" s="38"/>
      <c r="SL246" s="38"/>
      <c r="SM246" s="38"/>
      <c r="SN246" s="38"/>
      <c r="SO246" s="38"/>
      <c r="SP246" s="38"/>
      <c r="SQ246" s="38"/>
      <c r="SR246" s="38"/>
      <c r="SS246" s="38"/>
      <c r="ST246" s="38"/>
      <c r="SU246" s="38"/>
      <c r="SV246" s="38"/>
      <c r="SW246" s="38"/>
      <c r="SX246" s="38"/>
      <c r="SY246" s="38"/>
      <c r="SZ246" s="38"/>
      <c r="TA246" s="38"/>
      <c r="TB246" s="38"/>
      <c r="TC246" s="38"/>
      <c r="TD246" s="38"/>
      <c r="TE246" s="38"/>
      <c r="TF246" s="38"/>
      <c r="TG246" s="38"/>
      <c r="TH246" s="38"/>
      <c r="TI246" s="38"/>
      <c r="TJ246" s="38"/>
      <c r="TK246" s="38"/>
      <c r="TL246" s="38"/>
      <c r="TM246" s="38"/>
      <c r="TN246" s="38"/>
      <c r="TO246" s="38"/>
      <c r="TP246" s="38"/>
      <c r="TQ246" s="38"/>
      <c r="TR246" s="38"/>
      <c r="TS246" s="38"/>
      <c r="TT246" s="38"/>
      <c r="TU246" s="38"/>
      <c r="TV246" s="38"/>
      <c r="TW246" s="38"/>
      <c r="TX246" s="38"/>
      <c r="TY246" s="38"/>
      <c r="TZ246" s="38"/>
      <c r="UA246" s="38"/>
      <c r="UB246" s="38"/>
      <c r="UC246" s="38"/>
      <c r="UD246" s="38"/>
      <c r="UE246" s="38"/>
      <c r="UF246" s="38"/>
      <c r="UG246" s="38"/>
      <c r="UH246" s="38"/>
      <c r="UI246" s="38"/>
      <c r="UJ246" s="38"/>
      <c r="UK246" s="38"/>
      <c r="UL246" s="38"/>
      <c r="UM246" s="38"/>
      <c r="UN246" s="38"/>
      <c r="UO246" s="38"/>
      <c r="UP246" s="38"/>
      <c r="UQ246" s="38"/>
      <c r="UR246" s="38"/>
      <c r="US246" s="38"/>
      <c r="UT246" s="38"/>
      <c r="UU246" s="38"/>
      <c r="UV246" s="38"/>
      <c r="UW246" s="38"/>
      <c r="UX246" s="38"/>
      <c r="UY246" s="38"/>
      <c r="UZ246" s="38"/>
      <c r="VA246" s="38"/>
      <c r="VB246" s="38"/>
      <c r="VC246" s="38"/>
      <c r="VD246" s="38"/>
      <c r="VE246" s="38"/>
      <c r="VF246" s="38"/>
      <c r="VG246" s="38"/>
      <c r="VH246" s="38"/>
      <c r="VI246" s="38"/>
      <c r="VJ246" s="38"/>
      <c r="VK246" s="38"/>
      <c r="VL246" s="38"/>
      <c r="VM246" s="38"/>
      <c r="VN246" s="38"/>
      <c r="VO246" s="38"/>
      <c r="VP246" s="38"/>
      <c r="VQ246" s="38"/>
      <c r="VR246" s="38"/>
      <c r="VS246" s="38"/>
      <c r="VT246" s="38"/>
      <c r="VU246" s="38"/>
      <c r="VV246" s="38"/>
      <c r="VW246" s="38"/>
      <c r="VX246" s="38"/>
      <c r="VY246" s="38"/>
      <c r="VZ246" s="38"/>
      <c r="WA246" s="38"/>
      <c r="WB246" s="38"/>
      <c r="WC246" s="38"/>
      <c r="WD246" s="38"/>
      <c r="WE246" s="38"/>
      <c r="WF246" s="38"/>
      <c r="WG246" s="38"/>
      <c r="WH246" s="38"/>
      <c r="WI246" s="38"/>
      <c r="WJ246" s="38"/>
      <c r="WK246" s="38"/>
      <c r="WL246" s="38"/>
      <c r="WM246" s="38"/>
      <c r="WN246" s="38"/>
      <c r="WO246" s="38"/>
      <c r="WP246" s="38"/>
      <c r="WQ246" s="38"/>
      <c r="WR246" s="38"/>
      <c r="WS246" s="38"/>
      <c r="WT246" s="38"/>
      <c r="WU246" s="38"/>
      <c r="WV246" s="38"/>
      <c r="WW246" s="38"/>
      <c r="WX246" s="38"/>
      <c r="WY246" s="38"/>
      <c r="WZ246" s="38"/>
      <c r="XA246" s="38"/>
      <c r="XB246" s="38"/>
      <c r="XC246" s="38"/>
      <c r="XD246" s="38"/>
      <c r="XE246" s="38"/>
      <c r="XF246" s="38"/>
      <c r="XG246" s="38"/>
      <c r="XH246" s="38"/>
      <c r="XI246" s="38"/>
      <c r="XJ246" s="38"/>
      <c r="XK246" s="38"/>
      <c r="XL246" s="38"/>
      <c r="XM246" s="38"/>
      <c r="XN246" s="38"/>
      <c r="XO246" s="38"/>
      <c r="XP246" s="38"/>
      <c r="XQ246" s="38"/>
      <c r="XR246" s="38"/>
      <c r="XS246" s="38"/>
      <c r="XT246" s="38"/>
      <c r="XU246" s="38"/>
      <c r="XV246" s="38"/>
      <c r="XW246" s="38"/>
      <c r="XX246" s="38"/>
      <c r="XY246" s="38"/>
      <c r="XZ246" s="38"/>
      <c r="YA246" s="38"/>
      <c r="YB246" s="38"/>
      <c r="YC246" s="38"/>
      <c r="YD246" s="38"/>
      <c r="YE246" s="38"/>
      <c r="YF246" s="38"/>
      <c r="YG246" s="38"/>
      <c r="YH246" s="38"/>
      <c r="YI246" s="38"/>
      <c r="YJ246" s="38"/>
      <c r="YK246" s="38"/>
      <c r="YL246" s="38"/>
      <c r="YM246" s="38"/>
      <c r="YN246" s="38"/>
      <c r="YO246" s="38"/>
      <c r="YP246" s="38"/>
      <c r="YQ246" s="38"/>
      <c r="YR246" s="38"/>
      <c r="YS246" s="38"/>
      <c r="YT246" s="38"/>
      <c r="YU246" s="38"/>
      <c r="YV246" s="38"/>
      <c r="YW246" s="38"/>
      <c r="YX246" s="38"/>
      <c r="YY246" s="38"/>
      <c r="YZ246" s="38"/>
      <c r="ZA246" s="38"/>
      <c r="ZB246" s="38"/>
      <c r="ZC246" s="38"/>
      <c r="ZD246" s="38"/>
      <c r="ZE246" s="38"/>
      <c r="ZF246" s="38"/>
      <c r="ZG246" s="38"/>
      <c r="ZH246" s="38"/>
      <c r="ZI246" s="38"/>
      <c r="ZJ246" s="38"/>
      <c r="ZK246" s="38"/>
      <c r="ZL246" s="38"/>
      <c r="ZM246" s="38"/>
      <c r="ZN246" s="38"/>
      <c r="ZO246" s="38"/>
      <c r="ZP246" s="38"/>
      <c r="ZQ246" s="38"/>
      <c r="ZR246" s="38"/>
      <c r="ZS246" s="38"/>
      <c r="ZT246" s="38"/>
      <c r="ZU246" s="38"/>
      <c r="ZV246" s="38"/>
      <c r="ZW246" s="38"/>
      <c r="ZX246" s="38"/>
      <c r="ZY246" s="38"/>
      <c r="ZZ246" s="38"/>
      <c r="AAA246" s="38"/>
      <c r="AAB246" s="38"/>
      <c r="AAC246" s="38"/>
      <c r="AAD246" s="38"/>
      <c r="AAE246" s="38"/>
      <c r="AAF246" s="38"/>
      <c r="AAG246" s="38"/>
      <c r="AAH246" s="38"/>
      <c r="AAI246" s="38"/>
      <c r="AAJ246" s="31">
        <f t="shared" si="21"/>
        <v>0</v>
      </c>
      <c r="AAK246" s="5"/>
    </row>
    <row r="247" spans="1:736" s="36" customFormat="1" ht="12" customHeight="1" x14ac:dyDescent="0.25">
      <c r="A247" s="43" t="s">
        <v>152</v>
      </c>
      <c r="B247" s="77">
        <f t="shared" si="20"/>
        <v>0</v>
      </c>
      <c r="C247" s="69">
        <v>1</v>
      </c>
      <c r="D247" s="71">
        <v>43095</v>
      </c>
      <c r="E247" s="79">
        <v>24.97</v>
      </c>
      <c r="F247" s="79">
        <f t="shared" si="23"/>
        <v>0</v>
      </c>
      <c r="G247" s="77">
        <v>3</v>
      </c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>
        <v>1</v>
      </c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  <c r="AK247" s="38"/>
      <c r="AL247" s="38"/>
      <c r="AM247" s="38"/>
      <c r="AN247" s="38"/>
      <c r="AO247" s="38"/>
      <c r="AP247" s="38"/>
      <c r="AQ247" s="38"/>
      <c r="AR247" s="38"/>
      <c r="AS247" s="38"/>
      <c r="AT247" s="38"/>
      <c r="AU247" s="38"/>
      <c r="AV247" s="38"/>
      <c r="AW247" s="38"/>
      <c r="AX247" s="38"/>
      <c r="AY247" s="38"/>
      <c r="AZ247" s="38"/>
      <c r="BA247" s="38"/>
      <c r="BB247" s="38"/>
      <c r="BC247" s="38"/>
      <c r="BD247" s="38"/>
      <c r="BE247" s="38"/>
      <c r="BF247" s="38"/>
      <c r="BG247" s="38"/>
      <c r="BH247" s="38"/>
      <c r="BI247" s="38"/>
      <c r="BJ247" s="38"/>
      <c r="BK247" s="38"/>
      <c r="BL247" s="38"/>
      <c r="BM247" s="38"/>
      <c r="BN247" s="38"/>
      <c r="BO247" s="38"/>
      <c r="BP247" s="38"/>
      <c r="BQ247" s="38"/>
      <c r="BR247" s="38"/>
      <c r="BS247" s="38"/>
      <c r="BT247" s="38"/>
      <c r="BU247" s="38"/>
      <c r="BV247" s="38"/>
      <c r="BW247" s="38"/>
      <c r="BX247" s="38"/>
      <c r="BY247" s="38"/>
      <c r="BZ247" s="38"/>
      <c r="CA247" s="38"/>
      <c r="CB247" s="38"/>
      <c r="CC247" s="38"/>
      <c r="CD247" s="38"/>
      <c r="CE247" s="38"/>
      <c r="CF247" s="38"/>
      <c r="CG247" s="38"/>
      <c r="CH247" s="38"/>
      <c r="CI247" s="38"/>
      <c r="CJ247" s="38"/>
      <c r="CK247" s="38"/>
      <c r="CL247" s="38"/>
      <c r="CM247" s="38"/>
      <c r="CN247" s="38"/>
      <c r="CO247" s="38"/>
      <c r="CP247" s="38"/>
      <c r="CQ247" s="38"/>
      <c r="CR247" s="38"/>
      <c r="CS247" s="38"/>
      <c r="CT247" s="38"/>
      <c r="CU247" s="38"/>
      <c r="CV247" s="38"/>
      <c r="CW247" s="38"/>
      <c r="CX247" s="38"/>
      <c r="CY247" s="38"/>
      <c r="CZ247" s="38"/>
      <c r="DA247" s="38"/>
      <c r="DB247" s="38"/>
      <c r="DC247" s="38"/>
      <c r="DD247" s="38"/>
      <c r="DE247" s="38"/>
      <c r="DF247" s="38"/>
      <c r="DG247" s="38"/>
      <c r="DH247" s="38"/>
      <c r="DI247" s="38"/>
      <c r="DJ247" s="38"/>
      <c r="DK247" s="38"/>
      <c r="DL247" s="38"/>
      <c r="DM247" s="38"/>
      <c r="DN247" s="38"/>
      <c r="DO247" s="38"/>
      <c r="DP247" s="38"/>
      <c r="DQ247" s="38"/>
      <c r="DR247" s="38"/>
      <c r="DS247" s="38"/>
      <c r="DT247" s="38"/>
      <c r="DU247" s="38"/>
      <c r="DV247" s="38"/>
      <c r="DW247" s="38"/>
      <c r="DX247" s="38"/>
      <c r="DY247" s="38"/>
      <c r="DZ247" s="38"/>
      <c r="EA247" s="38"/>
      <c r="EB247" s="38"/>
      <c r="EC247" s="38"/>
      <c r="ED247" s="38"/>
      <c r="EE247" s="38"/>
      <c r="EF247" s="38"/>
      <c r="EG247" s="38"/>
      <c r="EH247" s="38"/>
      <c r="EI247" s="38"/>
      <c r="EJ247" s="38"/>
      <c r="EK247" s="38"/>
      <c r="EL247" s="38"/>
      <c r="EM247" s="38"/>
      <c r="EN247" s="38"/>
      <c r="EO247" s="38"/>
      <c r="EP247" s="38"/>
      <c r="EQ247" s="38"/>
      <c r="ER247" s="38"/>
      <c r="ES247" s="38"/>
      <c r="ET247" s="38"/>
      <c r="EU247" s="38"/>
      <c r="EV247" s="38"/>
      <c r="EW247" s="38"/>
      <c r="EX247" s="38"/>
      <c r="EY247" s="38"/>
      <c r="EZ247" s="38"/>
      <c r="FA247" s="38"/>
      <c r="FB247" s="38"/>
      <c r="FC247" s="38"/>
      <c r="FD247" s="38"/>
      <c r="FE247" s="38"/>
      <c r="FF247" s="38"/>
      <c r="FG247" s="38"/>
      <c r="FH247" s="38"/>
      <c r="FI247" s="38"/>
      <c r="FJ247" s="38"/>
      <c r="FK247" s="38"/>
      <c r="FL247" s="38"/>
      <c r="FM247" s="38"/>
      <c r="FN247" s="38"/>
      <c r="FO247" s="38"/>
      <c r="FP247" s="38"/>
      <c r="FQ247" s="38"/>
      <c r="FR247" s="38"/>
      <c r="FS247" s="38"/>
      <c r="FT247" s="38"/>
      <c r="FU247" s="38"/>
      <c r="FV247" s="38"/>
      <c r="FW247" s="38"/>
      <c r="FX247" s="38"/>
      <c r="FY247" s="38"/>
      <c r="FZ247" s="38"/>
      <c r="GA247" s="38"/>
      <c r="GB247" s="38"/>
      <c r="GC247" s="38"/>
      <c r="GD247" s="38"/>
      <c r="GE247" s="38"/>
      <c r="GF247" s="38"/>
      <c r="GG247" s="38"/>
      <c r="GH247" s="38"/>
      <c r="GI247" s="38"/>
      <c r="GJ247" s="38"/>
      <c r="GK247" s="38"/>
      <c r="GL247" s="38"/>
      <c r="GM247" s="38"/>
      <c r="GN247" s="38"/>
      <c r="GO247" s="38"/>
      <c r="GP247" s="38"/>
      <c r="GQ247" s="38"/>
      <c r="GR247" s="38"/>
      <c r="GS247" s="38"/>
      <c r="GT247" s="38"/>
      <c r="GU247" s="38"/>
      <c r="GV247" s="38"/>
      <c r="GW247" s="38"/>
      <c r="GX247" s="38"/>
      <c r="GY247" s="38"/>
      <c r="GZ247" s="38"/>
      <c r="HA247" s="38"/>
      <c r="HB247" s="38"/>
      <c r="HC247" s="38"/>
      <c r="HD247" s="38"/>
      <c r="HE247" s="38"/>
      <c r="HF247" s="38"/>
      <c r="HG247" s="38"/>
      <c r="HH247" s="38"/>
      <c r="HI247" s="38"/>
      <c r="HJ247" s="38"/>
      <c r="HK247" s="38"/>
      <c r="HL247" s="38"/>
      <c r="HM247" s="38"/>
      <c r="HN247" s="38"/>
      <c r="HO247" s="38"/>
      <c r="HP247" s="38"/>
      <c r="HQ247" s="38"/>
      <c r="HR247" s="38"/>
      <c r="HS247" s="38"/>
      <c r="HT247" s="38"/>
      <c r="HU247" s="38"/>
      <c r="HV247" s="38"/>
      <c r="HW247" s="38"/>
      <c r="HX247" s="38"/>
      <c r="HY247" s="38"/>
      <c r="HZ247" s="38"/>
      <c r="IA247" s="38"/>
      <c r="IB247" s="38"/>
      <c r="IC247" s="38"/>
      <c r="ID247" s="38"/>
      <c r="IE247" s="38"/>
      <c r="IF247" s="38"/>
      <c r="IG247" s="38"/>
      <c r="IH247" s="38"/>
      <c r="II247" s="38"/>
      <c r="IJ247" s="38"/>
      <c r="IK247" s="38"/>
      <c r="IL247" s="38"/>
      <c r="IM247" s="38"/>
      <c r="IN247" s="38"/>
      <c r="IO247" s="38"/>
      <c r="IP247" s="38"/>
      <c r="IQ247" s="38"/>
      <c r="IR247" s="38"/>
      <c r="IS247" s="38"/>
      <c r="IT247" s="38"/>
      <c r="IU247" s="38"/>
      <c r="IV247" s="38"/>
      <c r="IW247" s="38"/>
      <c r="IX247" s="38"/>
      <c r="IY247" s="38"/>
      <c r="IZ247" s="38"/>
      <c r="JA247" s="38"/>
      <c r="JB247" s="38"/>
      <c r="JC247" s="38"/>
      <c r="JD247" s="38"/>
      <c r="JE247" s="38"/>
      <c r="JF247" s="38"/>
      <c r="JG247" s="38"/>
      <c r="JH247" s="38"/>
      <c r="JI247" s="38"/>
      <c r="JJ247" s="38"/>
      <c r="JK247" s="38"/>
      <c r="JL247" s="38"/>
      <c r="JM247" s="38"/>
      <c r="JN247" s="38"/>
      <c r="JO247" s="38"/>
      <c r="JP247" s="38"/>
      <c r="JQ247" s="38"/>
      <c r="JR247" s="38"/>
      <c r="JS247" s="38"/>
      <c r="JT247" s="38"/>
      <c r="JU247" s="38"/>
      <c r="JV247" s="38"/>
      <c r="JW247" s="38"/>
      <c r="JX247" s="38"/>
      <c r="JY247" s="38"/>
      <c r="JZ247" s="38"/>
      <c r="KA247" s="38"/>
      <c r="KB247" s="38">
        <v>1</v>
      </c>
      <c r="KC247" s="38"/>
      <c r="KD247" s="38"/>
      <c r="KE247" s="38"/>
      <c r="KF247" s="38"/>
      <c r="KG247" s="38"/>
      <c r="KH247" s="38"/>
      <c r="KI247" s="38"/>
      <c r="KJ247" s="38"/>
      <c r="KK247" s="38"/>
      <c r="KL247" s="38"/>
      <c r="KM247" s="38"/>
      <c r="KN247" s="38"/>
      <c r="KO247" s="38"/>
      <c r="KP247" s="38"/>
      <c r="KQ247" s="38"/>
      <c r="KR247" s="38"/>
      <c r="KS247" s="38"/>
      <c r="KT247" s="38"/>
      <c r="KU247" s="38"/>
      <c r="KV247" s="38"/>
      <c r="KW247" s="38"/>
      <c r="KX247" s="38"/>
      <c r="KY247" s="38"/>
      <c r="KZ247" s="38"/>
      <c r="LA247" s="38"/>
      <c r="LB247" s="38"/>
      <c r="LC247" s="38"/>
      <c r="LD247" s="38"/>
      <c r="LE247" s="38"/>
      <c r="LF247" s="38"/>
      <c r="LG247" s="38"/>
      <c r="LH247" s="38"/>
      <c r="LI247" s="38"/>
      <c r="LJ247" s="38"/>
      <c r="LK247" s="38"/>
      <c r="LL247" s="38"/>
      <c r="LM247" s="38"/>
      <c r="LN247" s="38"/>
      <c r="LO247" s="38"/>
      <c r="LP247" s="38"/>
      <c r="LQ247" s="38"/>
      <c r="LR247" s="38"/>
      <c r="LS247" s="38"/>
      <c r="LT247" s="38"/>
      <c r="LU247" s="38"/>
      <c r="LV247" s="38"/>
      <c r="LW247" s="38"/>
      <c r="LX247" s="38"/>
      <c r="LY247" s="38"/>
      <c r="LZ247" s="38"/>
      <c r="MA247" s="38"/>
      <c r="MB247" s="38"/>
      <c r="MC247" s="38"/>
      <c r="MD247" s="38"/>
      <c r="ME247" s="38"/>
      <c r="MF247" s="38"/>
      <c r="MG247" s="38"/>
      <c r="MH247" s="38"/>
      <c r="MI247" s="38"/>
      <c r="MJ247" s="38"/>
      <c r="MK247" s="38"/>
      <c r="ML247" s="38"/>
      <c r="MM247" s="38"/>
      <c r="MN247" s="38"/>
      <c r="MO247" s="38"/>
      <c r="MP247" s="38"/>
      <c r="MQ247" s="38"/>
      <c r="MR247" s="38"/>
      <c r="MS247" s="38"/>
      <c r="MT247" s="38"/>
      <c r="MU247" s="38"/>
      <c r="MV247" s="38"/>
      <c r="MW247" s="38"/>
      <c r="MX247" s="38"/>
      <c r="MY247" s="38"/>
      <c r="MZ247" s="38"/>
      <c r="NA247" s="38"/>
      <c r="NB247" s="38"/>
      <c r="NC247" s="38"/>
      <c r="ND247" s="38"/>
      <c r="NE247" s="38"/>
      <c r="NF247" s="38"/>
      <c r="NG247" s="38"/>
      <c r="NH247" s="38"/>
      <c r="NI247" s="38"/>
      <c r="NJ247" s="38"/>
      <c r="NK247" s="38"/>
      <c r="NL247" s="38"/>
      <c r="NM247" s="38"/>
      <c r="NN247" s="38"/>
      <c r="NO247" s="38"/>
      <c r="NP247" s="38"/>
      <c r="NQ247" s="38"/>
      <c r="NR247" s="38"/>
      <c r="NS247" s="38"/>
      <c r="NT247" s="38"/>
      <c r="NU247" s="38"/>
      <c r="NV247" s="38"/>
      <c r="NW247" s="38"/>
      <c r="NX247" s="38"/>
      <c r="NY247" s="38"/>
      <c r="NZ247" s="38"/>
      <c r="OA247" s="38"/>
      <c r="OB247" s="38"/>
      <c r="OC247" s="38"/>
      <c r="OD247" s="38"/>
      <c r="OE247" s="38"/>
      <c r="OF247" s="38"/>
      <c r="OG247" s="38"/>
      <c r="OH247" s="38"/>
      <c r="OI247" s="38"/>
      <c r="OJ247" s="38"/>
      <c r="OK247" s="38"/>
      <c r="OL247" s="38"/>
      <c r="OM247" s="38"/>
      <c r="ON247" s="38"/>
      <c r="OO247" s="38"/>
      <c r="OP247" s="38"/>
      <c r="OQ247" s="38"/>
      <c r="OR247" s="38"/>
      <c r="OS247" s="38"/>
      <c r="OT247" s="38"/>
      <c r="OU247" s="38"/>
      <c r="OV247" s="38"/>
      <c r="OW247" s="38"/>
      <c r="OX247" s="38"/>
      <c r="OY247" s="38"/>
      <c r="OZ247" s="38"/>
      <c r="PA247" s="38"/>
      <c r="PB247" s="38"/>
      <c r="PC247" s="38"/>
      <c r="PD247" s="38">
        <v>1</v>
      </c>
      <c r="PE247" s="38"/>
      <c r="PF247" s="38"/>
      <c r="PG247" s="38"/>
      <c r="PH247" s="38"/>
      <c r="PI247" s="38"/>
      <c r="PJ247" s="38"/>
      <c r="PK247" s="38"/>
      <c r="PL247" s="38"/>
      <c r="PM247" s="38"/>
      <c r="PN247" s="38"/>
      <c r="PO247" s="38"/>
      <c r="PP247" s="38"/>
      <c r="PQ247" s="38"/>
      <c r="PR247" s="38"/>
      <c r="PS247" s="38"/>
      <c r="PT247" s="38"/>
      <c r="PU247" s="38"/>
      <c r="PV247" s="38"/>
      <c r="PW247" s="38"/>
      <c r="PX247" s="38"/>
      <c r="PY247" s="38"/>
      <c r="PZ247" s="38"/>
      <c r="QA247" s="38"/>
      <c r="QB247" s="38"/>
      <c r="QC247" s="38"/>
      <c r="QD247" s="38"/>
      <c r="QE247" s="38"/>
      <c r="QF247" s="38"/>
      <c r="QG247" s="38"/>
      <c r="QH247" s="38"/>
      <c r="QI247" s="38"/>
      <c r="QJ247" s="38"/>
      <c r="QK247" s="38"/>
      <c r="QL247" s="38"/>
      <c r="QM247" s="38"/>
      <c r="QN247" s="38"/>
      <c r="QO247" s="38"/>
      <c r="QP247" s="38"/>
      <c r="QQ247" s="38"/>
      <c r="QR247" s="38"/>
      <c r="QS247" s="38"/>
      <c r="QT247" s="38"/>
      <c r="QU247" s="38"/>
      <c r="QV247" s="38"/>
      <c r="QW247" s="38"/>
      <c r="QX247" s="38"/>
      <c r="QY247" s="38"/>
      <c r="QZ247" s="38"/>
      <c r="RA247" s="38"/>
      <c r="RB247" s="38"/>
      <c r="RC247" s="38"/>
      <c r="RD247" s="38"/>
      <c r="RE247" s="38"/>
      <c r="RF247" s="38"/>
      <c r="RG247" s="38"/>
      <c r="RH247" s="38"/>
      <c r="RI247" s="38"/>
      <c r="RJ247" s="38"/>
      <c r="RK247" s="38"/>
      <c r="RL247" s="38"/>
      <c r="RM247" s="38"/>
      <c r="RN247" s="38"/>
      <c r="RO247" s="38"/>
      <c r="RP247" s="38"/>
      <c r="RQ247" s="38"/>
      <c r="RR247" s="38"/>
      <c r="RS247" s="38"/>
      <c r="RT247" s="38"/>
      <c r="RU247" s="38"/>
      <c r="RV247" s="38"/>
      <c r="RW247" s="38"/>
      <c r="RX247" s="38"/>
      <c r="RY247" s="38"/>
      <c r="RZ247" s="38"/>
      <c r="SA247" s="38"/>
      <c r="SB247" s="38"/>
      <c r="SC247" s="38"/>
      <c r="SD247" s="38"/>
      <c r="SE247" s="38"/>
      <c r="SF247" s="38"/>
      <c r="SG247" s="38"/>
      <c r="SH247" s="38"/>
      <c r="SI247" s="38"/>
      <c r="SJ247" s="38"/>
      <c r="SK247" s="38"/>
      <c r="SL247" s="38"/>
      <c r="SM247" s="38"/>
      <c r="SN247" s="38"/>
      <c r="SO247" s="38"/>
      <c r="SP247" s="38"/>
      <c r="SQ247" s="38"/>
      <c r="SR247" s="38"/>
      <c r="SS247" s="38"/>
      <c r="ST247" s="38"/>
      <c r="SU247" s="38"/>
      <c r="SV247" s="38"/>
      <c r="SW247" s="38"/>
      <c r="SX247" s="38"/>
      <c r="SY247" s="38"/>
      <c r="SZ247" s="38"/>
      <c r="TA247" s="38"/>
      <c r="TB247" s="38"/>
      <c r="TC247" s="38"/>
      <c r="TD247" s="38"/>
      <c r="TE247" s="38"/>
      <c r="TF247" s="38"/>
      <c r="TG247" s="38"/>
      <c r="TH247" s="38"/>
      <c r="TI247" s="38"/>
      <c r="TJ247" s="38"/>
      <c r="TK247" s="38"/>
      <c r="TL247" s="38"/>
      <c r="TM247" s="38"/>
      <c r="TN247" s="38"/>
      <c r="TO247" s="38"/>
      <c r="TP247" s="38"/>
      <c r="TQ247" s="38"/>
      <c r="TR247" s="38"/>
      <c r="TS247" s="38"/>
      <c r="TT247" s="38"/>
      <c r="TU247" s="38"/>
      <c r="TV247" s="38"/>
      <c r="TW247" s="38"/>
      <c r="TX247" s="38"/>
      <c r="TY247" s="38"/>
      <c r="TZ247" s="38"/>
      <c r="UA247" s="38"/>
      <c r="UB247" s="38"/>
      <c r="UC247" s="38"/>
      <c r="UD247" s="38"/>
      <c r="UE247" s="38"/>
      <c r="UF247" s="38"/>
      <c r="UG247" s="38"/>
      <c r="UH247" s="38"/>
      <c r="UI247" s="38"/>
      <c r="UJ247" s="38"/>
      <c r="UK247" s="38"/>
      <c r="UL247" s="38"/>
      <c r="UM247" s="38"/>
      <c r="UN247" s="38"/>
      <c r="UO247" s="38"/>
      <c r="UP247" s="38"/>
      <c r="UQ247" s="38"/>
      <c r="UR247" s="38"/>
      <c r="US247" s="38"/>
      <c r="UT247" s="38"/>
      <c r="UU247" s="38"/>
      <c r="UV247" s="38"/>
      <c r="UW247" s="38"/>
      <c r="UX247" s="38"/>
      <c r="UY247" s="38"/>
      <c r="UZ247" s="38"/>
      <c r="VA247" s="38"/>
      <c r="VB247" s="38"/>
      <c r="VC247" s="38"/>
      <c r="VD247" s="38"/>
      <c r="VE247" s="38"/>
      <c r="VF247" s="38"/>
      <c r="VG247" s="38"/>
      <c r="VH247" s="38"/>
      <c r="VI247" s="38"/>
      <c r="VJ247" s="38"/>
      <c r="VK247" s="38"/>
      <c r="VL247" s="38"/>
      <c r="VM247" s="38"/>
      <c r="VN247" s="38"/>
      <c r="VO247" s="38"/>
      <c r="VP247" s="38"/>
      <c r="VQ247" s="38"/>
      <c r="VR247" s="38"/>
      <c r="VS247" s="38"/>
      <c r="VT247" s="38"/>
      <c r="VU247" s="38"/>
      <c r="VV247" s="38"/>
      <c r="VW247" s="38"/>
      <c r="VX247" s="38"/>
      <c r="VY247" s="38"/>
      <c r="VZ247" s="38"/>
      <c r="WA247" s="38"/>
      <c r="WB247" s="38"/>
      <c r="WC247" s="38"/>
      <c r="WD247" s="38"/>
      <c r="WE247" s="38"/>
      <c r="WF247" s="38"/>
      <c r="WG247" s="38"/>
      <c r="WH247" s="38"/>
      <c r="WI247" s="38"/>
      <c r="WJ247" s="38"/>
      <c r="WK247" s="38"/>
      <c r="WL247" s="38"/>
      <c r="WM247" s="38"/>
      <c r="WN247" s="38"/>
      <c r="WO247" s="38"/>
      <c r="WP247" s="38"/>
      <c r="WQ247" s="38"/>
      <c r="WR247" s="38"/>
      <c r="WS247" s="38"/>
      <c r="WT247" s="38"/>
      <c r="WU247" s="38"/>
      <c r="WV247" s="38"/>
      <c r="WW247" s="38"/>
      <c r="WX247" s="38"/>
      <c r="WY247" s="38"/>
      <c r="WZ247" s="38"/>
      <c r="XA247" s="38"/>
      <c r="XB247" s="38"/>
      <c r="XC247" s="38"/>
      <c r="XD247" s="38"/>
      <c r="XE247" s="38"/>
      <c r="XF247" s="38"/>
      <c r="XG247" s="38"/>
      <c r="XH247" s="38"/>
      <c r="XI247" s="38"/>
      <c r="XJ247" s="38"/>
      <c r="XK247" s="38"/>
      <c r="XL247" s="38"/>
      <c r="XM247" s="38"/>
      <c r="XN247" s="38"/>
      <c r="XO247" s="38"/>
      <c r="XP247" s="38"/>
      <c r="XQ247" s="38"/>
      <c r="XR247" s="38"/>
      <c r="XS247" s="38"/>
      <c r="XT247" s="38"/>
      <c r="XU247" s="38"/>
      <c r="XV247" s="38"/>
      <c r="XW247" s="38"/>
      <c r="XX247" s="38"/>
      <c r="XY247" s="38"/>
      <c r="XZ247" s="38"/>
      <c r="YA247" s="38"/>
      <c r="YB247" s="38"/>
      <c r="YC247" s="38"/>
      <c r="YD247" s="38"/>
      <c r="YE247" s="38"/>
      <c r="YF247" s="38"/>
      <c r="YG247" s="38"/>
      <c r="YH247" s="38"/>
      <c r="YI247" s="38"/>
      <c r="YJ247" s="38"/>
      <c r="YK247" s="38"/>
      <c r="YL247" s="38"/>
      <c r="YM247" s="38"/>
      <c r="YN247" s="38"/>
      <c r="YO247" s="38"/>
      <c r="YP247" s="38"/>
      <c r="YQ247" s="38"/>
      <c r="YR247" s="38"/>
      <c r="YS247" s="38"/>
      <c r="YT247" s="38"/>
      <c r="YU247" s="38"/>
      <c r="YV247" s="38"/>
      <c r="YW247" s="38"/>
      <c r="YX247" s="38"/>
      <c r="YY247" s="38"/>
      <c r="YZ247" s="38"/>
      <c r="ZA247" s="38"/>
      <c r="ZB247" s="38"/>
      <c r="ZC247" s="38"/>
      <c r="ZD247" s="38"/>
      <c r="ZE247" s="38"/>
      <c r="ZF247" s="38"/>
      <c r="ZG247" s="38"/>
      <c r="ZH247" s="38"/>
      <c r="ZI247" s="38"/>
      <c r="ZJ247" s="38"/>
      <c r="ZK247" s="38"/>
      <c r="ZL247" s="38"/>
      <c r="ZM247" s="38"/>
      <c r="ZN247" s="38"/>
      <c r="ZO247" s="38"/>
      <c r="ZP247" s="38"/>
      <c r="ZQ247" s="38"/>
      <c r="ZR247" s="38"/>
      <c r="ZS247" s="38"/>
      <c r="ZT247" s="38"/>
      <c r="ZU247" s="38"/>
      <c r="ZV247" s="38"/>
      <c r="ZW247" s="38"/>
      <c r="ZX247" s="38"/>
      <c r="ZY247" s="38"/>
      <c r="ZZ247" s="38"/>
      <c r="AAA247" s="38"/>
      <c r="AAB247" s="38"/>
      <c r="AAC247" s="38"/>
      <c r="AAD247" s="38"/>
      <c r="AAE247" s="38"/>
      <c r="AAF247" s="38"/>
      <c r="AAG247" s="38"/>
      <c r="AAH247" s="38"/>
      <c r="AAI247" s="38"/>
      <c r="AAJ247" s="31">
        <f t="shared" si="21"/>
        <v>0</v>
      </c>
      <c r="AAK247" s="5"/>
    </row>
    <row r="248" spans="1:736" s="36" customFormat="1" ht="12" customHeight="1" x14ac:dyDescent="0.25">
      <c r="A248" s="62" t="s">
        <v>244</v>
      </c>
      <c r="B248" s="77">
        <f t="shared" si="20"/>
        <v>0</v>
      </c>
      <c r="C248" s="69">
        <v>10</v>
      </c>
      <c r="D248" s="71">
        <v>43210</v>
      </c>
      <c r="E248" s="79">
        <v>20.16</v>
      </c>
      <c r="F248" s="79">
        <f t="shared" si="23"/>
        <v>0</v>
      </c>
      <c r="G248" s="77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  <c r="AK248" s="38"/>
      <c r="AL248" s="38"/>
      <c r="AM248" s="38"/>
      <c r="AN248" s="38"/>
      <c r="AO248" s="38"/>
      <c r="AP248" s="38"/>
      <c r="AQ248" s="38"/>
      <c r="AR248" s="38"/>
      <c r="AS248" s="38"/>
      <c r="AT248" s="38"/>
      <c r="AU248" s="38"/>
      <c r="AV248" s="38"/>
      <c r="AW248" s="38"/>
      <c r="AX248" s="38"/>
      <c r="AY248" s="38"/>
      <c r="AZ248" s="38"/>
      <c r="BA248" s="38"/>
      <c r="BB248" s="38"/>
      <c r="BC248" s="38"/>
      <c r="BD248" s="38"/>
      <c r="BE248" s="38"/>
      <c r="BF248" s="38"/>
      <c r="BG248" s="38"/>
      <c r="BH248" s="38"/>
      <c r="BI248" s="38"/>
      <c r="BJ248" s="38"/>
      <c r="BK248" s="38"/>
      <c r="BL248" s="38"/>
      <c r="BM248" s="38"/>
      <c r="BN248" s="38"/>
      <c r="BO248" s="38"/>
      <c r="BP248" s="38"/>
      <c r="BQ248" s="38"/>
      <c r="BR248" s="38"/>
      <c r="BS248" s="38"/>
      <c r="BT248" s="38"/>
      <c r="BU248" s="38"/>
      <c r="BV248" s="38"/>
      <c r="BW248" s="38"/>
      <c r="BX248" s="38"/>
      <c r="BY248" s="38"/>
      <c r="BZ248" s="38"/>
      <c r="CA248" s="38"/>
      <c r="CB248" s="38"/>
      <c r="CC248" s="38"/>
      <c r="CD248" s="38"/>
      <c r="CE248" s="38"/>
      <c r="CF248" s="38"/>
      <c r="CG248" s="38"/>
      <c r="CH248" s="38"/>
      <c r="CI248" s="38"/>
      <c r="CJ248" s="38"/>
      <c r="CK248" s="38"/>
      <c r="CL248" s="38"/>
      <c r="CM248" s="38"/>
      <c r="CN248" s="38"/>
      <c r="CO248" s="38"/>
      <c r="CP248" s="38"/>
      <c r="CQ248" s="38"/>
      <c r="CR248" s="38"/>
      <c r="CS248" s="38"/>
      <c r="CT248" s="38"/>
      <c r="CU248" s="38"/>
      <c r="CV248" s="38"/>
      <c r="CW248" s="38"/>
      <c r="CX248" s="38"/>
      <c r="CY248" s="38"/>
      <c r="CZ248" s="38"/>
      <c r="DA248" s="38"/>
      <c r="DB248" s="38"/>
      <c r="DC248" s="38"/>
      <c r="DD248" s="38"/>
      <c r="DE248" s="38"/>
      <c r="DF248" s="38"/>
      <c r="DG248" s="38"/>
      <c r="DH248" s="38"/>
      <c r="DI248" s="38"/>
      <c r="DJ248" s="38"/>
      <c r="DK248" s="38"/>
      <c r="DL248" s="38"/>
      <c r="DM248" s="38"/>
      <c r="DN248" s="38"/>
      <c r="DO248" s="38"/>
      <c r="DP248" s="38"/>
      <c r="DQ248" s="38"/>
      <c r="DR248" s="38"/>
      <c r="DS248" s="38"/>
      <c r="DT248" s="38"/>
      <c r="DU248" s="38">
        <v>10</v>
      </c>
      <c r="DV248" s="38"/>
      <c r="DW248" s="38"/>
      <c r="DX248" s="38"/>
      <c r="DY248" s="38"/>
      <c r="DZ248" s="38"/>
      <c r="EA248" s="38"/>
      <c r="EB248" s="38"/>
      <c r="EC248" s="38"/>
      <c r="ED248" s="38"/>
      <c r="EE248" s="38"/>
      <c r="EF248" s="38"/>
      <c r="EG248" s="38"/>
      <c r="EH248" s="38"/>
      <c r="EI248" s="38"/>
      <c r="EJ248" s="38"/>
      <c r="EK248" s="38"/>
      <c r="EL248" s="38"/>
      <c r="EM248" s="38"/>
      <c r="EN248" s="38"/>
      <c r="EO248" s="38"/>
      <c r="EP248" s="38"/>
      <c r="EQ248" s="38"/>
      <c r="ER248" s="38">
        <v>10</v>
      </c>
      <c r="ES248" s="38"/>
      <c r="ET248" s="38"/>
      <c r="EU248" s="38"/>
      <c r="EV248" s="38"/>
      <c r="EW248" s="38"/>
      <c r="EX248" s="38"/>
      <c r="EY248" s="38"/>
      <c r="EZ248" s="38"/>
      <c r="FA248" s="38"/>
      <c r="FB248" s="38"/>
      <c r="FC248" s="38"/>
      <c r="FD248" s="38"/>
      <c r="FE248" s="38"/>
      <c r="FF248" s="38"/>
      <c r="FG248" s="38"/>
      <c r="FH248" s="38"/>
      <c r="FI248" s="38"/>
      <c r="FJ248" s="38"/>
      <c r="FK248" s="38"/>
      <c r="FL248" s="38"/>
      <c r="FM248" s="38"/>
      <c r="FN248" s="38"/>
      <c r="FO248" s="38"/>
      <c r="FP248" s="38"/>
      <c r="FQ248" s="38"/>
      <c r="FR248" s="38"/>
      <c r="FS248" s="38"/>
      <c r="FT248" s="38"/>
      <c r="FU248" s="38"/>
      <c r="FV248" s="38"/>
      <c r="FW248" s="38"/>
      <c r="FX248" s="38"/>
      <c r="FY248" s="38"/>
      <c r="FZ248" s="38"/>
      <c r="GA248" s="38"/>
      <c r="GB248" s="38"/>
      <c r="GC248" s="38"/>
      <c r="GD248" s="38"/>
      <c r="GE248" s="38"/>
      <c r="GF248" s="38"/>
      <c r="GG248" s="38"/>
      <c r="GH248" s="38"/>
      <c r="GI248" s="38">
        <v>10</v>
      </c>
      <c r="GJ248" s="38"/>
      <c r="GK248" s="38"/>
      <c r="GL248" s="38"/>
      <c r="GM248" s="38"/>
      <c r="GN248" s="38"/>
      <c r="GO248" s="38"/>
      <c r="GP248" s="38"/>
      <c r="GQ248" s="38"/>
      <c r="GR248" s="38"/>
      <c r="GS248" s="38"/>
      <c r="GT248" s="38"/>
      <c r="GU248" s="38"/>
      <c r="GV248" s="38"/>
      <c r="GW248" s="38"/>
      <c r="GX248" s="38"/>
      <c r="GY248" s="38"/>
      <c r="GZ248" s="38"/>
      <c r="HA248" s="38"/>
      <c r="HB248" s="38"/>
      <c r="HC248" s="38"/>
      <c r="HD248" s="38"/>
      <c r="HE248" s="38"/>
      <c r="HF248" s="38"/>
      <c r="HG248" s="38"/>
      <c r="HH248" s="38"/>
      <c r="HI248" s="38"/>
      <c r="HJ248" s="38"/>
      <c r="HK248" s="38"/>
      <c r="HL248" s="38"/>
      <c r="HM248" s="38"/>
      <c r="HN248" s="38"/>
      <c r="HO248" s="38"/>
      <c r="HP248" s="38"/>
      <c r="HQ248" s="38"/>
      <c r="HR248" s="38"/>
      <c r="HS248" s="38"/>
      <c r="HT248" s="38"/>
      <c r="HU248" s="38"/>
      <c r="HV248" s="38"/>
      <c r="HW248" s="38"/>
      <c r="HX248" s="38"/>
      <c r="HY248" s="38"/>
      <c r="HZ248" s="38"/>
      <c r="IA248" s="38"/>
      <c r="IB248" s="38"/>
      <c r="IC248" s="38"/>
      <c r="ID248" s="38"/>
      <c r="IE248" s="38"/>
      <c r="IF248" s="38"/>
      <c r="IG248" s="38"/>
      <c r="IH248" s="38"/>
      <c r="II248" s="38"/>
      <c r="IJ248" s="38"/>
      <c r="IK248" s="38"/>
      <c r="IL248" s="38"/>
      <c r="IM248" s="38"/>
      <c r="IN248" s="38"/>
      <c r="IO248" s="38"/>
      <c r="IP248" s="38"/>
      <c r="IQ248" s="38"/>
      <c r="IR248" s="38"/>
      <c r="IS248" s="38"/>
      <c r="IT248" s="38"/>
      <c r="IU248" s="38"/>
      <c r="IV248" s="38"/>
      <c r="IW248" s="38"/>
      <c r="IX248" s="38"/>
      <c r="IY248" s="38"/>
      <c r="IZ248" s="38"/>
      <c r="JA248" s="38"/>
      <c r="JB248" s="38"/>
      <c r="JC248" s="38"/>
      <c r="JD248" s="38"/>
      <c r="JE248" s="38"/>
      <c r="JF248" s="38"/>
      <c r="JG248" s="38"/>
      <c r="JH248" s="38"/>
      <c r="JI248" s="38"/>
      <c r="JJ248" s="38"/>
      <c r="JK248" s="38"/>
      <c r="JL248" s="38"/>
      <c r="JM248" s="38"/>
      <c r="JN248" s="38"/>
      <c r="JO248" s="38"/>
      <c r="JP248" s="38"/>
      <c r="JQ248" s="38"/>
      <c r="JR248" s="38"/>
      <c r="JS248" s="38"/>
      <c r="JT248" s="38"/>
      <c r="JU248" s="38"/>
      <c r="JV248" s="38"/>
      <c r="JW248" s="38"/>
      <c r="JX248" s="38"/>
      <c r="JY248" s="38"/>
      <c r="JZ248" s="38"/>
      <c r="KA248" s="38"/>
      <c r="KB248" s="38"/>
      <c r="KC248" s="38"/>
      <c r="KD248" s="38"/>
      <c r="KE248" s="38"/>
      <c r="KF248" s="38"/>
      <c r="KG248" s="38"/>
      <c r="KH248" s="38"/>
      <c r="KI248" s="38"/>
      <c r="KJ248" s="38"/>
      <c r="KK248" s="38"/>
      <c r="KL248" s="38"/>
      <c r="KM248" s="38"/>
      <c r="KN248" s="38"/>
      <c r="KO248" s="38"/>
      <c r="KP248" s="38"/>
      <c r="KQ248" s="38"/>
      <c r="KR248" s="38"/>
      <c r="KS248" s="38"/>
      <c r="KT248" s="38"/>
      <c r="KU248" s="38"/>
      <c r="KV248" s="38"/>
      <c r="KW248" s="38"/>
      <c r="KX248" s="38"/>
      <c r="KY248" s="38"/>
      <c r="KZ248" s="38"/>
      <c r="LA248" s="38"/>
      <c r="LB248" s="38"/>
      <c r="LC248" s="38"/>
      <c r="LD248" s="38"/>
      <c r="LE248" s="38"/>
      <c r="LF248" s="38"/>
      <c r="LG248" s="38"/>
      <c r="LH248" s="38"/>
      <c r="LI248" s="38"/>
      <c r="LJ248" s="38"/>
      <c r="LK248" s="38"/>
      <c r="LL248" s="38"/>
      <c r="LM248" s="38"/>
      <c r="LN248" s="38"/>
      <c r="LO248" s="38"/>
      <c r="LP248" s="38"/>
      <c r="LQ248" s="38"/>
      <c r="LR248" s="38"/>
      <c r="LS248" s="38"/>
      <c r="LT248" s="38"/>
      <c r="LU248" s="38"/>
      <c r="LV248" s="38"/>
      <c r="LW248" s="38"/>
      <c r="LX248" s="38"/>
      <c r="LY248" s="38"/>
      <c r="LZ248" s="38"/>
      <c r="MA248" s="38"/>
      <c r="MB248" s="38"/>
      <c r="MC248" s="38"/>
      <c r="MD248" s="38"/>
      <c r="ME248" s="38"/>
      <c r="MF248" s="38"/>
      <c r="MG248" s="38"/>
      <c r="MH248" s="38"/>
      <c r="MI248" s="38"/>
      <c r="MJ248" s="38"/>
      <c r="MK248" s="38"/>
      <c r="ML248" s="38"/>
      <c r="MM248" s="38"/>
      <c r="MN248" s="38"/>
      <c r="MO248" s="38"/>
      <c r="MP248" s="38">
        <v>10</v>
      </c>
      <c r="MQ248" s="38"/>
      <c r="MR248" s="38"/>
      <c r="MS248" s="38"/>
      <c r="MT248" s="38"/>
      <c r="MU248" s="38"/>
      <c r="MV248" s="38"/>
      <c r="MW248" s="38"/>
      <c r="MX248" s="38"/>
      <c r="MY248" s="38"/>
      <c r="MZ248" s="38"/>
      <c r="NA248" s="38"/>
      <c r="NB248" s="38"/>
      <c r="NC248" s="38"/>
      <c r="ND248" s="38"/>
      <c r="NE248" s="38"/>
      <c r="NF248" s="38"/>
      <c r="NG248" s="38"/>
      <c r="NH248" s="38"/>
      <c r="NI248" s="38"/>
      <c r="NJ248" s="38"/>
      <c r="NK248" s="38"/>
      <c r="NL248" s="38"/>
      <c r="NM248" s="38"/>
      <c r="NN248" s="38"/>
      <c r="NO248" s="38"/>
      <c r="NP248" s="38"/>
      <c r="NQ248" s="38"/>
      <c r="NR248" s="38"/>
      <c r="NS248" s="38"/>
      <c r="NT248" s="38"/>
      <c r="NU248" s="38"/>
      <c r="NV248" s="38"/>
      <c r="NW248" s="38"/>
      <c r="NX248" s="38"/>
      <c r="NY248" s="38"/>
      <c r="NZ248" s="38"/>
      <c r="OA248" s="38"/>
      <c r="OB248" s="38"/>
      <c r="OC248" s="38"/>
      <c r="OD248" s="38"/>
      <c r="OE248" s="38"/>
      <c r="OF248" s="38"/>
      <c r="OG248" s="38"/>
      <c r="OH248" s="38"/>
      <c r="OI248" s="38"/>
      <c r="OJ248" s="38"/>
      <c r="OK248" s="38"/>
      <c r="OL248" s="38"/>
      <c r="OM248" s="38"/>
      <c r="ON248" s="38"/>
      <c r="OO248" s="38"/>
      <c r="OP248" s="38"/>
      <c r="OQ248" s="38"/>
      <c r="OR248" s="38"/>
      <c r="OS248" s="38"/>
      <c r="OT248" s="38"/>
      <c r="OU248" s="38"/>
      <c r="OV248" s="38"/>
      <c r="OW248" s="38"/>
      <c r="OX248" s="38"/>
      <c r="OY248" s="38"/>
      <c r="OZ248" s="38"/>
      <c r="PA248" s="38"/>
      <c r="PB248" s="38"/>
      <c r="PC248" s="38"/>
      <c r="PD248" s="38"/>
      <c r="PE248" s="38"/>
      <c r="PF248" s="38"/>
      <c r="PG248" s="38"/>
      <c r="PH248" s="38"/>
      <c r="PI248" s="38"/>
      <c r="PJ248" s="38"/>
      <c r="PK248" s="38"/>
      <c r="PL248" s="38"/>
      <c r="PM248" s="38"/>
      <c r="PN248" s="38"/>
      <c r="PO248" s="38"/>
      <c r="PP248" s="38"/>
      <c r="PQ248" s="38"/>
      <c r="PR248" s="38"/>
      <c r="PS248" s="38"/>
      <c r="PT248" s="38"/>
      <c r="PU248" s="38"/>
      <c r="PV248" s="38"/>
      <c r="PW248" s="38"/>
      <c r="PX248" s="38"/>
      <c r="PY248" s="38"/>
      <c r="PZ248" s="38"/>
      <c r="QA248" s="38"/>
      <c r="QB248" s="38"/>
      <c r="QC248" s="38"/>
      <c r="QD248" s="38"/>
      <c r="QE248" s="38"/>
      <c r="QF248" s="38"/>
      <c r="QG248" s="38"/>
      <c r="QH248" s="38"/>
      <c r="QI248" s="38"/>
      <c r="QJ248" s="38"/>
      <c r="QK248" s="38"/>
      <c r="QL248" s="38"/>
      <c r="QM248" s="38"/>
      <c r="QN248" s="38"/>
      <c r="QO248" s="38"/>
      <c r="QP248" s="38"/>
      <c r="QQ248" s="38"/>
      <c r="QR248" s="38"/>
      <c r="QS248" s="38"/>
      <c r="QT248" s="38"/>
      <c r="QU248" s="38"/>
      <c r="QV248" s="38"/>
      <c r="QW248" s="38"/>
      <c r="QX248" s="38"/>
      <c r="QY248" s="38"/>
      <c r="QZ248" s="38"/>
      <c r="RA248" s="38"/>
      <c r="RB248" s="38"/>
      <c r="RC248" s="38"/>
      <c r="RD248" s="38"/>
      <c r="RE248" s="38"/>
      <c r="RF248" s="38"/>
      <c r="RG248" s="38"/>
      <c r="RH248" s="38"/>
      <c r="RI248" s="38"/>
      <c r="RJ248" s="38"/>
      <c r="RK248" s="38"/>
      <c r="RL248" s="38"/>
      <c r="RM248" s="38"/>
      <c r="RN248" s="38"/>
      <c r="RO248" s="38"/>
      <c r="RP248" s="38"/>
      <c r="RQ248" s="38"/>
      <c r="RR248" s="38"/>
      <c r="RS248" s="38"/>
      <c r="RT248" s="38"/>
      <c r="RU248" s="38"/>
      <c r="RV248" s="38"/>
      <c r="RW248" s="38"/>
      <c r="RX248" s="38"/>
      <c r="RY248" s="38"/>
      <c r="RZ248" s="38"/>
      <c r="SA248" s="38"/>
      <c r="SB248" s="38"/>
      <c r="SC248" s="38"/>
      <c r="SD248" s="38"/>
      <c r="SE248" s="38"/>
      <c r="SF248" s="38"/>
      <c r="SG248" s="38"/>
      <c r="SH248" s="38"/>
      <c r="SI248" s="38"/>
      <c r="SJ248" s="38"/>
      <c r="SK248" s="38"/>
      <c r="SL248" s="38"/>
      <c r="SM248" s="38"/>
      <c r="SN248" s="38"/>
      <c r="SO248" s="38"/>
      <c r="SP248" s="38"/>
      <c r="SQ248" s="38"/>
      <c r="SR248" s="38"/>
      <c r="SS248" s="38"/>
      <c r="ST248" s="38"/>
      <c r="SU248" s="38"/>
      <c r="SV248" s="38"/>
      <c r="SW248" s="38"/>
      <c r="SX248" s="38"/>
      <c r="SY248" s="38"/>
      <c r="SZ248" s="38"/>
      <c r="TA248" s="38"/>
      <c r="TB248" s="38"/>
      <c r="TC248" s="38"/>
      <c r="TD248" s="38"/>
      <c r="TE248" s="38"/>
      <c r="TF248" s="38"/>
      <c r="TG248" s="38"/>
      <c r="TH248" s="38"/>
      <c r="TI248" s="38"/>
      <c r="TJ248" s="38"/>
      <c r="TK248" s="38"/>
      <c r="TL248" s="38"/>
      <c r="TM248" s="38"/>
      <c r="TN248" s="38"/>
      <c r="TO248" s="38"/>
      <c r="TP248" s="38"/>
      <c r="TQ248" s="38"/>
      <c r="TR248" s="38"/>
      <c r="TS248" s="38"/>
      <c r="TT248" s="38"/>
      <c r="TU248" s="38"/>
      <c r="TV248" s="38"/>
      <c r="TW248" s="38"/>
      <c r="TX248" s="38"/>
      <c r="TY248" s="38"/>
      <c r="TZ248" s="38"/>
      <c r="UA248" s="38"/>
      <c r="UB248" s="38"/>
      <c r="UC248" s="38"/>
      <c r="UD248" s="38"/>
      <c r="UE248" s="38"/>
      <c r="UF248" s="38"/>
      <c r="UG248" s="38"/>
      <c r="UH248" s="38"/>
      <c r="UI248" s="38"/>
      <c r="UJ248" s="38"/>
      <c r="UK248" s="38"/>
      <c r="UL248" s="38"/>
      <c r="UM248" s="38"/>
      <c r="UN248" s="38"/>
      <c r="UO248" s="38"/>
      <c r="UP248" s="38"/>
      <c r="UQ248" s="38"/>
      <c r="UR248" s="38"/>
      <c r="US248" s="38"/>
      <c r="UT248" s="38"/>
      <c r="UU248" s="38"/>
      <c r="UV248" s="38"/>
      <c r="UW248" s="38"/>
      <c r="UX248" s="38"/>
      <c r="UY248" s="38"/>
      <c r="UZ248" s="38"/>
      <c r="VA248" s="38"/>
      <c r="VB248" s="38"/>
      <c r="VC248" s="38"/>
      <c r="VD248" s="38"/>
      <c r="VE248" s="38"/>
      <c r="VF248" s="38"/>
      <c r="VG248" s="38"/>
      <c r="VH248" s="38"/>
      <c r="VI248" s="38"/>
      <c r="VJ248" s="38"/>
      <c r="VK248" s="38"/>
      <c r="VL248" s="38"/>
      <c r="VM248" s="38"/>
      <c r="VN248" s="38"/>
      <c r="VO248" s="38"/>
      <c r="VP248" s="38"/>
      <c r="VQ248" s="38"/>
      <c r="VR248" s="38"/>
      <c r="VS248" s="38"/>
      <c r="VT248" s="38"/>
      <c r="VU248" s="38"/>
      <c r="VV248" s="38"/>
      <c r="VW248" s="38"/>
      <c r="VX248" s="38"/>
      <c r="VY248" s="38"/>
      <c r="VZ248" s="38"/>
      <c r="WA248" s="38"/>
      <c r="WB248" s="38"/>
      <c r="WC248" s="38"/>
      <c r="WD248" s="38"/>
      <c r="WE248" s="38"/>
      <c r="WF248" s="38"/>
      <c r="WG248" s="38"/>
      <c r="WH248" s="38"/>
      <c r="WI248" s="38"/>
      <c r="WJ248" s="38"/>
      <c r="WK248" s="38"/>
      <c r="WL248" s="38"/>
      <c r="WM248" s="38"/>
      <c r="WN248" s="38"/>
      <c r="WO248" s="38"/>
      <c r="WP248" s="38"/>
      <c r="WQ248" s="38"/>
      <c r="WR248" s="38"/>
      <c r="WS248" s="38"/>
      <c r="WT248" s="38"/>
      <c r="WU248" s="38"/>
      <c r="WV248" s="38"/>
      <c r="WW248" s="38"/>
      <c r="WX248" s="38"/>
      <c r="WY248" s="38"/>
      <c r="WZ248" s="38"/>
      <c r="XA248" s="38"/>
      <c r="XB248" s="38"/>
      <c r="XC248" s="38"/>
      <c r="XD248" s="38"/>
      <c r="XE248" s="38"/>
      <c r="XF248" s="38"/>
      <c r="XG248" s="38"/>
      <c r="XH248" s="38"/>
      <c r="XI248" s="38"/>
      <c r="XJ248" s="38"/>
      <c r="XK248" s="38"/>
      <c r="XL248" s="38"/>
      <c r="XM248" s="38"/>
      <c r="XN248" s="38"/>
      <c r="XO248" s="38"/>
      <c r="XP248" s="38"/>
      <c r="XQ248" s="38"/>
      <c r="XR248" s="38"/>
      <c r="XS248" s="38"/>
      <c r="XT248" s="38"/>
      <c r="XU248" s="38"/>
      <c r="XV248" s="38"/>
      <c r="XW248" s="38"/>
      <c r="XX248" s="38"/>
      <c r="XY248" s="38"/>
      <c r="XZ248" s="38"/>
      <c r="YA248" s="38"/>
      <c r="YB248" s="38"/>
      <c r="YC248" s="38"/>
      <c r="YD248" s="38"/>
      <c r="YE248" s="38"/>
      <c r="YF248" s="38"/>
      <c r="YG248" s="38"/>
      <c r="YH248" s="38"/>
      <c r="YI248" s="38"/>
      <c r="YJ248" s="38"/>
      <c r="YK248" s="38"/>
      <c r="YL248" s="38"/>
      <c r="YM248" s="38"/>
      <c r="YN248" s="38"/>
      <c r="YO248" s="38"/>
      <c r="YP248" s="38"/>
      <c r="YQ248" s="38"/>
      <c r="YR248" s="38"/>
      <c r="YS248" s="38"/>
      <c r="YT248" s="38"/>
      <c r="YU248" s="38"/>
      <c r="YV248" s="38"/>
      <c r="YW248" s="38"/>
      <c r="YX248" s="38"/>
      <c r="YY248" s="38"/>
      <c r="YZ248" s="38"/>
      <c r="ZA248" s="38"/>
      <c r="ZB248" s="38"/>
      <c r="ZC248" s="38"/>
      <c r="ZD248" s="38"/>
      <c r="ZE248" s="38"/>
      <c r="ZF248" s="38"/>
      <c r="ZG248" s="38"/>
      <c r="ZH248" s="38"/>
      <c r="ZI248" s="38"/>
      <c r="ZJ248" s="38"/>
      <c r="ZK248" s="38"/>
      <c r="ZL248" s="38"/>
      <c r="ZM248" s="38"/>
      <c r="ZN248" s="38"/>
      <c r="ZO248" s="38"/>
      <c r="ZP248" s="38"/>
      <c r="ZQ248" s="38"/>
      <c r="ZR248" s="38"/>
      <c r="ZS248" s="38"/>
      <c r="ZT248" s="38"/>
      <c r="ZU248" s="38"/>
      <c r="ZV248" s="38"/>
      <c r="ZW248" s="38"/>
      <c r="ZX248" s="38"/>
      <c r="ZY248" s="38"/>
      <c r="ZZ248" s="38"/>
      <c r="AAA248" s="38"/>
      <c r="AAB248" s="38"/>
      <c r="AAC248" s="38"/>
      <c r="AAD248" s="38"/>
      <c r="AAE248" s="38"/>
      <c r="AAF248" s="38"/>
      <c r="AAG248" s="38"/>
      <c r="AAH248" s="38"/>
      <c r="AAI248" s="38"/>
      <c r="AAJ248" s="31">
        <f t="shared" si="21"/>
        <v>0</v>
      </c>
      <c r="AAK248" s="5"/>
    </row>
    <row r="249" spans="1:736" s="36" customFormat="1" x14ac:dyDescent="0.25">
      <c r="A249" s="26" t="s">
        <v>20</v>
      </c>
      <c r="B249" s="77">
        <f t="shared" si="20"/>
        <v>0</v>
      </c>
      <c r="C249" s="69">
        <v>10</v>
      </c>
      <c r="D249" s="71">
        <v>43451</v>
      </c>
      <c r="E249" s="79">
        <v>20.190000000000001</v>
      </c>
      <c r="F249" s="79">
        <f t="shared" si="23"/>
        <v>0</v>
      </c>
      <c r="G249" s="77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  <c r="AK249" s="38"/>
      <c r="AL249" s="38"/>
      <c r="AM249" s="38"/>
      <c r="AN249" s="38"/>
      <c r="AO249" s="38"/>
      <c r="AP249" s="38"/>
      <c r="AQ249" s="38"/>
      <c r="AR249" s="38"/>
      <c r="AS249" s="38"/>
      <c r="AT249" s="38"/>
      <c r="AU249" s="38"/>
      <c r="AV249" s="38"/>
      <c r="AW249" s="38"/>
      <c r="AX249" s="38"/>
      <c r="AY249" s="38"/>
      <c r="AZ249" s="38"/>
      <c r="BA249" s="38"/>
      <c r="BB249" s="38"/>
      <c r="BC249" s="38"/>
      <c r="BD249" s="38"/>
      <c r="BE249" s="38"/>
      <c r="BF249" s="38"/>
      <c r="BG249" s="38"/>
      <c r="BH249" s="38"/>
      <c r="BI249" s="38"/>
      <c r="BJ249" s="38"/>
      <c r="BK249" s="38"/>
      <c r="BL249" s="38"/>
      <c r="BM249" s="38"/>
      <c r="BN249" s="38"/>
      <c r="BO249" s="38"/>
      <c r="BP249" s="38"/>
      <c r="BQ249" s="38"/>
      <c r="BR249" s="38"/>
      <c r="BS249" s="38"/>
      <c r="BT249" s="38"/>
      <c r="BU249" s="38"/>
      <c r="BV249" s="38"/>
      <c r="BW249" s="38"/>
      <c r="BX249" s="38"/>
      <c r="BY249" s="38"/>
      <c r="BZ249" s="38"/>
      <c r="CA249" s="38"/>
      <c r="CB249" s="38"/>
      <c r="CC249" s="38"/>
      <c r="CD249" s="38"/>
      <c r="CE249" s="38"/>
      <c r="CF249" s="38"/>
      <c r="CG249" s="38"/>
      <c r="CH249" s="38"/>
      <c r="CI249" s="38"/>
      <c r="CJ249" s="38"/>
      <c r="CK249" s="38"/>
      <c r="CL249" s="38"/>
      <c r="CM249" s="38"/>
      <c r="CN249" s="38"/>
      <c r="CO249" s="38"/>
      <c r="CP249" s="38"/>
      <c r="CQ249" s="38"/>
      <c r="CR249" s="38"/>
      <c r="CS249" s="38"/>
      <c r="CT249" s="38"/>
      <c r="CU249" s="38"/>
      <c r="CV249" s="38"/>
      <c r="CW249" s="38"/>
      <c r="CX249" s="38"/>
      <c r="CY249" s="38"/>
      <c r="CZ249" s="38"/>
      <c r="DA249" s="38"/>
      <c r="DB249" s="38"/>
      <c r="DC249" s="38"/>
      <c r="DD249" s="38"/>
      <c r="DE249" s="38"/>
      <c r="DF249" s="38"/>
      <c r="DG249" s="38"/>
      <c r="DH249" s="38"/>
      <c r="DI249" s="38"/>
      <c r="DJ249" s="38"/>
      <c r="DK249" s="38"/>
      <c r="DL249" s="38"/>
      <c r="DM249" s="38"/>
      <c r="DN249" s="38"/>
      <c r="DO249" s="38"/>
      <c r="DP249" s="38"/>
      <c r="DQ249" s="38"/>
      <c r="DR249" s="38"/>
      <c r="DS249" s="38"/>
      <c r="DT249" s="38"/>
      <c r="DU249" s="38"/>
      <c r="DV249" s="38"/>
      <c r="DW249" s="38"/>
      <c r="DX249" s="38"/>
      <c r="DY249" s="38"/>
      <c r="DZ249" s="38"/>
      <c r="EA249" s="38"/>
      <c r="EB249" s="38"/>
      <c r="EC249" s="38"/>
      <c r="ED249" s="38"/>
      <c r="EE249" s="38"/>
      <c r="EF249" s="38"/>
      <c r="EG249" s="38"/>
      <c r="EH249" s="38"/>
      <c r="EI249" s="38"/>
      <c r="EJ249" s="38"/>
      <c r="EK249" s="38"/>
      <c r="EL249" s="38"/>
      <c r="EM249" s="38"/>
      <c r="EN249" s="38"/>
      <c r="EO249" s="38"/>
      <c r="EP249" s="38"/>
      <c r="EQ249" s="38"/>
      <c r="ER249" s="38"/>
      <c r="ES249" s="38"/>
      <c r="ET249" s="38"/>
      <c r="EU249" s="38"/>
      <c r="EV249" s="38"/>
      <c r="EW249" s="38"/>
      <c r="EX249" s="38"/>
      <c r="EY249" s="38"/>
      <c r="EZ249" s="38"/>
      <c r="FA249" s="38"/>
      <c r="FB249" s="38"/>
      <c r="FC249" s="38"/>
      <c r="FD249" s="38"/>
      <c r="FE249" s="38"/>
      <c r="FF249" s="38"/>
      <c r="FG249" s="38"/>
      <c r="FH249" s="38">
        <v>1</v>
      </c>
      <c r="FI249" s="38"/>
      <c r="FJ249" s="38"/>
      <c r="FK249" s="38"/>
      <c r="FL249" s="38"/>
      <c r="FM249" s="38"/>
      <c r="FN249" s="38"/>
      <c r="FO249" s="38"/>
      <c r="FP249" s="38"/>
      <c r="FQ249" s="38"/>
      <c r="FR249" s="38"/>
      <c r="FS249" s="38">
        <v>1</v>
      </c>
      <c r="FT249" s="38"/>
      <c r="FU249" s="38"/>
      <c r="FV249" s="38"/>
      <c r="FW249" s="38"/>
      <c r="FX249" s="38"/>
      <c r="FY249" s="38"/>
      <c r="FZ249" s="38"/>
      <c r="GA249" s="38"/>
      <c r="GB249" s="38"/>
      <c r="GC249" s="38"/>
      <c r="GD249" s="38"/>
      <c r="GE249" s="38"/>
      <c r="GF249" s="38"/>
      <c r="GG249" s="38"/>
      <c r="GH249" s="38"/>
      <c r="GI249" s="38"/>
      <c r="GJ249" s="38"/>
      <c r="GK249" s="38"/>
      <c r="GL249" s="38"/>
      <c r="GM249" s="38"/>
      <c r="GN249" s="38"/>
      <c r="GO249" s="38"/>
      <c r="GP249" s="38"/>
      <c r="GQ249" s="38"/>
      <c r="GR249" s="38"/>
      <c r="GS249" s="38"/>
      <c r="GT249" s="38"/>
      <c r="GU249" s="38"/>
      <c r="GV249" s="38"/>
      <c r="GW249" s="38"/>
      <c r="GX249" s="38"/>
      <c r="GY249" s="38"/>
      <c r="GZ249" s="38"/>
      <c r="HA249" s="38"/>
      <c r="HB249" s="38"/>
      <c r="HC249" s="38"/>
      <c r="HD249" s="38"/>
      <c r="HE249" s="38"/>
      <c r="HF249" s="38"/>
      <c r="HG249" s="38"/>
      <c r="HH249" s="38"/>
      <c r="HI249" s="38"/>
      <c r="HJ249" s="38"/>
      <c r="HK249" s="38"/>
      <c r="HL249" s="38"/>
      <c r="HM249" s="38"/>
      <c r="HN249" s="38"/>
      <c r="HO249" s="38"/>
      <c r="HP249" s="38"/>
      <c r="HQ249" s="38"/>
      <c r="HR249" s="38"/>
      <c r="HS249" s="38"/>
      <c r="HT249" s="38"/>
      <c r="HU249" s="38"/>
      <c r="HV249" s="38"/>
      <c r="HW249" s="38"/>
      <c r="HX249" s="38"/>
      <c r="HY249" s="38">
        <v>2</v>
      </c>
      <c r="HZ249" s="38"/>
      <c r="IA249" s="38"/>
      <c r="IB249" s="38"/>
      <c r="IC249" s="38">
        <v>2</v>
      </c>
      <c r="ID249" s="38"/>
      <c r="IE249" s="38"/>
      <c r="IF249" s="38"/>
      <c r="IG249" s="38"/>
      <c r="IH249" s="38"/>
      <c r="II249" s="38"/>
      <c r="IJ249" s="38"/>
      <c r="IK249" s="38"/>
      <c r="IL249" s="38"/>
      <c r="IM249" s="38"/>
      <c r="IN249" s="38"/>
      <c r="IO249" s="38"/>
      <c r="IP249" s="38"/>
      <c r="IQ249" s="38"/>
      <c r="IR249" s="38"/>
      <c r="IS249" s="38"/>
      <c r="IT249" s="38"/>
      <c r="IU249" s="38"/>
      <c r="IV249" s="38"/>
      <c r="IW249" s="38"/>
      <c r="IX249" s="38"/>
      <c r="IY249" s="38"/>
      <c r="IZ249" s="38"/>
      <c r="JA249" s="38"/>
      <c r="JB249" s="38"/>
      <c r="JC249" s="38"/>
      <c r="JD249" s="38"/>
      <c r="JE249" s="38"/>
      <c r="JF249" s="38"/>
      <c r="JG249" s="38"/>
      <c r="JH249" s="38"/>
      <c r="JI249" s="38"/>
      <c r="JJ249" s="38"/>
      <c r="JK249" s="38"/>
      <c r="JL249" s="38"/>
      <c r="JM249" s="38"/>
      <c r="JN249" s="38"/>
      <c r="JO249" s="38"/>
      <c r="JP249" s="38"/>
      <c r="JQ249" s="38"/>
      <c r="JR249" s="38"/>
      <c r="JS249" s="38"/>
      <c r="JT249" s="38"/>
      <c r="JU249" s="38"/>
      <c r="JV249" s="38"/>
      <c r="JW249" s="38"/>
      <c r="JX249" s="38"/>
      <c r="JY249" s="38"/>
      <c r="JZ249" s="38"/>
      <c r="KA249" s="38"/>
      <c r="KB249" s="38"/>
      <c r="KC249" s="38"/>
      <c r="KD249" s="38"/>
      <c r="KE249" s="38"/>
      <c r="KF249" s="38"/>
      <c r="KG249" s="38"/>
      <c r="KH249" s="38"/>
      <c r="KI249" s="38"/>
      <c r="KJ249" s="38"/>
      <c r="KK249" s="38"/>
      <c r="KL249" s="38"/>
      <c r="KM249" s="38"/>
      <c r="KN249" s="38"/>
      <c r="KO249" s="38"/>
      <c r="KP249" s="38"/>
      <c r="KQ249" s="38"/>
      <c r="KR249" s="38"/>
      <c r="KS249" s="38"/>
      <c r="KT249" s="38"/>
      <c r="KU249" s="38"/>
      <c r="KV249" s="38"/>
      <c r="KW249" s="38"/>
      <c r="KX249" s="38"/>
      <c r="KY249" s="38"/>
      <c r="KZ249" s="38"/>
      <c r="LA249" s="38"/>
      <c r="LB249" s="38"/>
      <c r="LC249" s="38"/>
      <c r="LD249" s="38"/>
      <c r="LE249" s="38"/>
      <c r="LF249" s="38"/>
      <c r="LG249" s="38"/>
      <c r="LH249" s="38"/>
      <c r="LI249" s="38"/>
      <c r="LJ249" s="38"/>
      <c r="LK249" s="38"/>
      <c r="LL249" s="38">
        <v>10</v>
      </c>
      <c r="LM249" s="38"/>
      <c r="LN249" s="38"/>
      <c r="LO249" s="38">
        <v>10</v>
      </c>
      <c r="LP249" s="38"/>
      <c r="LQ249" s="38"/>
      <c r="LR249" s="38"/>
      <c r="LS249" s="38"/>
      <c r="LT249" s="38"/>
      <c r="LU249" s="38"/>
      <c r="LV249" s="38"/>
      <c r="LW249" s="38"/>
      <c r="LX249" s="38"/>
      <c r="LY249" s="38"/>
      <c r="LZ249" s="38"/>
      <c r="MA249" s="38"/>
      <c r="MB249" s="38"/>
      <c r="MC249" s="38"/>
      <c r="MD249" s="38"/>
      <c r="ME249" s="38"/>
      <c r="MF249" s="38"/>
      <c r="MG249" s="38"/>
      <c r="MH249" s="38"/>
      <c r="MI249" s="38"/>
      <c r="MJ249" s="38"/>
      <c r="MK249" s="38"/>
      <c r="ML249" s="38"/>
      <c r="MM249" s="38"/>
      <c r="MN249" s="38"/>
      <c r="MO249" s="38"/>
      <c r="MP249" s="38"/>
      <c r="MQ249" s="38"/>
      <c r="MR249" s="38"/>
      <c r="MS249" s="38"/>
      <c r="MT249" s="38"/>
      <c r="MU249" s="38"/>
      <c r="MV249" s="38"/>
      <c r="MW249" s="38"/>
      <c r="MX249" s="38"/>
      <c r="MY249" s="38"/>
      <c r="MZ249" s="38"/>
      <c r="NA249" s="38"/>
      <c r="NB249" s="38"/>
      <c r="NC249" s="38"/>
      <c r="ND249" s="38"/>
      <c r="NE249" s="38"/>
      <c r="NF249" s="38"/>
      <c r="NG249" s="38"/>
      <c r="NH249" s="38"/>
      <c r="NI249" s="38"/>
      <c r="NJ249" s="38"/>
      <c r="NK249" s="38"/>
      <c r="NL249" s="38"/>
      <c r="NM249" s="38"/>
      <c r="NN249" s="38"/>
      <c r="NO249" s="38"/>
      <c r="NP249" s="38"/>
      <c r="NQ249" s="38"/>
      <c r="NR249" s="38"/>
      <c r="NS249" s="38"/>
      <c r="NT249" s="38"/>
      <c r="NU249" s="38"/>
      <c r="NV249" s="38"/>
      <c r="NW249" s="38"/>
      <c r="NX249" s="38"/>
      <c r="NY249" s="38"/>
      <c r="NZ249" s="38"/>
      <c r="OA249" s="38"/>
      <c r="OB249" s="38"/>
      <c r="OC249" s="38"/>
      <c r="OD249" s="38"/>
      <c r="OE249" s="38"/>
      <c r="OF249" s="38"/>
      <c r="OG249" s="38"/>
      <c r="OH249" s="38"/>
      <c r="OI249" s="38"/>
      <c r="OJ249" s="38"/>
      <c r="OK249" s="38"/>
      <c r="OL249" s="38">
        <v>10</v>
      </c>
      <c r="OM249" s="38"/>
      <c r="ON249" s="38"/>
      <c r="OO249" s="38"/>
      <c r="OP249" s="38"/>
      <c r="OQ249" s="38"/>
      <c r="OR249" s="38"/>
      <c r="OS249" s="38">
        <v>10</v>
      </c>
      <c r="OT249" s="38"/>
      <c r="OU249" s="38"/>
      <c r="OV249" s="38"/>
      <c r="OW249" s="38"/>
      <c r="OX249" s="38"/>
      <c r="OY249" s="38"/>
      <c r="OZ249" s="38"/>
      <c r="PA249" s="38"/>
      <c r="PB249" s="38"/>
      <c r="PC249" s="38"/>
      <c r="PD249" s="38"/>
      <c r="PE249" s="38"/>
      <c r="PF249" s="38"/>
      <c r="PG249" s="38"/>
      <c r="PH249" s="38"/>
      <c r="PI249" s="38"/>
      <c r="PJ249" s="38"/>
      <c r="PK249" s="38"/>
      <c r="PL249" s="38"/>
      <c r="PM249" s="38"/>
      <c r="PN249" s="38"/>
      <c r="PO249" s="38"/>
      <c r="PP249" s="38"/>
      <c r="PQ249" s="38"/>
      <c r="PR249" s="38"/>
      <c r="PS249" s="38"/>
      <c r="PT249" s="38"/>
      <c r="PU249" s="38"/>
      <c r="PV249" s="38"/>
      <c r="PW249" s="38"/>
      <c r="PX249" s="38"/>
      <c r="PY249" s="38"/>
      <c r="PZ249" s="38"/>
      <c r="QA249" s="38"/>
      <c r="QB249" s="38"/>
      <c r="QC249" s="38"/>
      <c r="QD249" s="38"/>
      <c r="QE249" s="38"/>
      <c r="QF249" s="38"/>
      <c r="QG249" s="38"/>
      <c r="QH249" s="38"/>
      <c r="QI249" s="38"/>
      <c r="QJ249" s="38"/>
      <c r="QK249" s="38"/>
      <c r="QL249" s="38"/>
      <c r="QM249" s="38"/>
      <c r="QN249" s="38"/>
      <c r="QO249" s="38"/>
      <c r="QP249" s="38"/>
      <c r="QQ249" s="38"/>
      <c r="QR249" s="38"/>
      <c r="QS249" s="38"/>
      <c r="QT249" s="38"/>
      <c r="QU249" s="38"/>
      <c r="QV249" s="38"/>
      <c r="QW249" s="38"/>
      <c r="QX249" s="38"/>
      <c r="QY249" s="38"/>
      <c r="QZ249" s="38"/>
      <c r="RA249" s="38"/>
      <c r="RB249" s="38"/>
      <c r="RC249" s="38"/>
      <c r="RD249" s="38"/>
      <c r="RE249" s="38"/>
      <c r="RF249" s="38"/>
      <c r="RG249" s="38"/>
      <c r="RH249" s="38"/>
      <c r="RI249" s="38"/>
      <c r="RJ249" s="38"/>
      <c r="RK249" s="38"/>
      <c r="RL249" s="38"/>
      <c r="RM249" s="38"/>
      <c r="RN249" s="38"/>
      <c r="RO249" s="38"/>
      <c r="RP249" s="38"/>
      <c r="RQ249" s="38"/>
      <c r="RR249" s="38"/>
      <c r="RS249" s="38"/>
      <c r="RT249" s="38"/>
      <c r="RU249" s="38"/>
      <c r="RV249" s="38"/>
      <c r="RW249" s="38"/>
      <c r="RX249" s="38"/>
      <c r="RY249" s="38"/>
      <c r="RZ249" s="38"/>
      <c r="SA249" s="38"/>
      <c r="SB249" s="38"/>
      <c r="SC249" s="38"/>
      <c r="SD249" s="38"/>
      <c r="SE249" s="38"/>
      <c r="SF249" s="38"/>
      <c r="SG249" s="38"/>
      <c r="SH249" s="38"/>
      <c r="SI249" s="38"/>
      <c r="SJ249" s="38"/>
      <c r="SK249" s="38"/>
      <c r="SL249" s="38"/>
      <c r="SM249" s="38"/>
      <c r="SN249" s="38"/>
      <c r="SO249" s="38"/>
      <c r="SP249" s="38"/>
      <c r="SQ249" s="38"/>
      <c r="SR249" s="38"/>
      <c r="SS249" s="38"/>
      <c r="ST249" s="38"/>
      <c r="SU249" s="38"/>
      <c r="SV249" s="38"/>
      <c r="SW249" s="38"/>
      <c r="SX249" s="38"/>
      <c r="SY249" s="38"/>
      <c r="SZ249" s="38"/>
      <c r="TA249" s="38"/>
      <c r="TB249" s="38"/>
      <c r="TC249" s="38"/>
      <c r="TD249" s="38"/>
      <c r="TE249" s="38"/>
      <c r="TF249" s="38"/>
      <c r="TG249" s="38"/>
      <c r="TH249" s="38"/>
      <c r="TI249" s="38"/>
      <c r="TJ249" s="38"/>
      <c r="TK249" s="38"/>
      <c r="TL249" s="38"/>
      <c r="TM249" s="38"/>
      <c r="TN249" s="38"/>
      <c r="TO249" s="38"/>
      <c r="TP249" s="38"/>
      <c r="TQ249" s="38"/>
      <c r="TR249" s="38"/>
      <c r="TS249" s="38"/>
      <c r="TT249" s="38"/>
      <c r="TU249" s="38"/>
      <c r="TV249" s="38"/>
      <c r="TW249" s="38"/>
      <c r="TX249" s="38"/>
      <c r="TY249" s="38"/>
      <c r="TZ249" s="38"/>
      <c r="UA249" s="38"/>
      <c r="UB249" s="38"/>
      <c r="UC249" s="38"/>
      <c r="UD249" s="38"/>
      <c r="UE249" s="38"/>
      <c r="UF249" s="38"/>
      <c r="UG249" s="38"/>
      <c r="UH249" s="38"/>
      <c r="UI249" s="38"/>
      <c r="UJ249" s="38"/>
      <c r="UK249" s="38"/>
      <c r="UL249" s="38"/>
      <c r="UM249" s="38"/>
      <c r="UN249" s="38"/>
      <c r="UO249" s="38"/>
      <c r="UP249" s="38"/>
      <c r="UQ249" s="38"/>
      <c r="UR249" s="38"/>
      <c r="US249" s="38"/>
      <c r="UT249" s="38"/>
      <c r="UU249" s="38"/>
      <c r="UV249" s="38"/>
      <c r="UW249" s="38"/>
      <c r="UX249" s="38"/>
      <c r="UY249" s="38"/>
      <c r="UZ249" s="38"/>
      <c r="VA249" s="38"/>
      <c r="VB249" s="38"/>
      <c r="VC249" s="38"/>
      <c r="VD249" s="38"/>
      <c r="VE249" s="38"/>
      <c r="VF249" s="38"/>
      <c r="VG249" s="38"/>
      <c r="VH249" s="38"/>
      <c r="VI249" s="38"/>
      <c r="VJ249" s="38"/>
      <c r="VK249" s="38"/>
      <c r="VL249" s="38"/>
      <c r="VM249" s="38"/>
      <c r="VN249" s="38"/>
      <c r="VO249" s="38"/>
      <c r="VP249" s="38"/>
      <c r="VQ249" s="38"/>
      <c r="VR249" s="38"/>
      <c r="VS249" s="38"/>
      <c r="VT249" s="38"/>
      <c r="VU249" s="38"/>
      <c r="VV249" s="38"/>
      <c r="VW249" s="38"/>
      <c r="VX249" s="38"/>
      <c r="VY249" s="38"/>
      <c r="VZ249" s="38"/>
      <c r="WA249" s="38"/>
      <c r="WB249" s="38"/>
      <c r="WC249" s="38"/>
      <c r="WD249" s="38"/>
      <c r="WE249" s="38"/>
      <c r="WF249" s="38"/>
      <c r="WG249" s="38"/>
      <c r="WH249" s="38"/>
      <c r="WI249" s="38"/>
      <c r="WJ249" s="38"/>
      <c r="WK249" s="38"/>
      <c r="WL249" s="38"/>
      <c r="WM249" s="38"/>
      <c r="WN249" s="38"/>
      <c r="WO249" s="38"/>
      <c r="WP249" s="38"/>
      <c r="WQ249" s="38"/>
      <c r="WR249" s="38"/>
      <c r="WS249" s="38"/>
      <c r="WT249" s="38"/>
      <c r="WU249" s="38"/>
      <c r="WV249" s="38"/>
      <c r="WW249" s="38"/>
      <c r="WX249" s="38"/>
      <c r="WY249" s="38"/>
      <c r="WZ249" s="38"/>
      <c r="XA249" s="38"/>
      <c r="XB249" s="38"/>
      <c r="XC249" s="38"/>
      <c r="XD249" s="38"/>
      <c r="XE249" s="38"/>
      <c r="XF249" s="38"/>
      <c r="XG249" s="38"/>
      <c r="XH249" s="38"/>
      <c r="XI249" s="38"/>
      <c r="XJ249" s="38"/>
      <c r="XK249" s="38"/>
      <c r="XL249" s="38"/>
      <c r="XM249" s="38"/>
      <c r="XN249" s="38"/>
      <c r="XO249" s="38"/>
      <c r="XP249" s="38"/>
      <c r="XQ249" s="38"/>
      <c r="XR249" s="38"/>
      <c r="XS249" s="38"/>
      <c r="XT249" s="38"/>
      <c r="XU249" s="38"/>
      <c r="XV249" s="38"/>
      <c r="XW249" s="38"/>
      <c r="XX249" s="38"/>
      <c r="XY249" s="38"/>
      <c r="XZ249" s="38"/>
      <c r="YA249" s="38"/>
      <c r="YB249" s="38"/>
      <c r="YC249" s="38"/>
      <c r="YD249" s="38"/>
      <c r="YE249" s="38"/>
      <c r="YF249" s="38"/>
      <c r="YG249" s="38"/>
      <c r="YH249" s="38"/>
      <c r="YI249" s="38"/>
      <c r="YJ249" s="38"/>
      <c r="YK249" s="38"/>
      <c r="YL249" s="38"/>
      <c r="YM249" s="38"/>
      <c r="YN249" s="38"/>
      <c r="YO249" s="38"/>
      <c r="YP249" s="38"/>
      <c r="YQ249" s="38"/>
      <c r="YR249" s="38"/>
      <c r="YS249" s="38"/>
      <c r="YT249" s="38"/>
      <c r="YU249" s="38"/>
      <c r="YV249" s="38">
        <v>10</v>
      </c>
      <c r="YW249" s="38"/>
      <c r="YX249" s="38"/>
      <c r="YY249" s="38"/>
      <c r="YZ249" s="38"/>
      <c r="ZA249" s="38">
        <v>10</v>
      </c>
      <c r="ZB249" s="38"/>
      <c r="ZC249" s="38"/>
      <c r="ZD249" s="38"/>
      <c r="ZE249" s="38"/>
      <c r="ZF249" s="38"/>
      <c r="ZG249" s="38"/>
      <c r="ZH249" s="38"/>
      <c r="ZI249" s="38"/>
      <c r="ZJ249" s="38"/>
      <c r="ZK249" s="38"/>
      <c r="ZL249" s="38"/>
      <c r="ZM249" s="38"/>
      <c r="ZN249" s="38"/>
      <c r="ZO249" s="38"/>
      <c r="ZP249" s="38"/>
      <c r="ZQ249" s="38"/>
      <c r="ZR249" s="38"/>
      <c r="ZS249" s="38"/>
      <c r="ZT249" s="38"/>
      <c r="ZU249" s="38"/>
      <c r="ZV249" s="38"/>
      <c r="ZW249" s="38"/>
      <c r="ZX249" s="38"/>
      <c r="ZY249" s="38"/>
      <c r="ZZ249" s="38"/>
      <c r="AAA249" s="38"/>
      <c r="AAB249" s="38"/>
      <c r="AAC249" s="38"/>
      <c r="AAD249" s="38"/>
      <c r="AAE249" s="38"/>
      <c r="AAF249" s="38"/>
      <c r="AAG249" s="38"/>
      <c r="AAH249" s="38"/>
      <c r="AAI249" s="38"/>
      <c r="AAJ249" s="31">
        <f t="shared" si="21"/>
        <v>0</v>
      </c>
      <c r="AAK249" s="5"/>
    </row>
    <row r="250" spans="1:736" s="36" customFormat="1" x14ac:dyDescent="0.25">
      <c r="A250" s="62" t="s">
        <v>228</v>
      </c>
      <c r="B250" s="77">
        <f t="shared" si="20"/>
        <v>0</v>
      </c>
      <c r="C250" s="69">
        <v>10</v>
      </c>
      <c r="D250" s="71">
        <v>43461</v>
      </c>
      <c r="E250" s="79">
        <v>14.53</v>
      </c>
      <c r="F250" s="79">
        <f t="shared" si="23"/>
        <v>0</v>
      </c>
      <c r="G250" s="77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  <c r="AK250" s="38"/>
      <c r="AL250" s="38"/>
      <c r="AM250" s="38"/>
      <c r="AN250" s="38"/>
      <c r="AO250" s="38"/>
      <c r="AP250" s="38"/>
      <c r="AQ250" s="38"/>
      <c r="AR250" s="38"/>
      <c r="AS250" s="38"/>
      <c r="AT250" s="38"/>
      <c r="AU250" s="38"/>
      <c r="AV250" s="38"/>
      <c r="AW250" s="38"/>
      <c r="AX250" s="38"/>
      <c r="AY250" s="38"/>
      <c r="AZ250" s="38"/>
      <c r="BA250" s="38"/>
      <c r="BB250" s="38"/>
      <c r="BC250" s="38"/>
      <c r="BD250" s="38"/>
      <c r="BE250" s="38"/>
      <c r="BF250" s="38"/>
      <c r="BG250" s="38"/>
      <c r="BH250" s="38"/>
      <c r="BI250" s="38"/>
      <c r="BJ250" s="38"/>
      <c r="BK250" s="38"/>
      <c r="BL250" s="38"/>
      <c r="BM250" s="38"/>
      <c r="BN250" s="38"/>
      <c r="BO250" s="38"/>
      <c r="BP250" s="38"/>
      <c r="BQ250" s="38"/>
      <c r="BR250" s="38"/>
      <c r="BS250" s="38"/>
      <c r="BT250" s="38"/>
      <c r="BU250" s="38"/>
      <c r="BV250" s="38"/>
      <c r="BW250" s="38"/>
      <c r="BX250" s="38"/>
      <c r="BY250" s="38"/>
      <c r="BZ250" s="38"/>
      <c r="CA250" s="38"/>
      <c r="CB250" s="38"/>
      <c r="CC250" s="38"/>
      <c r="CD250" s="38"/>
      <c r="CE250" s="38"/>
      <c r="CF250" s="38"/>
      <c r="CG250" s="38"/>
      <c r="CH250" s="38"/>
      <c r="CI250" s="38"/>
      <c r="CJ250" s="38"/>
      <c r="CK250" s="38">
        <v>10</v>
      </c>
      <c r="CL250" s="38"/>
      <c r="CM250" s="38"/>
      <c r="CN250" s="38"/>
      <c r="CO250" s="38"/>
      <c r="CP250" s="38"/>
      <c r="CQ250" s="38"/>
      <c r="CR250" s="38"/>
      <c r="CS250" s="38"/>
      <c r="CT250" s="38"/>
      <c r="CU250" s="38"/>
      <c r="CV250" s="38"/>
      <c r="CW250" s="38"/>
      <c r="CX250" s="38"/>
      <c r="CY250" s="38"/>
      <c r="CZ250" s="38"/>
      <c r="DA250" s="38"/>
      <c r="DB250" s="38"/>
      <c r="DC250" s="38"/>
      <c r="DD250" s="38"/>
      <c r="DE250" s="38"/>
      <c r="DF250" s="38"/>
      <c r="DG250" s="38"/>
      <c r="DH250" s="38"/>
      <c r="DI250" s="38"/>
      <c r="DJ250" s="38"/>
      <c r="DK250" s="38"/>
      <c r="DL250" s="38"/>
      <c r="DM250" s="38"/>
      <c r="DN250" s="38"/>
      <c r="DO250" s="38"/>
      <c r="DP250" s="38"/>
      <c r="DQ250" s="38"/>
      <c r="DR250" s="38"/>
      <c r="DS250" s="38"/>
      <c r="DT250" s="38"/>
      <c r="DU250" s="38"/>
      <c r="DV250" s="38"/>
      <c r="DW250" s="38"/>
      <c r="DX250" s="38"/>
      <c r="DY250" s="38"/>
      <c r="DZ250" s="38"/>
      <c r="EA250" s="38"/>
      <c r="EB250" s="38"/>
      <c r="EC250" s="38"/>
      <c r="ED250" s="38"/>
      <c r="EE250" s="38"/>
      <c r="EF250" s="38"/>
      <c r="EG250" s="38"/>
      <c r="EH250" s="38"/>
      <c r="EI250" s="38"/>
      <c r="EJ250" s="38"/>
      <c r="EK250" s="38"/>
      <c r="EL250" s="38"/>
      <c r="EM250" s="38"/>
      <c r="EN250" s="38"/>
      <c r="EO250" s="38"/>
      <c r="EP250" s="38"/>
      <c r="EQ250" s="38"/>
      <c r="ER250" s="38"/>
      <c r="ES250" s="38"/>
      <c r="ET250" s="38"/>
      <c r="EU250" s="38"/>
      <c r="EV250" s="38"/>
      <c r="EW250" s="38"/>
      <c r="EX250" s="38"/>
      <c r="EY250" s="38"/>
      <c r="EZ250" s="38"/>
      <c r="FA250" s="38"/>
      <c r="FB250" s="38"/>
      <c r="FC250" s="38"/>
      <c r="FD250" s="38"/>
      <c r="FE250" s="38"/>
      <c r="FF250" s="38"/>
      <c r="FG250" s="38"/>
      <c r="FH250" s="38"/>
      <c r="FI250" s="38"/>
      <c r="FJ250" s="38"/>
      <c r="FK250" s="38"/>
      <c r="FL250" s="38"/>
      <c r="FM250" s="38"/>
      <c r="FN250" s="38"/>
      <c r="FO250" s="38"/>
      <c r="FP250" s="38"/>
      <c r="FQ250" s="38"/>
      <c r="FR250" s="38"/>
      <c r="FS250" s="38"/>
      <c r="FT250" s="38"/>
      <c r="FU250" s="38"/>
      <c r="FV250" s="38"/>
      <c r="FW250" s="38"/>
      <c r="FX250" s="38"/>
      <c r="FY250" s="38"/>
      <c r="FZ250" s="38"/>
      <c r="GA250" s="38"/>
      <c r="GB250" s="38"/>
      <c r="GC250" s="38"/>
      <c r="GD250" s="38"/>
      <c r="GE250" s="38"/>
      <c r="GF250" s="38"/>
      <c r="GG250" s="38"/>
      <c r="GH250" s="38"/>
      <c r="GI250" s="38"/>
      <c r="GJ250" s="38"/>
      <c r="GK250" s="38"/>
      <c r="GL250" s="38"/>
      <c r="GM250" s="38"/>
      <c r="GN250" s="38"/>
      <c r="GO250" s="38"/>
      <c r="GP250" s="38"/>
      <c r="GQ250" s="38"/>
      <c r="GR250" s="38"/>
      <c r="GS250" s="38"/>
      <c r="GT250" s="38"/>
      <c r="GU250" s="38"/>
      <c r="GV250" s="38"/>
      <c r="GW250" s="38"/>
      <c r="GX250" s="38"/>
      <c r="GY250" s="38"/>
      <c r="GZ250" s="38"/>
      <c r="HA250" s="38"/>
      <c r="HB250" s="38"/>
      <c r="HC250" s="38"/>
      <c r="HD250" s="38"/>
      <c r="HE250" s="38"/>
      <c r="HF250" s="38"/>
      <c r="HG250" s="38"/>
      <c r="HH250" s="38"/>
      <c r="HI250" s="38"/>
      <c r="HJ250" s="38"/>
      <c r="HK250" s="38"/>
      <c r="HL250" s="38"/>
      <c r="HM250" s="38"/>
      <c r="HN250" s="38"/>
      <c r="HO250" s="38"/>
      <c r="HP250" s="38"/>
      <c r="HQ250" s="38"/>
      <c r="HR250" s="38"/>
      <c r="HS250" s="38"/>
      <c r="HT250" s="38"/>
      <c r="HU250" s="38"/>
      <c r="HV250" s="38"/>
      <c r="HW250" s="38"/>
      <c r="HX250" s="38"/>
      <c r="HY250" s="38">
        <v>10</v>
      </c>
      <c r="HZ250" s="38"/>
      <c r="IA250" s="38"/>
      <c r="IB250" s="38"/>
      <c r="IC250" s="38"/>
      <c r="ID250" s="38"/>
      <c r="IE250" s="38"/>
      <c r="IF250" s="38"/>
      <c r="IG250" s="38"/>
      <c r="IH250" s="38"/>
      <c r="II250" s="38"/>
      <c r="IJ250" s="38"/>
      <c r="IK250" s="38"/>
      <c r="IL250" s="38"/>
      <c r="IM250" s="38"/>
      <c r="IN250" s="38"/>
      <c r="IO250" s="38"/>
      <c r="IP250" s="38"/>
      <c r="IQ250" s="38"/>
      <c r="IR250" s="38"/>
      <c r="IS250" s="38"/>
      <c r="IT250" s="38"/>
      <c r="IU250" s="38"/>
      <c r="IV250" s="38"/>
      <c r="IW250" s="38"/>
      <c r="IX250" s="38"/>
      <c r="IY250" s="38"/>
      <c r="IZ250" s="38"/>
      <c r="JA250" s="38"/>
      <c r="JB250" s="38"/>
      <c r="JC250" s="38"/>
      <c r="JD250" s="38"/>
      <c r="JE250" s="38"/>
      <c r="JF250" s="38"/>
      <c r="JG250" s="38"/>
      <c r="JH250" s="38"/>
      <c r="JI250" s="38"/>
      <c r="JJ250" s="38"/>
      <c r="JK250" s="38"/>
      <c r="JL250" s="38"/>
      <c r="JM250" s="38"/>
      <c r="JN250" s="38"/>
      <c r="JO250" s="38"/>
      <c r="JP250" s="38"/>
      <c r="JQ250" s="38"/>
      <c r="JR250" s="38"/>
      <c r="JS250" s="38"/>
      <c r="JT250" s="38"/>
      <c r="JU250" s="38"/>
      <c r="JV250" s="38"/>
      <c r="JW250" s="38"/>
      <c r="JX250" s="38"/>
      <c r="JY250" s="38"/>
      <c r="JZ250" s="38"/>
      <c r="KA250" s="38"/>
      <c r="KB250" s="38"/>
      <c r="KC250" s="38"/>
      <c r="KD250" s="38"/>
      <c r="KE250" s="38"/>
      <c r="KF250" s="38"/>
      <c r="KG250" s="38"/>
      <c r="KH250" s="38"/>
      <c r="KI250" s="38"/>
      <c r="KJ250" s="38"/>
      <c r="KK250" s="38"/>
      <c r="KL250" s="38"/>
      <c r="KM250" s="38"/>
      <c r="KN250" s="38"/>
      <c r="KO250" s="38"/>
      <c r="KP250" s="38"/>
      <c r="KQ250" s="38"/>
      <c r="KR250" s="38"/>
      <c r="KS250" s="38"/>
      <c r="KT250" s="38"/>
      <c r="KU250" s="38"/>
      <c r="KV250" s="38"/>
      <c r="KW250" s="38"/>
      <c r="KX250" s="38"/>
      <c r="KY250" s="38"/>
      <c r="KZ250" s="38"/>
      <c r="LA250" s="38"/>
      <c r="LB250" s="38"/>
      <c r="LC250" s="38"/>
      <c r="LD250" s="38"/>
      <c r="LE250" s="38"/>
      <c r="LF250" s="38"/>
      <c r="LG250" s="38"/>
      <c r="LH250" s="38"/>
      <c r="LI250" s="38"/>
      <c r="LJ250" s="38"/>
      <c r="LK250" s="38"/>
      <c r="LL250" s="38"/>
      <c r="LM250" s="38"/>
      <c r="LN250" s="38"/>
      <c r="LO250" s="38"/>
      <c r="LP250" s="38"/>
      <c r="LQ250" s="38"/>
      <c r="LR250" s="38"/>
      <c r="LS250" s="38"/>
      <c r="LT250" s="38"/>
      <c r="LU250" s="38"/>
      <c r="LV250" s="38"/>
      <c r="LW250" s="38"/>
      <c r="LX250" s="38"/>
      <c r="LY250" s="38"/>
      <c r="LZ250" s="38"/>
      <c r="MA250" s="38"/>
      <c r="MB250" s="38"/>
      <c r="MC250" s="38"/>
      <c r="MD250" s="38"/>
      <c r="ME250" s="38"/>
      <c r="MF250" s="38"/>
      <c r="MG250" s="38"/>
      <c r="MH250" s="38"/>
      <c r="MI250" s="38"/>
      <c r="MJ250" s="38"/>
      <c r="MK250" s="38"/>
      <c r="ML250" s="38"/>
      <c r="MM250" s="38"/>
      <c r="MN250" s="38"/>
      <c r="MO250" s="38">
        <v>5</v>
      </c>
      <c r="MP250" s="38">
        <v>5</v>
      </c>
      <c r="MQ250" s="38"/>
      <c r="MR250" s="38"/>
      <c r="MS250" s="38"/>
      <c r="MT250" s="38"/>
      <c r="MU250" s="38"/>
      <c r="MV250" s="38"/>
      <c r="MW250" s="38"/>
      <c r="MX250" s="38"/>
      <c r="MY250" s="38"/>
      <c r="MZ250" s="38"/>
      <c r="NA250" s="38"/>
      <c r="NB250" s="38"/>
      <c r="NC250" s="38">
        <v>4</v>
      </c>
      <c r="ND250" s="38"/>
      <c r="NE250" s="38">
        <v>4</v>
      </c>
      <c r="NF250" s="38"/>
      <c r="NG250" s="38"/>
      <c r="NH250" s="38"/>
      <c r="NI250" s="38"/>
      <c r="NJ250" s="38"/>
      <c r="NK250" s="38"/>
      <c r="NL250" s="38"/>
      <c r="NM250" s="38"/>
      <c r="NN250" s="38"/>
      <c r="NO250" s="38"/>
      <c r="NP250" s="38"/>
      <c r="NQ250" s="38"/>
      <c r="NR250" s="38"/>
      <c r="NS250" s="38"/>
      <c r="NT250" s="38"/>
      <c r="NU250" s="38"/>
      <c r="NV250" s="38"/>
      <c r="NW250" s="38"/>
      <c r="NX250" s="38"/>
      <c r="NY250" s="38"/>
      <c r="NZ250" s="38"/>
      <c r="OA250" s="38"/>
      <c r="OB250" s="38"/>
      <c r="OC250" s="38"/>
      <c r="OD250" s="38"/>
      <c r="OE250" s="38"/>
      <c r="OF250" s="38"/>
      <c r="OG250" s="38"/>
      <c r="OH250" s="38"/>
      <c r="OI250" s="38"/>
      <c r="OJ250" s="38"/>
      <c r="OK250" s="38"/>
      <c r="OL250" s="38"/>
      <c r="OM250" s="38"/>
      <c r="ON250" s="38"/>
      <c r="OO250" s="38"/>
      <c r="OP250" s="38"/>
      <c r="OQ250" s="38"/>
      <c r="OR250" s="38"/>
      <c r="OS250" s="38"/>
      <c r="OT250" s="38"/>
      <c r="OU250" s="38"/>
      <c r="OV250" s="38"/>
      <c r="OW250" s="38"/>
      <c r="OX250" s="38"/>
      <c r="OY250" s="38"/>
      <c r="OZ250" s="38"/>
      <c r="PA250" s="38"/>
      <c r="PB250" s="38"/>
      <c r="PC250" s="38"/>
      <c r="PD250" s="38"/>
      <c r="PE250" s="38"/>
      <c r="PF250" s="38"/>
      <c r="PG250" s="38"/>
      <c r="PH250" s="38"/>
      <c r="PI250" s="38"/>
      <c r="PJ250" s="38"/>
      <c r="PK250" s="38"/>
      <c r="PL250" s="38"/>
      <c r="PM250" s="38"/>
      <c r="PN250" s="38"/>
      <c r="PO250" s="38"/>
      <c r="PP250" s="38"/>
      <c r="PQ250" s="38"/>
      <c r="PR250" s="38"/>
      <c r="PS250" s="38"/>
      <c r="PT250" s="38"/>
      <c r="PU250" s="38"/>
      <c r="PV250" s="38"/>
      <c r="PW250" s="38"/>
      <c r="PX250" s="38"/>
      <c r="PY250" s="38"/>
      <c r="PZ250" s="38"/>
      <c r="QA250" s="38"/>
      <c r="QB250" s="38"/>
      <c r="QC250" s="38">
        <v>10</v>
      </c>
      <c r="QD250" s="38"/>
      <c r="QE250" s="38"/>
      <c r="QF250" s="38"/>
      <c r="QG250" s="38"/>
      <c r="QH250" s="38"/>
      <c r="QI250" s="38"/>
      <c r="QJ250" s="38"/>
      <c r="QK250" s="38"/>
      <c r="QL250" s="38"/>
      <c r="QM250" s="38"/>
      <c r="QN250" s="38"/>
      <c r="QO250" s="38"/>
      <c r="QP250" s="38"/>
      <c r="QQ250" s="38"/>
      <c r="QR250" s="38"/>
      <c r="QS250" s="38"/>
      <c r="QT250" s="38"/>
      <c r="QU250" s="38"/>
      <c r="QV250" s="38"/>
      <c r="QW250" s="38"/>
      <c r="QX250" s="38"/>
      <c r="QY250" s="38"/>
      <c r="QZ250" s="38"/>
      <c r="RA250" s="38"/>
      <c r="RB250" s="38"/>
      <c r="RC250" s="38"/>
      <c r="RD250" s="38"/>
      <c r="RE250" s="38"/>
      <c r="RF250" s="38"/>
      <c r="RG250" s="38"/>
      <c r="RH250" s="38"/>
      <c r="RI250" s="38"/>
      <c r="RJ250" s="38"/>
      <c r="RK250" s="38"/>
      <c r="RL250" s="38"/>
      <c r="RM250" s="38"/>
      <c r="RN250" s="38"/>
      <c r="RO250" s="38"/>
      <c r="RP250" s="38"/>
      <c r="RQ250" s="38"/>
      <c r="RR250" s="38"/>
      <c r="RS250" s="38"/>
      <c r="RT250" s="38"/>
      <c r="RU250" s="38"/>
      <c r="RV250" s="38"/>
      <c r="RW250" s="38"/>
      <c r="RX250" s="38"/>
      <c r="RY250" s="38"/>
      <c r="RZ250" s="38"/>
      <c r="SA250" s="38"/>
      <c r="SB250" s="38"/>
      <c r="SC250" s="38"/>
      <c r="SD250" s="38"/>
      <c r="SE250" s="38"/>
      <c r="SF250" s="38"/>
      <c r="SG250" s="38"/>
      <c r="SH250" s="38"/>
      <c r="SI250" s="38"/>
      <c r="SJ250" s="38"/>
      <c r="SK250" s="38"/>
      <c r="SL250" s="38"/>
      <c r="SM250" s="38"/>
      <c r="SN250" s="38"/>
      <c r="SO250" s="38"/>
      <c r="SP250" s="38"/>
      <c r="SQ250" s="38"/>
      <c r="SR250" s="38"/>
      <c r="SS250" s="38"/>
      <c r="ST250" s="38"/>
      <c r="SU250" s="38"/>
      <c r="SV250" s="38"/>
      <c r="SW250" s="38"/>
      <c r="SX250" s="38"/>
      <c r="SY250" s="38"/>
      <c r="SZ250" s="38"/>
      <c r="TA250" s="38"/>
      <c r="TB250" s="38"/>
      <c r="TC250" s="38"/>
      <c r="TD250" s="38"/>
      <c r="TE250" s="38"/>
      <c r="TF250" s="38"/>
      <c r="TG250" s="38"/>
      <c r="TH250" s="38"/>
      <c r="TI250" s="38"/>
      <c r="TJ250" s="38"/>
      <c r="TK250" s="38"/>
      <c r="TL250" s="38"/>
      <c r="TM250" s="38"/>
      <c r="TN250" s="38"/>
      <c r="TO250" s="38"/>
      <c r="TP250" s="38"/>
      <c r="TQ250" s="38"/>
      <c r="TR250" s="38">
        <v>10</v>
      </c>
      <c r="TS250" s="38"/>
      <c r="TT250" s="38"/>
      <c r="TU250" s="38"/>
      <c r="TV250" s="38"/>
      <c r="TW250" s="38"/>
      <c r="TX250" s="38"/>
      <c r="TY250" s="38"/>
      <c r="TZ250" s="38"/>
      <c r="UA250" s="38"/>
      <c r="UB250" s="38"/>
      <c r="UC250" s="38"/>
      <c r="UD250" s="38"/>
      <c r="UE250" s="38"/>
      <c r="UF250" s="38"/>
      <c r="UG250" s="38"/>
      <c r="UH250" s="38"/>
      <c r="UI250" s="38"/>
      <c r="UJ250" s="38"/>
      <c r="UK250" s="38"/>
      <c r="UL250" s="38"/>
      <c r="UM250" s="38"/>
      <c r="UN250" s="38"/>
      <c r="UO250" s="38"/>
      <c r="UP250" s="38"/>
      <c r="UQ250" s="38"/>
      <c r="UR250" s="38"/>
      <c r="US250" s="38"/>
      <c r="UT250" s="38"/>
      <c r="UU250" s="38"/>
      <c r="UV250" s="38"/>
      <c r="UW250" s="38"/>
      <c r="UX250" s="38"/>
      <c r="UY250" s="38"/>
      <c r="UZ250" s="38"/>
      <c r="VA250" s="38"/>
      <c r="VB250" s="38"/>
      <c r="VC250" s="38"/>
      <c r="VD250" s="38"/>
      <c r="VE250" s="38"/>
      <c r="VF250" s="38"/>
      <c r="VG250" s="38"/>
      <c r="VH250" s="38"/>
      <c r="VI250" s="38"/>
      <c r="VJ250" s="38"/>
      <c r="VK250" s="38"/>
      <c r="VL250" s="38"/>
      <c r="VM250" s="38"/>
      <c r="VN250" s="38"/>
      <c r="VO250" s="38"/>
      <c r="VP250" s="38"/>
      <c r="VQ250" s="38"/>
      <c r="VR250" s="38"/>
      <c r="VS250" s="38"/>
      <c r="VT250" s="38"/>
      <c r="VU250" s="38"/>
      <c r="VV250" s="38"/>
      <c r="VW250" s="38"/>
      <c r="VX250" s="38"/>
      <c r="VY250" s="38"/>
      <c r="VZ250" s="38"/>
      <c r="WA250" s="38"/>
      <c r="WB250" s="38"/>
      <c r="WC250" s="38"/>
      <c r="WD250" s="38"/>
      <c r="WE250" s="38"/>
      <c r="WF250" s="38"/>
      <c r="WG250" s="38"/>
      <c r="WH250" s="38"/>
      <c r="WI250" s="38"/>
      <c r="WJ250" s="38"/>
      <c r="WK250" s="38"/>
      <c r="WL250" s="38"/>
      <c r="WM250" s="38"/>
      <c r="WN250" s="38"/>
      <c r="WO250" s="38"/>
      <c r="WP250" s="38"/>
      <c r="WQ250" s="38"/>
      <c r="WR250" s="38"/>
      <c r="WS250" s="38"/>
      <c r="WT250" s="38"/>
      <c r="WU250" s="38"/>
      <c r="WV250" s="38"/>
      <c r="WW250" s="38"/>
      <c r="WX250" s="38"/>
      <c r="WY250" s="38"/>
      <c r="WZ250" s="38"/>
      <c r="XA250" s="38"/>
      <c r="XB250" s="38"/>
      <c r="XC250" s="38"/>
      <c r="XD250" s="38"/>
      <c r="XE250" s="38"/>
      <c r="XF250" s="38"/>
      <c r="XG250" s="38"/>
      <c r="XH250" s="38"/>
      <c r="XI250" s="38"/>
      <c r="XJ250" s="38"/>
      <c r="XK250" s="38"/>
      <c r="XL250" s="38"/>
      <c r="XM250" s="38"/>
      <c r="XN250" s="38"/>
      <c r="XO250" s="38"/>
      <c r="XP250" s="38"/>
      <c r="XQ250" s="38"/>
      <c r="XR250" s="38"/>
      <c r="XS250" s="38"/>
      <c r="XT250" s="38"/>
      <c r="XU250" s="38"/>
      <c r="XV250" s="38"/>
      <c r="XW250" s="38"/>
      <c r="XX250" s="38"/>
      <c r="XY250" s="38"/>
      <c r="XZ250" s="38"/>
      <c r="YA250" s="38"/>
      <c r="YB250" s="38"/>
      <c r="YC250" s="38"/>
      <c r="YD250" s="38"/>
      <c r="YE250" s="38"/>
      <c r="YF250" s="38"/>
      <c r="YG250" s="38"/>
      <c r="YH250" s="38"/>
      <c r="YI250" s="38"/>
      <c r="YJ250" s="38"/>
      <c r="YK250" s="38"/>
      <c r="YL250" s="38"/>
      <c r="YM250" s="38"/>
      <c r="YN250" s="38"/>
      <c r="YO250" s="38"/>
      <c r="YP250" s="38"/>
      <c r="YQ250" s="38"/>
      <c r="YR250" s="38"/>
      <c r="YS250" s="38"/>
      <c r="YT250" s="38"/>
      <c r="YU250" s="38"/>
      <c r="YV250" s="38">
        <v>10</v>
      </c>
      <c r="YW250" s="38"/>
      <c r="YX250" s="38">
        <v>10</v>
      </c>
      <c r="YY250" s="38"/>
      <c r="YZ250" s="38"/>
      <c r="ZA250" s="38"/>
      <c r="ZB250" s="38"/>
      <c r="ZC250" s="38"/>
      <c r="ZD250" s="38"/>
      <c r="ZE250" s="38"/>
      <c r="ZF250" s="38"/>
      <c r="ZG250" s="38"/>
      <c r="ZH250" s="38"/>
      <c r="ZI250" s="38"/>
      <c r="ZJ250" s="38"/>
      <c r="ZK250" s="38"/>
      <c r="ZL250" s="38"/>
      <c r="ZM250" s="38"/>
      <c r="ZN250" s="38"/>
      <c r="ZO250" s="38"/>
      <c r="ZP250" s="38"/>
      <c r="ZQ250" s="38">
        <v>10</v>
      </c>
      <c r="ZR250" s="38"/>
      <c r="ZS250" s="38"/>
      <c r="ZT250" s="38"/>
      <c r="ZU250" s="38"/>
      <c r="ZV250" s="38"/>
      <c r="ZW250" s="38"/>
      <c r="ZX250" s="38"/>
      <c r="ZY250" s="38"/>
      <c r="ZZ250" s="38"/>
      <c r="AAA250" s="38">
        <v>10</v>
      </c>
      <c r="AAB250" s="38"/>
      <c r="AAC250" s="38"/>
      <c r="AAD250" s="38"/>
      <c r="AAE250" s="38"/>
      <c r="AAF250" s="38"/>
      <c r="AAG250" s="38"/>
      <c r="AAH250" s="38"/>
      <c r="AAI250" s="38"/>
      <c r="AAJ250" s="31">
        <f t="shared" si="21"/>
        <v>0</v>
      </c>
      <c r="AAK250" s="5"/>
    </row>
    <row r="251" spans="1:736" s="36" customFormat="1" x14ac:dyDescent="0.25">
      <c r="A251" s="62" t="s">
        <v>149</v>
      </c>
      <c r="B251" s="77">
        <f t="shared" si="20"/>
        <v>0</v>
      </c>
      <c r="C251" s="69">
        <v>10</v>
      </c>
      <c r="D251" s="71">
        <v>43003</v>
      </c>
      <c r="E251" s="79">
        <v>19.670000000000002</v>
      </c>
      <c r="F251" s="79">
        <f t="shared" si="23"/>
        <v>0</v>
      </c>
      <c r="G251" s="77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  <c r="AK251" s="38"/>
      <c r="AL251" s="38"/>
      <c r="AM251" s="38"/>
      <c r="AN251" s="38"/>
      <c r="AO251" s="38"/>
      <c r="AP251" s="38"/>
      <c r="AQ251" s="38"/>
      <c r="AR251" s="38"/>
      <c r="AS251" s="38"/>
      <c r="AT251" s="38"/>
      <c r="AU251" s="38"/>
      <c r="AV251" s="38"/>
      <c r="AW251" s="38"/>
      <c r="AX251" s="38"/>
      <c r="AY251" s="38"/>
      <c r="AZ251" s="38"/>
      <c r="BA251" s="38"/>
      <c r="BB251" s="38"/>
      <c r="BC251" s="38"/>
      <c r="BD251" s="38"/>
      <c r="BE251" s="38"/>
      <c r="BF251" s="38"/>
      <c r="BG251" s="38"/>
      <c r="BH251" s="38"/>
      <c r="BI251" s="38"/>
      <c r="BJ251" s="38"/>
      <c r="BK251" s="38"/>
      <c r="BL251" s="38"/>
      <c r="BM251" s="38"/>
      <c r="BN251" s="38"/>
      <c r="BO251" s="38"/>
      <c r="BP251" s="38"/>
      <c r="BQ251" s="38"/>
      <c r="BR251" s="38"/>
      <c r="BS251" s="38"/>
      <c r="BT251" s="38"/>
      <c r="BU251" s="38"/>
      <c r="BV251" s="38"/>
      <c r="BW251" s="38"/>
      <c r="BX251" s="38"/>
      <c r="BY251" s="38"/>
      <c r="BZ251" s="38"/>
      <c r="CA251" s="38"/>
      <c r="CB251" s="38"/>
      <c r="CC251" s="38"/>
      <c r="CD251" s="38"/>
      <c r="CE251" s="38"/>
      <c r="CF251" s="38"/>
      <c r="CG251" s="38"/>
      <c r="CH251" s="38"/>
      <c r="CI251" s="38"/>
      <c r="CJ251" s="38"/>
      <c r="CK251" s="38"/>
      <c r="CL251" s="38"/>
      <c r="CM251" s="38"/>
      <c r="CN251" s="38"/>
      <c r="CO251" s="38"/>
      <c r="CP251" s="38"/>
      <c r="CQ251" s="38"/>
      <c r="CR251" s="38"/>
      <c r="CS251" s="38"/>
      <c r="CT251" s="38"/>
      <c r="CU251" s="38"/>
      <c r="CV251" s="38"/>
      <c r="CW251" s="38"/>
      <c r="CX251" s="38"/>
      <c r="CY251" s="38"/>
      <c r="CZ251" s="38"/>
      <c r="DA251" s="38"/>
      <c r="DB251" s="38"/>
      <c r="DC251" s="38"/>
      <c r="DD251" s="38"/>
      <c r="DE251" s="38"/>
      <c r="DF251" s="38"/>
      <c r="DG251" s="38"/>
      <c r="DH251" s="38"/>
      <c r="DI251" s="38"/>
      <c r="DJ251" s="38"/>
      <c r="DK251" s="38"/>
      <c r="DL251" s="38"/>
      <c r="DM251" s="38"/>
      <c r="DN251" s="38"/>
      <c r="DO251" s="38"/>
      <c r="DP251" s="38"/>
      <c r="DQ251" s="38"/>
      <c r="DR251" s="38"/>
      <c r="DS251" s="38"/>
      <c r="DT251" s="38"/>
      <c r="DU251" s="38"/>
      <c r="DV251" s="38"/>
      <c r="DW251" s="38"/>
      <c r="DX251" s="38"/>
      <c r="DY251" s="38"/>
      <c r="DZ251" s="38"/>
      <c r="EA251" s="38"/>
      <c r="EB251" s="38"/>
      <c r="EC251" s="38"/>
      <c r="ED251" s="38"/>
      <c r="EE251" s="38"/>
      <c r="EF251" s="38"/>
      <c r="EG251" s="38"/>
      <c r="EH251" s="38"/>
      <c r="EI251" s="38"/>
      <c r="EJ251" s="38"/>
      <c r="EK251" s="38"/>
      <c r="EL251" s="38"/>
      <c r="EM251" s="38"/>
      <c r="EN251" s="38"/>
      <c r="EO251" s="38"/>
      <c r="EP251" s="38"/>
      <c r="EQ251" s="38"/>
      <c r="ER251" s="38"/>
      <c r="ES251" s="38"/>
      <c r="ET251" s="38"/>
      <c r="EU251" s="38"/>
      <c r="EV251" s="38"/>
      <c r="EW251" s="38"/>
      <c r="EX251" s="38"/>
      <c r="EY251" s="38"/>
      <c r="EZ251" s="38"/>
      <c r="FA251" s="38"/>
      <c r="FB251" s="38"/>
      <c r="FC251" s="38"/>
      <c r="FD251" s="38"/>
      <c r="FE251" s="38"/>
      <c r="FF251" s="38"/>
      <c r="FG251" s="38"/>
      <c r="FH251" s="38"/>
      <c r="FI251" s="38"/>
      <c r="FJ251" s="38"/>
      <c r="FK251" s="38"/>
      <c r="FL251" s="38"/>
      <c r="FM251" s="38"/>
      <c r="FN251" s="38"/>
      <c r="FO251" s="38"/>
      <c r="FP251" s="38"/>
      <c r="FQ251" s="38"/>
      <c r="FR251" s="38"/>
      <c r="FS251" s="38"/>
      <c r="FT251" s="38"/>
      <c r="FU251" s="38"/>
      <c r="FV251" s="38"/>
      <c r="FW251" s="38"/>
      <c r="FX251" s="38"/>
      <c r="FY251" s="38"/>
      <c r="FZ251" s="38"/>
      <c r="GA251" s="38"/>
      <c r="GB251" s="38"/>
      <c r="GC251" s="38"/>
      <c r="GD251" s="38"/>
      <c r="GE251" s="38"/>
      <c r="GF251" s="38"/>
      <c r="GG251" s="38"/>
      <c r="GH251" s="38"/>
      <c r="GI251" s="38"/>
      <c r="GJ251" s="38"/>
      <c r="GK251" s="38"/>
      <c r="GL251" s="38"/>
      <c r="GM251" s="38"/>
      <c r="GN251" s="38"/>
      <c r="GO251" s="38"/>
      <c r="GP251" s="38"/>
      <c r="GQ251" s="38"/>
      <c r="GR251" s="38"/>
      <c r="GS251" s="38"/>
      <c r="GT251" s="38"/>
      <c r="GU251" s="38"/>
      <c r="GV251" s="38"/>
      <c r="GW251" s="38"/>
      <c r="GX251" s="38"/>
      <c r="GY251" s="38"/>
      <c r="GZ251" s="38"/>
      <c r="HA251" s="38"/>
      <c r="HB251" s="38"/>
      <c r="HC251" s="38"/>
      <c r="HD251" s="38"/>
      <c r="HE251" s="38"/>
      <c r="HF251" s="38"/>
      <c r="HG251" s="38"/>
      <c r="HH251" s="38"/>
      <c r="HI251" s="38"/>
      <c r="HJ251" s="38"/>
      <c r="HK251" s="38"/>
      <c r="HL251" s="38"/>
      <c r="HM251" s="38"/>
      <c r="HN251" s="38"/>
      <c r="HO251" s="38"/>
      <c r="HP251" s="38"/>
      <c r="HQ251" s="38"/>
      <c r="HR251" s="38"/>
      <c r="HS251" s="38"/>
      <c r="HT251" s="38"/>
      <c r="HU251" s="38"/>
      <c r="HV251" s="38"/>
      <c r="HW251" s="38"/>
      <c r="HX251" s="38"/>
      <c r="HY251" s="38"/>
      <c r="HZ251" s="38"/>
      <c r="IA251" s="38"/>
      <c r="IB251" s="38"/>
      <c r="IC251" s="38"/>
      <c r="ID251" s="38"/>
      <c r="IE251" s="38"/>
      <c r="IF251" s="38"/>
      <c r="IG251" s="38"/>
      <c r="IH251" s="38"/>
      <c r="II251" s="38"/>
      <c r="IJ251" s="38"/>
      <c r="IK251" s="38"/>
      <c r="IL251" s="38"/>
      <c r="IM251" s="38"/>
      <c r="IN251" s="38"/>
      <c r="IO251" s="38"/>
      <c r="IP251" s="38"/>
      <c r="IQ251" s="38"/>
      <c r="IR251" s="38"/>
      <c r="IS251" s="38"/>
      <c r="IT251" s="38"/>
      <c r="IU251" s="38"/>
      <c r="IV251" s="38"/>
      <c r="IW251" s="38"/>
      <c r="IX251" s="38"/>
      <c r="IY251" s="38"/>
      <c r="IZ251" s="38"/>
      <c r="JA251" s="38"/>
      <c r="JB251" s="38"/>
      <c r="JC251" s="38"/>
      <c r="JD251" s="38"/>
      <c r="JE251" s="38"/>
      <c r="JF251" s="38"/>
      <c r="JG251" s="38"/>
      <c r="JH251" s="38"/>
      <c r="JI251" s="38"/>
      <c r="JJ251" s="38"/>
      <c r="JK251" s="38"/>
      <c r="JL251" s="38"/>
      <c r="JM251" s="38"/>
      <c r="JN251" s="38"/>
      <c r="JO251" s="38"/>
      <c r="JP251" s="38"/>
      <c r="JQ251" s="38"/>
      <c r="JR251" s="38"/>
      <c r="JS251" s="38"/>
      <c r="JT251" s="38"/>
      <c r="JU251" s="38"/>
      <c r="JV251" s="38"/>
      <c r="JW251" s="38"/>
      <c r="JX251" s="38"/>
      <c r="JY251" s="38"/>
      <c r="JZ251" s="38"/>
      <c r="KA251" s="38"/>
      <c r="KB251" s="38"/>
      <c r="KC251" s="38"/>
      <c r="KD251" s="38"/>
      <c r="KE251" s="38"/>
      <c r="KF251" s="38"/>
      <c r="KG251" s="38"/>
      <c r="KH251" s="38"/>
      <c r="KI251" s="38"/>
      <c r="KJ251" s="38"/>
      <c r="KK251" s="38"/>
      <c r="KL251" s="38"/>
      <c r="KM251" s="38"/>
      <c r="KN251" s="38"/>
      <c r="KO251" s="38"/>
      <c r="KP251" s="38"/>
      <c r="KQ251" s="38"/>
      <c r="KR251" s="38"/>
      <c r="KS251" s="38"/>
      <c r="KT251" s="38"/>
      <c r="KU251" s="38"/>
      <c r="KV251" s="38"/>
      <c r="KW251" s="38"/>
      <c r="KX251" s="38"/>
      <c r="KY251" s="38"/>
      <c r="KZ251" s="38"/>
      <c r="LA251" s="38"/>
      <c r="LB251" s="38"/>
      <c r="LC251" s="38"/>
      <c r="LD251" s="38"/>
      <c r="LE251" s="38"/>
      <c r="LF251" s="38"/>
      <c r="LG251" s="38"/>
      <c r="LH251" s="38"/>
      <c r="LI251" s="38"/>
      <c r="LJ251" s="38"/>
      <c r="LK251" s="38"/>
      <c r="LL251" s="38"/>
      <c r="LM251" s="38"/>
      <c r="LN251" s="38"/>
      <c r="LO251" s="38"/>
      <c r="LP251" s="38"/>
      <c r="LQ251" s="38"/>
      <c r="LR251" s="38"/>
      <c r="LS251" s="38"/>
      <c r="LT251" s="38"/>
      <c r="LU251" s="38"/>
      <c r="LV251" s="38"/>
      <c r="LW251" s="38"/>
      <c r="LX251" s="38"/>
      <c r="LY251" s="38"/>
      <c r="LZ251" s="38"/>
      <c r="MA251" s="38"/>
      <c r="MB251" s="38"/>
      <c r="MC251" s="38"/>
      <c r="MD251" s="38"/>
      <c r="ME251" s="38"/>
      <c r="MF251" s="38"/>
      <c r="MG251" s="38"/>
      <c r="MH251" s="38"/>
      <c r="MI251" s="38"/>
      <c r="MJ251" s="38"/>
      <c r="MK251" s="38"/>
      <c r="ML251" s="38"/>
      <c r="MM251" s="38"/>
      <c r="MN251" s="38"/>
      <c r="MO251" s="38"/>
      <c r="MP251" s="38"/>
      <c r="MQ251" s="38"/>
      <c r="MR251" s="38"/>
      <c r="MS251" s="38"/>
      <c r="MT251" s="38"/>
      <c r="MU251" s="38"/>
      <c r="MV251" s="38"/>
      <c r="MW251" s="38"/>
      <c r="MX251" s="38"/>
      <c r="MY251" s="38"/>
      <c r="MZ251" s="38"/>
      <c r="NA251" s="38"/>
      <c r="NB251" s="38"/>
      <c r="NC251" s="38"/>
      <c r="ND251" s="38"/>
      <c r="NE251" s="38"/>
      <c r="NF251" s="38"/>
      <c r="NG251" s="38"/>
      <c r="NH251" s="38"/>
      <c r="NI251" s="38"/>
      <c r="NJ251" s="38"/>
      <c r="NK251" s="38"/>
      <c r="NL251" s="38"/>
      <c r="NM251" s="38"/>
      <c r="NN251" s="38"/>
      <c r="NO251" s="38"/>
      <c r="NP251" s="38"/>
      <c r="NQ251" s="38"/>
      <c r="NR251" s="38"/>
      <c r="NS251" s="38"/>
      <c r="NT251" s="38"/>
      <c r="NU251" s="38"/>
      <c r="NV251" s="38"/>
      <c r="NW251" s="38"/>
      <c r="NX251" s="38"/>
      <c r="NY251" s="38"/>
      <c r="NZ251" s="38"/>
      <c r="OA251" s="38"/>
      <c r="OB251" s="38"/>
      <c r="OC251" s="38"/>
      <c r="OD251" s="38"/>
      <c r="OE251" s="38"/>
      <c r="OF251" s="38"/>
      <c r="OG251" s="38"/>
      <c r="OH251" s="38"/>
      <c r="OI251" s="38"/>
      <c r="OJ251" s="38"/>
      <c r="OK251" s="38"/>
      <c r="OL251" s="38"/>
      <c r="OM251" s="38"/>
      <c r="ON251" s="38"/>
      <c r="OO251" s="38"/>
      <c r="OP251" s="38"/>
      <c r="OQ251" s="38"/>
      <c r="OR251" s="38"/>
      <c r="OS251" s="38"/>
      <c r="OT251" s="38"/>
      <c r="OU251" s="38"/>
      <c r="OV251" s="38"/>
      <c r="OW251" s="38"/>
      <c r="OX251" s="38"/>
      <c r="OY251" s="38"/>
      <c r="OZ251" s="38"/>
      <c r="PA251" s="38"/>
      <c r="PB251" s="38"/>
      <c r="PC251" s="38"/>
      <c r="PD251" s="38"/>
      <c r="PE251" s="38"/>
      <c r="PF251" s="38"/>
      <c r="PG251" s="38"/>
      <c r="PH251" s="38"/>
      <c r="PI251" s="38"/>
      <c r="PJ251" s="38"/>
      <c r="PK251" s="38"/>
      <c r="PL251" s="38"/>
      <c r="PM251" s="38"/>
      <c r="PN251" s="38"/>
      <c r="PO251" s="38"/>
      <c r="PP251" s="38"/>
      <c r="PQ251" s="38"/>
      <c r="PR251" s="38"/>
      <c r="PS251" s="38"/>
      <c r="PT251" s="38"/>
      <c r="PU251" s="38"/>
      <c r="PV251" s="38"/>
      <c r="PW251" s="38"/>
      <c r="PX251" s="38"/>
      <c r="PY251" s="38"/>
      <c r="PZ251" s="38"/>
      <c r="QA251" s="38"/>
      <c r="QB251" s="38"/>
      <c r="QC251" s="38"/>
      <c r="QD251" s="38"/>
      <c r="QE251" s="38"/>
      <c r="QF251" s="38"/>
      <c r="QG251" s="38"/>
      <c r="QH251" s="38"/>
      <c r="QI251" s="38"/>
      <c r="QJ251" s="38"/>
      <c r="QK251" s="38"/>
      <c r="QL251" s="38"/>
      <c r="QM251" s="38"/>
      <c r="QN251" s="38"/>
      <c r="QO251" s="38"/>
      <c r="QP251" s="38"/>
      <c r="QQ251" s="38"/>
      <c r="QR251" s="38"/>
      <c r="QS251" s="38"/>
      <c r="QT251" s="38"/>
      <c r="QU251" s="38"/>
      <c r="QV251" s="38"/>
      <c r="QW251" s="38"/>
      <c r="QX251" s="38"/>
      <c r="QY251" s="38"/>
      <c r="QZ251" s="38"/>
      <c r="RA251" s="38"/>
      <c r="RB251" s="38"/>
      <c r="RC251" s="38"/>
      <c r="RD251" s="38"/>
      <c r="RE251" s="38"/>
      <c r="RF251" s="38"/>
      <c r="RG251" s="38"/>
      <c r="RH251" s="38"/>
      <c r="RI251" s="38"/>
      <c r="RJ251" s="38"/>
      <c r="RK251" s="38"/>
      <c r="RL251" s="38"/>
      <c r="RM251" s="38"/>
      <c r="RN251" s="38"/>
      <c r="RO251" s="38"/>
      <c r="RP251" s="38"/>
      <c r="RQ251" s="38"/>
      <c r="RR251" s="38"/>
      <c r="RS251" s="38"/>
      <c r="RT251" s="38"/>
      <c r="RU251" s="38"/>
      <c r="RV251" s="38"/>
      <c r="RW251" s="38"/>
      <c r="RX251" s="38"/>
      <c r="RY251" s="38"/>
      <c r="RZ251" s="38"/>
      <c r="SA251" s="38"/>
      <c r="SB251" s="38"/>
      <c r="SC251" s="38"/>
      <c r="SD251" s="38"/>
      <c r="SE251" s="38"/>
      <c r="SF251" s="38"/>
      <c r="SG251" s="38"/>
      <c r="SH251" s="38"/>
      <c r="SI251" s="38"/>
      <c r="SJ251" s="38"/>
      <c r="SK251" s="38"/>
      <c r="SL251" s="38"/>
      <c r="SM251" s="38"/>
      <c r="SN251" s="38"/>
      <c r="SO251" s="38"/>
      <c r="SP251" s="38"/>
      <c r="SQ251" s="38"/>
      <c r="SR251" s="38"/>
      <c r="SS251" s="38"/>
      <c r="ST251" s="38"/>
      <c r="SU251" s="38"/>
      <c r="SV251" s="38"/>
      <c r="SW251" s="38"/>
      <c r="SX251" s="38"/>
      <c r="SY251" s="38"/>
      <c r="SZ251" s="38"/>
      <c r="TA251" s="38"/>
      <c r="TB251" s="38"/>
      <c r="TC251" s="38"/>
      <c r="TD251" s="38"/>
      <c r="TE251" s="38"/>
      <c r="TF251" s="38"/>
      <c r="TG251" s="38"/>
      <c r="TH251" s="38"/>
      <c r="TI251" s="38"/>
      <c r="TJ251" s="38"/>
      <c r="TK251" s="38"/>
      <c r="TL251" s="38"/>
      <c r="TM251" s="38"/>
      <c r="TN251" s="38"/>
      <c r="TO251" s="38"/>
      <c r="TP251" s="38"/>
      <c r="TQ251" s="38"/>
      <c r="TR251" s="38"/>
      <c r="TS251" s="38"/>
      <c r="TT251" s="38"/>
      <c r="TU251" s="38"/>
      <c r="TV251" s="38"/>
      <c r="TW251" s="38"/>
      <c r="TX251" s="38"/>
      <c r="TY251" s="38"/>
      <c r="TZ251" s="38"/>
      <c r="UA251" s="38"/>
      <c r="UB251" s="38"/>
      <c r="UC251" s="38"/>
      <c r="UD251" s="38"/>
      <c r="UE251" s="38"/>
      <c r="UF251" s="38"/>
      <c r="UG251" s="38"/>
      <c r="UH251" s="38"/>
      <c r="UI251" s="38"/>
      <c r="UJ251" s="38"/>
      <c r="UK251" s="38"/>
      <c r="UL251" s="38"/>
      <c r="UM251" s="38"/>
      <c r="UN251" s="38"/>
      <c r="UO251" s="38"/>
      <c r="UP251" s="38"/>
      <c r="UQ251" s="38"/>
      <c r="UR251" s="38"/>
      <c r="US251" s="38"/>
      <c r="UT251" s="38"/>
      <c r="UU251" s="38"/>
      <c r="UV251" s="38"/>
      <c r="UW251" s="38"/>
      <c r="UX251" s="38"/>
      <c r="UY251" s="38"/>
      <c r="UZ251" s="38"/>
      <c r="VA251" s="38"/>
      <c r="VB251" s="38"/>
      <c r="VC251" s="38"/>
      <c r="VD251" s="38"/>
      <c r="VE251" s="38"/>
      <c r="VF251" s="38"/>
      <c r="VG251" s="38"/>
      <c r="VH251" s="38"/>
      <c r="VI251" s="38"/>
      <c r="VJ251" s="38"/>
      <c r="VK251" s="38"/>
      <c r="VL251" s="38"/>
      <c r="VM251" s="38"/>
      <c r="VN251" s="38"/>
      <c r="VO251" s="38"/>
      <c r="VP251" s="38"/>
      <c r="VQ251" s="38"/>
      <c r="VR251" s="38"/>
      <c r="VS251" s="38"/>
      <c r="VT251" s="38"/>
      <c r="VU251" s="38"/>
      <c r="VV251" s="38"/>
      <c r="VW251" s="38"/>
      <c r="VX251" s="38"/>
      <c r="VY251" s="38"/>
      <c r="VZ251" s="38"/>
      <c r="WA251" s="38"/>
      <c r="WB251" s="38"/>
      <c r="WC251" s="38"/>
      <c r="WD251" s="38"/>
      <c r="WE251" s="38"/>
      <c r="WF251" s="38"/>
      <c r="WG251" s="38"/>
      <c r="WH251" s="38"/>
      <c r="WI251" s="38"/>
      <c r="WJ251" s="38"/>
      <c r="WK251" s="38"/>
      <c r="WL251" s="38"/>
      <c r="WM251" s="38"/>
      <c r="WN251" s="38"/>
      <c r="WO251" s="38"/>
      <c r="WP251" s="38"/>
      <c r="WQ251" s="38"/>
      <c r="WR251" s="38"/>
      <c r="WS251" s="38"/>
      <c r="WT251" s="38"/>
      <c r="WU251" s="38"/>
      <c r="WV251" s="38"/>
      <c r="WW251" s="38"/>
      <c r="WX251" s="38"/>
      <c r="WY251" s="38"/>
      <c r="WZ251" s="38"/>
      <c r="XA251" s="38"/>
      <c r="XB251" s="38"/>
      <c r="XC251" s="38"/>
      <c r="XD251" s="38"/>
      <c r="XE251" s="38"/>
      <c r="XF251" s="38"/>
      <c r="XG251" s="38"/>
      <c r="XH251" s="38"/>
      <c r="XI251" s="38"/>
      <c r="XJ251" s="38"/>
      <c r="XK251" s="38"/>
      <c r="XL251" s="38"/>
      <c r="XM251" s="38"/>
      <c r="XN251" s="38"/>
      <c r="XO251" s="38"/>
      <c r="XP251" s="38"/>
      <c r="XQ251" s="38"/>
      <c r="XR251" s="38"/>
      <c r="XS251" s="38"/>
      <c r="XT251" s="38"/>
      <c r="XU251" s="38"/>
      <c r="XV251" s="38"/>
      <c r="XW251" s="38"/>
      <c r="XX251" s="38"/>
      <c r="XY251" s="38"/>
      <c r="XZ251" s="38"/>
      <c r="YA251" s="38"/>
      <c r="YB251" s="38"/>
      <c r="YC251" s="38"/>
      <c r="YD251" s="38"/>
      <c r="YE251" s="38"/>
      <c r="YF251" s="38"/>
      <c r="YG251" s="38"/>
      <c r="YH251" s="38"/>
      <c r="YI251" s="38"/>
      <c r="YJ251" s="38"/>
      <c r="YK251" s="38"/>
      <c r="YL251" s="38"/>
      <c r="YM251" s="38"/>
      <c r="YN251" s="38"/>
      <c r="YO251" s="38"/>
      <c r="YP251" s="38"/>
      <c r="YQ251" s="38"/>
      <c r="YR251" s="38"/>
      <c r="YS251" s="38"/>
      <c r="YT251" s="38"/>
      <c r="YU251" s="38"/>
      <c r="YV251" s="38"/>
      <c r="YW251" s="38"/>
      <c r="YX251" s="38"/>
      <c r="YY251" s="38"/>
      <c r="YZ251" s="38"/>
      <c r="ZA251" s="38"/>
      <c r="ZB251" s="38"/>
      <c r="ZC251" s="38"/>
      <c r="ZD251" s="38"/>
      <c r="ZE251" s="38"/>
      <c r="ZF251" s="38"/>
      <c r="ZG251" s="38"/>
      <c r="ZH251" s="38"/>
      <c r="ZI251" s="38"/>
      <c r="ZJ251" s="38"/>
      <c r="ZK251" s="38"/>
      <c r="ZL251" s="38"/>
      <c r="ZM251" s="38"/>
      <c r="ZN251" s="38"/>
      <c r="ZO251" s="38"/>
      <c r="ZP251" s="38"/>
      <c r="ZQ251" s="38"/>
      <c r="ZR251" s="38"/>
      <c r="ZS251" s="38"/>
      <c r="ZT251" s="38"/>
      <c r="ZU251" s="38"/>
      <c r="ZV251" s="38"/>
      <c r="ZW251" s="38"/>
      <c r="ZX251" s="38"/>
      <c r="ZY251" s="38"/>
      <c r="ZZ251" s="38"/>
      <c r="AAA251" s="38"/>
      <c r="AAB251" s="38"/>
      <c r="AAC251" s="38"/>
      <c r="AAD251" s="38"/>
      <c r="AAE251" s="38"/>
      <c r="AAF251" s="38"/>
      <c r="AAG251" s="38"/>
      <c r="AAH251" s="38"/>
      <c r="AAI251" s="38"/>
      <c r="AAJ251" s="31">
        <f t="shared" si="21"/>
        <v>0</v>
      </c>
      <c r="AAK251" s="5"/>
    </row>
    <row r="252" spans="1:736" s="36" customFormat="1" x14ac:dyDescent="0.25">
      <c r="A252" s="62" t="s">
        <v>720</v>
      </c>
      <c r="B252" s="77">
        <f t="shared" si="20"/>
        <v>0</v>
      </c>
      <c r="C252" s="69">
        <v>1</v>
      </c>
      <c r="D252" s="71">
        <v>43451</v>
      </c>
      <c r="E252" s="79">
        <v>21.04</v>
      </c>
      <c r="F252" s="79">
        <f t="shared" si="23"/>
        <v>0</v>
      </c>
      <c r="G252" s="77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  <c r="AK252" s="38"/>
      <c r="AL252" s="38"/>
      <c r="AM252" s="38"/>
      <c r="AN252" s="38"/>
      <c r="AO252" s="38"/>
      <c r="AP252" s="38"/>
      <c r="AQ252" s="38"/>
      <c r="AR252" s="38"/>
      <c r="AS252" s="38"/>
      <c r="AT252" s="38"/>
      <c r="AU252" s="38"/>
      <c r="AV252" s="38"/>
      <c r="AW252" s="38"/>
      <c r="AX252" s="38"/>
      <c r="AY252" s="38"/>
      <c r="AZ252" s="38"/>
      <c r="BA252" s="38"/>
      <c r="BB252" s="38"/>
      <c r="BC252" s="38"/>
      <c r="BD252" s="38"/>
      <c r="BE252" s="38"/>
      <c r="BF252" s="38"/>
      <c r="BG252" s="38"/>
      <c r="BH252" s="38"/>
      <c r="BI252" s="38"/>
      <c r="BJ252" s="38"/>
      <c r="BK252" s="38"/>
      <c r="BL252" s="38"/>
      <c r="BM252" s="38"/>
      <c r="BN252" s="38"/>
      <c r="BO252" s="38"/>
      <c r="BP252" s="38"/>
      <c r="BQ252" s="38"/>
      <c r="BR252" s="38"/>
      <c r="BS252" s="38"/>
      <c r="BT252" s="38"/>
      <c r="BU252" s="38"/>
      <c r="BV252" s="38"/>
      <c r="BW252" s="38"/>
      <c r="BX252" s="38"/>
      <c r="BY252" s="38"/>
      <c r="BZ252" s="38"/>
      <c r="CA252" s="38"/>
      <c r="CB252" s="38"/>
      <c r="CC252" s="38"/>
      <c r="CD252" s="38"/>
      <c r="CE252" s="38"/>
      <c r="CF252" s="38"/>
      <c r="CG252" s="38"/>
      <c r="CH252" s="38"/>
      <c r="CI252" s="38"/>
      <c r="CJ252" s="38"/>
      <c r="CK252" s="38"/>
      <c r="CL252" s="38"/>
      <c r="CM252" s="38"/>
      <c r="CN252" s="38"/>
      <c r="CO252" s="38"/>
      <c r="CP252" s="38"/>
      <c r="CQ252" s="38"/>
      <c r="CR252" s="38"/>
      <c r="CS252" s="38"/>
      <c r="CT252" s="38"/>
      <c r="CU252" s="38"/>
      <c r="CV252" s="38"/>
      <c r="CW252" s="38"/>
      <c r="CX252" s="38"/>
      <c r="CY252" s="38"/>
      <c r="CZ252" s="38"/>
      <c r="DA252" s="38"/>
      <c r="DB252" s="38"/>
      <c r="DC252" s="38"/>
      <c r="DD252" s="38"/>
      <c r="DE252" s="38"/>
      <c r="DF252" s="38"/>
      <c r="DG252" s="38"/>
      <c r="DH252" s="38"/>
      <c r="DI252" s="38"/>
      <c r="DJ252" s="38"/>
      <c r="DK252" s="38"/>
      <c r="DL252" s="38"/>
      <c r="DM252" s="38"/>
      <c r="DN252" s="38"/>
      <c r="DO252" s="38"/>
      <c r="DP252" s="38"/>
      <c r="DQ252" s="38"/>
      <c r="DR252" s="38"/>
      <c r="DS252" s="38"/>
      <c r="DT252" s="38"/>
      <c r="DU252" s="38"/>
      <c r="DV252" s="38"/>
      <c r="DW252" s="38"/>
      <c r="DX252" s="38"/>
      <c r="DY252" s="38"/>
      <c r="DZ252" s="38"/>
      <c r="EA252" s="38"/>
      <c r="EB252" s="38"/>
      <c r="EC252" s="38"/>
      <c r="ED252" s="38"/>
      <c r="EE252" s="38"/>
      <c r="EF252" s="38"/>
      <c r="EG252" s="38"/>
      <c r="EH252" s="38"/>
      <c r="EI252" s="38"/>
      <c r="EJ252" s="38"/>
      <c r="EK252" s="38"/>
      <c r="EL252" s="38"/>
      <c r="EM252" s="38"/>
      <c r="EN252" s="38"/>
      <c r="EO252" s="38"/>
      <c r="EP252" s="38"/>
      <c r="EQ252" s="38"/>
      <c r="ER252" s="38"/>
      <c r="ES252" s="38"/>
      <c r="ET252" s="38"/>
      <c r="EU252" s="38"/>
      <c r="EV252" s="38"/>
      <c r="EW252" s="38"/>
      <c r="EX252" s="38"/>
      <c r="EY252" s="38"/>
      <c r="EZ252" s="38"/>
      <c r="FA252" s="38"/>
      <c r="FB252" s="38"/>
      <c r="FC252" s="38"/>
      <c r="FD252" s="38"/>
      <c r="FE252" s="38"/>
      <c r="FF252" s="38"/>
      <c r="FG252" s="38"/>
      <c r="FH252" s="38"/>
      <c r="FI252" s="38"/>
      <c r="FJ252" s="38"/>
      <c r="FK252" s="38"/>
      <c r="FL252" s="38"/>
      <c r="FM252" s="38"/>
      <c r="FN252" s="38"/>
      <c r="FO252" s="38"/>
      <c r="FP252" s="38"/>
      <c r="FQ252" s="38"/>
      <c r="FR252" s="38"/>
      <c r="FS252" s="38"/>
      <c r="FT252" s="38"/>
      <c r="FU252" s="38"/>
      <c r="FV252" s="38"/>
      <c r="FW252" s="38"/>
      <c r="FX252" s="38"/>
      <c r="FY252" s="38"/>
      <c r="FZ252" s="38"/>
      <c r="GA252" s="38"/>
      <c r="GB252" s="38"/>
      <c r="GC252" s="38"/>
      <c r="GD252" s="38"/>
      <c r="GE252" s="38"/>
      <c r="GF252" s="38"/>
      <c r="GG252" s="38"/>
      <c r="GH252" s="38"/>
      <c r="GI252" s="38"/>
      <c r="GJ252" s="38"/>
      <c r="GK252" s="38"/>
      <c r="GL252" s="38"/>
      <c r="GM252" s="38"/>
      <c r="GN252" s="38"/>
      <c r="GO252" s="38"/>
      <c r="GP252" s="38"/>
      <c r="GQ252" s="38"/>
      <c r="GR252" s="38"/>
      <c r="GS252" s="38"/>
      <c r="GT252" s="38"/>
      <c r="GU252" s="38"/>
      <c r="GV252" s="38"/>
      <c r="GW252" s="38"/>
      <c r="GX252" s="38"/>
      <c r="GY252" s="38"/>
      <c r="GZ252" s="38"/>
      <c r="HA252" s="38"/>
      <c r="HB252" s="38"/>
      <c r="HC252" s="38"/>
      <c r="HD252" s="38"/>
      <c r="HE252" s="38"/>
      <c r="HF252" s="38"/>
      <c r="HG252" s="38"/>
      <c r="HH252" s="38"/>
      <c r="HI252" s="38"/>
      <c r="HJ252" s="38"/>
      <c r="HK252" s="38"/>
      <c r="HL252" s="38"/>
      <c r="HM252" s="38"/>
      <c r="HN252" s="38"/>
      <c r="HO252" s="38"/>
      <c r="HP252" s="38"/>
      <c r="HQ252" s="38"/>
      <c r="HR252" s="38"/>
      <c r="HS252" s="38"/>
      <c r="HT252" s="38"/>
      <c r="HU252" s="38"/>
      <c r="HV252" s="38"/>
      <c r="HW252" s="38"/>
      <c r="HX252" s="38"/>
      <c r="HY252" s="38"/>
      <c r="HZ252" s="38"/>
      <c r="IA252" s="38"/>
      <c r="IB252" s="38"/>
      <c r="IC252" s="38"/>
      <c r="ID252" s="38"/>
      <c r="IE252" s="38"/>
      <c r="IF252" s="38"/>
      <c r="IG252" s="38"/>
      <c r="IH252" s="38"/>
      <c r="II252" s="38"/>
      <c r="IJ252" s="38"/>
      <c r="IK252" s="38"/>
      <c r="IL252" s="38"/>
      <c r="IM252" s="38"/>
      <c r="IN252" s="38"/>
      <c r="IO252" s="38"/>
      <c r="IP252" s="38"/>
      <c r="IQ252" s="38"/>
      <c r="IR252" s="38"/>
      <c r="IS252" s="38"/>
      <c r="IT252" s="38"/>
      <c r="IU252" s="38"/>
      <c r="IV252" s="38"/>
      <c r="IW252" s="38"/>
      <c r="IX252" s="38"/>
      <c r="IY252" s="38"/>
      <c r="IZ252" s="38"/>
      <c r="JA252" s="38"/>
      <c r="JB252" s="38"/>
      <c r="JC252" s="38"/>
      <c r="JD252" s="38"/>
      <c r="JE252" s="38"/>
      <c r="JF252" s="38"/>
      <c r="JG252" s="38"/>
      <c r="JH252" s="38"/>
      <c r="JI252" s="38"/>
      <c r="JJ252" s="38"/>
      <c r="JK252" s="38"/>
      <c r="JL252" s="38"/>
      <c r="JM252" s="38"/>
      <c r="JN252" s="38"/>
      <c r="JO252" s="38"/>
      <c r="JP252" s="38"/>
      <c r="JQ252" s="38"/>
      <c r="JR252" s="38"/>
      <c r="JS252" s="38"/>
      <c r="JT252" s="38"/>
      <c r="JU252" s="38"/>
      <c r="JV252" s="38"/>
      <c r="JW252" s="38"/>
      <c r="JX252" s="38"/>
      <c r="JY252" s="38"/>
      <c r="JZ252" s="38"/>
      <c r="KA252" s="38"/>
      <c r="KB252" s="38"/>
      <c r="KC252" s="38"/>
      <c r="KD252" s="38"/>
      <c r="KE252" s="38"/>
      <c r="KF252" s="38"/>
      <c r="KG252" s="38"/>
      <c r="KH252" s="38"/>
      <c r="KI252" s="38"/>
      <c r="KJ252" s="38"/>
      <c r="KK252" s="38"/>
      <c r="KL252" s="38"/>
      <c r="KM252" s="38"/>
      <c r="KN252" s="38"/>
      <c r="KO252" s="38"/>
      <c r="KP252" s="38"/>
      <c r="KQ252" s="38"/>
      <c r="KR252" s="38"/>
      <c r="KS252" s="38"/>
      <c r="KT252" s="38"/>
      <c r="KU252" s="38"/>
      <c r="KV252" s="38"/>
      <c r="KW252" s="38"/>
      <c r="KX252" s="38"/>
      <c r="KY252" s="38"/>
      <c r="KZ252" s="38"/>
      <c r="LA252" s="38"/>
      <c r="LB252" s="38"/>
      <c r="LC252" s="38"/>
      <c r="LD252" s="38"/>
      <c r="LE252" s="38"/>
      <c r="LF252" s="38"/>
      <c r="LG252" s="38"/>
      <c r="LH252" s="38"/>
      <c r="LI252" s="38"/>
      <c r="LJ252" s="38"/>
      <c r="LK252" s="38"/>
      <c r="LL252" s="38"/>
      <c r="LM252" s="38"/>
      <c r="LN252" s="38"/>
      <c r="LO252" s="38"/>
      <c r="LP252" s="38"/>
      <c r="LQ252" s="38"/>
      <c r="LR252" s="38"/>
      <c r="LS252" s="38"/>
      <c r="LT252" s="38"/>
      <c r="LU252" s="38"/>
      <c r="LV252" s="38"/>
      <c r="LW252" s="38"/>
      <c r="LX252" s="38"/>
      <c r="LY252" s="38"/>
      <c r="LZ252" s="38"/>
      <c r="MA252" s="38"/>
      <c r="MB252" s="38"/>
      <c r="MC252" s="38"/>
      <c r="MD252" s="38"/>
      <c r="ME252" s="38"/>
      <c r="MF252" s="38"/>
      <c r="MG252" s="38"/>
      <c r="MH252" s="38"/>
      <c r="MI252" s="38"/>
      <c r="MJ252" s="38"/>
      <c r="MK252" s="38"/>
      <c r="ML252" s="38"/>
      <c r="MM252" s="38"/>
      <c r="MN252" s="38"/>
      <c r="MO252" s="38"/>
      <c r="MP252" s="38"/>
      <c r="MQ252" s="38"/>
      <c r="MR252" s="38"/>
      <c r="MS252" s="38"/>
      <c r="MT252" s="38"/>
      <c r="MU252" s="38"/>
      <c r="MV252" s="38"/>
      <c r="MW252" s="38"/>
      <c r="MX252" s="38"/>
      <c r="MY252" s="38"/>
      <c r="MZ252" s="38"/>
      <c r="NA252" s="38"/>
      <c r="NB252" s="38"/>
      <c r="NC252" s="38"/>
      <c r="ND252" s="38"/>
      <c r="NE252" s="38"/>
      <c r="NF252" s="38"/>
      <c r="NG252" s="38"/>
      <c r="NH252" s="38"/>
      <c r="NI252" s="38"/>
      <c r="NJ252" s="38"/>
      <c r="NK252" s="38"/>
      <c r="NL252" s="38"/>
      <c r="NM252" s="38"/>
      <c r="NN252" s="38"/>
      <c r="NO252" s="38"/>
      <c r="NP252" s="38"/>
      <c r="NQ252" s="38"/>
      <c r="NR252" s="38"/>
      <c r="NS252" s="38"/>
      <c r="NT252" s="38"/>
      <c r="NU252" s="38"/>
      <c r="NV252" s="38"/>
      <c r="NW252" s="38"/>
      <c r="NX252" s="38"/>
      <c r="NY252" s="38"/>
      <c r="NZ252" s="38"/>
      <c r="OA252" s="38"/>
      <c r="OB252" s="38"/>
      <c r="OC252" s="38"/>
      <c r="OD252" s="38"/>
      <c r="OE252" s="38"/>
      <c r="OF252" s="38"/>
      <c r="OG252" s="38"/>
      <c r="OH252" s="38"/>
      <c r="OI252" s="38"/>
      <c r="OJ252" s="38"/>
      <c r="OK252" s="38"/>
      <c r="OL252" s="38"/>
      <c r="OM252" s="38"/>
      <c r="ON252" s="38"/>
      <c r="OO252" s="38"/>
      <c r="OP252" s="38"/>
      <c r="OQ252" s="38"/>
      <c r="OR252" s="38"/>
      <c r="OS252" s="38"/>
      <c r="OT252" s="38"/>
      <c r="OU252" s="38"/>
      <c r="OV252" s="38"/>
      <c r="OW252" s="38"/>
      <c r="OX252" s="38"/>
      <c r="OY252" s="38"/>
      <c r="OZ252" s="38"/>
      <c r="PA252" s="38"/>
      <c r="PB252" s="38"/>
      <c r="PC252" s="38"/>
      <c r="PD252" s="38"/>
      <c r="PE252" s="38"/>
      <c r="PF252" s="38"/>
      <c r="PG252" s="38"/>
      <c r="PH252" s="38"/>
      <c r="PI252" s="38"/>
      <c r="PJ252" s="38"/>
      <c r="PK252" s="38"/>
      <c r="PL252" s="38"/>
      <c r="PM252" s="38"/>
      <c r="PN252" s="38"/>
      <c r="PO252" s="38"/>
      <c r="PP252" s="38"/>
      <c r="PQ252" s="38"/>
      <c r="PR252" s="38"/>
      <c r="PS252" s="38"/>
      <c r="PT252" s="38"/>
      <c r="PU252" s="38"/>
      <c r="PV252" s="38"/>
      <c r="PW252" s="38"/>
      <c r="PX252" s="38"/>
      <c r="PY252" s="38"/>
      <c r="PZ252" s="38"/>
      <c r="QA252" s="38"/>
      <c r="QB252" s="38"/>
      <c r="QC252" s="38"/>
      <c r="QD252" s="38"/>
      <c r="QE252" s="38"/>
      <c r="QF252" s="38"/>
      <c r="QG252" s="38"/>
      <c r="QH252" s="38"/>
      <c r="QI252" s="38"/>
      <c r="QJ252" s="38"/>
      <c r="QK252" s="38"/>
      <c r="QL252" s="38"/>
      <c r="QM252" s="38"/>
      <c r="QN252" s="38"/>
      <c r="QO252" s="38"/>
      <c r="QP252" s="38"/>
      <c r="QQ252" s="38"/>
      <c r="QR252" s="38"/>
      <c r="QS252" s="38"/>
      <c r="QT252" s="38"/>
      <c r="QU252" s="38"/>
      <c r="QV252" s="38"/>
      <c r="QW252" s="38"/>
      <c r="QX252" s="38"/>
      <c r="QY252" s="38"/>
      <c r="QZ252" s="38"/>
      <c r="RA252" s="38"/>
      <c r="RB252" s="38"/>
      <c r="RC252" s="38"/>
      <c r="RD252" s="38"/>
      <c r="RE252" s="38"/>
      <c r="RF252" s="38"/>
      <c r="RG252" s="38"/>
      <c r="RH252" s="38"/>
      <c r="RI252" s="38"/>
      <c r="RJ252" s="38"/>
      <c r="RK252" s="38"/>
      <c r="RL252" s="38"/>
      <c r="RM252" s="38"/>
      <c r="RN252" s="38"/>
      <c r="RO252" s="38"/>
      <c r="RP252" s="38"/>
      <c r="RQ252" s="38"/>
      <c r="RR252" s="38"/>
      <c r="RS252" s="38"/>
      <c r="RT252" s="38"/>
      <c r="RU252" s="38"/>
      <c r="RV252" s="38"/>
      <c r="RW252" s="38"/>
      <c r="RX252" s="38"/>
      <c r="RY252" s="38"/>
      <c r="RZ252" s="38"/>
      <c r="SA252" s="38"/>
      <c r="SB252" s="38"/>
      <c r="SC252" s="38"/>
      <c r="SD252" s="38"/>
      <c r="SE252" s="38"/>
      <c r="SF252" s="38"/>
      <c r="SG252" s="38"/>
      <c r="SH252" s="38"/>
      <c r="SI252" s="38"/>
      <c r="SJ252" s="38"/>
      <c r="SK252" s="38"/>
      <c r="SL252" s="38"/>
      <c r="SM252" s="38"/>
      <c r="SN252" s="38"/>
      <c r="SO252" s="38"/>
      <c r="SP252" s="38"/>
      <c r="SQ252" s="38"/>
      <c r="SR252" s="38"/>
      <c r="SS252" s="38"/>
      <c r="ST252" s="38"/>
      <c r="SU252" s="38"/>
      <c r="SV252" s="38"/>
      <c r="SW252" s="38"/>
      <c r="SX252" s="38"/>
      <c r="SY252" s="38"/>
      <c r="SZ252" s="38"/>
      <c r="TA252" s="38"/>
      <c r="TB252" s="38"/>
      <c r="TC252" s="38"/>
      <c r="TD252" s="38"/>
      <c r="TE252" s="38"/>
      <c r="TF252" s="38"/>
      <c r="TG252" s="38"/>
      <c r="TH252" s="38"/>
      <c r="TI252" s="38"/>
      <c r="TJ252" s="38"/>
      <c r="TK252" s="38"/>
      <c r="TL252" s="38"/>
      <c r="TM252" s="38"/>
      <c r="TN252" s="38"/>
      <c r="TO252" s="38"/>
      <c r="TP252" s="38"/>
      <c r="TQ252" s="38"/>
      <c r="TR252" s="38"/>
      <c r="TS252" s="38"/>
      <c r="TT252" s="38"/>
      <c r="TU252" s="38"/>
      <c r="TV252" s="38"/>
      <c r="TW252" s="38"/>
      <c r="TX252" s="38"/>
      <c r="TY252" s="38"/>
      <c r="TZ252" s="38"/>
      <c r="UA252" s="38"/>
      <c r="UB252" s="38"/>
      <c r="UC252" s="38"/>
      <c r="UD252" s="38"/>
      <c r="UE252" s="38"/>
      <c r="UF252" s="38"/>
      <c r="UG252" s="38"/>
      <c r="UH252" s="38"/>
      <c r="UI252" s="38"/>
      <c r="UJ252" s="38"/>
      <c r="UK252" s="38"/>
      <c r="UL252" s="38"/>
      <c r="UM252" s="38"/>
      <c r="UN252" s="38"/>
      <c r="UO252" s="38"/>
      <c r="UP252" s="38"/>
      <c r="UQ252" s="38"/>
      <c r="UR252" s="38"/>
      <c r="US252" s="38"/>
      <c r="UT252" s="38"/>
      <c r="UU252" s="38"/>
      <c r="UV252" s="38"/>
      <c r="UW252" s="38"/>
      <c r="UX252" s="38"/>
      <c r="UY252" s="38"/>
      <c r="UZ252" s="38"/>
      <c r="VA252" s="38"/>
      <c r="VB252" s="38"/>
      <c r="VC252" s="38"/>
      <c r="VD252" s="38"/>
      <c r="VE252" s="38"/>
      <c r="VF252" s="38"/>
      <c r="VG252" s="38"/>
      <c r="VH252" s="38"/>
      <c r="VI252" s="38"/>
      <c r="VJ252" s="38"/>
      <c r="VK252" s="38"/>
      <c r="VL252" s="38"/>
      <c r="VM252" s="38"/>
      <c r="VN252" s="38"/>
      <c r="VO252" s="38"/>
      <c r="VP252" s="38"/>
      <c r="VQ252" s="38"/>
      <c r="VR252" s="38"/>
      <c r="VS252" s="38"/>
      <c r="VT252" s="38"/>
      <c r="VU252" s="38"/>
      <c r="VV252" s="38"/>
      <c r="VW252" s="38"/>
      <c r="VX252" s="38"/>
      <c r="VY252" s="38"/>
      <c r="VZ252" s="38"/>
      <c r="WA252" s="38"/>
      <c r="WB252" s="38"/>
      <c r="WC252" s="38"/>
      <c r="WD252" s="38"/>
      <c r="WE252" s="38"/>
      <c r="WF252" s="38"/>
      <c r="WG252" s="38"/>
      <c r="WH252" s="38"/>
      <c r="WI252" s="38"/>
      <c r="WJ252" s="38"/>
      <c r="WK252" s="38"/>
      <c r="WL252" s="38"/>
      <c r="WM252" s="38"/>
      <c r="WN252" s="38"/>
      <c r="WO252" s="38"/>
      <c r="WP252" s="38"/>
      <c r="WQ252" s="38"/>
      <c r="WR252" s="38"/>
      <c r="WS252" s="38"/>
      <c r="WT252" s="38"/>
      <c r="WU252" s="38"/>
      <c r="WV252" s="38"/>
      <c r="WW252" s="38"/>
      <c r="WX252" s="38"/>
      <c r="WY252" s="38"/>
      <c r="WZ252" s="38"/>
      <c r="XA252" s="38"/>
      <c r="XB252" s="38"/>
      <c r="XC252" s="38"/>
      <c r="XD252" s="38"/>
      <c r="XE252" s="38"/>
      <c r="XF252" s="38"/>
      <c r="XG252" s="38"/>
      <c r="XH252" s="38"/>
      <c r="XI252" s="38"/>
      <c r="XJ252" s="38"/>
      <c r="XK252" s="38"/>
      <c r="XL252" s="38"/>
      <c r="XM252" s="38"/>
      <c r="XN252" s="38"/>
      <c r="XO252" s="38"/>
      <c r="XP252" s="38"/>
      <c r="XQ252" s="38"/>
      <c r="XR252" s="38"/>
      <c r="XS252" s="38"/>
      <c r="XT252" s="38"/>
      <c r="XU252" s="38"/>
      <c r="XV252" s="38"/>
      <c r="XW252" s="38"/>
      <c r="XX252" s="38"/>
      <c r="XY252" s="38"/>
      <c r="XZ252" s="38"/>
      <c r="YA252" s="38"/>
      <c r="YB252" s="38"/>
      <c r="YC252" s="38"/>
      <c r="YD252" s="38"/>
      <c r="YE252" s="38"/>
      <c r="YF252" s="38"/>
      <c r="YG252" s="38"/>
      <c r="YH252" s="38"/>
      <c r="YI252" s="38"/>
      <c r="YJ252" s="38"/>
      <c r="YK252" s="38"/>
      <c r="YL252" s="38"/>
      <c r="YM252" s="38"/>
      <c r="YN252" s="38"/>
      <c r="YO252" s="38"/>
      <c r="YP252" s="38"/>
      <c r="YQ252" s="38"/>
      <c r="YR252" s="38"/>
      <c r="YS252" s="38"/>
      <c r="YT252" s="38"/>
      <c r="YU252" s="38"/>
      <c r="YV252" s="38">
        <v>1</v>
      </c>
      <c r="YW252" s="38"/>
      <c r="YX252" s="38"/>
      <c r="YY252" s="38"/>
      <c r="YZ252" s="38">
        <v>1</v>
      </c>
      <c r="ZA252" s="38"/>
      <c r="ZB252" s="38"/>
      <c r="ZC252" s="38"/>
      <c r="ZD252" s="38"/>
      <c r="ZE252" s="38"/>
      <c r="ZF252" s="38"/>
      <c r="ZG252" s="38"/>
      <c r="ZH252" s="38"/>
      <c r="ZI252" s="38"/>
      <c r="ZJ252" s="38"/>
      <c r="ZK252" s="38"/>
      <c r="ZL252" s="38"/>
      <c r="ZM252" s="38"/>
      <c r="ZN252" s="38"/>
      <c r="ZO252" s="38"/>
      <c r="ZP252" s="38"/>
      <c r="ZQ252" s="38"/>
      <c r="ZR252" s="38"/>
      <c r="ZS252" s="38"/>
      <c r="ZT252" s="38"/>
      <c r="ZU252" s="38"/>
      <c r="ZV252" s="38"/>
      <c r="ZW252" s="38"/>
      <c r="ZX252" s="38"/>
      <c r="ZY252" s="38"/>
      <c r="ZZ252" s="38"/>
      <c r="AAA252" s="38"/>
      <c r="AAB252" s="38"/>
      <c r="AAC252" s="38"/>
      <c r="AAD252" s="38"/>
      <c r="AAE252" s="38"/>
      <c r="AAF252" s="38"/>
      <c r="AAG252" s="38"/>
      <c r="AAH252" s="38"/>
      <c r="AAI252" s="38"/>
      <c r="AAJ252" s="31">
        <f t="shared" si="21"/>
        <v>0</v>
      </c>
      <c r="AAK252" s="5"/>
    </row>
    <row r="253" spans="1:736" s="36" customFormat="1" x14ac:dyDescent="0.25">
      <c r="A253" s="62" t="s">
        <v>156</v>
      </c>
      <c r="B253" s="77">
        <f t="shared" si="20"/>
        <v>0</v>
      </c>
      <c r="C253" s="69">
        <v>1</v>
      </c>
      <c r="D253" s="71">
        <v>43430</v>
      </c>
      <c r="E253" s="79">
        <v>69.41</v>
      </c>
      <c r="F253" s="79">
        <v>56.62</v>
      </c>
      <c r="G253" s="77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  <c r="AL253" s="38"/>
      <c r="AM253" s="38"/>
      <c r="AN253" s="38"/>
      <c r="AO253" s="38"/>
      <c r="AP253" s="38"/>
      <c r="AQ253" s="38"/>
      <c r="AR253" s="38"/>
      <c r="AS253" s="38"/>
      <c r="AT253" s="38"/>
      <c r="AU253" s="38"/>
      <c r="AV253" s="38"/>
      <c r="AW253" s="38"/>
      <c r="AX253" s="38"/>
      <c r="AY253" s="38"/>
      <c r="AZ253" s="38"/>
      <c r="BA253" s="38"/>
      <c r="BB253" s="38"/>
      <c r="BC253" s="38"/>
      <c r="BD253" s="38"/>
      <c r="BE253" s="38"/>
      <c r="BF253" s="38"/>
      <c r="BG253" s="38"/>
      <c r="BH253" s="38"/>
      <c r="BI253" s="38"/>
      <c r="BJ253" s="38"/>
      <c r="BK253" s="38"/>
      <c r="BL253" s="38"/>
      <c r="BM253" s="38"/>
      <c r="BN253" s="38"/>
      <c r="BO253" s="38"/>
      <c r="BP253" s="38"/>
      <c r="BQ253" s="38"/>
      <c r="BR253" s="38"/>
      <c r="BS253" s="38"/>
      <c r="BT253" s="38"/>
      <c r="BU253" s="38"/>
      <c r="BV253" s="38"/>
      <c r="BW253" s="38"/>
      <c r="BX253" s="38"/>
      <c r="BY253" s="38">
        <v>1</v>
      </c>
      <c r="BZ253" s="38"/>
      <c r="CA253" s="38"/>
      <c r="CB253" s="38"/>
      <c r="CC253" s="38"/>
      <c r="CD253" s="38"/>
      <c r="CE253" s="38"/>
      <c r="CF253" s="38"/>
      <c r="CG253" s="38">
        <v>1</v>
      </c>
      <c r="CH253" s="38"/>
      <c r="CI253" s="38"/>
      <c r="CJ253" s="38"/>
      <c r="CK253" s="38"/>
      <c r="CL253" s="38"/>
      <c r="CM253" s="38"/>
      <c r="CN253" s="38"/>
      <c r="CO253" s="38"/>
      <c r="CP253" s="38"/>
      <c r="CQ253" s="38"/>
      <c r="CR253" s="38"/>
      <c r="CS253" s="38"/>
      <c r="CT253" s="38"/>
      <c r="CU253" s="38"/>
      <c r="CV253" s="38"/>
      <c r="CW253" s="38"/>
      <c r="CX253" s="38"/>
      <c r="CY253" s="38"/>
      <c r="CZ253" s="38"/>
      <c r="DA253" s="38"/>
      <c r="DB253" s="38"/>
      <c r="DC253" s="38"/>
      <c r="DD253" s="38"/>
      <c r="DE253" s="38"/>
      <c r="DF253" s="38"/>
      <c r="DG253" s="38"/>
      <c r="DH253" s="38"/>
      <c r="DI253" s="38"/>
      <c r="DJ253" s="38"/>
      <c r="DK253" s="38"/>
      <c r="DL253" s="38"/>
      <c r="DM253" s="38"/>
      <c r="DN253" s="38"/>
      <c r="DO253" s="38"/>
      <c r="DP253" s="38"/>
      <c r="DQ253" s="38"/>
      <c r="DR253" s="38"/>
      <c r="DS253" s="38"/>
      <c r="DT253" s="38"/>
      <c r="DU253" s="38"/>
      <c r="DV253" s="38"/>
      <c r="DW253" s="38"/>
      <c r="DX253" s="38"/>
      <c r="DY253" s="38"/>
      <c r="DZ253" s="38"/>
      <c r="EA253" s="38"/>
      <c r="EB253" s="38"/>
      <c r="EC253" s="38"/>
      <c r="ED253" s="38"/>
      <c r="EE253" s="38"/>
      <c r="EF253" s="38"/>
      <c r="EG253" s="38"/>
      <c r="EH253" s="38"/>
      <c r="EI253" s="38"/>
      <c r="EJ253" s="38"/>
      <c r="EK253" s="38"/>
      <c r="EL253" s="38"/>
      <c r="EM253" s="38"/>
      <c r="EN253" s="38"/>
      <c r="EO253" s="38"/>
      <c r="EP253" s="38"/>
      <c r="EQ253" s="38"/>
      <c r="ER253" s="38"/>
      <c r="ES253" s="38"/>
      <c r="ET253" s="38"/>
      <c r="EU253" s="38"/>
      <c r="EV253" s="38"/>
      <c r="EW253" s="38"/>
      <c r="EX253" s="38"/>
      <c r="EY253" s="38"/>
      <c r="EZ253" s="38"/>
      <c r="FA253" s="38"/>
      <c r="FB253" s="38"/>
      <c r="FC253" s="38"/>
      <c r="FD253" s="38"/>
      <c r="FE253" s="38"/>
      <c r="FF253" s="38"/>
      <c r="FG253" s="38"/>
      <c r="FH253" s="38"/>
      <c r="FI253" s="38"/>
      <c r="FJ253" s="38"/>
      <c r="FK253" s="38"/>
      <c r="FL253" s="38"/>
      <c r="FM253" s="38"/>
      <c r="FN253" s="38"/>
      <c r="FO253" s="38"/>
      <c r="FP253" s="38"/>
      <c r="FQ253" s="38"/>
      <c r="FR253" s="38"/>
      <c r="FS253" s="38"/>
      <c r="FT253" s="38"/>
      <c r="FU253" s="38"/>
      <c r="FV253" s="38"/>
      <c r="FW253" s="38"/>
      <c r="FX253" s="38"/>
      <c r="FY253" s="38"/>
      <c r="FZ253" s="38"/>
      <c r="GA253" s="38"/>
      <c r="GB253" s="38"/>
      <c r="GC253" s="38"/>
      <c r="GD253" s="38"/>
      <c r="GE253" s="38"/>
      <c r="GF253" s="38"/>
      <c r="GG253" s="38"/>
      <c r="GH253" s="38"/>
      <c r="GI253" s="38">
        <v>1</v>
      </c>
      <c r="GJ253" s="38"/>
      <c r="GK253" s="38"/>
      <c r="GL253" s="38"/>
      <c r="GM253" s="38"/>
      <c r="GN253" s="38"/>
      <c r="GO253" s="38"/>
      <c r="GP253" s="38"/>
      <c r="GQ253" s="38"/>
      <c r="GR253" s="38"/>
      <c r="GS253" s="38"/>
      <c r="GT253" s="38"/>
      <c r="GU253" s="38"/>
      <c r="GV253" s="38"/>
      <c r="GW253" s="38"/>
      <c r="GX253" s="38"/>
      <c r="GY253" s="38"/>
      <c r="GZ253" s="38"/>
      <c r="HA253" s="38"/>
      <c r="HB253" s="38"/>
      <c r="HC253" s="38">
        <v>1</v>
      </c>
      <c r="HD253" s="38"/>
      <c r="HE253" s="38"/>
      <c r="HF253" s="38"/>
      <c r="HG253" s="38"/>
      <c r="HH253" s="38"/>
      <c r="HI253" s="38"/>
      <c r="HJ253" s="38"/>
      <c r="HK253" s="38"/>
      <c r="HL253" s="38"/>
      <c r="HM253" s="38"/>
      <c r="HN253" s="38"/>
      <c r="HO253" s="38"/>
      <c r="HP253" s="38"/>
      <c r="HQ253" s="38"/>
      <c r="HR253" s="38"/>
      <c r="HS253" s="38"/>
      <c r="HT253" s="38"/>
      <c r="HU253" s="38"/>
      <c r="HV253" s="38"/>
      <c r="HW253" s="38"/>
      <c r="HX253" s="38"/>
      <c r="HY253" s="38"/>
      <c r="HZ253" s="38"/>
      <c r="IA253" s="38"/>
      <c r="IB253" s="38"/>
      <c r="IC253" s="38"/>
      <c r="ID253" s="38"/>
      <c r="IE253" s="38"/>
      <c r="IF253" s="38"/>
      <c r="IG253" s="38"/>
      <c r="IH253" s="38"/>
      <c r="II253" s="38"/>
      <c r="IJ253" s="38"/>
      <c r="IK253" s="38"/>
      <c r="IL253" s="38"/>
      <c r="IM253" s="38"/>
      <c r="IN253" s="38"/>
      <c r="IO253" s="38"/>
      <c r="IP253" s="38"/>
      <c r="IQ253" s="38"/>
      <c r="IR253" s="38"/>
      <c r="IS253" s="38"/>
      <c r="IT253" s="38"/>
      <c r="IU253" s="38"/>
      <c r="IV253" s="38"/>
      <c r="IW253" s="38"/>
      <c r="IX253" s="38"/>
      <c r="IY253" s="38"/>
      <c r="IZ253" s="38"/>
      <c r="JA253" s="38"/>
      <c r="JB253" s="38"/>
      <c r="JC253" s="38"/>
      <c r="JD253" s="38"/>
      <c r="JE253" s="38"/>
      <c r="JF253" s="38"/>
      <c r="JG253" s="38"/>
      <c r="JH253" s="38"/>
      <c r="JI253" s="38"/>
      <c r="JJ253" s="38"/>
      <c r="JK253" s="38"/>
      <c r="JL253" s="38"/>
      <c r="JM253" s="38"/>
      <c r="JN253" s="38"/>
      <c r="JO253" s="38"/>
      <c r="JP253" s="38"/>
      <c r="JQ253" s="38"/>
      <c r="JR253" s="38"/>
      <c r="JS253" s="38"/>
      <c r="JT253" s="38"/>
      <c r="JU253" s="38"/>
      <c r="JV253" s="38"/>
      <c r="JW253" s="38"/>
      <c r="JX253" s="38"/>
      <c r="JY253" s="38"/>
      <c r="JZ253" s="38"/>
      <c r="KA253" s="38"/>
      <c r="KB253" s="38"/>
      <c r="KC253" s="38"/>
      <c r="KD253" s="38"/>
      <c r="KE253" s="38"/>
      <c r="KF253" s="38"/>
      <c r="KG253" s="38"/>
      <c r="KH253" s="38"/>
      <c r="KI253" s="38"/>
      <c r="KJ253" s="38"/>
      <c r="KK253" s="38"/>
      <c r="KL253" s="38"/>
      <c r="KM253" s="38"/>
      <c r="KN253" s="38"/>
      <c r="KO253" s="38"/>
      <c r="KP253" s="38"/>
      <c r="KQ253" s="38"/>
      <c r="KR253" s="38"/>
      <c r="KS253" s="38"/>
      <c r="KT253" s="38"/>
      <c r="KU253" s="38"/>
      <c r="KV253" s="38"/>
      <c r="KW253" s="38"/>
      <c r="KX253" s="38"/>
      <c r="KY253" s="38"/>
      <c r="KZ253" s="38"/>
      <c r="LA253" s="38"/>
      <c r="LB253" s="38"/>
      <c r="LC253" s="38"/>
      <c r="LD253" s="38"/>
      <c r="LE253" s="38"/>
      <c r="LF253" s="38"/>
      <c r="LG253" s="38"/>
      <c r="LH253" s="38"/>
      <c r="LI253" s="38"/>
      <c r="LJ253" s="38"/>
      <c r="LK253" s="38"/>
      <c r="LL253" s="38"/>
      <c r="LM253" s="38"/>
      <c r="LN253" s="38"/>
      <c r="LO253" s="38"/>
      <c r="LP253" s="38"/>
      <c r="LQ253" s="38"/>
      <c r="LR253" s="38"/>
      <c r="LS253" s="38"/>
      <c r="LT253" s="38"/>
      <c r="LU253" s="38"/>
      <c r="LV253" s="38"/>
      <c r="LW253" s="38"/>
      <c r="LX253" s="38"/>
      <c r="LY253" s="38"/>
      <c r="LZ253" s="38"/>
      <c r="MA253" s="38"/>
      <c r="MB253" s="38"/>
      <c r="MC253" s="38"/>
      <c r="MD253" s="38"/>
      <c r="ME253" s="38"/>
      <c r="MF253" s="38"/>
      <c r="MG253" s="38"/>
      <c r="MH253" s="38"/>
      <c r="MI253" s="38"/>
      <c r="MJ253" s="38"/>
      <c r="MK253" s="38"/>
      <c r="ML253" s="38"/>
      <c r="MM253" s="38"/>
      <c r="MN253" s="38"/>
      <c r="MO253" s="38"/>
      <c r="MP253" s="38"/>
      <c r="MQ253" s="38"/>
      <c r="MR253" s="38"/>
      <c r="MS253" s="38"/>
      <c r="MT253" s="38"/>
      <c r="MU253" s="38"/>
      <c r="MV253" s="38"/>
      <c r="MW253" s="38"/>
      <c r="MX253" s="38"/>
      <c r="MY253" s="38"/>
      <c r="MZ253" s="38"/>
      <c r="NA253" s="38"/>
      <c r="NB253" s="38"/>
      <c r="NC253" s="38"/>
      <c r="ND253" s="38"/>
      <c r="NE253" s="38"/>
      <c r="NF253" s="38"/>
      <c r="NG253" s="38"/>
      <c r="NH253" s="38"/>
      <c r="NI253" s="38"/>
      <c r="NJ253" s="38"/>
      <c r="NK253" s="38"/>
      <c r="NL253" s="38"/>
      <c r="NM253" s="38"/>
      <c r="NN253" s="38"/>
      <c r="NO253" s="38"/>
      <c r="NP253" s="38"/>
      <c r="NQ253" s="38">
        <v>1</v>
      </c>
      <c r="NR253" s="38"/>
      <c r="NS253" s="38"/>
      <c r="NT253" s="38">
        <v>1</v>
      </c>
      <c r="NU253" s="38"/>
      <c r="NV253" s="38"/>
      <c r="NW253" s="38"/>
      <c r="NX253" s="38"/>
      <c r="NY253" s="38"/>
      <c r="NZ253" s="38"/>
      <c r="OA253" s="38"/>
      <c r="OB253" s="38"/>
      <c r="OC253" s="38"/>
      <c r="OD253" s="38"/>
      <c r="OE253" s="38"/>
      <c r="OF253" s="38"/>
      <c r="OG253" s="38"/>
      <c r="OH253" s="38"/>
      <c r="OI253" s="38"/>
      <c r="OJ253" s="38"/>
      <c r="OK253" s="38"/>
      <c r="OL253" s="38">
        <v>1</v>
      </c>
      <c r="OM253" s="38"/>
      <c r="ON253" s="38"/>
      <c r="OO253" s="38"/>
      <c r="OP253" s="38"/>
      <c r="OQ253" s="38"/>
      <c r="OR253" s="38"/>
      <c r="OS253" s="38"/>
      <c r="OT253" s="38"/>
      <c r="OU253" s="38"/>
      <c r="OV253" s="38"/>
      <c r="OW253" s="38"/>
      <c r="OX253" s="38"/>
      <c r="OY253" s="38"/>
      <c r="OZ253" s="38"/>
      <c r="PA253" s="38"/>
      <c r="PB253" s="38"/>
      <c r="PC253" s="38"/>
      <c r="PD253" s="38"/>
      <c r="PE253" s="38"/>
      <c r="PF253" s="38"/>
      <c r="PG253" s="38"/>
      <c r="PH253" s="38"/>
      <c r="PI253" s="38">
        <v>1</v>
      </c>
      <c r="PJ253" s="38"/>
      <c r="PK253" s="38"/>
      <c r="PL253" s="38"/>
      <c r="PM253" s="38"/>
      <c r="PN253" s="38"/>
      <c r="PO253" s="38"/>
      <c r="PP253" s="38"/>
      <c r="PQ253" s="38"/>
      <c r="PR253" s="38"/>
      <c r="PS253" s="38"/>
      <c r="PT253" s="38"/>
      <c r="PU253" s="38"/>
      <c r="PV253" s="38"/>
      <c r="PW253" s="38"/>
      <c r="PX253" s="38"/>
      <c r="PY253" s="38"/>
      <c r="PZ253" s="38"/>
      <c r="QA253" s="38"/>
      <c r="QB253" s="38"/>
      <c r="QC253" s="38"/>
      <c r="QD253" s="38"/>
      <c r="QE253" s="38"/>
      <c r="QF253" s="38"/>
      <c r="QG253" s="38"/>
      <c r="QH253" s="38"/>
      <c r="QI253" s="38"/>
      <c r="QJ253" s="38"/>
      <c r="QK253" s="38"/>
      <c r="QL253" s="38"/>
      <c r="QM253" s="38"/>
      <c r="QN253" s="38"/>
      <c r="QO253" s="38"/>
      <c r="QP253" s="38"/>
      <c r="QQ253" s="38"/>
      <c r="QR253" s="38"/>
      <c r="QS253" s="38"/>
      <c r="QT253" s="38"/>
      <c r="QU253" s="38"/>
      <c r="QV253" s="38"/>
      <c r="QW253" s="38"/>
      <c r="QX253" s="38"/>
      <c r="QY253" s="38"/>
      <c r="QZ253" s="38"/>
      <c r="RA253" s="38"/>
      <c r="RB253" s="38"/>
      <c r="RC253" s="38"/>
      <c r="RD253" s="38"/>
      <c r="RE253" s="38"/>
      <c r="RF253" s="38"/>
      <c r="RG253" s="38"/>
      <c r="RH253" s="38"/>
      <c r="RI253" s="38"/>
      <c r="RJ253" s="38"/>
      <c r="RK253" s="38"/>
      <c r="RL253" s="38"/>
      <c r="RM253" s="38"/>
      <c r="RN253" s="38"/>
      <c r="RO253" s="38"/>
      <c r="RP253" s="38"/>
      <c r="RQ253" s="38"/>
      <c r="RR253" s="38"/>
      <c r="RS253" s="38"/>
      <c r="RT253" s="38"/>
      <c r="RU253" s="38"/>
      <c r="RV253" s="38"/>
      <c r="RW253" s="38"/>
      <c r="RX253" s="38"/>
      <c r="RY253" s="38"/>
      <c r="RZ253" s="38"/>
      <c r="SA253" s="38"/>
      <c r="SB253" s="38"/>
      <c r="SC253" s="38"/>
      <c r="SD253" s="38"/>
      <c r="SE253" s="38"/>
      <c r="SF253" s="38"/>
      <c r="SG253" s="38"/>
      <c r="SH253" s="38"/>
      <c r="SI253" s="38"/>
      <c r="SJ253" s="38"/>
      <c r="SK253" s="38"/>
      <c r="SL253" s="38"/>
      <c r="SM253" s="38"/>
      <c r="SN253" s="38"/>
      <c r="SO253" s="38"/>
      <c r="SP253" s="38"/>
      <c r="SQ253" s="38"/>
      <c r="SR253" s="38"/>
      <c r="SS253" s="38"/>
      <c r="ST253" s="38"/>
      <c r="SU253" s="38"/>
      <c r="SV253" s="38"/>
      <c r="SW253" s="38"/>
      <c r="SX253" s="38"/>
      <c r="SY253" s="38"/>
      <c r="SZ253" s="38"/>
      <c r="TA253" s="38"/>
      <c r="TB253" s="38"/>
      <c r="TC253" s="38"/>
      <c r="TD253" s="38"/>
      <c r="TE253" s="38"/>
      <c r="TF253" s="38"/>
      <c r="TG253" s="38"/>
      <c r="TH253" s="38"/>
      <c r="TI253" s="38"/>
      <c r="TJ253" s="38"/>
      <c r="TK253" s="38"/>
      <c r="TL253" s="38"/>
      <c r="TM253" s="38"/>
      <c r="TN253" s="38"/>
      <c r="TO253" s="38"/>
      <c r="TP253" s="38"/>
      <c r="TQ253" s="38"/>
      <c r="TR253" s="38"/>
      <c r="TS253" s="38"/>
      <c r="TT253" s="38"/>
      <c r="TU253" s="38"/>
      <c r="TV253" s="38"/>
      <c r="TW253" s="38"/>
      <c r="TX253" s="38"/>
      <c r="TY253" s="38"/>
      <c r="TZ253" s="38"/>
      <c r="UA253" s="38"/>
      <c r="UB253" s="38"/>
      <c r="UC253" s="38"/>
      <c r="UD253" s="38"/>
      <c r="UE253" s="38"/>
      <c r="UF253" s="38"/>
      <c r="UG253" s="38"/>
      <c r="UH253" s="38"/>
      <c r="UI253" s="38"/>
      <c r="UJ253" s="38"/>
      <c r="UK253" s="38"/>
      <c r="UL253" s="38"/>
      <c r="UM253" s="38"/>
      <c r="UN253" s="38"/>
      <c r="UO253" s="38"/>
      <c r="UP253" s="38"/>
      <c r="UQ253" s="38"/>
      <c r="UR253" s="38"/>
      <c r="US253" s="38"/>
      <c r="UT253" s="38"/>
      <c r="UU253" s="38"/>
      <c r="UV253" s="38"/>
      <c r="UW253" s="38"/>
      <c r="UX253" s="38"/>
      <c r="UY253" s="38"/>
      <c r="UZ253" s="38"/>
      <c r="VA253" s="38"/>
      <c r="VB253" s="38"/>
      <c r="VC253" s="38"/>
      <c r="VD253" s="38"/>
      <c r="VE253" s="38"/>
      <c r="VF253" s="38"/>
      <c r="VG253" s="38"/>
      <c r="VH253" s="38"/>
      <c r="VI253" s="38"/>
      <c r="VJ253" s="38"/>
      <c r="VK253" s="38"/>
      <c r="VL253" s="38"/>
      <c r="VM253" s="38"/>
      <c r="VN253" s="38"/>
      <c r="VO253" s="38"/>
      <c r="VP253" s="38"/>
      <c r="VQ253" s="38"/>
      <c r="VR253" s="38"/>
      <c r="VS253" s="38"/>
      <c r="VT253" s="38"/>
      <c r="VU253" s="38"/>
      <c r="VV253" s="38"/>
      <c r="VW253" s="38"/>
      <c r="VX253" s="38"/>
      <c r="VY253" s="38"/>
      <c r="VZ253" s="38"/>
      <c r="WA253" s="38"/>
      <c r="WB253" s="38"/>
      <c r="WC253" s="38"/>
      <c r="WD253" s="38"/>
      <c r="WE253" s="38"/>
      <c r="WF253" s="38"/>
      <c r="WG253" s="38"/>
      <c r="WH253" s="38"/>
      <c r="WI253" s="38"/>
      <c r="WJ253" s="38"/>
      <c r="WK253" s="38"/>
      <c r="WL253" s="38"/>
      <c r="WM253" s="38"/>
      <c r="WN253" s="38"/>
      <c r="WO253" s="38"/>
      <c r="WP253" s="38"/>
      <c r="WQ253" s="38">
        <v>1</v>
      </c>
      <c r="WR253" s="38"/>
      <c r="WS253" s="38"/>
      <c r="WT253" s="38"/>
      <c r="WU253" s="38"/>
      <c r="WV253" s="38"/>
      <c r="WW253" s="38">
        <v>1</v>
      </c>
      <c r="WX253" s="38"/>
      <c r="WY253" s="38"/>
      <c r="WZ253" s="38"/>
      <c r="XA253" s="38"/>
      <c r="XB253" s="38"/>
      <c r="XC253" s="38"/>
      <c r="XD253" s="38"/>
      <c r="XE253" s="38"/>
      <c r="XF253" s="38"/>
      <c r="XG253" s="38"/>
      <c r="XH253" s="38"/>
      <c r="XI253" s="38"/>
      <c r="XJ253" s="38"/>
      <c r="XK253" s="38"/>
      <c r="XL253" s="38"/>
      <c r="XM253" s="38"/>
      <c r="XN253" s="38"/>
      <c r="XO253" s="38"/>
      <c r="XP253" s="38"/>
      <c r="XQ253" s="38"/>
      <c r="XR253" s="38"/>
      <c r="XS253" s="38"/>
      <c r="XT253" s="38"/>
      <c r="XU253" s="38"/>
      <c r="XV253" s="38"/>
      <c r="XW253" s="38"/>
      <c r="XX253" s="38"/>
      <c r="XY253" s="38"/>
      <c r="XZ253" s="38"/>
      <c r="YA253" s="38"/>
      <c r="YB253" s="38"/>
      <c r="YC253" s="38"/>
      <c r="YD253" s="38"/>
      <c r="YE253" s="38"/>
      <c r="YF253" s="38"/>
      <c r="YG253" s="38"/>
      <c r="YH253" s="38"/>
      <c r="YI253" s="38"/>
      <c r="YJ253" s="38"/>
      <c r="YK253" s="38"/>
      <c r="YL253" s="38"/>
      <c r="YM253" s="38"/>
      <c r="YN253" s="38"/>
      <c r="YO253" s="38"/>
      <c r="YP253" s="38"/>
      <c r="YQ253" s="38"/>
      <c r="YR253" s="38"/>
      <c r="YS253" s="38"/>
      <c r="YT253" s="38"/>
      <c r="YU253" s="38"/>
      <c r="YV253" s="38"/>
      <c r="YW253" s="38"/>
      <c r="YX253" s="38"/>
      <c r="YY253" s="38"/>
      <c r="YZ253" s="38"/>
      <c r="ZA253" s="38"/>
      <c r="ZB253" s="38"/>
      <c r="ZC253" s="38"/>
      <c r="ZD253" s="38"/>
      <c r="ZE253" s="38"/>
      <c r="ZF253" s="38"/>
      <c r="ZG253" s="38"/>
      <c r="ZH253" s="38"/>
      <c r="ZI253" s="38"/>
      <c r="ZJ253" s="38"/>
      <c r="ZK253" s="38"/>
      <c r="ZL253" s="38"/>
      <c r="ZM253" s="38"/>
      <c r="ZN253" s="38"/>
      <c r="ZO253" s="38"/>
      <c r="ZP253" s="38"/>
      <c r="ZQ253" s="38"/>
      <c r="ZR253" s="38"/>
      <c r="ZS253" s="38"/>
      <c r="ZT253" s="38"/>
      <c r="ZU253" s="38"/>
      <c r="ZV253" s="38"/>
      <c r="ZW253" s="38"/>
      <c r="ZX253" s="38"/>
      <c r="ZY253" s="38"/>
      <c r="ZZ253" s="38"/>
      <c r="AAA253" s="38"/>
      <c r="AAB253" s="38"/>
      <c r="AAC253" s="38"/>
      <c r="AAD253" s="38"/>
      <c r="AAE253" s="38"/>
      <c r="AAF253" s="38"/>
      <c r="AAG253" s="38"/>
      <c r="AAH253" s="38"/>
      <c r="AAI253" s="38"/>
      <c r="AAJ253" s="31">
        <f t="shared" si="21"/>
        <v>0</v>
      </c>
      <c r="AAK253" s="5"/>
    </row>
    <row r="254" spans="1:736" s="36" customFormat="1" x14ac:dyDescent="0.25">
      <c r="A254" s="62" t="s">
        <v>148</v>
      </c>
      <c r="B254" s="77">
        <f t="shared" si="20"/>
        <v>0</v>
      </c>
      <c r="C254" s="69">
        <v>1</v>
      </c>
      <c r="D254" s="71">
        <v>42756</v>
      </c>
      <c r="E254" s="79">
        <v>26.06</v>
      </c>
      <c r="F254" s="79">
        <f t="shared" si="23"/>
        <v>0</v>
      </c>
      <c r="G254" s="77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  <c r="AL254" s="38"/>
      <c r="AM254" s="38"/>
      <c r="AN254" s="38"/>
      <c r="AO254" s="38"/>
      <c r="AP254" s="38"/>
      <c r="AQ254" s="38"/>
      <c r="AR254" s="38"/>
      <c r="AS254" s="38"/>
      <c r="AT254" s="38"/>
      <c r="AU254" s="38"/>
      <c r="AV254" s="38"/>
      <c r="AW254" s="38"/>
      <c r="AX254" s="38"/>
      <c r="AY254" s="38"/>
      <c r="AZ254" s="38"/>
      <c r="BA254" s="38"/>
      <c r="BB254" s="38"/>
      <c r="BC254" s="38"/>
      <c r="BD254" s="38"/>
      <c r="BE254" s="38"/>
      <c r="BF254" s="38"/>
      <c r="BG254" s="38"/>
      <c r="BH254" s="38"/>
      <c r="BI254" s="38"/>
      <c r="BJ254" s="38"/>
      <c r="BK254" s="38"/>
      <c r="BL254" s="38"/>
      <c r="BM254" s="38"/>
      <c r="BN254" s="38"/>
      <c r="BO254" s="38"/>
      <c r="BP254" s="38"/>
      <c r="BQ254" s="38"/>
      <c r="BR254" s="38"/>
      <c r="BS254" s="38"/>
      <c r="BT254" s="38"/>
      <c r="BU254" s="38"/>
      <c r="BV254" s="38"/>
      <c r="BW254" s="38"/>
      <c r="BX254" s="38"/>
      <c r="BY254" s="38"/>
      <c r="BZ254" s="38"/>
      <c r="CA254" s="38"/>
      <c r="CB254" s="38"/>
      <c r="CC254" s="38"/>
      <c r="CD254" s="38"/>
      <c r="CE254" s="38"/>
      <c r="CF254" s="38"/>
      <c r="CG254" s="38"/>
      <c r="CH254" s="38"/>
      <c r="CI254" s="38"/>
      <c r="CJ254" s="38"/>
      <c r="CK254" s="38"/>
      <c r="CL254" s="38"/>
      <c r="CM254" s="38"/>
      <c r="CN254" s="38"/>
      <c r="CO254" s="38"/>
      <c r="CP254" s="38"/>
      <c r="CQ254" s="38"/>
      <c r="CR254" s="38"/>
      <c r="CS254" s="38"/>
      <c r="CT254" s="38"/>
      <c r="CU254" s="38"/>
      <c r="CV254" s="38"/>
      <c r="CW254" s="38"/>
      <c r="CX254" s="38"/>
      <c r="CY254" s="38"/>
      <c r="CZ254" s="38"/>
      <c r="DA254" s="38"/>
      <c r="DB254" s="38"/>
      <c r="DC254" s="38"/>
      <c r="DD254" s="38"/>
      <c r="DE254" s="38"/>
      <c r="DF254" s="38"/>
      <c r="DG254" s="38"/>
      <c r="DH254" s="38"/>
      <c r="DI254" s="38"/>
      <c r="DJ254" s="38"/>
      <c r="DK254" s="38"/>
      <c r="DL254" s="38"/>
      <c r="DM254" s="38"/>
      <c r="DN254" s="38"/>
      <c r="DO254" s="38"/>
      <c r="DP254" s="38"/>
      <c r="DQ254" s="38"/>
      <c r="DR254" s="38"/>
      <c r="DS254" s="38"/>
      <c r="DT254" s="38"/>
      <c r="DU254" s="38"/>
      <c r="DV254" s="38"/>
      <c r="DW254" s="38"/>
      <c r="DX254" s="38"/>
      <c r="DY254" s="38"/>
      <c r="DZ254" s="38"/>
      <c r="EA254" s="38"/>
      <c r="EB254" s="38"/>
      <c r="EC254" s="38"/>
      <c r="ED254" s="38"/>
      <c r="EE254" s="38"/>
      <c r="EF254" s="38"/>
      <c r="EG254" s="38"/>
      <c r="EH254" s="38"/>
      <c r="EI254" s="38"/>
      <c r="EJ254" s="38"/>
      <c r="EK254" s="38"/>
      <c r="EL254" s="38"/>
      <c r="EM254" s="38"/>
      <c r="EN254" s="38"/>
      <c r="EO254" s="38"/>
      <c r="EP254" s="38"/>
      <c r="EQ254" s="38"/>
      <c r="ER254" s="38"/>
      <c r="ES254" s="38"/>
      <c r="ET254" s="38"/>
      <c r="EU254" s="38"/>
      <c r="EV254" s="38"/>
      <c r="EW254" s="38"/>
      <c r="EX254" s="38"/>
      <c r="EY254" s="38"/>
      <c r="EZ254" s="38"/>
      <c r="FA254" s="38"/>
      <c r="FB254" s="38"/>
      <c r="FC254" s="38"/>
      <c r="FD254" s="38"/>
      <c r="FE254" s="38"/>
      <c r="FF254" s="38"/>
      <c r="FG254" s="38"/>
      <c r="FH254" s="38"/>
      <c r="FI254" s="38"/>
      <c r="FJ254" s="38"/>
      <c r="FK254" s="38"/>
      <c r="FL254" s="38"/>
      <c r="FM254" s="38"/>
      <c r="FN254" s="38"/>
      <c r="FO254" s="38"/>
      <c r="FP254" s="38"/>
      <c r="FQ254" s="38"/>
      <c r="FR254" s="38"/>
      <c r="FS254" s="38"/>
      <c r="FT254" s="38"/>
      <c r="FU254" s="38"/>
      <c r="FV254" s="38"/>
      <c r="FW254" s="38"/>
      <c r="FX254" s="38"/>
      <c r="FY254" s="38"/>
      <c r="FZ254" s="38"/>
      <c r="GA254" s="38"/>
      <c r="GB254" s="38"/>
      <c r="GC254" s="38"/>
      <c r="GD254" s="38"/>
      <c r="GE254" s="38"/>
      <c r="GF254" s="38"/>
      <c r="GG254" s="38"/>
      <c r="GH254" s="38"/>
      <c r="GI254" s="38"/>
      <c r="GJ254" s="38"/>
      <c r="GK254" s="38"/>
      <c r="GL254" s="38"/>
      <c r="GM254" s="38"/>
      <c r="GN254" s="38"/>
      <c r="GO254" s="38"/>
      <c r="GP254" s="38"/>
      <c r="GQ254" s="38"/>
      <c r="GR254" s="38"/>
      <c r="GS254" s="38"/>
      <c r="GT254" s="38"/>
      <c r="GU254" s="38"/>
      <c r="GV254" s="38"/>
      <c r="GW254" s="38"/>
      <c r="GX254" s="38"/>
      <c r="GY254" s="38"/>
      <c r="GZ254" s="38"/>
      <c r="HA254" s="38"/>
      <c r="HB254" s="38"/>
      <c r="HC254" s="38"/>
      <c r="HD254" s="38"/>
      <c r="HE254" s="38"/>
      <c r="HF254" s="38"/>
      <c r="HG254" s="38"/>
      <c r="HH254" s="38"/>
      <c r="HI254" s="38"/>
      <c r="HJ254" s="38"/>
      <c r="HK254" s="38"/>
      <c r="HL254" s="38"/>
      <c r="HM254" s="38"/>
      <c r="HN254" s="38"/>
      <c r="HO254" s="38"/>
      <c r="HP254" s="38"/>
      <c r="HQ254" s="38"/>
      <c r="HR254" s="38"/>
      <c r="HS254" s="38"/>
      <c r="HT254" s="38"/>
      <c r="HU254" s="38"/>
      <c r="HV254" s="38"/>
      <c r="HW254" s="38"/>
      <c r="HX254" s="38"/>
      <c r="HY254" s="38"/>
      <c r="HZ254" s="38"/>
      <c r="IA254" s="38"/>
      <c r="IB254" s="38"/>
      <c r="IC254" s="38"/>
      <c r="ID254" s="38"/>
      <c r="IE254" s="38"/>
      <c r="IF254" s="38"/>
      <c r="IG254" s="38"/>
      <c r="IH254" s="38"/>
      <c r="II254" s="38"/>
      <c r="IJ254" s="38"/>
      <c r="IK254" s="38"/>
      <c r="IL254" s="38"/>
      <c r="IM254" s="38"/>
      <c r="IN254" s="38"/>
      <c r="IO254" s="38"/>
      <c r="IP254" s="38"/>
      <c r="IQ254" s="38"/>
      <c r="IR254" s="38"/>
      <c r="IS254" s="38"/>
      <c r="IT254" s="38"/>
      <c r="IU254" s="38"/>
      <c r="IV254" s="38"/>
      <c r="IW254" s="38"/>
      <c r="IX254" s="38"/>
      <c r="IY254" s="38"/>
      <c r="IZ254" s="38"/>
      <c r="JA254" s="38"/>
      <c r="JB254" s="38"/>
      <c r="JC254" s="38"/>
      <c r="JD254" s="38"/>
      <c r="JE254" s="38"/>
      <c r="JF254" s="38"/>
      <c r="JG254" s="38"/>
      <c r="JH254" s="38"/>
      <c r="JI254" s="38"/>
      <c r="JJ254" s="38"/>
      <c r="JK254" s="38"/>
      <c r="JL254" s="38"/>
      <c r="JM254" s="38"/>
      <c r="JN254" s="38"/>
      <c r="JO254" s="38"/>
      <c r="JP254" s="38"/>
      <c r="JQ254" s="38"/>
      <c r="JR254" s="38"/>
      <c r="JS254" s="38"/>
      <c r="JT254" s="38"/>
      <c r="JU254" s="38"/>
      <c r="JV254" s="38"/>
      <c r="JW254" s="38"/>
      <c r="JX254" s="38"/>
      <c r="JY254" s="38"/>
      <c r="JZ254" s="38"/>
      <c r="KA254" s="38"/>
      <c r="KB254" s="38"/>
      <c r="KC254" s="38"/>
      <c r="KD254" s="38"/>
      <c r="KE254" s="38"/>
      <c r="KF254" s="38"/>
      <c r="KG254" s="38"/>
      <c r="KH254" s="38"/>
      <c r="KI254" s="38"/>
      <c r="KJ254" s="38"/>
      <c r="KK254" s="38"/>
      <c r="KL254" s="38"/>
      <c r="KM254" s="38"/>
      <c r="KN254" s="38"/>
      <c r="KO254" s="38"/>
      <c r="KP254" s="38"/>
      <c r="KQ254" s="38"/>
      <c r="KR254" s="38"/>
      <c r="KS254" s="38"/>
      <c r="KT254" s="38"/>
      <c r="KU254" s="38"/>
      <c r="KV254" s="38"/>
      <c r="KW254" s="38"/>
      <c r="KX254" s="38"/>
      <c r="KY254" s="38"/>
      <c r="KZ254" s="38"/>
      <c r="LA254" s="38"/>
      <c r="LB254" s="38"/>
      <c r="LC254" s="38"/>
      <c r="LD254" s="38"/>
      <c r="LE254" s="38"/>
      <c r="LF254" s="38"/>
      <c r="LG254" s="38"/>
      <c r="LH254" s="38"/>
      <c r="LI254" s="38"/>
      <c r="LJ254" s="38"/>
      <c r="LK254" s="38"/>
      <c r="LL254" s="38"/>
      <c r="LM254" s="38"/>
      <c r="LN254" s="38"/>
      <c r="LO254" s="38"/>
      <c r="LP254" s="38"/>
      <c r="LQ254" s="38"/>
      <c r="LR254" s="38"/>
      <c r="LS254" s="38"/>
      <c r="LT254" s="38"/>
      <c r="LU254" s="38"/>
      <c r="LV254" s="38"/>
      <c r="LW254" s="38"/>
      <c r="LX254" s="38"/>
      <c r="LY254" s="38"/>
      <c r="LZ254" s="38"/>
      <c r="MA254" s="38"/>
      <c r="MB254" s="38"/>
      <c r="MC254" s="38"/>
      <c r="MD254" s="38"/>
      <c r="ME254" s="38"/>
      <c r="MF254" s="38"/>
      <c r="MG254" s="38"/>
      <c r="MH254" s="38"/>
      <c r="MI254" s="38"/>
      <c r="MJ254" s="38"/>
      <c r="MK254" s="38"/>
      <c r="ML254" s="38"/>
      <c r="MM254" s="38"/>
      <c r="MN254" s="38"/>
      <c r="MO254" s="38"/>
      <c r="MP254" s="38"/>
      <c r="MQ254" s="38"/>
      <c r="MR254" s="38"/>
      <c r="MS254" s="38"/>
      <c r="MT254" s="38"/>
      <c r="MU254" s="38"/>
      <c r="MV254" s="38"/>
      <c r="MW254" s="38"/>
      <c r="MX254" s="38"/>
      <c r="MY254" s="38"/>
      <c r="MZ254" s="38"/>
      <c r="NA254" s="38"/>
      <c r="NB254" s="38"/>
      <c r="NC254" s="38"/>
      <c r="ND254" s="38"/>
      <c r="NE254" s="38"/>
      <c r="NF254" s="38"/>
      <c r="NG254" s="38"/>
      <c r="NH254" s="38"/>
      <c r="NI254" s="38"/>
      <c r="NJ254" s="38"/>
      <c r="NK254" s="38"/>
      <c r="NL254" s="38"/>
      <c r="NM254" s="38"/>
      <c r="NN254" s="38"/>
      <c r="NO254" s="38"/>
      <c r="NP254" s="38"/>
      <c r="NQ254" s="38"/>
      <c r="NR254" s="38"/>
      <c r="NS254" s="38"/>
      <c r="NT254" s="38"/>
      <c r="NU254" s="38"/>
      <c r="NV254" s="38"/>
      <c r="NW254" s="38"/>
      <c r="NX254" s="38"/>
      <c r="NY254" s="38"/>
      <c r="NZ254" s="38"/>
      <c r="OA254" s="38"/>
      <c r="OB254" s="38"/>
      <c r="OC254" s="38"/>
      <c r="OD254" s="38"/>
      <c r="OE254" s="38"/>
      <c r="OF254" s="38"/>
      <c r="OG254" s="38"/>
      <c r="OH254" s="38"/>
      <c r="OI254" s="38"/>
      <c r="OJ254" s="38"/>
      <c r="OK254" s="38"/>
      <c r="OL254" s="38"/>
      <c r="OM254" s="38"/>
      <c r="ON254" s="38"/>
      <c r="OO254" s="38"/>
      <c r="OP254" s="38"/>
      <c r="OQ254" s="38"/>
      <c r="OR254" s="38"/>
      <c r="OS254" s="38"/>
      <c r="OT254" s="38"/>
      <c r="OU254" s="38"/>
      <c r="OV254" s="38"/>
      <c r="OW254" s="38"/>
      <c r="OX254" s="38"/>
      <c r="OY254" s="38"/>
      <c r="OZ254" s="38"/>
      <c r="PA254" s="38"/>
      <c r="PB254" s="38"/>
      <c r="PC254" s="38"/>
      <c r="PD254" s="38"/>
      <c r="PE254" s="38"/>
      <c r="PF254" s="38"/>
      <c r="PG254" s="38"/>
      <c r="PH254" s="38"/>
      <c r="PI254" s="38"/>
      <c r="PJ254" s="38"/>
      <c r="PK254" s="38"/>
      <c r="PL254" s="38"/>
      <c r="PM254" s="38"/>
      <c r="PN254" s="38"/>
      <c r="PO254" s="38"/>
      <c r="PP254" s="38"/>
      <c r="PQ254" s="38"/>
      <c r="PR254" s="38"/>
      <c r="PS254" s="38"/>
      <c r="PT254" s="38"/>
      <c r="PU254" s="38"/>
      <c r="PV254" s="38"/>
      <c r="PW254" s="38"/>
      <c r="PX254" s="38"/>
      <c r="PY254" s="38"/>
      <c r="PZ254" s="38"/>
      <c r="QA254" s="38"/>
      <c r="QB254" s="38"/>
      <c r="QC254" s="38"/>
      <c r="QD254" s="38"/>
      <c r="QE254" s="38"/>
      <c r="QF254" s="38"/>
      <c r="QG254" s="38"/>
      <c r="QH254" s="38"/>
      <c r="QI254" s="38"/>
      <c r="QJ254" s="38"/>
      <c r="QK254" s="38"/>
      <c r="QL254" s="38"/>
      <c r="QM254" s="38"/>
      <c r="QN254" s="38"/>
      <c r="QO254" s="38"/>
      <c r="QP254" s="38"/>
      <c r="QQ254" s="38"/>
      <c r="QR254" s="38"/>
      <c r="QS254" s="38"/>
      <c r="QT254" s="38"/>
      <c r="QU254" s="38"/>
      <c r="QV254" s="38"/>
      <c r="QW254" s="38"/>
      <c r="QX254" s="38"/>
      <c r="QY254" s="38"/>
      <c r="QZ254" s="38"/>
      <c r="RA254" s="38"/>
      <c r="RB254" s="38"/>
      <c r="RC254" s="38"/>
      <c r="RD254" s="38"/>
      <c r="RE254" s="38"/>
      <c r="RF254" s="38"/>
      <c r="RG254" s="38"/>
      <c r="RH254" s="38"/>
      <c r="RI254" s="38"/>
      <c r="RJ254" s="38"/>
      <c r="RK254" s="38"/>
      <c r="RL254" s="38"/>
      <c r="RM254" s="38"/>
      <c r="RN254" s="38"/>
      <c r="RO254" s="38"/>
      <c r="RP254" s="38"/>
      <c r="RQ254" s="38"/>
      <c r="RR254" s="38"/>
      <c r="RS254" s="38"/>
      <c r="RT254" s="38"/>
      <c r="RU254" s="38"/>
      <c r="RV254" s="38"/>
      <c r="RW254" s="38"/>
      <c r="RX254" s="38"/>
      <c r="RY254" s="38"/>
      <c r="RZ254" s="38"/>
      <c r="SA254" s="38"/>
      <c r="SB254" s="38"/>
      <c r="SC254" s="38"/>
      <c r="SD254" s="38"/>
      <c r="SE254" s="38"/>
      <c r="SF254" s="38"/>
      <c r="SG254" s="38"/>
      <c r="SH254" s="38"/>
      <c r="SI254" s="38"/>
      <c r="SJ254" s="38"/>
      <c r="SK254" s="38"/>
      <c r="SL254" s="38"/>
      <c r="SM254" s="38"/>
      <c r="SN254" s="38"/>
      <c r="SO254" s="38"/>
      <c r="SP254" s="38"/>
      <c r="SQ254" s="38"/>
      <c r="SR254" s="38"/>
      <c r="SS254" s="38"/>
      <c r="ST254" s="38"/>
      <c r="SU254" s="38"/>
      <c r="SV254" s="38"/>
      <c r="SW254" s="38"/>
      <c r="SX254" s="38"/>
      <c r="SY254" s="38"/>
      <c r="SZ254" s="38"/>
      <c r="TA254" s="38"/>
      <c r="TB254" s="38"/>
      <c r="TC254" s="38"/>
      <c r="TD254" s="38"/>
      <c r="TE254" s="38"/>
      <c r="TF254" s="38"/>
      <c r="TG254" s="38"/>
      <c r="TH254" s="38"/>
      <c r="TI254" s="38"/>
      <c r="TJ254" s="38"/>
      <c r="TK254" s="38"/>
      <c r="TL254" s="38"/>
      <c r="TM254" s="38"/>
      <c r="TN254" s="38"/>
      <c r="TO254" s="38"/>
      <c r="TP254" s="38"/>
      <c r="TQ254" s="38"/>
      <c r="TR254" s="38"/>
      <c r="TS254" s="38"/>
      <c r="TT254" s="38"/>
      <c r="TU254" s="38"/>
      <c r="TV254" s="38"/>
      <c r="TW254" s="38"/>
      <c r="TX254" s="38"/>
      <c r="TY254" s="38"/>
      <c r="TZ254" s="38"/>
      <c r="UA254" s="38"/>
      <c r="UB254" s="38"/>
      <c r="UC254" s="38"/>
      <c r="UD254" s="38"/>
      <c r="UE254" s="38"/>
      <c r="UF254" s="38"/>
      <c r="UG254" s="38"/>
      <c r="UH254" s="38"/>
      <c r="UI254" s="38"/>
      <c r="UJ254" s="38"/>
      <c r="UK254" s="38"/>
      <c r="UL254" s="38"/>
      <c r="UM254" s="38"/>
      <c r="UN254" s="38"/>
      <c r="UO254" s="38"/>
      <c r="UP254" s="38"/>
      <c r="UQ254" s="38"/>
      <c r="UR254" s="38"/>
      <c r="US254" s="38"/>
      <c r="UT254" s="38"/>
      <c r="UU254" s="38"/>
      <c r="UV254" s="38"/>
      <c r="UW254" s="38"/>
      <c r="UX254" s="38"/>
      <c r="UY254" s="38"/>
      <c r="UZ254" s="38"/>
      <c r="VA254" s="38"/>
      <c r="VB254" s="38"/>
      <c r="VC254" s="38"/>
      <c r="VD254" s="38"/>
      <c r="VE254" s="38"/>
      <c r="VF254" s="38"/>
      <c r="VG254" s="38"/>
      <c r="VH254" s="38"/>
      <c r="VI254" s="38"/>
      <c r="VJ254" s="38"/>
      <c r="VK254" s="38"/>
      <c r="VL254" s="38"/>
      <c r="VM254" s="38"/>
      <c r="VN254" s="38"/>
      <c r="VO254" s="38"/>
      <c r="VP254" s="38"/>
      <c r="VQ254" s="38"/>
      <c r="VR254" s="38"/>
      <c r="VS254" s="38"/>
      <c r="VT254" s="38"/>
      <c r="VU254" s="38"/>
      <c r="VV254" s="38"/>
      <c r="VW254" s="38"/>
      <c r="VX254" s="38"/>
      <c r="VY254" s="38"/>
      <c r="VZ254" s="38"/>
      <c r="WA254" s="38"/>
      <c r="WB254" s="38"/>
      <c r="WC254" s="38"/>
      <c r="WD254" s="38"/>
      <c r="WE254" s="38"/>
      <c r="WF254" s="38"/>
      <c r="WG254" s="38"/>
      <c r="WH254" s="38"/>
      <c r="WI254" s="38"/>
      <c r="WJ254" s="38"/>
      <c r="WK254" s="38"/>
      <c r="WL254" s="38"/>
      <c r="WM254" s="38"/>
      <c r="WN254" s="38"/>
      <c r="WO254" s="38"/>
      <c r="WP254" s="38"/>
      <c r="WQ254" s="38"/>
      <c r="WR254" s="38"/>
      <c r="WS254" s="38"/>
      <c r="WT254" s="38"/>
      <c r="WU254" s="38"/>
      <c r="WV254" s="38"/>
      <c r="WW254" s="38"/>
      <c r="WX254" s="38"/>
      <c r="WY254" s="38"/>
      <c r="WZ254" s="38"/>
      <c r="XA254" s="38"/>
      <c r="XB254" s="38"/>
      <c r="XC254" s="38"/>
      <c r="XD254" s="38"/>
      <c r="XE254" s="38"/>
      <c r="XF254" s="38"/>
      <c r="XG254" s="38"/>
      <c r="XH254" s="38"/>
      <c r="XI254" s="38"/>
      <c r="XJ254" s="38"/>
      <c r="XK254" s="38"/>
      <c r="XL254" s="38"/>
      <c r="XM254" s="38"/>
      <c r="XN254" s="38"/>
      <c r="XO254" s="38"/>
      <c r="XP254" s="38"/>
      <c r="XQ254" s="38"/>
      <c r="XR254" s="38"/>
      <c r="XS254" s="38"/>
      <c r="XT254" s="38"/>
      <c r="XU254" s="38"/>
      <c r="XV254" s="38"/>
      <c r="XW254" s="38"/>
      <c r="XX254" s="38"/>
      <c r="XY254" s="38"/>
      <c r="XZ254" s="38"/>
      <c r="YA254" s="38"/>
      <c r="YB254" s="38"/>
      <c r="YC254" s="38"/>
      <c r="YD254" s="38"/>
      <c r="YE254" s="38"/>
      <c r="YF254" s="38"/>
      <c r="YG254" s="38"/>
      <c r="YH254" s="38"/>
      <c r="YI254" s="38"/>
      <c r="YJ254" s="38"/>
      <c r="YK254" s="38"/>
      <c r="YL254" s="38"/>
      <c r="YM254" s="38"/>
      <c r="YN254" s="38"/>
      <c r="YO254" s="38"/>
      <c r="YP254" s="38"/>
      <c r="YQ254" s="38"/>
      <c r="YR254" s="38"/>
      <c r="YS254" s="38"/>
      <c r="YT254" s="38"/>
      <c r="YU254" s="38"/>
      <c r="YV254" s="38"/>
      <c r="YW254" s="38"/>
      <c r="YX254" s="38"/>
      <c r="YY254" s="38"/>
      <c r="YZ254" s="38"/>
      <c r="ZA254" s="38"/>
      <c r="ZB254" s="38"/>
      <c r="ZC254" s="38"/>
      <c r="ZD254" s="38"/>
      <c r="ZE254" s="38"/>
      <c r="ZF254" s="38"/>
      <c r="ZG254" s="38"/>
      <c r="ZH254" s="38"/>
      <c r="ZI254" s="38"/>
      <c r="ZJ254" s="38"/>
      <c r="ZK254" s="38"/>
      <c r="ZL254" s="38"/>
      <c r="ZM254" s="38"/>
      <c r="ZN254" s="38"/>
      <c r="ZO254" s="38"/>
      <c r="ZP254" s="38"/>
      <c r="ZQ254" s="38"/>
      <c r="ZR254" s="38"/>
      <c r="ZS254" s="38"/>
      <c r="ZT254" s="38"/>
      <c r="ZU254" s="38"/>
      <c r="ZV254" s="38"/>
      <c r="ZW254" s="38"/>
      <c r="ZX254" s="38"/>
      <c r="ZY254" s="38"/>
      <c r="ZZ254" s="38"/>
      <c r="AAA254" s="38"/>
      <c r="AAB254" s="38"/>
      <c r="AAC254" s="38"/>
      <c r="AAD254" s="38"/>
      <c r="AAE254" s="38"/>
      <c r="AAF254" s="38"/>
      <c r="AAG254" s="38"/>
      <c r="AAH254" s="38"/>
      <c r="AAI254" s="38"/>
      <c r="AAJ254" s="31">
        <f t="shared" si="21"/>
        <v>0</v>
      </c>
      <c r="AAK254" s="5"/>
    </row>
    <row r="255" spans="1:736" s="36" customFormat="1" x14ac:dyDescent="0.25">
      <c r="A255" s="62" t="s">
        <v>76</v>
      </c>
      <c r="B255" s="77">
        <f t="shared" si="20"/>
        <v>3</v>
      </c>
      <c r="C255" s="69">
        <v>1</v>
      </c>
      <c r="D255" s="71">
        <v>43444</v>
      </c>
      <c r="E255" s="79">
        <v>18.2</v>
      </c>
      <c r="F255" s="79">
        <f t="shared" si="23"/>
        <v>54.599999999999994</v>
      </c>
      <c r="G255" s="77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  <c r="AL255" s="38"/>
      <c r="AM255" s="38"/>
      <c r="AN255" s="38"/>
      <c r="AO255" s="38"/>
      <c r="AP255" s="38"/>
      <c r="AQ255" s="38"/>
      <c r="AR255" s="38"/>
      <c r="AS255" s="38"/>
      <c r="AT255" s="38"/>
      <c r="AU255" s="38"/>
      <c r="AV255" s="38"/>
      <c r="AW255" s="38"/>
      <c r="AX255" s="38"/>
      <c r="AY255" s="38"/>
      <c r="AZ255" s="38"/>
      <c r="BA255" s="38"/>
      <c r="BB255" s="38">
        <v>1</v>
      </c>
      <c r="BC255" s="38"/>
      <c r="BD255" s="38"/>
      <c r="BE255" s="38"/>
      <c r="BF255" s="38"/>
      <c r="BG255" s="38"/>
      <c r="BH255" s="38"/>
      <c r="BI255" s="38"/>
      <c r="BJ255" s="38"/>
      <c r="BK255" s="38"/>
      <c r="BL255" s="38"/>
      <c r="BM255" s="38"/>
      <c r="BN255" s="38"/>
      <c r="BO255" s="38">
        <v>1</v>
      </c>
      <c r="BP255" s="38"/>
      <c r="BQ255" s="38"/>
      <c r="BR255" s="38"/>
      <c r="BS255" s="38"/>
      <c r="BT255" s="38"/>
      <c r="BU255" s="38"/>
      <c r="BV255" s="38"/>
      <c r="BW255" s="38"/>
      <c r="BX255" s="38"/>
      <c r="BY255" s="38"/>
      <c r="BZ255" s="38"/>
      <c r="CA255" s="38"/>
      <c r="CB255" s="38"/>
      <c r="CC255" s="38"/>
      <c r="CD255" s="38"/>
      <c r="CE255" s="38"/>
      <c r="CF255" s="38"/>
      <c r="CG255" s="38"/>
      <c r="CH255" s="38"/>
      <c r="CI255" s="38"/>
      <c r="CJ255" s="38"/>
      <c r="CK255" s="38"/>
      <c r="CL255" s="38"/>
      <c r="CM255" s="38"/>
      <c r="CN255" s="38"/>
      <c r="CO255" s="38"/>
      <c r="CP255" s="38"/>
      <c r="CQ255" s="38"/>
      <c r="CR255" s="38"/>
      <c r="CS255" s="38"/>
      <c r="CT255" s="38"/>
      <c r="CU255" s="38"/>
      <c r="CV255" s="38"/>
      <c r="CW255" s="38"/>
      <c r="CX255" s="38"/>
      <c r="CY255" s="38"/>
      <c r="CZ255" s="38"/>
      <c r="DA255" s="38"/>
      <c r="DB255" s="38"/>
      <c r="DC255" s="38"/>
      <c r="DD255" s="38"/>
      <c r="DE255" s="38"/>
      <c r="DF255" s="38"/>
      <c r="DG255" s="38"/>
      <c r="DH255" s="38"/>
      <c r="DI255" s="38"/>
      <c r="DJ255" s="38"/>
      <c r="DK255" s="38"/>
      <c r="DL255" s="38"/>
      <c r="DM255" s="38"/>
      <c r="DN255" s="38"/>
      <c r="DO255" s="38"/>
      <c r="DP255" s="38"/>
      <c r="DQ255" s="38"/>
      <c r="DR255" s="38"/>
      <c r="DS255" s="38"/>
      <c r="DT255" s="38"/>
      <c r="DU255" s="38"/>
      <c r="DV255" s="38"/>
      <c r="DW255" s="38"/>
      <c r="DX255" s="38"/>
      <c r="DY255" s="38"/>
      <c r="DZ255" s="38"/>
      <c r="EA255" s="38"/>
      <c r="EB255" s="38"/>
      <c r="EC255" s="38"/>
      <c r="ED255" s="38"/>
      <c r="EE255" s="38"/>
      <c r="EF255" s="38"/>
      <c r="EG255" s="38"/>
      <c r="EH255" s="38"/>
      <c r="EI255" s="38"/>
      <c r="EJ255" s="38"/>
      <c r="EK255" s="38"/>
      <c r="EL255" s="38"/>
      <c r="EM255" s="38"/>
      <c r="EN255" s="38"/>
      <c r="EO255" s="38"/>
      <c r="EP255" s="38"/>
      <c r="EQ255" s="38"/>
      <c r="ER255" s="38"/>
      <c r="ES255" s="38"/>
      <c r="ET255" s="38"/>
      <c r="EU255" s="38"/>
      <c r="EV255" s="38"/>
      <c r="EW255" s="38"/>
      <c r="EX255" s="38"/>
      <c r="EY255" s="38"/>
      <c r="EZ255" s="38"/>
      <c r="FA255" s="38"/>
      <c r="FB255" s="38"/>
      <c r="FC255" s="38"/>
      <c r="FD255" s="38"/>
      <c r="FE255" s="38"/>
      <c r="FF255" s="38"/>
      <c r="FG255" s="38"/>
      <c r="FH255" s="38"/>
      <c r="FI255" s="38"/>
      <c r="FJ255" s="38"/>
      <c r="FK255" s="38"/>
      <c r="FL255" s="38"/>
      <c r="FM255" s="38"/>
      <c r="FN255" s="38"/>
      <c r="FO255" s="38"/>
      <c r="FP255" s="38"/>
      <c r="FQ255" s="38"/>
      <c r="FR255" s="38"/>
      <c r="FS255" s="38"/>
      <c r="FT255" s="38"/>
      <c r="FU255" s="38"/>
      <c r="FV255" s="38"/>
      <c r="FW255" s="38"/>
      <c r="FX255" s="38"/>
      <c r="FY255" s="38"/>
      <c r="FZ255" s="38"/>
      <c r="GA255" s="38"/>
      <c r="GB255" s="38"/>
      <c r="GC255" s="38"/>
      <c r="GD255" s="38"/>
      <c r="GE255" s="38"/>
      <c r="GF255" s="38"/>
      <c r="GG255" s="38"/>
      <c r="GH255" s="38"/>
      <c r="GI255" s="38"/>
      <c r="GJ255" s="38"/>
      <c r="GK255" s="38"/>
      <c r="GL255" s="38"/>
      <c r="GM255" s="38"/>
      <c r="GN255" s="38"/>
      <c r="GO255" s="38"/>
      <c r="GP255" s="38"/>
      <c r="GQ255" s="38"/>
      <c r="GR255" s="38"/>
      <c r="GS255" s="38"/>
      <c r="GT255" s="38"/>
      <c r="GU255" s="38"/>
      <c r="GV255" s="38"/>
      <c r="GW255" s="38"/>
      <c r="GX255" s="38"/>
      <c r="GY255" s="38"/>
      <c r="GZ255" s="38"/>
      <c r="HA255" s="38"/>
      <c r="HB255" s="38"/>
      <c r="HC255" s="38"/>
      <c r="HD255" s="38"/>
      <c r="HE255" s="38"/>
      <c r="HF255" s="38"/>
      <c r="HG255" s="38"/>
      <c r="HH255" s="38"/>
      <c r="HI255" s="38"/>
      <c r="HJ255" s="38"/>
      <c r="HK255" s="38"/>
      <c r="HL255" s="38"/>
      <c r="HM255" s="38"/>
      <c r="HN255" s="38"/>
      <c r="HO255" s="38"/>
      <c r="HP255" s="38"/>
      <c r="HQ255" s="38"/>
      <c r="HR255" s="38"/>
      <c r="HS255" s="38"/>
      <c r="HT255" s="38"/>
      <c r="HU255" s="38"/>
      <c r="HV255" s="38"/>
      <c r="HW255" s="38"/>
      <c r="HX255" s="38"/>
      <c r="HY255" s="38"/>
      <c r="HZ255" s="38"/>
      <c r="IA255" s="38"/>
      <c r="IB255" s="38"/>
      <c r="IC255" s="38"/>
      <c r="ID255" s="38"/>
      <c r="IE255" s="38"/>
      <c r="IF255" s="38"/>
      <c r="IG255" s="38"/>
      <c r="IH255" s="38"/>
      <c r="II255" s="38"/>
      <c r="IJ255" s="38"/>
      <c r="IK255" s="38"/>
      <c r="IL255" s="38"/>
      <c r="IM255" s="38"/>
      <c r="IN255" s="38"/>
      <c r="IO255" s="38"/>
      <c r="IP255" s="38"/>
      <c r="IQ255" s="38"/>
      <c r="IR255" s="38"/>
      <c r="IS255" s="38"/>
      <c r="IT255" s="38"/>
      <c r="IU255" s="38"/>
      <c r="IV255" s="38"/>
      <c r="IW255" s="38"/>
      <c r="IX255" s="38"/>
      <c r="IY255" s="38"/>
      <c r="IZ255" s="38"/>
      <c r="JA255" s="38"/>
      <c r="JB255" s="38"/>
      <c r="JC255" s="38"/>
      <c r="JD255" s="38"/>
      <c r="JE255" s="38"/>
      <c r="JF255" s="38"/>
      <c r="JG255" s="38"/>
      <c r="JH255" s="38"/>
      <c r="JI255" s="38"/>
      <c r="JJ255" s="38"/>
      <c r="JK255" s="38"/>
      <c r="JL255" s="38"/>
      <c r="JM255" s="38"/>
      <c r="JN255" s="38"/>
      <c r="JO255" s="38"/>
      <c r="JP255" s="38"/>
      <c r="JQ255" s="38"/>
      <c r="JR255" s="38"/>
      <c r="JS255" s="38"/>
      <c r="JT255" s="38"/>
      <c r="JU255" s="38"/>
      <c r="JV255" s="38"/>
      <c r="JW255" s="38"/>
      <c r="JX255" s="38"/>
      <c r="JY255" s="38"/>
      <c r="JZ255" s="38"/>
      <c r="KA255" s="38"/>
      <c r="KB255" s="38"/>
      <c r="KC255" s="38"/>
      <c r="KD255" s="38"/>
      <c r="KE255" s="38"/>
      <c r="KF255" s="38"/>
      <c r="KG255" s="38"/>
      <c r="KH255" s="38"/>
      <c r="KI255" s="38"/>
      <c r="KJ255" s="38"/>
      <c r="KK255" s="38"/>
      <c r="KL255" s="38"/>
      <c r="KM255" s="38"/>
      <c r="KN255" s="38"/>
      <c r="KO255" s="38"/>
      <c r="KP255" s="38"/>
      <c r="KQ255" s="38"/>
      <c r="KR255" s="38"/>
      <c r="KS255" s="38"/>
      <c r="KT255" s="38"/>
      <c r="KU255" s="38"/>
      <c r="KV255" s="38"/>
      <c r="KW255" s="38"/>
      <c r="KX255" s="38"/>
      <c r="KY255" s="38"/>
      <c r="KZ255" s="38"/>
      <c r="LA255" s="38"/>
      <c r="LB255" s="38"/>
      <c r="LC255" s="38"/>
      <c r="LD255" s="38"/>
      <c r="LE255" s="38"/>
      <c r="LF255" s="38"/>
      <c r="LG255" s="38"/>
      <c r="LH255" s="38"/>
      <c r="LI255" s="38"/>
      <c r="LJ255" s="38"/>
      <c r="LK255" s="38"/>
      <c r="LL255" s="38"/>
      <c r="LM255" s="38"/>
      <c r="LN255" s="38"/>
      <c r="LO255" s="38"/>
      <c r="LP255" s="38"/>
      <c r="LQ255" s="38"/>
      <c r="LR255" s="38"/>
      <c r="LS255" s="38"/>
      <c r="LT255" s="38"/>
      <c r="LU255" s="38"/>
      <c r="LV255" s="38"/>
      <c r="LW255" s="38"/>
      <c r="LX255" s="38"/>
      <c r="LY255" s="38"/>
      <c r="LZ255" s="38"/>
      <c r="MA255" s="38"/>
      <c r="MB255" s="38"/>
      <c r="MC255" s="38"/>
      <c r="MD255" s="38"/>
      <c r="ME255" s="38"/>
      <c r="MF255" s="38"/>
      <c r="MG255" s="38"/>
      <c r="MH255" s="38"/>
      <c r="MI255" s="38"/>
      <c r="MJ255" s="38"/>
      <c r="MK255" s="38"/>
      <c r="ML255" s="38"/>
      <c r="MM255" s="38"/>
      <c r="MN255" s="38"/>
      <c r="MO255" s="38"/>
      <c r="MP255" s="38"/>
      <c r="MQ255" s="38"/>
      <c r="MR255" s="38"/>
      <c r="MS255" s="38"/>
      <c r="MT255" s="38"/>
      <c r="MU255" s="38"/>
      <c r="MV255" s="38"/>
      <c r="MW255" s="38"/>
      <c r="MX255" s="38"/>
      <c r="MY255" s="38"/>
      <c r="MZ255" s="38"/>
      <c r="NA255" s="38"/>
      <c r="NB255" s="38"/>
      <c r="NC255" s="38"/>
      <c r="ND255" s="38"/>
      <c r="NE255" s="38"/>
      <c r="NF255" s="38"/>
      <c r="NG255" s="38"/>
      <c r="NH255" s="38"/>
      <c r="NI255" s="38"/>
      <c r="NJ255" s="38"/>
      <c r="NK255" s="38"/>
      <c r="NL255" s="38"/>
      <c r="NM255" s="38"/>
      <c r="NN255" s="38"/>
      <c r="NO255" s="38"/>
      <c r="NP255" s="38"/>
      <c r="NQ255" s="38"/>
      <c r="NR255" s="38"/>
      <c r="NS255" s="38"/>
      <c r="NT255" s="38"/>
      <c r="NU255" s="38"/>
      <c r="NV255" s="38"/>
      <c r="NW255" s="38"/>
      <c r="NX255" s="38"/>
      <c r="NY255" s="38"/>
      <c r="NZ255" s="38"/>
      <c r="OA255" s="38"/>
      <c r="OB255" s="38"/>
      <c r="OC255" s="38"/>
      <c r="OD255" s="38"/>
      <c r="OE255" s="38"/>
      <c r="OF255" s="38"/>
      <c r="OG255" s="38"/>
      <c r="OH255" s="38"/>
      <c r="OI255" s="38"/>
      <c r="OJ255" s="38"/>
      <c r="OK255" s="38"/>
      <c r="OL255" s="38"/>
      <c r="OM255" s="38"/>
      <c r="ON255" s="38"/>
      <c r="OO255" s="38"/>
      <c r="OP255" s="38"/>
      <c r="OQ255" s="38"/>
      <c r="OR255" s="38"/>
      <c r="OS255" s="38"/>
      <c r="OT255" s="38"/>
      <c r="OU255" s="38"/>
      <c r="OV255" s="38"/>
      <c r="OW255" s="38"/>
      <c r="OX255" s="38"/>
      <c r="OY255" s="38"/>
      <c r="OZ255" s="38"/>
      <c r="PA255" s="38"/>
      <c r="PB255" s="38"/>
      <c r="PC255" s="38"/>
      <c r="PD255" s="38"/>
      <c r="PE255" s="38"/>
      <c r="PF255" s="38"/>
      <c r="PG255" s="38"/>
      <c r="PH255" s="38"/>
      <c r="PI255" s="38"/>
      <c r="PJ255" s="38"/>
      <c r="PK255" s="38"/>
      <c r="PL255" s="38"/>
      <c r="PM255" s="38"/>
      <c r="PN255" s="38"/>
      <c r="PO255" s="38"/>
      <c r="PP255" s="38"/>
      <c r="PQ255" s="38"/>
      <c r="PR255" s="38"/>
      <c r="PS255" s="38"/>
      <c r="PT255" s="38"/>
      <c r="PU255" s="38"/>
      <c r="PV255" s="38"/>
      <c r="PW255" s="38"/>
      <c r="PX255" s="38"/>
      <c r="PY255" s="38"/>
      <c r="PZ255" s="38"/>
      <c r="QA255" s="38"/>
      <c r="QB255" s="38"/>
      <c r="QC255" s="38"/>
      <c r="QD255" s="38"/>
      <c r="QE255" s="38"/>
      <c r="QF255" s="38"/>
      <c r="QG255" s="38"/>
      <c r="QH255" s="38"/>
      <c r="QI255" s="38"/>
      <c r="QJ255" s="38"/>
      <c r="QK255" s="38"/>
      <c r="QL255" s="38"/>
      <c r="QM255" s="38"/>
      <c r="QN255" s="38"/>
      <c r="QO255" s="38"/>
      <c r="QP255" s="38"/>
      <c r="QQ255" s="38"/>
      <c r="QR255" s="38"/>
      <c r="QS255" s="38"/>
      <c r="QT255" s="38"/>
      <c r="QU255" s="38"/>
      <c r="QV255" s="38"/>
      <c r="QW255" s="38"/>
      <c r="QX255" s="38"/>
      <c r="QY255" s="38"/>
      <c r="QZ255" s="38"/>
      <c r="RA255" s="38"/>
      <c r="RB255" s="38"/>
      <c r="RC255" s="38"/>
      <c r="RD255" s="38"/>
      <c r="RE255" s="38"/>
      <c r="RF255" s="38"/>
      <c r="RG255" s="38"/>
      <c r="RH255" s="38"/>
      <c r="RI255" s="38"/>
      <c r="RJ255" s="38"/>
      <c r="RK255" s="38"/>
      <c r="RL255" s="38"/>
      <c r="RM255" s="38"/>
      <c r="RN255" s="38"/>
      <c r="RO255" s="38"/>
      <c r="RP255" s="38"/>
      <c r="RQ255" s="38"/>
      <c r="RR255" s="38"/>
      <c r="RS255" s="38"/>
      <c r="RT255" s="38"/>
      <c r="RU255" s="38"/>
      <c r="RV255" s="38"/>
      <c r="RW255" s="38"/>
      <c r="RX255" s="38"/>
      <c r="RY255" s="38"/>
      <c r="RZ255" s="38"/>
      <c r="SA255" s="38"/>
      <c r="SB255" s="38"/>
      <c r="SC255" s="38"/>
      <c r="SD255" s="38"/>
      <c r="SE255" s="38"/>
      <c r="SF255" s="38"/>
      <c r="SG255" s="38"/>
      <c r="SH255" s="38"/>
      <c r="SI255" s="38"/>
      <c r="SJ255" s="38"/>
      <c r="SK255" s="38"/>
      <c r="SL255" s="38"/>
      <c r="SM255" s="38"/>
      <c r="SN255" s="38"/>
      <c r="SO255" s="38"/>
      <c r="SP255" s="38"/>
      <c r="SQ255" s="38"/>
      <c r="SR255" s="38"/>
      <c r="SS255" s="38"/>
      <c r="ST255" s="38"/>
      <c r="SU255" s="38"/>
      <c r="SV255" s="38"/>
      <c r="SW255" s="38"/>
      <c r="SX255" s="38"/>
      <c r="SY255" s="38"/>
      <c r="SZ255" s="38"/>
      <c r="TA255" s="38"/>
      <c r="TB255" s="38"/>
      <c r="TC255" s="38"/>
      <c r="TD255" s="38"/>
      <c r="TE255" s="38"/>
      <c r="TF255" s="38"/>
      <c r="TG255" s="38"/>
      <c r="TH255" s="38"/>
      <c r="TI255" s="38"/>
      <c r="TJ255" s="38"/>
      <c r="TK255" s="38"/>
      <c r="TL255" s="38"/>
      <c r="TM255" s="38"/>
      <c r="TN255" s="38"/>
      <c r="TO255" s="38"/>
      <c r="TP255" s="38"/>
      <c r="TQ255" s="38"/>
      <c r="TR255" s="38"/>
      <c r="TS255" s="38"/>
      <c r="TT255" s="38"/>
      <c r="TU255" s="38"/>
      <c r="TV255" s="38"/>
      <c r="TW255" s="38"/>
      <c r="TX255" s="38"/>
      <c r="TY255" s="38"/>
      <c r="TZ255" s="38"/>
      <c r="UA255" s="38"/>
      <c r="UB255" s="38"/>
      <c r="UC255" s="38"/>
      <c r="UD255" s="38"/>
      <c r="UE255" s="38"/>
      <c r="UF255" s="38"/>
      <c r="UG255" s="38"/>
      <c r="UH255" s="38"/>
      <c r="UI255" s="38"/>
      <c r="UJ255" s="38"/>
      <c r="UK255" s="38"/>
      <c r="UL255" s="38"/>
      <c r="UM255" s="38"/>
      <c r="UN255" s="38"/>
      <c r="UO255" s="38"/>
      <c r="UP255" s="38"/>
      <c r="UQ255" s="38"/>
      <c r="UR255" s="38"/>
      <c r="US255" s="38"/>
      <c r="UT255" s="38"/>
      <c r="UU255" s="38"/>
      <c r="UV255" s="38"/>
      <c r="UW255" s="38"/>
      <c r="UX255" s="38"/>
      <c r="UY255" s="38"/>
      <c r="UZ255" s="38"/>
      <c r="VA255" s="38"/>
      <c r="VB255" s="38"/>
      <c r="VC255" s="38"/>
      <c r="VD255" s="38"/>
      <c r="VE255" s="38"/>
      <c r="VF255" s="38"/>
      <c r="VG255" s="38"/>
      <c r="VH255" s="38"/>
      <c r="VI255" s="38"/>
      <c r="VJ255" s="38"/>
      <c r="VK255" s="38"/>
      <c r="VL255" s="38"/>
      <c r="VM255" s="38"/>
      <c r="VN255" s="38"/>
      <c r="VO255" s="38"/>
      <c r="VP255" s="38"/>
      <c r="VQ255" s="38"/>
      <c r="VR255" s="38"/>
      <c r="VS255" s="38"/>
      <c r="VT255" s="38"/>
      <c r="VU255" s="38"/>
      <c r="VV255" s="38"/>
      <c r="VW255" s="38"/>
      <c r="VX255" s="38"/>
      <c r="VY255" s="38"/>
      <c r="VZ255" s="38"/>
      <c r="WA255" s="38"/>
      <c r="WB255" s="38"/>
      <c r="WC255" s="38"/>
      <c r="WD255" s="38"/>
      <c r="WE255" s="38"/>
      <c r="WF255" s="38"/>
      <c r="WG255" s="38"/>
      <c r="WH255" s="38"/>
      <c r="WI255" s="38"/>
      <c r="WJ255" s="38"/>
      <c r="WK255" s="38"/>
      <c r="WL255" s="38"/>
      <c r="WM255" s="38"/>
      <c r="WN255" s="38"/>
      <c r="WO255" s="38"/>
      <c r="WP255" s="38"/>
      <c r="WQ255" s="38"/>
      <c r="WR255" s="38"/>
      <c r="WS255" s="38"/>
      <c r="WT255" s="38"/>
      <c r="WU255" s="38"/>
      <c r="WV255" s="38"/>
      <c r="WW255" s="38"/>
      <c r="WX255" s="38"/>
      <c r="WY255" s="38"/>
      <c r="WZ255" s="38"/>
      <c r="XA255" s="38"/>
      <c r="XB255" s="38"/>
      <c r="XC255" s="38"/>
      <c r="XD255" s="38"/>
      <c r="XE255" s="38"/>
      <c r="XF255" s="38"/>
      <c r="XG255" s="38"/>
      <c r="XH255" s="38"/>
      <c r="XI255" s="38"/>
      <c r="XJ255" s="38"/>
      <c r="XK255" s="38"/>
      <c r="XL255" s="38"/>
      <c r="XM255" s="38"/>
      <c r="XN255" s="38"/>
      <c r="XO255" s="38"/>
      <c r="XP255" s="38"/>
      <c r="XQ255" s="38"/>
      <c r="XR255" s="38"/>
      <c r="XS255" s="38"/>
      <c r="XT255" s="38"/>
      <c r="XU255" s="38"/>
      <c r="XV255" s="38"/>
      <c r="XW255" s="38"/>
      <c r="XX255" s="38"/>
      <c r="XY255" s="38"/>
      <c r="XZ255" s="38"/>
      <c r="YA255" s="38"/>
      <c r="YB255" s="38"/>
      <c r="YC255" s="38">
        <v>3</v>
      </c>
      <c r="YD255" s="38"/>
      <c r="YE255" s="38"/>
      <c r="YF255" s="38"/>
      <c r="YG255" s="38"/>
      <c r="YH255" s="38"/>
      <c r="YI255" s="38"/>
      <c r="YJ255" s="38">
        <v>3</v>
      </c>
      <c r="YK255" s="38"/>
      <c r="YL255" s="38"/>
      <c r="YM255" s="38"/>
      <c r="YN255" s="38"/>
      <c r="YO255" s="38"/>
      <c r="YP255" s="38"/>
      <c r="YQ255" s="38"/>
      <c r="YR255" s="38"/>
      <c r="YS255" s="38"/>
      <c r="YT255" s="38"/>
      <c r="YU255" s="38"/>
      <c r="YV255" s="38"/>
      <c r="YW255" s="38"/>
      <c r="YX255" s="38"/>
      <c r="YY255" s="38"/>
      <c r="YZ255" s="38"/>
      <c r="ZA255" s="38"/>
      <c r="ZB255" s="38"/>
      <c r="ZC255" s="38"/>
      <c r="ZD255" s="38"/>
      <c r="ZE255" s="38"/>
      <c r="ZF255" s="38"/>
      <c r="ZG255" s="38"/>
      <c r="ZH255" s="38"/>
      <c r="ZI255" s="38"/>
      <c r="ZJ255" s="38"/>
      <c r="ZK255" s="38"/>
      <c r="ZL255" s="38"/>
      <c r="ZM255" s="38"/>
      <c r="ZN255" s="38"/>
      <c r="ZO255" s="38"/>
      <c r="ZP255" s="38"/>
      <c r="ZQ255" s="38"/>
      <c r="ZR255" s="38"/>
      <c r="ZS255" s="38"/>
      <c r="ZT255" s="38"/>
      <c r="ZU255" s="38"/>
      <c r="ZV255" s="38"/>
      <c r="ZW255" s="38"/>
      <c r="ZX255" s="38"/>
      <c r="ZY255" s="38"/>
      <c r="ZZ255" s="38"/>
      <c r="AAA255" s="38"/>
      <c r="AAB255" s="38"/>
      <c r="AAC255" s="38"/>
      <c r="AAD255" s="38"/>
      <c r="AAE255" s="38"/>
      <c r="AAF255" s="38"/>
      <c r="AAG255" s="38"/>
      <c r="AAH255" s="38"/>
      <c r="AAI255" s="38"/>
      <c r="AAJ255" s="31">
        <f t="shared" si="21"/>
        <v>0</v>
      </c>
      <c r="AAK255" s="5"/>
    </row>
    <row r="256" spans="1:736" x14ac:dyDescent="0.25">
      <c r="A256" s="62" t="s">
        <v>169</v>
      </c>
      <c r="B256" s="77">
        <f t="shared" si="20"/>
        <v>0.89999999999999858</v>
      </c>
      <c r="C256" s="69">
        <v>0.9</v>
      </c>
      <c r="D256" s="72" t="s">
        <v>696</v>
      </c>
      <c r="E256" s="79">
        <v>41.16</v>
      </c>
      <c r="F256" s="79">
        <f t="shared" si="23"/>
        <v>37.04399999999994</v>
      </c>
      <c r="G256" s="77">
        <v>3.6</v>
      </c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>
        <v>2.7</v>
      </c>
      <c r="W256" s="38"/>
      <c r="X256" s="38"/>
      <c r="Y256" s="38"/>
      <c r="Z256" s="38">
        <v>0.9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  <c r="AL256" s="38"/>
      <c r="AM256" s="38"/>
      <c r="AN256" s="38"/>
      <c r="AO256" s="38"/>
      <c r="AP256" s="38"/>
      <c r="AQ256" s="38"/>
      <c r="AR256" s="38"/>
      <c r="AS256" s="38"/>
      <c r="AT256" s="38"/>
      <c r="AU256" s="38"/>
      <c r="AV256" s="38"/>
      <c r="AW256" s="38"/>
      <c r="AX256" s="38"/>
      <c r="AY256" s="38"/>
      <c r="AZ256" s="38"/>
      <c r="BA256" s="38"/>
      <c r="BB256" s="38"/>
      <c r="BC256" s="38"/>
      <c r="BD256" s="38"/>
      <c r="BE256" s="38"/>
      <c r="BF256" s="38"/>
      <c r="BG256" s="38"/>
      <c r="BH256" s="38"/>
      <c r="BI256" s="38"/>
      <c r="BJ256" s="38"/>
      <c r="BK256" s="38"/>
      <c r="BL256" s="38"/>
      <c r="BM256" s="38"/>
      <c r="BN256" s="38"/>
      <c r="BO256" s="38"/>
      <c r="BP256" s="38"/>
      <c r="BQ256" s="38"/>
      <c r="BR256" s="38"/>
      <c r="BS256" s="38"/>
      <c r="BT256" s="38"/>
      <c r="BU256" s="38"/>
      <c r="BV256" s="38"/>
      <c r="BW256" s="38"/>
      <c r="BX256" s="38"/>
      <c r="BY256" s="38"/>
      <c r="BZ256" s="38"/>
      <c r="CA256" s="38"/>
      <c r="CB256" s="38"/>
      <c r="CC256" s="38"/>
      <c r="CD256" s="38"/>
      <c r="CE256" s="38"/>
      <c r="CF256" s="38"/>
      <c r="CG256" s="38"/>
      <c r="CH256" s="38"/>
      <c r="CI256" s="38"/>
      <c r="CJ256" s="38"/>
      <c r="CK256" s="38"/>
      <c r="CL256" s="38"/>
      <c r="CM256" s="38"/>
      <c r="CN256" s="38"/>
      <c r="CO256" s="38"/>
      <c r="CP256" s="38"/>
      <c r="CQ256" s="38"/>
      <c r="CR256" s="38"/>
      <c r="CS256" s="38"/>
      <c r="CT256" s="38"/>
      <c r="CU256" s="38"/>
      <c r="CV256" s="38"/>
      <c r="CW256" s="38"/>
      <c r="CX256" s="38"/>
      <c r="CY256" s="38"/>
      <c r="CZ256" s="38"/>
      <c r="DA256" s="38"/>
      <c r="DB256" s="38"/>
      <c r="DC256" s="38"/>
      <c r="DD256" s="38"/>
      <c r="DE256" s="38"/>
      <c r="DF256" s="38"/>
      <c r="DG256" s="38"/>
      <c r="DH256" s="38"/>
      <c r="DI256" s="38"/>
      <c r="DJ256" s="38"/>
      <c r="DK256" s="38"/>
      <c r="DL256" s="38"/>
      <c r="DM256" s="38"/>
      <c r="DN256" s="38"/>
      <c r="DO256" s="38"/>
      <c r="DP256" s="38"/>
      <c r="DQ256" s="38"/>
      <c r="DR256" s="38"/>
      <c r="DS256" s="38"/>
      <c r="DT256" s="38"/>
      <c r="DU256" s="38"/>
      <c r="DV256" s="38"/>
      <c r="DW256" s="38"/>
      <c r="DX256" s="38"/>
      <c r="DY256" s="38"/>
      <c r="DZ256" s="38"/>
      <c r="EA256" s="38"/>
      <c r="EB256" s="38"/>
      <c r="EC256" s="38"/>
      <c r="ED256" s="38"/>
      <c r="EE256" s="38">
        <v>0.9</v>
      </c>
      <c r="EF256" s="38"/>
      <c r="EG256" s="38"/>
      <c r="EH256" s="38"/>
      <c r="EI256" s="38"/>
      <c r="EJ256" s="38"/>
      <c r="EK256" s="38"/>
      <c r="EL256" s="38"/>
      <c r="EM256" s="38"/>
      <c r="EN256" s="38"/>
      <c r="EO256" s="38"/>
      <c r="EP256" s="38"/>
      <c r="EQ256" s="38"/>
      <c r="ER256" s="38"/>
      <c r="ES256" s="38"/>
      <c r="ET256" s="38"/>
      <c r="EU256" s="38"/>
      <c r="EV256" s="38"/>
      <c r="EW256" s="38"/>
      <c r="EX256" s="38"/>
      <c r="EY256" s="38"/>
      <c r="EZ256" s="38"/>
      <c r="FA256" s="38"/>
      <c r="FB256" s="38"/>
      <c r="FC256" s="38"/>
      <c r="FD256" s="38"/>
      <c r="FE256" s="38"/>
      <c r="FF256" s="38"/>
      <c r="FG256" s="38"/>
      <c r="FH256" s="38">
        <v>0.9</v>
      </c>
      <c r="FI256" s="38"/>
      <c r="FJ256" s="38"/>
      <c r="FK256" s="38"/>
      <c r="FL256" s="38"/>
      <c r="FM256" s="38"/>
      <c r="FN256" s="38"/>
      <c r="FO256" s="38"/>
      <c r="FP256" s="38"/>
      <c r="FQ256" s="38"/>
      <c r="FR256" s="38"/>
      <c r="FS256" s="38"/>
      <c r="FT256" s="38"/>
      <c r="FU256" s="38"/>
      <c r="FV256" s="38"/>
      <c r="FW256" s="38"/>
      <c r="FX256" s="38"/>
      <c r="FY256" s="38"/>
      <c r="FZ256" s="38"/>
      <c r="GA256" s="38"/>
      <c r="GB256" s="38"/>
      <c r="GC256" s="38"/>
      <c r="GD256" s="38"/>
      <c r="GE256" s="38">
        <v>0.9</v>
      </c>
      <c r="GF256" s="38"/>
      <c r="GG256" s="38"/>
      <c r="GH256" s="38"/>
      <c r="GI256" s="38"/>
      <c r="GJ256" s="38"/>
      <c r="GK256" s="38"/>
      <c r="GL256" s="38"/>
      <c r="GM256" s="38"/>
      <c r="GN256" s="38">
        <v>0.9</v>
      </c>
      <c r="GO256" s="38"/>
      <c r="GP256" s="38"/>
      <c r="GQ256" s="38"/>
      <c r="GR256" s="38"/>
      <c r="GS256" s="38"/>
      <c r="GT256" s="38"/>
      <c r="GU256" s="38"/>
      <c r="GV256" s="38"/>
      <c r="GW256" s="38"/>
      <c r="GX256" s="38"/>
      <c r="GY256" s="38"/>
      <c r="GZ256" s="38"/>
      <c r="HA256" s="38"/>
      <c r="HB256" s="38"/>
      <c r="HC256" s="38"/>
      <c r="HD256" s="38"/>
      <c r="HE256" s="38"/>
      <c r="HF256" s="38"/>
      <c r="HG256" s="38"/>
      <c r="HH256" s="38"/>
      <c r="HI256" s="38"/>
      <c r="HJ256" s="38"/>
      <c r="HK256" s="38"/>
      <c r="HL256" s="38"/>
      <c r="HM256" s="38"/>
      <c r="HN256" s="38"/>
      <c r="HO256" s="38"/>
      <c r="HP256" s="38"/>
      <c r="HQ256" s="38"/>
      <c r="HR256" s="38"/>
      <c r="HS256" s="38"/>
      <c r="HT256" s="38"/>
      <c r="HU256" s="38"/>
      <c r="HV256" s="38"/>
      <c r="HW256" s="38"/>
      <c r="HX256" s="38"/>
      <c r="HY256" s="38">
        <v>2.7</v>
      </c>
      <c r="HZ256" s="38"/>
      <c r="IA256" s="38">
        <v>2.7</v>
      </c>
      <c r="IB256" s="38"/>
      <c r="IC256" s="38"/>
      <c r="ID256" s="38"/>
      <c r="IE256" s="38"/>
      <c r="IF256" s="38"/>
      <c r="IG256" s="38"/>
      <c r="IH256" s="38"/>
      <c r="II256" s="38"/>
      <c r="IJ256" s="38"/>
      <c r="IK256" s="38"/>
      <c r="IL256" s="38"/>
      <c r="IM256" s="38"/>
      <c r="IN256" s="38"/>
      <c r="IO256" s="38"/>
      <c r="IP256" s="38"/>
      <c r="IQ256" s="38"/>
      <c r="IR256" s="38"/>
      <c r="IS256" s="38"/>
      <c r="IT256" s="38"/>
      <c r="IU256" s="38"/>
      <c r="IV256" s="38"/>
      <c r="IW256" s="38"/>
      <c r="IX256" s="38"/>
      <c r="IY256" s="38">
        <v>2.7</v>
      </c>
      <c r="IZ256" s="38"/>
      <c r="JA256" s="38"/>
      <c r="JB256" s="38"/>
      <c r="JC256" s="38"/>
      <c r="JD256" s="38"/>
      <c r="JE256" s="38"/>
      <c r="JF256" s="38"/>
      <c r="JG256" s="38"/>
      <c r="JH256" s="38"/>
      <c r="JI256" s="38"/>
      <c r="JJ256" s="38"/>
      <c r="JK256" s="38"/>
      <c r="JL256" s="38"/>
      <c r="JM256" s="38"/>
      <c r="JN256" s="38"/>
      <c r="JO256" s="38"/>
      <c r="JP256" s="38"/>
      <c r="JQ256" s="38"/>
      <c r="JR256" s="38"/>
      <c r="JS256" s="38"/>
      <c r="JT256" s="38"/>
      <c r="JU256" s="38"/>
      <c r="JV256" s="38"/>
      <c r="JW256" s="38"/>
      <c r="JX256" s="38"/>
      <c r="JY256" s="38"/>
      <c r="JZ256" s="38"/>
      <c r="KA256" s="38"/>
      <c r="KB256" s="38">
        <v>1.8</v>
      </c>
      <c r="KC256" s="38"/>
      <c r="KD256" s="38"/>
      <c r="KE256" s="38"/>
      <c r="KF256" s="38"/>
      <c r="KG256" s="38"/>
      <c r="KH256" s="38"/>
      <c r="KI256" s="38"/>
      <c r="KJ256" s="38"/>
      <c r="KK256" s="38"/>
      <c r="KL256" s="38"/>
      <c r="KM256" s="38"/>
      <c r="KN256" s="38"/>
      <c r="KO256" s="38"/>
      <c r="KP256" s="38"/>
      <c r="KQ256" s="38"/>
      <c r="KR256" s="38"/>
      <c r="KS256" s="38"/>
      <c r="KT256" s="38"/>
      <c r="KU256" s="38"/>
      <c r="KV256" s="38"/>
      <c r="KW256" s="38"/>
      <c r="KX256" s="38"/>
      <c r="KY256" s="38"/>
      <c r="KZ256" s="38"/>
      <c r="LA256" s="38"/>
      <c r="LB256" s="38"/>
      <c r="LC256" s="38"/>
      <c r="LD256" s="38"/>
      <c r="LE256" s="38"/>
      <c r="LF256" s="38"/>
      <c r="LG256" s="38"/>
      <c r="LH256" s="38"/>
      <c r="LI256" s="38"/>
      <c r="LJ256" s="38"/>
      <c r="LK256" s="38"/>
      <c r="LL256" s="38"/>
      <c r="LM256" s="38"/>
      <c r="LN256" s="38"/>
      <c r="LO256" s="38"/>
      <c r="LP256" s="38"/>
      <c r="LQ256" s="38"/>
      <c r="LR256" s="38"/>
      <c r="LS256" s="38"/>
      <c r="LT256" s="38"/>
      <c r="LU256" s="38"/>
      <c r="LV256" s="38"/>
      <c r="LW256" s="38"/>
      <c r="LX256" s="38"/>
      <c r="LY256" s="38"/>
      <c r="LZ256" s="38"/>
      <c r="MA256" s="38"/>
      <c r="MB256" s="38"/>
      <c r="MC256" s="38"/>
      <c r="MD256" s="38"/>
      <c r="ME256" s="38"/>
      <c r="MF256" s="38"/>
      <c r="MG256" s="38"/>
      <c r="MH256" s="38"/>
      <c r="MI256" s="38"/>
      <c r="MJ256" s="38"/>
      <c r="MK256" s="38">
        <v>0.9</v>
      </c>
      <c r="ML256" s="38"/>
      <c r="MM256" s="38"/>
      <c r="MN256" s="38"/>
      <c r="MO256" s="38"/>
      <c r="MP256" s="38"/>
      <c r="MQ256" s="38"/>
      <c r="MR256" s="38"/>
      <c r="MS256" s="38"/>
      <c r="MT256" s="38"/>
      <c r="MU256" s="38"/>
      <c r="MV256" s="38"/>
      <c r="MW256" s="38"/>
      <c r="MX256" s="38"/>
      <c r="MY256" s="38"/>
      <c r="MZ256" s="38"/>
      <c r="NA256" s="38"/>
      <c r="NB256" s="38"/>
      <c r="NC256" s="38"/>
      <c r="ND256" s="38"/>
      <c r="NE256" s="38"/>
      <c r="NF256" s="38"/>
      <c r="NG256" s="38"/>
      <c r="NH256" s="38"/>
      <c r="NI256" s="38"/>
      <c r="NJ256" s="38"/>
      <c r="NK256" s="38"/>
      <c r="NL256" s="38"/>
      <c r="NM256" s="38"/>
      <c r="NN256" s="38"/>
      <c r="NO256" s="38"/>
      <c r="NP256" s="38"/>
      <c r="NQ256" s="38"/>
      <c r="NR256" s="38"/>
      <c r="NS256" s="38"/>
      <c r="NT256" s="38"/>
      <c r="NU256" s="38"/>
      <c r="NV256" s="38"/>
      <c r="NW256" s="38"/>
      <c r="NX256" s="38"/>
      <c r="NY256" s="38"/>
      <c r="NZ256" s="38"/>
      <c r="OA256" s="38"/>
      <c r="OB256" s="38"/>
      <c r="OC256" s="38"/>
      <c r="OD256" s="38"/>
      <c r="OE256" s="38"/>
      <c r="OF256" s="38"/>
      <c r="OG256" s="38"/>
      <c r="OH256" s="38"/>
      <c r="OI256" s="38"/>
      <c r="OJ256" s="38"/>
      <c r="OK256" s="38"/>
      <c r="OL256" s="38"/>
      <c r="OM256" s="38"/>
      <c r="ON256" s="38"/>
      <c r="OO256" s="38"/>
      <c r="OP256" s="38"/>
      <c r="OQ256" s="38"/>
      <c r="OR256" s="38"/>
      <c r="OS256" s="38"/>
      <c r="OT256" s="38"/>
      <c r="OU256" s="38"/>
      <c r="OV256" s="38"/>
      <c r="OW256" s="38"/>
      <c r="OX256" s="38"/>
      <c r="OY256" s="38"/>
      <c r="OZ256" s="38"/>
      <c r="PA256" s="38"/>
      <c r="PB256" s="38"/>
      <c r="PC256" s="38"/>
      <c r="PD256" s="38">
        <v>2.7</v>
      </c>
      <c r="PE256" s="38"/>
      <c r="PF256" s="38"/>
      <c r="PG256" s="38"/>
      <c r="PH256" s="38"/>
      <c r="PI256" s="38"/>
      <c r="PJ256" s="38"/>
      <c r="PK256" s="38"/>
      <c r="PL256" s="38"/>
      <c r="PM256" s="38"/>
      <c r="PN256" s="38"/>
      <c r="PO256" s="38"/>
      <c r="PP256" s="38"/>
      <c r="PQ256" s="38"/>
      <c r="PR256" s="38"/>
      <c r="PS256" s="38"/>
      <c r="PT256" s="38"/>
      <c r="PU256" s="38"/>
      <c r="PV256" s="38"/>
      <c r="PW256" s="38"/>
      <c r="PX256" s="38"/>
      <c r="PY256" s="38"/>
      <c r="PZ256" s="38"/>
      <c r="QA256" s="38">
        <v>2.7</v>
      </c>
      <c r="QB256" s="38"/>
      <c r="QC256" s="38"/>
      <c r="QD256" s="38"/>
      <c r="QE256" s="38"/>
      <c r="QF256" s="38"/>
      <c r="QG256" s="38"/>
      <c r="QH256" s="38"/>
      <c r="QI256" s="38"/>
      <c r="QJ256" s="38"/>
      <c r="QK256" s="38"/>
      <c r="QL256" s="38"/>
      <c r="QM256" s="38"/>
      <c r="QN256" s="38"/>
      <c r="QO256" s="38"/>
      <c r="QP256" s="38"/>
      <c r="QQ256" s="38"/>
      <c r="QR256" s="38"/>
      <c r="QS256" s="38"/>
      <c r="QT256" s="38"/>
      <c r="QU256" s="38"/>
      <c r="QV256" s="38"/>
      <c r="QW256" s="38"/>
      <c r="QX256" s="38"/>
      <c r="QY256" s="38"/>
      <c r="QZ256" s="38"/>
      <c r="RA256" s="38"/>
      <c r="RB256" s="38"/>
      <c r="RC256" s="38"/>
      <c r="RD256" s="38"/>
      <c r="RE256" s="38"/>
      <c r="RF256" s="38"/>
      <c r="RG256" s="38"/>
      <c r="RH256" s="38"/>
      <c r="RI256" s="38"/>
      <c r="RJ256" s="38"/>
      <c r="RK256" s="38"/>
      <c r="RL256" s="38"/>
      <c r="RM256" s="38"/>
      <c r="RN256" s="38"/>
      <c r="RO256" s="38"/>
      <c r="RP256" s="38"/>
      <c r="RQ256" s="38"/>
      <c r="RR256" s="38"/>
      <c r="RS256" s="38"/>
      <c r="RT256" s="38"/>
      <c r="RU256" s="38"/>
      <c r="RV256" s="38"/>
      <c r="RW256" s="38"/>
      <c r="RX256" s="38"/>
      <c r="RY256" s="38"/>
      <c r="RZ256" s="38"/>
      <c r="SA256" s="38"/>
      <c r="SB256" s="38"/>
      <c r="SC256" s="38"/>
      <c r="SD256" s="38"/>
      <c r="SE256" s="38"/>
      <c r="SF256" s="38"/>
      <c r="SG256" s="38"/>
      <c r="SH256" s="38"/>
      <c r="SI256" s="38"/>
      <c r="SJ256" s="38"/>
      <c r="SK256" s="38"/>
      <c r="SL256" s="38"/>
      <c r="SM256" s="38"/>
      <c r="SN256" s="38"/>
      <c r="SO256" s="38"/>
      <c r="SP256" s="38"/>
      <c r="SQ256" s="38"/>
      <c r="SR256" s="38"/>
      <c r="SS256" s="38"/>
      <c r="ST256" s="38"/>
      <c r="SU256" s="38"/>
      <c r="SV256" s="38"/>
      <c r="SW256" s="38"/>
      <c r="SX256" s="38"/>
      <c r="SY256" s="38"/>
      <c r="SZ256" s="38"/>
      <c r="TA256" s="38"/>
      <c r="TB256" s="38"/>
      <c r="TC256" s="38"/>
      <c r="TD256" s="38"/>
      <c r="TE256" s="38"/>
      <c r="TF256" s="38"/>
      <c r="TG256" s="38"/>
      <c r="TH256" s="38"/>
      <c r="TI256" s="38"/>
      <c r="TJ256" s="38"/>
      <c r="TK256" s="38"/>
      <c r="TL256" s="38"/>
      <c r="TM256" s="38"/>
      <c r="TN256" s="38"/>
      <c r="TO256" s="38"/>
      <c r="TP256" s="38"/>
      <c r="TQ256" s="38"/>
      <c r="TR256" s="38"/>
      <c r="TS256" s="38"/>
      <c r="TT256" s="38"/>
      <c r="TU256" s="38"/>
      <c r="TV256" s="38"/>
      <c r="TW256" s="38"/>
      <c r="TX256" s="38"/>
      <c r="TY256" s="38"/>
      <c r="TZ256" s="38"/>
      <c r="UA256" s="38"/>
      <c r="UB256" s="38"/>
      <c r="UC256" s="38"/>
      <c r="UD256" s="38">
        <v>3.6</v>
      </c>
      <c r="UE256" s="38"/>
      <c r="UF256" s="38"/>
      <c r="UG256" s="38"/>
      <c r="UH256" s="38"/>
      <c r="UI256" s="38"/>
      <c r="UJ256" s="38"/>
      <c r="UK256" s="38"/>
      <c r="UL256" s="38"/>
      <c r="UM256" s="38"/>
      <c r="UN256" s="38"/>
      <c r="UO256" s="38"/>
      <c r="UP256" s="38"/>
      <c r="UQ256" s="38">
        <v>3.6</v>
      </c>
      <c r="UR256" s="38"/>
      <c r="US256" s="38"/>
      <c r="UT256" s="38"/>
      <c r="UU256" s="38"/>
      <c r="UV256" s="38"/>
      <c r="UW256" s="38"/>
      <c r="UX256" s="38"/>
      <c r="UY256" s="38"/>
      <c r="UZ256" s="38"/>
      <c r="VA256" s="38"/>
      <c r="VB256" s="38"/>
      <c r="VC256" s="38"/>
      <c r="VD256" s="38"/>
      <c r="VE256" s="38"/>
      <c r="VF256" s="38"/>
      <c r="VG256" s="38"/>
      <c r="VH256" s="38"/>
      <c r="VI256" s="38"/>
      <c r="VJ256" s="38"/>
      <c r="VK256" s="38"/>
      <c r="VL256" s="38"/>
      <c r="VM256" s="38"/>
      <c r="VN256" s="38"/>
      <c r="VO256" s="38"/>
      <c r="VP256" s="38"/>
      <c r="VQ256" s="38"/>
      <c r="VR256" s="38"/>
      <c r="VS256" s="38"/>
      <c r="VT256" s="38"/>
      <c r="VU256" s="38"/>
      <c r="VV256" s="38"/>
      <c r="VW256" s="38"/>
      <c r="VX256" s="38"/>
      <c r="VY256" s="38"/>
      <c r="VZ256" s="38"/>
      <c r="WA256" s="38"/>
      <c r="WB256" s="38"/>
      <c r="WC256" s="38"/>
      <c r="WD256" s="38"/>
      <c r="WE256" s="38"/>
      <c r="WF256" s="38"/>
      <c r="WG256" s="38"/>
      <c r="WH256" s="38"/>
      <c r="WI256" s="38"/>
      <c r="WJ256" s="38"/>
      <c r="WK256" s="38"/>
      <c r="WL256" s="38"/>
      <c r="WM256" s="38"/>
      <c r="WN256" s="38"/>
      <c r="WO256" s="38"/>
      <c r="WP256" s="38"/>
      <c r="WQ256" s="38">
        <v>1.8</v>
      </c>
      <c r="WR256" s="38"/>
      <c r="WS256" s="38"/>
      <c r="WT256" s="38"/>
      <c r="WU256" s="38"/>
      <c r="WV256" s="38"/>
      <c r="WW256" s="38"/>
      <c r="WX256" s="38"/>
      <c r="WY256" s="38">
        <v>2.7</v>
      </c>
      <c r="WZ256" s="38"/>
      <c r="XA256" s="38"/>
      <c r="XB256" s="38"/>
      <c r="XC256" s="38"/>
      <c r="XD256" s="38"/>
      <c r="XE256" s="38"/>
      <c r="XF256" s="38"/>
      <c r="XG256" s="38"/>
      <c r="XH256" s="38">
        <v>1.8</v>
      </c>
      <c r="XI256" s="38"/>
      <c r="XJ256" s="38"/>
      <c r="XK256" s="38"/>
      <c r="XL256" s="38"/>
      <c r="XM256" s="38"/>
      <c r="XN256" s="38"/>
      <c r="XO256" s="38"/>
      <c r="XP256" s="38"/>
      <c r="XQ256" s="38"/>
      <c r="XR256" s="38"/>
      <c r="XS256" s="38"/>
      <c r="XT256" s="38"/>
      <c r="XU256" s="38"/>
      <c r="XV256" s="38"/>
      <c r="XW256" s="38"/>
      <c r="XX256" s="38"/>
      <c r="XY256" s="38"/>
      <c r="XZ256" s="38"/>
      <c r="YA256" s="38"/>
      <c r="YB256" s="38"/>
      <c r="YC256" s="38"/>
      <c r="YD256" s="38"/>
      <c r="YE256" s="38"/>
      <c r="YF256" s="38"/>
      <c r="YG256" s="38"/>
      <c r="YH256" s="38"/>
      <c r="YI256" s="38"/>
      <c r="YJ256" s="38"/>
      <c r="YK256" s="38"/>
      <c r="YL256" s="38"/>
      <c r="YM256" s="38"/>
      <c r="YN256" s="38"/>
      <c r="YO256" s="38"/>
      <c r="YP256" s="38"/>
      <c r="YQ256" s="38"/>
      <c r="YR256" s="38"/>
      <c r="YS256" s="38"/>
      <c r="YT256" s="38"/>
      <c r="YU256" s="38"/>
      <c r="YV256" s="38"/>
      <c r="YW256" s="38"/>
      <c r="YX256" s="38"/>
      <c r="YY256" s="38"/>
      <c r="YZ256" s="38"/>
      <c r="ZA256" s="38"/>
      <c r="ZB256" s="38"/>
      <c r="ZC256" s="38"/>
      <c r="ZD256" s="38"/>
      <c r="ZE256" s="38"/>
      <c r="ZF256" s="38"/>
      <c r="ZG256" s="38"/>
      <c r="ZH256" s="38"/>
      <c r="ZI256" s="38"/>
      <c r="ZJ256" s="38"/>
      <c r="ZK256" s="38"/>
      <c r="ZL256" s="38"/>
      <c r="ZM256" s="38"/>
      <c r="ZN256" s="38"/>
      <c r="ZO256" s="38"/>
      <c r="ZP256" s="38"/>
      <c r="ZQ256" s="38"/>
      <c r="ZR256" s="38"/>
      <c r="ZS256" s="38">
        <v>0.9</v>
      </c>
      <c r="ZT256" s="38"/>
      <c r="ZU256" s="38"/>
      <c r="ZV256" s="38"/>
      <c r="ZW256" s="38"/>
      <c r="ZX256" s="38"/>
      <c r="ZY256" s="38"/>
      <c r="ZZ256" s="38"/>
      <c r="AAA256" s="38"/>
      <c r="AAB256" s="38"/>
      <c r="AAC256" s="38"/>
      <c r="AAD256" s="38"/>
      <c r="AAE256" s="38"/>
      <c r="AAF256" s="38"/>
      <c r="AAG256" s="38"/>
      <c r="AAH256" s="38"/>
      <c r="AAI256" s="38"/>
      <c r="AAJ256" s="31">
        <f t="shared" si="21"/>
        <v>-1.4432899320127035E-15</v>
      </c>
      <c r="AAK256" s="5"/>
      <c r="AAL256" s="7"/>
      <c r="AAM256" s="7"/>
      <c r="AAN256" s="7"/>
      <c r="AAO256" s="7"/>
      <c r="AAP256" s="7"/>
      <c r="AAQ256" s="7"/>
      <c r="AAR256" s="7"/>
      <c r="AAS256" s="7"/>
      <c r="AAT256" s="7"/>
      <c r="AAU256" s="7"/>
      <c r="AAV256" s="7"/>
      <c r="AAW256" s="7"/>
      <c r="AAX256" s="7"/>
      <c r="AAY256" s="7"/>
      <c r="AAZ256" s="7"/>
      <c r="ABA256" s="7"/>
      <c r="ABB256" s="7"/>
      <c r="ABC256" s="7"/>
      <c r="ABD256" s="7"/>
      <c r="ABE256" s="7"/>
      <c r="ABF256" s="7"/>
      <c r="ABG256" s="7"/>
      <c r="ABH256" s="7"/>
    </row>
    <row r="257" spans="1:736" x14ac:dyDescent="0.25">
      <c r="A257" s="43" t="s">
        <v>69</v>
      </c>
      <c r="B257" s="77">
        <f t="shared" si="20"/>
        <v>0</v>
      </c>
      <c r="C257" s="69">
        <v>1</v>
      </c>
      <c r="D257" s="71">
        <v>43461</v>
      </c>
      <c r="E257" s="79">
        <v>23.77</v>
      </c>
      <c r="F257" s="79">
        <f t="shared" si="23"/>
        <v>0</v>
      </c>
      <c r="G257" s="77">
        <v>10</v>
      </c>
      <c r="H257" s="38">
        <v>10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  <c r="AL257" s="38"/>
      <c r="AM257" s="38"/>
      <c r="AN257" s="38"/>
      <c r="AO257" s="38"/>
      <c r="AP257" s="38"/>
      <c r="AQ257" s="38"/>
      <c r="AR257" s="38"/>
      <c r="AS257" s="38"/>
      <c r="AT257" s="38"/>
      <c r="AU257" s="38"/>
      <c r="AV257" s="38"/>
      <c r="AW257" s="38"/>
      <c r="AX257" s="38"/>
      <c r="AY257" s="38"/>
      <c r="AZ257" s="38"/>
      <c r="BA257" s="38"/>
      <c r="BB257" s="38"/>
      <c r="BC257" s="38"/>
      <c r="BD257" s="38"/>
      <c r="BE257" s="38"/>
      <c r="BF257" s="38"/>
      <c r="BG257" s="38"/>
      <c r="BH257" s="38"/>
      <c r="BI257" s="38"/>
      <c r="BJ257" s="38"/>
      <c r="BK257" s="38"/>
      <c r="BL257" s="38"/>
      <c r="BM257" s="38"/>
      <c r="BN257" s="38"/>
      <c r="BO257" s="38"/>
      <c r="BP257" s="38"/>
      <c r="BQ257" s="38"/>
      <c r="BR257" s="38"/>
      <c r="BS257" s="38">
        <v>4</v>
      </c>
      <c r="BT257" s="38"/>
      <c r="BU257" s="38"/>
      <c r="BV257" s="38"/>
      <c r="BW257" s="38"/>
      <c r="BX257" s="38"/>
      <c r="BY257" s="38"/>
      <c r="BZ257" s="38"/>
      <c r="CA257" s="38"/>
      <c r="CB257" s="38"/>
      <c r="CC257" s="38"/>
      <c r="CD257" s="38"/>
      <c r="CE257" s="38"/>
      <c r="CF257" s="38"/>
      <c r="CG257" s="38"/>
      <c r="CH257" s="38"/>
      <c r="CI257" s="38"/>
      <c r="CJ257" s="38"/>
      <c r="CK257" s="38"/>
      <c r="CL257" s="38"/>
      <c r="CM257" s="38"/>
      <c r="CN257" s="38"/>
      <c r="CO257" s="38"/>
      <c r="CP257" s="38"/>
      <c r="CQ257" s="38"/>
      <c r="CR257" s="38"/>
      <c r="CS257" s="38"/>
      <c r="CT257" s="38"/>
      <c r="CU257" s="38"/>
      <c r="CV257" s="38"/>
      <c r="CW257" s="38"/>
      <c r="CX257" s="38"/>
      <c r="CY257" s="38">
        <v>5</v>
      </c>
      <c r="CZ257" s="38"/>
      <c r="DA257" s="38"/>
      <c r="DB257" s="38"/>
      <c r="DC257" s="38"/>
      <c r="DD257" s="38"/>
      <c r="DE257" s="38"/>
      <c r="DF257" s="38"/>
      <c r="DG257" s="38"/>
      <c r="DH257" s="38"/>
      <c r="DI257" s="38"/>
      <c r="DJ257" s="38"/>
      <c r="DK257" s="38"/>
      <c r="DL257" s="38"/>
      <c r="DM257" s="38"/>
      <c r="DN257" s="38"/>
      <c r="DO257" s="38">
        <v>1</v>
      </c>
      <c r="DP257" s="38"/>
      <c r="DQ257" s="38"/>
      <c r="DR257" s="38"/>
      <c r="DS257" s="38"/>
      <c r="DT257" s="38"/>
      <c r="DU257" s="38"/>
      <c r="DV257" s="38"/>
      <c r="DW257" s="38"/>
      <c r="DX257" s="38"/>
      <c r="DY257" s="38"/>
      <c r="DZ257" s="38"/>
      <c r="EA257" s="38"/>
      <c r="EB257" s="38"/>
      <c r="EC257" s="38"/>
      <c r="ED257" s="38"/>
      <c r="EE257" s="38"/>
      <c r="EF257" s="38"/>
      <c r="EG257" s="38"/>
      <c r="EH257" s="38"/>
      <c r="EI257" s="38"/>
      <c r="EJ257" s="38"/>
      <c r="EK257" s="38"/>
      <c r="EL257" s="38"/>
      <c r="EM257" s="38"/>
      <c r="EN257" s="38"/>
      <c r="EO257" s="38"/>
      <c r="EP257" s="38"/>
      <c r="EQ257" s="38"/>
      <c r="ER257" s="38"/>
      <c r="ES257" s="38"/>
      <c r="ET257" s="38"/>
      <c r="EU257" s="38"/>
      <c r="EV257" s="38"/>
      <c r="EW257" s="38"/>
      <c r="EX257" s="38"/>
      <c r="EY257" s="38"/>
      <c r="EZ257" s="38"/>
      <c r="FA257" s="38"/>
      <c r="FB257" s="38"/>
      <c r="FC257" s="38"/>
      <c r="FD257" s="38"/>
      <c r="FE257" s="38"/>
      <c r="FF257" s="38"/>
      <c r="FG257" s="38"/>
      <c r="FH257" s="38">
        <v>10</v>
      </c>
      <c r="FI257" s="38"/>
      <c r="FJ257" s="38"/>
      <c r="FK257" s="38"/>
      <c r="FL257" s="38"/>
      <c r="FM257" s="38"/>
      <c r="FN257" s="38"/>
      <c r="FO257" s="38"/>
      <c r="FP257" s="38"/>
      <c r="FQ257" s="38"/>
      <c r="FR257" s="38"/>
      <c r="FS257" s="38"/>
      <c r="FT257" s="38"/>
      <c r="FU257" s="38"/>
      <c r="FV257" s="38"/>
      <c r="FW257" s="38">
        <v>10</v>
      </c>
      <c r="FX257" s="38"/>
      <c r="FY257" s="38"/>
      <c r="FZ257" s="38"/>
      <c r="GA257" s="38"/>
      <c r="GB257" s="38"/>
      <c r="GC257" s="38"/>
      <c r="GD257" s="38"/>
      <c r="GE257" s="38"/>
      <c r="GF257" s="38"/>
      <c r="GG257" s="38"/>
      <c r="GH257" s="38"/>
      <c r="GI257" s="38">
        <v>2</v>
      </c>
      <c r="GJ257" s="38"/>
      <c r="GK257" s="38"/>
      <c r="GL257" s="38"/>
      <c r="GM257" s="38"/>
      <c r="GN257" s="38"/>
      <c r="GO257" s="38"/>
      <c r="GP257" s="38"/>
      <c r="GQ257" s="38"/>
      <c r="GR257" s="38"/>
      <c r="GS257" s="38"/>
      <c r="GT257" s="38"/>
      <c r="GU257" s="38"/>
      <c r="GV257" s="38"/>
      <c r="GW257" s="38"/>
      <c r="GX257" s="38"/>
      <c r="GY257" s="38"/>
      <c r="GZ257" s="38"/>
      <c r="HA257" s="38"/>
      <c r="HB257" s="38"/>
      <c r="HC257" s="38"/>
      <c r="HD257" s="38"/>
      <c r="HE257" s="38">
        <v>2</v>
      </c>
      <c r="HF257" s="38"/>
      <c r="HG257" s="38"/>
      <c r="HH257" s="38"/>
      <c r="HI257" s="38"/>
      <c r="HJ257" s="38"/>
      <c r="HK257" s="38"/>
      <c r="HL257" s="38"/>
      <c r="HM257" s="38"/>
      <c r="HN257" s="38"/>
      <c r="HO257" s="38"/>
      <c r="HP257" s="38"/>
      <c r="HQ257" s="38"/>
      <c r="HR257" s="38"/>
      <c r="HS257" s="38"/>
      <c r="HT257" s="38"/>
      <c r="HU257" s="38"/>
      <c r="HV257" s="38"/>
      <c r="HW257" s="38"/>
      <c r="HX257" s="38"/>
      <c r="HY257" s="38"/>
      <c r="HZ257" s="38"/>
      <c r="IA257" s="38"/>
      <c r="IB257" s="38"/>
      <c r="IC257" s="38"/>
      <c r="ID257" s="38"/>
      <c r="IE257" s="38"/>
      <c r="IF257" s="38"/>
      <c r="IG257" s="38"/>
      <c r="IH257" s="38"/>
      <c r="II257" s="38"/>
      <c r="IJ257" s="38"/>
      <c r="IK257" s="38"/>
      <c r="IL257" s="38"/>
      <c r="IM257" s="38"/>
      <c r="IN257" s="38"/>
      <c r="IO257" s="38"/>
      <c r="IP257" s="38"/>
      <c r="IQ257" s="38"/>
      <c r="IR257" s="38"/>
      <c r="IS257" s="38"/>
      <c r="IT257" s="38"/>
      <c r="IU257" s="38"/>
      <c r="IV257" s="38"/>
      <c r="IW257" s="38"/>
      <c r="IX257" s="38"/>
      <c r="IY257" s="38"/>
      <c r="IZ257" s="38"/>
      <c r="JA257" s="38"/>
      <c r="JB257" s="38"/>
      <c r="JC257" s="38"/>
      <c r="JD257" s="38"/>
      <c r="JE257" s="38"/>
      <c r="JF257" s="38"/>
      <c r="JG257" s="38"/>
      <c r="JH257" s="38"/>
      <c r="JI257" s="38"/>
      <c r="JJ257" s="38"/>
      <c r="JK257" s="38"/>
      <c r="JL257" s="38"/>
      <c r="JM257" s="38"/>
      <c r="JN257" s="38"/>
      <c r="JO257" s="38"/>
      <c r="JP257" s="38"/>
      <c r="JQ257" s="38"/>
      <c r="JR257" s="38"/>
      <c r="JS257" s="38"/>
      <c r="JT257" s="38"/>
      <c r="JU257" s="38"/>
      <c r="JV257" s="38"/>
      <c r="JW257" s="38"/>
      <c r="JX257" s="38"/>
      <c r="JY257" s="38"/>
      <c r="JZ257" s="38"/>
      <c r="KA257" s="38"/>
      <c r="KB257" s="38"/>
      <c r="KC257" s="38"/>
      <c r="KD257" s="38"/>
      <c r="KE257" s="38"/>
      <c r="KF257" s="38"/>
      <c r="KG257" s="38"/>
      <c r="KH257" s="38"/>
      <c r="KI257" s="38"/>
      <c r="KJ257" s="38"/>
      <c r="KK257" s="38"/>
      <c r="KL257" s="38"/>
      <c r="KM257" s="38"/>
      <c r="KN257" s="38"/>
      <c r="KO257" s="38"/>
      <c r="KP257" s="38"/>
      <c r="KQ257" s="38"/>
      <c r="KR257" s="38"/>
      <c r="KS257" s="38"/>
      <c r="KT257" s="38"/>
      <c r="KU257" s="38"/>
      <c r="KV257" s="38"/>
      <c r="KW257" s="38"/>
      <c r="KX257" s="38"/>
      <c r="KY257" s="38"/>
      <c r="KZ257" s="38"/>
      <c r="LA257" s="38"/>
      <c r="LB257" s="38"/>
      <c r="LC257" s="38"/>
      <c r="LD257" s="38"/>
      <c r="LE257" s="38"/>
      <c r="LF257" s="38"/>
      <c r="LG257" s="38"/>
      <c r="LH257" s="38"/>
      <c r="LI257" s="38"/>
      <c r="LJ257" s="38"/>
      <c r="LK257" s="38"/>
      <c r="LL257" s="38"/>
      <c r="LM257" s="38"/>
      <c r="LN257" s="38"/>
      <c r="LO257" s="38"/>
      <c r="LP257" s="38"/>
      <c r="LQ257" s="38"/>
      <c r="LR257" s="38"/>
      <c r="LS257" s="38"/>
      <c r="LT257" s="38"/>
      <c r="LU257" s="38"/>
      <c r="LV257" s="38"/>
      <c r="LW257" s="38"/>
      <c r="LX257" s="38"/>
      <c r="LY257" s="38"/>
      <c r="LZ257" s="38"/>
      <c r="MA257" s="38"/>
      <c r="MB257" s="38"/>
      <c r="MC257" s="38"/>
      <c r="MD257" s="38"/>
      <c r="ME257" s="38"/>
      <c r="MF257" s="38"/>
      <c r="MG257" s="38"/>
      <c r="MH257" s="38"/>
      <c r="MI257" s="38"/>
      <c r="MJ257" s="38"/>
      <c r="MK257" s="38"/>
      <c r="ML257" s="38"/>
      <c r="MM257" s="38"/>
      <c r="MN257" s="38"/>
      <c r="MO257" s="38"/>
      <c r="MP257" s="38"/>
      <c r="MQ257" s="38"/>
      <c r="MR257" s="38"/>
      <c r="MS257" s="38"/>
      <c r="MT257" s="38"/>
      <c r="MU257" s="38"/>
      <c r="MV257" s="38"/>
      <c r="MW257" s="38"/>
      <c r="MX257" s="38"/>
      <c r="MY257" s="38"/>
      <c r="MZ257" s="38"/>
      <c r="NA257" s="38"/>
      <c r="NB257" s="38"/>
      <c r="NC257" s="38"/>
      <c r="ND257" s="38"/>
      <c r="NE257" s="38"/>
      <c r="NF257" s="38"/>
      <c r="NG257" s="38"/>
      <c r="NH257" s="38"/>
      <c r="NI257" s="38"/>
      <c r="NJ257" s="38"/>
      <c r="NK257" s="38"/>
      <c r="NL257" s="38"/>
      <c r="NM257" s="38"/>
      <c r="NN257" s="38"/>
      <c r="NO257" s="38"/>
      <c r="NP257" s="38"/>
      <c r="NQ257" s="38"/>
      <c r="NR257" s="38"/>
      <c r="NS257" s="38"/>
      <c r="NT257" s="38"/>
      <c r="NU257" s="38"/>
      <c r="NV257" s="38"/>
      <c r="NW257" s="38"/>
      <c r="NX257" s="38"/>
      <c r="NY257" s="38"/>
      <c r="NZ257" s="38"/>
      <c r="OA257" s="38"/>
      <c r="OB257" s="38"/>
      <c r="OC257" s="38"/>
      <c r="OD257" s="38"/>
      <c r="OE257" s="38"/>
      <c r="OF257" s="38"/>
      <c r="OG257" s="38"/>
      <c r="OH257" s="38"/>
      <c r="OI257" s="38"/>
      <c r="OJ257" s="38"/>
      <c r="OK257" s="38"/>
      <c r="OL257" s="38"/>
      <c r="OM257" s="38"/>
      <c r="ON257" s="38"/>
      <c r="OO257" s="38"/>
      <c r="OP257" s="38"/>
      <c r="OQ257" s="38"/>
      <c r="OR257" s="38"/>
      <c r="OS257" s="38"/>
      <c r="OT257" s="38"/>
      <c r="OU257" s="38"/>
      <c r="OV257" s="38"/>
      <c r="OW257" s="38"/>
      <c r="OX257" s="38"/>
      <c r="OY257" s="38"/>
      <c r="OZ257" s="38"/>
      <c r="PA257" s="38"/>
      <c r="PB257" s="38"/>
      <c r="PC257" s="38"/>
      <c r="PD257" s="38"/>
      <c r="PE257" s="38"/>
      <c r="PF257" s="38"/>
      <c r="PG257" s="38"/>
      <c r="PH257" s="38"/>
      <c r="PI257" s="38"/>
      <c r="PJ257" s="38"/>
      <c r="PK257" s="38"/>
      <c r="PL257" s="38"/>
      <c r="PM257" s="38"/>
      <c r="PN257" s="38"/>
      <c r="PO257" s="38"/>
      <c r="PP257" s="38"/>
      <c r="PQ257" s="38"/>
      <c r="PR257" s="38"/>
      <c r="PS257" s="38"/>
      <c r="PT257" s="38"/>
      <c r="PU257" s="38"/>
      <c r="PV257" s="38"/>
      <c r="PW257" s="38"/>
      <c r="PX257" s="38"/>
      <c r="PY257" s="38"/>
      <c r="PZ257" s="38"/>
      <c r="QA257" s="38"/>
      <c r="QB257" s="38"/>
      <c r="QC257" s="38"/>
      <c r="QD257" s="38"/>
      <c r="QE257" s="38"/>
      <c r="QF257" s="38"/>
      <c r="QG257" s="38"/>
      <c r="QH257" s="38"/>
      <c r="QI257" s="38"/>
      <c r="QJ257" s="38"/>
      <c r="QK257" s="38"/>
      <c r="QL257" s="38"/>
      <c r="QM257" s="38"/>
      <c r="QN257" s="38"/>
      <c r="QO257" s="38"/>
      <c r="QP257" s="38"/>
      <c r="QQ257" s="38"/>
      <c r="QR257" s="38"/>
      <c r="QS257" s="38"/>
      <c r="QT257" s="38"/>
      <c r="QU257" s="38"/>
      <c r="QV257" s="38"/>
      <c r="QW257" s="38"/>
      <c r="QX257" s="38"/>
      <c r="QY257" s="38"/>
      <c r="QZ257" s="38"/>
      <c r="RA257" s="38"/>
      <c r="RB257" s="38"/>
      <c r="RC257" s="38"/>
      <c r="RD257" s="38"/>
      <c r="RE257" s="38"/>
      <c r="RF257" s="38"/>
      <c r="RG257" s="38"/>
      <c r="RH257" s="38"/>
      <c r="RI257" s="38"/>
      <c r="RJ257" s="38"/>
      <c r="RK257" s="38"/>
      <c r="RL257" s="38"/>
      <c r="RM257" s="38"/>
      <c r="RN257" s="38"/>
      <c r="RO257" s="38"/>
      <c r="RP257" s="38"/>
      <c r="RQ257" s="38"/>
      <c r="RR257" s="38"/>
      <c r="RS257" s="38"/>
      <c r="RT257" s="38"/>
      <c r="RU257" s="38"/>
      <c r="RV257" s="38"/>
      <c r="RW257" s="38"/>
      <c r="RX257" s="38"/>
      <c r="RY257" s="38"/>
      <c r="RZ257" s="38"/>
      <c r="SA257" s="38"/>
      <c r="SB257" s="38"/>
      <c r="SC257" s="38"/>
      <c r="SD257" s="38"/>
      <c r="SE257" s="38"/>
      <c r="SF257" s="38"/>
      <c r="SG257" s="38"/>
      <c r="SH257" s="38"/>
      <c r="SI257" s="38"/>
      <c r="SJ257" s="38"/>
      <c r="SK257" s="38"/>
      <c r="SL257" s="38"/>
      <c r="SM257" s="38"/>
      <c r="SN257" s="38"/>
      <c r="SO257" s="38"/>
      <c r="SP257" s="38"/>
      <c r="SQ257" s="38"/>
      <c r="SR257" s="38"/>
      <c r="SS257" s="38"/>
      <c r="ST257" s="38"/>
      <c r="SU257" s="38"/>
      <c r="SV257" s="38"/>
      <c r="SW257" s="38"/>
      <c r="SX257" s="38"/>
      <c r="SY257" s="38"/>
      <c r="SZ257" s="38"/>
      <c r="TA257" s="38"/>
      <c r="TB257" s="38"/>
      <c r="TC257" s="38"/>
      <c r="TD257" s="38"/>
      <c r="TE257" s="38"/>
      <c r="TF257" s="38"/>
      <c r="TG257" s="38"/>
      <c r="TH257" s="38"/>
      <c r="TI257" s="38"/>
      <c r="TJ257" s="38"/>
      <c r="TK257" s="38"/>
      <c r="TL257" s="38"/>
      <c r="TM257" s="38"/>
      <c r="TN257" s="38"/>
      <c r="TO257" s="38"/>
      <c r="TP257" s="38"/>
      <c r="TQ257" s="38"/>
      <c r="TR257" s="38"/>
      <c r="TS257" s="38"/>
      <c r="TT257" s="38"/>
      <c r="TU257" s="38"/>
      <c r="TV257" s="38"/>
      <c r="TW257" s="38"/>
      <c r="TX257" s="38"/>
      <c r="TY257" s="38"/>
      <c r="TZ257" s="38"/>
      <c r="UA257" s="38"/>
      <c r="UB257" s="38"/>
      <c r="UC257" s="38"/>
      <c r="UD257" s="38">
        <v>2</v>
      </c>
      <c r="UE257" s="38"/>
      <c r="UF257" s="38"/>
      <c r="UG257" s="38"/>
      <c r="UH257" s="38"/>
      <c r="UI257" s="38"/>
      <c r="UJ257" s="38"/>
      <c r="UK257" s="38"/>
      <c r="UL257" s="38"/>
      <c r="UM257" s="38"/>
      <c r="UN257" s="38"/>
      <c r="UO257" s="38">
        <v>2</v>
      </c>
      <c r="UP257" s="38"/>
      <c r="UQ257" s="38"/>
      <c r="UR257" s="38"/>
      <c r="US257" s="38"/>
      <c r="UT257" s="38"/>
      <c r="UU257" s="38"/>
      <c r="UV257" s="38"/>
      <c r="UW257" s="38"/>
      <c r="UX257" s="38"/>
      <c r="UY257" s="38"/>
      <c r="UZ257" s="38"/>
      <c r="VA257" s="38"/>
      <c r="VB257" s="38"/>
      <c r="VC257" s="38"/>
      <c r="VD257" s="38"/>
      <c r="VE257" s="38"/>
      <c r="VF257" s="38"/>
      <c r="VG257" s="38"/>
      <c r="VH257" s="38"/>
      <c r="VI257" s="38"/>
      <c r="VJ257" s="38"/>
      <c r="VK257" s="38"/>
      <c r="VL257" s="38"/>
      <c r="VM257" s="38"/>
      <c r="VN257" s="38"/>
      <c r="VO257" s="38"/>
      <c r="VP257" s="38"/>
      <c r="VQ257" s="38">
        <v>2</v>
      </c>
      <c r="VR257" s="38"/>
      <c r="VS257" s="38"/>
      <c r="VT257" s="38">
        <v>2</v>
      </c>
      <c r="VU257" s="38"/>
      <c r="VV257" s="38"/>
      <c r="VW257" s="38"/>
      <c r="VX257" s="38"/>
      <c r="VY257" s="38"/>
      <c r="VZ257" s="38"/>
      <c r="WA257" s="38"/>
      <c r="WB257" s="38"/>
      <c r="WC257" s="38"/>
      <c r="WD257" s="38"/>
      <c r="WE257" s="38"/>
      <c r="WF257" s="38">
        <v>3</v>
      </c>
      <c r="WG257" s="38"/>
      <c r="WH257" s="38"/>
      <c r="WI257" s="38"/>
      <c r="WJ257" s="38"/>
      <c r="WK257" s="38"/>
      <c r="WL257" s="38"/>
      <c r="WM257" s="38">
        <v>3</v>
      </c>
      <c r="WN257" s="38"/>
      <c r="WO257" s="38"/>
      <c r="WP257" s="38"/>
      <c r="WQ257" s="38"/>
      <c r="WR257" s="38"/>
      <c r="WS257" s="38"/>
      <c r="WT257" s="38"/>
      <c r="WU257" s="38"/>
      <c r="WV257" s="38"/>
      <c r="WW257" s="38"/>
      <c r="WX257" s="38"/>
      <c r="WY257" s="38"/>
      <c r="WZ257" s="38"/>
      <c r="XA257" s="38"/>
      <c r="XB257" s="38"/>
      <c r="XC257" s="38"/>
      <c r="XD257" s="38"/>
      <c r="XE257" s="38"/>
      <c r="XF257" s="38"/>
      <c r="XG257" s="38"/>
      <c r="XH257" s="38"/>
      <c r="XI257" s="38"/>
      <c r="XJ257" s="38"/>
      <c r="XK257" s="38"/>
      <c r="XL257" s="38"/>
      <c r="XM257" s="38"/>
      <c r="XN257" s="38"/>
      <c r="XO257" s="38"/>
      <c r="XP257" s="38"/>
      <c r="XQ257" s="38"/>
      <c r="XR257" s="38"/>
      <c r="XS257" s="38"/>
      <c r="XT257" s="38"/>
      <c r="XU257" s="38"/>
      <c r="XV257" s="38"/>
      <c r="XW257" s="38"/>
      <c r="XX257" s="38"/>
      <c r="XY257" s="38"/>
      <c r="XZ257" s="38"/>
      <c r="YA257" s="38"/>
      <c r="YB257" s="38"/>
      <c r="YC257" s="38">
        <v>7</v>
      </c>
      <c r="YD257" s="38"/>
      <c r="YE257" s="38"/>
      <c r="YF257" s="38"/>
      <c r="YG257" s="38">
        <v>7</v>
      </c>
      <c r="YH257" s="38"/>
      <c r="YI257" s="38"/>
      <c r="YJ257" s="38"/>
      <c r="YK257" s="38"/>
      <c r="YL257" s="38"/>
      <c r="YM257" s="38"/>
      <c r="YN257" s="38"/>
      <c r="YO257" s="38"/>
      <c r="YP257" s="38"/>
      <c r="YQ257" s="38"/>
      <c r="YR257" s="38"/>
      <c r="YS257" s="38"/>
      <c r="YT257" s="38"/>
      <c r="YU257" s="38"/>
      <c r="YV257" s="38"/>
      <c r="YW257" s="38"/>
      <c r="YX257" s="38"/>
      <c r="YY257" s="38"/>
      <c r="YZ257" s="38"/>
      <c r="ZA257" s="38"/>
      <c r="ZB257" s="38"/>
      <c r="ZC257" s="38"/>
      <c r="ZD257" s="38"/>
      <c r="ZE257" s="38"/>
      <c r="ZF257" s="38"/>
      <c r="ZG257" s="38"/>
      <c r="ZH257" s="38"/>
      <c r="ZI257" s="38"/>
      <c r="ZJ257" s="38"/>
      <c r="ZK257" s="38"/>
      <c r="ZL257" s="38"/>
      <c r="ZM257" s="38"/>
      <c r="ZN257" s="38"/>
      <c r="ZO257" s="38"/>
      <c r="ZP257" s="38"/>
      <c r="ZQ257" s="38">
        <v>4</v>
      </c>
      <c r="ZR257" s="38"/>
      <c r="ZS257" s="38"/>
      <c r="ZT257" s="38"/>
      <c r="ZU257" s="38"/>
      <c r="ZV257" s="38"/>
      <c r="ZW257" s="38"/>
      <c r="ZX257" s="38"/>
      <c r="ZY257" s="38"/>
      <c r="ZZ257" s="38"/>
      <c r="AAA257" s="38"/>
      <c r="AAB257" s="38">
        <v>4</v>
      </c>
      <c r="AAC257" s="38"/>
      <c r="AAD257" s="38"/>
      <c r="AAE257" s="38"/>
      <c r="AAF257" s="38"/>
      <c r="AAG257" s="38"/>
      <c r="AAH257" s="38"/>
      <c r="AAI257" s="38"/>
      <c r="AAJ257" s="31">
        <f t="shared" si="21"/>
        <v>0</v>
      </c>
      <c r="AAK257" s="5"/>
      <c r="AAL257" s="7"/>
      <c r="AAM257" s="7"/>
      <c r="AAN257" s="7"/>
      <c r="AAO257" s="7"/>
      <c r="AAP257" s="7"/>
      <c r="AAQ257" s="7"/>
      <c r="AAR257" s="7"/>
      <c r="AAS257" s="7"/>
      <c r="AAT257" s="7"/>
      <c r="AAU257" s="7"/>
      <c r="AAV257" s="7"/>
      <c r="AAW257" s="7"/>
      <c r="AAX257" s="7"/>
      <c r="AAY257" s="7"/>
      <c r="AAZ257" s="7"/>
      <c r="ABA257" s="7"/>
      <c r="ABB257" s="7"/>
      <c r="ABC257" s="7"/>
      <c r="ABD257" s="7"/>
      <c r="ABE257" s="7"/>
      <c r="ABF257" s="7"/>
      <c r="ABG257" s="7"/>
      <c r="ABH257" s="7"/>
    </row>
    <row r="258" spans="1:736" x14ac:dyDescent="0.25">
      <c r="A258" s="43" t="s">
        <v>69</v>
      </c>
      <c r="B258" s="77">
        <f t="shared" si="20"/>
        <v>0</v>
      </c>
      <c r="C258" s="69">
        <v>10</v>
      </c>
      <c r="D258" s="71">
        <v>43461</v>
      </c>
      <c r="E258" s="79">
        <v>21.98</v>
      </c>
      <c r="F258" s="79">
        <f t="shared" si="23"/>
        <v>0</v>
      </c>
      <c r="G258" s="77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  <c r="AL258" s="38"/>
      <c r="AM258" s="38"/>
      <c r="AN258" s="38"/>
      <c r="AO258" s="38"/>
      <c r="AP258" s="38"/>
      <c r="AQ258" s="38"/>
      <c r="AR258" s="38"/>
      <c r="AS258" s="38"/>
      <c r="AT258" s="38"/>
      <c r="AU258" s="38"/>
      <c r="AV258" s="38"/>
      <c r="AW258" s="38"/>
      <c r="AX258" s="38"/>
      <c r="AY258" s="38"/>
      <c r="AZ258" s="38"/>
      <c r="BA258" s="38"/>
      <c r="BB258" s="38"/>
      <c r="BC258" s="38"/>
      <c r="BD258" s="38"/>
      <c r="BE258" s="38"/>
      <c r="BF258" s="38"/>
      <c r="BG258" s="38"/>
      <c r="BH258" s="38"/>
      <c r="BI258" s="38"/>
      <c r="BJ258" s="38"/>
      <c r="BK258" s="38"/>
      <c r="BL258" s="38"/>
      <c r="BM258" s="38"/>
      <c r="BN258" s="38"/>
      <c r="BO258" s="38"/>
      <c r="BP258" s="38"/>
      <c r="BQ258" s="38"/>
      <c r="BR258" s="38"/>
      <c r="BS258" s="38"/>
      <c r="BT258" s="38"/>
      <c r="BU258" s="38"/>
      <c r="BV258" s="38"/>
      <c r="BW258" s="38"/>
      <c r="BX258" s="38"/>
      <c r="BY258" s="38"/>
      <c r="BZ258" s="38"/>
      <c r="CA258" s="38"/>
      <c r="CB258" s="38"/>
      <c r="CC258" s="38"/>
      <c r="CD258" s="38"/>
      <c r="CE258" s="38"/>
      <c r="CF258" s="38"/>
      <c r="CG258" s="38"/>
      <c r="CH258" s="38"/>
      <c r="CI258" s="38"/>
      <c r="CJ258" s="38"/>
      <c r="CK258" s="38"/>
      <c r="CL258" s="38"/>
      <c r="CM258" s="38"/>
      <c r="CN258" s="38"/>
      <c r="CO258" s="38"/>
      <c r="CP258" s="38"/>
      <c r="CQ258" s="38"/>
      <c r="CR258" s="38"/>
      <c r="CS258" s="38"/>
      <c r="CT258" s="38"/>
      <c r="CU258" s="38"/>
      <c r="CV258" s="38"/>
      <c r="CW258" s="38"/>
      <c r="CX258" s="38"/>
      <c r="CY258" s="38"/>
      <c r="CZ258" s="38"/>
      <c r="DA258" s="38"/>
      <c r="DB258" s="38"/>
      <c r="DC258" s="38"/>
      <c r="DD258" s="38"/>
      <c r="DE258" s="38"/>
      <c r="DF258" s="38"/>
      <c r="DG258" s="38"/>
      <c r="DH258" s="38"/>
      <c r="DI258" s="38"/>
      <c r="DJ258" s="38"/>
      <c r="DK258" s="38"/>
      <c r="DL258" s="38"/>
      <c r="DM258" s="38"/>
      <c r="DN258" s="38"/>
      <c r="DO258" s="38"/>
      <c r="DP258" s="38"/>
      <c r="DQ258" s="38"/>
      <c r="DR258" s="38"/>
      <c r="DS258" s="38"/>
      <c r="DT258" s="38"/>
      <c r="DU258" s="38"/>
      <c r="DV258" s="38"/>
      <c r="DW258" s="38"/>
      <c r="DX258" s="38"/>
      <c r="DY258" s="38"/>
      <c r="DZ258" s="38"/>
      <c r="EA258" s="38"/>
      <c r="EB258" s="38"/>
      <c r="EC258" s="38"/>
      <c r="ED258" s="38"/>
      <c r="EE258" s="38"/>
      <c r="EF258" s="38"/>
      <c r="EG258" s="38"/>
      <c r="EH258" s="38"/>
      <c r="EI258" s="38"/>
      <c r="EJ258" s="38"/>
      <c r="EK258" s="38"/>
      <c r="EL258" s="38"/>
      <c r="EM258" s="38"/>
      <c r="EN258" s="38"/>
      <c r="EO258" s="38"/>
      <c r="EP258" s="38"/>
      <c r="EQ258" s="38"/>
      <c r="ER258" s="38"/>
      <c r="ES258" s="38"/>
      <c r="ET258" s="38"/>
      <c r="EU258" s="38"/>
      <c r="EV258" s="38"/>
      <c r="EW258" s="38"/>
      <c r="EX258" s="38"/>
      <c r="EY258" s="38"/>
      <c r="EZ258" s="38"/>
      <c r="FA258" s="38"/>
      <c r="FB258" s="38"/>
      <c r="FC258" s="38"/>
      <c r="FD258" s="38"/>
      <c r="FE258" s="38"/>
      <c r="FF258" s="38"/>
      <c r="FG258" s="38"/>
      <c r="FH258" s="38"/>
      <c r="FI258" s="38"/>
      <c r="FJ258" s="38"/>
      <c r="FK258" s="38"/>
      <c r="FL258" s="38"/>
      <c r="FM258" s="38"/>
      <c r="FN258" s="38"/>
      <c r="FO258" s="38"/>
      <c r="FP258" s="38"/>
      <c r="FQ258" s="38"/>
      <c r="FR258" s="38"/>
      <c r="FS258" s="38"/>
      <c r="FT258" s="38"/>
      <c r="FU258" s="38"/>
      <c r="FV258" s="38"/>
      <c r="FW258" s="38"/>
      <c r="FX258" s="38"/>
      <c r="FY258" s="38"/>
      <c r="FZ258" s="38"/>
      <c r="GA258" s="38"/>
      <c r="GB258" s="38"/>
      <c r="GC258" s="38"/>
      <c r="GD258" s="38"/>
      <c r="GE258" s="38"/>
      <c r="GF258" s="38"/>
      <c r="GG258" s="38"/>
      <c r="GH258" s="38"/>
      <c r="GI258" s="38"/>
      <c r="GJ258" s="38"/>
      <c r="GK258" s="38"/>
      <c r="GL258" s="38"/>
      <c r="GM258" s="38"/>
      <c r="GN258" s="38">
        <v>60</v>
      </c>
      <c r="GO258" s="38"/>
      <c r="GP258" s="38"/>
      <c r="GQ258" s="38"/>
      <c r="GR258" s="38"/>
      <c r="GS258" s="38"/>
      <c r="GT258" s="38">
        <v>40</v>
      </c>
      <c r="GU258" s="38"/>
      <c r="GV258" s="38"/>
      <c r="GW258" s="38"/>
      <c r="GX258" s="38"/>
      <c r="GY258" s="38"/>
      <c r="GZ258" s="38"/>
      <c r="HA258" s="38"/>
      <c r="HB258" s="38"/>
      <c r="HC258" s="38"/>
      <c r="HD258" s="38"/>
      <c r="HE258" s="38"/>
      <c r="HF258" s="38"/>
      <c r="HG258" s="38"/>
      <c r="HH258" s="38"/>
      <c r="HI258" s="38"/>
      <c r="HJ258" s="38"/>
      <c r="HK258" s="38"/>
      <c r="HL258" s="38"/>
      <c r="HM258" s="38"/>
      <c r="HN258" s="38"/>
      <c r="HO258" s="38"/>
      <c r="HP258" s="38"/>
      <c r="HQ258" s="38"/>
      <c r="HR258" s="38"/>
      <c r="HS258" s="38"/>
      <c r="HT258" s="38"/>
      <c r="HU258" s="38"/>
      <c r="HV258" s="38"/>
      <c r="HW258" s="38"/>
      <c r="HX258" s="38"/>
      <c r="HY258" s="38"/>
      <c r="HZ258" s="38"/>
      <c r="IA258" s="38"/>
      <c r="IB258" s="38"/>
      <c r="IC258" s="38"/>
      <c r="ID258" s="38"/>
      <c r="IE258" s="38"/>
      <c r="IF258" s="38"/>
      <c r="IG258" s="38"/>
      <c r="IH258" s="38"/>
      <c r="II258" s="38"/>
      <c r="IJ258" s="38"/>
      <c r="IK258" s="38"/>
      <c r="IL258" s="38"/>
      <c r="IM258" s="38"/>
      <c r="IN258" s="38"/>
      <c r="IO258" s="38"/>
      <c r="IP258" s="38"/>
      <c r="IQ258" s="38"/>
      <c r="IR258" s="38"/>
      <c r="IS258" s="38"/>
      <c r="IT258" s="38"/>
      <c r="IU258" s="38"/>
      <c r="IV258" s="38"/>
      <c r="IW258" s="38"/>
      <c r="IX258" s="38"/>
      <c r="IY258" s="38"/>
      <c r="IZ258" s="38"/>
      <c r="JA258" s="38"/>
      <c r="JB258" s="38"/>
      <c r="JC258" s="38"/>
      <c r="JD258" s="38"/>
      <c r="JE258" s="38"/>
      <c r="JF258" s="38"/>
      <c r="JG258" s="38"/>
      <c r="JH258" s="38"/>
      <c r="JI258" s="38"/>
      <c r="JJ258" s="38"/>
      <c r="JK258" s="38"/>
      <c r="JL258" s="38"/>
      <c r="JM258" s="38"/>
      <c r="JN258" s="38"/>
      <c r="JO258" s="38"/>
      <c r="JP258" s="38"/>
      <c r="JQ258" s="38"/>
      <c r="JR258" s="38"/>
      <c r="JS258" s="38"/>
      <c r="JT258" s="38"/>
      <c r="JU258" s="38"/>
      <c r="JV258" s="38"/>
      <c r="JW258" s="38"/>
      <c r="JX258" s="38"/>
      <c r="JY258" s="38"/>
      <c r="JZ258" s="38"/>
      <c r="KA258" s="38"/>
      <c r="KB258" s="38"/>
      <c r="KC258" s="38">
        <v>10</v>
      </c>
      <c r="KD258" s="38"/>
      <c r="KE258" s="38"/>
      <c r="KF258" s="38"/>
      <c r="KG258" s="38"/>
      <c r="KH258" s="38"/>
      <c r="KI258" s="38"/>
      <c r="KJ258" s="38"/>
      <c r="KK258" s="38"/>
      <c r="KL258" s="38"/>
      <c r="KM258" s="38"/>
      <c r="KN258" s="38"/>
      <c r="KO258" s="38"/>
      <c r="KP258" s="38"/>
      <c r="KQ258" s="38"/>
      <c r="KR258" s="38"/>
      <c r="KS258" s="38"/>
      <c r="KT258" s="38"/>
      <c r="KU258" s="38"/>
      <c r="KV258" s="38">
        <v>3</v>
      </c>
      <c r="KW258" s="38"/>
      <c r="KX258" s="38"/>
      <c r="KY258" s="38"/>
      <c r="KZ258" s="38"/>
      <c r="LA258" s="38"/>
      <c r="LB258" s="38"/>
      <c r="LC258" s="38"/>
      <c r="LD258" s="38"/>
      <c r="LE258" s="38"/>
      <c r="LF258" s="38"/>
      <c r="LG258" s="38"/>
      <c r="LH258" s="38"/>
      <c r="LI258" s="38"/>
      <c r="LJ258" s="38"/>
      <c r="LK258" s="38"/>
      <c r="LL258" s="38"/>
      <c r="LM258" s="38"/>
      <c r="LN258" s="38"/>
      <c r="LO258" s="38">
        <v>7</v>
      </c>
      <c r="LP258" s="38"/>
      <c r="LQ258" s="38"/>
      <c r="LR258" s="38"/>
      <c r="LS258" s="38"/>
      <c r="LT258" s="38"/>
      <c r="LU258" s="38"/>
      <c r="LV258" s="38"/>
      <c r="LW258" s="38"/>
      <c r="LX258" s="38"/>
      <c r="LY258" s="38"/>
      <c r="LZ258" s="38"/>
      <c r="MA258" s="38"/>
      <c r="MB258" s="38"/>
      <c r="MC258" s="38"/>
      <c r="MD258" s="38"/>
      <c r="ME258" s="38"/>
      <c r="MF258" s="38"/>
      <c r="MG258" s="38"/>
      <c r="MH258" s="38"/>
      <c r="MI258" s="38"/>
      <c r="MJ258" s="38"/>
      <c r="MK258" s="38"/>
      <c r="ML258" s="38"/>
      <c r="MM258" s="38"/>
      <c r="MN258" s="38"/>
      <c r="MO258" s="38"/>
      <c r="MP258" s="38"/>
      <c r="MQ258" s="38"/>
      <c r="MR258" s="38"/>
      <c r="MS258" s="38"/>
      <c r="MT258" s="38"/>
      <c r="MU258" s="38"/>
      <c r="MV258" s="38"/>
      <c r="MW258" s="38"/>
      <c r="MX258" s="38"/>
      <c r="MY258" s="38"/>
      <c r="MZ258" s="38"/>
      <c r="NA258" s="38"/>
      <c r="NB258" s="38"/>
      <c r="NC258" s="38"/>
      <c r="ND258" s="38"/>
      <c r="NE258" s="38"/>
      <c r="NF258" s="38"/>
      <c r="NG258" s="38"/>
      <c r="NH258" s="38"/>
      <c r="NI258" s="38"/>
      <c r="NJ258" s="38"/>
      <c r="NK258" s="38">
        <v>40</v>
      </c>
      <c r="NL258" s="38"/>
      <c r="NM258" s="38"/>
      <c r="NN258" s="38"/>
      <c r="NO258" s="38"/>
      <c r="NP258" s="38"/>
      <c r="NQ258" s="38">
        <v>40</v>
      </c>
      <c r="NR258" s="38"/>
      <c r="NS258" s="38"/>
      <c r="NT258" s="38"/>
      <c r="NU258" s="38"/>
      <c r="NV258" s="38"/>
      <c r="NW258" s="38"/>
      <c r="NX258" s="38"/>
      <c r="NY258" s="38"/>
      <c r="NZ258" s="38"/>
      <c r="OA258" s="38"/>
      <c r="OB258" s="38"/>
      <c r="OC258" s="38"/>
      <c r="OD258" s="38"/>
      <c r="OE258" s="38"/>
      <c r="OF258" s="38"/>
      <c r="OG258" s="38"/>
      <c r="OH258" s="38"/>
      <c r="OI258" s="38"/>
      <c r="OJ258" s="38"/>
      <c r="OK258" s="38"/>
      <c r="OL258" s="38"/>
      <c r="OM258" s="38"/>
      <c r="ON258" s="38"/>
      <c r="OO258" s="38"/>
      <c r="OP258" s="38"/>
      <c r="OQ258" s="38"/>
      <c r="OR258" s="38"/>
      <c r="OS258" s="38"/>
      <c r="OT258" s="38"/>
      <c r="OU258" s="38"/>
      <c r="OV258" s="38"/>
      <c r="OW258" s="38"/>
      <c r="OX258" s="38"/>
      <c r="OY258" s="38"/>
      <c r="OZ258" s="38"/>
      <c r="PA258" s="38"/>
      <c r="PB258" s="38"/>
      <c r="PC258" s="38"/>
      <c r="PD258" s="38"/>
      <c r="PE258" s="38"/>
      <c r="PF258" s="38"/>
      <c r="PG258" s="38"/>
      <c r="PH258" s="38"/>
      <c r="PI258" s="38"/>
      <c r="PJ258" s="38"/>
      <c r="PK258" s="38"/>
      <c r="PL258" s="38"/>
      <c r="PM258" s="38">
        <v>10</v>
      </c>
      <c r="PN258" s="38"/>
      <c r="PO258" s="38"/>
      <c r="PP258" s="38"/>
      <c r="PQ258" s="38"/>
      <c r="PR258" s="38"/>
      <c r="PS258" s="38"/>
      <c r="PT258" s="38">
        <v>10</v>
      </c>
      <c r="PU258" s="38"/>
      <c r="PV258" s="38"/>
      <c r="PW258" s="38"/>
      <c r="PX258" s="38"/>
      <c r="PY258" s="38"/>
      <c r="PZ258" s="38"/>
      <c r="QA258" s="38">
        <v>10</v>
      </c>
      <c r="QB258" s="38"/>
      <c r="QC258" s="38"/>
      <c r="QD258" s="38"/>
      <c r="QE258" s="38"/>
      <c r="QF258" s="38"/>
      <c r="QG258" s="38"/>
      <c r="QH258" s="38"/>
      <c r="QI258" s="38"/>
      <c r="QJ258" s="38"/>
      <c r="QK258" s="38"/>
      <c r="QL258" s="38"/>
      <c r="QM258" s="38"/>
      <c r="QN258" s="38"/>
      <c r="QO258" s="38"/>
      <c r="QP258" s="38"/>
      <c r="QQ258" s="38"/>
      <c r="QR258" s="38"/>
      <c r="QS258" s="38"/>
      <c r="QT258" s="38"/>
      <c r="QU258" s="38"/>
      <c r="QV258" s="38"/>
      <c r="QW258" s="38"/>
      <c r="QX258" s="38"/>
      <c r="QY258" s="38"/>
      <c r="QZ258" s="38"/>
      <c r="RA258" s="38"/>
      <c r="RB258" s="38"/>
      <c r="RC258" s="38"/>
      <c r="RD258" s="38"/>
      <c r="RE258" s="38"/>
      <c r="RF258" s="38"/>
      <c r="RG258" s="38"/>
      <c r="RH258" s="38"/>
      <c r="RI258" s="38"/>
      <c r="RJ258" s="38"/>
      <c r="RK258" s="38"/>
      <c r="RL258" s="38"/>
      <c r="RM258" s="38"/>
      <c r="RN258" s="38"/>
      <c r="RO258" s="38"/>
      <c r="RP258" s="38"/>
      <c r="RQ258" s="38"/>
      <c r="RR258" s="38"/>
      <c r="RS258" s="38"/>
      <c r="RT258" s="38"/>
      <c r="RU258" s="38"/>
      <c r="RV258" s="38"/>
      <c r="RW258" s="38"/>
      <c r="RX258" s="38"/>
      <c r="RY258" s="38"/>
      <c r="RZ258" s="38"/>
      <c r="SA258" s="38"/>
      <c r="SB258" s="38"/>
      <c r="SC258" s="38"/>
      <c r="SD258" s="38"/>
      <c r="SE258" s="38"/>
      <c r="SF258" s="38"/>
      <c r="SG258" s="38"/>
      <c r="SH258" s="38"/>
      <c r="SI258" s="38"/>
      <c r="SJ258" s="38"/>
      <c r="SK258" s="38"/>
      <c r="SL258" s="38"/>
      <c r="SM258" s="38"/>
      <c r="SN258" s="38"/>
      <c r="SO258" s="38"/>
      <c r="SP258" s="38"/>
      <c r="SQ258" s="38"/>
      <c r="SR258" s="38"/>
      <c r="SS258" s="38"/>
      <c r="ST258" s="38"/>
      <c r="SU258" s="38"/>
      <c r="SV258" s="38"/>
      <c r="SW258" s="38"/>
      <c r="SX258" s="38"/>
      <c r="SY258" s="38"/>
      <c r="SZ258" s="38"/>
      <c r="TA258" s="38"/>
      <c r="TB258" s="38"/>
      <c r="TC258" s="38"/>
      <c r="TD258" s="38"/>
      <c r="TE258" s="38"/>
      <c r="TF258" s="38"/>
      <c r="TG258" s="38"/>
      <c r="TH258" s="38"/>
      <c r="TI258" s="38"/>
      <c r="TJ258" s="38"/>
      <c r="TK258" s="38"/>
      <c r="TL258" s="38"/>
      <c r="TM258" s="38"/>
      <c r="TN258" s="38"/>
      <c r="TO258" s="38"/>
      <c r="TP258" s="38"/>
      <c r="TQ258" s="38"/>
      <c r="TR258" s="38"/>
      <c r="TS258" s="38"/>
      <c r="TT258" s="38"/>
      <c r="TU258" s="38"/>
      <c r="TV258" s="38"/>
      <c r="TW258" s="38"/>
      <c r="TX258" s="38"/>
      <c r="TY258" s="38"/>
      <c r="TZ258" s="38"/>
      <c r="UA258" s="38"/>
      <c r="UB258" s="38"/>
      <c r="UC258" s="38"/>
      <c r="UD258" s="38"/>
      <c r="UE258" s="38"/>
      <c r="UF258" s="38"/>
      <c r="UG258" s="38"/>
      <c r="UH258" s="38"/>
      <c r="UI258" s="38"/>
      <c r="UJ258" s="38"/>
      <c r="UK258" s="38"/>
      <c r="UL258" s="38"/>
      <c r="UM258" s="38"/>
      <c r="UN258" s="38"/>
      <c r="UO258" s="38"/>
      <c r="UP258" s="38"/>
      <c r="UQ258" s="38"/>
      <c r="UR258" s="38"/>
      <c r="US258" s="38"/>
      <c r="UT258" s="38"/>
      <c r="UU258" s="38"/>
      <c r="UV258" s="38"/>
      <c r="UW258" s="38"/>
      <c r="UX258" s="38"/>
      <c r="UY258" s="38"/>
      <c r="UZ258" s="38"/>
      <c r="VA258" s="38"/>
      <c r="VB258" s="38"/>
      <c r="VC258" s="38"/>
      <c r="VD258" s="38"/>
      <c r="VE258" s="38"/>
      <c r="VF258" s="38"/>
      <c r="VG258" s="38"/>
      <c r="VH258" s="38"/>
      <c r="VI258" s="38"/>
      <c r="VJ258" s="38"/>
      <c r="VK258" s="38"/>
      <c r="VL258" s="38"/>
      <c r="VM258" s="38"/>
      <c r="VN258" s="38"/>
      <c r="VO258" s="38"/>
      <c r="VP258" s="38"/>
      <c r="VQ258" s="38"/>
      <c r="VR258" s="38"/>
      <c r="VS258" s="38"/>
      <c r="VT258" s="38"/>
      <c r="VU258" s="38"/>
      <c r="VV258" s="38"/>
      <c r="VW258" s="38"/>
      <c r="VX258" s="38"/>
      <c r="VY258" s="38"/>
      <c r="VZ258" s="38"/>
      <c r="WA258" s="38"/>
      <c r="WB258" s="38"/>
      <c r="WC258" s="38"/>
      <c r="WD258" s="38"/>
      <c r="WE258" s="38"/>
      <c r="WF258" s="38"/>
      <c r="WG258" s="38"/>
      <c r="WH258" s="38"/>
      <c r="WI258" s="38"/>
      <c r="WJ258" s="38"/>
      <c r="WK258" s="38"/>
      <c r="WL258" s="38"/>
      <c r="WM258" s="38"/>
      <c r="WN258" s="38"/>
      <c r="WO258" s="38"/>
      <c r="WP258" s="38"/>
      <c r="WQ258" s="38"/>
      <c r="WR258" s="38"/>
      <c r="WS258" s="38"/>
      <c r="WT258" s="38"/>
      <c r="WU258" s="38"/>
      <c r="WV258" s="38"/>
      <c r="WW258" s="38"/>
      <c r="WX258" s="38"/>
      <c r="WY258" s="38"/>
      <c r="WZ258" s="38"/>
      <c r="XA258" s="38"/>
      <c r="XB258" s="38"/>
      <c r="XC258" s="38"/>
      <c r="XD258" s="38"/>
      <c r="XE258" s="38"/>
      <c r="XF258" s="38"/>
      <c r="XG258" s="38"/>
      <c r="XH258" s="38"/>
      <c r="XI258" s="38"/>
      <c r="XJ258" s="38"/>
      <c r="XK258" s="38"/>
      <c r="XL258" s="38"/>
      <c r="XM258" s="38"/>
      <c r="XN258" s="38"/>
      <c r="XO258" s="38"/>
      <c r="XP258" s="38"/>
      <c r="XQ258" s="38"/>
      <c r="XR258" s="38"/>
      <c r="XS258" s="38"/>
      <c r="XT258" s="38"/>
      <c r="XU258" s="38"/>
      <c r="XV258" s="38"/>
      <c r="XW258" s="38"/>
      <c r="XX258" s="38"/>
      <c r="XY258" s="38"/>
      <c r="XZ258" s="38"/>
      <c r="YA258" s="38"/>
      <c r="YB258" s="38">
        <v>10</v>
      </c>
      <c r="YC258" s="38"/>
      <c r="YD258" s="38"/>
      <c r="YE258" s="38"/>
      <c r="YF258" s="38"/>
      <c r="YG258" s="38"/>
      <c r="YH258" s="38"/>
      <c r="YI258" s="38"/>
      <c r="YJ258" s="38"/>
      <c r="YK258" s="38"/>
      <c r="YL258" s="38"/>
      <c r="YM258" s="38"/>
      <c r="YN258" s="38"/>
      <c r="YO258" s="38"/>
      <c r="YP258" s="38"/>
      <c r="YQ258" s="38"/>
      <c r="YR258" s="38"/>
      <c r="YS258" s="38"/>
      <c r="YT258" s="38"/>
      <c r="YU258" s="38"/>
      <c r="YV258" s="38"/>
      <c r="YW258" s="38"/>
      <c r="YX258" s="38"/>
      <c r="YY258" s="38"/>
      <c r="YZ258" s="38"/>
      <c r="ZA258" s="38"/>
      <c r="ZB258" s="38"/>
      <c r="ZC258" s="38"/>
      <c r="ZD258" s="38"/>
      <c r="ZE258" s="38"/>
      <c r="ZF258" s="38"/>
      <c r="ZG258" s="38"/>
      <c r="ZH258" s="38"/>
      <c r="ZI258" s="38"/>
      <c r="ZJ258" s="38"/>
      <c r="ZK258" s="38"/>
      <c r="ZL258" s="38"/>
      <c r="ZM258" s="38"/>
      <c r="ZN258" s="38"/>
      <c r="ZO258" s="38"/>
      <c r="ZP258" s="38"/>
      <c r="ZQ258" s="38">
        <v>10</v>
      </c>
      <c r="ZR258" s="38"/>
      <c r="ZS258" s="38"/>
      <c r="ZT258" s="38"/>
      <c r="ZU258" s="38"/>
      <c r="ZV258" s="38"/>
      <c r="ZW258" s="38"/>
      <c r="ZX258" s="38"/>
      <c r="ZY258" s="38"/>
      <c r="ZZ258" s="38"/>
      <c r="AAA258" s="38"/>
      <c r="AAB258" s="38"/>
      <c r="AAC258" s="38">
        <v>10</v>
      </c>
      <c r="AAD258" s="38"/>
      <c r="AAE258" s="38"/>
      <c r="AAF258" s="38"/>
      <c r="AAG258" s="38"/>
      <c r="AAH258" s="38"/>
      <c r="AAI258" s="38"/>
      <c r="AAJ258" s="31">
        <f t="shared" si="21"/>
        <v>0</v>
      </c>
      <c r="AAK258" s="5"/>
      <c r="AAL258" s="7"/>
      <c r="AAM258" s="7"/>
      <c r="AAN258" s="7"/>
      <c r="AAO258" s="7"/>
      <c r="AAP258" s="7"/>
      <c r="AAQ258" s="7"/>
      <c r="AAR258" s="7"/>
      <c r="AAS258" s="7"/>
      <c r="AAT258" s="7"/>
      <c r="AAU258" s="7"/>
      <c r="AAV258" s="7"/>
      <c r="AAW258" s="7"/>
      <c r="AAX258" s="7"/>
      <c r="AAY258" s="7"/>
      <c r="AAZ258" s="7"/>
      <c r="ABA258" s="7"/>
      <c r="ABB258" s="7"/>
      <c r="ABC258" s="7"/>
      <c r="ABD258" s="7"/>
      <c r="ABE258" s="7"/>
      <c r="ABF258" s="7"/>
      <c r="ABG258" s="7"/>
      <c r="ABH258" s="7"/>
    </row>
    <row r="259" spans="1:736" x14ac:dyDescent="0.25">
      <c r="A259" s="43" t="s">
        <v>107</v>
      </c>
      <c r="B259" s="77">
        <f t="shared" si="20"/>
        <v>0</v>
      </c>
      <c r="C259" s="69">
        <v>10</v>
      </c>
      <c r="D259" s="71">
        <v>43437</v>
      </c>
      <c r="E259" s="79">
        <v>22.86</v>
      </c>
      <c r="F259" s="79">
        <f t="shared" si="23"/>
        <v>0</v>
      </c>
      <c r="G259" s="77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  <c r="AL259" s="38"/>
      <c r="AM259" s="38"/>
      <c r="AN259" s="38"/>
      <c r="AO259" s="38"/>
      <c r="AP259" s="38"/>
      <c r="AQ259" s="38"/>
      <c r="AR259" s="38"/>
      <c r="AS259" s="38"/>
      <c r="AT259" s="38"/>
      <c r="AU259" s="38"/>
      <c r="AV259" s="38"/>
      <c r="AW259" s="38"/>
      <c r="AX259" s="38"/>
      <c r="AY259" s="38"/>
      <c r="AZ259" s="38"/>
      <c r="BA259" s="38"/>
      <c r="BB259" s="38"/>
      <c r="BC259" s="38"/>
      <c r="BD259" s="38"/>
      <c r="BE259" s="38"/>
      <c r="BF259" s="38"/>
      <c r="BG259" s="38"/>
      <c r="BH259" s="38"/>
      <c r="BI259" s="38"/>
      <c r="BJ259" s="38"/>
      <c r="BK259" s="38"/>
      <c r="BL259" s="38"/>
      <c r="BM259" s="38"/>
      <c r="BN259" s="38"/>
      <c r="BO259" s="38"/>
      <c r="BP259" s="38"/>
      <c r="BQ259" s="38"/>
      <c r="BR259" s="38"/>
      <c r="BS259" s="38"/>
      <c r="BT259" s="38"/>
      <c r="BU259" s="38"/>
      <c r="BV259" s="38"/>
      <c r="BW259" s="38"/>
      <c r="BX259" s="38"/>
      <c r="BY259" s="38"/>
      <c r="BZ259" s="38"/>
      <c r="CA259" s="38"/>
      <c r="CB259" s="38"/>
      <c r="CC259" s="38"/>
      <c r="CD259" s="38"/>
      <c r="CE259" s="38"/>
      <c r="CF259" s="38"/>
      <c r="CG259" s="38"/>
      <c r="CH259" s="38"/>
      <c r="CI259" s="38"/>
      <c r="CJ259" s="38"/>
      <c r="CK259" s="38"/>
      <c r="CL259" s="38"/>
      <c r="CM259" s="38"/>
      <c r="CN259" s="38"/>
      <c r="CO259" s="38"/>
      <c r="CP259" s="38"/>
      <c r="CQ259" s="38"/>
      <c r="CR259" s="38"/>
      <c r="CS259" s="38"/>
      <c r="CT259" s="38"/>
      <c r="CU259" s="38"/>
      <c r="CV259" s="38"/>
      <c r="CW259" s="38"/>
      <c r="CX259" s="38"/>
      <c r="CY259" s="38"/>
      <c r="CZ259" s="38"/>
      <c r="DA259" s="38"/>
      <c r="DB259" s="38"/>
      <c r="DC259" s="38"/>
      <c r="DD259" s="38"/>
      <c r="DE259" s="38"/>
      <c r="DF259" s="38">
        <v>6</v>
      </c>
      <c r="DG259" s="38"/>
      <c r="DH259" s="38"/>
      <c r="DI259" s="38"/>
      <c r="DJ259" s="38"/>
      <c r="DK259" s="38"/>
      <c r="DL259" s="38"/>
      <c r="DM259" s="38"/>
      <c r="DN259" s="38"/>
      <c r="DO259" s="38"/>
      <c r="DP259" s="38"/>
      <c r="DQ259" s="38"/>
      <c r="DR259" s="38"/>
      <c r="DS259" s="38"/>
      <c r="DT259" s="38"/>
      <c r="DU259" s="38">
        <v>6</v>
      </c>
      <c r="DV259" s="38"/>
      <c r="DW259" s="38"/>
      <c r="DX259" s="38"/>
      <c r="DY259" s="38"/>
      <c r="DZ259" s="38"/>
      <c r="EA259" s="38"/>
      <c r="EB259" s="38"/>
      <c r="EC259" s="38"/>
      <c r="ED259" s="38"/>
      <c r="EE259" s="38"/>
      <c r="EF259" s="38"/>
      <c r="EG259" s="38"/>
      <c r="EH259" s="38"/>
      <c r="EI259" s="38"/>
      <c r="EJ259" s="38"/>
      <c r="EK259" s="38"/>
      <c r="EL259" s="38"/>
      <c r="EM259" s="38"/>
      <c r="EN259" s="38"/>
      <c r="EO259" s="38"/>
      <c r="EP259" s="38"/>
      <c r="EQ259" s="38"/>
      <c r="ER259" s="38"/>
      <c r="ES259" s="38"/>
      <c r="ET259" s="38"/>
      <c r="EU259" s="38"/>
      <c r="EV259" s="38"/>
      <c r="EW259" s="38"/>
      <c r="EX259" s="38"/>
      <c r="EY259" s="38"/>
      <c r="EZ259" s="38"/>
      <c r="FA259" s="38"/>
      <c r="FB259" s="38"/>
      <c r="FC259" s="38"/>
      <c r="FD259" s="38"/>
      <c r="FE259" s="38"/>
      <c r="FF259" s="38"/>
      <c r="FG259" s="38"/>
      <c r="FH259" s="38"/>
      <c r="FI259" s="38"/>
      <c r="FJ259" s="38"/>
      <c r="FK259" s="38"/>
      <c r="FL259" s="38"/>
      <c r="FM259" s="38"/>
      <c r="FN259" s="38"/>
      <c r="FO259" s="38"/>
      <c r="FP259" s="38"/>
      <c r="FQ259" s="38"/>
      <c r="FR259" s="38"/>
      <c r="FS259" s="38"/>
      <c r="FT259" s="38"/>
      <c r="FU259" s="38"/>
      <c r="FV259" s="38"/>
      <c r="FW259" s="38"/>
      <c r="FX259" s="38"/>
      <c r="FY259" s="38"/>
      <c r="FZ259" s="38"/>
      <c r="GA259" s="38"/>
      <c r="GB259" s="38"/>
      <c r="GC259" s="38"/>
      <c r="GD259" s="38"/>
      <c r="GE259" s="38"/>
      <c r="GF259" s="38"/>
      <c r="GG259" s="38"/>
      <c r="GH259" s="38"/>
      <c r="GI259" s="38"/>
      <c r="GJ259" s="38"/>
      <c r="GK259" s="38"/>
      <c r="GL259" s="38"/>
      <c r="GM259" s="38"/>
      <c r="GN259" s="38"/>
      <c r="GO259" s="38"/>
      <c r="GP259" s="38"/>
      <c r="GQ259" s="38"/>
      <c r="GR259" s="38"/>
      <c r="GS259" s="38"/>
      <c r="GT259" s="38"/>
      <c r="GU259" s="38"/>
      <c r="GV259" s="38"/>
      <c r="GW259" s="38"/>
      <c r="GX259" s="38"/>
      <c r="GY259" s="38"/>
      <c r="GZ259" s="38"/>
      <c r="HA259" s="38"/>
      <c r="HB259" s="38"/>
      <c r="HC259" s="38"/>
      <c r="HD259" s="38"/>
      <c r="HE259" s="38"/>
      <c r="HF259" s="38"/>
      <c r="HG259" s="38"/>
      <c r="HH259" s="38"/>
      <c r="HI259" s="38"/>
      <c r="HJ259" s="38"/>
      <c r="HK259" s="38"/>
      <c r="HL259" s="38"/>
      <c r="HM259" s="38"/>
      <c r="HN259" s="38"/>
      <c r="HO259" s="38"/>
      <c r="HP259" s="38"/>
      <c r="HQ259" s="38"/>
      <c r="HR259" s="38"/>
      <c r="HS259" s="38"/>
      <c r="HT259" s="38"/>
      <c r="HU259" s="38"/>
      <c r="HV259" s="38"/>
      <c r="HW259" s="38"/>
      <c r="HX259" s="38"/>
      <c r="HY259" s="38"/>
      <c r="HZ259" s="38"/>
      <c r="IA259" s="38"/>
      <c r="IB259" s="38"/>
      <c r="IC259" s="38"/>
      <c r="ID259" s="38"/>
      <c r="IE259" s="38"/>
      <c r="IF259" s="38"/>
      <c r="IG259" s="38"/>
      <c r="IH259" s="38"/>
      <c r="II259" s="38"/>
      <c r="IJ259" s="38"/>
      <c r="IK259" s="38"/>
      <c r="IL259" s="38"/>
      <c r="IM259" s="38"/>
      <c r="IN259" s="38"/>
      <c r="IO259" s="38"/>
      <c r="IP259" s="38"/>
      <c r="IQ259" s="38"/>
      <c r="IR259" s="38"/>
      <c r="IS259" s="38"/>
      <c r="IT259" s="38"/>
      <c r="IU259" s="38"/>
      <c r="IV259" s="38"/>
      <c r="IW259" s="38"/>
      <c r="IX259" s="38"/>
      <c r="IY259" s="38"/>
      <c r="IZ259" s="38"/>
      <c r="JA259" s="38"/>
      <c r="JB259" s="38"/>
      <c r="JC259" s="38"/>
      <c r="JD259" s="38"/>
      <c r="JE259" s="38"/>
      <c r="JF259" s="38"/>
      <c r="JG259" s="38"/>
      <c r="JH259" s="38"/>
      <c r="JI259" s="38"/>
      <c r="JJ259" s="38"/>
      <c r="JK259" s="38"/>
      <c r="JL259" s="38"/>
      <c r="JM259" s="38"/>
      <c r="JN259" s="38"/>
      <c r="JO259" s="38"/>
      <c r="JP259" s="38"/>
      <c r="JQ259" s="38"/>
      <c r="JR259" s="38"/>
      <c r="JS259" s="38"/>
      <c r="JT259" s="38"/>
      <c r="JU259" s="38"/>
      <c r="JV259" s="38"/>
      <c r="JW259" s="38"/>
      <c r="JX259" s="38"/>
      <c r="JY259" s="38"/>
      <c r="JZ259" s="38"/>
      <c r="KA259" s="38"/>
      <c r="KB259" s="38"/>
      <c r="KC259" s="38"/>
      <c r="KD259" s="38"/>
      <c r="KE259" s="38"/>
      <c r="KF259" s="38"/>
      <c r="KG259" s="38"/>
      <c r="KH259" s="38"/>
      <c r="KI259" s="38"/>
      <c r="KJ259" s="38"/>
      <c r="KK259" s="38"/>
      <c r="KL259" s="38"/>
      <c r="KM259" s="38"/>
      <c r="KN259" s="38"/>
      <c r="KO259" s="38"/>
      <c r="KP259" s="38"/>
      <c r="KQ259" s="38"/>
      <c r="KR259" s="38"/>
      <c r="KS259" s="38"/>
      <c r="KT259" s="38"/>
      <c r="KU259" s="38"/>
      <c r="KV259" s="38"/>
      <c r="KW259" s="38"/>
      <c r="KX259" s="38"/>
      <c r="KY259" s="38"/>
      <c r="KZ259" s="38"/>
      <c r="LA259" s="38"/>
      <c r="LB259" s="38"/>
      <c r="LC259" s="38"/>
      <c r="LD259" s="38"/>
      <c r="LE259" s="38"/>
      <c r="LF259" s="38"/>
      <c r="LG259" s="38"/>
      <c r="LH259" s="38"/>
      <c r="LI259" s="38"/>
      <c r="LJ259" s="38"/>
      <c r="LK259" s="38"/>
      <c r="LL259" s="38"/>
      <c r="LM259" s="38"/>
      <c r="LN259" s="38"/>
      <c r="LO259" s="38"/>
      <c r="LP259" s="38"/>
      <c r="LQ259" s="38"/>
      <c r="LR259" s="38"/>
      <c r="LS259" s="38"/>
      <c r="LT259" s="38"/>
      <c r="LU259" s="38"/>
      <c r="LV259" s="38"/>
      <c r="LW259" s="38"/>
      <c r="LX259" s="38"/>
      <c r="LY259" s="38"/>
      <c r="LZ259" s="38"/>
      <c r="MA259" s="38"/>
      <c r="MB259" s="38"/>
      <c r="MC259" s="38"/>
      <c r="MD259" s="38"/>
      <c r="ME259" s="38"/>
      <c r="MF259" s="38"/>
      <c r="MG259" s="38"/>
      <c r="MH259" s="38"/>
      <c r="MI259" s="38"/>
      <c r="MJ259" s="38"/>
      <c r="MK259" s="38"/>
      <c r="ML259" s="38"/>
      <c r="MM259" s="38"/>
      <c r="MN259" s="38"/>
      <c r="MO259" s="38"/>
      <c r="MP259" s="38"/>
      <c r="MQ259" s="38"/>
      <c r="MR259" s="38"/>
      <c r="MS259" s="38"/>
      <c r="MT259" s="38"/>
      <c r="MU259" s="38"/>
      <c r="MV259" s="38"/>
      <c r="MW259" s="38"/>
      <c r="MX259" s="38"/>
      <c r="MY259" s="38"/>
      <c r="MZ259" s="38"/>
      <c r="NA259" s="38"/>
      <c r="NB259" s="38"/>
      <c r="NC259" s="38"/>
      <c r="ND259" s="38"/>
      <c r="NE259" s="38"/>
      <c r="NF259" s="38"/>
      <c r="NG259" s="38"/>
      <c r="NH259" s="38"/>
      <c r="NI259" s="38"/>
      <c r="NJ259" s="38"/>
      <c r="NK259" s="38"/>
      <c r="NL259" s="38"/>
      <c r="NM259" s="38"/>
      <c r="NN259" s="38"/>
      <c r="NO259" s="38"/>
      <c r="NP259" s="38"/>
      <c r="NQ259" s="38"/>
      <c r="NR259" s="38"/>
      <c r="NS259" s="38"/>
      <c r="NT259" s="38"/>
      <c r="NU259" s="38"/>
      <c r="NV259" s="38"/>
      <c r="NW259" s="38"/>
      <c r="NX259" s="38"/>
      <c r="NY259" s="38"/>
      <c r="NZ259" s="38"/>
      <c r="OA259" s="38"/>
      <c r="OB259" s="38"/>
      <c r="OC259" s="38"/>
      <c r="OD259" s="38"/>
      <c r="OE259" s="38"/>
      <c r="OF259" s="38"/>
      <c r="OG259" s="38"/>
      <c r="OH259" s="38"/>
      <c r="OI259" s="38"/>
      <c r="OJ259" s="38"/>
      <c r="OK259" s="38"/>
      <c r="OL259" s="38"/>
      <c r="OM259" s="38"/>
      <c r="ON259" s="38"/>
      <c r="OO259" s="38"/>
      <c r="OP259" s="38"/>
      <c r="OQ259" s="38"/>
      <c r="OR259" s="38"/>
      <c r="OS259" s="38"/>
      <c r="OT259" s="38"/>
      <c r="OU259" s="38"/>
      <c r="OV259" s="38"/>
      <c r="OW259" s="38"/>
      <c r="OX259" s="38"/>
      <c r="OY259" s="38"/>
      <c r="OZ259" s="38"/>
      <c r="PA259" s="38"/>
      <c r="PB259" s="38"/>
      <c r="PC259" s="38"/>
      <c r="PD259" s="38"/>
      <c r="PE259" s="38"/>
      <c r="PF259" s="38"/>
      <c r="PG259" s="38"/>
      <c r="PH259" s="38"/>
      <c r="PI259" s="38"/>
      <c r="PJ259" s="38"/>
      <c r="PK259" s="38"/>
      <c r="PL259" s="38"/>
      <c r="PM259" s="38"/>
      <c r="PN259" s="38"/>
      <c r="PO259" s="38"/>
      <c r="PP259" s="38"/>
      <c r="PQ259" s="38"/>
      <c r="PR259" s="38"/>
      <c r="PS259" s="38"/>
      <c r="PT259" s="38"/>
      <c r="PU259" s="38"/>
      <c r="PV259" s="38"/>
      <c r="PW259" s="38"/>
      <c r="PX259" s="38"/>
      <c r="PY259" s="38"/>
      <c r="PZ259" s="38"/>
      <c r="QA259" s="38"/>
      <c r="QB259" s="38"/>
      <c r="QC259" s="38"/>
      <c r="QD259" s="38"/>
      <c r="QE259" s="38"/>
      <c r="QF259" s="38"/>
      <c r="QG259" s="38"/>
      <c r="QH259" s="38"/>
      <c r="QI259" s="38"/>
      <c r="QJ259" s="38"/>
      <c r="QK259" s="38"/>
      <c r="QL259" s="38"/>
      <c r="QM259" s="38"/>
      <c r="QN259" s="38"/>
      <c r="QO259" s="38"/>
      <c r="QP259" s="38"/>
      <c r="QQ259" s="38"/>
      <c r="QR259" s="38"/>
      <c r="QS259" s="38"/>
      <c r="QT259" s="38"/>
      <c r="QU259" s="38"/>
      <c r="QV259" s="38"/>
      <c r="QW259" s="38"/>
      <c r="QX259" s="38"/>
      <c r="QY259" s="38"/>
      <c r="QZ259" s="38"/>
      <c r="RA259" s="38"/>
      <c r="RB259" s="38"/>
      <c r="RC259" s="38"/>
      <c r="RD259" s="38"/>
      <c r="RE259" s="38"/>
      <c r="RF259" s="38"/>
      <c r="RG259" s="38"/>
      <c r="RH259" s="38"/>
      <c r="RI259" s="38"/>
      <c r="RJ259" s="38"/>
      <c r="RK259" s="38"/>
      <c r="RL259" s="38"/>
      <c r="RM259" s="38"/>
      <c r="RN259" s="38"/>
      <c r="RO259" s="38"/>
      <c r="RP259" s="38"/>
      <c r="RQ259" s="38"/>
      <c r="RR259" s="38"/>
      <c r="RS259" s="38"/>
      <c r="RT259" s="38"/>
      <c r="RU259" s="38"/>
      <c r="RV259" s="38"/>
      <c r="RW259" s="38"/>
      <c r="RX259" s="38"/>
      <c r="RY259" s="38"/>
      <c r="RZ259" s="38"/>
      <c r="SA259" s="38"/>
      <c r="SB259" s="38"/>
      <c r="SC259" s="38"/>
      <c r="SD259" s="38"/>
      <c r="SE259" s="38"/>
      <c r="SF259" s="38"/>
      <c r="SG259" s="38"/>
      <c r="SH259" s="38"/>
      <c r="SI259" s="38"/>
      <c r="SJ259" s="38"/>
      <c r="SK259" s="38"/>
      <c r="SL259" s="38"/>
      <c r="SM259" s="38"/>
      <c r="SN259" s="38"/>
      <c r="SO259" s="38"/>
      <c r="SP259" s="38"/>
      <c r="SQ259" s="38"/>
      <c r="SR259" s="38"/>
      <c r="SS259" s="38"/>
      <c r="ST259" s="38"/>
      <c r="SU259" s="38"/>
      <c r="SV259" s="38"/>
      <c r="SW259" s="38"/>
      <c r="SX259" s="38"/>
      <c r="SY259" s="38"/>
      <c r="SZ259" s="38"/>
      <c r="TA259" s="38"/>
      <c r="TB259" s="38"/>
      <c r="TC259" s="38"/>
      <c r="TD259" s="38"/>
      <c r="TE259" s="38"/>
      <c r="TF259" s="38"/>
      <c r="TG259" s="38"/>
      <c r="TH259" s="38"/>
      <c r="TI259" s="38"/>
      <c r="TJ259" s="38"/>
      <c r="TK259" s="38"/>
      <c r="TL259" s="38"/>
      <c r="TM259" s="38"/>
      <c r="TN259" s="38"/>
      <c r="TO259" s="38"/>
      <c r="TP259" s="38"/>
      <c r="TQ259" s="38"/>
      <c r="TR259" s="38"/>
      <c r="TS259" s="38"/>
      <c r="TT259" s="38"/>
      <c r="TU259" s="38"/>
      <c r="TV259" s="38"/>
      <c r="TW259" s="38"/>
      <c r="TX259" s="38"/>
      <c r="TY259" s="38"/>
      <c r="TZ259" s="38"/>
      <c r="UA259" s="38"/>
      <c r="UB259" s="38"/>
      <c r="UC259" s="38"/>
      <c r="UD259" s="38"/>
      <c r="UE259" s="38"/>
      <c r="UF259" s="38"/>
      <c r="UG259" s="38"/>
      <c r="UH259" s="38"/>
      <c r="UI259" s="38"/>
      <c r="UJ259" s="38"/>
      <c r="UK259" s="38"/>
      <c r="UL259" s="38"/>
      <c r="UM259" s="38"/>
      <c r="UN259" s="38"/>
      <c r="UO259" s="38"/>
      <c r="UP259" s="38"/>
      <c r="UQ259" s="38"/>
      <c r="UR259" s="38"/>
      <c r="US259" s="38"/>
      <c r="UT259" s="38"/>
      <c r="UU259" s="38"/>
      <c r="UV259" s="38"/>
      <c r="UW259" s="38"/>
      <c r="UX259" s="38"/>
      <c r="UY259" s="38"/>
      <c r="UZ259" s="38"/>
      <c r="VA259" s="38"/>
      <c r="VB259" s="38"/>
      <c r="VC259" s="38"/>
      <c r="VD259" s="38"/>
      <c r="VE259" s="38"/>
      <c r="VF259" s="38"/>
      <c r="VG259" s="38"/>
      <c r="VH259" s="38"/>
      <c r="VI259" s="38"/>
      <c r="VJ259" s="38"/>
      <c r="VK259" s="38"/>
      <c r="VL259" s="38"/>
      <c r="VM259" s="38"/>
      <c r="VN259" s="38"/>
      <c r="VO259" s="38"/>
      <c r="VP259" s="38"/>
      <c r="VQ259" s="38"/>
      <c r="VR259" s="38"/>
      <c r="VS259" s="38"/>
      <c r="VT259" s="38"/>
      <c r="VU259" s="38">
        <v>70</v>
      </c>
      <c r="VV259" s="38"/>
      <c r="VW259" s="38"/>
      <c r="VX259" s="38"/>
      <c r="VY259" s="38"/>
      <c r="VZ259" s="38"/>
      <c r="WA259" s="38"/>
      <c r="WB259" s="38"/>
      <c r="WC259" s="38"/>
      <c r="WD259" s="38"/>
      <c r="WE259" s="38"/>
      <c r="WF259" s="38">
        <v>70</v>
      </c>
      <c r="WG259" s="38"/>
      <c r="WH259" s="38"/>
      <c r="WI259" s="38"/>
      <c r="WJ259" s="38"/>
      <c r="WK259" s="38"/>
      <c r="WL259" s="38"/>
      <c r="WM259" s="38"/>
      <c r="WN259" s="38"/>
      <c r="WO259" s="38"/>
      <c r="WP259" s="38"/>
      <c r="WQ259" s="38"/>
      <c r="WR259" s="38"/>
      <c r="WS259" s="38"/>
      <c r="WT259" s="38"/>
      <c r="WU259" s="38"/>
      <c r="WV259" s="38"/>
      <c r="WW259" s="38"/>
      <c r="WX259" s="38"/>
      <c r="WY259" s="38"/>
      <c r="WZ259" s="38"/>
      <c r="XA259" s="38"/>
      <c r="XB259" s="38"/>
      <c r="XC259" s="38"/>
      <c r="XD259" s="38"/>
      <c r="XE259" s="38"/>
      <c r="XF259" s="38"/>
      <c r="XG259" s="38"/>
      <c r="XH259" s="38">
        <v>80</v>
      </c>
      <c r="XI259" s="38"/>
      <c r="XJ259" s="38"/>
      <c r="XK259" s="38">
        <v>80</v>
      </c>
      <c r="XL259" s="38"/>
      <c r="XM259" s="38"/>
      <c r="XN259" s="38"/>
      <c r="XO259" s="38"/>
      <c r="XP259" s="38"/>
      <c r="XQ259" s="38"/>
      <c r="XR259" s="38"/>
      <c r="XS259" s="38"/>
      <c r="XT259" s="38"/>
      <c r="XU259" s="38"/>
      <c r="XV259" s="38"/>
      <c r="XW259" s="38"/>
      <c r="XX259" s="38"/>
      <c r="XY259" s="38"/>
      <c r="XZ259" s="38"/>
      <c r="YA259" s="38"/>
      <c r="YB259" s="38"/>
      <c r="YC259" s="38"/>
      <c r="YD259" s="38"/>
      <c r="YE259" s="38"/>
      <c r="YF259" s="38"/>
      <c r="YG259" s="38"/>
      <c r="YH259" s="38"/>
      <c r="YI259" s="38"/>
      <c r="YJ259" s="38"/>
      <c r="YK259" s="38"/>
      <c r="YL259" s="38"/>
      <c r="YM259" s="38"/>
      <c r="YN259" s="38"/>
      <c r="YO259" s="38"/>
      <c r="YP259" s="38"/>
      <c r="YQ259" s="38"/>
      <c r="YR259" s="38"/>
      <c r="YS259" s="38"/>
      <c r="YT259" s="38"/>
      <c r="YU259" s="38"/>
      <c r="YV259" s="38"/>
      <c r="YW259" s="38"/>
      <c r="YX259" s="38"/>
      <c r="YY259" s="38"/>
      <c r="YZ259" s="38"/>
      <c r="ZA259" s="38"/>
      <c r="ZB259" s="38"/>
      <c r="ZC259" s="38"/>
      <c r="ZD259" s="38"/>
      <c r="ZE259" s="38"/>
      <c r="ZF259" s="38"/>
      <c r="ZG259" s="38"/>
      <c r="ZH259" s="38"/>
      <c r="ZI259" s="38"/>
      <c r="ZJ259" s="38"/>
      <c r="ZK259" s="38"/>
      <c r="ZL259" s="38"/>
      <c r="ZM259" s="38"/>
      <c r="ZN259" s="38"/>
      <c r="ZO259" s="38"/>
      <c r="ZP259" s="38"/>
      <c r="ZQ259" s="38"/>
      <c r="ZR259" s="38"/>
      <c r="ZS259" s="38"/>
      <c r="ZT259" s="38"/>
      <c r="ZU259" s="38"/>
      <c r="ZV259" s="38"/>
      <c r="ZW259" s="38"/>
      <c r="ZX259" s="38"/>
      <c r="ZY259" s="38"/>
      <c r="ZZ259" s="38"/>
      <c r="AAA259" s="38"/>
      <c r="AAB259" s="38"/>
      <c r="AAC259" s="38"/>
      <c r="AAD259" s="38"/>
      <c r="AAE259" s="38"/>
      <c r="AAF259" s="38"/>
      <c r="AAG259" s="38"/>
      <c r="AAH259" s="38"/>
      <c r="AAI259" s="38"/>
      <c r="AAJ259" s="31">
        <f t="shared" si="21"/>
        <v>0</v>
      </c>
      <c r="AAK259" s="5"/>
      <c r="AAL259" s="7"/>
      <c r="AAM259" s="7"/>
      <c r="AAN259" s="7"/>
      <c r="AAO259" s="7"/>
      <c r="AAP259" s="7"/>
      <c r="AAQ259" s="7"/>
      <c r="AAR259" s="7"/>
      <c r="AAS259" s="7"/>
      <c r="AAT259" s="7"/>
      <c r="AAU259" s="7"/>
      <c r="AAV259" s="7"/>
      <c r="AAW259" s="7"/>
      <c r="AAX259" s="7"/>
      <c r="AAY259" s="7"/>
      <c r="AAZ259" s="7"/>
      <c r="ABA259" s="7"/>
      <c r="ABB259" s="7"/>
      <c r="ABC259" s="7"/>
      <c r="ABD259" s="7"/>
      <c r="ABE259" s="7"/>
      <c r="ABF259" s="7"/>
      <c r="ABG259" s="7"/>
      <c r="ABH259" s="7"/>
    </row>
    <row r="260" spans="1:736" x14ac:dyDescent="0.25">
      <c r="A260" s="43" t="s">
        <v>107</v>
      </c>
      <c r="B260" s="77">
        <f t="shared" ref="B260:B277" si="25">SUMIF(G$3:AAI$3,"прих",G260:AAI260)-SUMIF(G$3:AAI$3,"отгр",G260:AAI260)</f>
        <v>0</v>
      </c>
      <c r="C260" s="69">
        <v>1</v>
      </c>
      <c r="D260" s="71">
        <v>43461</v>
      </c>
      <c r="E260" s="79">
        <v>22.22</v>
      </c>
      <c r="F260" s="79">
        <f t="shared" si="23"/>
        <v>0</v>
      </c>
      <c r="G260" s="77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  <c r="AL260" s="38"/>
      <c r="AM260" s="38"/>
      <c r="AN260" s="38"/>
      <c r="AO260" s="38"/>
      <c r="AP260" s="38"/>
      <c r="AQ260" s="38"/>
      <c r="AR260" s="38"/>
      <c r="AS260" s="38"/>
      <c r="AT260" s="38"/>
      <c r="AU260" s="38"/>
      <c r="AV260" s="38"/>
      <c r="AW260" s="38"/>
      <c r="AX260" s="38"/>
      <c r="AY260" s="38"/>
      <c r="AZ260" s="38"/>
      <c r="BA260" s="38"/>
      <c r="BB260" s="38"/>
      <c r="BC260" s="38"/>
      <c r="BD260" s="38"/>
      <c r="BE260" s="38"/>
      <c r="BF260" s="38"/>
      <c r="BG260" s="38"/>
      <c r="BH260" s="38"/>
      <c r="BI260" s="38"/>
      <c r="BJ260" s="38"/>
      <c r="BK260" s="38"/>
      <c r="BL260" s="38"/>
      <c r="BM260" s="38"/>
      <c r="BN260" s="38"/>
      <c r="BO260" s="38"/>
      <c r="BP260" s="38"/>
      <c r="BQ260" s="38"/>
      <c r="BR260" s="38"/>
      <c r="BS260" s="38"/>
      <c r="BT260" s="38"/>
      <c r="BU260" s="38"/>
      <c r="BV260" s="38"/>
      <c r="BW260" s="38"/>
      <c r="BX260" s="38"/>
      <c r="BY260" s="38"/>
      <c r="BZ260" s="38"/>
      <c r="CA260" s="38"/>
      <c r="CB260" s="38"/>
      <c r="CC260" s="38"/>
      <c r="CD260" s="38"/>
      <c r="CE260" s="38"/>
      <c r="CF260" s="38"/>
      <c r="CG260" s="38"/>
      <c r="CH260" s="38"/>
      <c r="CI260" s="38"/>
      <c r="CJ260" s="38"/>
      <c r="CK260" s="38"/>
      <c r="CL260" s="38"/>
      <c r="CM260" s="38"/>
      <c r="CN260" s="38"/>
      <c r="CO260" s="38"/>
      <c r="CP260" s="38"/>
      <c r="CQ260" s="38"/>
      <c r="CR260" s="38"/>
      <c r="CS260" s="38"/>
      <c r="CT260" s="38"/>
      <c r="CU260" s="38"/>
      <c r="CV260" s="38"/>
      <c r="CW260" s="38"/>
      <c r="CX260" s="38"/>
      <c r="CY260" s="38"/>
      <c r="CZ260" s="38"/>
      <c r="DA260" s="38"/>
      <c r="DB260" s="38"/>
      <c r="DC260" s="38"/>
      <c r="DD260" s="38"/>
      <c r="DE260" s="38"/>
      <c r="DF260" s="38"/>
      <c r="DG260" s="38">
        <v>50</v>
      </c>
      <c r="DH260" s="38"/>
      <c r="DI260" s="38"/>
      <c r="DJ260" s="38"/>
      <c r="DK260" s="38"/>
      <c r="DL260" s="38"/>
      <c r="DM260" s="38"/>
      <c r="DN260" s="38"/>
      <c r="DO260" s="38"/>
      <c r="DP260" s="38"/>
      <c r="DQ260" s="38"/>
      <c r="DR260" s="38"/>
      <c r="DS260" s="38"/>
      <c r="DT260" s="38"/>
      <c r="DU260" s="38">
        <v>50</v>
      </c>
      <c r="DV260" s="38"/>
      <c r="DW260" s="38"/>
      <c r="DX260" s="38"/>
      <c r="DY260" s="38"/>
      <c r="DZ260" s="38"/>
      <c r="EA260" s="38"/>
      <c r="EB260" s="38"/>
      <c r="EC260" s="38"/>
      <c r="ED260" s="38"/>
      <c r="EE260" s="38"/>
      <c r="EF260" s="38"/>
      <c r="EG260" s="38"/>
      <c r="EH260" s="38"/>
      <c r="EI260" s="38"/>
      <c r="EJ260" s="38"/>
      <c r="EK260" s="38"/>
      <c r="EL260" s="38"/>
      <c r="EM260" s="38"/>
      <c r="EN260" s="38"/>
      <c r="EO260" s="38"/>
      <c r="EP260" s="38"/>
      <c r="EQ260" s="38"/>
      <c r="ER260" s="38"/>
      <c r="ES260" s="38"/>
      <c r="ET260" s="38"/>
      <c r="EU260" s="38"/>
      <c r="EV260" s="38"/>
      <c r="EW260" s="38"/>
      <c r="EX260" s="38"/>
      <c r="EY260" s="38"/>
      <c r="EZ260" s="38"/>
      <c r="FA260" s="38"/>
      <c r="FB260" s="38"/>
      <c r="FC260" s="38"/>
      <c r="FD260" s="38"/>
      <c r="FE260" s="38"/>
      <c r="FF260" s="38"/>
      <c r="FG260" s="38"/>
      <c r="FH260" s="38"/>
      <c r="FI260" s="38"/>
      <c r="FJ260" s="38"/>
      <c r="FK260" s="38"/>
      <c r="FL260" s="38"/>
      <c r="FM260" s="38"/>
      <c r="FN260" s="38"/>
      <c r="FO260" s="38"/>
      <c r="FP260" s="38"/>
      <c r="FQ260" s="38"/>
      <c r="FR260" s="38"/>
      <c r="FS260" s="38"/>
      <c r="FT260" s="38"/>
      <c r="FU260" s="38"/>
      <c r="FV260" s="38"/>
      <c r="FW260" s="38"/>
      <c r="FX260" s="38"/>
      <c r="FY260" s="38"/>
      <c r="FZ260" s="38"/>
      <c r="GA260" s="38"/>
      <c r="GB260" s="38"/>
      <c r="GC260" s="38"/>
      <c r="GD260" s="38"/>
      <c r="GE260" s="38"/>
      <c r="GF260" s="38"/>
      <c r="GG260" s="38"/>
      <c r="GH260" s="38"/>
      <c r="GI260" s="38">
        <v>80</v>
      </c>
      <c r="GJ260" s="38"/>
      <c r="GK260" s="38"/>
      <c r="GL260" s="38"/>
      <c r="GM260" s="38"/>
      <c r="GN260" s="38"/>
      <c r="GO260" s="38"/>
      <c r="GP260" s="38"/>
      <c r="GQ260" s="38">
        <v>40</v>
      </c>
      <c r="GR260" s="38">
        <v>40</v>
      </c>
      <c r="GS260" s="38"/>
      <c r="GT260" s="38"/>
      <c r="GU260" s="38"/>
      <c r="GV260" s="38"/>
      <c r="GW260" s="38"/>
      <c r="GX260" s="38"/>
      <c r="GY260" s="38"/>
      <c r="GZ260" s="38"/>
      <c r="HA260" s="38"/>
      <c r="HB260" s="38"/>
      <c r="HC260" s="38"/>
      <c r="HD260" s="38"/>
      <c r="HE260" s="38"/>
      <c r="HF260" s="38"/>
      <c r="HG260" s="38"/>
      <c r="HH260" s="38"/>
      <c r="HI260" s="38"/>
      <c r="HJ260" s="38"/>
      <c r="HK260" s="38"/>
      <c r="HL260" s="38"/>
      <c r="HM260" s="38"/>
      <c r="HN260" s="38"/>
      <c r="HO260" s="38"/>
      <c r="HP260" s="38"/>
      <c r="HQ260" s="38"/>
      <c r="HR260" s="38"/>
      <c r="HS260" s="38"/>
      <c r="HT260" s="38"/>
      <c r="HU260" s="38"/>
      <c r="HV260" s="38"/>
      <c r="HW260" s="38"/>
      <c r="HX260" s="38"/>
      <c r="HY260" s="38"/>
      <c r="HZ260" s="38"/>
      <c r="IA260" s="38"/>
      <c r="IB260" s="38"/>
      <c r="IC260" s="38"/>
      <c r="ID260" s="38"/>
      <c r="IE260" s="38"/>
      <c r="IF260" s="38"/>
      <c r="IG260" s="38"/>
      <c r="IH260" s="38"/>
      <c r="II260" s="38"/>
      <c r="IJ260" s="38"/>
      <c r="IK260" s="38"/>
      <c r="IL260" s="38"/>
      <c r="IM260" s="38"/>
      <c r="IN260" s="38"/>
      <c r="IO260" s="38"/>
      <c r="IP260" s="38"/>
      <c r="IQ260" s="38"/>
      <c r="IR260" s="38"/>
      <c r="IS260" s="38"/>
      <c r="IT260" s="38"/>
      <c r="IU260" s="38"/>
      <c r="IV260" s="38"/>
      <c r="IW260" s="38">
        <v>40</v>
      </c>
      <c r="IX260" s="38"/>
      <c r="IY260" s="38">
        <v>40</v>
      </c>
      <c r="IZ260" s="38"/>
      <c r="JA260" s="38"/>
      <c r="JB260" s="38"/>
      <c r="JC260" s="38"/>
      <c r="JD260" s="38"/>
      <c r="JE260" s="38"/>
      <c r="JF260" s="38"/>
      <c r="JG260" s="38"/>
      <c r="JH260" s="38"/>
      <c r="JI260" s="38"/>
      <c r="JJ260" s="38"/>
      <c r="JK260" s="38"/>
      <c r="JL260" s="38"/>
      <c r="JM260" s="38"/>
      <c r="JN260" s="38"/>
      <c r="JO260" s="38"/>
      <c r="JP260" s="38"/>
      <c r="JQ260" s="38"/>
      <c r="JR260" s="38">
        <v>30</v>
      </c>
      <c r="JS260" s="38"/>
      <c r="JT260" s="38"/>
      <c r="JU260" s="38"/>
      <c r="JV260" s="38"/>
      <c r="JW260" s="38"/>
      <c r="JX260" s="38"/>
      <c r="JY260" s="38">
        <v>30</v>
      </c>
      <c r="JZ260" s="38"/>
      <c r="KA260" s="38"/>
      <c r="KB260" s="38"/>
      <c r="KC260" s="38"/>
      <c r="KD260" s="38"/>
      <c r="KE260" s="38"/>
      <c r="KF260" s="38"/>
      <c r="KG260" s="38"/>
      <c r="KH260" s="38"/>
      <c r="KI260" s="38"/>
      <c r="KJ260" s="38"/>
      <c r="KK260" s="38"/>
      <c r="KL260" s="38"/>
      <c r="KM260" s="38"/>
      <c r="KN260" s="38"/>
      <c r="KO260" s="38"/>
      <c r="KP260" s="38"/>
      <c r="KQ260" s="38"/>
      <c r="KR260" s="38"/>
      <c r="KS260" s="38"/>
      <c r="KT260" s="38"/>
      <c r="KU260" s="38"/>
      <c r="KV260" s="38"/>
      <c r="KW260" s="38"/>
      <c r="KX260" s="38"/>
      <c r="KY260" s="38"/>
      <c r="KZ260" s="38"/>
      <c r="LA260" s="38"/>
      <c r="LB260" s="38"/>
      <c r="LC260" s="38"/>
      <c r="LD260" s="38"/>
      <c r="LE260" s="38"/>
      <c r="LF260" s="38"/>
      <c r="LG260" s="38"/>
      <c r="LH260" s="38"/>
      <c r="LI260" s="38"/>
      <c r="LJ260" s="38"/>
      <c r="LK260" s="38"/>
      <c r="LL260" s="38"/>
      <c r="LM260" s="38"/>
      <c r="LN260" s="38"/>
      <c r="LO260" s="38"/>
      <c r="LP260" s="38"/>
      <c r="LQ260" s="38"/>
      <c r="LR260" s="38"/>
      <c r="LS260" s="38"/>
      <c r="LT260" s="38"/>
      <c r="LU260" s="38"/>
      <c r="LV260" s="38"/>
      <c r="LW260" s="38"/>
      <c r="LX260" s="38"/>
      <c r="LY260" s="38"/>
      <c r="LZ260" s="38"/>
      <c r="MA260" s="38"/>
      <c r="MB260" s="38"/>
      <c r="MC260" s="38"/>
      <c r="MD260" s="38"/>
      <c r="ME260" s="38"/>
      <c r="MF260" s="38"/>
      <c r="MG260" s="38"/>
      <c r="MH260" s="38"/>
      <c r="MI260" s="38"/>
      <c r="MJ260" s="38"/>
      <c r="MK260" s="38"/>
      <c r="ML260" s="38"/>
      <c r="MM260" s="38"/>
      <c r="MN260" s="38"/>
      <c r="MO260" s="38"/>
      <c r="MP260" s="38"/>
      <c r="MQ260" s="38"/>
      <c r="MR260" s="38"/>
      <c r="MS260" s="38"/>
      <c r="MT260" s="38"/>
      <c r="MU260" s="38"/>
      <c r="MV260" s="38"/>
      <c r="MW260" s="38"/>
      <c r="MX260" s="38"/>
      <c r="MY260" s="38"/>
      <c r="MZ260" s="38"/>
      <c r="NA260" s="38"/>
      <c r="NB260" s="38"/>
      <c r="NC260" s="38"/>
      <c r="ND260" s="38"/>
      <c r="NE260" s="38"/>
      <c r="NF260" s="38"/>
      <c r="NG260" s="38"/>
      <c r="NH260" s="38"/>
      <c r="NI260" s="38"/>
      <c r="NJ260" s="38"/>
      <c r="NK260" s="38"/>
      <c r="NL260" s="38"/>
      <c r="NM260" s="38"/>
      <c r="NN260" s="38"/>
      <c r="NO260" s="38"/>
      <c r="NP260" s="38"/>
      <c r="NQ260" s="38"/>
      <c r="NR260" s="38"/>
      <c r="NS260" s="38"/>
      <c r="NT260" s="38"/>
      <c r="NU260" s="38"/>
      <c r="NV260" s="38"/>
      <c r="NW260" s="38">
        <v>30</v>
      </c>
      <c r="NX260" s="38"/>
      <c r="NY260" s="38"/>
      <c r="NZ260" s="38"/>
      <c r="OA260" s="38">
        <v>30</v>
      </c>
      <c r="OB260" s="38"/>
      <c r="OC260" s="38"/>
      <c r="OD260" s="38"/>
      <c r="OE260" s="38"/>
      <c r="OF260" s="38"/>
      <c r="OG260" s="38"/>
      <c r="OH260" s="38"/>
      <c r="OI260" s="38"/>
      <c r="OJ260" s="38"/>
      <c r="OK260" s="38"/>
      <c r="OL260" s="38">
        <v>50</v>
      </c>
      <c r="OM260" s="38"/>
      <c r="ON260" s="38"/>
      <c r="OO260" s="38"/>
      <c r="OP260" s="38"/>
      <c r="OQ260" s="38"/>
      <c r="OR260" s="38"/>
      <c r="OS260" s="38"/>
      <c r="OT260" s="38"/>
      <c r="OU260" s="38"/>
      <c r="OV260" s="38"/>
      <c r="OW260" s="38"/>
      <c r="OX260" s="38">
        <v>50</v>
      </c>
      <c r="OY260" s="38"/>
      <c r="OZ260" s="38"/>
      <c r="PA260" s="38"/>
      <c r="PB260" s="38"/>
      <c r="PC260" s="38"/>
      <c r="PD260" s="38"/>
      <c r="PE260" s="38"/>
      <c r="PF260" s="38"/>
      <c r="PG260" s="38"/>
      <c r="PH260" s="38"/>
      <c r="PI260" s="38"/>
      <c r="PJ260" s="38"/>
      <c r="PK260" s="38"/>
      <c r="PL260" s="38"/>
      <c r="PM260" s="38">
        <v>50</v>
      </c>
      <c r="PN260" s="38"/>
      <c r="PO260" s="38"/>
      <c r="PP260" s="38"/>
      <c r="PQ260" s="38"/>
      <c r="PR260" s="38"/>
      <c r="PS260" s="38">
        <v>60</v>
      </c>
      <c r="PT260" s="38"/>
      <c r="PU260" s="38">
        <v>10</v>
      </c>
      <c r="PV260" s="38"/>
      <c r="PW260" s="38"/>
      <c r="PX260" s="38"/>
      <c r="PY260" s="38"/>
      <c r="PZ260" s="38"/>
      <c r="QA260" s="38"/>
      <c r="QB260" s="38"/>
      <c r="QC260" s="38"/>
      <c r="QD260" s="38"/>
      <c r="QE260" s="38"/>
      <c r="QF260" s="38"/>
      <c r="QG260" s="38"/>
      <c r="QH260" s="38"/>
      <c r="QI260" s="38"/>
      <c r="QJ260" s="38"/>
      <c r="QK260" s="38"/>
      <c r="QL260" s="38"/>
      <c r="QM260" s="38"/>
      <c r="QN260" s="38"/>
      <c r="QO260" s="38"/>
      <c r="QP260" s="38"/>
      <c r="QQ260" s="38"/>
      <c r="QR260" s="38"/>
      <c r="QS260" s="38"/>
      <c r="QT260" s="38"/>
      <c r="QU260" s="38"/>
      <c r="QV260" s="38"/>
      <c r="QW260" s="38"/>
      <c r="QX260" s="38"/>
      <c r="QY260" s="38"/>
      <c r="QZ260" s="38"/>
      <c r="RA260" s="38"/>
      <c r="RB260" s="38"/>
      <c r="RC260" s="38"/>
      <c r="RD260" s="38"/>
      <c r="RE260" s="38"/>
      <c r="RF260" s="38"/>
      <c r="RG260" s="38"/>
      <c r="RH260" s="38"/>
      <c r="RI260" s="38"/>
      <c r="RJ260" s="38"/>
      <c r="RK260" s="38"/>
      <c r="RL260" s="38"/>
      <c r="RM260" s="38"/>
      <c r="RN260" s="38"/>
      <c r="RO260" s="38">
        <v>40</v>
      </c>
      <c r="RP260" s="38"/>
      <c r="RQ260" s="38"/>
      <c r="RR260" s="38"/>
      <c r="RS260" s="38"/>
      <c r="RT260" s="38">
        <v>40</v>
      </c>
      <c r="RU260" s="38"/>
      <c r="RV260" s="38"/>
      <c r="RW260" s="38"/>
      <c r="RX260" s="38"/>
      <c r="RY260" s="38"/>
      <c r="RZ260" s="38"/>
      <c r="SA260" s="38"/>
      <c r="SB260" s="38"/>
      <c r="SC260" s="38"/>
      <c r="SD260" s="38"/>
      <c r="SE260" s="38"/>
      <c r="SF260" s="38"/>
      <c r="SG260" s="38"/>
      <c r="SH260" s="38"/>
      <c r="SI260" s="38">
        <v>12</v>
      </c>
      <c r="SJ260" s="38"/>
      <c r="SK260" s="38"/>
      <c r="SL260" s="38"/>
      <c r="SM260" s="38"/>
      <c r="SN260" s="38"/>
      <c r="SO260" s="38"/>
      <c r="SP260" s="38"/>
      <c r="SQ260" s="38">
        <v>12</v>
      </c>
      <c r="SR260" s="38"/>
      <c r="SS260" s="38"/>
      <c r="ST260" s="38"/>
      <c r="SU260" s="38"/>
      <c r="SV260" s="38"/>
      <c r="SW260" s="38"/>
      <c r="SX260" s="38"/>
      <c r="SY260" s="38"/>
      <c r="SZ260" s="38"/>
      <c r="TA260" s="38"/>
      <c r="TB260" s="38"/>
      <c r="TC260" s="38"/>
      <c r="TD260" s="38"/>
      <c r="TE260" s="38"/>
      <c r="TF260" s="38"/>
      <c r="TG260" s="38"/>
      <c r="TH260" s="38"/>
      <c r="TI260" s="38"/>
      <c r="TJ260" s="38"/>
      <c r="TK260" s="38"/>
      <c r="TL260" s="38"/>
      <c r="TM260" s="38"/>
      <c r="TN260" s="38"/>
      <c r="TO260" s="38"/>
      <c r="TP260" s="38"/>
      <c r="TQ260" s="38"/>
      <c r="TR260" s="38"/>
      <c r="TS260" s="38"/>
      <c r="TT260" s="38">
        <v>100</v>
      </c>
      <c r="TU260" s="38"/>
      <c r="TV260" s="38">
        <v>80</v>
      </c>
      <c r="TW260" s="38">
        <v>20</v>
      </c>
      <c r="TX260" s="38"/>
      <c r="TY260" s="38"/>
      <c r="TZ260" s="38"/>
      <c r="UA260" s="38"/>
      <c r="UB260" s="38"/>
      <c r="UC260" s="38"/>
      <c r="UD260" s="38"/>
      <c r="UE260" s="38"/>
      <c r="UF260" s="38"/>
      <c r="UG260" s="38"/>
      <c r="UH260" s="38"/>
      <c r="UI260" s="38"/>
      <c r="UJ260" s="38"/>
      <c r="UK260" s="38"/>
      <c r="UL260" s="38"/>
      <c r="UM260" s="38"/>
      <c r="UN260" s="38"/>
      <c r="UO260" s="38"/>
      <c r="UP260" s="38"/>
      <c r="UQ260" s="38"/>
      <c r="UR260" s="38"/>
      <c r="US260" s="38"/>
      <c r="UT260" s="38"/>
      <c r="UU260" s="38"/>
      <c r="UV260" s="38"/>
      <c r="UW260" s="38"/>
      <c r="UX260" s="38"/>
      <c r="UY260" s="38"/>
      <c r="UZ260" s="38"/>
      <c r="VA260" s="38"/>
      <c r="VB260" s="38"/>
      <c r="VC260" s="38"/>
      <c r="VD260" s="38"/>
      <c r="VE260" s="38"/>
      <c r="VF260" s="38"/>
      <c r="VG260" s="38"/>
      <c r="VH260" s="38"/>
      <c r="VI260" s="38"/>
      <c r="VJ260" s="38"/>
      <c r="VK260" s="38"/>
      <c r="VL260" s="38"/>
      <c r="VM260" s="38"/>
      <c r="VN260" s="38"/>
      <c r="VO260" s="38"/>
      <c r="VP260" s="38"/>
      <c r="VQ260" s="38">
        <v>10</v>
      </c>
      <c r="VR260" s="38"/>
      <c r="VS260" s="38"/>
      <c r="VT260" s="38"/>
      <c r="VU260" s="38">
        <v>10</v>
      </c>
      <c r="VV260" s="38"/>
      <c r="VW260" s="38"/>
      <c r="VX260" s="38"/>
      <c r="VY260" s="38"/>
      <c r="VZ260" s="38"/>
      <c r="WA260" s="38"/>
      <c r="WB260" s="38"/>
      <c r="WC260" s="38"/>
      <c r="WD260" s="38"/>
      <c r="WE260" s="38"/>
      <c r="WF260" s="38"/>
      <c r="WG260" s="38"/>
      <c r="WH260" s="38"/>
      <c r="WI260" s="38"/>
      <c r="WJ260" s="38"/>
      <c r="WK260" s="38"/>
      <c r="WL260" s="38"/>
      <c r="WM260" s="38"/>
      <c r="WN260" s="38"/>
      <c r="WO260" s="38"/>
      <c r="WP260" s="38"/>
      <c r="WQ260" s="38"/>
      <c r="WR260" s="38"/>
      <c r="WS260" s="38"/>
      <c r="WT260" s="38"/>
      <c r="WU260" s="38"/>
      <c r="WV260" s="38"/>
      <c r="WW260" s="38"/>
      <c r="WX260" s="38"/>
      <c r="WY260" s="38"/>
      <c r="WZ260" s="38"/>
      <c r="XA260" s="38"/>
      <c r="XB260" s="38"/>
      <c r="XC260" s="38"/>
      <c r="XD260" s="38"/>
      <c r="XE260" s="38"/>
      <c r="XF260" s="38"/>
      <c r="XG260" s="38"/>
      <c r="XH260" s="38"/>
      <c r="XI260" s="38"/>
      <c r="XJ260" s="38"/>
      <c r="XK260" s="38"/>
      <c r="XL260" s="38"/>
      <c r="XM260" s="38"/>
      <c r="XN260" s="38"/>
      <c r="XO260" s="38"/>
      <c r="XP260" s="38"/>
      <c r="XQ260" s="38"/>
      <c r="XR260" s="38"/>
      <c r="XS260" s="38"/>
      <c r="XT260" s="38"/>
      <c r="XU260" s="38"/>
      <c r="XV260" s="38"/>
      <c r="XW260" s="38"/>
      <c r="XX260" s="38"/>
      <c r="XY260" s="38"/>
      <c r="XZ260" s="38"/>
      <c r="YA260" s="38"/>
      <c r="YB260" s="38"/>
      <c r="YC260" s="38"/>
      <c r="YD260" s="38"/>
      <c r="YE260" s="38"/>
      <c r="YF260" s="38"/>
      <c r="YG260" s="38"/>
      <c r="YH260" s="38"/>
      <c r="YI260" s="38"/>
      <c r="YJ260" s="38"/>
      <c r="YK260" s="38"/>
      <c r="YL260" s="38"/>
      <c r="YM260" s="38"/>
      <c r="YN260" s="38"/>
      <c r="YO260" s="38"/>
      <c r="YP260" s="38"/>
      <c r="YQ260" s="38"/>
      <c r="YR260" s="38"/>
      <c r="YS260" s="38"/>
      <c r="YT260" s="38"/>
      <c r="YU260" s="38"/>
      <c r="YV260" s="38"/>
      <c r="YW260" s="38"/>
      <c r="YX260" s="38"/>
      <c r="YY260" s="38"/>
      <c r="YZ260" s="38"/>
      <c r="ZA260" s="38"/>
      <c r="ZB260" s="38"/>
      <c r="ZC260" s="38"/>
      <c r="ZD260" s="38"/>
      <c r="ZE260" s="38"/>
      <c r="ZF260" s="38"/>
      <c r="ZG260" s="38"/>
      <c r="ZH260" s="38"/>
      <c r="ZI260" s="38"/>
      <c r="ZJ260" s="38"/>
      <c r="ZK260" s="38"/>
      <c r="ZL260" s="38"/>
      <c r="ZM260" s="38"/>
      <c r="ZN260" s="38"/>
      <c r="ZO260" s="38"/>
      <c r="ZP260" s="38"/>
      <c r="ZQ260" s="38">
        <v>1</v>
      </c>
      <c r="ZR260" s="38"/>
      <c r="ZS260" s="38"/>
      <c r="ZT260" s="38"/>
      <c r="ZU260" s="38"/>
      <c r="ZV260" s="38"/>
      <c r="ZW260" s="38"/>
      <c r="ZX260" s="38"/>
      <c r="ZY260" s="38"/>
      <c r="ZZ260" s="38"/>
      <c r="AAA260" s="38"/>
      <c r="AAB260" s="38"/>
      <c r="AAC260" s="38"/>
      <c r="AAD260" s="38"/>
      <c r="AAE260" s="38">
        <v>1</v>
      </c>
      <c r="AAF260" s="38"/>
      <c r="AAG260" s="38"/>
      <c r="AAH260" s="38"/>
      <c r="AAI260" s="38"/>
      <c r="AAJ260" s="31">
        <f t="shared" ref="AAJ260:AAJ323" si="26">$B260-SUMIF($G$3:$AEX$3,"",$G260:$AEX260)</f>
        <v>0</v>
      </c>
      <c r="AAK260" s="5"/>
      <c r="AAL260" s="7"/>
      <c r="AAM260" s="7"/>
      <c r="AAN260" s="7"/>
      <c r="AAO260" s="7"/>
      <c r="AAP260" s="7"/>
      <c r="AAQ260" s="7"/>
      <c r="AAR260" s="7"/>
      <c r="AAS260" s="7"/>
      <c r="AAT260" s="7"/>
      <c r="AAU260" s="7"/>
      <c r="AAV260" s="7"/>
      <c r="AAW260" s="7"/>
      <c r="AAX260" s="7"/>
      <c r="AAY260" s="7"/>
      <c r="AAZ260" s="7"/>
      <c r="ABA260" s="7"/>
      <c r="ABB260" s="7"/>
      <c r="ABC260" s="7"/>
      <c r="ABD260" s="7"/>
      <c r="ABE260" s="7"/>
      <c r="ABF260" s="7"/>
      <c r="ABG260" s="7"/>
      <c r="ABH260" s="7"/>
    </row>
    <row r="261" spans="1:736" x14ac:dyDescent="0.25">
      <c r="A261" s="43" t="s">
        <v>157</v>
      </c>
      <c r="B261" s="77">
        <f t="shared" si="25"/>
        <v>0</v>
      </c>
      <c r="C261" s="69">
        <v>1</v>
      </c>
      <c r="D261" s="71">
        <v>43087</v>
      </c>
      <c r="E261" s="79">
        <v>68.03</v>
      </c>
      <c r="F261" s="79">
        <f t="shared" si="23"/>
        <v>0</v>
      </c>
      <c r="G261" s="77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  <c r="AL261" s="38"/>
      <c r="AM261" s="38"/>
      <c r="AN261" s="38"/>
      <c r="AO261" s="38"/>
      <c r="AP261" s="38"/>
      <c r="AQ261" s="38"/>
      <c r="AR261" s="38"/>
      <c r="AS261" s="38"/>
      <c r="AT261" s="38"/>
      <c r="AU261" s="38"/>
      <c r="AV261" s="38"/>
      <c r="AW261" s="38"/>
      <c r="AX261" s="38"/>
      <c r="AY261" s="38"/>
      <c r="AZ261" s="38"/>
      <c r="BA261" s="38"/>
      <c r="BB261" s="38"/>
      <c r="BC261" s="38"/>
      <c r="BD261" s="38"/>
      <c r="BE261" s="38"/>
      <c r="BF261" s="38"/>
      <c r="BG261" s="38"/>
      <c r="BH261" s="38"/>
      <c r="BI261" s="38"/>
      <c r="BJ261" s="38"/>
      <c r="BK261" s="38"/>
      <c r="BL261" s="38"/>
      <c r="BM261" s="38"/>
      <c r="BN261" s="38"/>
      <c r="BO261" s="38"/>
      <c r="BP261" s="38"/>
      <c r="BQ261" s="38"/>
      <c r="BR261" s="38"/>
      <c r="BS261" s="38"/>
      <c r="BT261" s="38"/>
      <c r="BU261" s="38"/>
      <c r="BV261" s="38"/>
      <c r="BW261" s="38"/>
      <c r="BX261" s="38"/>
      <c r="BY261" s="38"/>
      <c r="BZ261" s="38"/>
      <c r="CA261" s="38"/>
      <c r="CB261" s="38"/>
      <c r="CC261" s="38"/>
      <c r="CD261" s="38"/>
      <c r="CE261" s="38"/>
      <c r="CF261" s="38"/>
      <c r="CG261" s="38"/>
      <c r="CH261" s="38"/>
      <c r="CI261" s="38"/>
      <c r="CJ261" s="38"/>
      <c r="CK261" s="38"/>
      <c r="CL261" s="38"/>
      <c r="CM261" s="38"/>
      <c r="CN261" s="38"/>
      <c r="CO261" s="38"/>
      <c r="CP261" s="38"/>
      <c r="CQ261" s="38"/>
      <c r="CR261" s="38"/>
      <c r="CS261" s="38"/>
      <c r="CT261" s="38"/>
      <c r="CU261" s="38"/>
      <c r="CV261" s="38"/>
      <c r="CW261" s="38"/>
      <c r="CX261" s="38"/>
      <c r="CY261" s="38"/>
      <c r="CZ261" s="38"/>
      <c r="DA261" s="38"/>
      <c r="DB261" s="38"/>
      <c r="DC261" s="38"/>
      <c r="DD261" s="38"/>
      <c r="DE261" s="38"/>
      <c r="DF261" s="38"/>
      <c r="DG261" s="38"/>
      <c r="DH261" s="38"/>
      <c r="DI261" s="38"/>
      <c r="DJ261" s="38"/>
      <c r="DK261" s="38"/>
      <c r="DL261" s="38"/>
      <c r="DM261" s="38"/>
      <c r="DN261" s="38"/>
      <c r="DO261" s="38"/>
      <c r="DP261" s="38"/>
      <c r="DQ261" s="38"/>
      <c r="DR261" s="38"/>
      <c r="DS261" s="38"/>
      <c r="DT261" s="38"/>
      <c r="DU261" s="38"/>
      <c r="DV261" s="38"/>
      <c r="DW261" s="38"/>
      <c r="DX261" s="38"/>
      <c r="DY261" s="38"/>
      <c r="DZ261" s="38"/>
      <c r="EA261" s="38"/>
      <c r="EB261" s="38"/>
      <c r="EC261" s="38"/>
      <c r="ED261" s="38"/>
      <c r="EE261" s="38"/>
      <c r="EF261" s="38"/>
      <c r="EG261" s="38"/>
      <c r="EH261" s="38"/>
      <c r="EI261" s="38"/>
      <c r="EJ261" s="38"/>
      <c r="EK261" s="38"/>
      <c r="EL261" s="38"/>
      <c r="EM261" s="38"/>
      <c r="EN261" s="38"/>
      <c r="EO261" s="38"/>
      <c r="EP261" s="38"/>
      <c r="EQ261" s="38"/>
      <c r="ER261" s="38"/>
      <c r="ES261" s="38"/>
      <c r="ET261" s="38"/>
      <c r="EU261" s="38"/>
      <c r="EV261" s="38"/>
      <c r="EW261" s="38"/>
      <c r="EX261" s="38"/>
      <c r="EY261" s="38"/>
      <c r="EZ261" s="38"/>
      <c r="FA261" s="38"/>
      <c r="FB261" s="38"/>
      <c r="FC261" s="38"/>
      <c r="FD261" s="38"/>
      <c r="FE261" s="38"/>
      <c r="FF261" s="38"/>
      <c r="FG261" s="38"/>
      <c r="FH261" s="38"/>
      <c r="FI261" s="38"/>
      <c r="FJ261" s="38"/>
      <c r="FK261" s="38"/>
      <c r="FL261" s="38"/>
      <c r="FM261" s="38"/>
      <c r="FN261" s="38"/>
      <c r="FO261" s="38"/>
      <c r="FP261" s="38"/>
      <c r="FQ261" s="38"/>
      <c r="FR261" s="38"/>
      <c r="FS261" s="38"/>
      <c r="FT261" s="38"/>
      <c r="FU261" s="38"/>
      <c r="FV261" s="38"/>
      <c r="FW261" s="38"/>
      <c r="FX261" s="38"/>
      <c r="FY261" s="38"/>
      <c r="FZ261" s="38"/>
      <c r="GA261" s="38"/>
      <c r="GB261" s="38"/>
      <c r="GC261" s="38"/>
      <c r="GD261" s="38"/>
      <c r="GE261" s="38"/>
      <c r="GF261" s="38"/>
      <c r="GG261" s="38"/>
      <c r="GH261" s="38"/>
      <c r="GI261" s="38"/>
      <c r="GJ261" s="38"/>
      <c r="GK261" s="38"/>
      <c r="GL261" s="38"/>
      <c r="GM261" s="38"/>
      <c r="GN261" s="38"/>
      <c r="GO261" s="38"/>
      <c r="GP261" s="38"/>
      <c r="GQ261" s="38"/>
      <c r="GR261" s="38"/>
      <c r="GS261" s="38"/>
      <c r="GT261" s="38"/>
      <c r="GU261" s="38"/>
      <c r="GV261" s="38"/>
      <c r="GW261" s="38"/>
      <c r="GX261" s="38"/>
      <c r="GY261" s="38"/>
      <c r="GZ261" s="38"/>
      <c r="HA261" s="38"/>
      <c r="HB261" s="38"/>
      <c r="HC261" s="38"/>
      <c r="HD261" s="38"/>
      <c r="HE261" s="38"/>
      <c r="HF261" s="38"/>
      <c r="HG261" s="38"/>
      <c r="HH261" s="38"/>
      <c r="HI261" s="38"/>
      <c r="HJ261" s="38"/>
      <c r="HK261" s="38"/>
      <c r="HL261" s="38"/>
      <c r="HM261" s="38"/>
      <c r="HN261" s="38"/>
      <c r="HO261" s="38"/>
      <c r="HP261" s="38"/>
      <c r="HQ261" s="38"/>
      <c r="HR261" s="38"/>
      <c r="HS261" s="38"/>
      <c r="HT261" s="38"/>
      <c r="HU261" s="38"/>
      <c r="HV261" s="38"/>
      <c r="HW261" s="38"/>
      <c r="HX261" s="38"/>
      <c r="HY261" s="38"/>
      <c r="HZ261" s="38"/>
      <c r="IA261" s="38"/>
      <c r="IB261" s="38"/>
      <c r="IC261" s="38"/>
      <c r="ID261" s="38"/>
      <c r="IE261" s="38"/>
      <c r="IF261" s="38"/>
      <c r="IG261" s="38"/>
      <c r="IH261" s="38"/>
      <c r="II261" s="38"/>
      <c r="IJ261" s="38"/>
      <c r="IK261" s="38"/>
      <c r="IL261" s="38"/>
      <c r="IM261" s="38"/>
      <c r="IN261" s="38"/>
      <c r="IO261" s="38"/>
      <c r="IP261" s="38"/>
      <c r="IQ261" s="38"/>
      <c r="IR261" s="38"/>
      <c r="IS261" s="38"/>
      <c r="IT261" s="38"/>
      <c r="IU261" s="38"/>
      <c r="IV261" s="38"/>
      <c r="IW261" s="38"/>
      <c r="IX261" s="38"/>
      <c r="IY261" s="38"/>
      <c r="IZ261" s="38"/>
      <c r="JA261" s="38"/>
      <c r="JB261" s="38"/>
      <c r="JC261" s="38"/>
      <c r="JD261" s="38"/>
      <c r="JE261" s="38"/>
      <c r="JF261" s="38"/>
      <c r="JG261" s="38"/>
      <c r="JH261" s="38"/>
      <c r="JI261" s="38"/>
      <c r="JJ261" s="38"/>
      <c r="JK261" s="38"/>
      <c r="JL261" s="38"/>
      <c r="JM261" s="38"/>
      <c r="JN261" s="38"/>
      <c r="JO261" s="38"/>
      <c r="JP261" s="38"/>
      <c r="JQ261" s="38"/>
      <c r="JR261" s="38"/>
      <c r="JS261" s="38"/>
      <c r="JT261" s="38"/>
      <c r="JU261" s="38"/>
      <c r="JV261" s="38"/>
      <c r="JW261" s="38"/>
      <c r="JX261" s="38"/>
      <c r="JY261" s="38"/>
      <c r="JZ261" s="38"/>
      <c r="KA261" s="38"/>
      <c r="KB261" s="38"/>
      <c r="KC261" s="38"/>
      <c r="KD261" s="38"/>
      <c r="KE261" s="38"/>
      <c r="KF261" s="38"/>
      <c r="KG261" s="38"/>
      <c r="KH261" s="38"/>
      <c r="KI261" s="38"/>
      <c r="KJ261" s="38"/>
      <c r="KK261" s="38"/>
      <c r="KL261" s="38"/>
      <c r="KM261" s="38"/>
      <c r="KN261" s="38"/>
      <c r="KO261" s="38"/>
      <c r="KP261" s="38"/>
      <c r="KQ261" s="38"/>
      <c r="KR261" s="38"/>
      <c r="KS261" s="38"/>
      <c r="KT261" s="38"/>
      <c r="KU261" s="38"/>
      <c r="KV261" s="38"/>
      <c r="KW261" s="38"/>
      <c r="KX261" s="38"/>
      <c r="KY261" s="38"/>
      <c r="KZ261" s="38"/>
      <c r="LA261" s="38"/>
      <c r="LB261" s="38"/>
      <c r="LC261" s="38"/>
      <c r="LD261" s="38"/>
      <c r="LE261" s="38"/>
      <c r="LF261" s="38"/>
      <c r="LG261" s="38"/>
      <c r="LH261" s="38"/>
      <c r="LI261" s="38"/>
      <c r="LJ261" s="38"/>
      <c r="LK261" s="38"/>
      <c r="LL261" s="38"/>
      <c r="LM261" s="38"/>
      <c r="LN261" s="38"/>
      <c r="LO261" s="38"/>
      <c r="LP261" s="38"/>
      <c r="LQ261" s="38"/>
      <c r="LR261" s="38"/>
      <c r="LS261" s="38"/>
      <c r="LT261" s="38"/>
      <c r="LU261" s="38"/>
      <c r="LV261" s="38"/>
      <c r="LW261" s="38"/>
      <c r="LX261" s="38"/>
      <c r="LY261" s="38"/>
      <c r="LZ261" s="38"/>
      <c r="MA261" s="38"/>
      <c r="MB261" s="38"/>
      <c r="MC261" s="38"/>
      <c r="MD261" s="38"/>
      <c r="ME261" s="38"/>
      <c r="MF261" s="38"/>
      <c r="MG261" s="38"/>
      <c r="MH261" s="38"/>
      <c r="MI261" s="38"/>
      <c r="MJ261" s="38"/>
      <c r="MK261" s="38"/>
      <c r="ML261" s="38"/>
      <c r="MM261" s="38"/>
      <c r="MN261" s="38"/>
      <c r="MO261" s="38"/>
      <c r="MP261" s="38"/>
      <c r="MQ261" s="38"/>
      <c r="MR261" s="38"/>
      <c r="MS261" s="38"/>
      <c r="MT261" s="38"/>
      <c r="MU261" s="38"/>
      <c r="MV261" s="38"/>
      <c r="MW261" s="38"/>
      <c r="MX261" s="38"/>
      <c r="MY261" s="38"/>
      <c r="MZ261" s="38"/>
      <c r="NA261" s="38"/>
      <c r="NB261" s="38"/>
      <c r="NC261" s="38"/>
      <c r="ND261" s="38"/>
      <c r="NE261" s="38"/>
      <c r="NF261" s="38"/>
      <c r="NG261" s="38"/>
      <c r="NH261" s="38"/>
      <c r="NI261" s="38"/>
      <c r="NJ261" s="38"/>
      <c r="NK261" s="38"/>
      <c r="NL261" s="38"/>
      <c r="NM261" s="38"/>
      <c r="NN261" s="38"/>
      <c r="NO261" s="38"/>
      <c r="NP261" s="38"/>
      <c r="NQ261" s="38"/>
      <c r="NR261" s="38"/>
      <c r="NS261" s="38"/>
      <c r="NT261" s="38"/>
      <c r="NU261" s="38"/>
      <c r="NV261" s="38"/>
      <c r="NW261" s="38"/>
      <c r="NX261" s="38"/>
      <c r="NY261" s="38"/>
      <c r="NZ261" s="38"/>
      <c r="OA261" s="38"/>
      <c r="OB261" s="38"/>
      <c r="OC261" s="38"/>
      <c r="OD261" s="38"/>
      <c r="OE261" s="38"/>
      <c r="OF261" s="38"/>
      <c r="OG261" s="38"/>
      <c r="OH261" s="38"/>
      <c r="OI261" s="38"/>
      <c r="OJ261" s="38"/>
      <c r="OK261" s="38"/>
      <c r="OL261" s="38"/>
      <c r="OM261" s="38"/>
      <c r="ON261" s="38"/>
      <c r="OO261" s="38"/>
      <c r="OP261" s="38"/>
      <c r="OQ261" s="38"/>
      <c r="OR261" s="38"/>
      <c r="OS261" s="38"/>
      <c r="OT261" s="38"/>
      <c r="OU261" s="38"/>
      <c r="OV261" s="38"/>
      <c r="OW261" s="38"/>
      <c r="OX261" s="38"/>
      <c r="OY261" s="38"/>
      <c r="OZ261" s="38"/>
      <c r="PA261" s="38"/>
      <c r="PB261" s="38"/>
      <c r="PC261" s="38"/>
      <c r="PD261" s="38"/>
      <c r="PE261" s="38"/>
      <c r="PF261" s="38"/>
      <c r="PG261" s="38"/>
      <c r="PH261" s="38"/>
      <c r="PI261" s="38"/>
      <c r="PJ261" s="38"/>
      <c r="PK261" s="38"/>
      <c r="PL261" s="38"/>
      <c r="PM261" s="38"/>
      <c r="PN261" s="38"/>
      <c r="PO261" s="38"/>
      <c r="PP261" s="38"/>
      <c r="PQ261" s="38"/>
      <c r="PR261" s="38"/>
      <c r="PS261" s="38"/>
      <c r="PT261" s="38"/>
      <c r="PU261" s="38"/>
      <c r="PV261" s="38"/>
      <c r="PW261" s="38"/>
      <c r="PX261" s="38"/>
      <c r="PY261" s="38"/>
      <c r="PZ261" s="38"/>
      <c r="QA261" s="38"/>
      <c r="QB261" s="38"/>
      <c r="QC261" s="38"/>
      <c r="QD261" s="38"/>
      <c r="QE261" s="38"/>
      <c r="QF261" s="38"/>
      <c r="QG261" s="38"/>
      <c r="QH261" s="38"/>
      <c r="QI261" s="38"/>
      <c r="QJ261" s="38"/>
      <c r="QK261" s="38"/>
      <c r="QL261" s="38"/>
      <c r="QM261" s="38"/>
      <c r="QN261" s="38"/>
      <c r="QO261" s="38"/>
      <c r="QP261" s="38"/>
      <c r="QQ261" s="38"/>
      <c r="QR261" s="38"/>
      <c r="QS261" s="38"/>
      <c r="QT261" s="38"/>
      <c r="QU261" s="38"/>
      <c r="QV261" s="38"/>
      <c r="QW261" s="38"/>
      <c r="QX261" s="38"/>
      <c r="QY261" s="38"/>
      <c r="QZ261" s="38"/>
      <c r="RA261" s="38"/>
      <c r="RB261" s="38"/>
      <c r="RC261" s="38"/>
      <c r="RD261" s="38"/>
      <c r="RE261" s="38"/>
      <c r="RF261" s="38"/>
      <c r="RG261" s="38"/>
      <c r="RH261" s="38"/>
      <c r="RI261" s="38"/>
      <c r="RJ261" s="38"/>
      <c r="RK261" s="38"/>
      <c r="RL261" s="38"/>
      <c r="RM261" s="38"/>
      <c r="RN261" s="38"/>
      <c r="RO261" s="38"/>
      <c r="RP261" s="38"/>
      <c r="RQ261" s="38"/>
      <c r="RR261" s="38"/>
      <c r="RS261" s="38"/>
      <c r="RT261" s="38"/>
      <c r="RU261" s="38"/>
      <c r="RV261" s="38"/>
      <c r="RW261" s="38"/>
      <c r="RX261" s="38"/>
      <c r="RY261" s="38"/>
      <c r="RZ261" s="38"/>
      <c r="SA261" s="38"/>
      <c r="SB261" s="38"/>
      <c r="SC261" s="38"/>
      <c r="SD261" s="38"/>
      <c r="SE261" s="38"/>
      <c r="SF261" s="38"/>
      <c r="SG261" s="38"/>
      <c r="SH261" s="38"/>
      <c r="SI261" s="38"/>
      <c r="SJ261" s="38"/>
      <c r="SK261" s="38"/>
      <c r="SL261" s="38"/>
      <c r="SM261" s="38"/>
      <c r="SN261" s="38"/>
      <c r="SO261" s="38"/>
      <c r="SP261" s="38"/>
      <c r="SQ261" s="38"/>
      <c r="SR261" s="38"/>
      <c r="SS261" s="38"/>
      <c r="ST261" s="38"/>
      <c r="SU261" s="38"/>
      <c r="SV261" s="38"/>
      <c r="SW261" s="38"/>
      <c r="SX261" s="38"/>
      <c r="SY261" s="38"/>
      <c r="SZ261" s="38"/>
      <c r="TA261" s="38"/>
      <c r="TB261" s="38"/>
      <c r="TC261" s="38"/>
      <c r="TD261" s="38"/>
      <c r="TE261" s="38"/>
      <c r="TF261" s="38"/>
      <c r="TG261" s="38"/>
      <c r="TH261" s="38"/>
      <c r="TI261" s="38"/>
      <c r="TJ261" s="38"/>
      <c r="TK261" s="38"/>
      <c r="TL261" s="38"/>
      <c r="TM261" s="38"/>
      <c r="TN261" s="38"/>
      <c r="TO261" s="38"/>
      <c r="TP261" s="38"/>
      <c r="TQ261" s="38"/>
      <c r="TR261" s="38"/>
      <c r="TS261" s="38"/>
      <c r="TT261" s="38"/>
      <c r="TU261" s="38"/>
      <c r="TV261" s="38"/>
      <c r="TW261" s="38"/>
      <c r="TX261" s="38"/>
      <c r="TY261" s="38"/>
      <c r="TZ261" s="38"/>
      <c r="UA261" s="38"/>
      <c r="UB261" s="38"/>
      <c r="UC261" s="38"/>
      <c r="UD261" s="38"/>
      <c r="UE261" s="38"/>
      <c r="UF261" s="38"/>
      <c r="UG261" s="38"/>
      <c r="UH261" s="38"/>
      <c r="UI261" s="38"/>
      <c r="UJ261" s="38"/>
      <c r="UK261" s="38"/>
      <c r="UL261" s="38"/>
      <c r="UM261" s="38"/>
      <c r="UN261" s="38"/>
      <c r="UO261" s="38"/>
      <c r="UP261" s="38"/>
      <c r="UQ261" s="38"/>
      <c r="UR261" s="38"/>
      <c r="US261" s="38"/>
      <c r="UT261" s="38"/>
      <c r="UU261" s="38"/>
      <c r="UV261" s="38"/>
      <c r="UW261" s="38"/>
      <c r="UX261" s="38"/>
      <c r="UY261" s="38"/>
      <c r="UZ261" s="38"/>
      <c r="VA261" s="38"/>
      <c r="VB261" s="38"/>
      <c r="VC261" s="38"/>
      <c r="VD261" s="38"/>
      <c r="VE261" s="38"/>
      <c r="VF261" s="38"/>
      <c r="VG261" s="38"/>
      <c r="VH261" s="38"/>
      <c r="VI261" s="38"/>
      <c r="VJ261" s="38"/>
      <c r="VK261" s="38"/>
      <c r="VL261" s="38"/>
      <c r="VM261" s="38"/>
      <c r="VN261" s="38"/>
      <c r="VO261" s="38"/>
      <c r="VP261" s="38"/>
      <c r="VQ261" s="38"/>
      <c r="VR261" s="38"/>
      <c r="VS261" s="38"/>
      <c r="VT261" s="38"/>
      <c r="VU261" s="38"/>
      <c r="VV261" s="38"/>
      <c r="VW261" s="38"/>
      <c r="VX261" s="38"/>
      <c r="VY261" s="38"/>
      <c r="VZ261" s="38"/>
      <c r="WA261" s="38"/>
      <c r="WB261" s="38"/>
      <c r="WC261" s="38"/>
      <c r="WD261" s="38"/>
      <c r="WE261" s="38"/>
      <c r="WF261" s="38"/>
      <c r="WG261" s="38"/>
      <c r="WH261" s="38"/>
      <c r="WI261" s="38"/>
      <c r="WJ261" s="38"/>
      <c r="WK261" s="38"/>
      <c r="WL261" s="38"/>
      <c r="WM261" s="38"/>
      <c r="WN261" s="38"/>
      <c r="WO261" s="38"/>
      <c r="WP261" s="38"/>
      <c r="WQ261" s="38"/>
      <c r="WR261" s="38"/>
      <c r="WS261" s="38"/>
      <c r="WT261" s="38"/>
      <c r="WU261" s="38"/>
      <c r="WV261" s="38"/>
      <c r="WW261" s="38"/>
      <c r="WX261" s="38"/>
      <c r="WY261" s="38"/>
      <c r="WZ261" s="38"/>
      <c r="XA261" s="38"/>
      <c r="XB261" s="38"/>
      <c r="XC261" s="38"/>
      <c r="XD261" s="38"/>
      <c r="XE261" s="38"/>
      <c r="XF261" s="38"/>
      <c r="XG261" s="38"/>
      <c r="XH261" s="38"/>
      <c r="XI261" s="38"/>
      <c r="XJ261" s="38"/>
      <c r="XK261" s="38"/>
      <c r="XL261" s="38"/>
      <c r="XM261" s="38"/>
      <c r="XN261" s="38"/>
      <c r="XO261" s="38"/>
      <c r="XP261" s="38"/>
      <c r="XQ261" s="38"/>
      <c r="XR261" s="38"/>
      <c r="XS261" s="38"/>
      <c r="XT261" s="38"/>
      <c r="XU261" s="38"/>
      <c r="XV261" s="38"/>
      <c r="XW261" s="38"/>
      <c r="XX261" s="38"/>
      <c r="XY261" s="38"/>
      <c r="XZ261" s="38"/>
      <c r="YA261" s="38"/>
      <c r="YB261" s="38"/>
      <c r="YC261" s="38"/>
      <c r="YD261" s="38"/>
      <c r="YE261" s="38"/>
      <c r="YF261" s="38"/>
      <c r="YG261" s="38"/>
      <c r="YH261" s="38"/>
      <c r="YI261" s="38"/>
      <c r="YJ261" s="38"/>
      <c r="YK261" s="38"/>
      <c r="YL261" s="38"/>
      <c r="YM261" s="38"/>
      <c r="YN261" s="38"/>
      <c r="YO261" s="38"/>
      <c r="YP261" s="38"/>
      <c r="YQ261" s="38"/>
      <c r="YR261" s="38"/>
      <c r="YS261" s="38"/>
      <c r="YT261" s="38"/>
      <c r="YU261" s="38"/>
      <c r="YV261" s="38"/>
      <c r="YW261" s="38"/>
      <c r="YX261" s="38"/>
      <c r="YY261" s="38"/>
      <c r="YZ261" s="38"/>
      <c r="ZA261" s="38"/>
      <c r="ZB261" s="38"/>
      <c r="ZC261" s="38"/>
      <c r="ZD261" s="38"/>
      <c r="ZE261" s="38"/>
      <c r="ZF261" s="38"/>
      <c r="ZG261" s="38"/>
      <c r="ZH261" s="38"/>
      <c r="ZI261" s="38"/>
      <c r="ZJ261" s="38"/>
      <c r="ZK261" s="38"/>
      <c r="ZL261" s="38"/>
      <c r="ZM261" s="38"/>
      <c r="ZN261" s="38"/>
      <c r="ZO261" s="38"/>
      <c r="ZP261" s="38"/>
      <c r="ZQ261" s="38"/>
      <c r="ZR261" s="38"/>
      <c r="ZS261" s="38"/>
      <c r="ZT261" s="38"/>
      <c r="ZU261" s="38"/>
      <c r="ZV261" s="38"/>
      <c r="ZW261" s="38"/>
      <c r="ZX261" s="38"/>
      <c r="ZY261" s="38"/>
      <c r="ZZ261" s="38"/>
      <c r="AAA261" s="38"/>
      <c r="AAB261" s="38"/>
      <c r="AAC261" s="38"/>
      <c r="AAD261" s="38"/>
      <c r="AAE261" s="38"/>
      <c r="AAF261" s="38"/>
      <c r="AAG261" s="38"/>
      <c r="AAH261" s="38"/>
      <c r="AAI261" s="38"/>
      <c r="AAJ261" s="31">
        <f t="shared" si="26"/>
        <v>0</v>
      </c>
      <c r="AAK261" s="5"/>
      <c r="AAL261" s="7"/>
      <c r="AAM261" s="7"/>
      <c r="AAN261" s="7"/>
      <c r="AAO261" s="7"/>
      <c r="AAP261" s="7"/>
      <c r="AAQ261" s="7"/>
      <c r="AAR261" s="7"/>
      <c r="AAS261" s="7"/>
      <c r="AAT261" s="7"/>
      <c r="AAU261" s="7"/>
      <c r="AAV261" s="7"/>
      <c r="AAW261" s="7"/>
      <c r="AAX261" s="7"/>
      <c r="AAY261" s="7"/>
      <c r="AAZ261" s="7"/>
      <c r="ABA261" s="7"/>
      <c r="ABB261" s="7"/>
      <c r="ABC261" s="7"/>
      <c r="ABD261" s="7"/>
      <c r="ABE261" s="7"/>
      <c r="ABF261" s="7"/>
      <c r="ABG261" s="7"/>
      <c r="ABH261" s="7"/>
    </row>
    <row r="262" spans="1:736" x14ac:dyDescent="0.25">
      <c r="A262" s="43" t="s">
        <v>675</v>
      </c>
      <c r="B262" s="77">
        <f t="shared" si="25"/>
        <v>0</v>
      </c>
      <c r="C262" s="69">
        <v>1</v>
      </c>
      <c r="D262" s="71">
        <v>43419</v>
      </c>
      <c r="E262" s="79">
        <v>26.97</v>
      </c>
      <c r="F262" s="79">
        <f t="shared" si="23"/>
        <v>0</v>
      </c>
      <c r="G262" s="77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  <c r="AL262" s="38"/>
      <c r="AM262" s="38"/>
      <c r="AN262" s="38"/>
      <c r="AO262" s="38"/>
      <c r="AP262" s="38"/>
      <c r="AQ262" s="38"/>
      <c r="AR262" s="38"/>
      <c r="AS262" s="38"/>
      <c r="AT262" s="38"/>
      <c r="AU262" s="38"/>
      <c r="AV262" s="38"/>
      <c r="AW262" s="38"/>
      <c r="AX262" s="38"/>
      <c r="AY262" s="38"/>
      <c r="AZ262" s="38"/>
      <c r="BA262" s="38"/>
      <c r="BB262" s="38"/>
      <c r="BC262" s="38"/>
      <c r="BD262" s="38"/>
      <c r="BE262" s="38"/>
      <c r="BF262" s="38"/>
      <c r="BG262" s="38"/>
      <c r="BH262" s="38"/>
      <c r="BI262" s="38"/>
      <c r="BJ262" s="38"/>
      <c r="BK262" s="38"/>
      <c r="BL262" s="38"/>
      <c r="BM262" s="38"/>
      <c r="BN262" s="38"/>
      <c r="BO262" s="38"/>
      <c r="BP262" s="38"/>
      <c r="BQ262" s="38"/>
      <c r="BR262" s="38"/>
      <c r="BS262" s="38"/>
      <c r="BT262" s="38"/>
      <c r="BU262" s="38"/>
      <c r="BV262" s="38"/>
      <c r="BW262" s="38"/>
      <c r="BX262" s="38"/>
      <c r="BY262" s="38"/>
      <c r="BZ262" s="38"/>
      <c r="CA262" s="38"/>
      <c r="CB262" s="38"/>
      <c r="CC262" s="38"/>
      <c r="CD262" s="38"/>
      <c r="CE262" s="38"/>
      <c r="CF262" s="38"/>
      <c r="CG262" s="38"/>
      <c r="CH262" s="38"/>
      <c r="CI262" s="38"/>
      <c r="CJ262" s="38"/>
      <c r="CK262" s="38"/>
      <c r="CL262" s="38"/>
      <c r="CM262" s="38"/>
      <c r="CN262" s="38"/>
      <c r="CO262" s="38"/>
      <c r="CP262" s="38"/>
      <c r="CQ262" s="38"/>
      <c r="CR262" s="38"/>
      <c r="CS262" s="38"/>
      <c r="CT262" s="38"/>
      <c r="CU262" s="38"/>
      <c r="CV262" s="38"/>
      <c r="CW262" s="38"/>
      <c r="CX262" s="38"/>
      <c r="CY262" s="38"/>
      <c r="CZ262" s="38"/>
      <c r="DA262" s="38"/>
      <c r="DB262" s="38"/>
      <c r="DC262" s="38"/>
      <c r="DD262" s="38"/>
      <c r="DE262" s="38"/>
      <c r="DF262" s="38"/>
      <c r="DG262" s="38"/>
      <c r="DH262" s="38"/>
      <c r="DI262" s="38"/>
      <c r="DJ262" s="38"/>
      <c r="DK262" s="38"/>
      <c r="DL262" s="38"/>
      <c r="DM262" s="38"/>
      <c r="DN262" s="38"/>
      <c r="DO262" s="38"/>
      <c r="DP262" s="38"/>
      <c r="DQ262" s="38"/>
      <c r="DR262" s="38"/>
      <c r="DS262" s="38"/>
      <c r="DT262" s="38"/>
      <c r="DU262" s="38"/>
      <c r="DV262" s="38"/>
      <c r="DW262" s="38"/>
      <c r="DX262" s="38"/>
      <c r="DY262" s="38"/>
      <c r="DZ262" s="38"/>
      <c r="EA262" s="38"/>
      <c r="EB262" s="38"/>
      <c r="EC262" s="38"/>
      <c r="ED262" s="38"/>
      <c r="EE262" s="38"/>
      <c r="EF262" s="38"/>
      <c r="EG262" s="38"/>
      <c r="EH262" s="38"/>
      <c r="EI262" s="38"/>
      <c r="EJ262" s="38"/>
      <c r="EK262" s="38"/>
      <c r="EL262" s="38"/>
      <c r="EM262" s="38"/>
      <c r="EN262" s="38"/>
      <c r="EO262" s="38"/>
      <c r="EP262" s="38"/>
      <c r="EQ262" s="38"/>
      <c r="ER262" s="38"/>
      <c r="ES262" s="38"/>
      <c r="ET262" s="38"/>
      <c r="EU262" s="38"/>
      <c r="EV262" s="38"/>
      <c r="EW262" s="38"/>
      <c r="EX262" s="38"/>
      <c r="EY262" s="38"/>
      <c r="EZ262" s="38"/>
      <c r="FA262" s="38"/>
      <c r="FB262" s="38"/>
      <c r="FC262" s="38"/>
      <c r="FD262" s="38"/>
      <c r="FE262" s="38"/>
      <c r="FF262" s="38"/>
      <c r="FG262" s="38"/>
      <c r="FH262" s="38"/>
      <c r="FI262" s="38"/>
      <c r="FJ262" s="38"/>
      <c r="FK262" s="38"/>
      <c r="FL262" s="38"/>
      <c r="FM262" s="38"/>
      <c r="FN262" s="38"/>
      <c r="FO262" s="38"/>
      <c r="FP262" s="38"/>
      <c r="FQ262" s="38"/>
      <c r="FR262" s="38"/>
      <c r="FS262" s="38"/>
      <c r="FT262" s="38"/>
      <c r="FU262" s="38"/>
      <c r="FV262" s="38"/>
      <c r="FW262" s="38"/>
      <c r="FX262" s="38"/>
      <c r="FY262" s="38"/>
      <c r="FZ262" s="38"/>
      <c r="GA262" s="38"/>
      <c r="GB262" s="38"/>
      <c r="GC262" s="38"/>
      <c r="GD262" s="38"/>
      <c r="GE262" s="38"/>
      <c r="GF262" s="38"/>
      <c r="GG262" s="38"/>
      <c r="GH262" s="38"/>
      <c r="GI262" s="38"/>
      <c r="GJ262" s="38"/>
      <c r="GK262" s="38"/>
      <c r="GL262" s="38"/>
      <c r="GM262" s="38"/>
      <c r="GN262" s="38"/>
      <c r="GO262" s="38"/>
      <c r="GP262" s="38"/>
      <c r="GQ262" s="38"/>
      <c r="GR262" s="38"/>
      <c r="GS262" s="38"/>
      <c r="GT262" s="38"/>
      <c r="GU262" s="38"/>
      <c r="GV262" s="38"/>
      <c r="GW262" s="38"/>
      <c r="GX262" s="38"/>
      <c r="GY262" s="38"/>
      <c r="GZ262" s="38"/>
      <c r="HA262" s="38"/>
      <c r="HB262" s="38"/>
      <c r="HC262" s="38"/>
      <c r="HD262" s="38"/>
      <c r="HE262" s="38"/>
      <c r="HF262" s="38"/>
      <c r="HG262" s="38"/>
      <c r="HH262" s="38"/>
      <c r="HI262" s="38"/>
      <c r="HJ262" s="38"/>
      <c r="HK262" s="38"/>
      <c r="HL262" s="38"/>
      <c r="HM262" s="38"/>
      <c r="HN262" s="38"/>
      <c r="HO262" s="38"/>
      <c r="HP262" s="38"/>
      <c r="HQ262" s="38"/>
      <c r="HR262" s="38"/>
      <c r="HS262" s="38"/>
      <c r="HT262" s="38"/>
      <c r="HU262" s="38"/>
      <c r="HV262" s="38"/>
      <c r="HW262" s="38"/>
      <c r="HX262" s="38"/>
      <c r="HY262" s="38"/>
      <c r="HZ262" s="38"/>
      <c r="IA262" s="38"/>
      <c r="IB262" s="38"/>
      <c r="IC262" s="38"/>
      <c r="ID262" s="38"/>
      <c r="IE262" s="38"/>
      <c r="IF262" s="38"/>
      <c r="IG262" s="38"/>
      <c r="IH262" s="38"/>
      <c r="II262" s="38"/>
      <c r="IJ262" s="38"/>
      <c r="IK262" s="38"/>
      <c r="IL262" s="38"/>
      <c r="IM262" s="38"/>
      <c r="IN262" s="38"/>
      <c r="IO262" s="38"/>
      <c r="IP262" s="38"/>
      <c r="IQ262" s="38"/>
      <c r="IR262" s="38"/>
      <c r="IS262" s="38"/>
      <c r="IT262" s="38"/>
      <c r="IU262" s="38"/>
      <c r="IV262" s="38"/>
      <c r="IW262" s="38"/>
      <c r="IX262" s="38"/>
      <c r="IY262" s="38"/>
      <c r="IZ262" s="38"/>
      <c r="JA262" s="38"/>
      <c r="JB262" s="38"/>
      <c r="JC262" s="38"/>
      <c r="JD262" s="38"/>
      <c r="JE262" s="38"/>
      <c r="JF262" s="38"/>
      <c r="JG262" s="38"/>
      <c r="JH262" s="38"/>
      <c r="JI262" s="38"/>
      <c r="JJ262" s="38"/>
      <c r="JK262" s="38"/>
      <c r="JL262" s="38"/>
      <c r="JM262" s="38"/>
      <c r="JN262" s="38"/>
      <c r="JO262" s="38"/>
      <c r="JP262" s="38"/>
      <c r="JQ262" s="38"/>
      <c r="JR262" s="38"/>
      <c r="JS262" s="38"/>
      <c r="JT262" s="38"/>
      <c r="JU262" s="38"/>
      <c r="JV262" s="38"/>
      <c r="JW262" s="38"/>
      <c r="JX262" s="38"/>
      <c r="JY262" s="38"/>
      <c r="JZ262" s="38"/>
      <c r="KA262" s="38"/>
      <c r="KB262" s="38"/>
      <c r="KC262" s="38"/>
      <c r="KD262" s="38"/>
      <c r="KE262" s="38"/>
      <c r="KF262" s="38"/>
      <c r="KG262" s="38"/>
      <c r="KH262" s="38"/>
      <c r="KI262" s="38"/>
      <c r="KJ262" s="38"/>
      <c r="KK262" s="38"/>
      <c r="KL262" s="38"/>
      <c r="KM262" s="38"/>
      <c r="KN262" s="38"/>
      <c r="KO262" s="38"/>
      <c r="KP262" s="38"/>
      <c r="KQ262" s="38"/>
      <c r="KR262" s="38"/>
      <c r="KS262" s="38"/>
      <c r="KT262" s="38"/>
      <c r="KU262" s="38"/>
      <c r="KV262" s="38"/>
      <c r="KW262" s="38"/>
      <c r="KX262" s="38"/>
      <c r="KY262" s="38"/>
      <c r="KZ262" s="38"/>
      <c r="LA262" s="38"/>
      <c r="LB262" s="38"/>
      <c r="LC262" s="38"/>
      <c r="LD262" s="38"/>
      <c r="LE262" s="38"/>
      <c r="LF262" s="38"/>
      <c r="LG262" s="38"/>
      <c r="LH262" s="38"/>
      <c r="LI262" s="38"/>
      <c r="LJ262" s="38"/>
      <c r="LK262" s="38"/>
      <c r="LL262" s="38"/>
      <c r="LM262" s="38"/>
      <c r="LN262" s="38"/>
      <c r="LO262" s="38"/>
      <c r="LP262" s="38"/>
      <c r="LQ262" s="38"/>
      <c r="LR262" s="38"/>
      <c r="LS262" s="38"/>
      <c r="LT262" s="38"/>
      <c r="LU262" s="38"/>
      <c r="LV262" s="38"/>
      <c r="LW262" s="38"/>
      <c r="LX262" s="38"/>
      <c r="LY262" s="38"/>
      <c r="LZ262" s="38"/>
      <c r="MA262" s="38"/>
      <c r="MB262" s="38"/>
      <c r="MC262" s="38"/>
      <c r="MD262" s="38"/>
      <c r="ME262" s="38"/>
      <c r="MF262" s="38"/>
      <c r="MG262" s="38"/>
      <c r="MH262" s="38"/>
      <c r="MI262" s="38"/>
      <c r="MJ262" s="38"/>
      <c r="MK262" s="38"/>
      <c r="ML262" s="38"/>
      <c r="MM262" s="38"/>
      <c r="MN262" s="38"/>
      <c r="MO262" s="38"/>
      <c r="MP262" s="38"/>
      <c r="MQ262" s="38"/>
      <c r="MR262" s="38"/>
      <c r="MS262" s="38"/>
      <c r="MT262" s="38"/>
      <c r="MU262" s="38"/>
      <c r="MV262" s="38"/>
      <c r="MW262" s="38"/>
      <c r="MX262" s="38"/>
      <c r="MY262" s="38"/>
      <c r="MZ262" s="38"/>
      <c r="NA262" s="38"/>
      <c r="NB262" s="38"/>
      <c r="NC262" s="38"/>
      <c r="ND262" s="38"/>
      <c r="NE262" s="38"/>
      <c r="NF262" s="38"/>
      <c r="NG262" s="38"/>
      <c r="NH262" s="38"/>
      <c r="NI262" s="38"/>
      <c r="NJ262" s="38"/>
      <c r="NK262" s="38"/>
      <c r="NL262" s="38"/>
      <c r="NM262" s="38"/>
      <c r="NN262" s="38"/>
      <c r="NO262" s="38"/>
      <c r="NP262" s="38"/>
      <c r="NQ262" s="38"/>
      <c r="NR262" s="38"/>
      <c r="NS262" s="38"/>
      <c r="NT262" s="38"/>
      <c r="NU262" s="38"/>
      <c r="NV262" s="38"/>
      <c r="NW262" s="38"/>
      <c r="NX262" s="38"/>
      <c r="NY262" s="38"/>
      <c r="NZ262" s="38"/>
      <c r="OA262" s="38"/>
      <c r="OB262" s="38"/>
      <c r="OC262" s="38"/>
      <c r="OD262" s="38"/>
      <c r="OE262" s="38"/>
      <c r="OF262" s="38"/>
      <c r="OG262" s="38"/>
      <c r="OH262" s="38"/>
      <c r="OI262" s="38"/>
      <c r="OJ262" s="38"/>
      <c r="OK262" s="38"/>
      <c r="OL262" s="38"/>
      <c r="OM262" s="38"/>
      <c r="ON262" s="38"/>
      <c r="OO262" s="38"/>
      <c r="OP262" s="38"/>
      <c r="OQ262" s="38"/>
      <c r="OR262" s="38"/>
      <c r="OS262" s="38"/>
      <c r="OT262" s="38"/>
      <c r="OU262" s="38"/>
      <c r="OV262" s="38"/>
      <c r="OW262" s="38"/>
      <c r="OX262" s="38"/>
      <c r="OY262" s="38"/>
      <c r="OZ262" s="38"/>
      <c r="PA262" s="38"/>
      <c r="PB262" s="38"/>
      <c r="PC262" s="38"/>
      <c r="PD262" s="38"/>
      <c r="PE262" s="38"/>
      <c r="PF262" s="38"/>
      <c r="PG262" s="38"/>
      <c r="PH262" s="38"/>
      <c r="PI262" s="38"/>
      <c r="PJ262" s="38"/>
      <c r="PK262" s="38"/>
      <c r="PL262" s="38"/>
      <c r="PM262" s="38"/>
      <c r="PN262" s="38"/>
      <c r="PO262" s="38"/>
      <c r="PP262" s="38"/>
      <c r="PQ262" s="38"/>
      <c r="PR262" s="38"/>
      <c r="PS262" s="38"/>
      <c r="PT262" s="38"/>
      <c r="PU262" s="38"/>
      <c r="PV262" s="38"/>
      <c r="PW262" s="38"/>
      <c r="PX262" s="38"/>
      <c r="PY262" s="38"/>
      <c r="PZ262" s="38"/>
      <c r="QA262" s="38"/>
      <c r="QB262" s="38"/>
      <c r="QC262" s="38"/>
      <c r="QD262" s="38"/>
      <c r="QE262" s="38"/>
      <c r="QF262" s="38"/>
      <c r="QG262" s="38"/>
      <c r="QH262" s="38"/>
      <c r="QI262" s="38"/>
      <c r="QJ262" s="38"/>
      <c r="QK262" s="38"/>
      <c r="QL262" s="38"/>
      <c r="QM262" s="38"/>
      <c r="QN262" s="38"/>
      <c r="QO262" s="38"/>
      <c r="QP262" s="38"/>
      <c r="QQ262" s="38"/>
      <c r="QR262" s="38"/>
      <c r="QS262" s="38"/>
      <c r="QT262" s="38"/>
      <c r="QU262" s="38"/>
      <c r="QV262" s="38"/>
      <c r="QW262" s="38"/>
      <c r="QX262" s="38"/>
      <c r="QY262" s="38"/>
      <c r="QZ262" s="38"/>
      <c r="RA262" s="38"/>
      <c r="RB262" s="38"/>
      <c r="RC262" s="38"/>
      <c r="RD262" s="38"/>
      <c r="RE262" s="38"/>
      <c r="RF262" s="38"/>
      <c r="RG262" s="38"/>
      <c r="RH262" s="38"/>
      <c r="RI262" s="38"/>
      <c r="RJ262" s="38"/>
      <c r="RK262" s="38"/>
      <c r="RL262" s="38"/>
      <c r="RM262" s="38"/>
      <c r="RN262" s="38"/>
      <c r="RO262" s="38"/>
      <c r="RP262" s="38"/>
      <c r="RQ262" s="38"/>
      <c r="RR262" s="38"/>
      <c r="RS262" s="38"/>
      <c r="RT262" s="38"/>
      <c r="RU262" s="38"/>
      <c r="RV262" s="38"/>
      <c r="RW262" s="38"/>
      <c r="RX262" s="38"/>
      <c r="RY262" s="38"/>
      <c r="RZ262" s="38"/>
      <c r="SA262" s="38"/>
      <c r="SB262" s="38"/>
      <c r="SC262" s="38"/>
      <c r="SD262" s="38"/>
      <c r="SE262" s="38"/>
      <c r="SF262" s="38"/>
      <c r="SG262" s="38"/>
      <c r="SH262" s="38"/>
      <c r="SI262" s="38"/>
      <c r="SJ262" s="38"/>
      <c r="SK262" s="38"/>
      <c r="SL262" s="38"/>
      <c r="SM262" s="38"/>
      <c r="SN262" s="38"/>
      <c r="SO262" s="38"/>
      <c r="SP262" s="38"/>
      <c r="SQ262" s="38"/>
      <c r="SR262" s="38"/>
      <c r="SS262" s="38"/>
      <c r="ST262" s="38"/>
      <c r="SU262" s="38"/>
      <c r="SV262" s="38"/>
      <c r="SW262" s="38"/>
      <c r="SX262" s="38"/>
      <c r="SY262" s="38"/>
      <c r="SZ262" s="38"/>
      <c r="TA262" s="38"/>
      <c r="TB262" s="38"/>
      <c r="TC262" s="38"/>
      <c r="TD262" s="38"/>
      <c r="TE262" s="38"/>
      <c r="TF262" s="38"/>
      <c r="TG262" s="38"/>
      <c r="TH262" s="38"/>
      <c r="TI262" s="38"/>
      <c r="TJ262" s="38"/>
      <c r="TK262" s="38"/>
      <c r="TL262" s="38"/>
      <c r="TM262" s="38"/>
      <c r="TN262" s="38"/>
      <c r="TO262" s="38"/>
      <c r="TP262" s="38"/>
      <c r="TQ262" s="38"/>
      <c r="TR262" s="38"/>
      <c r="TS262" s="38"/>
      <c r="TT262" s="38"/>
      <c r="TU262" s="38"/>
      <c r="TV262" s="38"/>
      <c r="TW262" s="38"/>
      <c r="TX262" s="38"/>
      <c r="TY262" s="38"/>
      <c r="TZ262" s="38"/>
      <c r="UA262" s="38"/>
      <c r="UB262" s="38"/>
      <c r="UC262" s="38"/>
      <c r="UD262" s="38"/>
      <c r="UE262" s="38"/>
      <c r="UF262" s="38"/>
      <c r="UG262" s="38"/>
      <c r="UH262" s="38"/>
      <c r="UI262" s="38"/>
      <c r="UJ262" s="38"/>
      <c r="UK262" s="38"/>
      <c r="UL262" s="38"/>
      <c r="UM262" s="38"/>
      <c r="UN262" s="38"/>
      <c r="UO262" s="38"/>
      <c r="UP262" s="38"/>
      <c r="UQ262" s="38"/>
      <c r="UR262" s="38"/>
      <c r="US262" s="38"/>
      <c r="UT262" s="38"/>
      <c r="UU262" s="38"/>
      <c r="UV262" s="38"/>
      <c r="UW262" s="38"/>
      <c r="UX262" s="38"/>
      <c r="UY262" s="38"/>
      <c r="UZ262" s="38"/>
      <c r="VA262" s="38"/>
      <c r="VB262" s="38"/>
      <c r="VC262" s="38"/>
      <c r="VD262" s="38"/>
      <c r="VE262" s="38"/>
      <c r="VF262" s="38"/>
      <c r="VG262" s="38"/>
      <c r="VH262" s="38"/>
      <c r="VI262" s="38"/>
      <c r="VJ262" s="38"/>
      <c r="VK262" s="38"/>
      <c r="VL262" s="38"/>
      <c r="VM262" s="38"/>
      <c r="VN262" s="38"/>
      <c r="VO262" s="38"/>
      <c r="VP262" s="38"/>
      <c r="VQ262" s="38"/>
      <c r="VR262" s="38"/>
      <c r="VS262" s="38"/>
      <c r="VT262" s="38"/>
      <c r="VU262" s="38"/>
      <c r="VV262" s="38"/>
      <c r="VW262" s="38"/>
      <c r="VX262" s="38"/>
      <c r="VY262" s="38"/>
      <c r="VZ262" s="38"/>
      <c r="WA262" s="38"/>
      <c r="WB262" s="38"/>
      <c r="WC262" s="38"/>
      <c r="WD262" s="38"/>
      <c r="WE262" s="38"/>
      <c r="WF262" s="38">
        <v>1</v>
      </c>
      <c r="WG262" s="38">
        <v>1</v>
      </c>
      <c r="WH262" s="38"/>
      <c r="WI262" s="38"/>
      <c r="WJ262" s="38"/>
      <c r="WK262" s="38"/>
      <c r="WL262" s="38"/>
      <c r="WM262" s="38"/>
      <c r="WN262" s="38"/>
      <c r="WO262" s="38"/>
      <c r="WP262" s="38"/>
      <c r="WQ262" s="38"/>
      <c r="WR262" s="38"/>
      <c r="WS262" s="38"/>
      <c r="WT262" s="38"/>
      <c r="WU262" s="38"/>
      <c r="WV262" s="38"/>
      <c r="WW262" s="38"/>
      <c r="WX262" s="38"/>
      <c r="WY262" s="38"/>
      <c r="WZ262" s="38"/>
      <c r="XA262" s="38"/>
      <c r="XB262" s="38"/>
      <c r="XC262" s="38"/>
      <c r="XD262" s="38"/>
      <c r="XE262" s="38"/>
      <c r="XF262" s="38"/>
      <c r="XG262" s="38"/>
      <c r="XH262" s="38"/>
      <c r="XI262" s="38"/>
      <c r="XJ262" s="38"/>
      <c r="XK262" s="38"/>
      <c r="XL262" s="38"/>
      <c r="XM262" s="38"/>
      <c r="XN262" s="38"/>
      <c r="XO262" s="38"/>
      <c r="XP262" s="38"/>
      <c r="XQ262" s="38"/>
      <c r="XR262" s="38"/>
      <c r="XS262" s="38"/>
      <c r="XT262" s="38"/>
      <c r="XU262" s="38"/>
      <c r="XV262" s="38"/>
      <c r="XW262" s="38"/>
      <c r="XX262" s="38"/>
      <c r="XY262" s="38"/>
      <c r="XZ262" s="38"/>
      <c r="YA262" s="38"/>
      <c r="YB262" s="38"/>
      <c r="YC262" s="38"/>
      <c r="YD262" s="38"/>
      <c r="YE262" s="38"/>
      <c r="YF262" s="38"/>
      <c r="YG262" s="38"/>
      <c r="YH262" s="38"/>
      <c r="YI262" s="38"/>
      <c r="YJ262" s="38"/>
      <c r="YK262" s="38"/>
      <c r="YL262" s="38"/>
      <c r="YM262" s="38"/>
      <c r="YN262" s="38"/>
      <c r="YO262" s="38"/>
      <c r="YP262" s="38"/>
      <c r="YQ262" s="38"/>
      <c r="YR262" s="38"/>
      <c r="YS262" s="38"/>
      <c r="YT262" s="38"/>
      <c r="YU262" s="38"/>
      <c r="YV262" s="38"/>
      <c r="YW262" s="38"/>
      <c r="YX262" s="38"/>
      <c r="YY262" s="38"/>
      <c r="YZ262" s="38"/>
      <c r="ZA262" s="38"/>
      <c r="ZB262" s="38"/>
      <c r="ZC262" s="38"/>
      <c r="ZD262" s="38"/>
      <c r="ZE262" s="38"/>
      <c r="ZF262" s="38"/>
      <c r="ZG262" s="38"/>
      <c r="ZH262" s="38"/>
      <c r="ZI262" s="38"/>
      <c r="ZJ262" s="38"/>
      <c r="ZK262" s="38"/>
      <c r="ZL262" s="38"/>
      <c r="ZM262" s="38"/>
      <c r="ZN262" s="38"/>
      <c r="ZO262" s="38"/>
      <c r="ZP262" s="38"/>
      <c r="ZQ262" s="38"/>
      <c r="ZR262" s="38"/>
      <c r="ZS262" s="38"/>
      <c r="ZT262" s="38"/>
      <c r="ZU262" s="38"/>
      <c r="ZV262" s="38"/>
      <c r="ZW262" s="38"/>
      <c r="ZX262" s="38"/>
      <c r="ZY262" s="38"/>
      <c r="ZZ262" s="38"/>
      <c r="AAA262" s="38"/>
      <c r="AAB262" s="38"/>
      <c r="AAC262" s="38"/>
      <c r="AAD262" s="38"/>
      <c r="AAE262" s="38"/>
      <c r="AAF262" s="38"/>
      <c r="AAG262" s="38"/>
      <c r="AAH262" s="38"/>
      <c r="AAI262" s="38"/>
      <c r="AAJ262" s="31">
        <f t="shared" si="26"/>
        <v>0</v>
      </c>
      <c r="AAK262" s="5"/>
      <c r="AAL262" s="7"/>
      <c r="AAM262" s="7"/>
      <c r="AAN262" s="7"/>
      <c r="AAO262" s="7"/>
      <c r="AAP262" s="7"/>
      <c r="AAQ262" s="7"/>
      <c r="AAR262" s="7"/>
      <c r="AAS262" s="7"/>
      <c r="AAT262" s="7"/>
      <c r="AAU262" s="7"/>
      <c r="AAV262" s="7"/>
      <c r="AAW262" s="7"/>
      <c r="AAX262" s="7"/>
      <c r="AAY262" s="7"/>
      <c r="AAZ262" s="7"/>
      <c r="ABA262" s="7"/>
      <c r="ABB262" s="7"/>
      <c r="ABC262" s="7"/>
      <c r="ABD262" s="7"/>
      <c r="ABE262" s="7"/>
      <c r="ABF262" s="7"/>
      <c r="ABG262" s="7"/>
      <c r="ABH262" s="7"/>
    </row>
    <row r="263" spans="1:736" x14ac:dyDescent="0.25">
      <c r="A263" s="43" t="s">
        <v>525</v>
      </c>
      <c r="B263" s="77">
        <f t="shared" si="25"/>
        <v>0</v>
      </c>
      <c r="C263" s="69">
        <v>1</v>
      </c>
      <c r="D263" s="71"/>
      <c r="E263" s="79">
        <v>31.02</v>
      </c>
      <c r="F263" s="79">
        <f t="shared" si="23"/>
        <v>0</v>
      </c>
      <c r="G263" s="77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  <c r="AL263" s="38"/>
      <c r="AM263" s="38"/>
      <c r="AN263" s="38"/>
      <c r="AO263" s="38"/>
      <c r="AP263" s="38"/>
      <c r="AQ263" s="38"/>
      <c r="AR263" s="38"/>
      <c r="AS263" s="38"/>
      <c r="AT263" s="38"/>
      <c r="AU263" s="38"/>
      <c r="AV263" s="38"/>
      <c r="AW263" s="38"/>
      <c r="AX263" s="38"/>
      <c r="AY263" s="38"/>
      <c r="AZ263" s="38"/>
      <c r="BA263" s="38"/>
      <c r="BB263" s="38"/>
      <c r="BC263" s="38"/>
      <c r="BD263" s="38"/>
      <c r="BE263" s="38"/>
      <c r="BF263" s="38"/>
      <c r="BG263" s="38"/>
      <c r="BH263" s="38"/>
      <c r="BI263" s="38"/>
      <c r="BJ263" s="38"/>
      <c r="BK263" s="38"/>
      <c r="BL263" s="38"/>
      <c r="BM263" s="38"/>
      <c r="BN263" s="38"/>
      <c r="BO263" s="38"/>
      <c r="BP263" s="38"/>
      <c r="BQ263" s="38"/>
      <c r="BR263" s="38"/>
      <c r="BS263" s="38"/>
      <c r="BT263" s="38"/>
      <c r="BU263" s="38"/>
      <c r="BV263" s="38"/>
      <c r="BW263" s="38"/>
      <c r="BX263" s="38"/>
      <c r="BY263" s="38"/>
      <c r="BZ263" s="38"/>
      <c r="CA263" s="38"/>
      <c r="CB263" s="38"/>
      <c r="CC263" s="38"/>
      <c r="CD263" s="38"/>
      <c r="CE263" s="38"/>
      <c r="CF263" s="38"/>
      <c r="CG263" s="38"/>
      <c r="CH263" s="38"/>
      <c r="CI263" s="38"/>
      <c r="CJ263" s="38"/>
      <c r="CK263" s="38"/>
      <c r="CL263" s="38"/>
      <c r="CM263" s="38"/>
      <c r="CN263" s="38"/>
      <c r="CO263" s="38"/>
      <c r="CP263" s="38"/>
      <c r="CQ263" s="38"/>
      <c r="CR263" s="38"/>
      <c r="CS263" s="38"/>
      <c r="CT263" s="38"/>
      <c r="CU263" s="38"/>
      <c r="CV263" s="38"/>
      <c r="CW263" s="38"/>
      <c r="CX263" s="38"/>
      <c r="CY263" s="38"/>
      <c r="CZ263" s="38"/>
      <c r="DA263" s="38"/>
      <c r="DB263" s="38"/>
      <c r="DC263" s="38"/>
      <c r="DD263" s="38"/>
      <c r="DE263" s="38"/>
      <c r="DF263" s="38"/>
      <c r="DG263" s="38"/>
      <c r="DH263" s="38"/>
      <c r="DI263" s="38"/>
      <c r="DJ263" s="38"/>
      <c r="DK263" s="38"/>
      <c r="DL263" s="38"/>
      <c r="DM263" s="38"/>
      <c r="DN263" s="38"/>
      <c r="DO263" s="38"/>
      <c r="DP263" s="38"/>
      <c r="DQ263" s="38"/>
      <c r="DR263" s="38"/>
      <c r="DS263" s="38"/>
      <c r="DT263" s="38"/>
      <c r="DU263" s="38"/>
      <c r="DV263" s="38"/>
      <c r="DW263" s="38"/>
      <c r="DX263" s="38"/>
      <c r="DY263" s="38"/>
      <c r="DZ263" s="38"/>
      <c r="EA263" s="38"/>
      <c r="EB263" s="38"/>
      <c r="EC263" s="38"/>
      <c r="ED263" s="38"/>
      <c r="EE263" s="38"/>
      <c r="EF263" s="38"/>
      <c r="EG263" s="38"/>
      <c r="EH263" s="38"/>
      <c r="EI263" s="38"/>
      <c r="EJ263" s="38"/>
      <c r="EK263" s="38"/>
      <c r="EL263" s="38"/>
      <c r="EM263" s="38"/>
      <c r="EN263" s="38"/>
      <c r="EO263" s="38"/>
      <c r="EP263" s="38"/>
      <c r="EQ263" s="38"/>
      <c r="ER263" s="38"/>
      <c r="ES263" s="38"/>
      <c r="ET263" s="38"/>
      <c r="EU263" s="38"/>
      <c r="EV263" s="38"/>
      <c r="EW263" s="38"/>
      <c r="EX263" s="38"/>
      <c r="EY263" s="38"/>
      <c r="EZ263" s="38"/>
      <c r="FA263" s="38"/>
      <c r="FB263" s="38"/>
      <c r="FC263" s="38"/>
      <c r="FD263" s="38"/>
      <c r="FE263" s="38"/>
      <c r="FF263" s="38"/>
      <c r="FG263" s="38"/>
      <c r="FH263" s="38"/>
      <c r="FI263" s="38"/>
      <c r="FJ263" s="38"/>
      <c r="FK263" s="38"/>
      <c r="FL263" s="38"/>
      <c r="FM263" s="38"/>
      <c r="FN263" s="38"/>
      <c r="FO263" s="38"/>
      <c r="FP263" s="38"/>
      <c r="FQ263" s="38"/>
      <c r="FR263" s="38"/>
      <c r="FS263" s="38"/>
      <c r="FT263" s="38"/>
      <c r="FU263" s="38"/>
      <c r="FV263" s="38"/>
      <c r="FW263" s="38"/>
      <c r="FX263" s="38"/>
      <c r="FY263" s="38"/>
      <c r="FZ263" s="38"/>
      <c r="GA263" s="38"/>
      <c r="GB263" s="38"/>
      <c r="GC263" s="38"/>
      <c r="GD263" s="38"/>
      <c r="GE263" s="38"/>
      <c r="GF263" s="38"/>
      <c r="GG263" s="38"/>
      <c r="GH263" s="38"/>
      <c r="GI263" s="38"/>
      <c r="GJ263" s="38"/>
      <c r="GK263" s="38"/>
      <c r="GL263" s="38"/>
      <c r="GM263" s="38"/>
      <c r="GN263" s="38"/>
      <c r="GO263" s="38"/>
      <c r="GP263" s="38"/>
      <c r="GQ263" s="38"/>
      <c r="GR263" s="38"/>
      <c r="GS263" s="38"/>
      <c r="GT263" s="38"/>
      <c r="GU263" s="38"/>
      <c r="GV263" s="38"/>
      <c r="GW263" s="38"/>
      <c r="GX263" s="38"/>
      <c r="GY263" s="38"/>
      <c r="GZ263" s="38"/>
      <c r="HA263" s="38"/>
      <c r="HB263" s="38"/>
      <c r="HC263" s="38"/>
      <c r="HD263" s="38"/>
      <c r="HE263" s="38"/>
      <c r="HF263" s="38"/>
      <c r="HG263" s="38"/>
      <c r="HH263" s="38"/>
      <c r="HI263" s="38"/>
      <c r="HJ263" s="38"/>
      <c r="HK263" s="38"/>
      <c r="HL263" s="38"/>
      <c r="HM263" s="38"/>
      <c r="HN263" s="38"/>
      <c r="HO263" s="38"/>
      <c r="HP263" s="38"/>
      <c r="HQ263" s="38"/>
      <c r="HR263" s="38"/>
      <c r="HS263" s="38"/>
      <c r="HT263" s="38"/>
      <c r="HU263" s="38"/>
      <c r="HV263" s="38"/>
      <c r="HW263" s="38"/>
      <c r="HX263" s="38"/>
      <c r="HY263" s="38"/>
      <c r="HZ263" s="38"/>
      <c r="IA263" s="38"/>
      <c r="IB263" s="38"/>
      <c r="IC263" s="38"/>
      <c r="ID263" s="38"/>
      <c r="IE263" s="38"/>
      <c r="IF263" s="38"/>
      <c r="IG263" s="38"/>
      <c r="IH263" s="38"/>
      <c r="II263" s="38"/>
      <c r="IJ263" s="38"/>
      <c r="IK263" s="38"/>
      <c r="IL263" s="38"/>
      <c r="IM263" s="38"/>
      <c r="IN263" s="38"/>
      <c r="IO263" s="38"/>
      <c r="IP263" s="38"/>
      <c r="IQ263" s="38"/>
      <c r="IR263" s="38"/>
      <c r="IS263" s="38"/>
      <c r="IT263" s="38"/>
      <c r="IU263" s="38"/>
      <c r="IV263" s="38"/>
      <c r="IW263" s="38"/>
      <c r="IX263" s="38"/>
      <c r="IY263" s="38"/>
      <c r="IZ263" s="38"/>
      <c r="JA263" s="38"/>
      <c r="JB263" s="38"/>
      <c r="JC263" s="38"/>
      <c r="JD263" s="38"/>
      <c r="JE263" s="38"/>
      <c r="JF263" s="38"/>
      <c r="JG263" s="38"/>
      <c r="JH263" s="38"/>
      <c r="JI263" s="38"/>
      <c r="JJ263" s="38"/>
      <c r="JK263" s="38"/>
      <c r="JL263" s="38"/>
      <c r="JM263" s="38"/>
      <c r="JN263" s="38"/>
      <c r="JO263" s="38"/>
      <c r="JP263" s="38"/>
      <c r="JQ263" s="38"/>
      <c r="JR263" s="38"/>
      <c r="JS263" s="38"/>
      <c r="JT263" s="38"/>
      <c r="JU263" s="38"/>
      <c r="JV263" s="38"/>
      <c r="JW263" s="38"/>
      <c r="JX263" s="38"/>
      <c r="JY263" s="38"/>
      <c r="JZ263" s="38"/>
      <c r="KA263" s="38"/>
      <c r="KB263" s="38"/>
      <c r="KC263" s="38"/>
      <c r="KD263" s="38"/>
      <c r="KE263" s="38"/>
      <c r="KF263" s="38"/>
      <c r="KG263" s="38"/>
      <c r="KH263" s="38"/>
      <c r="KI263" s="38"/>
      <c r="KJ263" s="38"/>
      <c r="KK263" s="38"/>
      <c r="KL263" s="38"/>
      <c r="KM263" s="38"/>
      <c r="KN263" s="38"/>
      <c r="KO263" s="38"/>
      <c r="KP263" s="38"/>
      <c r="KQ263" s="38"/>
      <c r="KR263" s="38"/>
      <c r="KS263" s="38"/>
      <c r="KT263" s="38"/>
      <c r="KU263" s="38"/>
      <c r="KV263" s="38"/>
      <c r="KW263" s="38"/>
      <c r="KX263" s="38"/>
      <c r="KY263" s="38"/>
      <c r="KZ263" s="38"/>
      <c r="LA263" s="38"/>
      <c r="LB263" s="38"/>
      <c r="LC263" s="38"/>
      <c r="LD263" s="38"/>
      <c r="LE263" s="38"/>
      <c r="LF263" s="38"/>
      <c r="LG263" s="38"/>
      <c r="LH263" s="38"/>
      <c r="LI263" s="38"/>
      <c r="LJ263" s="38"/>
      <c r="LK263" s="38"/>
      <c r="LL263" s="38"/>
      <c r="LM263" s="38"/>
      <c r="LN263" s="38"/>
      <c r="LO263" s="38"/>
      <c r="LP263" s="38"/>
      <c r="LQ263" s="38"/>
      <c r="LR263" s="38"/>
      <c r="LS263" s="38"/>
      <c r="LT263" s="38"/>
      <c r="LU263" s="38"/>
      <c r="LV263" s="38"/>
      <c r="LW263" s="38"/>
      <c r="LX263" s="38"/>
      <c r="LY263" s="38"/>
      <c r="LZ263" s="38"/>
      <c r="MA263" s="38"/>
      <c r="MB263" s="38"/>
      <c r="MC263" s="38"/>
      <c r="MD263" s="38"/>
      <c r="ME263" s="38"/>
      <c r="MF263" s="38"/>
      <c r="MG263" s="38"/>
      <c r="MH263" s="38"/>
      <c r="MI263" s="38"/>
      <c r="MJ263" s="38"/>
      <c r="MK263" s="38"/>
      <c r="ML263" s="38"/>
      <c r="MM263" s="38"/>
      <c r="MN263" s="38"/>
      <c r="MO263" s="38"/>
      <c r="MP263" s="38"/>
      <c r="MQ263" s="38"/>
      <c r="MR263" s="38"/>
      <c r="MS263" s="38"/>
      <c r="MT263" s="38"/>
      <c r="MU263" s="38"/>
      <c r="MV263" s="38"/>
      <c r="MW263" s="38"/>
      <c r="MX263" s="38"/>
      <c r="MY263" s="38"/>
      <c r="MZ263" s="38"/>
      <c r="NA263" s="38"/>
      <c r="NB263" s="38"/>
      <c r="NC263" s="38"/>
      <c r="ND263" s="38"/>
      <c r="NE263" s="38"/>
      <c r="NF263" s="38"/>
      <c r="NG263" s="38"/>
      <c r="NH263" s="38"/>
      <c r="NI263" s="38"/>
      <c r="NJ263" s="38"/>
      <c r="NK263" s="38"/>
      <c r="NL263" s="38"/>
      <c r="NM263" s="38"/>
      <c r="NN263" s="38"/>
      <c r="NO263" s="38"/>
      <c r="NP263" s="38"/>
      <c r="NQ263" s="38"/>
      <c r="NR263" s="38"/>
      <c r="NS263" s="38"/>
      <c r="NT263" s="38"/>
      <c r="NU263" s="38"/>
      <c r="NV263" s="38"/>
      <c r="NW263" s="38"/>
      <c r="NX263" s="38"/>
      <c r="NY263" s="38"/>
      <c r="NZ263" s="38"/>
      <c r="OA263" s="38"/>
      <c r="OB263" s="38"/>
      <c r="OC263" s="38"/>
      <c r="OD263" s="38"/>
      <c r="OE263" s="38"/>
      <c r="OF263" s="38"/>
      <c r="OG263" s="38"/>
      <c r="OH263" s="38"/>
      <c r="OI263" s="38"/>
      <c r="OJ263" s="38"/>
      <c r="OK263" s="38"/>
      <c r="OL263" s="38">
        <v>1</v>
      </c>
      <c r="OM263" s="38"/>
      <c r="ON263" s="38"/>
      <c r="OO263" s="38"/>
      <c r="OP263" s="38"/>
      <c r="OQ263" s="38"/>
      <c r="OR263" s="38"/>
      <c r="OS263" s="38"/>
      <c r="OT263" s="38"/>
      <c r="OU263" s="38"/>
      <c r="OV263" s="38"/>
      <c r="OW263" s="38"/>
      <c r="OX263" s="38"/>
      <c r="OY263" s="38"/>
      <c r="OZ263" s="38">
        <v>1</v>
      </c>
      <c r="PA263" s="38"/>
      <c r="PB263" s="38"/>
      <c r="PC263" s="38"/>
      <c r="PD263" s="38"/>
      <c r="PE263" s="38"/>
      <c r="PF263" s="38"/>
      <c r="PG263" s="38"/>
      <c r="PH263" s="38"/>
      <c r="PI263" s="38"/>
      <c r="PJ263" s="38"/>
      <c r="PK263" s="38"/>
      <c r="PL263" s="38"/>
      <c r="PM263" s="38"/>
      <c r="PN263" s="38"/>
      <c r="PO263" s="38"/>
      <c r="PP263" s="38"/>
      <c r="PQ263" s="38"/>
      <c r="PR263" s="38"/>
      <c r="PS263" s="38"/>
      <c r="PT263" s="38"/>
      <c r="PU263" s="38"/>
      <c r="PV263" s="38"/>
      <c r="PW263" s="38"/>
      <c r="PX263" s="38"/>
      <c r="PY263" s="38"/>
      <c r="PZ263" s="38"/>
      <c r="QA263" s="38"/>
      <c r="QB263" s="38"/>
      <c r="QC263" s="38"/>
      <c r="QD263" s="38"/>
      <c r="QE263" s="38"/>
      <c r="QF263" s="38"/>
      <c r="QG263" s="38"/>
      <c r="QH263" s="38"/>
      <c r="QI263" s="38"/>
      <c r="QJ263" s="38"/>
      <c r="QK263" s="38"/>
      <c r="QL263" s="38"/>
      <c r="QM263" s="38"/>
      <c r="QN263" s="38"/>
      <c r="QO263" s="38"/>
      <c r="QP263" s="38"/>
      <c r="QQ263" s="38"/>
      <c r="QR263" s="38"/>
      <c r="QS263" s="38"/>
      <c r="QT263" s="38"/>
      <c r="QU263" s="38"/>
      <c r="QV263" s="38"/>
      <c r="QW263" s="38"/>
      <c r="QX263" s="38"/>
      <c r="QY263" s="38"/>
      <c r="QZ263" s="38"/>
      <c r="RA263" s="38"/>
      <c r="RB263" s="38"/>
      <c r="RC263" s="38"/>
      <c r="RD263" s="38"/>
      <c r="RE263" s="38"/>
      <c r="RF263" s="38"/>
      <c r="RG263" s="38"/>
      <c r="RH263" s="38"/>
      <c r="RI263" s="38"/>
      <c r="RJ263" s="38"/>
      <c r="RK263" s="38"/>
      <c r="RL263" s="38"/>
      <c r="RM263" s="38"/>
      <c r="RN263" s="38"/>
      <c r="RO263" s="38"/>
      <c r="RP263" s="38"/>
      <c r="RQ263" s="38"/>
      <c r="RR263" s="38"/>
      <c r="RS263" s="38"/>
      <c r="RT263" s="38"/>
      <c r="RU263" s="38"/>
      <c r="RV263" s="38"/>
      <c r="RW263" s="38"/>
      <c r="RX263" s="38"/>
      <c r="RY263" s="38"/>
      <c r="RZ263" s="38"/>
      <c r="SA263" s="38"/>
      <c r="SB263" s="38"/>
      <c r="SC263" s="38"/>
      <c r="SD263" s="38"/>
      <c r="SE263" s="38"/>
      <c r="SF263" s="38"/>
      <c r="SG263" s="38"/>
      <c r="SH263" s="38"/>
      <c r="SI263" s="38"/>
      <c r="SJ263" s="38"/>
      <c r="SK263" s="38"/>
      <c r="SL263" s="38"/>
      <c r="SM263" s="38"/>
      <c r="SN263" s="38"/>
      <c r="SO263" s="38"/>
      <c r="SP263" s="38"/>
      <c r="SQ263" s="38"/>
      <c r="SR263" s="38"/>
      <c r="SS263" s="38"/>
      <c r="ST263" s="38"/>
      <c r="SU263" s="38"/>
      <c r="SV263" s="38"/>
      <c r="SW263" s="38"/>
      <c r="SX263" s="38"/>
      <c r="SY263" s="38"/>
      <c r="SZ263" s="38"/>
      <c r="TA263" s="38"/>
      <c r="TB263" s="38"/>
      <c r="TC263" s="38"/>
      <c r="TD263" s="38"/>
      <c r="TE263" s="38"/>
      <c r="TF263" s="38"/>
      <c r="TG263" s="38"/>
      <c r="TH263" s="38"/>
      <c r="TI263" s="38"/>
      <c r="TJ263" s="38"/>
      <c r="TK263" s="38"/>
      <c r="TL263" s="38"/>
      <c r="TM263" s="38"/>
      <c r="TN263" s="38"/>
      <c r="TO263" s="38"/>
      <c r="TP263" s="38"/>
      <c r="TQ263" s="38"/>
      <c r="TR263" s="38"/>
      <c r="TS263" s="38"/>
      <c r="TT263" s="38"/>
      <c r="TU263" s="38"/>
      <c r="TV263" s="38"/>
      <c r="TW263" s="38"/>
      <c r="TX263" s="38"/>
      <c r="TY263" s="38"/>
      <c r="TZ263" s="38"/>
      <c r="UA263" s="38"/>
      <c r="UB263" s="38"/>
      <c r="UC263" s="38"/>
      <c r="UD263" s="38"/>
      <c r="UE263" s="38"/>
      <c r="UF263" s="38"/>
      <c r="UG263" s="38"/>
      <c r="UH263" s="38"/>
      <c r="UI263" s="38"/>
      <c r="UJ263" s="38"/>
      <c r="UK263" s="38"/>
      <c r="UL263" s="38"/>
      <c r="UM263" s="38"/>
      <c r="UN263" s="38"/>
      <c r="UO263" s="38"/>
      <c r="UP263" s="38"/>
      <c r="UQ263" s="38"/>
      <c r="UR263" s="38"/>
      <c r="US263" s="38"/>
      <c r="UT263" s="38"/>
      <c r="UU263" s="38"/>
      <c r="UV263" s="38"/>
      <c r="UW263" s="38"/>
      <c r="UX263" s="38"/>
      <c r="UY263" s="38"/>
      <c r="UZ263" s="38"/>
      <c r="VA263" s="38"/>
      <c r="VB263" s="38"/>
      <c r="VC263" s="38"/>
      <c r="VD263" s="38"/>
      <c r="VE263" s="38"/>
      <c r="VF263" s="38"/>
      <c r="VG263" s="38"/>
      <c r="VH263" s="38"/>
      <c r="VI263" s="38"/>
      <c r="VJ263" s="38"/>
      <c r="VK263" s="38"/>
      <c r="VL263" s="38"/>
      <c r="VM263" s="38"/>
      <c r="VN263" s="38"/>
      <c r="VO263" s="38"/>
      <c r="VP263" s="38"/>
      <c r="VQ263" s="38"/>
      <c r="VR263" s="38"/>
      <c r="VS263" s="38"/>
      <c r="VT263" s="38"/>
      <c r="VU263" s="38"/>
      <c r="VV263" s="38"/>
      <c r="VW263" s="38"/>
      <c r="VX263" s="38"/>
      <c r="VY263" s="38"/>
      <c r="VZ263" s="38"/>
      <c r="WA263" s="38"/>
      <c r="WB263" s="38"/>
      <c r="WC263" s="38"/>
      <c r="WD263" s="38"/>
      <c r="WE263" s="38"/>
      <c r="WF263" s="38"/>
      <c r="WG263" s="38"/>
      <c r="WH263" s="38"/>
      <c r="WI263" s="38"/>
      <c r="WJ263" s="38"/>
      <c r="WK263" s="38"/>
      <c r="WL263" s="38"/>
      <c r="WM263" s="38"/>
      <c r="WN263" s="38"/>
      <c r="WO263" s="38"/>
      <c r="WP263" s="38"/>
      <c r="WQ263" s="38"/>
      <c r="WR263" s="38"/>
      <c r="WS263" s="38"/>
      <c r="WT263" s="38"/>
      <c r="WU263" s="38"/>
      <c r="WV263" s="38"/>
      <c r="WW263" s="38"/>
      <c r="WX263" s="38"/>
      <c r="WY263" s="38"/>
      <c r="WZ263" s="38"/>
      <c r="XA263" s="38"/>
      <c r="XB263" s="38"/>
      <c r="XC263" s="38"/>
      <c r="XD263" s="38"/>
      <c r="XE263" s="38"/>
      <c r="XF263" s="38"/>
      <c r="XG263" s="38"/>
      <c r="XH263" s="38"/>
      <c r="XI263" s="38"/>
      <c r="XJ263" s="38"/>
      <c r="XK263" s="38"/>
      <c r="XL263" s="38"/>
      <c r="XM263" s="38"/>
      <c r="XN263" s="38"/>
      <c r="XO263" s="38"/>
      <c r="XP263" s="38"/>
      <c r="XQ263" s="38"/>
      <c r="XR263" s="38"/>
      <c r="XS263" s="38"/>
      <c r="XT263" s="38"/>
      <c r="XU263" s="38"/>
      <c r="XV263" s="38"/>
      <c r="XW263" s="38"/>
      <c r="XX263" s="38"/>
      <c r="XY263" s="38"/>
      <c r="XZ263" s="38"/>
      <c r="YA263" s="38"/>
      <c r="YB263" s="38"/>
      <c r="YC263" s="38"/>
      <c r="YD263" s="38"/>
      <c r="YE263" s="38"/>
      <c r="YF263" s="38"/>
      <c r="YG263" s="38"/>
      <c r="YH263" s="38"/>
      <c r="YI263" s="38"/>
      <c r="YJ263" s="38"/>
      <c r="YK263" s="38"/>
      <c r="YL263" s="38"/>
      <c r="YM263" s="38"/>
      <c r="YN263" s="38"/>
      <c r="YO263" s="38"/>
      <c r="YP263" s="38"/>
      <c r="YQ263" s="38"/>
      <c r="YR263" s="38"/>
      <c r="YS263" s="38"/>
      <c r="YT263" s="38"/>
      <c r="YU263" s="38"/>
      <c r="YV263" s="38"/>
      <c r="YW263" s="38"/>
      <c r="YX263" s="38"/>
      <c r="YY263" s="38"/>
      <c r="YZ263" s="38"/>
      <c r="ZA263" s="38"/>
      <c r="ZB263" s="38"/>
      <c r="ZC263" s="38"/>
      <c r="ZD263" s="38"/>
      <c r="ZE263" s="38"/>
      <c r="ZF263" s="38"/>
      <c r="ZG263" s="38"/>
      <c r="ZH263" s="38"/>
      <c r="ZI263" s="38"/>
      <c r="ZJ263" s="38"/>
      <c r="ZK263" s="38"/>
      <c r="ZL263" s="38"/>
      <c r="ZM263" s="38"/>
      <c r="ZN263" s="38"/>
      <c r="ZO263" s="38"/>
      <c r="ZP263" s="38"/>
      <c r="ZQ263" s="38"/>
      <c r="ZR263" s="38"/>
      <c r="ZS263" s="38"/>
      <c r="ZT263" s="38"/>
      <c r="ZU263" s="38"/>
      <c r="ZV263" s="38"/>
      <c r="ZW263" s="38"/>
      <c r="ZX263" s="38"/>
      <c r="ZY263" s="38"/>
      <c r="ZZ263" s="38"/>
      <c r="AAA263" s="38"/>
      <c r="AAB263" s="38"/>
      <c r="AAC263" s="38"/>
      <c r="AAD263" s="38"/>
      <c r="AAE263" s="38"/>
      <c r="AAF263" s="38"/>
      <c r="AAG263" s="38"/>
      <c r="AAH263" s="38"/>
      <c r="AAI263" s="38"/>
      <c r="AAJ263" s="31">
        <f t="shared" si="26"/>
        <v>0</v>
      </c>
      <c r="AAK263" s="5"/>
      <c r="AAL263" s="7"/>
      <c r="AAM263" s="7"/>
      <c r="AAN263" s="7"/>
      <c r="AAO263" s="7"/>
      <c r="AAP263" s="7"/>
      <c r="AAQ263" s="7"/>
      <c r="AAR263" s="7"/>
      <c r="AAS263" s="7"/>
      <c r="AAT263" s="7"/>
      <c r="AAU263" s="7"/>
      <c r="AAV263" s="7"/>
      <c r="AAW263" s="7"/>
      <c r="AAX263" s="7"/>
      <c r="AAY263" s="7"/>
      <c r="AAZ263" s="7"/>
      <c r="ABA263" s="7"/>
      <c r="ABB263" s="7"/>
      <c r="ABC263" s="7"/>
      <c r="ABD263" s="7"/>
      <c r="ABE263" s="7"/>
      <c r="ABF263" s="7"/>
      <c r="ABG263" s="7"/>
      <c r="ABH263" s="7"/>
    </row>
    <row r="264" spans="1:736" x14ac:dyDescent="0.25">
      <c r="A264" s="43" t="s">
        <v>131</v>
      </c>
      <c r="B264" s="77">
        <f t="shared" si="25"/>
        <v>0</v>
      </c>
      <c r="C264" s="69">
        <v>1</v>
      </c>
      <c r="D264" s="71">
        <v>43461</v>
      </c>
      <c r="E264" s="79">
        <v>15.16</v>
      </c>
      <c r="F264" s="79">
        <f t="shared" si="23"/>
        <v>0</v>
      </c>
      <c r="G264" s="77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  <c r="AL264" s="38"/>
      <c r="AM264" s="38"/>
      <c r="AN264" s="38"/>
      <c r="AO264" s="38"/>
      <c r="AP264" s="38"/>
      <c r="AQ264" s="38"/>
      <c r="AR264" s="38"/>
      <c r="AS264" s="38"/>
      <c r="AT264" s="38"/>
      <c r="AU264" s="38"/>
      <c r="AV264" s="38"/>
      <c r="AW264" s="38"/>
      <c r="AX264" s="38"/>
      <c r="AY264" s="38"/>
      <c r="AZ264" s="38"/>
      <c r="BA264" s="38"/>
      <c r="BB264" s="38"/>
      <c r="BC264" s="38"/>
      <c r="BD264" s="38"/>
      <c r="BE264" s="38"/>
      <c r="BF264" s="38"/>
      <c r="BG264" s="38"/>
      <c r="BH264" s="38"/>
      <c r="BI264" s="38"/>
      <c r="BJ264" s="38"/>
      <c r="BK264" s="38"/>
      <c r="BL264" s="38"/>
      <c r="BM264" s="38"/>
      <c r="BN264" s="38"/>
      <c r="BO264" s="38"/>
      <c r="BP264" s="38"/>
      <c r="BQ264" s="38"/>
      <c r="BR264" s="38"/>
      <c r="BS264" s="38"/>
      <c r="BT264" s="38"/>
      <c r="BU264" s="38"/>
      <c r="BV264" s="38"/>
      <c r="BW264" s="38"/>
      <c r="BX264" s="38"/>
      <c r="BY264" s="38"/>
      <c r="BZ264" s="38"/>
      <c r="CA264" s="38"/>
      <c r="CB264" s="38"/>
      <c r="CC264" s="38"/>
      <c r="CD264" s="38"/>
      <c r="CE264" s="38"/>
      <c r="CF264" s="38"/>
      <c r="CG264" s="38"/>
      <c r="CH264" s="38"/>
      <c r="CI264" s="38"/>
      <c r="CJ264" s="38"/>
      <c r="CK264" s="38"/>
      <c r="CL264" s="38"/>
      <c r="CM264" s="38"/>
      <c r="CN264" s="38"/>
      <c r="CO264" s="38"/>
      <c r="CP264" s="38"/>
      <c r="CQ264" s="38"/>
      <c r="CR264" s="38"/>
      <c r="CS264" s="38"/>
      <c r="CT264" s="38"/>
      <c r="CU264" s="38"/>
      <c r="CV264" s="38"/>
      <c r="CW264" s="38"/>
      <c r="CX264" s="38"/>
      <c r="CY264" s="38"/>
      <c r="CZ264" s="38"/>
      <c r="DA264" s="38"/>
      <c r="DB264" s="38"/>
      <c r="DC264" s="38"/>
      <c r="DD264" s="38"/>
      <c r="DE264" s="38"/>
      <c r="DF264" s="38"/>
      <c r="DG264" s="38"/>
      <c r="DH264" s="38"/>
      <c r="DI264" s="38"/>
      <c r="DJ264" s="38"/>
      <c r="DK264" s="38"/>
      <c r="DL264" s="38"/>
      <c r="DM264" s="38"/>
      <c r="DN264" s="38"/>
      <c r="DO264" s="38"/>
      <c r="DP264" s="38"/>
      <c r="DQ264" s="38"/>
      <c r="DR264" s="38"/>
      <c r="DS264" s="38"/>
      <c r="DT264" s="38"/>
      <c r="DU264" s="38">
        <v>2</v>
      </c>
      <c r="DV264" s="38"/>
      <c r="DW264" s="38"/>
      <c r="DX264" s="38"/>
      <c r="DY264" s="38"/>
      <c r="DZ264" s="38"/>
      <c r="EA264" s="38"/>
      <c r="EB264" s="38"/>
      <c r="EC264" s="38"/>
      <c r="ED264" s="38"/>
      <c r="EE264" s="38"/>
      <c r="EF264" s="38"/>
      <c r="EG264" s="38"/>
      <c r="EH264" s="38"/>
      <c r="EI264" s="38"/>
      <c r="EJ264" s="38"/>
      <c r="EK264" s="38"/>
      <c r="EL264" s="38"/>
      <c r="EM264" s="38"/>
      <c r="EN264" s="38"/>
      <c r="EO264" s="38"/>
      <c r="EP264" s="38"/>
      <c r="EQ264" s="38">
        <v>2</v>
      </c>
      <c r="ER264" s="38"/>
      <c r="ES264" s="38"/>
      <c r="ET264" s="38"/>
      <c r="EU264" s="38"/>
      <c r="EV264" s="38"/>
      <c r="EW264" s="38"/>
      <c r="EX264" s="38"/>
      <c r="EY264" s="38"/>
      <c r="EZ264" s="38"/>
      <c r="FA264" s="38"/>
      <c r="FB264" s="38"/>
      <c r="FC264" s="38"/>
      <c r="FD264" s="38"/>
      <c r="FE264" s="38"/>
      <c r="FF264" s="38"/>
      <c r="FG264" s="38"/>
      <c r="FH264" s="38"/>
      <c r="FI264" s="38"/>
      <c r="FJ264" s="38"/>
      <c r="FK264" s="38"/>
      <c r="FL264" s="38"/>
      <c r="FM264" s="38"/>
      <c r="FN264" s="38"/>
      <c r="FO264" s="38"/>
      <c r="FP264" s="38"/>
      <c r="FQ264" s="38"/>
      <c r="FR264" s="38"/>
      <c r="FS264" s="38"/>
      <c r="FT264" s="38"/>
      <c r="FU264" s="38"/>
      <c r="FV264" s="38"/>
      <c r="FW264" s="38"/>
      <c r="FX264" s="38"/>
      <c r="FY264" s="38"/>
      <c r="FZ264" s="38"/>
      <c r="GA264" s="38"/>
      <c r="GB264" s="38"/>
      <c r="GC264" s="38"/>
      <c r="GD264" s="38"/>
      <c r="GE264" s="38"/>
      <c r="GF264" s="38"/>
      <c r="GG264" s="38"/>
      <c r="GH264" s="38"/>
      <c r="GI264" s="38"/>
      <c r="GJ264" s="38"/>
      <c r="GK264" s="38"/>
      <c r="GL264" s="38"/>
      <c r="GM264" s="38"/>
      <c r="GN264" s="38"/>
      <c r="GO264" s="38"/>
      <c r="GP264" s="38"/>
      <c r="GQ264" s="38"/>
      <c r="GR264" s="38"/>
      <c r="GS264" s="38"/>
      <c r="GT264" s="38"/>
      <c r="GU264" s="38"/>
      <c r="GV264" s="38"/>
      <c r="GW264" s="38"/>
      <c r="GX264" s="38"/>
      <c r="GY264" s="38"/>
      <c r="GZ264" s="38"/>
      <c r="HA264" s="38"/>
      <c r="HB264" s="38"/>
      <c r="HC264" s="38"/>
      <c r="HD264" s="38"/>
      <c r="HE264" s="38"/>
      <c r="HF264" s="38"/>
      <c r="HG264" s="38"/>
      <c r="HH264" s="38"/>
      <c r="HI264" s="38"/>
      <c r="HJ264" s="38"/>
      <c r="HK264" s="38"/>
      <c r="HL264" s="38"/>
      <c r="HM264" s="38"/>
      <c r="HN264" s="38"/>
      <c r="HO264" s="38"/>
      <c r="HP264" s="38"/>
      <c r="HQ264" s="38"/>
      <c r="HR264" s="38"/>
      <c r="HS264" s="38"/>
      <c r="HT264" s="38"/>
      <c r="HU264" s="38"/>
      <c r="HV264" s="38"/>
      <c r="HW264" s="38"/>
      <c r="HX264" s="38"/>
      <c r="HY264" s="38"/>
      <c r="HZ264" s="38"/>
      <c r="IA264" s="38"/>
      <c r="IB264" s="38"/>
      <c r="IC264" s="38"/>
      <c r="ID264" s="38"/>
      <c r="IE264" s="38"/>
      <c r="IF264" s="38"/>
      <c r="IG264" s="38"/>
      <c r="IH264" s="38"/>
      <c r="II264" s="38"/>
      <c r="IJ264" s="38"/>
      <c r="IK264" s="38"/>
      <c r="IL264" s="38"/>
      <c r="IM264" s="38"/>
      <c r="IN264" s="38"/>
      <c r="IO264" s="38"/>
      <c r="IP264" s="38"/>
      <c r="IQ264" s="38"/>
      <c r="IR264" s="38"/>
      <c r="IS264" s="38"/>
      <c r="IT264" s="38"/>
      <c r="IU264" s="38"/>
      <c r="IV264" s="38"/>
      <c r="IW264" s="38"/>
      <c r="IX264" s="38"/>
      <c r="IY264" s="38"/>
      <c r="IZ264" s="38"/>
      <c r="JA264" s="38"/>
      <c r="JB264" s="38"/>
      <c r="JC264" s="38"/>
      <c r="JD264" s="38"/>
      <c r="JE264" s="38"/>
      <c r="JF264" s="38"/>
      <c r="JG264" s="38"/>
      <c r="JH264" s="38"/>
      <c r="JI264" s="38"/>
      <c r="JJ264" s="38"/>
      <c r="JK264" s="38"/>
      <c r="JL264" s="38"/>
      <c r="JM264" s="38"/>
      <c r="JN264" s="38"/>
      <c r="JO264" s="38"/>
      <c r="JP264" s="38"/>
      <c r="JQ264" s="38"/>
      <c r="JR264" s="38"/>
      <c r="JS264" s="38"/>
      <c r="JT264" s="38"/>
      <c r="JU264" s="38"/>
      <c r="JV264" s="38"/>
      <c r="JW264" s="38"/>
      <c r="JX264" s="38"/>
      <c r="JY264" s="38"/>
      <c r="JZ264" s="38"/>
      <c r="KA264" s="38"/>
      <c r="KB264" s="38"/>
      <c r="KC264" s="38"/>
      <c r="KD264" s="38"/>
      <c r="KE264" s="38"/>
      <c r="KF264" s="38"/>
      <c r="KG264" s="38"/>
      <c r="KH264" s="38"/>
      <c r="KI264" s="38"/>
      <c r="KJ264" s="38"/>
      <c r="KK264" s="38"/>
      <c r="KL264" s="38"/>
      <c r="KM264" s="38"/>
      <c r="KN264" s="38"/>
      <c r="KO264" s="38"/>
      <c r="KP264" s="38"/>
      <c r="KQ264" s="38"/>
      <c r="KR264" s="38"/>
      <c r="KS264" s="38"/>
      <c r="KT264" s="38"/>
      <c r="KU264" s="38"/>
      <c r="KV264" s="38"/>
      <c r="KW264" s="38"/>
      <c r="KX264" s="38"/>
      <c r="KY264" s="38"/>
      <c r="KZ264" s="38"/>
      <c r="LA264" s="38"/>
      <c r="LB264" s="38"/>
      <c r="LC264" s="38"/>
      <c r="LD264" s="38"/>
      <c r="LE264" s="38"/>
      <c r="LF264" s="38"/>
      <c r="LG264" s="38"/>
      <c r="LH264" s="38"/>
      <c r="LI264" s="38"/>
      <c r="LJ264" s="38"/>
      <c r="LK264" s="38"/>
      <c r="LL264" s="38"/>
      <c r="LM264" s="38"/>
      <c r="LN264" s="38"/>
      <c r="LO264" s="38"/>
      <c r="LP264" s="38"/>
      <c r="LQ264" s="38"/>
      <c r="LR264" s="38"/>
      <c r="LS264" s="38"/>
      <c r="LT264" s="38"/>
      <c r="LU264" s="38"/>
      <c r="LV264" s="38"/>
      <c r="LW264" s="38"/>
      <c r="LX264" s="38"/>
      <c r="LY264" s="38"/>
      <c r="LZ264" s="38"/>
      <c r="MA264" s="38"/>
      <c r="MB264" s="38"/>
      <c r="MC264" s="38"/>
      <c r="MD264" s="38"/>
      <c r="ME264" s="38"/>
      <c r="MF264" s="38"/>
      <c r="MG264" s="38"/>
      <c r="MH264" s="38"/>
      <c r="MI264" s="38"/>
      <c r="MJ264" s="38"/>
      <c r="MK264" s="38"/>
      <c r="ML264" s="38"/>
      <c r="MM264" s="38"/>
      <c r="MN264" s="38"/>
      <c r="MO264" s="38"/>
      <c r="MP264" s="38"/>
      <c r="MQ264" s="38"/>
      <c r="MR264" s="38"/>
      <c r="MS264" s="38"/>
      <c r="MT264" s="38"/>
      <c r="MU264" s="38"/>
      <c r="MV264" s="38"/>
      <c r="MW264" s="38"/>
      <c r="MX264" s="38"/>
      <c r="MY264" s="38"/>
      <c r="MZ264" s="38"/>
      <c r="NA264" s="38"/>
      <c r="NB264" s="38"/>
      <c r="NC264" s="38"/>
      <c r="ND264" s="38"/>
      <c r="NE264" s="38"/>
      <c r="NF264" s="38"/>
      <c r="NG264" s="38"/>
      <c r="NH264" s="38"/>
      <c r="NI264" s="38"/>
      <c r="NJ264" s="38"/>
      <c r="NK264" s="38"/>
      <c r="NL264" s="38"/>
      <c r="NM264" s="38"/>
      <c r="NN264" s="38"/>
      <c r="NO264" s="38"/>
      <c r="NP264" s="38"/>
      <c r="NQ264" s="38"/>
      <c r="NR264" s="38"/>
      <c r="NS264" s="38"/>
      <c r="NT264" s="38"/>
      <c r="NU264" s="38"/>
      <c r="NV264" s="38"/>
      <c r="NW264" s="38"/>
      <c r="NX264" s="38"/>
      <c r="NY264" s="38"/>
      <c r="NZ264" s="38"/>
      <c r="OA264" s="38"/>
      <c r="OB264" s="38"/>
      <c r="OC264" s="38"/>
      <c r="OD264" s="38"/>
      <c r="OE264" s="38"/>
      <c r="OF264" s="38"/>
      <c r="OG264" s="38"/>
      <c r="OH264" s="38"/>
      <c r="OI264" s="38"/>
      <c r="OJ264" s="38"/>
      <c r="OK264" s="38"/>
      <c r="OL264" s="38"/>
      <c r="OM264" s="38"/>
      <c r="ON264" s="38"/>
      <c r="OO264" s="38"/>
      <c r="OP264" s="38"/>
      <c r="OQ264" s="38"/>
      <c r="OR264" s="38"/>
      <c r="OS264" s="38"/>
      <c r="OT264" s="38"/>
      <c r="OU264" s="38"/>
      <c r="OV264" s="38"/>
      <c r="OW264" s="38"/>
      <c r="OX264" s="38"/>
      <c r="OY264" s="38"/>
      <c r="OZ264" s="38"/>
      <c r="PA264" s="38"/>
      <c r="PB264" s="38"/>
      <c r="PC264" s="38"/>
      <c r="PD264" s="38"/>
      <c r="PE264" s="38"/>
      <c r="PF264" s="38"/>
      <c r="PG264" s="38"/>
      <c r="PH264" s="38"/>
      <c r="PI264" s="38"/>
      <c r="PJ264" s="38"/>
      <c r="PK264" s="38"/>
      <c r="PL264" s="38"/>
      <c r="PM264" s="38"/>
      <c r="PN264" s="38"/>
      <c r="PO264" s="38"/>
      <c r="PP264" s="38"/>
      <c r="PQ264" s="38"/>
      <c r="PR264" s="38"/>
      <c r="PS264" s="38"/>
      <c r="PT264" s="38"/>
      <c r="PU264" s="38"/>
      <c r="PV264" s="38"/>
      <c r="PW264" s="38"/>
      <c r="PX264" s="38"/>
      <c r="PY264" s="38"/>
      <c r="PZ264" s="38"/>
      <c r="QA264" s="38"/>
      <c r="QB264" s="38"/>
      <c r="QC264" s="38"/>
      <c r="QD264" s="38"/>
      <c r="QE264" s="38"/>
      <c r="QF264" s="38"/>
      <c r="QG264" s="38"/>
      <c r="QH264" s="38"/>
      <c r="QI264" s="38"/>
      <c r="QJ264" s="38"/>
      <c r="QK264" s="38"/>
      <c r="QL264" s="38"/>
      <c r="QM264" s="38"/>
      <c r="QN264" s="38"/>
      <c r="QO264" s="38"/>
      <c r="QP264" s="38"/>
      <c r="QQ264" s="38"/>
      <c r="QR264" s="38"/>
      <c r="QS264" s="38"/>
      <c r="QT264" s="38"/>
      <c r="QU264" s="38"/>
      <c r="QV264" s="38"/>
      <c r="QW264" s="38"/>
      <c r="QX264" s="38"/>
      <c r="QY264" s="38"/>
      <c r="QZ264" s="38"/>
      <c r="RA264" s="38"/>
      <c r="RB264" s="38"/>
      <c r="RC264" s="38"/>
      <c r="RD264" s="38"/>
      <c r="RE264" s="38"/>
      <c r="RF264" s="38"/>
      <c r="RG264" s="38"/>
      <c r="RH264" s="38"/>
      <c r="RI264" s="38"/>
      <c r="RJ264" s="38"/>
      <c r="RK264" s="38"/>
      <c r="RL264" s="38"/>
      <c r="RM264" s="38"/>
      <c r="RN264" s="38"/>
      <c r="RO264" s="38"/>
      <c r="RP264" s="38"/>
      <c r="RQ264" s="38"/>
      <c r="RR264" s="38"/>
      <c r="RS264" s="38"/>
      <c r="RT264" s="38"/>
      <c r="RU264" s="38"/>
      <c r="RV264" s="38"/>
      <c r="RW264" s="38"/>
      <c r="RX264" s="38"/>
      <c r="RY264" s="38"/>
      <c r="RZ264" s="38"/>
      <c r="SA264" s="38"/>
      <c r="SB264" s="38"/>
      <c r="SC264" s="38"/>
      <c r="SD264" s="38"/>
      <c r="SE264" s="38"/>
      <c r="SF264" s="38"/>
      <c r="SG264" s="38"/>
      <c r="SH264" s="38"/>
      <c r="SI264" s="38"/>
      <c r="SJ264" s="38"/>
      <c r="SK264" s="38"/>
      <c r="SL264" s="38"/>
      <c r="SM264" s="38"/>
      <c r="SN264" s="38"/>
      <c r="SO264" s="38"/>
      <c r="SP264" s="38"/>
      <c r="SQ264" s="38"/>
      <c r="SR264" s="38"/>
      <c r="SS264" s="38"/>
      <c r="ST264" s="38"/>
      <c r="SU264" s="38"/>
      <c r="SV264" s="38"/>
      <c r="SW264" s="38"/>
      <c r="SX264" s="38"/>
      <c r="SY264" s="38"/>
      <c r="SZ264" s="38"/>
      <c r="TA264" s="38"/>
      <c r="TB264" s="38"/>
      <c r="TC264" s="38"/>
      <c r="TD264" s="38"/>
      <c r="TE264" s="38">
        <v>1</v>
      </c>
      <c r="TF264" s="38"/>
      <c r="TG264" s="38"/>
      <c r="TH264" s="38"/>
      <c r="TI264" s="38"/>
      <c r="TJ264" s="38"/>
      <c r="TK264" s="38"/>
      <c r="TL264" s="38"/>
      <c r="TM264" s="38"/>
      <c r="TN264" s="38">
        <v>1</v>
      </c>
      <c r="TO264" s="38"/>
      <c r="TP264" s="38"/>
      <c r="TQ264" s="38"/>
      <c r="TR264" s="38"/>
      <c r="TS264" s="38"/>
      <c r="TT264" s="38">
        <v>10</v>
      </c>
      <c r="TU264" s="38">
        <v>10</v>
      </c>
      <c r="TV264" s="38"/>
      <c r="TW264" s="38"/>
      <c r="TX264" s="38"/>
      <c r="TY264" s="38"/>
      <c r="TZ264" s="38"/>
      <c r="UA264" s="38"/>
      <c r="UB264" s="38"/>
      <c r="UC264" s="38"/>
      <c r="UD264" s="38"/>
      <c r="UE264" s="38"/>
      <c r="UF264" s="38"/>
      <c r="UG264" s="38"/>
      <c r="UH264" s="38"/>
      <c r="UI264" s="38"/>
      <c r="UJ264" s="38"/>
      <c r="UK264" s="38"/>
      <c r="UL264" s="38"/>
      <c r="UM264" s="38"/>
      <c r="UN264" s="38"/>
      <c r="UO264" s="38"/>
      <c r="UP264" s="38"/>
      <c r="UQ264" s="38"/>
      <c r="UR264" s="38"/>
      <c r="US264" s="38"/>
      <c r="UT264" s="38"/>
      <c r="UU264" s="38"/>
      <c r="UV264" s="38"/>
      <c r="UW264" s="38"/>
      <c r="UX264" s="38"/>
      <c r="UY264" s="38"/>
      <c r="UZ264" s="38"/>
      <c r="VA264" s="38"/>
      <c r="VB264" s="38"/>
      <c r="VC264" s="38"/>
      <c r="VD264" s="38"/>
      <c r="VE264" s="38"/>
      <c r="VF264" s="38"/>
      <c r="VG264" s="38"/>
      <c r="VH264" s="38"/>
      <c r="VI264" s="38"/>
      <c r="VJ264" s="38"/>
      <c r="VK264" s="38"/>
      <c r="VL264" s="38"/>
      <c r="VM264" s="38"/>
      <c r="VN264" s="38"/>
      <c r="VO264" s="38"/>
      <c r="VP264" s="38"/>
      <c r="VQ264" s="38"/>
      <c r="VR264" s="38"/>
      <c r="VS264" s="38"/>
      <c r="VT264" s="38"/>
      <c r="VU264" s="38"/>
      <c r="VV264" s="38"/>
      <c r="VW264" s="38"/>
      <c r="VX264" s="38"/>
      <c r="VY264" s="38"/>
      <c r="VZ264" s="38"/>
      <c r="WA264" s="38"/>
      <c r="WB264" s="38"/>
      <c r="WC264" s="38"/>
      <c r="WD264" s="38"/>
      <c r="WE264" s="38"/>
      <c r="WF264" s="38">
        <v>20</v>
      </c>
      <c r="WG264" s="38"/>
      <c r="WH264" s="38"/>
      <c r="WI264" s="38"/>
      <c r="WJ264" s="38">
        <v>20</v>
      </c>
      <c r="WK264" s="38"/>
      <c r="WL264" s="38"/>
      <c r="WM264" s="38"/>
      <c r="WN264" s="38"/>
      <c r="WO264" s="38"/>
      <c r="WP264" s="38"/>
      <c r="WQ264" s="38"/>
      <c r="WR264" s="38"/>
      <c r="WS264" s="38"/>
      <c r="WT264" s="38"/>
      <c r="WU264" s="38"/>
      <c r="WV264" s="38"/>
      <c r="WW264" s="38"/>
      <c r="WX264" s="38"/>
      <c r="WY264" s="38"/>
      <c r="WZ264" s="38"/>
      <c r="XA264" s="38"/>
      <c r="XB264" s="38"/>
      <c r="XC264" s="38"/>
      <c r="XD264" s="38"/>
      <c r="XE264" s="38"/>
      <c r="XF264" s="38"/>
      <c r="XG264" s="38"/>
      <c r="XH264" s="38">
        <v>2</v>
      </c>
      <c r="XI264" s="38"/>
      <c r="XJ264" s="38"/>
      <c r="XK264" s="38"/>
      <c r="XL264" s="38"/>
      <c r="XM264" s="38">
        <v>2</v>
      </c>
      <c r="XN264" s="38"/>
      <c r="XO264" s="38"/>
      <c r="XP264" s="38"/>
      <c r="XQ264" s="38"/>
      <c r="XR264" s="38"/>
      <c r="XS264" s="38"/>
      <c r="XT264" s="38"/>
      <c r="XU264" s="38"/>
      <c r="XV264" s="38"/>
      <c r="XW264" s="38"/>
      <c r="XX264" s="38"/>
      <c r="XY264" s="38"/>
      <c r="XZ264" s="38"/>
      <c r="YA264" s="38"/>
      <c r="YB264" s="38"/>
      <c r="YC264" s="38"/>
      <c r="YD264" s="38"/>
      <c r="YE264" s="38"/>
      <c r="YF264" s="38"/>
      <c r="YG264" s="38"/>
      <c r="YH264" s="38"/>
      <c r="YI264" s="38"/>
      <c r="YJ264" s="38"/>
      <c r="YK264" s="38"/>
      <c r="YL264" s="38"/>
      <c r="YM264" s="38"/>
      <c r="YN264" s="38"/>
      <c r="YO264" s="38"/>
      <c r="YP264" s="38"/>
      <c r="YQ264" s="38"/>
      <c r="YR264" s="38"/>
      <c r="YS264" s="38"/>
      <c r="YT264" s="38"/>
      <c r="YU264" s="38"/>
      <c r="YV264" s="38">
        <v>6</v>
      </c>
      <c r="YW264" s="38"/>
      <c r="YX264" s="38">
        <v>6</v>
      </c>
      <c r="YY264" s="38"/>
      <c r="YZ264" s="38"/>
      <c r="ZA264" s="38"/>
      <c r="ZB264" s="38"/>
      <c r="ZC264" s="38"/>
      <c r="ZD264" s="38"/>
      <c r="ZE264" s="38"/>
      <c r="ZF264" s="38"/>
      <c r="ZG264" s="38"/>
      <c r="ZH264" s="38"/>
      <c r="ZI264" s="38"/>
      <c r="ZJ264" s="38"/>
      <c r="ZK264" s="38"/>
      <c r="ZL264" s="38"/>
      <c r="ZM264" s="38"/>
      <c r="ZN264" s="38"/>
      <c r="ZO264" s="38"/>
      <c r="ZP264" s="38"/>
      <c r="ZQ264" s="38">
        <v>4</v>
      </c>
      <c r="ZR264" s="38"/>
      <c r="ZS264" s="38"/>
      <c r="ZT264" s="38"/>
      <c r="ZU264" s="38"/>
      <c r="ZV264" s="38"/>
      <c r="ZW264" s="38"/>
      <c r="ZX264" s="38"/>
      <c r="ZY264" s="38"/>
      <c r="ZZ264" s="38"/>
      <c r="AAA264" s="38">
        <v>4</v>
      </c>
      <c r="AAB264" s="38"/>
      <c r="AAC264" s="38"/>
      <c r="AAD264" s="38"/>
      <c r="AAE264" s="38"/>
      <c r="AAF264" s="38"/>
      <c r="AAG264" s="38"/>
      <c r="AAH264" s="38"/>
      <c r="AAI264" s="38"/>
      <c r="AAJ264" s="31">
        <f t="shared" si="26"/>
        <v>0</v>
      </c>
      <c r="AAK264" s="5"/>
      <c r="AAL264" s="7"/>
      <c r="AAM264" s="7"/>
      <c r="AAN264" s="7"/>
      <c r="AAO264" s="7"/>
      <c r="AAP264" s="7"/>
      <c r="AAQ264" s="7"/>
      <c r="AAR264" s="7"/>
      <c r="AAS264" s="7"/>
      <c r="AAT264" s="7"/>
      <c r="AAU264" s="7"/>
      <c r="AAV264" s="7"/>
      <c r="AAW264" s="7"/>
      <c r="AAX264" s="7"/>
      <c r="AAY264" s="7"/>
      <c r="AAZ264" s="7"/>
      <c r="ABA264" s="7"/>
      <c r="ABB264" s="7"/>
      <c r="ABC264" s="7"/>
      <c r="ABD264" s="7"/>
      <c r="ABE264" s="7"/>
      <c r="ABF264" s="7"/>
      <c r="ABG264" s="7"/>
      <c r="ABH264" s="7"/>
    </row>
    <row r="265" spans="1:736" x14ac:dyDescent="0.25">
      <c r="A265" s="43" t="s">
        <v>131</v>
      </c>
      <c r="B265" s="77">
        <f t="shared" si="25"/>
        <v>0</v>
      </c>
      <c r="C265" s="69">
        <v>10</v>
      </c>
      <c r="D265" s="71">
        <v>43461</v>
      </c>
      <c r="E265" s="79">
        <v>12.86</v>
      </c>
      <c r="F265" s="79">
        <f t="shared" si="23"/>
        <v>0</v>
      </c>
      <c r="G265" s="77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  <c r="AL265" s="38"/>
      <c r="AM265" s="38"/>
      <c r="AN265" s="38"/>
      <c r="AO265" s="38"/>
      <c r="AP265" s="38"/>
      <c r="AQ265" s="38"/>
      <c r="AR265" s="38"/>
      <c r="AS265" s="38"/>
      <c r="AT265" s="38"/>
      <c r="AU265" s="38"/>
      <c r="AV265" s="38"/>
      <c r="AW265" s="38"/>
      <c r="AX265" s="38"/>
      <c r="AY265" s="38"/>
      <c r="AZ265" s="38"/>
      <c r="BA265" s="38"/>
      <c r="BB265" s="38"/>
      <c r="BC265" s="38"/>
      <c r="BD265" s="38"/>
      <c r="BE265" s="38"/>
      <c r="BF265" s="38"/>
      <c r="BG265" s="38"/>
      <c r="BH265" s="38"/>
      <c r="BI265" s="38"/>
      <c r="BJ265" s="38"/>
      <c r="BK265" s="38"/>
      <c r="BL265" s="38"/>
      <c r="BM265" s="38"/>
      <c r="BN265" s="38"/>
      <c r="BO265" s="38"/>
      <c r="BP265" s="38"/>
      <c r="BQ265" s="38"/>
      <c r="BR265" s="38"/>
      <c r="BS265" s="38"/>
      <c r="BT265" s="38"/>
      <c r="BU265" s="38"/>
      <c r="BV265" s="38"/>
      <c r="BW265" s="38"/>
      <c r="BX265" s="38"/>
      <c r="BY265" s="38"/>
      <c r="BZ265" s="38"/>
      <c r="CA265" s="38"/>
      <c r="CB265" s="38"/>
      <c r="CC265" s="38"/>
      <c r="CD265" s="38"/>
      <c r="CE265" s="38"/>
      <c r="CF265" s="38"/>
      <c r="CG265" s="38"/>
      <c r="CH265" s="38"/>
      <c r="CI265" s="38"/>
      <c r="CJ265" s="38"/>
      <c r="CK265" s="38"/>
      <c r="CL265" s="38"/>
      <c r="CM265" s="38"/>
      <c r="CN265" s="38"/>
      <c r="CO265" s="38"/>
      <c r="CP265" s="38"/>
      <c r="CQ265" s="38"/>
      <c r="CR265" s="38"/>
      <c r="CS265" s="38"/>
      <c r="CT265" s="38"/>
      <c r="CU265" s="38"/>
      <c r="CV265" s="38"/>
      <c r="CW265" s="38"/>
      <c r="CX265" s="38"/>
      <c r="CY265" s="38"/>
      <c r="CZ265" s="38"/>
      <c r="DA265" s="38"/>
      <c r="DB265" s="38"/>
      <c r="DC265" s="38"/>
      <c r="DD265" s="38"/>
      <c r="DE265" s="38"/>
      <c r="DF265" s="38"/>
      <c r="DG265" s="38"/>
      <c r="DH265" s="38"/>
      <c r="DI265" s="38"/>
      <c r="DJ265" s="38"/>
      <c r="DK265" s="38"/>
      <c r="DL265" s="38"/>
      <c r="DM265" s="38"/>
      <c r="DN265" s="38"/>
      <c r="DO265" s="38"/>
      <c r="DP265" s="38"/>
      <c r="DQ265" s="38"/>
      <c r="DR265" s="38"/>
      <c r="DS265" s="38"/>
      <c r="DT265" s="38"/>
      <c r="DU265" s="38"/>
      <c r="DV265" s="38"/>
      <c r="DW265" s="38"/>
      <c r="DX265" s="38"/>
      <c r="DY265" s="38"/>
      <c r="DZ265" s="38"/>
      <c r="EA265" s="38"/>
      <c r="EB265" s="38"/>
      <c r="EC265" s="38"/>
      <c r="ED265" s="38"/>
      <c r="EE265" s="38"/>
      <c r="EF265" s="38"/>
      <c r="EG265" s="38"/>
      <c r="EH265" s="38"/>
      <c r="EI265" s="38"/>
      <c r="EJ265" s="38"/>
      <c r="EK265" s="38"/>
      <c r="EL265" s="38"/>
      <c r="EM265" s="38"/>
      <c r="EN265" s="38"/>
      <c r="EO265" s="38"/>
      <c r="EP265" s="38"/>
      <c r="EQ265" s="38"/>
      <c r="ER265" s="38"/>
      <c r="ES265" s="38"/>
      <c r="ET265" s="38"/>
      <c r="EU265" s="38"/>
      <c r="EV265" s="38"/>
      <c r="EW265" s="38"/>
      <c r="EX265" s="38"/>
      <c r="EY265" s="38"/>
      <c r="EZ265" s="38"/>
      <c r="FA265" s="38"/>
      <c r="FB265" s="38"/>
      <c r="FC265" s="38"/>
      <c r="FD265" s="38"/>
      <c r="FE265" s="38"/>
      <c r="FF265" s="38"/>
      <c r="FG265" s="38"/>
      <c r="FH265" s="38"/>
      <c r="FI265" s="38"/>
      <c r="FJ265" s="38"/>
      <c r="FK265" s="38"/>
      <c r="FL265" s="38"/>
      <c r="FM265" s="38"/>
      <c r="FN265" s="38"/>
      <c r="FO265" s="38"/>
      <c r="FP265" s="38"/>
      <c r="FQ265" s="38"/>
      <c r="FR265" s="38"/>
      <c r="FS265" s="38"/>
      <c r="FT265" s="38"/>
      <c r="FU265" s="38"/>
      <c r="FV265" s="38"/>
      <c r="FW265" s="38"/>
      <c r="FX265" s="38"/>
      <c r="FY265" s="38"/>
      <c r="FZ265" s="38"/>
      <c r="GA265" s="38"/>
      <c r="GB265" s="38"/>
      <c r="GC265" s="38"/>
      <c r="GD265" s="38"/>
      <c r="GE265" s="38"/>
      <c r="GF265" s="38"/>
      <c r="GG265" s="38"/>
      <c r="GH265" s="38"/>
      <c r="GI265" s="38"/>
      <c r="GJ265" s="38"/>
      <c r="GK265" s="38"/>
      <c r="GL265" s="38"/>
      <c r="GM265" s="38"/>
      <c r="GN265" s="38"/>
      <c r="GO265" s="38"/>
      <c r="GP265" s="38"/>
      <c r="GQ265" s="38"/>
      <c r="GR265" s="38"/>
      <c r="GS265" s="38"/>
      <c r="GT265" s="38"/>
      <c r="GU265" s="38"/>
      <c r="GV265" s="38"/>
      <c r="GW265" s="38"/>
      <c r="GX265" s="38"/>
      <c r="GY265" s="38"/>
      <c r="GZ265" s="38"/>
      <c r="HA265" s="38"/>
      <c r="HB265" s="38"/>
      <c r="HC265" s="38"/>
      <c r="HD265" s="38"/>
      <c r="HE265" s="38"/>
      <c r="HF265" s="38"/>
      <c r="HG265" s="38"/>
      <c r="HH265" s="38"/>
      <c r="HI265" s="38"/>
      <c r="HJ265" s="38"/>
      <c r="HK265" s="38"/>
      <c r="HL265" s="38"/>
      <c r="HM265" s="38"/>
      <c r="HN265" s="38"/>
      <c r="HO265" s="38"/>
      <c r="HP265" s="38"/>
      <c r="HQ265" s="38"/>
      <c r="HR265" s="38"/>
      <c r="HS265" s="38"/>
      <c r="HT265" s="38"/>
      <c r="HU265" s="38"/>
      <c r="HV265" s="38"/>
      <c r="HW265" s="38"/>
      <c r="HX265" s="38"/>
      <c r="HY265" s="38"/>
      <c r="HZ265" s="38"/>
      <c r="IA265" s="38"/>
      <c r="IB265" s="38"/>
      <c r="IC265" s="38"/>
      <c r="ID265" s="38"/>
      <c r="IE265" s="38"/>
      <c r="IF265" s="38"/>
      <c r="IG265" s="38"/>
      <c r="IH265" s="38"/>
      <c r="II265" s="38"/>
      <c r="IJ265" s="38"/>
      <c r="IK265" s="38"/>
      <c r="IL265" s="38"/>
      <c r="IM265" s="38"/>
      <c r="IN265" s="38"/>
      <c r="IO265" s="38"/>
      <c r="IP265" s="38"/>
      <c r="IQ265" s="38"/>
      <c r="IR265" s="38"/>
      <c r="IS265" s="38"/>
      <c r="IT265" s="38"/>
      <c r="IU265" s="38"/>
      <c r="IV265" s="38"/>
      <c r="IW265" s="38"/>
      <c r="IX265" s="38"/>
      <c r="IY265" s="38"/>
      <c r="IZ265" s="38"/>
      <c r="JA265" s="38"/>
      <c r="JB265" s="38"/>
      <c r="JC265" s="38"/>
      <c r="JD265" s="38"/>
      <c r="JE265" s="38"/>
      <c r="JF265" s="38"/>
      <c r="JG265" s="38"/>
      <c r="JH265" s="38"/>
      <c r="JI265" s="38"/>
      <c r="JJ265" s="38"/>
      <c r="JK265" s="38"/>
      <c r="JL265" s="38"/>
      <c r="JM265" s="38"/>
      <c r="JN265" s="38"/>
      <c r="JO265" s="38"/>
      <c r="JP265" s="38"/>
      <c r="JQ265" s="38"/>
      <c r="JR265" s="38"/>
      <c r="JS265" s="38"/>
      <c r="JT265" s="38"/>
      <c r="JU265" s="38"/>
      <c r="JV265" s="38"/>
      <c r="JW265" s="38"/>
      <c r="JX265" s="38"/>
      <c r="JY265" s="38"/>
      <c r="JZ265" s="38"/>
      <c r="KA265" s="38"/>
      <c r="KB265" s="38"/>
      <c r="KC265" s="38"/>
      <c r="KD265" s="38"/>
      <c r="KE265" s="38"/>
      <c r="KF265" s="38"/>
      <c r="KG265" s="38"/>
      <c r="KH265" s="38"/>
      <c r="KI265" s="38"/>
      <c r="KJ265" s="38"/>
      <c r="KK265" s="38"/>
      <c r="KL265" s="38"/>
      <c r="KM265" s="38"/>
      <c r="KN265" s="38"/>
      <c r="KO265" s="38"/>
      <c r="KP265" s="38"/>
      <c r="KQ265" s="38"/>
      <c r="KR265" s="38"/>
      <c r="KS265" s="38"/>
      <c r="KT265" s="38"/>
      <c r="KU265" s="38"/>
      <c r="KV265" s="38"/>
      <c r="KW265" s="38"/>
      <c r="KX265" s="38"/>
      <c r="KY265" s="38"/>
      <c r="KZ265" s="38"/>
      <c r="LA265" s="38"/>
      <c r="LB265" s="38"/>
      <c r="LC265" s="38"/>
      <c r="LD265" s="38"/>
      <c r="LE265" s="38"/>
      <c r="LF265" s="38"/>
      <c r="LG265" s="38"/>
      <c r="LH265" s="38"/>
      <c r="LI265" s="38"/>
      <c r="LJ265" s="38"/>
      <c r="LK265" s="38"/>
      <c r="LL265" s="38"/>
      <c r="LM265" s="38"/>
      <c r="LN265" s="38"/>
      <c r="LO265" s="38"/>
      <c r="LP265" s="38"/>
      <c r="LQ265" s="38"/>
      <c r="LR265" s="38"/>
      <c r="LS265" s="38"/>
      <c r="LT265" s="38"/>
      <c r="LU265" s="38"/>
      <c r="LV265" s="38"/>
      <c r="LW265" s="38"/>
      <c r="LX265" s="38"/>
      <c r="LY265" s="38"/>
      <c r="LZ265" s="38"/>
      <c r="MA265" s="38"/>
      <c r="MB265" s="38"/>
      <c r="MC265" s="38"/>
      <c r="MD265" s="38"/>
      <c r="ME265" s="38"/>
      <c r="MF265" s="38"/>
      <c r="MG265" s="38"/>
      <c r="MH265" s="38"/>
      <c r="MI265" s="38"/>
      <c r="MJ265" s="38"/>
      <c r="MK265" s="38"/>
      <c r="ML265" s="38"/>
      <c r="MM265" s="38"/>
      <c r="MN265" s="38"/>
      <c r="MO265" s="38"/>
      <c r="MP265" s="38"/>
      <c r="MQ265" s="38"/>
      <c r="MR265" s="38"/>
      <c r="MS265" s="38"/>
      <c r="MT265" s="38"/>
      <c r="MU265" s="38"/>
      <c r="MV265" s="38"/>
      <c r="MW265" s="38"/>
      <c r="MX265" s="38"/>
      <c r="MY265" s="38"/>
      <c r="MZ265" s="38"/>
      <c r="NA265" s="38"/>
      <c r="NB265" s="38"/>
      <c r="NC265" s="38"/>
      <c r="ND265" s="38"/>
      <c r="NE265" s="38"/>
      <c r="NF265" s="38"/>
      <c r="NG265" s="38"/>
      <c r="NH265" s="38"/>
      <c r="NI265" s="38"/>
      <c r="NJ265" s="38"/>
      <c r="NK265" s="38"/>
      <c r="NL265" s="38"/>
      <c r="NM265" s="38"/>
      <c r="NN265" s="38"/>
      <c r="NO265" s="38"/>
      <c r="NP265" s="38"/>
      <c r="NQ265" s="38"/>
      <c r="NR265" s="38"/>
      <c r="NS265" s="38"/>
      <c r="NT265" s="38"/>
      <c r="NU265" s="38"/>
      <c r="NV265" s="38"/>
      <c r="NW265" s="38"/>
      <c r="NX265" s="38"/>
      <c r="NY265" s="38"/>
      <c r="NZ265" s="38"/>
      <c r="OA265" s="38"/>
      <c r="OB265" s="38"/>
      <c r="OC265" s="38"/>
      <c r="OD265" s="38"/>
      <c r="OE265" s="38"/>
      <c r="OF265" s="38"/>
      <c r="OG265" s="38"/>
      <c r="OH265" s="38"/>
      <c r="OI265" s="38"/>
      <c r="OJ265" s="38"/>
      <c r="OK265" s="38"/>
      <c r="OL265" s="38"/>
      <c r="OM265" s="38"/>
      <c r="ON265" s="38"/>
      <c r="OO265" s="38"/>
      <c r="OP265" s="38"/>
      <c r="OQ265" s="38"/>
      <c r="OR265" s="38"/>
      <c r="OS265" s="38"/>
      <c r="OT265" s="38"/>
      <c r="OU265" s="38"/>
      <c r="OV265" s="38"/>
      <c r="OW265" s="38"/>
      <c r="OX265" s="38"/>
      <c r="OY265" s="38"/>
      <c r="OZ265" s="38"/>
      <c r="PA265" s="38"/>
      <c r="PB265" s="38"/>
      <c r="PC265" s="38"/>
      <c r="PD265" s="38"/>
      <c r="PE265" s="38"/>
      <c r="PF265" s="38"/>
      <c r="PG265" s="38"/>
      <c r="PH265" s="38"/>
      <c r="PI265" s="38"/>
      <c r="PJ265" s="38"/>
      <c r="PK265" s="38"/>
      <c r="PL265" s="38"/>
      <c r="PM265" s="38"/>
      <c r="PN265" s="38"/>
      <c r="PO265" s="38"/>
      <c r="PP265" s="38"/>
      <c r="PQ265" s="38"/>
      <c r="PR265" s="38"/>
      <c r="PS265" s="38"/>
      <c r="PT265" s="38"/>
      <c r="PU265" s="38"/>
      <c r="PV265" s="38"/>
      <c r="PW265" s="38"/>
      <c r="PX265" s="38"/>
      <c r="PY265" s="38"/>
      <c r="PZ265" s="38"/>
      <c r="QA265" s="38"/>
      <c r="QB265" s="38"/>
      <c r="QC265" s="38"/>
      <c r="QD265" s="38"/>
      <c r="QE265" s="38"/>
      <c r="QF265" s="38"/>
      <c r="QG265" s="38"/>
      <c r="QH265" s="38"/>
      <c r="QI265" s="38"/>
      <c r="QJ265" s="38"/>
      <c r="QK265" s="38"/>
      <c r="QL265" s="38"/>
      <c r="QM265" s="38"/>
      <c r="QN265" s="38"/>
      <c r="QO265" s="38"/>
      <c r="QP265" s="38"/>
      <c r="QQ265" s="38"/>
      <c r="QR265" s="38"/>
      <c r="QS265" s="38"/>
      <c r="QT265" s="38"/>
      <c r="QU265" s="38"/>
      <c r="QV265" s="38"/>
      <c r="QW265" s="38"/>
      <c r="QX265" s="38"/>
      <c r="QY265" s="38"/>
      <c r="QZ265" s="38"/>
      <c r="RA265" s="38"/>
      <c r="RB265" s="38"/>
      <c r="RC265" s="38"/>
      <c r="RD265" s="38"/>
      <c r="RE265" s="38"/>
      <c r="RF265" s="38"/>
      <c r="RG265" s="38"/>
      <c r="RH265" s="38"/>
      <c r="RI265" s="38"/>
      <c r="RJ265" s="38"/>
      <c r="RK265" s="38"/>
      <c r="RL265" s="38"/>
      <c r="RM265" s="38"/>
      <c r="RN265" s="38"/>
      <c r="RO265" s="38"/>
      <c r="RP265" s="38"/>
      <c r="RQ265" s="38"/>
      <c r="RR265" s="38"/>
      <c r="RS265" s="38"/>
      <c r="RT265" s="38"/>
      <c r="RU265" s="38"/>
      <c r="RV265" s="38"/>
      <c r="RW265" s="38"/>
      <c r="RX265" s="38"/>
      <c r="RY265" s="38"/>
      <c r="RZ265" s="38"/>
      <c r="SA265" s="38"/>
      <c r="SB265" s="38"/>
      <c r="SC265" s="38"/>
      <c r="SD265" s="38"/>
      <c r="SE265" s="38"/>
      <c r="SF265" s="38"/>
      <c r="SG265" s="38"/>
      <c r="SH265" s="38"/>
      <c r="SI265" s="38"/>
      <c r="SJ265" s="38"/>
      <c r="SK265" s="38"/>
      <c r="SL265" s="38"/>
      <c r="SM265" s="38"/>
      <c r="SN265" s="38"/>
      <c r="SO265" s="38"/>
      <c r="SP265" s="38"/>
      <c r="SQ265" s="38"/>
      <c r="SR265" s="38"/>
      <c r="SS265" s="38"/>
      <c r="ST265" s="38"/>
      <c r="SU265" s="38"/>
      <c r="SV265" s="38"/>
      <c r="SW265" s="38"/>
      <c r="SX265" s="38"/>
      <c r="SY265" s="38"/>
      <c r="SZ265" s="38"/>
      <c r="TA265" s="38"/>
      <c r="TB265" s="38"/>
      <c r="TC265" s="38"/>
      <c r="TD265" s="38"/>
      <c r="TE265" s="38"/>
      <c r="TF265" s="38"/>
      <c r="TG265" s="38"/>
      <c r="TH265" s="38"/>
      <c r="TI265" s="38"/>
      <c r="TJ265" s="38"/>
      <c r="TK265" s="38"/>
      <c r="TL265" s="38"/>
      <c r="TM265" s="38"/>
      <c r="TN265" s="38"/>
      <c r="TO265" s="38"/>
      <c r="TP265" s="38"/>
      <c r="TQ265" s="38"/>
      <c r="TR265" s="38"/>
      <c r="TS265" s="38"/>
      <c r="TT265" s="38"/>
      <c r="TU265" s="38"/>
      <c r="TV265" s="38"/>
      <c r="TW265" s="38"/>
      <c r="TX265" s="38"/>
      <c r="TY265" s="38"/>
      <c r="TZ265" s="38"/>
      <c r="UA265" s="38"/>
      <c r="UB265" s="38"/>
      <c r="UC265" s="38"/>
      <c r="UD265" s="38"/>
      <c r="UE265" s="38"/>
      <c r="UF265" s="38"/>
      <c r="UG265" s="38"/>
      <c r="UH265" s="38"/>
      <c r="UI265" s="38"/>
      <c r="UJ265" s="38"/>
      <c r="UK265" s="38"/>
      <c r="UL265" s="38"/>
      <c r="UM265" s="38"/>
      <c r="UN265" s="38"/>
      <c r="UO265" s="38"/>
      <c r="UP265" s="38"/>
      <c r="UQ265" s="38"/>
      <c r="UR265" s="38"/>
      <c r="US265" s="38"/>
      <c r="UT265" s="38"/>
      <c r="UU265" s="38"/>
      <c r="UV265" s="38"/>
      <c r="UW265" s="38"/>
      <c r="UX265" s="38"/>
      <c r="UY265" s="38"/>
      <c r="UZ265" s="38"/>
      <c r="VA265" s="38"/>
      <c r="VB265" s="38"/>
      <c r="VC265" s="38"/>
      <c r="VD265" s="38"/>
      <c r="VE265" s="38"/>
      <c r="VF265" s="38"/>
      <c r="VG265" s="38"/>
      <c r="VH265" s="38"/>
      <c r="VI265" s="38"/>
      <c r="VJ265" s="38"/>
      <c r="VK265" s="38"/>
      <c r="VL265" s="38"/>
      <c r="VM265" s="38"/>
      <c r="VN265" s="38"/>
      <c r="VO265" s="38"/>
      <c r="VP265" s="38"/>
      <c r="VQ265" s="38"/>
      <c r="VR265" s="38"/>
      <c r="VS265" s="38"/>
      <c r="VT265" s="38"/>
      <c r="VU265" s="38"/>
      <c r="VV265" s="38"/>
      <c r="VW265" s="38"/>
      <c r="VX265" s="38"/>
      <c r="VY265" s="38"/>
      <c r="VZ265" s="38"/>
      <c r="WA265" s="38"/>
      <c r="WB265" s="38"/>
      <c r="WC265" s="38"/>
      <c r="WD265" s="38"/>
      <c r="WE265" s="38"/>
      <c r="WF265" s="38"/>
      <c r="WG265" s="38"/>
      <c r="WH265" s="38"/>
      <c r="WI265" s="38"/>
      <c r="WJ265" s="38"/>
      <c r="WK265" s="38"/>
      <c r="WL265" s="38"/>
      <c r="WM265" s="38"/>
      <c r="WN265" s="38"/>
      <c r="WO265" s="38"/>
      <c r="WP265" s="38"/>
      <c r="WQ265" s="38"/>
      <c r="WR265" s="38"/>
      <c r="WS265" s="38"/>
      <c r="WT265" s="38"/>
      <c r="WU265" s="38"/>
      <c r="WV265" s="38"/>
      <c r="WW265" s="38"/>
      <c r="WX265" s="38"/>
      <c r="WY265" s="38"/>
      <c r="WZ265" s="38"/>
      <c r="XA265" s="38"/>
      <c r="XB265" s="38"/>
      <c r="XC265" s="38"/>
      <c r="XD265" s="38"/>
      <c r="XE265" s="38"/>
      <c r="XF265" s="38"/>
      <c r="XG265" s="38"/>
      <c r="XH265" s="38"/>
      <c r="XI265" s="38"/>
      <c r="XJ265" s="38"/>
      <c r="XK265" s="38"/>
      <c r="XL265" s="38"/>
      <c r="XM265" s="38"/>
      <c r="XN265" s="38"/>
      <c r="XO265" s="38"/>
      <c r="XP265" s="38"/>
      <c r="XQ265" s="38"/>
      <c r="XR265" s="38"/>
      <c r="XS265" s="38"/>
      <c r="XT265" s="38"/>
      <c r="XU265" s="38"/>
      <c r="XV265" s="38"/>
      <c r="XW265" s="38"/>
      <c r="XX265" s="38"/>
      <c r="XY265" s="38"/>
      <c r="XZ265" s="38"/>
      <c r="YA265" s="38"/>
      <c r="YB265" s="38"/>
      <c r="YC265" s="38"/>
      <c r="YD265" s="38"/>
      <c r="YE265" s="38"/>
      <c r="YF265" s="38"/>
      <c r="YG265" s="38"/>
      <c r="YH265" s="38"/>
      <c r="YI265" s="38"/>
      <c r="YJ265" s="38"/>
      <c r="YK265" s="38"/>
      <c r="YL265" s="38"/>
      <c r="YM265" s="38"/>
      <c r="YN265" s="38"/>
      <c r="YO265" s="38"/>
      <c r="YP265" s="38"/>
      <c r="YQ265" s="38"/>
      <c r="YR265" s="38"/>
      <c r="YS265" s="38"/>
      <c r="YT265" s="38"/>
      <c r="YU265" s="38"/>
      <c r="YV265" s="38"/>
      <c r="YW265" s="38"/>
      <c r="YX265" s="38"/>
      <c r="YY265" s="38"/>
      <c r="YZ265" s="38"/>
      <c r="ZA265" s="38"/>
      <c r="ZB265" s="38"/>
      <c r="ZC265" s="38"/>
      <c r="ZD265" s="38"/>
      <c r="ZE265" s="38"/>
      <c r="ZF265" s="38"/>
      <c r="ZG265" s="38"/>
      <c r="ZH265" s="38"/>
      <c r="ZI265" s="38"/>
      <c r="ZJ265" s="38"/>
      <c r="ZK265" s="38"/>
      <c r="ZL265" s="38"/>
      <c r="ZM265" s="38"/>
      <c r="ZN265" s="38"/>
      <c r="ZO265" s="38"/>
      <c r="ZP265" s="38"/>
      <c r="ZQ265" s="38">
        <v>30</v>
      </c>
      <c r="ZR265" s="38"/>
      <c r="ZS265" s="38"/>
      <c r="ZT265" s="38"/>
      <c r="ZU265" s="38"/>
      <c r="ZV265" s="38"/>
      <c r="ZW265" s="38"/>
      <c r="ZX265" s="38"/>
      <c r="ZY265" s="38"/>
      <c r="ZZ265" s="38"/>
      <c r="AAA265" s="38">
        <v>30</v>
      </c>
      <c r="AAB265" s="38"/>
      <c r="AAC265" s="38"/>
      <c r="AAD265" s="38"/>
      <c r="AAE265" s="38"/>
      <c r="AAF265" s="38"/>
      <c r="AAG265" s="38"/>
      <c r="AAH265" s="38"/>
      <c r="AAI265" s="38"/>
      <c r="AAJ265" s="31">
        <f t="shared" si="26"/>
        <v>0</v>
      </c>
      <c r="AAK265" s="5"/>
      <c r="AAL265" s="7"/>
      <c r="AAM265" s="7"/>
      <c r="AAN265" s="7"/>
      <c r="AAO265" s="7"/>
      <c r="AAP265" s="7"/>
      <c r="AAQ265" s="7"/>
      <c r="AAR265" s="7"/>
      <c r="AAS265" s="7"/>
      <c r="AAT265" s="7"/>
      <c r="AAU265" s="7"/>
      <c r="AAV265" s="7"/>
      <c r="AAW265" s="7"/>
      <c r="AAX265" s="7"/>
      <c r="AAY265" s="7"/>
      <c r="AAZ265" s="7"/>
      <c r="ABA265" s="7"/>
      <c r="ABB265" s="7"/>
      <c r="ABC265" s="7"/>
      <c r="ABD265" s="7"/>
      <c r="ABE265" s="7"/>
      <c r="ABF265" s="7"/>
      <c r="ABG265" s="7"/>
      <c r="ABH265" s="7"/>
    </row>
    <row r="266" spans="1:736" s="36" customFormat="1" ht="12.75" customHeight="1" x14ac:dyDescent="0.25">
      <c r="A266" s="62" t="s">
        <v>19</v>
      </c>
      <c r="B266" s="77">
        <f t="shared" si="25"/>
        <v>10</v>
      </c>
      <c r="C266" s="69">
        <v>10</v>
      </c>
      <c r="D266" s="72">
        <v>43374</v>
      </c>
      <c r="E266" s="79">
        <v>21.09</v>
      </c>
      <c r="F266" s="79">
        <f t="shared" ref="F266:F271" si="27">E266*B266</f>
        <v>210.9</v>
      </c>
      <c r="G266" s="77">
        <v>10</v>
      </c>
      <c r="H266" s="38"/>
      <c r="I266" s="38"/>
      <c r="J266" s="38"/>
      <c r="K266" s="38"/>
      <c r="L266" s="38"/>
      <c r="M266" s="38"/>
      <c r="N266" s="38">
        <v>10</v>
      </c>
      <c r="O266" s="38">
        <v>20</v>
      </c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  <c r="AL266" s="38"/>
      <c r="AM266" s="38"/>
      <c r="AN266" s="38"/>
      <c r="AO266" s="38"/>
      <c r="AP266" s="38"/>
      <c r="AQ266" s="38"/>
      <c r="AR266" s="38"/>
      <c r="AS266" s="38"/>
      <c r="AT266" s="38"/>
      <c r="AU266" s="38"/>
      <c r="AV266" s="38"/>
      <c r="AW266" s="38"/>
      <c r="AX266" s="38"/>
      <c r="AY266" s="38"/>
      <c r="AZ266" s="38"/>
      <c r="BA266" s="38"/>
      <c r="BB266" s="38">
        <v>50</v>
      </c>
      <c r="BC266" s="38"/>
      <c r="BD266" s="38"/>
      <c r="BE266" s="38"/>
      <c r="BF266" s="38"/>
      <c r="BG266" s="38"/>
      <c r="BH266" s="38"/>
      <c r="BI266" s="38"/>
      <c r="BJ266" s="38"/>
      <c r="BK266" s="38"/>
      <c r="BL266" s="38"/>
      <c r="BM266" s="38"/>
      <c r="BN266" s="38"/>
      <c r="BO266" s="38"/>
      <c r="BP266" s="38"/>
      <c r="BQ266" s="38"/>
      <c r="BR266" s="38"/>
      <c r="BS266" s="38"/>
      <c r="BT266" s="38"/>
      <c r="BU266" s="38"/>
      <c r="BV266" s="38"/>
      <c r="BW266" s="38"/>
      <c r="BX266" s="38"/>
      <c r="BY266" s="38"/>
      <c r="BZ266" s="38"/>
      <c r="CA266" s="38"/>
      <c r="CB266" s="38"/>
      <c r="CC266" s="38"/>
      <c r="CD266" s="38"/>
      <c r="CE266" s="38"/>
      <c r="CF266" s="38"/>
      <c r="CG266" s="38"/>
      <c r="CH266" s="38"/>
      <c r="CI266" s="38"/>
      <c r="CJ266" s="38"/>
      <c r="CK266" s="38"/>
      <c r="CL266" s="38"/>
      <c r="CM266" s="38"/>
      <c r="CN266" s="38">
        <v>30</v>
      </c>
      <c r="CO266" s="38"/>
      <c r="CP266" s="38"/>
      <c r="CQ266" s="38"/>
      <c r="CR266" s="38"/>
      <c r="CS266" s="38"/>
      <c r="CT266" s="38"/>
      <c r="CU266" s="38"/>
      <c r="CV266" s="38"/>
      <c r="CW266" s="38"/>
      <c r="CX266" s="38"/>
      <c r="CY266" s="38"/>
      <c r="CZ266" s="38"/>
      <c r="DA266" s="38"/>
      <c r="DB266" s="38"/>
      <c r="DC266" s="38"/>
      <c r="DD266" s="38"/>
      <c r="DE266" s="38"/>
      <c r="DF266" s="38"/>
      <c r="DG266" s="38"/>
      <c r="DH266" s="38"/>
      <c r="DI266" s="38"/>
      <c r="DJ266" s="38"/>
      <c r="DK266" s="38"/>
      <c r="DL266" s="38"/>
      <c r="DM266" s="38"/>
      <c r="DN266" s="38"/>
      <c r="DO266" s="38"/>
      <c r="DP266" s="38"/>
      <c r="DQ266" s="38"/>
      <c r="DR266" s="38"/>
      <c r="DS266" s="38"/>
      <c r="DT266" s="38"/>
      <c r="DU266" s="38">
        <v>50</v>
      </c>
      <c r="DV266" s="38"/>
      <c r="DW266" s="38"/>
      <c r="DX266" s="38"/>
      <c r="DY266" s="38"/>
      <c r="DZ266" s="38"/>
      <c r="EA266" s="38"/>
      <c r="EB266" s="38"/>
      <c r="EC266" s="38"/>
      <c r="ED266" s="38"/>
      <c r="EE266" s="38"/>
      <c r="EF266" s="38"/>
      <c r="EG266" s="38"/>
      <c r="EH266" s="38"/>
      <c r="EI266" s="38"/>
      <c r="EJ266" s="38"/>
      <c r="EK266" s="38"/>
      <c r="EL266" s="38"/>
      <c r="EM266" s="38"/>
      <c r="EN266" s="38"/>
      <c r="EO266" s="38"/>
      <c r="EP266" s="38"/>
      <c r="EQ266" s="38"/>
      <c r="ER266" s="38"/>
      <c r="ES266" s="38"/>
      <c r="ET266" s="38"/>
      <c r="EU266" s="38"/>
      <c r="EV266" s="38"/>
      <c r="EW266" s="38"/>
      <c r="EX266" s="38"/>
      <c r="EY266" s="38"/>
      <c r="EZ266" s="38"/>
      <c r="FA266" s="38"/>
      <c r="FB266" s="38">
        <v>50</v>
      </c>
      <c r="FC266" s="38"/>
      <c r="FD266" s="38"/>
      <c r="FE266" s="38"/>
      <c r="FF266" s="38"/>
      <c r="FG266" s="38"/>
      <c r="FH266" s="38"/>
      <c r="FI266" s="38"/>
      <c r="FJ266" s="38"/>
      <c r="FK266" s="38"/>
      <c r="FL266" s="38"/>
      <c r="FM266" s="38"/>
      <c r="FN266" s="38"/>
      <c r="FO266" s="38"/>
      <c r="FP266" s="38"/>
      <c r="FQ266" s="38"/>
      <c r="FR266" s="38"/>
      <c r="FS266" s="38"/>
      <c r="FT266" s="38"/>
      <c r="FU266" s="38"/>
      <c r="FV266" s="38"/>
      <c r="FW266" s="38"/>
      <c r="FX266" s="38"/>
      <c r="FY266" s="38"/>
      <c r="FZ266" s="38"/>
      <c r="GA266" s="38"/>
      <c r="GB266" s="38"/>
      <c r="GC266" s="38"/>
      <c r="GD266" s="38"/>
      <c r="GE266" s="38"/>
      <c r="GF266" s="38"/>
      <c r="GG266" s="38"/>
      <c r="GH266" s="38"/>
      <c r="GI266" s="38"/>
      <c r="GJ266" s="38"/>
      <c r="GK266" s="38"/>
      <c r="GL266" s="38"/>
      <c r="GM266" s="38"/>
      <c r="GN266" s="38"/>
      <c r="GO266" s="38"/>
      <c r="GP266" s="38"/>
      <c r="GQ266" s="38"/>
      <c r="GR266" s="38"/>
      <c r="GS266" s="38"/>
      <c r="GT266" s="38"/>
      <c r="GU266" s="38"/>
      <c r="GV266" s="38"/>
      <c r="GW266" s="38"/>
      <c r="GX266" s="38"/>
      <c r="GY266" s="38"/>
      <c r="GZ266" s="38"/>
      <c r="HA266" s="38"/>
      <c r="HB266" s="38"/>
      <c r="HC266" s="38"/>
      <c r="HD266" s="38"/>
      <c r="HE266" s="38"/>
      <c r="HF266" s="38"/>
      <c r="HG266" s="38"/>
      <c r="HH266" s="38"/>
      <c r="HI266" s="38"/>
      <c r="HJ266" s="38"/>
      <c r="HK266" s="38"/>
      <c r="HL266" s="38"/>
      <c r="HM266" s="38"/>
      <c r="HN266" s="38"/>
      <c r="HO266" s="38"/>
      <c r="HP266" s="38"/>
      <c r="HQ266" s="38"/>
      <c r="HR266" s="38"/>
      <c r="HS266" s="38"/>
      <c r="HT266" s="38"/>
      <c r="HU266" s="38"/>
      <c r="HV266" s="38"/>
      <c r="HW266" s="38"/>
      <c r="HX266" s="38"/>
      <c r="HY266" s="38"/>
      <c r="HZ266" s="38"/>
      <c r="IA266" s="38"/>
      <c r="IB266" s="38"/>
      <c r="IC266" s="38"/>
      <c r="ID266" s="38"/>
      <c r="IE266" s="38"/>
      <c r="IF266" s="38"/>
      <c r="IG266" s="38"/>
      <c r="IH266" s="38"/>
      <c r="II266" s="38"/>
      <c r="IJ266" s="38"/>
      <c r="IK266" s="38"/>
      <c r="IL266" s="38"/>
      <c r="IM266" s="38">
        <v>10</v>
      </c>
      <c r="IN266" s="38"/>
      <c r="IO266" s="38"/>
      <c r="IP266" s="38"/>
      <c r="IQ266" s="38"/>
      <c r="IR266" s="38"/>
      <c r="IS266" s="38"/>
      <c r="IT266" s="38"/>
      <c r="IU266" s="38"/>
      <c r="IV266" s="38"/>
      <c r="IW266" s="38"/>
      <c r="IX266" s="38"/>
      <c r="IY266" s="38">
        <v>50</v>
      </c>
      <c r="IZ266" s="38"/>
      <c r="JA266" s="38"/>
      <c r="JB266" s="38"/>
      <c r="JC266" s="38"/>
      <c r="JD266" s="38"/>
      <c r="JE266" s="38"/>
      <c r="JF266" s="38"/>
      <c r="JG266" s="38"/>
      <c r="JH266" s="38"/>
      <c r="JI266" s="38"/>
      <c r="JJ266" s="38"/>
      <c r="JK266" s="38"/>
      <c r="JL266" s="38"/>
      <c r="JM266" s="38"/>
      <c r="JN266" s="38"/>
      <c r="JO266" s="38"/>
      <c r="JP266" s="38"/>
      <c r="JQ266" s="38"/>
      <c r="JR266" s="38"/>
      <c r="JS266" s="38"/>
      <c r="JT266" s="38"/>
      <c r="JU266" s="38"/>
      <c r="JV266" s="38"/>
      <c r="JW266" s="38"/>
      <c r="JX266" s="38"/>
      <c r="JY266" s="38"/>
      <c r="JZ266" s="38">
        <v>20</v>
      </c>
      <c r="KA266" s="38"/>
      <c r="KB266" s="38"/>
      <c r="KC266" s="38"/>
      <c r="KD266" s="38"/>
      <c r="KE266" s="38"/>
      <c r="KF266" s="38"/>
      <c r="KG266" s="38"/>
      <c r="KH266" s="38"/>
      <c r="KI266" s="38"/>
      <c r="KJ266" s="38"/>
      <c r="KK266" s="38"/>
      <c r="KL266" s="38"/>
      <c r="KM266" s="38"/>
      <c r="KN266" s="38"/>
      <c r="KO266" s="38"/>
      <c r="KP266" s="38"/>
      <c r="KQ266" s="38"/>
      <c r="KR266" s="38"/>
      <c r="KS266" s="38"/>
      <c r="KT266" s="38"/>
      <c r="KU266" s="38"/>
      <c r="KV266" s="38"/>
      <c r="KW266" s="38"/>
      <c r="KX266" s="38"/>
      <c r="KY266" s="38"/>
      <c r="KZ266" s="38"/>
      <c r="LA266" s="38"/>
      <c r="LB266" s="38"/>
      <c r="LC266" s="38"/>
      <c r="LD266" s="38"/>
      <c r="LE266" s="38"/>
      <c r="LF266" s="38"/>
      <c r="LG266" s="38"/>
      <c r="LH266" s="38"/>
      <c r="LI266" s="38"/>
      <c r="LJ266" s="38"/>
      <c r="LK266" s="38"/>
      <c r="LL266" s="38"/>
      <c r="LM266" s="38"/>
      <c r="LN266" s="38"/>
      <c r="LO266" s="38"/>
      <c r="LP266" s="38"/>
      <c r="LQ266" s="38"/>
      <c r="LR266" s="38"/>
      <c r="LS266" s="38"/>
      <c r="LT266" s="38"/>
      <c r="LU266" s="38"/>
      <c r="LV266" s="38"/>
      <c r="LW266" s="38"/>
      <c r="LX266" s="38"/>
      <c r="LY266" s="38"/>
      <c r="LZ266" s="38"/>
      <c r="MA266" s="38"/>
      <c r="MB266" s="38"/>
      <c r="MC266" s="38"/>
      <c r="MD266" s="38"/>
      <c r="ME266" s="38"/>
      <c r="MF266" s="38"/>
      <c r="MG266" s="38"/>
      <c r="MH266" s="38"/>
      <c r="MI266" s="38"/>
      <c r="MJ266" s="38"/>
      <c r="MK266" s="38"/>
      <c r="ML266" s="38"/>
      <c r="MM266" s="38"/>
      <c r="MN266" s="38"/>
      <c r="MO266" s="38">
        <v>30</v>
      </c>
      <c r="MP266" s="38"/>
      <c r="MQ266" s="38"/>
      <c r="MR266" s="38"/>
      <c r="MS266" s="38"/>
      <c r="MT266" s="38"/>
      <c r="MU266" s="38"/>
      <c r="MV266" s="38"/>
      <c r="MW266" s="38"/>
      <c r="MX266" s="38"/>
      <c r="MY266" s="38"/>
      <c r="MZ266" s="38"/>
      <c r="NA266" s="38"/>
      <c r="NB266" s="38"/>
      <c r="NC266" s="38"/>
      <c r="ND266" s="38"/>
      <c r="NE266" s="38"/>
      <c r="NF266" s="38"/>
      <c r="NG266" s="38"/>
      <c r="NH266" s="38"/>
      <c r="NI266" s="38"/>
      <c r="NJ266" s="38"/>
      <c r="NK266" s="38"/>
      <c r="NL266" s="38"/>
      <c r="NM266" s="38"/>
      <c r="NN266" s="38"/>
      <c r="NO266" s="38"/>
      <c r="NP266" s="38">
        <v>50</v>
      </c>
      <c r="NQ266" s="38"/>
      <c r="NR266" s="38"/>
      <c r="NS266" s="38"/>
      <c r="NT266" s="38"/>
      <c r="NU266" s="38"/>
      <c r="NV266" s="38"/>
      <c r="NW266" s="38"/>
      <c r="NX266" s="38"/>
      <c r="NY266" s="38"/>
      <c r="NZ266" s="38"/>
      <c r="OA266" s="38">
        <v>50</v>
      </c>
      <c r="OB266" s="38"/>
      <c r="OC266" s="38"/>
      <c r="OD266" s="38"/>
      <c r="OE266" s="38"/>
      <c r="OF266" s="38"/>
      <c r="OG266" s="38"/>
      <c r="OH266" s="38"/>
      <c r="OI266" s="38"/>
      <c r="OJ266" s="38"/>
      <c r="OK266" s="38"/>
      <c r="OL266" s="38"/>
      <c r="OM266" s="38"/>
      <c r="ON266" s="38"/>
      <c r="OO266" s="38"/>
      <c r="OP266" s="38">
        <v>50</v>
      </c>
      <c r="OQ266" s="38"/>
      <c r="OR266" s="38"/>
      <c r="OS266" s="38"/>
      <c r="OT266" s="38"/>
      <c r="OU266" s="38"/>
      <c r="OV266" s="38"/>
      <c r="OW266" s="38"/>
      <c r="OX266" s="38"/>
      <c r="OY266" s="38"/>
      <c r="OZ266" s="38"/>
      <c r="PA266" s="38"/>
      <c r="PB266" s="38"/>
      <c r="PC266" s="38"/>
      <c r="PD266" s="38"/>
      <c r="PE266" s="38"/>
      <c r="PF266" s="38"/>
      <c r="PG266" s="38"/>
      <c r="PH266" s="38"/>
      <c r="PI266" s="38"/>
      <c r="PJ266" s="38"/>
      <c r="PK266" s="38"/>
      <c r="PL266" s="38"/>
      <c r="PM266" s="38"/>
      <c r="PN266" s="38"/>
      <c r="PO266" s="38"/>
      <c r="PP266" s="38"/>
      <c r="PQ266" s="38"/>
      <c r="PR266" s="38"/>
      <c r="PS266" s="38"/>
      <c r="PT266" s="38"/>
      <c r="PU266" s="38"/>
      <c r="PV266" s="38"/>
      <c r="PW266" s="38"/>
      <c r="PX266" s="38"/>
      <c r="PY266" s="38"/>
      <c r="PZ266" s="38"/>
      <c r="QA266" s="38">
        <v>30</v>
      </c>
      <c r="QB266" s="38"/>
      <c r="QC266" s="38"/>
      <c r="QD266" s="38">
        <v>30</v>
      </c>
      <c r="QE266" s="38"/>
      <c r="QF266" s="38"/>
      <c r="QG266" s="38"/>
      <c r="QH266" s="38"/>
      <c r="QI266" s="38"/>
      <c r="QJ266" s="38"/>
      <c r="QK266" s="38"/>
      <c r="QL266" s="38"/>
      <c r="QM266" s="38"/>
      <c r="QN266" s="38"/>
      <c r="QO266" s="38"/>
      <c r="QP266" s="38"/>
      <c r="QQ266" s="38"/>
      <c r="QR266" s="38"/>
      <c r="QS266" s="38"/>
      <c r="QT266" s="38"/>
      <c r="QU266" s="38"/>
      <c r="QV266" s="38"/>
      <c r="QW266" s="38"/>
      <c r="QX266" s="38"/>
      <c r="QY266" s="38"/>
      <c r="QZ266" s="38"/>
      <c r="RA266" s="38"/>
      <c r="RB266" s="38"/>
      <c r="RC266" s="38"/>
      <c r="RD266" s="38"/>
      <c r="RE266" s="38"/>
      <c r="RF266" s="38"/>
      <c r="RG266" s="38"/>
      <c r="RH266" s="38"/>
      <c r="RI266" s="38"/>
      <c r="RJ266" s="38"/>
      <c r="RK266" s="38"/>
      <c r="RL266" s="38"/>
      <c r="RM266" s="38"/>
      <c r="RN266" s="38"/>
      <c r="RO266" s="38"/>
      <c r="RP266" s="38"/>
      <c r="RQ266" s="38"/>
      <c r="RR266" s="38"/>
      <c r="RS266" s="38"/>
      <c r="RT266" s="38"/>
      <c r="RU266" s="38"/>
      <c r="RV266" s="38"/>
      <c r="RW266" s="38"/>
      <c r="RX266" s="38"/>
      <c r="RY266" s="38"/>
      <c r="RZ266" s="38"/>
      <c r="SA266" s="38"/>
      <c r="SB266" s="38"/>
      <c r="SC266" s="38"/>
      <c r="SD266" s="38"/>
      <c r="SE266" s="38"/>
      <c r="SF266" s="38"/>
      <c r="SG266" s="38"/>
      <c r="SH266" s="38"/>
      <c r="SI266" s="38"/>
      <c r="SJ266" s="38"/>
      <c r="SK266" s="38"/>
      <c r="SL266" s="38"/>
      <c r="SM266" s="38"/>
      <c r="SN266" s="38"/>
      <c r="SO266" s="38"/>
      <c r="SP266" s="38"/>
      <c r="SQ266" s="38"/>
      <c r="SR266" s="38"/>
      <c r="SS266" s="38"/>
      <c r="ST266" s="38"/>
      <c r="SU266" s="38"/>
      <c r="SV266" s="38"/>
      <c r="SW266" s="38"/>
      <c r="SX266" s="38"/>
      <c r="SY266" s="38"/>
      <c r="SZ266" s="38"/>
      <c r="TA266" s="38"/>
      <c r="TB266" s="38"/>
      <c r="TC266" s="38"/>
      <c r="TD266" s="38"/>
      <c r="TE266" s="38">
        <v>100</v>
      </c>
      <c r="TF266" s="38"/>
      <c r="TG266" s="38"/>
      <c r="TH266" s="38"/>
      <c r="TI266" s="38"/>
      <c r="TJ266" s="38"/>
      <c r="TK266" s="38"/>
      <c r="TL266" s="38"/>
      <c r="TM266" s="38"/>
      <c r="TN266" s="38"/>
      <c r="TO266" s="38"/>
      <c r="TP266" s="38"/>
      <c r="TQ266" s="38"/>
      <c r="TR266" s="38"/>
      <c r="TS266" s="38"/>
      <c r="TT266" s="38"/>
      <c r="TU266" s="38"/>
      <c r="TV266" s="38"/>
      <c r="TW266" s="38"/>
      <c r="TX266" s="38"/>
      <c r="TY266" s="38"/>
      <c r="TZ266" s="38"/>
      <c r="UA266" s="38"/>
      <c r="UB266" s="38"/>
      <c r="UC266" s="38"/>
      <c r="UD266" s="38"/>
      <c r="UE266" s="38"/>
      <c r="UF266" s="38"/>
      <c r="UG266" s="38"/>
      <c r="UH266" s="38"/>
      <c r="UI266" s="38"/>
      <c r="UJ266" s="38"/>
      <c r="UK266" s="38"/>
      <c r="UL266" s="38"/>
      <c r="UM266" s="38"/>
      <c r="UN266" s="38"/>
      <c r="UO266" s="38"/>
      <c r="UP266" s="38"/>
      <c r="UQ266" s="38"/>
      <c r="UR266" s="38"/>
      <c r="US266" s="38"/>
      <c r="UT266" s="38"/>
      <c r="UU266" s="38"/>
      <c r="UV266" s="38"/>
      <c r="UW266" s="38"/>
      <c r="UX266" s="38"/>
      <c r="UY266" s="38"/>
      <c r="UZ266" s="38"/>
      <c r="VA266" s="38"/>
      <c r="VB266" s="38"/>
      <c r="VC266" s="38"/>
      <c r="VD266" s="38"/>
      <c r="VE266" s="38"/>
      <c r="VF266" s="38"/>
      <c r="VG266" s="38"/>
      <c r="VH266" s="38"/>
      <c r="VI266" s="38"/>
      <c r="VJ266" s="38"/>
      <c r="VK266" s="38"/>
      <c r="VL266" s="38"/>
      <c r="VM266" s="38"/>
      <c r="VN266" s="38"/>
      <c r="VO266" s="38"/>
      <c r="VP266" s="38">
        <v>20</v>
      </c>
      <c r="VQ266" s="38"/>
      <c r="VR266" s="38"/>
      <c r="VS266" s="38"/>
      <c r="VT266" s="38"/>
      <c r="VU266" s="38"/>
      <c r="VV266" s="38"/>
      <c r="VW266" s="38"/>
      <c r="VX266" s="38"/>
      <c r="VY266" s="38"/>
      <c r="VZ266" s="38"/>
      <c r="WA266" s="38"/>
      <c r="WB266" s="38"/>
      <c r="WC266" s="38"/>
      <c r="WD266" s="38"/>
      <c r="WE266" s="38"/>
      <c r="WF266" s="38"/>
      <c r="WG266" s="38"/>
      <c r="WH266" s="38"/>
      <c r="WI266" s="38"/>
      <c r="WJ266" s="38"/>
      <c r="WK266" s="38"/>
      <c r="WL266" s="38"/>
      <c r="WM266" s="38"/>
      <c r="WN266" s="38"/>
      <c r="WO266" s="38"/>
      <c r="WP266" s="38"/>
      <c r="WQ266" s="38"/>
      <c r="WR266" s="38"/>
      <c r="WS266" s="38"/>
      <c r="WT266" s="38"/>
      <c r="WU266" s="38"/>
      <c r="WV266" s="38"/>
      <c r="WW266" s="38"/>
      <c r="WX266" s="38"/>
      <c r="WY266" s="38"/>
      <c r="WZ266" s="38"/>
      <c r="XA266" s="38"/>
      <c r="XB266" s="38"/>
      <c r="XC266" s="38"/>
      <c r="XD266" s="38"/>
      <c r="XE266" s="38"/>
      <c r="XF266" s="38"/>
      <c r="XG266" s="38">
        <v>10</v>
      </c>
      <c r="XH266" s="38"/>
      <c r="XI266" s="38"/>
      <c r="XJ266" s="38"/>
      <c r="XK266" s="38"/>
      <c r="XL266" s="38"/>
      <c r="XM266" s="38"/>
      <c r="XN266" s="38"/>
      <c r="XO266" s="38"/>
      <c r="XP266" s="38"/>
      <c r="XQ266" s="38"/>
      <c r="XR266" s="38"/>
      <c r="XS266" s="38"/>
      <c r="XT266" s="38"/>
      <c r="XU266" s="38"/>
      <c r="XV266" s="38"/>
      <c r="XW266" s="38"/>
      <c r="XX266" s="38"/>
      <c r="XY266" s="38"/>
      <c r="XZ266" s="38"/>
      <c r="YA266" s="38"/>
      <c r="YB266" s="38"/>
      <c r="YC266" s="38"/>
      <c r="YD266" s="38"/>
      <c r="YE266" s="38"/>
      <c r="YF266" s="38"/>
      <c r="YG266" s="38"/>
      <c r="YH266" s="38"/>
      <c r="YI266" s="38"/>
      <c r="YJ266" s="38"/>
      <c r="YK266" s="38"/>
      <c r="YL266" s="38"/>
      <c r="YM266" s="38"/>
      <c r="YN266" s="38"/>
      <c r="YO266" s="38"/>
      <c r="YP266" s="38"/>
      <c r="YQ266" s="38"/>
      <c r="YR266" s="38"/>
      <c r="YS266" s="38"/>
      <c r="YT266" s="38">
        <v>10</v>
      </c>
      <c r="YU266" s="38">
        <v>30</v>
      </c>
      <c r="YV266" s="38"/>
      <c r="YW266" s="38"/>
      <c r="YX266" s="38"/>
      <c r="YY266" s="38"/>
      <c r="YZ266" s="38"/>
      <c r="ZA266" s="38"/>
      <c r="ZB266" s="38"/>
      <c r="ZC266" s="38"/>
      <c r="ZD266" s="38"/>
      <c r="ZE266" s="38"/>
      <c r="ZF266" s="38"/>
      <c r="ZG266" s="38"/>
      <c r="ZH266" s="38"/>
      <c r="ZI266" s="38"/>
      <c r="ZJ266" s="38"/>
      <c r="ZK266" s="38"/>
      <c r="ZL266" s="38"/>
      <c r="ZM266" s="38"/>
      <c r="ZN266" s="38"/>
      <c r="ZO266" s="38"/>
      <c r="ZP266" s="38"/>
      <c r="ZQ266" s="38"/>
      <c r="ZR266" s="38"/>
      <c r="ZS266" s="38"/>
      <c r="ZT266" s="38"/>
      <c r="ZU266" s="38"/>
      <c r="ZV266" s="38"/>
      <c r="ZW266" s="38"/>
      <c r="ZX266" s="38">
        <v>30</v>
      </c>
      <c r="ZY266" s="38"/>
      <c r="ZZ266" s="38"/>
      <c r="AAA266" s="38"/>
      <c r="AAB266" s="38"/>
      <c r="AAC266" s="38"/>
      <c r="AAD266" s="38"/>
      <c r="AAE266" s="38"/>
      <c r="AAF266" s="38"/>
      <c r="AAG266" s="38"/>
      <c r="AAH266" s="38"/>
      <c r="AAI266" s="38"/>
      <c r="AAJ266" s="31">
        <f t="shared" si="26"/>
        <v>0</v>
      </c>
      <c r="AAK266" s="5"/>
    </row>
    <row r="267" spans="1:736" s="36" customFormat="1" ht="12.75" customHeight="1" x14ac:dyDescent="0.25">
      <c r="A267" s="62" t="s">
        <v>19</v>
      </c>
      <c r="B267" s="77">
        <f t="shared" si="25"/>
        <v>40</v>
      </c>
      <c r="C267" s="69">
        <v>10</v>
      </c>
      <c r="D267" s="71">
        <v>43437</v>
      </c>
      <c r="E267" s="79">
        <v>18.489999999999998</v>
      </c>
      <c r="F267" s="79">
        <f t="shared" si="27"/>
        <v>739.59999999999991</v>
      </c>
      <c r="G267" s="77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>
        <v>20</v>
      </c>
      <c r="AF267" s="38"/>
      <c r="AG267" s="38"/>
      <c r="AH267" s="38"/>
      <c r="AI267" s="38"/>
      <c r="AJ267" s="38"/>
      <c r="AK267" s="38"/>
      <c r="AL267" s="38"/>
      <c r="AM267" s="38"/>
      <c r="AN267" s="38"/>
      <c r="AO267" s="38"/>
      <c r="AP267" s="38"/>
      <c r="AQ267" s="38"/>
      <c r="AR267" s="38"/>
      <c r="AS267" s="38"/>
      <c r="AT267" s="38"/>
      <c r="AU267" s="38"/>
      <c r="AV267" s="38"/>
      <c r="AW267" s="38"/>
      <c r="AX267" s="38"/>
      <c r="AY267" s="38"/>
      <c r="AZ267" s="38"/>
      <c r="BA267" s="38"/>
      <c r="BB267" s="38"/>
      <c r="BC267" s="38"/>
      <c r="BD267" s="38"/>
      <c r="BE267" s="38"/>
      <c r="BF267" s="38"/>
      <c r="BG267" s="38"/>
      <c r="BH267" s="38"/>
      <c r="BI267" s="38"/>
      <c r="BJ267" s="38"/>
      <c r="BK267" s="38"/>
      <c r="BL267" s="38"/>
      <c r="BM267" s="38"/>
      <c r="BN267" s="38"/>
      <c r="BO267" s="38"/>
      <c r="BP267" s="38"/>
      <c r="BQ267" s="38"/>
      <c r="BR267" s="38"/>
      <c r="BS267" s="38"/>
      <c r="BT267" s="38">
        <v>20</v>
      </c>
      <c r="BU267" s="38"/>
      <c r="BV267" s="38"/>
      <c r="BW267" s="38"/>
      <c r="BX267" s="38">
        <v>10</v>
      </c>
      <c r="BY267" s="38">
        <v>50</v>
      </c>
      <c r="BZ267" s="38"/>
      <c r="CA267" s="38"/>
      <c r="CB267" s="38"/>
      <c r="CC267" s="38"/>
      <c r="CD267" s="38"/>
      <c r="CE267" s="38"/>
      <c r="CF267" s="38"/>
      <c r="CG267" s="38"/>
      <c r="CH267" s="38"/>
      <c r="CI267" s="38"/>
      <c r="CJ267" s="38"/>
      <c r="CK267" s="38"/>
      <c r="CL267" s="38"/>
      <c r="CM267" s="38"/>
      <c r="CN267" s="38"/>
      <c r="CO267" s="38"/>
      <c r="CP267" s="38"/>
      <c r="CQ267" s="38"/>
      <c r="CR267" s="38"/>
      <c r="CS267" s="38"/>
      <c r="CT267" s="38"/>
      <c r="CU267" s="38"/>
      <c r="CV267" s="38"/>
      <c r="CW267" s="38"/>
      <c r="CX267" s="38"/>
      <c r="CY267" s="38"/>
      <c r="CZ267" s="38"/>
      <c r="DA267" s="38"/>
      <c r="DB267" s="38"/>
      <c r="DC267" s="38"/>
      <c r="DD267" s="38"/>
      <c r="DE267" s="38"/>
      <c r="DF267" s="38"/>
      <c r="DG267" s="38"/>
      <c r="DH267" s="38"/>
      <c r="DI267" s="38"/>
      <c r="DJ267" s="38"/>
      <c r="DK267" s="38"/>
      <c r="DL267" s="38"/>
      <c r="DM267" s="38"/>
      <c r="DN267" s="38"/>
      <c r="DO267" s="38"/>
      <c r="DP267" s="38"/>
      <c r="DQ267" s="38">
        <v>20</v>
      </c>
      <c r="DR267" s="38"/>
      <c r="DS267" s="38"/>
      <c r="DT267" s="38"/>
      <c r="DU267" s="38"/>
      <c r="DV267" s="38"/>
      <c r="DW267" s="38"/>
      <c r="DX267" s="38"/>
      <c r="DY267" s="38">
        <v>20</v>
      </c>
      <c r="DZ267" s="38"/>
      <c r="EA267" s="38"/>
      <c r="EB267" s="38"/>
      <c r="EC267" s="38"/>
      <c r="ED267" s="38"/>
      <c r="EE267" s="38"/>
      <c r="EF267" s="38"/>
      <c r="EG267" s="38"/>
      <c r="EH267" s="38"/>
      <c r="EI267" s="38"/>
      <c r="EJ267" s="38"/>
      <c r="EK267" s="38"/>
      <c r="EL267" s="38"/>
      <c r="EM267" s="38"/>
      <c r="EN267" s="38"/>
      <c r="EO267" s="38"/>
      <c r="EP267" s="38"/>
      <c r="EQ267" s="38"/>
      <c r="ER267" s="38"/>
      <c r="ES267" s="38"/>
      <c r="ET267" s="38"/>
      <c r="EU267" s="38"/>
      <c r="EV267" s="38"/>
      <c r="EW267" s="38"/>
      <c r="EX267" s="38"/>
      <c r="EY267" s="38"/>
      <c r="EZ267" s="38"/>
      <c r="FA267" s="38"/>
      <c r="FB267" s="38"/>
      <c r="FC267" s="38"/>
      <c r="FD267" s="38"/>
      <c r="FE267" s="38"/>
      <c r="FF267" s="38"/>
      <c r="FG267" s="38"/>
      <c r="FH267" s="38"/>
      <c r="FI267" s="38"/>
      <c r="FJ267" s="38"/>
      <c r="FK267" s="38"/>
      <c r="FL267" s="38"/>
      <c r="FM267" s="38"/>
      <c r="FN267" s="38"/>
      <c r="FO267" s="38"/>
      <c r="FP267" s="38"/>
      <c r="FQ267" s="38"/>
      <c r="FR267" s="38"/>
      <c r="FS267" s="38"/>
      <c r="FT267" s="38"/>
      <c r="FU267" s="38"/>
      <c r="FV267" s="38"/>
      <c r="FW267" s="38"/>
      <c r="FX267" s="38"/>
      <c r="FY267" s="38"/>
      <c r="FZ267" s="38"/>
      <c r="GA267" s="38"/>
      <c r="GB267" s="38"/>
      <c r="GC267" s="38"/>
      <c r="GD267" s="38"/>
      <c r="GE267" s="38"/>
      <c r="GF267" s="38"/>
      <c r="GG267" s="38"/>
      <c r="GH267" s="38"/>
      <c r="GI267" s="38">
        <v>120</v>
      </c>
      <c r="GJ267" s="38"/>
      <c r="GK267" s="38"/>
      <c r="GL267" s="38">
        <v>30</v>
      </c>
      <c r="GM267" s="38"/>
      <c r="GN267" s="38"/>
      <c r="GO267" s="38"/>
      <c r="GP267" s="38"/>
      <c r="GQ267" s="38"/>
      <c r="GR267" s="38"/>
      <c r="GS267" s="38"/>
      <c r="GT267" s="38"/>
      <c r="GU267" s="38"/>
      <c r="GV267" s="38"/>
      <c r="GW267" s="38"/>
      <c r="GX267" s="38"/>
      <c r="GY267" s="38"/>
      <c r="GZ267" s="38"/>
      <c r="HA267" s="38"/>
      <c r="HB267" s="38"/>
      <c r="HC267" s="38"/>
      <c r="HD267" s="38"/>
      <c r="HE267" s="38"/>
      <c r="HF267" s="38"/>
      <c r="HG267" s="38"/>
      <c r="HH267" s="38"/>
      <c r="HI267" s="38"/>
      <c r="HJ267" s="38"/>
      <c r="HK267" s="38"/>
      <c r="HL267" s="38"/>
      <c r="HM267" s="38"/>
      <c r="HN267" s="38"/>
      <c r="HO267" s="38"/>
      <c r="HP267" s="38"/>
      <c r="HQ267" s="38"/>
      <c r="HR267" s="38"/>
      <c r="HS267" s="38"/>
      <c r="HT267" s="38"/>
      <c r="HU267" s="38"/>
      <c r="HV267" s="38"/>
      <c r="HW267" s="38">
        <v>60</v>
      </c>
      <c r="HX267" s="38"/>
      <c r="HY267" s="38"/>
      <c r="HZ267" s="38"/>
      <c r="IA267" s="38"/>
      <c r="IB267" s="38"/>
      <c r="IC267" s="38"/>
      <c r="ID267" s="38"/>
      <c r="IE267" s="38"/>
      <c r="IF267" s="38"/>
      <c r="IG267" s="38"/>
      <c r="IH267" s="38"/>
      <c r="II267" s="38"/>
      <c r="IJ267" s="38"/>
      <c r="IK267" s="38"/>
      <c r="IL267" s="38"/>
      <c r="IM267" s="38">
        <v>10</v>
      </c>
      <c r="IN267" s="38"/>
      <c r="IO267" s="38"/>
      <c r="IP267" s="38"/>
      <c r="IQ267" s="38"/>
      <c r="IR267" s="38"/>
      <c r="IS267" s="38"/>
      <c r="IT267" s="38"/>
      <c r="IU267" s="38"/>
      <c r="IV267" s="38"/>
      <c r="IW267" s="38"/>
      <c r="IX267" s="38"/>
      <c r="IY267" s="38"/>
      <c r="IZ267" s="38"/>
      <c r="JA267" s="38"/>
      <c r="JB267" s="38"/>
      <c r="JC267" s="38"/>
      <c r="JD267" s="38"/>
      <c r="JE267" s="38"/>
      <c r="JF267" s="38"/>
      <c r="JG267" s="38"/>
      <c r="JH267" s="38"/>
      <c r="JI267" s="38"/>
      <c r="JJ267" s="38"/>
      <c r="JK267" s="38">
        <v>20</v>
      </c>
      <c r="JL267" s="38"/>
      <c r="JM267" s="38"/>
      <c r="JN267" s="38"/>
      <c r="JO267" s="38"/>
      <c r="JP267" s="38"/>
      <c r="JQ267" s="38"/>
      <c r="JR267" s="38"/>
      <c r="JS267" s="38"/>
      <c r="JT267" s="38"/>
      <c r="JU267" s="38"/>
      <c r="JV267" s="38"/>
      <c r="JW267" s="38"/>
      <c r="JX267" s="38"/>
      <c r="JY267" s="38"/>
      <c r="JZ267" s="38"/>
      <c r="KA267" s="38"/>
      <c r="KB267" s="38"/>
      <c r="KC267" s="38"/>
      <c r="KD267" s="38"/>
      <c r="KE267" s="38"/>
      <c r="KF267" s="38"/>
      <c r="KG267" s="38"/>
      <c r="KH267" s="38"/>
      <c r="KI267" s="38"/>
      <c r="KJ267" s="38"/>
      <c r="KK267" s="38"/>
      <c r="KL267" s="38"/>
      <c r="KM267" s="38">
        <v>30</v>
      </c>
      <c r="KN267" s="38"/>
      <c r="KO267" s="38"/>
      <c r="KP267" s="38"/>
      <c r="KQ267" s="38"/>
      <c r="KR267" s="38"/>
      <c r="KS267" s="38"/>
      <c r="KT267" s="38"/>
      <c r="KU267" s="38"/>
      <c r="KV267" s="38"/>
      <c r="KW267" s="38"/>
      <c r="KX267" s="38"/>
      <c r="KY267" s="38"/>
      <c r="KZ267" s="38"/>
      <c r="LA267" s="38"/>
      <c r="LB267" s="38">
        <v>30</v>
      </c>
      <c r="LC267" s="38"/>
      <c r="LD267" s="38"/>
      <c r="LE267" s="38"/>
      <c r="LF267" s="38"/>
      <c r="LG267" s="38"/>
      <c r="LH267" s="38"/>
      <c r="LI267" s="38"/>
      <c r="LJ267" s="38"/>
      <c r="LK267" s="38"/>
      <c r="LL267" s="38">
        <v>30</v>
      </c>
      <c r="LM267" s="38"/>
      <c r="LN267" s="38"/>
      <c r="LO267" s="38"/>
      <c r="LP267" s="38"/>
      <c r="LQ267" s="38"/>
      <c r="LR267" s="38"/>
      <c r="LS267" s="38">
        <v>10</v>
      </c>
      <c r="LT267" s="38"/>
      <c r="LU267" s="38"/>
      <c r="LV267" s="38"/>
      <c r="LW267" s="38"/>
      <c r="LX267" s="38"/>
      <c r="LY267" s="38"/>
      <c r="LZ267" s="38"/>
      <c r="MA267" s="38"/>
      <c r="MB267" s="38"/>
      <c r="MC267" s="38"/>
      <c r="MD267" s="38"/>
      <c r="ME267" s="38"/>
      <c r="MF267" s="38"/>
      <c r="MG267" s="38"/>
      <c r="MH267" s="38"/>
      <c r="MI267" s="38"/>
      <c r="MJ267" s="38"/>
      <c r="MK267" s="38"/>
      <c r="ML267" s="38"/>
      <c r="MM267" s="38"/>
      <c r="MN267" s="38"/>
      <c r="MO267" s="38"/>
      <c r="MP267" s="38"/>
      <c r="MQ267" s="38"/>
      <c r="MR267" s="38"/>
      <c r="MS267" s="38"/>
      <c r="MT267" s="38"/>
      <c r="MU267" s="38"/>
      <c r="MV267" s="38"/>
      <c r="MW267" s="38"/>
      <c r="MX267" s="38"/>
      <c r="MY267" s="38"/>
      <c r="MZ267" s="38"/>
      <c r="NA267" s="38"/>
      <c r="NB267" s="38"/>
      <c r="NC267" s="38"/>
      <c r="ND267" s="38"/>
      <c r="NE267" s="38"/>
      <c r="NF267" s="38"/>
      <c r="NG267" s="38"/>
      <c r="NH267" s="38"/>
      <c r="NI267" s="38"/>
      <c r="NJ267" s="38"/>
      <c r="NK267" s="38"/>
      <c r="NL267" s="38"/>
      <c r="NM267" s="38"/>
      <c r="NN267" s="38"/>
      <c r="NO267" s="38"/>
      <c r="NP267" s="38">
        <v>10</v>
      </c>
      <c r="NQ267" s="38"/>
      <c r="NR267" s="38"/>
      <c r="NS267" s="38"/>
      <c r="NT267" s="38"/>
      <c r="NU267" s="38"/>
      <c r="NV267" s="38"/>
      <c r="NW267" s="38"/>
      <c r="NX267" s="38"/>
      <c r="NY267" s="38"/>
      <c r="NZ267" s="38"/>
      <c r="OA267" s="38"/>
      <c r="OB267" s="38"/>
      <c r="OC267" s="38"/>
      <c r="OD267" s="38"/>
      <c r="OE267" s="38"/>
      <c r="OF267" s="38"/>
      <c r="OG267" s="38"/>
      <c r="OH267" s="38"/>
      <c r="OI267" s="38"/>
      <c r="OJ267" s="38"/>
      <c r="OK267" s="38"/>
      <c r="OL267" s="38"/>
      <c r="OM267" s="38"/>
      <c r="ON267" s="38"/>
      <c r="OO267" s="38"/>
      <c r="OP267" s="38">
        <v>10</v>
      </c>
      <c r="OQ267" s="38"/>
      <c r="OR267" s="38"/>
      <c r="OS267" s="38"/>
      <c r="OT267" s="38"/>
      <c r="OU267" s="38"/>
      <c r="OV267" s="38"/>
      <c r="OW267" s="38"/>
      <c r="OX267" s="38"/>
      <c r="OY267" s="38"/>
      <c r="OZ267" s="38"/>
      <c r="PA267" s="38"/>
      <c r="PB267" s="38"/>
      <c r="PC267" s="38"/>
      <c r="PD267" s="38"/>
      <c r="PE267" s="38"/>
      <c r="PF267" s="38"/>
      <c r="PG267" s="38"/>
      <c r="PH267" s="38"/>
      <c r="PI267" s="38"/>
      <c r="PJ267" s="38"/>
      <c r="PK267" s="38"/>
      <c r="PL267" s="38"/>
      <c r="PM267" s="38">
        <f>60+30</f>
        <v>90</v>
      </c>
      <c r="PN267" s="38">
        <v>30</v>
      </c>
      <c r="PO267" s="38"/>
      <c r="PP267" s="38"/>
      <c r="PQ267" s="38"/>
      <c r="PR267" s="38"/>
      <c r="PS267" s="38"/>
      <c r="PT267" s="38"/>
      <c r="PU267" s="38"/>
      <c r="PV267" s="38"/>
      <c r="PW267" s="38"/>
      <c r="PX267" s="38"/>
      <c r="PY267" s="38"/>
      <c r="PZ267" s="38"/>
      <c r="QA267" s="38"/>
      <c r="QB267" s="38"/>
      <c r="QC267" s="38"/>
      <c r="QD267" s="38">
        <v>10</v>
      </c>
      <c r="QE267" s="38"/>
      <c r="QF267" s="38"/>
      <c r="QG267" s="38"/>
      <c r="QH267" s="38"/>
      <c r="QI267" s="38"/>
      <c r="QJ267" s="38"/>
      <c r="QK267" s="38"/>
      <c r="QL267" s="38"/>
      <c r="QM267" s="38"/>
      <c r="QN267" s="38"/>
      <c r="QO267" s="38"/>
      <c r="QP267" s="38"/>
      <c r="QQ267" s="38"/>
      <c r="QR267" s="38"/>
      <c r="QS267" s="38"/>
      <c r="QT267" s="38"/>
      <c r="QU267" s="38"/>
      <c r="QV267" s="38"/>
      <c r="QW267" s="38"/>
      <c r="QX267" s="38"/>
      <c r="QY267" s="38"/>
      <c r="QZ267" s="38"/>
      <c r="RA267" s="38"/>
      <c r="RB267" s="38"/>
      <c r="RC267" s="38"/>
      <c r="RD267" s="38"/>
      <c r="RE267" s="38"/>
      <c r="RF267" s="38"/>
      <c r="RG267" s="38"/>
      <c r="RH267" s="38"/>
      <c r="RI267" s="38"/>
      <c r="RJ267" s="38"/>
      <c r="RK267" s="38">
        <v>50</v>
      </c>
      <c r="RL267" s="38"/>
      <c r="RM267" s="38"/>
      <c r="RN267" s="38"/>
      <c r="RO267" s="38"/>
      <c r="RP267" s="38"/>
      <c r="RQ267" s="38"/>
      <c r="RR267" s="38"/>
      <c r="RS267" s="38"/>
      <c r="RT267" s="38"/>
      <c r="RU267" s="38"/>
      <c r="RV267" s="38"/>
      <c r="RW267" s="38"/>
      <c r="RX267" s="38"/>
      <c r="RY267" s="38"/>
      <c r="RZ267" s="38"/>
      <c r="SA267" s="38"/>
      <c r="SB267" s="38"/>
      <c r="SC267" s="38"/>
      <c r="SD267" s="38"/>
      <c r="SE267" s="38"/>
      <c r="SF267" s="38"/>
      <c r="SG267" s="38"/>
      <c r="SH267" s="38"/>
      <c r="SI267" s="38"/>
      <c r="SJ267" s="38"/>
      <c r="SK267" s="38"/>
      <c r="SL267" s="38"/>
      <c r="SM267" s="38"/>
      <c r="SN267" s="38"/>
      <c r="SO267" s="38"/>
      <c r="SP267" s="38"/>
      <c r="SQ267" s="38"/>
      <c r="SR267" s="38"/>
      <c r="SS267" s="38"/>
      <c r="ST267" s="38"/>
      <c r="SU267" s="38"/>
      <c r="SV267" s="38"/>
      <c r="SW267" s="38"/>
      <c r="SX267" s="38"/>
      <c r="SY267" s="38"/>
      <c r="SZ267" s="38"/>
      <c r="TA267" s="38"/>
      <c r="TB267" s="38"/>
      <c r="TC267" s="38"/>
      <c r="TD267" s="38"/>
      <c r="TE267" s="38"/>
      <c r="TF267" s="38"/>
      <c r="TG267" s="38"/>
      <c r="TH267" s="38"/>
      <c r="TI267" s="38"/>
      <c r="TJ267" s="38"/>
      <c r="TK267" s="38"/>
      <c r="TL267" s="38"/>
      <c r="TM267" s="38"/>
      <c r="TN267" s="38"/>
      <c r="TO267" s="38"/>
      <c r="TP267" s="38"/>
      <c r="TQ267" s="38"/>
      <c r="TR267" s="38"/>
      <c r="TS267" s="38"/>
      <c r="TT267" s="38"/>
      <c r="TU267" s="38"/>
      <c r="TV267" s="38"/>
      <c r="TW267" s="38"/>
      <c r="TX267" s="38"/>
      <c r="TY267" s="38"/>
      <c r="TZ267" s="38"/>
      <c r="UA267" s="38"/>
      <c r="UB267" s="38"/>
      <c r="UC267" s="38"/>
      <c r="UD267" s="38"/>
      <c r="UE267" s="38"/>
      <c r="UF267" s="38"/>
      <c r="UG267" s="38"/>
      <c r="UH267" s="38"/>
      <c r="UI267" s="38"/>
      <c r="UJ267" s="38"/>
      <c r="UK267" s="38"/>
      <c r="UL267" s="38"/>
      <c r="UM267" s="38"/>
      <c r="UN267" s="38"/>
      <c r="UO267" s="38"/>
      <c r="UP267" s="38"/>
      <c r="UQ267" s="38"/>
      <c r="UR267" s="38"/>
      <c r="US267" s="38"/>
      <c r="UT267" s="38"/>
      <c r="UU267" s="38"/>
      <c r="UV267" s="38"/>
      <c r="UW267" s="38"/>
      <c r="UX267" s="38"/>
      <c r="UY267" s="38"/>
      <c r="UZ267" s="38"/>
      <c r="VA267" s="38"/>
      <c r="VB267" s="38"/>
      <c r="VC267" s="38"/>
      <c r="VD267" s="38"/>
      <c r="VE267" s="38"/>
      <c r="VF267" s="38"/>
      <c r="VG267" s="38"/>
      <c r="VH267" s="38"/>
      <c r="VI267" s="38"/>
      <c r="VJ267" s="38"/>
      <c r="VK267" s="38"/>
      <c r="VL267" s="38"/>
      <c r="VM267" s="38"/>
      <c r="VN267" s="38"/>
      <c r="VO267" s="38"/>
      <c r="VP267" s="38"/>
      <c r="VQ267" s="38"/>
      <c r="VR267" s="38"/>
      <c r="VS267" s="38"/>
      <c r="VT267" s="38"/>
      <c r="VU267" s="38"/>
      <c r="VV267" s="38"/>
      <c r="VW267" s="38"/>
      <c r="VX267" s="38"/>
      <c r="VY267" s="38"/>
      <c r="VZ267" s="38"/>
      <c r="WA267" s="38"/>
      <c r="WB267" s="38"/>
      <c r="WC267" s="38"/>
      <c r="WD267" s="38"/>
      <c r="WE267" s="38"/>
      <c r="WF267" s="38"/>
      <c r="WG267" s="38"/>
      <c r="WH267" s="38"/>
      <c r="WI267" s="38"/>
      <c r="WJ267" s="38"/>
      <c r="WK267" s="38"/>
      <c r="WL267" s="38"/>
      <c r="WM267" s="38"/>
      <c r="WN267" s="38"/>
      <c r="WO267" s="38"/>
      <c r="WP267" s="38"/>
      <c r="WQ267" s="38">
        <v>20</v>
      </c>
      <c r="WR267" s="38"/>
      <c r="WS267" s="38"/>
      <c r="WT267" s="38"/>
      <c r="WU267" s="38"/>
      <c r="WV267" s="38"/>
      <c r="WW267" s="38"/>
      <c r="WX267" s="38"/>
      <c r="WY267" s="38"/>
      <c r="WZ267" s="38"/>
      <c r="XA267" s="38"/>
      <c r="XB267" s="38"/>
      <c r="XC267" s="38"/>
      <c r="XD267" s="38"/>
      <c r="XE267" s="38"/>
      <c r="XF267" s="38"/>
      <c r="XG267" s="38">
        <v>20</v>
      </c>
      <c r="XH267" s="38">
        <v>40</v>
      </c>
      <c r="XI267" s="38"/>
      <c r="XJ267" s="38"/>
      <c r="XK267" s="38"/>
      <c r="XL267" s="38"/>
      <c r="XM267" s="38"/>
      <c r="XN267" s="38"/>
      <c r="XO267" s="38"/>
      <c r="XP267" s="38"/>
      <c r="XQ267" s="38"/>
      <c r="XR267" s="38"/>
      <c r="XS267" s="38"/>
      <c r="XT267" s="38"/>
      <c r="XU267" s="38"/>
      <c r="XV267" s="38"/>
      <c r="XW267" s="38"/>
      <c r="XX267" s="38"/>
      <c r="XY267" s="38"/>
      <c r="XZ267" s="38"/>
      <c r="YA267" s="38"/>
      <c r="YB267" s="38"/>
      <c r="YC267" s="38"/>
      <c r="YD267" s="38"/>
      <c r="YE267" s="38"/>
      <c r="YF267" s="38"/>
      <c r="YG267" s="38"/>
      <c r="YH267" s="38"/>
      <c r="YI267" s="38"/>
      <c r="YJ267" s="38"/>
      <c r="YK267" s="38"/>
      <c r="YL267" s="38"/>
      <c r="YM267" s="38"/>
      <c r="YN267" s="38"/>
      <c r="YO267" s="38"/>
      <c r="YP267" s="38"/>
      <c r="YQ267" s="38"/>
      <c r="YR267" s="38"/>
      <c r="YS267" s="38"/>
      <c r="YT267" s="38">
        <v>40</v>
      </c>
      <c r="YU267" s="38"/>
      <c r="YV267" s="38"/>
      <c r="YW267" s="38"/>
      <c r="YX267" s="38"/>
      <c r="YY267" s="38"/>
      <c r="YZ267" s="38"/>
      <c r="ZA267" s="38"/>
      <c r="ZB267" s="38"/>
      <c r="ZC267" s="38"/>
      <c r="ZD267" s="38"/>
      <c r="ZE267" s="38"/>
      <c r="ZF267" s="38"/>
      <c r="ZG267" s="38"/>
      <c r="ZH267" s="38"/>
      <c r="ZI267" s="38"/>
      <c r="ZJ267" s="38"/>
      <c r="ZK267" s="38"/>
      <c r="ZL267" s="38"/>
      <c r="ZM267" s="38"/>
      <c r="ZN267" s="38"/>
      <c r="ZO267" s="38"/>
      <c r="ZP267" s="38"/>
      <c r="ZQ267" s="38"/>
      <c r="ZR267" s="38"/>
      <c r="ZS267" s="38"/>
      <c r="ZT267" s="38"/>
      <c r="ZU267" s="38"/>
      <c r="ZV267" s="38"/>
      <c r="ZW267" s="38"/>
      <c r="ZX267" s="38"/>
      <c r="ZY267" s="38"/>
      <c r="ZZ267" s="38"/>
      <c r="AAA267" s="38"/>
      <c r="AAB267" s="38"/>
      <c r="AAC267" s="38"/>
      <c r="AAD267" s="38"/>
      <c r="AAE267" s="38"/>
      <c r="AAF267" s="38"/>
      <c r="AAG267" s="38"/>
      <c r="AAH267" s="38"/>
      <c r="AAI267" s="38"/>
      <c r="AAJ267" s="31">
        <f t="shared" si="26"/>
        <v>0</v>
      </c>
      <c r="AAK267" s="5"/>
    </row>
    <row r="268" spans="1:736" s="36" customFormat="1" ht="12.75" customHeight="1" x14ac:dyDescent="0.25">
      <c r="A268" s="62" t="s">
        <v>19</v>
      </c>
      <c r="B268" s="77">
        <f t="shared" si="25"/>
        <v>50</v>
      </c>
      <c r="C268" s="69">
        <v>10</v>
      </c>
      <c r="D268" s="71">
        <v>43451</v>
      </c>
      <c r="E268" s="79">
        <v>18.440000000000001</v>
      </c>
      <c r="F268" s="79">
        <f t="shared" si="27"/>
        <v>922.00000000000011</v>
      </c>
      <c r="G268" s="77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  <c r="AL268" s="38"/>
      <c r="AM268" s="38"/>
      <c r="AN268" s="38"/>
      <c r="AO268" s="38"/>
      <c r="AP268" s="38"/>
      <c r="AQ268" s="38"/>
      <c r="AR268" s="38"/>
      <c r="AS268" s="38"/>
      <c r="AT268" s="38"/>
      <c r="AU268" s="38"/>
      <c r="AV268" s="38"/>
      <c r="AW268" s="38"/>
      <c r="AX268" s="38"/>
      <c r="AY268" s="38"/>
      <c r="AZ268" s="38"/>
      <c r="BA268" s="38"/>
      <c r="BB268" s="38"/>
      <c r="BC268" s="38"/>
      <c r="BD268" s="38"/>
      <c r="BE268" s="38"/>
      <c r="BF268" s="38"/>
      <c r="BG268" s="38"/>
      <c r="BH268" s="38"/>
      <c r="BI268" s="38"/>
      <c r="BJ268" s="38"/>
      <c r="BK268" s="38"/>
      <c r="BL268" s="38"/>
      <c r="BM268" s="38"/>
      <c r="BN268" s="38"/>
      <c r="BO268" s="38"/>
      <c r="BP268" s="38"/>
      <c r="BQ268" s="38"/>
      <c r="BR268" s="38"/>
      <c r="BS268" s="38"/>
      <c r="BT268" s="38"/>
      <c r="BU268" s="38"/>
      <c r="BV268" s="38"/>
      <c r="BW268" s="38"/>
      <c r="BX268" s="38"/>
      <c r="BY268" s="38"/>
      <c r="BZ268" s="38"/>
      <c r="CA268" s="38"/>
      <c r="CB268" s="38"/>
      <c r="CC268" s="38"/>
      <c r="CD268" s="38"/>
      <c r="CE268" s="38"/>
      <c r="CF268" s="38"/>
      <c r="CG268" s="38"/>
      <c r="CH268" s="38"/>
      <c r="CI268" s="38"/>
      <c r="CJ268" s="38"/>
      <c r="CK268" s="38"/>
      <c r="CL268" s="38"/>
      <c r="CM268" s="38"/>
      <c r="CN268" s="38"/>
      <c r="CO268" s="38"/>
      <c r="CP268" s="38"/>
      <c r="CQ268" s="38"/>
      <c r="CR268" s="38"/>
      <c r="CS268" s="38"/>
      <c r="CT268" s="38"/>
      <c r="CU268" s="38"/>
      <c r="CV268" s="38"/>
      <c r="CW268" s="38"/>
      <c r="CX268" s="38"/>
      <c r="CY268" s="38"/>
      <c r="CZ268" s="38"/>
      <c r="DA268" s="38"/>
      <c r="DB268" s="38"/>
      <c r="DC268" s="38"/>
      <c r="DD268" s="38"/>
      <c r="DE268" s="38"/>
      <c r="DF268" s="38"/>
      <c r="DG268" s="38"/>
      <c r="DH268" s="38"/>
      <c r="DI268" s="38"/>
      <c r="DJ268" s="38"/>
      <c r="DK268" s="38"/>
      <c r="DL268" s="38"/>
      <c r="DM268" s="38"/>
      <c r="DN268" s="38"/>
      <c r="DO268" s="38"/>
      <c r="DP268" s="38"/>
      <c r="DQ268" s="38"/>
      <c r="DR268" s="38"/>
      <c r="DS268" s="38"/>
      <c r="DT268" s="38"/>
      <c r="DU268" s="38"/>
      <c r="DV268" s="38"/>
      <c r="DW268" s="38"/>
      <c r="DX268" s="38"/>
      <c r="DY268" s="38"/>
      <c r="DZ268" s="38"/>
      <c r="EA268" s="38"/>
      <c r="EB268" s="38"/>
      <c r="EC268" s="38"/>
      <c r="ED268" s="38"/>
      <c r="EE268" s="38"/>
      <c r="EF268" s="38"/>
      <c r="EG268" s="38"/>
      <c r="EH268" s="38"/>
      <c r="EI268" s="38"/>
      <c r="EJ268" s="38"/>
      <c r="EK268" s="38"/>
      <c r="EL268" s="38"/>
      <c r="EM268" s="38"/>
      <c r="EN268" s="38"/>
      <c r="EO268" s="38"/>
      <c r="EP268" s="38"/>
      <c r="EQ268" s="38"/>
      <c r="ER268" s="38"/>
      <c r="ES268" s="38"/>
      <c r="ET268" s="38"/>
      <c r="EU268" s="38"/>
      <c r="EV268" s="38"/>
      <c r="EW268" s="38"/>
      <c r="EX268" s="38"/>
      <c r="EY268" s="38"/>
      <c r="EZ268" s="38"/>
      <c r="FA268" s="38"/>
      <c r="FB268" s="38"/>
      <c r="FC268" s="38"/>
      <c r="FD268" s="38"/>
      <c r="FE268" s="38"/>
      <c r="FF268" s="38"/>
      <c r="FG268" s="38"/>
      <c r="FH268" s="38"/>
      <c r="FI268" s="38"/>
      <c r="FJ268" s="38"/>
      <c r="FK268" s="38"/>
      <c r="FL268" s="38"/>
      <c r="FM268" s="38"/>
      <c r="FN268" s="38"/>
      <c r="FO268" s="38"/>
      <c r="FP268" s="38"/>
      <c r="FQ268" s="38"/>
      <c r="FR268" s="38"/>
      <c r="FS268" s="38"/>
      <c r="FT268" s="38"/>
      <c r="FU268" s="38"/>
      <c r="FV268" s="38"/>
      <c r="FW268" s="38"/>
      <c r="FX268" s="38"/>
      <c r="FY268" s="38"/>
      <c r="FZ268" s="38"/>
      <c r="GA268" s="38"/>
      <c r="GB268" s="38"/>
      <c r="GC268" s="38"/>
      <c r="GD268" s="38"/>
      <c r="GE268" s="38"/>
      <c r="GF268" s="38"/>
      <c r="GG268" s="38"/>
      <c r="GH268" s="38"/>
      <c r="GI268" s="38"/>
      <c r="GJ268" s="38"/>
      <c r="GK268" s="38"/>
      <c r="GL268" s="38"/>
      <c r="GM268" s="38"/>
      <c r="GN268" s="38"/>
      <c r="GO268" s="38"/>
      <c r="GP268" s="38"/>
      <c r="GQ268" s="38"/>
      <c r="GR268" s="38"/>
      <c r="GS268" s="38"/>
      <c r="GT268" s="38"/>
      <c r="GU268" s="38"/>
      <c r="GV268" s="38"/>
      <c r="GW268" s="38"/>
      <c r="GX268" s="38"/>
      <c r="GY268" s="38"/>
      <c r="GZ268" s="38"/>
      <c r="HA268" s="38"/>
      <c r="HB268" s="38"/>
      <c r="HC268" s="38"/>
      <c r="HD268" s="38"/>
      <c r="HE268" s="38"/>
      <c r="HF268" s="38"/>
      <c r="HG268" s="38"/>
      <c r="HH268" s="38"/>
      <c r="HI268" s="38"/>
      <c r="HJ268" s="38"/>
      <c r="HK268" s="38"/>
      <c r="HL268" s="38"/>
      <c r="HM268" s="38"/>
      <c r="HN268" s="38"/>
      <c r="HO268" s="38"/>
      <c r="HP268" s="38"/>
      <c r="HQ268" s="38"/>
      <c r="HR268" s="38"/>
      <c r="HS268" s="38"/>
      <c r="HT268" s="38"/>
      <c r="HU268" s="38"/>
      <c r="HV268" s="38"/>
      <c r="HW268" s="38"/>
      <c r="HX268" s="38"/>
      <c r="HY268" s="38"/>
      <c r="HZ268" s="38"/>
      <c r="IA268" s="38"/>
      <c r="IB268" s="38"/>
      <c r="IC268" s="38"/>
      <c r="ID268" s="38"/>
      <c r="IE268" s="38"/>
      <c r="IF268" s="38"/>
      <c r="IG268" s="38"/>
      <c r="IH268" s="38"/>
      <c r="II268" s="38"/>
      <c r="IJ268" s="38"/>
      <c r="IK268" s="38"/>
      <c r="IL268" s="38"/>
      <c r="IM268" s="38"/>
      <c r="IN268" s="38"/>
      <c r="IO268" s="38"/>
      <c r="IP268" s="38"/>
      <c r="IQ268" s="38"/>
      <c r="IR268" s="38"/>
      <c r="IS268" s="38"/>
      <c r="IT268" s="38"/>
      <c r="IU268" s="38"/>
      <c r="IV268" s="38"/>
      <c r="IW268" s="38"/>
      <c r="IX268" s="38"/>
      <c r="IY268" s="38"/>
      <c r="IZ268" s="38"/>
      <c r="JA268" s="38"/>
      <c r="JB268" s="38"/>
      <c r="JC268" s="38"/>
      <c r="JD268" s="38"/>
      <c r="JE268" s="38"/>
      <c r="JF268" s="38"/>
      <c r="JG268" s="38"/>
      <c r="JH268" s="38"/>
      <c r="JI268" s="38"/>
      <c r="JJ268" s="38"/>
      <c r="JK268" s="38"/>
      <c r="JL268" s="38"/>
      <c r="JM268" s="38"/>
      <c r="JN268" s="38"/>
      <c r="JO268" s="38"/>
      <c r="JP268" s="38"/>
      <c r="JQ268" s="38"/>
      <c r="JR268" s="38"/>
      <c r="JS268" s="38"/>
      <c r="JT268" s="38"/>
      <c r="JU268" s="38"/>
      <c r="JV268" s="38"/>
      <c r="JW268" s="38"/>
      <c r="JX268" s="38"/>
      <c r="JY268" s="38"/>
      <c r="JZ268" s="38"/>
      <c r="KA268" s="38"/>
      <c r="KB268" s="38"/>
      <c r="KC268" s="38"/>
      <c r="KD268" s="38"/>
      <c r="KE268" s="38"/>
      <c r="KF268" s="38"/>
      <c r="KG268" s="38"/>
      <c r="KH268" s="38"/>
      <c r="KI268" s="38"/>
      <c r="KJ268" s="38"/>
      <c r="KK268" s="38"/>
      <c r="KL268" s="38"/>
      <c r="KM268" s="38"/>
      <c r="KN268" s="38"/>
      <c r="KO268" s="38"/>
      <c r="KP268" s="38"/>
      <c r="KQ268" s="38"/>
      <c r="KR268" s="38"/>
      <c r="KS268" s="38"/>
      <c r="KT268" s="38"/>
      <c r="KU268" s="38"/>
      <c r="KV268" s="38"/>
      <c r="KW268" s="38"/>
      <c r="KX268" s="38"/>
      <c r="KY268" s="38"/>
      <c r="KZ268" s="38"/>
      <c r="LA268" s="38"/>
      <c r="LB268" s="38"/>
      <c r="LC268" s="38"/>
      <c r="LD268" s="38"/>
      <c r="LE268" s="38"/>
      <c r="LF268" s="38"/>
      <c r="LG268" s="38"/>
      <c r="LH268" s="38"/>
      <c r="LI268" s="38"/>
      <c r="LJ268" s="38"/>
      <c r="LK268" s="38"/>
      <c r="LL268" s="38"/>
      <c r="LM268" s="38"/>
      <c r="LN268" s="38"/>
      <c r="LO268" s="38"/>
      <c r="LP268" s="38"/>
      <c r="LQ268" s="38"/>
      <c r="LR268" s="38"/>
      <c r="LS268" s="38"/>
      <c r="LT268" s="38"/>
      <c r="LU268" s="38"/>
      <c r="LV268" s="38"/>
      <c r="LW268" s="38"/>
      <c r="LX268" s="38"/>
      <c r="LY268" s="38"/>
      <c r="LZ268" s="38"/>
      <c r="MA268" s="38"/>
      <c r="MB268" s="38"/>
      <c r="MC268" s="38"/>
      <c r="MD268" s="38"/>
      <c r="ME268" s="38"/>
      <c r="MF268" s="38"/>
      <c r="MG268" s="38"/>
      <c r="MH268" s="38"/>
      <c r="MI268" s="38"/>
      <c r="MJ268" s="38"/>
      <c r="MK268" s="38"/>
      <c r="ML268" s="38"/>
      <c r="MM268" s="38"/>
      <c r="MN268" s="38"/>
      <c r="MO268" s="38"/>
      <c r="MP268" s="38"/>
      <c r="MQ268" s="38"/>
      <c r="MR268" s="38"/>
      <c r="MS268" s="38"/>
      <c r="MT268" s="38"/>
      <c r="MU268" s="38"/>
      <c r="MV268" s="38"/>
      <c r="MW268" s="38"/>
      <c r="MX268" s="38"/>
      <c r="MY268" s="38"/>
      <c r="MZ268" s="38"/>
      <c r="NA268" s="38"/>
      <c r="NB268" s="38"/>
      <c r="NC268" s="38"/>
      <c r="ND268" s="38"/>
      <c r="NE268" s="38"/>
      <c r="NF268" s="38"/>
      <c r="NG268" s="38"/>
      <c r="NH268" s="38"/>
      <c r="NI268" s="38"/>
      <c r="NJ268" s="38"/>
      <c r="NK268" s="38"/>
      <c r="NL268" s="38"/>
      <c r="NM268" s="38"/>
      <c r="NN268" s="38"/>
      <c r="NO268" s="38"/>
      <c r="NP268" s="38"/>
      <c r="NQ268" s="38"/>
      <c r="NR268" s="38"/>
      <c r="NS268" s="38"/>
      <c r="NT268" s="38"/>
      <c r="NU268" s="38"/>
      <c r="NV268" s="38"/>
      <c r="NW268" s="38"/>
      <c r="NX268" s="38"/>
      <c r="NY268" s="38"/>
      <c r="NZ268" s="38"/>
      <c r="OA268" s="38"/>
      <c r="OB268" s="38"/>
      <c r="OC268" s="38"/>
      <c r="OD268" s="38"/>
      <c r="OE268" s="38"/>
      <c r="OF268" s="38"/>
      <c r="OG268" s="38"/>
      <c r="OH268" s="38"/>
      <c r="OI268" s="38"/>
      <c r="OJ268" s="38"/>
      <c r="OK268" s="38"/>
      <c r="OL268" s="38"/>
      <c r="OM268" s="38"/>
      <c r="ON268" s="38"/>
      <c r="OO268" s="38"/>
      <c r="OP268" s="38"/>
      <c r="OQ268" s="38"/>
      <c r="OR268" s="38"/>
      <c r="OS268" s="38"/>
      <c r="OT268" s="38"/>
      <c r="OU268" s="38"/>
      <c r="OV268" s="38"/>
      <c r="OW268" s="38"/>
      <c r="OX268" s="38"/>
      <c r="OY268" s="38"/>
      <c r="OZ268" s="38"/>
      <c r="PA268" s="38"/>
      <c r="PB268" s="38"/>
      <c r="PC268" s="38"/>
      <c r="PD268" s="38"/>
      <c r="PE268" s="38"/>
      <c r="PF268" s="38"/>
      <c r="PG268" s="38"/>
      <c r="PH268" s="38"/>
      <c r="PI268" s="38"/>
      <c r="PJ268" s="38"/>
      <c r="PK268" s="38"/>
      <c r="PL268" s="38"/>
      <c r="PM268" s="38"/>
      <c r="PN268" s="38"/>
      <c r="PO268" s="38"/>
      <c r="PP268" s="38"/>
      <c r="PQ268" s="38"/>
      <c r="PR268" s="38"/>
      <c r="PS268" s="38"/>
      <c r="PT268" s="38"/>
      <c r="PU268" s="38"/>
      <c r="PV268" s="38"/>
      <c r="PW268" s="38"/>
      <c r="PX268" s="38"/>
      <c r="PY268" s="38"/>
      <c r="PZ268" s="38"/>
      <c r="QA268" s="38"/>
      <c r="QB268" s="38"/>
      <c r="QC268" s="38"/>
      <c r="QD268" s="38">
        <v>20</v>
      </c>
      <c r="QE268" s="38"/>
      <c r="QF268" s="38"/>
      <c r="QG268" s="38"/>
      <c r="QH268" s="38"/>
      <c r="QI268" s="38"/>
      <c r="QJ268" s="38"/>
      <c r="QK268" s="38"/>
      <c r="QL268" s="38"/>
      <c r="QM268" s="38"/>
      <c r="QN268" s="38"/>
      <c r="QO268" s="38"/>
      <c r="QP268" s="38"/>
      <c r="QQ268" s="38"/>
      <c r="QR268" s="38"/>
      <c r="QS268" s="38"/>
      <c r="QT268" s="38"/>
      <c r="QU268" s="38"/>
      <c r="QV268" s="38"/>
      <c r="QW268" s="38"/>
      <c r="QX268" s="38"/>
      <c r="QY268" s="38"/>
      <c r="QZ268" s="38"/>
      <c r="RA268" s="38"/>
      <c r="RB268" s="38"/>
      <c r="RC268" s="38"/>
      <c r="RD268" s="38"/>
      <c r="RE268" s="38"/>
      <c r="RF268" s="38"/>
      <c r="RG268" s="38"/>
      <c r="RH268" s="38"/>
      <c r="RI268" s="38"/>
      <c r="RJ268" s="38"/>
      <c r="RK268" s="38"/>
      <c r="RL268" s="38"/>
      <c r="RM268" s="38"/>
      <c r="RN268" s="38"/>
      <c r="RO268" s="38">
        <v>20</v>
      </c>
      <c r="RP268" s="38"/>
      <c r="RQ268" s="38"/>
      <c r="RR268" s="38"/>
      <c r="RS268" s="38"/>
      <c r="RT268" s="38"/>
      <c r="RU268" s="38"/>
      <c r="RV268" s="38"/>
      <c r="RW268" s="38"/>
      <c r="RX268" s="38"/>
      <c r="RY268" s="38"/>
      <c r="RZ268" s="38"/>
      <c r="SA268" s="38"/>
      <c r="SB268" s="38"/>
      <c r="SC268" s="38"/>
      <c r="SD268" s="38"/>
      <c r="SE268" s="38"/>
      <c r="SF268" s="38"/>
      <c r="SG268" s="38"/>
      <c r="SH268" s="38"/>
      <c r="SI268" s="38"/>
      <c r="SJ268" s="38"/>
      <c r="SK268" s="38"/>
      <c r="SL268" s="38"/>
      <c r="SM268" s="38"/>
      <c r="SN268" s="38"/>
      <c r="SO268" s="38"/>
      <c r="SP268" s="38"/>
      <c r="SQ268" s="38"/>
      <c r="SR268" s="38"/>
      <c r="SS268" s="38"/>
      <c r="ST268" s="38"/>
      <c r="SU268" s="38"/>
      <c r="SV268" s="38"/>
      <c r="SW268" s="38"/>
      <c r="SX268" s="38"/>
      <c r="SY268" s="38"/>
      <c r="SZ268" s="38"/>
      <c r="TA268" s="38"/>
      <c r="TB268" s="38"/>
      <c r="TC268" s="38"/>
      <c r="TD268" s="38"/>
      <c r="TE268" s="38"/>
      <c r="TF268" s="38"/>
      <c r="TG268" s="38"/>
      <c r="TH268" s="38"/>
      <c r="TI268" s="38"/>
      <c r="TJ268" s="38"/>
      <c r="TK268" s="38"/>
      <c r="TL268" s="38"/>
      <c r="TM268" s="38"/>
      <c r="TN268" s="38"/>
      <c r="TO268" s="38"/>
      <c r="TP268" s="38"/>
      <c r="TQ268" s="38"/>
      <c r="TR268" s="38"/>
      <c r="TS268" s="38"/>
      <c r="TT268" s="38"/>
      <c r="TU268" s="38"/>
      <c r="TV268" s="38"/>
      <c r="TW268" s="38"/>
      <c r="TX268" s="38"/>
      <c r="TY268" s="38"/>
      <c r="TZ268" s="38"/>
      <c r="UA268" s="38"/>
      <c r="UB268" s="38"/>
      <c r="UC268" s="38"/>
      <c r="UD268" s="38"/>
      <c r="UE268" s="38"/>
      <c r="UF268" s="38"/>
      <c r="UG268" s="38"/>
      <c r="UH268" s="38"/>
      <c r="UI268" s="38"/>
      <c r="UJ268" s="38"/>
      <c r="UK268" s="38"/>
      <c r="UL268" s="38"/>
      <c r="UM268" s="38"/>
      <c r="UN268" s="38"/>
      <c r="UO268" s="38"/>
      <c r="UP268" s="38"/>
      <c r="UQ268" s="38"/>
      <c r="UR268" s="38"/>
      <c r="US268" s="38"/>
      <c r="UT268" s="38"/>
      <c r="UU268" s="38"/>
      <c r="UV268" s="38"/>
      <c r="UW268" s="38"/>
      <c r="UX268" s="38"/>
      <c r="UY268" s="38"/>
      <c r="UZ268" s="38"/>
      <c r="VA268" s="38"/>
      <c r="VB268" s="38"/>
      <c r="VC268" s="38"/>
      <c r="VD268" s="38"/>
      <c r="VE268" s="38"/>
      <c r="VF268" s="38"/>
      <c r="VG268" s="38"/>
      <c r="VH268" s="38"/>
      <c r="VI268" s="38"/>
      <c r="VJ268" s="38"/>
      <c r="VK268" s="38"/>
      <c r="VL268" s="38"/>
      <c r="VM268" s="38"/>
      <c r="VN268" s="38"/>
      <c r="VO268" s="38"/>
      <c r="VP268" s="38"/>
      <c r="VQ268" s="38"/>
      <c r="VR268" s="38"/>
      <c r="VS268" s="38"/>
      <c r="VT268" s="38"/>
      <c r="VU268" s="38"/>
      <c r="VV268" s="38"/>
      <c r="VW268" s="38"/>
      <c r="VX268" s="38"/>
      <c r="VY268" s="38"/>
      <c r="VZ268" s="38"/>
      <c r="WA268" s="38"/>
      <c r="WB268" s="38"/>
      <c r="WC268" s="38"/>
      <c r="WD268" s="38"/>
      <c r="WE268" s="38"/>
      <c r="WF268" s="38"/>
      <c r="WG268" s="38"/>
      <c r="WH268" s="38"/>
      <c r="WI268" s="38"/>
      <c r="WJ268" s="38"/>
      <c r="WK268" s="38"/>
      <c r="WL268" s="38"/>
      <c r="WM268" s="38"/>
      <c r="WN268" s="38"/>
      <c r="WO268" s="38"/>
      <c r="WP268" s="38"/>
      <c r="WQ268" s="38"/>
      <c r="WR268" s="38"/>
      <c r="WS268" s="38"/>
      <c r="WT268" s="38"/>
      <c r="WU268" s="38"/>
      <c r="WV268" s="38"/>
      <c r="WW268" s="38"/>
      <c r="WX268" s="38"/>
      <c r="WY268" s="38"/>
      <c r="WZ268" s="38"/>
      <c r="XA268" s="38"/>
      <c r="XB268" s="38"/>
      <c r="XC268" s="38"/>
      <c r="XD268" s="38"/>
      <c r="XE268" s="38"/>
      <c r="XF268" s="38"/>
      <c r="XG268" s="38"/>
      <c r="XH268" s="38"/>
      <c r="XI268" s="38"/>
      <c r="XJ268" s="38"/>
      <c r="XK268" s="38"/>
      <c r="XL268" s="38"/>
      <c r="XM268" s="38"/>
      <c r="XN268" s="38"/>
      <c r="XO268" s="38"/>
      <c r="XP268" s="38"/>
      <c r="XQ268" s="38"/>
      <c r="XR268" s="38"/>
      <c r="XS268" s="38"/>
      <c r="XT268" s="38"/>
      <c r="XU268" s="38"/>
      <c r="XV268" s="38"/>
      <c r="XW268" s="38"/>
      <c r="XX268" s="38"/>
      <c r="XY268" s="38"/>
      <c r="XZ268" s="38"/>
      <c r="YA268" s="38"/>
      <c r="YB268" s="38"/>
      <c r="YC268" s="38"/>
      <c r="YD268" s="38"/>
      <c r="YE268" s="38"/>
      <c r="YF268" s="38"/>
      <c r="YG268" s="38"/>
      <c r="YH268" s="38"/>
      <c r="YI268" s="38"/>
      <c r="YJ268" s="38"/>
      <c r="YK268" s="38"/>
      <c r="YL268" s="38"/>
      <c r="YM268" s="38"/>
      <c r="YN268" s="38"/>
      <c r="YO268" s="38"/>
      <c r="YP268" s="38"/>
      <c r="YQ268" s="38"/>
      <c r="YR268" s="38"/>
      <c r="YS268" s="38"/>
      <c r="YT268" s="38">
        <v>50</v>
      </c>
      <c r="YU268" s="38"/>
      <c r="YV268" s="38">
        <v>50</v>
      </c>
      <c r="YW268" s="38"/>
      <c r="YX268" s="38"/>
      <c r="YY268" s="38"/>
      <c r="YZ268" s="38"/>
      <c r="ZA268" s="38"/>
      <c r="ZB268" s="38"/>
      <c r="ZC268" s="38"/>
      <c r="ZD268" s="38"/>
      <c r="ZE268" s="38"/>
      <c r="ZF268" s="38"/>
      <c r="ZG268" s="38"/>
      <c r="ZH268" s="38"/>
      <c r="ZI268" s="38"/>
      <c r="ZJ268" s="38"/>
      <c r="ZK268" s="38"/>
      <c r="ZL268" s="38"/>
      <c r="ZM268" s="38"/>
      <c r="ZN268" s="38"/>
      <c r="ZO268" s="38"/>
      <c r="ZP268" s="38"/>
      <c r="ZQ268" s="38"/>
      <c r="ZR268" s="38"/>
      <c r="ZS268" s="38"/>
      <c r="ZT268" s="38"/>
      <c r="ZU268" s="38"/>
      <c r="ZV268" s="38"/>
      <c r="ZW268" s="38"/>
      <c r="ZX268" s="38"/>
      <c r="ZY268" s="38"/>
      <c r="ZZ268" s="38"/>
      <c r="AAA268" s="38"/>
      <c r="AAB268" s="38"/>
      <c r="AAC268" s="38"/>
      <c r="AAD268" s="38"/>
      <c r="AAE268" s="38"/>
      <c r="AAF268" s="38"/>
      <c r="AAG268" s="38"/>
      <c r="AAH268" s="38"/>
      <c r="AAI268" s="38"/>
      <c r="AAJ268" s="31">
        <f t="shared" si="26"/>
        <v>0</v>
      </c>
      <c r="AAK268" s="5"/>
    </row>
    <row r="269" spans="1:736" s="36" customFormat="1" ht="12.75" customHeight="1" x14ac:dyDescent="0.25">
      <c r="A269" s="62" t="s">
        <v>390</v>
      </c>
      <c r="B269" s="77">
        <f t="shared" si="25"/>
        <v>0</v>
      </c>
      <c r="C269" s="69">
        <v>10</v>
      </c>
      <c r="D269" s="71">
        <v>43409</v>
      </c>
      <c r="E269" s="79">
        <v>12.83</v>
      </c>
      <c r="F269" s="79">
        <f t="shared" si="27"/>
        <v>0</v>
      </c>
      <c r="G269" s="77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  <c r="AL269" s="38"/>
      <c r="AM269" s="38"/>
      <c r="AN269" s="38"/>
      <c r="AO269" s="38"/>
      <c r="AP269" s="38"/>
      <c r="AQ269" s="38"/>
      <c r="AR269" s="38"/>
      <c r="AS269" s="38"/>
      <c r="AT269" s="38"/>
      <c r="AU269" s="38"/>
      <c r="AV269" s="38"/>
      <c r="AW269" s="38"/>
      <c r="AX269" s="38"/>
      <c r="AY269" s="38"/>
      <c r="AZ269" s="38"/>
      <c r="BA269" s="38"/>
      <c r="BB269" s="38"/>
      <c r="BC269" s="38"/>
      <c r="BD269" s="38"/>
      <c r="BE269" s="38"/>
      <c r="BF269" s="38"/>
      <c r="BG269" s="38"/>
      <c r="BH269" s="38"/>
      <c r="BI269" s="38"/>
      <c r="BJ269" s="38"/>
      <c r="BK269" s="38"/>
      <c r="BL269" s="38"/>
      <c r="BM269" s="38"/>
      <c r="BN269" s="38"/>
      <c r="BO269" s="38"/>
      <c r="BP269" s="38"/>
      <c r="BQ269" s="38"/>
      <c r="BR269" s="38"/>
      <c r="BS269" s="38"/>
      <c r="BT269" s="38"/>
      <c r="BU269" s="38"/>
      <c r="BV269" s="38"/>
      <c r="BW269" s="38"/>
      <c r="BX269" s="38"/>
      <c r="BY269" s="38"/>
      <c r="BZ269" s="38"/>
      <c r="CA269" s="38"/>
      <c r="CB269" s="38"/>
      <c r="CC269" s="38"/>
      <c r="CD269" s="38"/>
      <c r="CE269" s="38"/>
      <c r="CF269" s="38"/>
      <c r="CG269" s="38"/>
      <c r="CH269" s="38"/>
      <c r="CI269" s="38"/>
      <c r="CJ269" s="38"/>
      <c r="CK269" s="38">
        <v>20</v>
      </c>
      <c r="CL269" s="38"/>
      <c r="CM269" s="38"/>
      <c r="CN269" s="38"/>
      <c r="CO269" s="38"/>
      <c r="CP269" s="38"/>
      <c r="CQ269" s="38"/>
      <c r="CR269" s="38"/>
      <c r="CS269" s="38"/>
      <c r="CT269" s="38"/>
      <c r="CU269" s="38"/>
      <c r="CV269" s="38"/>
      <c r="CW269" s="38"/>
      <c r="CX269" s="38"/>
      <c r="CY269" s="38"/>
      <c r="CZ269" s="38"/>
      <c r="DA269" s="38"/>
      <c r="DB269" s="38"/>
      <c r="DC269" s="38"/>
      <c r="DD269" s="38"/>
      <c r="DE269" s="38"/>
      <c r="DF269" s="38"/>
      <c r="DG269" s="38"/>
      <c r="DH269" s="38"/>
      <c r="DI269" s="38"/>
      <c r="DJ269" s="38"/>
      <c r="DK269" s="38"/>
      <c r="DL269" s="38"/>
      <c r="DM269" s="38"/>
      <c r="DN269" s="38"/>
      <c r="DO269" s="38"/>
      <c r="DP269" s="38"/>
      <c r="DQ269" s="38"/>
      <c r="DR269" s="38"/>
      <c r="DS269" s="38"/>
      <c r="DT269" s="38"/>
      <c r="DU269" s="38"/>
      <c r="DV269" s="38"/>
      <c r="DW269" s="38"/>
      <c r="DX269" s="38"/>
      <c r="DY269" s="38"/>
      <c r="DZ269" s="38"/>
      <c r="EA269" s="38"/>
      <c r="EB269" s="38"/>
      <c r="EC269" s="38"/>
      <c r="ED269" s="38"/>
      <c r="EE269" s="38"/>
      <c r="EF269" s="38"/>
      <c r="EG269" s="38"/>
      <c r="EH269" s="38"/>
      <c r="EI269" s="38"/>
      <c r="EJ269" s="38"/>
      <c r="EK269" s="38"/>
      <c r="EL269" s="38"/>
      <c r="EM269" s="38"/>
      <c r="EN269" s="38"/>
      <c r="EO269" s="38"/>
      <c r="EP269" s="38"/>
      <c r="EQ269" s="38"/>
      <c r="ER269" s="38"/>
      <c r="ES269" s="38"/>
      <c r="ET269" s="38"/>
      <c r="EU269" s="38"/>
      <c r="EV269" s="38"/>
      <c r="EW269" s="38"/>
      <c r="EX269" s="38"/>
      <c r="EY269" s="38"/>
      <c r="EZ269" s="38"/>
      <c r="FA269" s="38"/>
      <c r="FB269" s="38"/>
      <c r="FC269" s="38"/>
      <c r="FD269" s="38"/>
      <c r="FE269" s="38"/>
      <c r="FF269" s="38"/>
      <c r="FG269" s="38"/>
      <c r="FH269" s="38"/>
      <c r="FI269" s="38"/>
      <c r="FJ269" s="38"/>
      <c r="FK269" s="38"/>
      <c r="FL269" s="38"/>
      <c r="FM269" s="38"/>
      <c r="FN269" s="38"/>
      <c r="FO269" s="38"/>
      <c r="FP269" s="38"/>
      <c r="FQ269" s="38"/>
      <c r="FR269" s="38"/>
      <c r="FS269" s="38"/>
      <c r="FT269" s="38"/>
      <c r="FU269" s="38"/>
      <c r="FV269" s="38"/>
      <c r="FW269" s="38"/>
      <c r="FX269" s="38"/>
      <c r="FY269" s="38"/>
      <c r="FZ269" s="38"/>
      <c r="GA269" s="38"/>
      <c r="GB269" s="38"/>
      <c r="GC269" s="38"/>
      <c r="GD269" s="38"/>
      <c r="GE269" s="38"/>
      <c r="GF269" s="38"/>
      <c r="GG269" s="38"/>
      <c r="GH269" s="38"/>
      <c r="GI269" s="38"/>
      <c r="GJ269" s="38"/>
      <c r="GK269" s="38"/>
      <c r="GL269" s="38"/>
      <c r="GM269" s="38"/>
      <c r="GN269" s="38"/>
      <c r="GO269" s="38"/>
      <c r="GP269" s="38"/>
      <c r="GQ269" s="38"/>
      <c r="GR269" s="38"/>
      <c r="GS269" s="38"/>
      <c r="GT269" s="38"/>
      <c r="GU269" s="38"/>
      <c r="GV269" s="38"/>
      <c r="GW269" s="38"/>
      <c r="GX269" s="38"/>
      <c r="GY269" s="38"/>
      <c r="GZ269" s="38"/>
      <c r="HA269" s="38"/>
      <c r="HB269" s="38"/>
      <c r="HC269" s="38"/>
      <c r="HD269" s="38"/>
      <c r="HE269" s="38"/>
      <c r="HF269" s="38"/>
      <c r="HG269" s="38"/>
      <c r="HH269" s="38"/>
      <c r="HI269" s="38"/>
      <c r="HJ269" s="38"/>
      <c r="HK269" s="38"/>
      <c r="HL269" s="38"/>
      <c r="HM269" s="38"/>
      <c r="HN269" s="38"/>
      <c r="HO269" s="38"/>
      <c r="HP269" s="38"/>
      <c r="HQ269" s="38"/>
      <c r="HR269" s="38"/>
      <c r="HS269" s="38"/>
      <c r="HT269" s="38"/>
      <c r="HU269" s="38"/>
      <c r="HV269" s="38"/>
      <c r="HW269" s="38"/>
      <c r="HX269" s="38"/>
      <c r="HY269" s="38">
        <v>20</v>
      </c>
      <c r="HZ269" s="38"/>
      <c r="IA269" s="38"/>
      <c r="IB269" s="38"/>
      <c r="IC269" s="38"/>
      <c r="ID269" s="38"/>
      <c r="IE269" s="38"/>
      <c r="IF269" s="38"/>
      <c r="IG269" s="38"/>
      <c r="IH269" s="38"/>
      <c r="II269" s="38"/>
      <c r="IJ269" s="38"/>
      <c r="IK269" s="38"/>
      <c r="IL269" s="38"/>
      <c r="IM269" s="38"/>
      <c r="IN269" s="38"/>
      <c r="IO269" s="38"/>
      <c r="IP269" s="38"/>
      <c r="IQ269" s="38"/>
      <c r="IR269" s="38"/>
      <c r="IS269" s="38"/>
      <c r="IT269" s="38"/>
      <c r="IU269" s="38"/>
      <c r="IV269" s="38"/>
      <c r="IW269" s="38"/>
      <c r="IX269" s="38"/>
      <c r="IY269" s="38"/>
      <c r="IZ269" s="38"/>
      <c r="JA269" s="38"/>
      <c r="JB269" s="38"/>
      <c r="JC269" s="38"/>
      <c r="JD269" s="38"/>
      <c r="JE269" s="38"/>
      <c r="JF269" s="38"/>
      <c r="JG269" s="38"/>
      <c r="JH269" s="38"/>
      <c r="JI269" s="38"/>
      <c r="JJ269" s="38"/>
      <c r="JK269" s="38"/>
      <c r="JL269" s="38"/>
      <c r="JM269" s="38"/>
      <c r="JN269" s="38"/>
      <c r="JO269" s="38"/>
      <c r="JP269" s="38"/>
      <c r="JQ269" s="38"/>
      <c r="JR269" s="38"/>
      <c r="JS269" s="38"/>
      <c r="JT269" s="38"/>
      <c r="JU269" s="38"/>
      <c r="JV269" s="38"/>
      <c r="JW269" s="38"/>
      <c r="JX269" s="38"/>
      <c r="JY269" s="38"/>
      <c r="JZ269" s="38"/>
      <c r="KA269" s="38"/>
      <c r="KB269" s="38"/>
      <c r="KC269" s="38"/>
      <c r="KD269" s="38"/>
      <c r="KE269" s="38"/>
      <c r="KF269" s="38"/>
      <c r="KG269" s="38"/>
      <c r="KH269" s="38"/>
      <c r="KI269" s="38"/>
      <c r="KJ269" s="38"/>
      <c r="KK269" s="38"/>
      <c r="KL269" s="38"/>
      <c r="KM269" s="38"/>
      <c r="KN269" s="38"/>
      <c r="KO269" s="38"/>
      <c r="KP269" s="38"/>
      <c r="KQ269" s="38"/>
      <c r="KR269" s="38"/>
      <c r="KS269" s="38"/>
      <c r="KT269" s="38"/>
      <c r="KU269" s="38"/>
      <c r="KV269" s="38"/>
      <c r="KW269" s="38"/>
      <c r="KX269" s="38"/>
      <c r="KY269" s="38"/>
      <c r="KZ269" s="38"/>
      <c r="LA269" s="38"/>
      <c r="LB269" s="38"/>
      <c r="LC269" s="38"/>
      <c r="LD269" s="38"/>
      <c r="LE269" s="38"/>
      <c r="LF269" s="38"/>
      <c r="LG269" s="38"/>
      <c r="LH269" s="38"/>
      <c r="LI269" s="38"/>
      <c r="LJ269" s="38"/>
      <c r="LK269" s="38"/>
      <c r="LL269" s="38"/>
      <c r="LM269" s="38"/>
      <c r="LN269" s="38"/>
      <c r="LO269" s="38"/>
      <c r="LP269" s="38"/>
      <c r="LQ269" s="38"/>
      <c r="LR269" s="38"/>
      <c r="LS269" s="38"/>
      <c r="LT269" s="38"/>
      <c r="LU269" s="38"/>
      <c r="LV269" s="38"/>
      <c r="LW269" s="38"/>
      <c r="LX269" s="38"/>
      <c r="LY269" s="38"/>
      <c r="LZ269" s="38"/>
      <c r="MA269" s="38"/>
      <c r="MB269" s="38"/>
      <c r="MC269" s="38"/>
      <c r="MD269" s="38"/>
      <c r="ME269" s="38"/>
      <c r="MF269" s="38"/>
      <c r="MG269" s="38"/>
      <c r="MH269" s="38"/>
      <c r="MI269" s="38"/>
      <c r="MJ269" s="38"/>
      <c r="MK269" s="38"/>
      <c r="ML269" s="38"/>
      <c r="MM269" s="38"/>
      <c r="MN269" s="38"/>
      <c r="MO269" s="38"/>
      <c r="MP269" s="38"/>
      <c r="MQ269" s="38"/>
      <c r="MR269" s="38"/>
      <c r="MS269" s="38"/>
      <c r="MT269" s="38"/>
      <c r="MU269" s="38"/>
      <c r="MV269" s="38"/>
      <c r="MW269" s="38"/>
      <c r="MX269" s="38"/>
      <c r="MY269" s="38"/>
      <c r="MZ269" s="38"/>
      <c r="NA269" s="38"/>
      <c r="NB269" s="38"/>
      <c r="NC269" s="38"/>
      <c r="ND269" s="38"/>
      <c r="NE269" s="38"/>
      <c r="NF269" s="38"/>
      <c r="NG269" s="38"/>
      <c r="NH269" s="38"/>
      <c r="NI269" s="38"/>
      <c r="NJ269" s="38"/>
      <c r="NK269" s="38"/>
      <c r="NL269" s="38"/>
      <c r="NM269" s="38"/>
      <c r="NN269" s="38"/>
      <c r="NO269" s="38"/>
      <c r="NP269" s="38"/>
      <c r="NQ269" s="38"/>
      <c r="NR269" s="38"/>
      <c r="NS269" s="38"/>
      <c r="NT269" s="38"/>
      <c r="NU269" s="38"/>
      <c r="NV269" s="38"/>
      <c r="NW269" s="38"/>
      <c r="NX269" s="38"/>
      <c r="NY269" s="38"/>
      <c r="NZ269" s="38"/>
      <c r="OA269" s="38"/>
      <c r="OB269" s="38"/>
      <c r="OC269" s="38"/>
      <c r="OD269" s="38"/>
      <c r="OE269" s="38"/>
      <c r="OF269" s="38"/>
      <c r="OG269" s="38"/>
      <c r="OH269" s="38"/>
      <c r="OI269" s="38"/>
      <c r="OJ269" s="38"/>
      <c r="OK269" s="38"/>
      <c r="OL269" s="38"/>
      <c r="OM269" s="38"/>
      <c r="ON269" s="38"/>
      <c r="OO269" s="38"/>
      <c r="OP269" s="38"/>
      <c r="OQ269" s="38"/>
      <c r="OR269" s="38"/>
      <c r="OS269" s="38"/>
      <c r="OT269" s="38"/>
      <c r="OU269" s="38"/>
      <c r="OV269" s="38"/>
      <c r="OW269" s="38"/>
      <c r="OX269" s="38"/>
      <c r="OY269" s="38"/>
      <c r="OZ269" s="38"/>
      <c r="PA269" s="38"/>
      <c r="PB269" s="38"/>
      <c r="PC269" s="38"/>
      <c r="PD269" s="38"/>
      <c r="PE269" s="38"/>
      <c r="PF269" s="38"/>
      <c r="PG269" s="38"/>
      <c r="PH269" s="38"/>
      <c r="PI269" s="38"/>
      <c r="PJ269" s="38"/>
      <c r="PK269" s="38"/>
      <c r="PL269" s="38"/>
      <c r="PM269" s="38"/>
      <c r="PN269" s="38"/>
      <c r="PO269" s="38"/>
      <c r="PP269" s="38"/>
      <c r="PQ269" s="38"/>
      <c r="PR269" s="38"/>
      <c r="PS269" s="38"/>
      <c r="PT269" s="38"/>
      <c r="PU269" s="38"/>
      <c r="PV269" s="38"/>
      <c r="PW269" s="38"/>
      <c r="PX269" s="38"/>
      <c r="PY269" s="38"/>
      <c r="PZ269" s="38"/>
      <c r="QA269" s="38"/>
      <c r="QB269" s="38"/>
      <c r="QC269" s="38"/>
      <c r="QD269" s="38"/>
      <c r="QE269" s="38"/>
      <c r="QF269" s="38"/>
      <c r="QG269" s="38"/>
      <c r="QH269" s="38"/>
      <c r="QI269" s="38"/>
      <c r="QJ269" s="38"/>
      <c r="QK269" s="38"/>
      <c r="QL269" s="38"/>
      <c r="QM269" s="38"/>
      <c r="QN269" s="38"/>
      <c r="QO269" s="38"/>
      <c r="QP269" s="38"/>
      <c r="QQ269" s="38"/>
      <c r="QR269" s="38"/>
      <c r="QS269" s="38"/>
      <c r="QT269" s="38"/>
      <c r="QU269" s="38"/>
      <c r="QV269" s="38"/>
      <c r="QW269" s="38"/>
      <c r="QX269" s="38"/>
      <c r="QY269" s="38"/>
      <c r="QZ269" s="38"/>
      <c r="RA269" s="38"/>
      <c r="RB269" s="38"/>
      <c r="RC269" s="38"/>
      <c r="RD269" s="38"/>
      <c r="RE269" s="38"/>
      <c r="RF269" s="38"/>
      <c r="RG269" s="38"/>
      <c r="RH269" s="38"/>
      <c r="RI269" s="38"/>
      <c r="RJ269" s="38"/>
      <c r="RK269" s="38"/>
      <c r="RL269" s="38"/>
      <c r="RM269" s="38"/>
      <c r="RN269" s="38"/>
      <c r="RO269" s="38"/>
      <c r="RP269" s="38"/>
      <c r="RQ269" s="38"/>
      <c r="RR269" s="38"/>
      <c r="RS269" s="38"/>
      <c r="RT269" s="38"/>
      <c r="RU269" s="38"/>
      <c r="RV269" s="38"/>
      <c r="RW269" s="38"/>
      <c r="RX269" s="38"/>
      <c r="RY269" s="38"/>
      <c r="RZ269" s="38"/>
      <c r="SA269" s="38"/>
      <c r="SB269" s="38"/>
      <c r="SC269" s="38"/>
      <c r="SD269" s="38"/>
      <c r="SE269" s="38"/>
      <c r="SF269" s="38"/>
      <c r="SG269" s="38"/>
      <c r="SH269" s="38"/>
      <c r="SI269" s="38"/>
      <c r="SJ269" s="38"/>
      <c r="SK269" s="38"/>
      <c r="SL269" s="38"/>
      <c r="SM269" s="38"/>
      <c r="SN269" s="38"/>
      <c r="SO269" s="38"/>
      <c r="SP269" s="38"/>
      <c r="SQ269" s="38"/>
      <c r="SR269" s="38"/>
      <c r="SS269" s="38"/>
      <c r="ST269" s="38"/>
      <c r="SU269" s="38"/>
      <c r="SV269" s="38"/>
      <c r="SW269" s="38"/>
      <c r="SX269" s="38"/>
      <c r="SY269" s="38"/>
      <c r="SZ269" s="38"/>
      <c r="TA269" s="38"/>
      <c r="TB269" s="38"/>
      <c r="TC269" s="38"/>
      <c r="TD269" s="38"/>
      <c r="TE269" s="38"/>
      <c r="TF269" s="38"/>
      <c r="TG269" s="38"/>
      <c r="TH269" s="38"/>
      <c r="TI269" s="38"/>
      <c r="TJ269" s="38"/>
      <c r="TK269" s="38"/>
      <c r="TL269" s="38"/>
      <c r="TM269" s="38"/>
      <c r="TN269" s="38"/>
      <c r="TO269" s="38"/>
      <c r="TP269" s="38"/>
      <c r="TQ269" s="38"/>
      <c r="TR269" s="38"/>
      <c r="TS269" s="38"/>
      <c r="TT269" s="38"/>
      <c r="TU269" s="38"/>
      <c r="TV269" s="38"/>
      <c r="TW269" s="38"/>
      <c r="TX269" s="38"/>
      <c r="TY269" s="38"/>
      <c r="TZ269" s="38"/>
      <c r="UA269" s="38"/>
      <c r="UB269" s="38"/>
      <c r="UC269" s="38"/>
      <c r="UD269" s="38"/>
      <c r="UE269" s="38"/>
      <c r="UF269" s="38"/>
      <c r="UG269" s="38"/>
      <c r="UH269" s="38"/>
      <c r="UI269" s="38"/>
      <c r="UJ269" s="38"/>
      <c r="UK269" s="38"/>
      <c r="UL269" s="38"/>
      <c r="UM269" s="38"/>
      <c r="UN269" s="38"/>
      <c r="UO269" s="38"/>
      <c r="UP269" s="38"/>
      <c r="UQ269" s="38"/>
      <c r="UR269" s="38"/>
      <c r="US269" s="38"/>
      <c r="UT269" s="38"/>
      <c r="UU269" s="38"/>
      <c r="UV269" s="38"/>
      <c r="UW269" s="38"/>
      <c r="UX269" s="38"/>
      <c r="UY269" s="38"/>
      <c r="UZ269" s="38"/>
      <c r="VA269" s="38"/>
      <c r="VB269" s="38"/>
      <c r="VC269" s="38"/>
      <c r="VD269" s="38"/>
      <c r="VE269" s="38"/>
      <c r="VF269" s="38">
        <v>20</v>
      </c>
      <c r="VG269" s="38"/>
      <c r="VH269" s="38"/>
      <c r="VI269" s="38"/>
      <c r="VJ269" s="38"/>
      <c r="VK269" s="38"/>
      <c r="VL269" s="38"/>
      <c r="VM269" s="38"/>
      <c r="VN269" s="38"/>
      <c r="VO269" s="38"/>
      <c r="VP269" s="38"/>
      <c r="VQ269" s="38">
        <v>20</v>
      </c>
      <c r="VR269" s="38"/>
      <c r="VS269" s="38"/>
      <c r="VT269" s="38"/>
      <c r="VU269" s="38"/>
      <c r="VV269" s="38"/>
      <c r="VW269" s="38"/>
      <c r="VX269" s="38"/>
      <c r="VY269" s="38"/>
      <c r="VZ269" s="38"/>
      <c r="WA269" s="38"/>
      <c r="WB269" s="38"/>
      <c r="WC269" s="38"/>
      <c r="WD269" s="38"/>
      <c r="WE269" s="38"/>
      <c r="WF269" s="38"/>
      <c r="WG269" s="38"/>
      <c r="WH269" s="38"/>
      <c r="WI269" s="38"/>
      <c r="WJ269" s="38"/>
      <c r="WK269" s="38"/>
      <c r="WL269" s="38"/>
      <c r="WM269" s="38"/>
      <c r="WN269" s="38"/>
      <c r="WO269" s="38"/>
      <c r="WP269" s="38"/>
      <c r="WQ269" s="38"/>
      <c r="WR269" s="38"/>
      <c r="WS269" s="38"/>
      <c r="WT269" s="38"/>
      <c r="WU269" s="38"/>
      <c r="WV269" s="38"/>
      <c r="WW269" s="38"/>
      <c r="WX269" s="38"/>
      <c r="WY269" s="38"/>
      <c r="WZ269" s="38"/>
      <c r="XA269" s="38"/>
      <c r="XB269" s="38"/>
      <c r="XC269" s="38"/>
      <c r="XD269" s="38"/>
      <c r="XE269" s="38"/>
      <c r="XF269" s="38"/>
      <c r="XG269" s="38"/>
      <c r="XH269" s="38"/>
      <c r="XI269" s="38"/>
      <c r="XJ269" s="38"/>
      <c r="XK269" s="38"/>
      <c r="XL269" s="38"/>
      <c r="XM269" s="38"/>
      <c r="XN269" s="38"/>
      <c r="XO269" s="38"/>
      <c r="XP269" s="38"/>
      <c r="XQ269" s="38"/>
      <c r="XR269" s="38"/>
      <c r="XS269" s="38"/>
      <c r="XT269" s="38"/>
      <c r="XU269" s="38"/>
      <c r="XV269" s="38"/>
      <c r="XW269" s="38"/>
      <c r="XX269" s="38"/>
      <c r="XY269" s="38"/>
      <c r="XZ269" s="38"/>
      <c r="YA269" s="38"/>
      <c r="YB269" s="38"/>
      <c r="YC269" s="38"/>
      <c r="YD269" s="38"/>
      <c r="YE269" s="38"/>
      <c r="YF269" s="38"/>
      <c r="YG269" s="38"/>
      <c r="YH269" s="38"/>
      <c r="YI269" s="38"/>
      <c r="YJ269" s="38"/>
      <c r="YK269" s="38"/>
      <c r="YL269" s="38"/>
      <c r="YM269" s="38"/>
      <c r="YN269" s="38"/>
      <c r="YO269" s="38"/>
      <c r="YP269" s="38"/>
      <c r="YQ269" s="38"/>
      <c r="YR269" s="38"/>
      <c r="YS269" s="38"/>
      <c r="YT269" s="38"/>
      <c r="YU269" s="38"/>
      <c r="YV269" s="38"/>
      <c r="YW269" s="38"/>
      <c r="YX269" s="38"/>
      <c r="YY269" s="38"/>
      <c r="YZ269" s="38"/>
      <c r="ZA269" s="38"/>
      <c r="ZB269" s="38"/>
      <c r="ZC269" s="38"/>
      <c r="ZD269" s="38"/>
      <c r="ZE269" s="38"/>
      <c r="ZF269" s="38"/>
      <c r="ZG269" s="38"/>
      <c r="ZH269" s="38"/>
      <c r="ZI269" s="38"/>
      <c r="ZJ269" s="38"/>
      <c r="ZK269" s="38"/>
      <c r="ZL269" s="38"/>
      <c r="ZM269" s="38"/>
      <c r="ZN269" s="38"/>
      <c r="ZO269" s="38"/>
      <c r="ZP269" s="38"/>
      <c r="ZQ269" s="38"/>
      <c r="ZR269" s="38"/>
      <c r="ZS269" s="38"/>
      <c r="ZT269" s="38"/>
      <c r="ZU269" s="38"/>
      <c r="ZV269" s="38"/>
      <c r="ZW269" s="38"/>
      <c r="ZX269" s="38"/>
      <c r="ZY269" s="38"/>
      <c r="ZZ269" s="38"/>
      <c r="AAA269" s="38"/>
      <c r="AAB269" s="38"/>
      <c r="AAC269" s="38"/>
      <c r="AAD269" s="38"/>
      <c r="AAE269" s="38"/>
      <c r="AAF269" s="38"/>
      <c r="AAG269" s="38"/>
      <c r="AAH269" s="38"/>
      <c r="AAI269" s="38"/>
      <c r="AAJ269" s="31">
        <f t="shared" si="26"/>
        <v>0</v>
      </c>
      <c r="AAK269" s="5"/>
    </row>
    <row r="270" spans="1:736" ht="12.75" customHeight="1" x14ac:dyDescent="0.25">
      <c r="A270" s="43" t="s">
        <v>132</v>
      </c>
      <c r="B270" s="77">
        <f t="shared" si="25"/>
        <v>0</v>
      </c>
      <c r="C270" s="69">
        <v>10</v>
      </c>
      <c r="D270" s="71">
        <v>43461</v>
      </c>
      <c r="E270" s="79">
        <v>16.78</v>
      </c>
      <c r="F270" s="79">
        <f t="shared" si="27"/>
        <v>0</v>
      </c>
      <c r="G270" s="77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>
        <v>10</v>
      </c>
      <c r="AF270" s="38"/>
      <c r="AG270" s="38"/>
      <c r="AH270" s="38"/>
      <c r="AI270" s="38"/>
      <c r="AJ270" s="38"/>
      <c r="AK270" s="38"/>
      <c r="AL270" s="38"/>
      <c r="AM270" s="38"/>
      <c r="AN270" s="38"/>
      <c r="AO270" s="38"/>
      <c r="AP270" s="38"/>
      <c r="AQ270" s="38"/>
      <c r="AR270" s="38">
        <v>10</v>
      </c>
      <c r="AS270" s="38"/>
      <c r="AT270" s="38"/>
      <c r="AU270" s="38"/>
      <c r="AV270" s="38"/>
      <c r="AW270" s="38"/>
      <c r="AX270" s="38"/>
      <c r="AY270" s="38"/>
      <c r="AZ270" s="38"/>
      <c r="BA270" s="38"/>
      <c r="BB270" s="38">
        <v>10</v>
      </c>
      <c r="BC270" s="38"/>
      <c r="BD270" s="38"/>
      <c r="BE270" s="38"/>
      <c r="BF270" s="38"/>
      <c r="BG270" s="38"/>
      <c r="BH270" s="38"/>
      <c r="BI270" s="38">
        <v>10</v>
      </c>
      <c r="BJ270" s="38"/>
      <c r="BK270" s="38"/>
      <c r="BL270" s="38"/>
      <c r="BM270" s="38"/>
      <c r="BN270" s="38"/>
      <c r="BO270" s="38"/>
      <c r="BP270" s="38"/>
      <c r="BQ270" s="38"/>
      <c r="BR270" s="38"/>
      <c r="BS270" s="38"/>
      <c r="BT270" s="38"/>
      <c r="BU270" s="38"/>
      <c r="BV270" s="38"/>
      <c r="BW270" s="38"/>
      <c r="BX270" s="38"/>
      <c r="BY270" s="38"/>
      <c r="BZ270" s="38"/>
      <c r="CA270" s="38"/>
      <c r="CB270" s="38"/>
      <c r="CC270" s="38"/>
      <c r="CD270" s="38"/>
      <c r="CE270" s="38"/>
      <c r="CF270" s="38"/>
      <c r="CG270" s="38"/>
      <c r="CH270" s="38"/>
      <c r="CI270" s="38"/>
      <c r="CJ270" s="38"/>
      <c r="CK270" s="38"/>
      <c r="CL270" s="38"/>
      <c r="CM270" s="38"/>
      <c r="CN270" s="38"/>
      <c r="CO270" s="38"/>
      <c r="CP270" s="38"/>
      <c r="CQ270" s="38"/>
      <c r="CR270" s="38"/>
      <c r="CS270" s="38"/>
      <c r="CT270" s="38"/>
      <c r="CU270" s="38"/>
      <c r="CV270" s="38"/>
      <c r="CW270" s="38"/>
      <c r="CX270" s="38"/>
      <c r="CY270" s="38">
        <v>20</v>
      </c>
      <c r="CZ270" s="38"/>
      <c r="DA270" s="38"/>
      <c r="DB270" s="38">
        <v>20</v>
      </c>
      <c r="DC270" s="38"/>
      <c r="DD270" s="38"/>
      <c r="DE270" s="38"/>
      <c r="DF270" s="38"/>
      <c r="DG270" s="38"/>
      <c r="DH270" s="38"/>
      <c r="DI270" s="38"/>
      <c r="DJ270" s="38"/>
      <c r="DK270" s="38"/>
      <c r="DL270" s="38"/>
      <c r="DM270" s="38"/>
      <c r="DN270" s="38"/>
      <c r="DO270" s="38"/>
      <c r="DP270" s="38"/>
      <c r="DQ270" s="38"/>
      <c r="DR270" s="38"/>
      <c r="DS270" s="38"/>
      <c r="DT270" s="38"/>
      <c r="DU270" s="38">
        <v>1</v>
      </c>
      <c r="DV270" s="38"/>
      <c r="DW270" s="38"/>
      <c r="DX270" s="38"/>
      <c r="DY270" s="38"/>
      <c r="DZ270" s="38"/>
      <c r="EA270" s="38"/>
      <c r="EB270" s="38"/>
      <c r="EC270" s="38"/>
      <c r="ED270" s="38"/>
      <c r="EE270" s="38"/>
      <c r="EF270" s="38"/>
      <c r="EG270" s="38"/>
      <c r="EH270" s="38"/>
      <c r="EI270" s="38"/>
      <c r="EJ270" s="38"/>
      <c r="EK270" s="38"/>
      <c r="EL270" s="38"/>
      <c r="EM270" s="38"/>
      <c r="EN270" s="38"/>
      <c r="EO270" s="38"/>
      <c r="EP270" s="38"/>
      <c r="EQ270" s="38"/>
      <c r="ER270" s="38"/>
      <c r="ES270" s="38"/>
      <c r="ET270" s="38">
        <v>20</v>
      </c>
      <c r="EU270" s="38"/>
      <c r="EV270" s="38">
        <v>1</v>
      </c>
      <c r="EW270" s="38"/>
      <c r="EX270" s="38"/>
      <c r="EY270" s="38"/>
      <c r="EZ270" s="38"/>
      <c r="FA270" s="38"/>
      <c r="FB270" s="38"/>
      <c r="FC270" s="38"/>
      <c r="FD270" s="38"/>
      <c r="FE270" s="38"/>
      <c r="FF270" s="38"/>
      <c r="FG270" s="38"/>
      <c r="FH270" s="38"/>
      <c r="FI270" s="38"/>
      <c r="FJ270" s="38"/>
      <c r="FK270" s="38"/>
      <c r="FL270" s="38"/>
      <c r="FM270" s="38"/>
      <c r="FN270" s="38"/>
      <c r="FO270" s="38"/>
      <c r="FP270" s="38"/>
      <c r="FQ270" s="38"/>
      <c r="FR270" s="38"/>
      <c r="FS270" s="38"/>
      <c r="FT270" s="38"/>
      <c r="FU270" s="38"/>
      <c r="FV270" s="38"/>
      <c r="FW270" s="38"/>
      <c r="FX270" s="38"/>
      <c r="FY270" s="38"/>
      <c r="FZ270" s="38"/>
      <c r="GA270" s="38"/>
      <c r="GB270" s="38"/>
      <c r="GC270" s="38"/>
      <c r="GD270" s="38"/>
      <c r="GE270" s="38"/>
      <c r="GF270" s="38"/>
      <c r="GG270" s="38"/>
      <c r="GH270" s="38"/>
      <c r="GI270" s="38">
        <v>20</v>
      </c>
      <c r="GJ270" s="38"/>
      <c r="GK270" s="38"/>
      <c r="GL270" s="38"/>
      <c r="GM270" s="38"/>
      <c r="GN270" s="38">
        <v>5</v>
      </c>
      <c r="GO270" s="38"/>
      <c r="GP270" s="38"/>
      <c r="GQ270" s="38"/>
      <c r="GR270" s="38"/>
      <c r="GS270" s="38"/>
      <c r="GT270" s="38"/>
      <c r="GU270" s="38"/>
      <c r="GV270" s="38"/>
      <c r="GW270" s="38"/>
      <c r="GX270" s="38"/>
      <c r="GY270" s="38"/>
      <c r="GZ270" s="38"/>
      <c r="HA270" s="38"/>
      <c r="HB270" s="38"/>
      <c r="HC270" s="38"/>
      <c r="HD270" s="38"/>
      <c r="HE270" s="38"/>
      <c r="HF270" s="38">
        <v>5</v>
      </c>
      <c r="HG270" s="38"/>
      <c r="HH270" s="38"/>
      <c r="HI270" s="38"/>
      <c r="HJ270" s="38"/>
      <c r="HK270" s="38"/>
      <c r="HL270" s="38"/>
      <c r="HM270" s="38"/>
      <c r="HN270" s="38"/>
      <c r="HO270" s="38"/>
      <c r="HP270" s="38"/>
      <c r="HQ270" s="38"/>
      <c r="HR270" s="38"/>
      <c r="HS270" s="38"/>
      <c r="HT270" s="38"/>
      <c r="HU270" s="38"/>
      <c r="HV270" s="38"/>
      <c r="HW270" s="38"/>
      <c r="HX270" s="38"/>
      <c r="HY270" s="38"/>
      <c r="HZ270" s="38"/>
      <c r="IA270" s="38"/>
      <c r="IB270" s="38"/>
      <c r="IC270" s="38"/>
      <c r="ID270" s="38"/>
      <c r="IE270" s="38"/>
      <c r="IF270" s="38"/>
      <c r="IG270" s="38"/>
      <c r="IH270" s="38"/>
      <c r="II270" s="38"/>
      <c r="IJ270" s="38"/>
      <c r="IK270" s="38"/>
      <c r="IL270" s="38"/>
      <c r="IM270" s="38"/>
      <c r="IN270" s="38"/>
      <c r="IO270" s="38"/>
      <c r="IP270" s="38"/>
      <c r="IQ270" s="38"/>
      <c r="IR270" s="38"/>
      <c r="IS270" s="38"/>
      <c r="IT270" s="38"/>
      <c r="IU270" s="38"/>
      <c r="IV270" s="38"/>
      <c r="IW270" s="38"/>
      <c r="IX270" s="38"/>
      <c r="IY270" s="38"/>
      <c r="IZ270" s="38"/>
      <c r="JA270" s="38"/>
      <c r="JB270" s="38"/>
      <c r="JC270" s="38"/>
      <c r="JD270" s="38"/>
      <c r="JE270" s="38"/>
      <c r="JF270" s="38"/>
      <c r="JG270" s="38"/>
      <c r="JH270" s="38"/>
      <c r="JI270" s="38"/>
      <c r="JJ270" s="38"/>
      <c r="JK270" s="38"/>
      <c r="JL270" s="38"/>
      <c r="JM270" s="38"/>
      <c r="JN270" s="38"/>
      <c r="JO270" s="38"/>
      <c r="JP270" s="38"/>
      <c r="JQ270" s="38"/>
      <c r="JR270" s="38"/>
      <c r="JS270" s="38"/>
      <c r="JT270" s="38"/>
      <c r="JU270" s="38"/>
      <c r="JV270" s="38"/>
      <c r="JW270" s="38"/>
      <c r="JX270" s="38"/>
      <c r="JY270" s="38"/>
      <c r="JZ270" s="38"/>
      <c r="KA270" s="38"/>
      <c r="KB270" s="38"/>
      <c r="KC270" s="38"/>
      <c r="KD270" s="38"/>
      <c r="KE270" s="38"/>
      <c r="KF270" s="38"/>
      <c r="KG270" s="38"/>
      <c r="KH270" s="38"/>
      <c r="KI270" s="38"/>
      <c r="KJ270" s="38"/>
      <c r="KK270" s="38"/>
      <c r="KL270" s="38"/>
      <c r="KM270" s="38"/>
      <c r="KN270" s="38"/>
      <c r="KO270" s="38"/>
      <c r="KP270" s="38"/>
      <c r="KQ270" s="38"/>
      <c r="KR270" s="38"/>
      <c r="KS270" s="38"/>
      <c r="KT270" s="38"/>
      <c r="KU270" s="38"/>
      <c r="KV270" s="38"/>
      <c r="KW270" s="38"/>
      <c r="KX270" s="38"/>
      <c r="KY270" s="38"/>
      <c r="KZ270" s="38"/>
      <c r="LA270" s="38"/>
      <c r="LB270" s="38"/>
      <c r="LC270" s="38"/>
      <c r="LD270" s="38"/>
      <c r="LE270" s="38"/>
      <c r="LF270" s="38"/>
      <c r="LG270" s="38"/>
      <c r="LH270" s="38"/>
      <c r="LI270" s="38"/>
      <c r="LJ270" s="38"/>
      <c r="LK270" s="38"/>
      <c r="LL270" s="38"/>
      <c r="LM270" s="38"/>
      <c r="LN270" s="38"/>
      <c r="LO270" s="38"/>
      <c r="LP270" s="38"/>
      <c r="LQ270" s="38"/>
      <c r="LR270" s="38"/>
      <c r="LS270" s="38"/>
      <c r="LT270" s="38"/>
      <c r="LU270" s="38"/>
      <c r="LV270" s="38"/>
      <c r="LW270" s="38"/>
      <c r="LX270" s="38"/>
      <c r="LY270" s="38"/>
      <c r="LZ270" s="38"/>
      <c r="MA270" s="38"/>
      <c r="MB270" s="38"/>
      <c r="MC270" s="38"/>
      <c r="MD270" s="38"/>
      <c r="ME270" s="38"/>
      <c r="MF270" s="38"/>
      <c r="MG270" s="38"/>
      <c r="MH270" s="38"/>
      <c r="MI270" s="38"/>
      <c r="MJ270" s="38"/>
      <c r="MK270" s="38"/>
      <c r="ML270" s="38"/>
      <c r="MM270" s="38"/>
      <c r="MN270" s="38"/>
      <c r="MO270" s="38"/>
      <c r="MP270" s="38"/>
      <c r="MQ270" s="38"/>
      <c r="MR270" s="38"/>
      <c r="MS270" s="38"/>
      <c r="MT270" s="38"/>
      <c r="MU270" s="38"/>
      <c r="MV270" s="38"/>
      <c r="MW270" s="38"/>
      <c r="MX270" s="38"/>
      <c r="MY270" s="38"/>
      <c r="MZ270" s="38"/>
      <c r="NA270" s="38"/>
      <c r="NB270" s="38"/>
      <c r="NC270" s="38"/>
      <c r="ND270" s="38"/>
      <c r="NE270" s="38"/>
      <c r="NF270" s="38"/>
      <c r="NG270" s="38"/>
      <c r="NH270" s="38"/>
      <c r="NI270" s="38"/>
      <c r="NJ270" s="38"/>
      <c r="NK270" s="38"/>
      <c r="NL270" s="38"/>
      <c r="NM270" s="38"/>
      <c r="NN270" s="38"/>
      <c r="NO270" s="38"/>
      <c r="NP270" s="38"/>
      <c r="NQ270" s="38">
        <v>10</v>
      </c>
      <c r="NR270" s="38"/>
      <c r="NS270" s="38">
        <v>10</v>
      </c>
      <c r="NT270" s="38"/>
      <c r="NU270" s="38"/>
      <c r="NV270" s="38"/>
      <c r="NW270" s="38"/>
      <c r="NX270" s="38"/>
      <c r="NY270" s="38"/>
      <c r="NZ270" s="38"/>
      <c r="OA270" s="38"/>
      <c r="OB270" s="38"/>
      <c r="OC270" s="38"/>
      <c r="OD270" s="38"/>
      <c r="OE270" s="38"/>
      <c r="OF270" s="38"/>
      <c r="OG270" s="38"/>
      <c r="OH270" s="38"/>
      <c r="OI270" s="38"/>
      <c r="OJ270" s="38"/>
      <c r="OK270" s="38"/>
      <c r="OL270" s="38"/>
      <c r="OM270" s="38"/>
      <c r="ON270" s="38"/>
      <c r="OO270" s="38"/>
      <c r="OP270" s="38"/>
      <c r="OQ270" s="38"/>
      <c r="OR270" s="38"/>
      <c r="OS270" s="38"/>
      <c r="OT270" s="38"/>
      <c r="OU270" s="38"/>
      <c r="OV270" s="38"/>
      <c r="OW270" s="38"/>
      <c r="OX270" s="38"/>
      <c r="OY270" s="38"/>
      <c r="OZ270" s="38"/>
      <c r="PA270" s="38"/>
      <c r="PB270" s="38"/>
      <c r="PC270" s="38"/>
      <c r="PD270" s="38"/>
      <c r="PE270" s="38"/>
      <c r="PF270" s="38"/>
      <c r="PG270" s="38"/>
      <c r="PH270" s="38"/>
      <c r="PI270" s="38"/>
      <c r="PJ270" s="38"/>
      <c r="PK270" s="38"/>
      <c r="PL270" s="38"/>
      <c r="PM270" s="38"/>
      <c r="PN270" s="38"/>
      <c r="PO270" s="38"/>
      <c r="PP270" s="38"/>
      <c r="PQ270" s="38"/>
      <c r="PR270" s="38"/>
      <c r="PS270" s="38"/>
      <c r="PT270" s="38"/>
      <c r="PU270" s="38"/>
      <c r="PV270" s="38"/>
      <c r="PW270" s="38"/>
      <c r="PX270" s="38"/>
      <c r="PY270" s="38"/>
      <c r="PZ270" s="38"/>
      <c r="QA270" s="38"/>
      <c r="QB270" s="38"/>
      <c r="QC270" s="38"/>
      <c r="QD270" s="38"/>
      <c r="QE270" s="38"/>
      <c r="QF270" s="38"/>
      <c r="QG270" s="38"/>
      <c r="QH270" s="38"/>
      <c r="QI270" s="38"/>
      <c r="QJ270" s="38"/>
      <c r="QK270" s="38"/>
      <c r="QL270" s="38"/>
      <c r="QM270" s="38"/>
      <c r="QN270" s="38"/>
      <c r="QO270" s="38"/>
      <c r="QP270" s="38"/>
      <c r="QQ270" s="38"/>
      <c r="QR270" s="38"/>
      <c r="QS270" s="38"/>
      <c r="QT270" s="38"/>
      <c r="QU270" s="38"/>
      <c r="QV270" s="38"/>
      <c r="QW270" s="38"/>
      <c r="QX270" s="38"/>
      <c r="QY270" s="38"/>
      <c r="QZ270" s="38"/>
      <c r="RA270" s="38"/>
      <c r="RB270" s="38"/>
      <c r="RC270" s="38"/>
      <c r="RD270" s="38"/>
      <c r="RE270" s="38"/>
      <c r="RF270" s="38"/>
      <c r="RG270" s="38"/>
      <c r="RH270" s="38"/>
      <c r="RI270" s="38"/>
      <c r="RJ270" s="38"/>
      <c r="RK270" s="38"/>
      <c r="RL270" s="38"/>
      <c r="RM270" s="38"/>
      <c r="RN270" s="38"/>
      <c r="RO270" s="38"/>
      <c r="RP270" s="38"/>
      <c r="RQ270" s="38"/>
      <c r="RR270" s="38"/>
      <c r="RS270" s="38"/>
      <c r="RT270" s="38"/>
      <c r="RU270" s="38"/>
      <c r="RV270" s="38"/>
      <c r="RW270" s="38"/>
      <c r="RX270" s="38"/>
      <c r="RY270" s="38"/>
      <c r="RZ270" s="38"/>
      <c r="SA270" s="38"/>
      <c r="SB270" s="38"/>
      <c r="SC270" s="38"/>
      <c r="SD270" s="38"/>
      <c r="SE270" s="38"/>
      <c r="SF270" s="38"/>
      <c r="SG270" s="38"/>
      <c r="SH270" s="38"/>
      <c r="SI270" s="38"/>
      <c r="SJ270" s="38"/>
      <c r="SK270" s="38"/>
      <c r="SL270" s="38"/>
      <c r="SM270" s="38"/>
      <c r="SN270" s="38"/>
      <c r="SO270" s="38"/>
      <c r="SP270" s="38"/>
      <c r="SQ270" s="38"/>
      <c r="SR270" s="38"/>
      <c r="SS270" s="38"/>
      <c r="ST270" s="38"/>
      <c r="SU270" s="38"/>
      <c r="SV270" s="38"/>
      <c r="SW270" s="38"/>
      <c r="SX270" s="38"/>
      <c r="SY270" s="38"/>
      <c r="SZ270" s="38"/>
      <c r="TA270" s="38"/>
      <c r="TB270" s="38"/>
      <c r="TC270" s="38"/>
      <c r="TD270" s="38"/>
      <c r="TE270" s="38"/>
      <c r="TF270" s="38"/>
      <c r="TG270" s="38"/>
      <c r="TH270" s="38"/>
      <c r="TI270" s="38"/>
      <c r="TJ270" s="38"/>
      <c r="TK270" s="38"/>
      <c r="TL270" s="38"/>
      <c r="TM270" s="38"/>
      <c r="TN270" s="38"/>
      <c r="TO270" s="38"/>
      <c r="TP270" s="38"/>
      <c r="TQ270" s="38"/>
      <c r="TR270" s="38"/>
      <c r="TS270" s="38"/>
      <c r="TT270" s="38"/>
      <c r="TU270" s="38"/>
      <c r="TV270" s="38"/>
      <c r="TW270" s="38"/>
      <c r="TX270" s="38"/>
      <c r="TY270" s="38"/>
      <c r="TZ270" s="38"/>
      <c r="UA270" s="38"/>
      <c r="UB270" s="38"/>
      <c r="UC270" s="38"/>
      <c r="UD270" s="38">
        <v>10</v>
      </c>
      <c r="UE270" s="38"/>
      <c r="UF270" s="38"/>
      <c r="UG270" s="38"/>
      <c r="UH270" s="38"/>
      <c r="UI270" s="38"/>
      <c r="UJ270" s="38"/>
      <c r="UK270" s="38"/>
      <c r="UL270" s="38"/>
      <c r="UM270" s="38"/>
      <c r="UN270" s="38"/>
      <c r="UO270" s="38"/>
      <c r="UP270" s="38"/>
      <c r="UQ270" s="38"/>
      <c r="UR270" s="38"/>
      <c r="US270" s="38"/>
      <c r="UT270" s="38">
        <v>10</v>
      </c>
      <c r="UU270" s="38"/>
      <c r="UV270" s="38"/>
      <c r="UW270" s="38"/>
      <c r="UX270" s="38"/>
      <c r="UY270" s="38"/>
      <c r="UZ270" s="38"/>
      <c r="VA270" s="38"/>
      <c r="VB270" s="38"/>
      <c r="VC270" s="38"/>
      <c r="VD270" s="38"/>
      <c r="VE270" s="38"/>
      <c r="VF270" s="38"/>
      <c r="VG270" s="38"/>
      <c r="VH270" s="38"/>
      <c r="VI270" s="38"/>
      <c r="VJ270" s="38"/>
      <c r="VK270" s="38"/>
      <c r="VL270" s="38"/>
      <c r="VM270" s="38"/>
      <c r="VN270" s="38"/>
      <c r="VO270" s="38"/>
      <c r="VP270" s="38"/>
      <c r="VQ270" s="38"/>
      <c r="VR270" s="38"/>
      <c r="VS270" s="38"/>
      <c r="VT270" s="38"/>
      <c r="VU270" s="38"/>
      <c r="VV270" s="38"/>
      <c r="VW270" s="38"/>
      <c r="VX270" s="38"/>
      <c r="VY270" s="38"/>
      <c r="VZ270" s="38"/>
      <c r="WA270" s="38"/>
      <c r="WB270" s="38"/>
      <c r="WC270" s="38"/>
      <c r="WD270" s="38"/>
      <c r="WE270" s="38"/>
      <c r="WF270" s="38"/>
      <c r="WG270" s="38"/>
      <c r="WH270" s="38"/>
      <c r="WI270" s="38"/>
      <c r="WJ270" s="38"/>
      <c r="WK270" s="38"/>
      <c r="WL270" s="38"/>
      <c r="WM270" s="38"/>
      <c r="WN270" s="38"/>
      <c r="WO270" s="38"/>
      <c r="WP270" s="38"/>
      <c r="WQ270" s="38"/>
      <c r="WR270" s="38"/>
      <c r="WS270" s="38"/>
      <c r="WT270" s="38"/>
      <c r="WU270" s="38"/>
      <c r="WV270" s="38"/>
      <c r="WW270" s="38"/>
      <c r="WX270" s="38"/>
      <c r="WY270" s="38"/>
      <c r="WZ270" s="38"/>
      <c r="XA270" s="38"/>
      <c r="XB270" s="38"/>
      <c r="XC270" s="38"/>
      <c r="XD270" s="38"/>
      <c r="XE270" s="38"/>
      <c r="XF270" s="38"/>
      <c r="XG270" s="38"/>
      <c r="XH270" s="38"/>
      <c r="XI270" s="38"/>
      <c r="XJ270" s="38"/>
      <c r="XK270" s="38"/>
      <c r="XL270" s="38"/>
      <c r="XM270" s="38"/>
      <c r="XN270" s="38"/>
      <c r="XO270" s="38"/>
      <c r="XP270" s="38"/>
      <c r="XQ270" s="38"/>
      <c r="XR270" s="38"/>
      <c r="XS270" s="38"/>
      <c r="XT270" s="38"/>
      <c r="XU270" s="38"/>
      <c r="XV270" s="38"/>
      <c r="XW270" s="38"/>
      <c r="XX270" s="38"/>
      <c r="XY270" s="38"/>
      <c r="XZ270" s="38"/>
      <c r="YA270" s="38"/>
      <c r="YB270" s="38"/>
      <c r="YC270" s="38"/>
      <c r="YD270" s="38"/>
      <c r="YE270" s="38"/>
      <c r="YF270" s="38"/>
      <c r="YG270" s="38"/>
      <c r="YH270" s="38"/>
      <c r="YI270" s="38"/>
      <c r="YJ270" s="38"/>
      <c r="YK270" s="38"/>
      <c r="YL270" s="38"/>
      <c r="YM270" s="38"/>
      <c r="YN270" s="38"/>
      <c r="YO270" s="38"/>
      <c r="YP270" s="38"/>
      <c r="YQ270" s="38"/>
      <c r="YR270" s="38"/>
      <c r="YS270" s="38"/>
      <c r="YT270" s="38"/>
      <c r="YU270" s="38"/>
      <c r="YV270" s="38"/>
      <c r="YW270" s="38"/>
      <c r="YX270" s="38"/>
      <c r="YY270" s="38"/>
      <c r="YZ270" s="38"/>
      <c r="ZA270" s="38"/>
      <c r="ZB270" s="38"/>
      <c r="ZC270" s="38"/>
      <c r="ZD270" s="38"/>
      <c r="ZE270" s="38"/>
      <c r="ZF270" s="38"/>
      <c r="ZG270" s="38">
        <v>10</v>
      </c>
      <c r="ZH270" s="38"/>
      <c r="ZI270" s="38"/>
      <c r="ZJ270" s="38"/>
      <c r="ZK270" s="38"/>
      <c r="ZL270" s="38"/>
      <c r="ZM270" s="38"/>
      <c r="ZN270" s="38"/>
      <c r="ZO270" s="38"/>
      <c r="ZP270" s="38"/>
      <c r="ZQ270" s="38">
        <v>10</v>
      </c>
      <c r="ZR270" s="38"/>
      <c r="ZS270" s="38"/>
      <c r="ZT270" s="38"/>
      <c r="ZU270" s="38"/>
      <c r="ZV270" s="38"/>
      <c r="ZW270" s="38"/>
      <c r="ZX270" s="38"/>
      <c r="ZY270" s="38"/>
      <c r="ZZ270" s="38"/>
      <c r="AAA270" s="38"/>
      <c r="AAB270" s="38"/>
      <c r="AAC270" s="38"/>
      <c r="AAD270" s="38"/>
      <c r="AAE270" s="38"/>
      <c r="AAF270" s="38"/>
      <c r="AAG270" s="38"/>
      <c r="AAH270" s="38"/>
      <c r="AAI270" s="38"/>
      <c r="AAJ270" s="31">
        <f t="shared" si="26"/>
        <v>0</v>
      </c>
      <c r="AAK270" s="5"/>
      <c r="AAL270" s="7"/>
      <c r="AAM270" s="7"/>
      <c r="AAN270" s="7"/>
      <c r="AAO270" s="7"/>
      <c r="AAP270" s="7"/>
      <c r="AAQ270" s="7"/>
      <c r="AAR270" s="7"/>
      <c r="AAS270" s="7"/>
      <c r="AAT270" s="7"/>
      <c r="AAU270" s="7"/>
      <c r="AAV270" s="7"/>
      <c r="AAW270" s="7"/>
      <c r="AAX270" s="7"/>
      <c r="AAY270" s="7"/>
      <c r="AAZ270" s="7"/>
      <c r="ABA270" s="7"/>
      <c r="ABB270" s="7"/>
      <c r="ABC270" s="7"/>
      <c r="ABD270" s="7"/>
      <c r="ABE270" s="7"/>
      <c r="ABF270" s="7"/>
      <c r="ABG270" s="7"/>
      <c r="ABH270" s="7"/>
    </row>
    <row r="271" spans="1:736" ht="12.75" customHeight="1" x14ac:dyDescent="0.25">
      <c r="A271" s="43" t="s">
        <v>686</v>
      </c>
      <c r="B271" s="77">
        <f t="shared" si="25"/>
        <v>0</v>
      </c>
      <c r="C271" s="69">
        <v>1</v>
      </c>
      <c r="D271" s="71">
        <v>43430</v>
      </c>
      <c r="E271" s="79">
        <v>40.15</v>
      </c>
      <c r="F271" s="79">
        <f t="shared" si="27"/>
        <v>0</v>
      </c>
      <c r="G271" s="77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  <c r="AL271" s="38"/>
      <c r="AM271" s="38"/>
      <c r="AN271" s="38"/>
      <c r="AO271" s="38"/>
      <c r="AP271" s="38"/>
      <c r="AQ271" s="38"/>
      <c r="AR271" s="38"/>
      <c r="AS271" s="38"/>
      <c r="AT271" s="38"/>
      <c r="AU271" s="38"/>
      <c r="AV271" s="38"/>
      <c r="AW271" s="38"/>
      <c r="AX271" s="38"/>
      <c r="AY271" s="38"/>
      <c r="AZ271" s="38"/>
      <c r="BA271" s="38"/>
      <c r="BB271" s="38"/>
      <c r="BC271" s="38"/>
      <c r="BD271" s="38"/>
      <c r="BE271" s="38"/>
      <c r="BF271" s="38"/>
      <c r="BG271" s="38"/>
      <c r="BH271" s="38"/>
      <c r="BI271" s="38"/>
      <c r="BJ271" s="38"/>
      <c r="BK271" s="38"/>
      <c r="BL271" s="38"/>
      <c r="BM271" s="38"/>
      <c r="BN271" s="38"/>
      <c r="BO271" s="38"/>
      <c r="BP271" s="38"/>
      <c r="BQ271" s="38"/>
      <c r="BR271" s="38"/>
      <c r="BS271" s="38"/>
      <c r="BT271" s="38"/>
      <c r="BU271" s="38"/>
      <c r="BV271" s="38"/>
      <c r="BW271" s="38"/>
      <c r="BX271" s="38"/>
      <c r="BY271" s="38"/>
      <c r="BZ271" s="38"/>
      <c r="CA271" s="38"/>
      <c r="CB271" s="38"/>
      <c r="CC271" s="38"/>
      <c r="CD271" s="38"/>
      <c r="CE271" s="38"/>
      <c r="CF271" s="38"/>
      <c r="CG271" s="38"/>
      <c r="CH271" s="38"/>
      <c r="CI271" s="38"/>
      <c r="CJ271" s="38"/>
      <c r="CK271" s="38"/>
      <c r="CL271" s="38"/>
      <c r="CM271" s="38"/>
      <c r="CN271" s="38"/>
      <c r="CO271" s="38"/>
      <c r="CP271" s="38"/>
      <c r="CQ271" s="38"/>
      <c r="CR271" s="38"/>
      <c r="CS271" s="38"/>
      <c r="CT271" s="38"/>
      <c r="CU271" s="38"/>
      <c r="CV271" s="38"/>
      <c r="CW271" s="38"/>
      <c r="CX271" s="38"/>
      <c r="CY271" s="38"/>
      <c r="CZ271" s="38"/>
      <c r="DA271" s="38"/>
      <c r="DB271" s="38"/>
      <c r="DC271" s="38"/>
      <c r="DD271" s="38"/>
      <c r="DE271" s="38"/>
      <c r="DF271" s="38"/>
      <c r="DG271" s="38"/>
      <c r="DH271" s="38"/>
      <c r="DI271" s="38"/>
      <c r="DJ271" s="38"/>
      <c r="DK271" s="38"/>
      <c r="DL271" s="38"/>
      <c r="DM271" s="38"/>
      <c r="DN271" s="38"/>
      <c r="DO271" s="38"/>
      <c r="DP271" s="38"/>
      <c r="DQ271" s="38"/>
      <c r="DR271" s="38"/>
      <c r="DS271" s="38"/>
      <c r="DT271" s="38"/>
      <c r="DU271" s="38"/>
      <c r="DV271" s="38"/>
      <c r="DW271" s="38"/>
      <c r="DX271" s="38"/>
      <c r="DY271" s="38"/>
      <c r="DZ271" s="38"/>
      <c r="EA271" s="38"/>
      <c r="EB271" s="38"/>
      <c r="EC271" s="38"/>
      <c r="ED271" s="38"/>
      <c r="EE271" s="38"/>
      <c r="EF271" s="38"/>
      <c r="EG271" s="38"/>
      <c r="EH271" s="38"/>
      <c r="EI271" s="38"/>
      <c r="EJ271" s="38"/>
      <c r="EK271" s="38"/>
      <c r="EL271" s="38"/>
      <c r="EM271" s="38"/>
      <c r="EN271" s="38"/>
      <c r="EO271" s="38"/>
      <c r="EP271" s="38"/>
      <c r="EQ271" s="38"/>
      <c r="ER271" s="38"/>
      <c r="ES271" s="38"/>
      <c r="ET271" s="38"/>
      <c r="EU271" s="38"/>
      <c r="EV271" s="38"/>
      <c r="EW271" s="38"/>
      <c r="EX271" s="38"/>
      <c r="EY271" s="38"/>
      <c r="EZ271" s="38"/>
      <c r="FA271" s="38"/>
      <c r="FB271" s="38"/>
      <c r="FC271" s="38"/>
      <c r="FD271" s="38"/>
      <c r="FE271" s="38"/>
      <c r="FF271" s="38"/>
      <c r="FG271" s="38"/>
      <c r="FH271" s="38"/>
      <c r="FI271" s="38"/>
      <c r="FJ271" s="38"/>
      <c r="FK271" s="38"/>
      <c r="FL271" s="38"/>
      <c r="FM271" s="38"/>
      <c r="FN271" s="38"/>
      <c r="FO271" s="38"/>
      <c r="FP271" s="38"/>
      <c r="FQ271" s="38"/>
      <c r="FR271" s="38"/>
      <c r="FS271" s="38"/>
      <c r="FT271" s="38"/>
      <c r="FU271" s="38"/>
      <c r="FV271" s="38"/>
      <c r="FW271" s="38"/>
      <c r="FX271" s="38"/>
      <c r="FY271" s="38"/>
      <c r="FZ271" s="38"/>
      <c r="GA271" s="38"/>
      <c r="GB271" s="38"/>
      <c r="GC271" s="38"/>
      <c r="GD271" s="38"/>
      <c r="GE271" s="38"/>
      <c r="GF271" s="38"/>
      <c r="GG271" s="38"/>
      <c r="GH271" s="38"/>
      <c r="GI271" s="38"/>
      <c r="GJ271" s="38"/>
      <c r="GK271" s="38"/>
      <c r="GL271" s="38"/>
      <c r="GM271" s="38"/>
      <c r="GN271" s="38"/>
      <c r="GO271" s="38"/>
      <c r="GP271" s="38"/>
      <c r="GQ271" s="38"/>
      <c r="GR271" s="38"/>
      <c r="GS271" s="38"/>
      <c r="GT271" s="38"/>
      <c r="GU271" s="38"/>
      <c r="GV271" s="38"/>
      <c r="GW271" s="38"/>
      <c r="GX271" s="38"/>
      <c r="GY271" s="38"/>
      <c r="GZ271" s="38"/>
      <c r="HA271" s="38"/>
      <c r="HB271" s="38"/>
      <c r="HC271" s="38"/>
      <c r="HD271" s="38"/>
      <c r="HE271" s="38"/>
      <c r="HF271" s="38"/>
      <c r="HG271" s="38"/>
      <c r="HH271" s="38"/>
      <c r="HI271" s="38"/>
      <c r="HJ271" s="38"/>
      <c r="HK271" s="38"/>
      <c r="HL271" s="38"/>
      <c r="HM271" s="38"/>
      <c r="HN271" s="38"/>
      <c r="HO271" s="38"/>
      <c r="HP271" s="38"/>
      <c r="HQ271" s="38"/>
      <c r="HR271" s="38"/>
      <c r="HS271" s="38"/>
      <c r="HT271" s="38"/>
      <c r="HU271" s="38"/>
      <c r="HV271" s="38"/>
      <c r="HW271" s="38"/>
      <c r="HX271" s="38"/>
      <c r="HY271" s="38"/>
      <c r="HZ271" s="38"/>
      <c r="IA271" s="38"/>
      <c r="IB271" s="38"/>
      <c r="IC271" s="38"/>
      <c r="ID271" s="38"/>
      <c r="IE271" s="38"/>
      <c r="IF271" s="38"/>
      <c r="IG271" s="38"/>
      <c r="IH271" s="38"/>
      <c r="II271" s="38"/>
      <c r="IJ271" s="38"/>
      <c r="IK271" s="38"/>
      <c r="IL271" s="38"/>
      <c r="IM271" s="38"/>
      <c r="IN271" s="38"/>
      <c r="IO271" s="38"/>
      <c r="IP271" s="38"/>
      <c r="IQ271" s="38"/>
      <c r="IR271" s="38"/>
      <c r="IS271" s="38"/>
      <c r="IT271" s="38"/>
      <c r="IU271" s="38"/>
      <c r="IV271" s="38"/>
      <c r="IW271" s="38"/>
      <c r="IX271" s="38"/>
      <c r="IY271" s="38"/>
      <c r="IZ271" s="38"/>
      <c r="JA271" s="38"/>
      <c r="JB271" s="38"/>
      <c r="JC271" s="38"/>
      <c r="JD271" s="38"/>
      <c r="JE271" s="38"/>
      <c r="JF271" s="38"/>
      <c r="JG271" s="38"/>
      <c r="JH271" s="38"/>
      <c r="JI271" s="38"/>
      <c r="JJ271" s="38"/>
      <c r="JK271" s="38"/>
      <c r="JL271" s="38"/>
      <c r="JM271" s="38"/>
      <c r="JN271" s="38"/>
      <c r="JO271" s="38"/>
      <c r="JP271" s="38"/>
      <c r="JQ271" s="38"/>
      <c r="JR271" s="38"/>
      <c r="JS271" s="38"/>
      <c r="JT271" s="38"/>
      <c r="JU271" s="38"/>
      <c r="JV271" s="38"/>
      <c r="JW271" s="38"/>
      <c r="JX271" s="38"/>
      <c r="JY271" s="38"/>
      <c r="JZ271" s="38"/>
      <c r="KA271" s="38"/>
      <c r="KB271" s="38"/>
      <c r="KC271" s="38"/>
      <c r="KD271" s="38"/>
      <c r="KE271" s="38"/>
      <c r="KF271" s="38"/>
      <c r="KG271" s="38"/>
      <c r="KH271" s="38"/>
      <c r="KI271" s="38"/>
      <c r="KJ271" s="38"/>
      <c r="KK271" s="38"/>
      <c r="KL271" s="38"/>
      <c r="KM271" s="38"/>
      <c r="KN271" s="38"/>
      <c r="KO271" s="38"/>
      <c r="KP271" s="38"/>
      <c r="KQ271" s="38"/>
      <c r="KR271" s="38"/>
      <c r="KS271" s="38"/>
      <c r="KT271" s="38"/>
      <c r="KU271" s="38"/>
      <c r="KV271" s="38"/>
      <c r="KW271" s="38"/>
      <c r="KX271" s="38"/>
      <c r="KY271" s="38"/>
      <c r="KZ271" s="38"/>
      <c r="LA271" s="38"/>
      <c r="LB271" s="38"/>
      <c r="LC271" s="38"/>
      <c r="LD271" s="38"/>
      <c r="LE271" s="38"/>
      <c r="LF271" s="38"/>
      <c r="LG271" s="38"/>
      <c r="LH271" s="38"/>
      <c r="LI271" s="38"/>
      <c r="LJ271" s="38"/>
      <c r="LK271" s="38"/>
      <c r="LL271" s="38"/>
      <c r="LM271" s="38"/>
      <c r="LN271" s="38"/>
      <c r="LO271" s="38"/>
      <c r="LP271" s="38"/>
      <c r="LQ271" s="38"/>
      <c r="LR271" s="38"/>
      <c r="LS271" s="38"/>
      <c r="LT271" s="38"/>
      <c r="LU271" s="38"/>
      <c r="LV271" s="38"/>
      <c r="LW271" s="38"/>
      <c r="LX271" s="38"/>
      <c r="LY271" s="38"/>
      <c r="LZ271" s="38"/>
      <c r="MA271" s="38"/>
      <c r="MB271" s="38"/>
      <c r="MC271" s="38"/>
      <c r="MD271" s="38"/>
      <c r="ME271" s="38"/>
      <c r="MF271" s="38"/>
      <c r="MG271" s="38"/>
      <c r="MH271" s="38"/>
      <c r="MI271" s="38"/>
      <c r="MJ271" s="38"/>
      <c r="MK271" s="38"/>
      <c r="ML271" s="38"/>
      <c r="MM271" s="38"/>
      <c r="MN271" s="38"/>
      <c r="MO271" s="38"/>
      <c r="MP271" s="38"/>
      <c r="MQ271" s="38"/>
      <c r="MR271" s="38"/>
      <c r="MS271" s="38"/>
      <c r="MT271" s="38"/>
      <c r="MU271" s="38"/>
      <c r="MV271" s="38"/>
      <c r="MW271" s="38"/>
      <c r="MX271" s="38"/>
      <c r="MY271" s="38"/>
      <c r="MZ271" s="38"/>
      <c r="NA271" s="38"/>
      <c r="NB271" s="38"/>
      <c r="NC271" s="38"/>
      <c r="ND271" s="38"/>
      <c r="NE271" s="38"/>
      <c r="NF271" s="38"/>
      <c r="NG271" s="38"/>
      <c r="NH271" s="38"/>
      <c r="NI271" s="38"/>
      <c r="NJ271" s="38"/>
      <c r="NK271" s="38"/>
      <c r="NL271" s="38"/>
      <c r="NM271" s="38"/>
      <c r="NN271" s="38"/>
      <c r="NO271" s="38"/>
      <c r="NP271" s="38"/>
      <c r="NQ271" s="38"/>
      <c r="NR271" s="38"/>
      <c r="NS271" s="38"/>
      <c r="NT271" s="38"/>
      <c r="NU271" s="38"/>
      <c r="NV271" s="38"/>
      <c r="NW271" s="38"/>
      <c r="NX271" s="38"/>
      <c r="NY271" s="38"/>
      <c r="NZ271" s="38"/>
      <c r="OA271" s="38"/>
      <c r="OB271" s="38"/>
      <c r="OC271" s="38"/>
      <c r="OD271" s="38"/>
      <c r="OE271" s="38"/>
      <c r="OF271" s="38"/>
      <c r="OG271" s="38"/>
      <c r="OH271" s="38"/>
      <c r="OI271" s="38"/>
      <c r="OJ271" s="38"/>
      <c r="OK271" s="38"/>
      <c r="OL271" s="38"/>
      <c r="OM271" s="38"/>
      <c r="ON271" s="38"/>
      <c r="OO271" s="38"/>
      <c r="OP271" s="38"/>
      <c r="OQ271" s="38"/>
      <c r="OR271" s="38"/>
      <c r="OS271" s="38"/>
      <c r="OT271" s="38"/>
      <c r="OU271" s="38"/>
      <c r="OV271" s="38"/>
      <c r="OW271" s="38"/>
      <c r="OX271" s="38"/>
      <c r="OY271" s="38"/>
      <c r="OZ271" s="38"/>
      <c r="PA271" s="38"/>
      <c r="PB271" s="38"/>
      <c r="PC271" s="38"/>
      <c r="PD271" s="38"/>
      <c r="PE271" s="38"/>
      <c r="PF271" s="38"/>
      <c r="PG271" s="38"/>
      <c r="PH271" s="38"/>
      <c r="PI271" s="38"/>
      <c r="PJ271" s="38"/>
      <c r="PK271" s="38"/>
      <c r="PL271" s="38"/>
      <c r="PM271" s="38"/>
      <c r="PN271" s="38"/>
      <c r="PO271" s="38"/>
      <c r="PP271" s="38"/>
      <c r="PQ271" s="38"/>
      <c r="PR271" s="38"/>
      <c r="PS271" s="38"/>
      <c r="PT271" s="38"/>
      <c r="PU271" s="38"/>
      <c r="PV271" s="38"/>
      <c r="PW271" s="38"/>
      <c r="PX271" s="38"/>
      <c r="PY271" s="38"/>
      <c r="PZ271" s="38"/>
      <c r="QA271" s="38"/>
      <c r="QB271" s="38"/>
      <c r="QC271" s="38"/>
      <c r="QD271" s="38"/>
      <c r="QE271" s="38"/>
      <c r="QF271" s="38"/>
      <c r="QG271" s="38"/>
      <c r="QH271" s="38"/>
      <c r="QI271" s="38"/>
      <c r="QJ271" s="38"/>
      <c r="QK271" s="38"/>
      <c r="QL271" s="38"/>
      <c r="QM271" s="38"/>
      <c r="QN271" s="38"/>
      <c r="QO271" s="38"/>
      <c r="QP271" s="38"/>
      <c r="QQ271" s="38"/>
      <c r="QR271" s="38"/>
      <c r="QS271" s="38"/>
      <c r="QT271" s="38"/>
      <c r="QU271" s="38"/>
      <c r="QV271" s="38"/>
      <c r="QW271" s="38"/>
      <c r="QX271" s="38"/>
      <c r="QY271" s="38"/>
      <c r="QZ271" s="38"/>
      <c r="RA271" s="38"/>
      <c r="RB271" s="38"/>
      <c r="RC271" s="38"/>
      <c r="RD271" s="38"/>
      <c r="RE271" s="38"/>
      <c r="RF271" s="38"/>
      <c r="RG271" s="38"/>
      <c r="RH271" s="38"/>
      <c r="RI271" s="38"/>
      <c r="RJ271" s="38"/>
      <c r="RK271" s="38"/>
      <c r="RL271" s="38"/>
      <c r="RM271" s="38"/>
      <c r="RN271" s="38"/>
      <c r="RO271" s="38"/>
      <c r="RP271" s="38"/>
      <c r="RQ271" s="38"/>
      <c r="RR271" s="38"/>
      <c r="RS271" s="38"/>
      <c r="RT271" s="38"/>
      <c r="RU271" s="38"/>
      <c r="RV271" s="38"/>
      <c r="RW271" s="38"/>
      <c r="RX271" s="38"/>
      <c r="RY271" s="38"/>
      <c r="RZ271" s="38"/>
      <c r="SA271" s="38"/>
      <c r="SB271" s="38"/>
      <c r="SC271" s="38"/>
      <c r="SD271" s="38"/>
      <c r="SE271" s="38"/>
      <c r="SF271" s="38"/>
      <c r="SG271" s="38"/>
      <c r="SH271" s="38"/>
      <c r="SI271" s="38"/>
      <c r="SJ271" s="38"/>
      <c r="SK271" s="38"/>
      <c r="SL271" s="38"/>
      <c r="SM271" s="38"/>
      <c r="SN271" s="38"/>
      <c r="SO271" s="38"/>
      <c r="SP271" s="38"/>
      <c r="SQ271" s="38"/>
      <c r="SR271" s="38"/>
      <c r="SS271" s="38"/>
      <c r="ST271" s="38"/>
      <c r="SU271" s="38"/>
      <c r="SV271" s="38"/>
      <c r="SW271" s="38"/>
      <c r="SX271" s="38"/>
      <c r="SY271" s="38"/>
      <c r="SZ271" s="38"/>
      <c r="TA271" s="38"/>
      <c r="TB271" s="38"/>
      <c r="TC271" s="38"/>
      <c r="TD271" s="38"/>
      <c r="TE271" s="38"/>
      <c r="TF271" s="38"/>
      <c r="TG271" s="38"/>
      <c r="TH271" s="38"/>
      <c r="TI271" s="38"/>
      <c r="TJ271" s="38"/>
      <c r="TK271" s="38"/>
      <c r="TL271" s="38"/>
      <c r="TM271" s="38"/>
      <c r="TN271" s="38"/>
      <c r="TO271" s="38"/>
      <c r="TP271" s="38"/>
      <c r="TQ271" s="38"/>
      <c r="TR271" s="38"/>
      <c r="TS271" s="38"/>
      <c r="TT271" s="38"/>
      <c r="TU271" s="38"/>
      <c r="TV271" s="38"/>
      <c r="TW271" s="38"/>
      <c r="TX271" s="38"/>
      <c r="TY271" s="38"/>
      <c r="TZ271" s="38"/>
      <c r="UA271" s="38"/>
      <c r="UB271" s="38"/>
      <c r="UC271" s="38"/>
      <c r="UD271" s="38"/>
      <c r="UE271" s="38"/>
      <c r="UF271" s="38"/>
      <c r="UG271" s="38"/>
      <c r="UH271" s="38"/>
      <c r="UI271" s="38"/>
      <c r="UJ271" s="38"/>
      <c r="UK271" s="38"/>
      <c r="UL271" s="38"/>
      <c r="UM271" s="38"/>
      <c r="UN271" s="38"/>
      <c r="UO271" s="38"/>
      <c r="UP271" s="38"/>
      <c r="UQ271" s="38"/>
      <c r="UR271" s="38"/>
      <c r="US271" s="38"/>
      <c r="UT271" s="38"/>
      <c r="UU271" s="38"/>
      <c r="UV271" s="38"/>
      <c r="UW271" s="38"/>
      <c r="UX271" s="38"/>
      <c r="UY271" s="38"/>
      <c r="UZ271" s="38"/>
      <c r="VA271" s="38"/>
      <c r="VB271" s="38"/>
      <c r="VC271" s="38"/>
      <c r="VD271" s="38"/>
      <c r="VE271" s="38"/>
      <c r="VF271" s="38"/>
      <c r="VG271" s="38"/>
      <c r="VH271" s="38"/>
      <c r="VI271" s="38"/>
      <c r="VJ271" s="38"/>
      <c r="VK271" s="38"/>
      <c r="VL271" s="38"/>
      <c r="VM271" s="38"/>
      <c r="VN271" s="38"/>
      <c r="VO271" s="38"/>
      <c r="VP271" s="38"/>
      <c r="VQ271" s="38"/>
      <c r="VR271" s="38"/>
      <c r="VS271" s="38"/>
      <c r="VT271" s="38"/>
      <c r="VU271" s="38"/>
      <c r="VV271" s="38"/>
      <c r="VW271" s="38"/>
      <c r="VX271" s="38"/>
      <c r="VY271" s="38"/>
      <c r="VZ271" s="38"/>
      <c r="WA271" s="38"/>
      <c r="WB271" s="38"/>
      <c r="WC271" s="38"/>
      <c r="WD271" s="38"/>
      <c r="WE271" s="38"/>
      <c r="WF271" s="38"/>
      <c r="WG271" s="38"/>
      <c r="WH271" s="38"/>
      <c r="WI271" s="38"/>
      <c r="WJ271" s="38"/>
      <c r="WK271" s="38"/>
      <c r="WL271" s="38"/>
      <c r="WM271" s="38"/>
      <c r="WN271" s="38"/>
      <c r="WO271" s="38"/>
      <c r="WP271" s="38"/>
      <c r="WQ271" s="38">
        <v>3</v>
      </c>
      <c r="WR271" s="38"/>
      <c r="WS271" s="38"/>
      <c r="WT271" s="38">
        <v>2</v>
      </c>
      <c r="WU271" s="38"/>
      <c r="WV271" s="38"/>
      <c r="WW271" s="38">
        <v>1</v>
      </c>
      <c r="WX271" s="38"/>
      <c r="WY271" s="38"/>
      <c r="WZ271" s="38"/>
      <c r="XA271" s="38"/>
      <c r="XB271" s="38"/>
      <c r="XC271" s="38"/>
      <c r="XD271" s="38"/>
      <c r="XE271" s="38"/>
      <c r="XF271" s="38"/>
      <c r="XG271" s="38"/>
      <c r="XH271" s="38"/>
      <c r="XI271" s="38"/>
      <c r="XJ271" s="38"/>
      <c r="XK271" s="38"/>
      <c r="XL271" s="38"/>
      <c r="XM271" s="38"/>
      <c r="XN271" s="38"/>
      <c r="XO271" s="38"/>
      <c r="XP271" s="38"/>
      <c r="XQ271" s="38"/>
      <c r="XR271" s="38"/>
      <c r="XS271" s="38"/>
      <c r="XT271" s="38"/>
      <c r="XU271" s="38"/>
      <c r="XV271" s="38"/>
      <c r="XW271" s="38"/>
      <c r="XX271" s="38"/>
      <c r="XY271" s="38"/>
      <c r="XZ271" s="38"/>
      <c r="YA271" s="38"/>
      <c r="YB271" s="38"/>
      <c r="YC271" s="38"/>
      <c r="YD271" s="38"/>
      <c r="YE271" s="38"/>
      <c r="YF271" s="38"/>
      <c r="YG271" s="38"/>
      <c r="YH271" s="38"/>
      <c r="YI271" s="38"/>
      <c r="YJ271" s="38"/>
      <c r="YK271" s="38"/>
      <c r="YL271" s="38"/>
      <c r="YM271" s="38"/>
      <c r="YN271" s="38"/>
      <c r="YO271" s="38"/>
      <c r="YP271" s="38"/>
      <c r="YQ271" s="38"/>
      <c r="YR271" s="38"/>
      <c r="YS271" s="38"/>
      <c r="YT271" s="38"/>
      <c r="YU271" s="38"/>
      <c r="YV271" s="38"/>
      <c r="YW271" s="38"/>
      <c r="YX271" s="38"/>
      <c r="YY271" s="38"/>
      <c r="YZ271" s="38"/>
      <c r="ZA271" s="38"/>
      <c r="ZB271" s="38"/>
      <c r="ZC271" s="38"/>
      <c r="ZD271" s="38"/>
      <c r="ZE271" s="38"/>
      <c r="ZF271" s="38"/>
      <c r="ZG271" s="38"/>
      <c r="ZH271" s="38"/>
      <c r="ZI271" s="38"/>
      <c r="ZJ271" s="38"/>
      <c r="ZK271" s="38"/>
      <c r="ZL271" s="38"/>
      <c r="ZM271" s="38"/>
      <c r="ZN271" s="38"/>
      <c r="ZO271" s="38"/>
      <c r="ZP271" s="38"/>
      <c r="ZQ271" s="38"/>
      <c r="ZR271" s="38"/>
      <c r="ZS271" s="38"/>
      <c r="ZT271" s="38"/>
      <c r="ZU271" s="38"/>
      <c r="ZV271" s="38"/>
      <c r="ZW271" s="38"/>
      <c r="ZX271" s="38"/>
      <c r="ZY271" s="38"/>
      <c r="ZZ271" s="38"/>
      <c r="AAA271" s="38"/>
      <c r="AAB271" s="38"/>
      <c r="AAC271" s="38"/>
      <c r="AAD271" s="38"/>
      <c r="AAE271" s="38"/>
      <c r="AAF271" s="38"/>
      <c r="AAG271" s="38"/>
      <c r="AAH271" s="38"/>
      <c r="AAI271" s="38"/>
      <c r="AAJ271" s="31">
        <f t="shared" si="26"/>
        <v>0</v>
      </c>
      <c r="AAK271" s="5"/>
      <c r="AAL271" s="7"/>
      <c r="AAM271" s="7"/>
      <c r="AAN271" s="7"/>
      <c r="AAO271" s="7"/>
      <c r="AAP271" s="7"/>
      <c r="AAQ271" s="7"/>
      <c r="AAR271" s="7"/>
      <c r="AAS271" s="7"/>
      <c r="AAT271" s="7"/>
      <c r="AAU271" s="7"/>
      <c r="AAV271" s="7"/>
      <c r="AAW271" s="7"/>
      <c r="AAX271" s="7"/>
      <c r="AAY271" s="7"/>
      <c r="AAZ271" s="7"/>
      <c r="ABA271" s="7"/>
      <c r="ABB271" s="7"/>
      <c r="ABC271" s="7"/>
      <c r="ABD271" s="7"/>
      <c r="ABE271" s="7"/>
      <c r="ABF271" s="7"/>
      <c r="ABG271" s="7"/>
      <c r="ABH271" s="7"/>
    </row>
    <row r="272" spans="1:736" ht="12.75" customHeight="1" x14ac:dyDescent="0.25">
      <c r="A272" s="43" t="s">
        <v>186</v>
      </c>
      <c r="B272" s="77">
        <f t="shared" si="25"/>
        <v>0</v>
      </c>
      <c r="C272" s="69">
        <v>9</v>
      </c>
      <c r="D272" s="71">
        <v>43437</v>
      </c>
      <c r="E272" s="79">
        <v>34.85</v>
      </c>
      <c r="F272" s="79">
        <f t="shared" ref="F272:F277" si="28">E272*B272</f>
        <v>0</v>
      </c>
      <c r="G272" s="77">
        <v>9</v>
      </c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>
        <v>9</v>
      </c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  <c r="AL272" s="38"/>
      <c r="AM272" s="38"/>
      <c r="AN272" s="38"/>
      <c r="AO272" s="38"/>
      <c r="AP272" s="38"/>
      <c r="AQ272" s="38"/>
      <c r="AR272" s="38"/>
      <c r="AS272" s="38"/>
      <c r="AT272" s="38"/>
      <c r="AU272" s="38"/>
      <c r="AV272" s="38"/>
      <c r="AW272" s="38"/>
      <c r="AX272" s="38"/>
      <c r="AY272" s="38"/>
      <c r="AZ272" s="38"/>
      <c r="BA272" s="38"/>
      <c r="BB272" s="38"/>
      <c r="BC272" s="38"/>
      <c r="BD272" s="38"/>
      <c r="BE272" s="38"/>
      <c r="BF272" s="38"/>
      <c r="BG272" s="38"/>
      <c r="BH272" s="38"/>
      <c r="BI272" s="38"/>
      <c r="BJ272" s="38"/>
      <c r="BK272" s="38"/>
      <c r="BL272" s="38"/>
      <c r="BM272" s="38"/>
      <c r="BN272" s="38"/>
      <c r="BO272" s="38"/>
      <c r="BP272" s="38"/>
      <c r="BQ272" s="38"/>
      <c r="BR272" s="38"/>
      <c r="BS272" s="38"/>
      <c r="BT272" s="38"/>
      <c r="BU272" s="38"/>
      <c r="BV272" s="38"/>
      <c r="BW272" s="38"/>
      <c r="BX272" s="38"/>
      <c r="BY272" s="38"/>
      <c r="BZ272" s="38"/>
      <c r="CA272" s="38"/>
      <c r="CB272" s="38"/>
      <c r="CC272" s="38"/>
      <c r="CD272" s="38"/>
      <c r="CE272" s="38"/>
      <c r="CF272" s="38"/>
      <c r="CG272" s="38"/>
      <c r="CH272" s="38"/>
      <c r="CI272" s="38"/>
      <c r="CJ272" s="38"/>
      <c r="CK272" s="38"/>
      <c r="CL272" s="38"/>
      <c r="CM272" s="38"/>
      <c r="CN272" s="38"/>
      <c r="CO272" s="38"/>
      <c r="CP272" s="38"/>
      <c r="CQ272" s="38"/>
      <c r="CR272" s="38"/>
      <c r="CS272" s="38"/>
      <c r="CT272" s="38"/>
      <c r="CU272" s="38"/>
      <c r="CV272" s="38"/>
      <c r="CW272" s="38"/>
      <c r="CX272" s="38"/>
      <c r="CY272" s="38"/>
      <c r="CZ272" s="38"/>
      <c r="DA272" s="38"/>
      <c r="DB272" s="38"/>
      <c r="DC272" s="38"/>
      <c r="DD272" s="38"/>
      <c r="DE272" s="38"/>
      <c r="DF272" s="38"/>
      <c r="DG272" s="38"/>
      <c r="DH272" s="38"/>
      <c r="DI272" s="38"/>
      <c r="DJ272" s="38"/>
      <c r="DK272" s="38"/>
      <c r="DL272" s="38"/>
      <c r="DM272" s="38"/>
      <c r="DN272" s="38"/>
      <c r="DO272" s="38"/>
      <c r="DP272" s="38"/>
      <c r="DQ272" s="38"/>
      <c r="DR272" s="38"/>
      <c r="DS272" s="38"/>
      <c r="DT272" s="38"/>
      <c r="DU272" s="38">
        <v>16.2</v>
      </c>
      <c r="DV272" s="38"/>
      <c r="DW272" s="38"/>
      <c r="DX272" s="38"/>
      <c r="DY272" s="38"/>
      <c r="DZ272" s="38"/>
      <c r="EA272" s="38"/>
      <c r="EB272" s="38"/>
      <c r="EC272" s="38"/>
      <c r="ED272" s="38"/>
      <c r="EE272" s="38"/>
      <c r="EF272" s="38"/>
      <c r="EG272" s="38"/>
      <c r="EH272" s="38"/>
      <c r="EI272" s="38"/>
      <c r="EJ272" s="38"/>
      <c r="EK272" s="38"/>
      <c r="EL272" s="38"/>
      <c r="EM272" s="38"/>
      <c r="EN272" s="38"/>
      <c r="EO272" s="38"/>
      <c r="EP272" s="38"/>
      <c r="EQ272" s="38"/>
      <c r="ER272" s="38"/>
      <c r="ES272" s="38">
        <v>16.2</v>
      </c>
      <c r="ET272" s="38"/>
      <c r="EU272" s="38"/>
      <c r="EV272" s="38"/>
      <c r="EW272" s="38"/>
      <c r="EX272" s="38"/>
      <c r="EY272" s="38"/>
      <c r="EZ272" s="38"/>
      <c r="FA272" s="38"/>
      <c r="FB272" s="38"/>
      <c r="FC272" s="38"/>
      <c r="FD272" s="38"/>
      <c r="FE272" s="38"/>
      <c r="FF272" s="38"/>
      <c r="FG272" s="38"/>
      <c r="FH272" s="38"/>
      <c r="FI272" s="38"/>
      <c r="FJ272" s="38"/>
      <c r="FK272" s="38"/>
      <c r="FL272" s="38"/>
      <c r="FM272" s="38"/>
      <c r="FN272" s="38"/>
      <c r="FO272" s="38"/>
      <c r="FP272" s="38"/>
      <c r="FQ272" s="38"/>
      <c r="FR272" s="38"/>
      <c r="FS272" s="38"/>
      <c r="FT272" s="38"/>
      <c r="FU272" s="38"/>
      <c r="FV272" s="38"/>
      <c r="FW272" s="38"/>
      <c r="FX272" s="38"/>
      <c r="FY272" s="38"/>
      <c r="FZ272" s="38"/>
      <c r="GA272" s="38"/>
      <c r="GB272" s="38"/>
      <c r="GC272" s="38"/>
      <c r="GD272" s="38"/>
      <c r="GE272" s="38"/>
      <c r="GF272" s="38"/>
      <c r="GG272" s="38"/>
      <c r="GH272" s="38"/>
      <c r="GI272" s="38"/>
      <c r="GJ272" s="38"/>
      <c r="GK272" s="38"/>
      <c r="GL272" s="38"/>
      <c r="GM272" s="38"/>
      <c r="GN272" s="38"/>
      <c r="GO272" s="38"/>
      <c r="GP272" s="38"/>
      <c r="GQ272" s="38"/>
      <c r="GR272" s="38"/>
      <c r="GS272" s="38"/>
      <c r="GT272" s="38"/>
      <c r="GU272" s="38"/>
      <c r="GV272" s="38"/>
      <c r="GW272" s="38"/>
      <c r="GX272" s="38"/>
      <c r="GY272" s="38"/>
      <c r="GZ272" s="38"/>
      <c r="HA272" s="38"/>
      <c r="HB272" s="38"/>
      <c r="HC272" s="38"/>
      <c r="HD272" s="38"/>
      <c r="HE272" s="38"/>
      <c r="HF272" s="38"/>
      <c r="HG272" s="38"/>
      <c r="HH272" s="38"/>
      <c r="HI272" s="38"/>
      <c r="HJ272" s="38"/>
      <c r="HK272" s="38"/>
      <c r="HL272" s="38"/>
      <c r="HM272" s="38"/>
      <c r="HN272" s="38"/>
      <c r="HO272" s="38"/>
      <c r="HP272" s="38"/>
      <c r="HQ272" s="38"/>
      <c r="HR272" s="38"/>
      <c r="HS272" s="38"/>
      <c r="HT272" s="38"/>
      <c r="HU272" s="38"/>
      <c r="HV272" s="38"/>
      <c r="HW272" s="38"/>
      <c r="HX272" s="38"/>
      <c r="HY272" s="38">
        <v>18</v>
      </c>
      <c r="HZ272" s="38"/>
      <c r="IA272" s="38"/>
      <c r="IB272" s="38"/>
      <c r="IC272" s="38"/>
      <c r="ID272" s="38"/>
      <c r="IE272" s="38"/>
      <c r="IF272" s="38"/>
      <c r="IG272" s="38"/>
      <c r="IH272" s="38"/>
      <c r="II272" s="38"/>
      <c r="IJ272" s="38"/>
      <c r="IK272" s="38"/>
      <c r="IL272" s="38"/>
      <c r="IM272" s="38"/>
      <c r="IN272" s="38"/>
      <c r="IO272" s="38"/>
      <c r="IP272" s="38"/>
      <c r="IQ272" s="38"/>
      <c r="IR272" s="38"/>
      <c r="IS272" s="38"/>
      <c r="IT272" s="38"/>
      <c r="IU272" s="38"/>
      <c r="IV272" s="38"/>
      <c r="IW272" s="38"/>
      <c r="IX272" s="38"/>
      <c r="IY272" s="38"/>
      <c r="IZ272" s="38"/>
      <c r="JA272" s="38"/>
      <c r="JB272" s="38"/>
      <c r="JC272" s="38"/>
      <c r="JD272" s="38"/>
      <c r="JE272" s="38"/>
      <c r="JF272" s="38"/>
      <c r="JG272" s="38"/>
      <c r="JH272" s="38"/>
      <c r="JI272" s="38"/>
      <c r="JJ272" s="38"/>
      <c r="JK272" s="38"/>
      <c r="JL272" s="38"/>
      <c r="JM272" s="38"/>
      <c r="JN272" s="38"/>
      <c r="JO272" s="38"/>
      <c r="JP272" s="38"/>
      <c r="JQ272" s="38"/>
      <c r="JR272" s="38"/>
      <c r="JS272" s="38"/>
      <c r="JT272" s="38"/>
      <c r="JU272" s="38"/>
      <c r="JV272" s="38"/>
      <c r="JW272" s="38">
        <v>18</v>
      </c>
      <c r="JX272" s="38"/>
      <c r="JY272" s="38"/>
      <c r="JZ272" s="38"/>
      <c r="KA272" s="38"/>
      <c r="KB272" s="38"/>
      <c r="KC272" s="38"/>
      <c r="KD272" s="38"/>
      <c r="KE272" s="38"/>
      <c r="KF272" s="38"/>
      <c r="KG272" s="38"/>
      <c r="KH272" s="38"/>
      <c r="KI272" s="38"/>
      <c r="KJ272" s="38"/>
      <c r="KK272" s="38"/>
      <c r="KL272" s="38"/>
      <c r="KM272" s="38"/>
      <c r="KN272" s="38"/>
      <c r="KO272" s="38"/>
      <c r="KP272" s="38"/>
      <c r="KQ272" s="38"/>
      <c r="KR272" s="38"/>
      <c r="KS272" s="38"/>
      <c r="KT272" s="38"/>
      <c r="KU272" s="38"/>
      <c r="KV272" s="38"/>
      <c r="KW272" s="38"/>
      <c r="KX272" s="38"/>
      <c r="KY272" s="38"/>
      <c r="KZ272" s="38"/>
      <c r="LA272" s="38"/>
      <c r="LB272" s="38"/>
      <c r="LC272" s="38"/>
      <c r="LD272" s="38"/>
      <c r="LE272" s="38"/>
      <c r="LF272" s="38"/>
      <c r="LG272" s="38"/>
      <c r="LH272" s="38"/>
      <c r="LI272" s="38"/>
      <c r="LJ272" s="38"/>
      <c r="LK272" s="38"/>
      <c r="LL272" s="38"/>
      <c r="LM272" s="38"/>
      <c r="LN272" s="38"/>
      <c r="LO272" s="38"/>
      <c r="LP272" s="38"/>
      <c r="LQ272" s="38"/>
      <c r="LR272" s="38"/>
      <c r="LS272" s="38"/>
      <c r="LT272" s="38"/>
      <c r="LU272" s="38"/>
      <c r="LV272" s="38"/>
      <c r="LW272" s="38"/>
      <c r="LX272" s="38"/>
      <c r="LY272" s="38"/>
      <c r="LZ272" s="38"/>
      <c r="MA272" s="38"/>
      <c r="MB272" s="38"/>
      <c r="MC272" s="38"/>
      <c r="MD272" s="38"/>
      <c r="ME272" s="38"/>
      <c r="MF272" s="38"/>
      <c r="MG272" s="38"/>
      <c r="MH272" s="38"/>
      <c r="MI272" s="38"/>
      <c r="MJ272" s="38"/>
      <c r="MK272" s="38"/>
      <c r="ML272" s="38"/>
      <c r="MM272" s="38"/>
      <c r="MN272" s="38"/>
      <c r="MO272" s="38"/>
      <c r="MP272" s="38"/>
      <c r="MQ272" s="38"/>
      <c r="MR272" s="38"/>
      <c r="MS272" s="38"/>
      <c r="MT272" s="38"/>
      <c r="MU272" s="38"/>
      <c r="MV272" s="38"/>
      <c r="MW272" s="38"/>
      <c r="MX272" s="38"/>
      <c r="MY272" s="38"/>
      <c r="MZ272" s="38"/>
      <c r="NA272" s="38"/>
      <c r="NB272" s="38"/>
      <c r="NC272" s="38"/>
      <c r="ND272" s="38"/>
      <c r="NE272" s="38"/>
      <c r="NF272" s="38"/>
      <c r="NG272" s="38"/>
      <c r="NH272" s="38"/>
      <c r="NI272" s="38"/>
      <c r="NJ272" s="38"/>
      <c r="NK272" s="38"/>
      <c r="NL272" s="38"/>
      <c r="NM272" s="38"/>
      <c r="NN272" s="38"/>
      <c r="NO272" s="38"/>
      <c r="NP272" s="38"/>
      <c r="NQ272" s="38"/>
      <c r="NR272" s="38"/>
      <c r="NS272" s="38"/>
      <c r="NT272" s="38"/>
      <c r="NU272" s="38"/>
      <c r="NV272" s="38"/>
      <c r="NW272" s="38"/>
      <c r="NX272" s="38"/>
      <c r="NY272" s="38"/>
      <c r="NZ272" s="38"/>
      <c r="OA272" s="38"/>
      <c r="OB272" s="38"/>
      <c r="OC272" s="38"/>
      <c r="OD272" s="38"/>
      <c r="OE272" s="38"/>
      <c r="OF272" s="38"/>
      <c r="OG272" s="38"/>
      <c r="OH272" s="38"/>
      <c r="OI272" s="38"/>
      <c r="OJ272" s="38"/>
      <c r="OK272" s="38"/>
      <c r="OL272" s="38">
        <v>9</v>
      </c>
      <c r="OM272" s="38"/>
      <c r="ON272" s="38"/>
      <c r="OO272" s="38"/>
      <c r="OP272" s="38"/>
      <c r="OQ272" s="38"/>
      <c r="OR272" s="38"/>
      <c r="OS272" s="38"/>
      <c r="OT272" s="38"/>
      <c r="OU272" s="38"/>
      <c r="OV272" s="38"/>
      <c r="OW272" s="38"/>
      <c r="OX272" s="38"/>
      <c r="OY272" s="38"/>
      <c r="OZ272" s="38"/>
      <c r="PA272" s="38"/>
      <c r="PB272" s="38"/>
      <c r="PC272" s="38"/>
      <c r="PD272" s="38"/>
      <c r="PE272" s="38">
        <v>9</v>
      </c>
      <c r="PF272" s="38"/>
      <c r="PG272" s="38"/>
      <c r="PH272" s="38"/>
      <c r="PI272" s="38"/>
      <c r="PJ272" s="38"/>
      <c r="PK272" s="38"/>
      <c r="PL272" s="38"/>
      <c r="PM272" s="38"/>
      <c r="PN272" s="38"/>
      <c r="PO272" s="38"/>
      <c r="PP272" s="38"/>
      <c r="PQ272" s="38"/>
      <c r="PR272" s="38"/>
      <c r="PS272" s="38"/>
      <c r="PT272" s="38"/>
      <c r="PU272" s="38"/>
      <c r="PV272" s="38"/>
      <c r="PW272" s="38"/>
      <c r="PX272" s="38"/>
      <c r="PY272" s="38"/>
      <c r="PZ272" s="38"/>
      <c r="QA272" s="38"/>
      <c r="QB272" s="38"/>
      <c r="QC272" s="38"/>
      <c r="QD272" s="38"/>
      <c r="QE272" s="38"/>
      <c r="QF272" s="38"/>
      <c r="QG272" s="38"/>
      <c r="QH272" s="38"/>
      <c r="QI272" s="38"/>
      <c r="QJ272" s="38"/>
      <c r="QK272" s="38"/>
      <c r="QL272" s="38"/>
      <c r="QM272" s="38"/>
      <c r="QN272" s="38"/>
      <c r="QO272" s="38"/>
      <c r="QP272" s="38"/>
      <c r="QQ272" s="38"/>
      <c r="QR272" s="38"/>
      <c r="QS272" s="38"/>
      <c r="QT272" s="38"/>
      <c r="QU272" s="38"/>
      <c r="QV272" s="38"/>
      <c r="QW272" s="38"/>
      <c r="QX272" s="38"/>
      <c r="QY272" s="38"/>
      <c r="QZ272" s="38"/>
      <c r="RA272" s="38"/>
      <c r="RB272" s="38"/>
      <c r="RC272" s="38"/>
      <c r="RD272" s="38"/>
      <c r="RE272" s="38"/>
      <c r="RF272" s="38"/>
      <c r="RG272" s="38"/>
      <c r="RH272" s="38"/>
      <c r="RI272" s="38"/>
      <c r="RJ272" s="38"/>
      <c r="RK272" s="38"/>
      <c r="RL272" s="38"/>
      <c r="RM272" s="38"/>
      <c r="RN272" s="38"/>
      <c r="RO272" s="38"/>
      <c r="RP272" s="38"/>
      <c r="RQ272" s="38"/>
      <c r="RR272" s="38"/>
      <c r="RS272" s="38"/>
      <c r="RT272" s="38"/>
      <c r="RU272" s="38"/>
      <c r="RV272" s="38"/>
      <c r="RW272" s="38"/>
      <c r="RX272" s="38"/>
      <c r="RY272" s="38"/>
      <c r="RZ272" s="38"/>
      <c r="SA272" s="38"/>
      <c r="SB272" s="38"/>
      <c r="SC272" s="38"/>
      <c r="SD272" s="38"/>
      <c r="SE272" s="38"/>
      <c r="SF272" s="38"/>
      <c r="SG272" s="38"/>
      <c r="SH272" s="38"/>
      <c r="SI272" s="38">
        <v>18</v>
      </c>
      <c r="SJ272" s="38"/>
      <c r="SK272" s="38"/>
      <c r="SL272" s="38"/>
      <c r="SM272" s="38"/>
      <c r="SN272" s="38"/>
      <c r="SO272" s="38"/>
      <c r="SP272" s="38"/>
      <c r="SQ272" s="38"/>
      <c r="SR272" s="38">
        <v>18</v>
      </c>
      <c r="SS272" s="38"/>
      <c r="ST272" s="38"/>
      <c r="SU272" s="38"/>
      <c r="SV272" s="38"/>
      <c r="SW272" s="38"/>
      <c r="SX272" s="38"/>
      <c r="SY272" s="38"/>
      <c r="SZ272" s="38"/>
      <c r="TA272" s="38"/>
      <c r="TB272" s="38"/>
      <c r="TC272" s="38"/>
      <c r="TD272" s="38"/>
      <c r="TE272" s="38"/>
      <c r="TF272" s="38"/>
      <c r="TG272" s="38"/>
      <c r="TH272" s="38"/>
      <c r="TI272" s="38"/>
      <c r="TJ272" s="38"/>
      <c r="TK272" s="38"/>
      <c r="TL272" s="38"/>
      <c r="TM272" s="38"/>
      <c r="TN272" s="38"/>
      <c r="TO272" s="38"/>
      <c r="TP272" s="38"/>
      <c r="TQ272" s="38"/>
      <c r="TR272" s="38"/>
      <c r="TS272" s="38"/>
      <c r="TT272" s="38"/>
      <c r="TU272" s="38"/>
      <c r="TV272" s="38"/>
      <c r="TW272" s="38"/>
      <c r="TX272" s="38"/>
      <c r="TY272" s="38"/>
      <c r="TZ272" s="38"/>
      <c r="UA272" s="38"/>
      <c r="UB272" s="38"/>
      <c r="UC272" s="38"/>
      <c r="UD272" s="38"/>
      <c r="UE272" s="38"/>
      <c r="UF272" s="38"/>
      <c r="UG272" s="38"/>
      <c r="UH272" s="38"/>
      <c r="UI272" s="38"/>
      <c r="UJ272" s="38"/>
      <c r="UK272" s="38"/>
      <c r="UL272" s="38"/>
      <c r="UM272" s="38"/>
      <c r="UN272" s="38"/>
      <c r="UO272" s="38"/>
      <c r="UP272" s="38"/>
      <c r="UQ272" s="38"/>
      <c r="UR272" s="38"/>
      <c r="US272" s="38"/>
      <c r="UT272" s="38"/>
      <c r="UU272" s="38"/>
      <c r="UV272" s="38"/>
      <c r="UW272" s="38"/>
      <c r="UX272" s="38"/>
      <c r="UY272" s="38"/>
      <c r="UZ272" s="38"/>
      <c r="VA272" s="38"/>
      <c r="VB272" s="38"/>
      <c r="VC272" s="38"/>
      <c r="VD272" s="38"/>
      <c r="VE272" s="38"/>
      <c r="VF272" s="38"/>
      <c r="VG272" s="38"/>
      <c r="VH272" s="38"/>
      <c r="VI272" s="38"/>
      <c r="VJ272" s="38"/>
      <c r="VK272" s="38"/>
      <c r="VL272" s="38"/>
      <c r="VM272" s="38"/>
      <c r="VN272" s="38"/>
      <c r="VO272" s="38"/>
      <c r="VP272" s="38"/>
      <c r="VQ272" s="38"/>
      <c r="VR272" s="38"/>
      <c r="VS272" s="38"/>
      <c r="VT272" s="38"/>
      <c r="VU272" s="38"/>
      <c r="VV272" s="38"/>
      <c r="VW272" s="38"/>
      <c r="VX272" s="38"/>
      <c r="VY272" s="38"/>
      <c r="VZ272" s="38"/>
      <c r="WA272" s="38"/>
      <c r="WB272" s="38"/>
      <c r="WC272" s="38"/>
      <c r="WD272" s="38"/>
      <c r="WE272" s="38"/>
      <c r="WF272" s="38"/>
      <c r="WG272" s="38"/>
      <c r="WH272" s="38"/>
      <c r="WI272" s="38"/>
      <c r="WJ272" s="38"/>
      <c r="WK272" s="38"/>
      <c r="WL272" s="38"/>
      <c r="WM272" s="38"/>
      <c r="WN272" s="38"/>
      <c r="WO272" s="38"/>
      <c r="WP272" s="38"/>
      <c r="WQ272" s="38"/>
      <c r="WR272" s="38"/>
      <c r="WS272" s="38"/>
      <c r="WT272" s="38"/>
      <c r="WU272" s="38"/>
      <c r="WV272" s="38"/>
      <c r="WW272" s="38"/>
      <c r="WX272" s="38"/>
      <c r="WY272" s="38"/>
      <c r="WZ272" s="38"/>
      <c r="XA272" s="38"/>
      <c r="XB272" s="38"/>
      <c r="XC272" s="38"/>
      <c r="XD272" s="38"/>
      <c r="XE272" s="38"/>
      <c r="XF272" s="38"/>
      <c r="XG272" s="38"/>
      <c r="XH272" s="38">
        <v>9</v>
      </c>
      <c r="XI272" s="38"/>
      <c r="XJ272" s="38"/>
      <c r="XK272" s="38"/>
      <c r="XL272" s="38"/>
      <c r="XM272" s="38"/>
      <c r="XN272" s="38"/>
      <c r="XO272" s="38"/>
      <c r="XP272" s="38"/>
      <c r="XQ272" s="38"/>
      <c r="XR272" s="38"/>
      <c r="XS272" s="38"/>
      <c r="XT272" s="38"/>
      <c r="XU272" s="38">
        <v>9</v>
      </c>
      <c r="XV272" s="38"/>
      <c r="XW272" s="38"/>
      <c r="XX272" s="38"/>
      <c r="XY272" s="38"/>
      <c r="XZ272" s="38"/>
      <c r="YA272" s="38"/>
      <c r="YB272" s="38"/>
      <c r="YC272" s="38"/>
      <c r="YD272" s="38"/>
      <c r="YE272" s="38"/>
      <c r="YF272" s="38"/>
      <c r="YG272" s="38"/>
      <c r="YH272" s="38"/>
      <c r="YI272" s="38"/>
      <c r="YJ272" s="38"/>
      <c r="YK272" s="38"/>
      <c r="YL272" s="38"/>
      <c r="YM272" s="38"/>
      <c r="YN272" s="38"/>
      <c r="YO272" s="38"/>
      <c r="YP272" s="38"/>
      <c r="YQ272" s="38"/>
      <c r="YR272" s="38"/>
      <c r="YS272" s="38"/>
      <c r="YT272" s="38"/>
      <c r="YU272" s="38"/>
      <c r="YV272" s="38"/>
      <c r="YW272" s="38"/>
      <c r="YX272" s="38"/>
      <c r="YY272" s="38"/>
      <c r="YZ272" s="38"/>
      <c r="ZA272" s="38"/>
      <c r="ZB272" s="38"/>
      <c r="ZC272" s="38"/>
      <c r="ZD272" s="38"/>
      <c r="ZE272" s="38"/>
      <c r="ZF272" s="38"/>
      <c r="ZG272" s="38"/>
      <c r="ZH272" s="38"/>
      <c r="ZI272" s="38"/>
      <c r="ZJ272" s="38"/>
      <c r="ZK272" s="38"/>
      <c r="ZL272" s="38"/>
      <c r="ZM272" s="38"/>
      <c r="ZN272" s="38"/>
      <c r="ZO272" s="38"/>
      <c r="ZP272" s="38"/>
      <c r="ZQ272" s="38"/>
      <c r="ZR272" s="38"/>
      <c r="ZS272" s="38"/>
      <c r="ZT272" s="38"/>
      <c r="ZU272" s="38"/>
      <c r="ZV272" s="38"/>
      <c r="ZW272" s="38"/>
      <c r="ZX272" s="38"/>
      <c r="ZY272" s="38"/>
      <c r="ZZ272" s="38"/>
      <c r="AAA272" s="38"/>
      <c r="AAB272" s="38"/>
      <c r="AAC272" s="38"/>
      <c r="AAD272" s="38"/>
      <c r="AAE272" s="38"/>
      <c r="AAF272" s="38"/>
      <c r="AAG272" s="38"/>
      <c r="AAH272" s="38"/>
      <c r="AAI272" s="38"/>
      <c r="AAJ272" s="31">
        <f t="shared" si="26"/>
        <v>0</v>
      </c>
      <c r="AAK272" s="5"/>
      <c r="AAL272" s="7"/>
      <c r="AAM272" s="7"/>
      <c r="AAN272" s="7"/>
      <c r="AAO272" s="7"/>
      <c r="AAP272" s="7"/>
      <c r="AAQ272" s="7"/>
      <c r="AAR272" s="7"/>
      <c r="AAS272" s="7"/>
      <c r="AAT272" s="7"/>
      <c r="AAU272" s="7"/>
      <c r="AAV272" s="7"/>
      <c r="AAW272" s="7"/>
      <c r="AAX272" s="7"/>
      <c r="AAY272" s="7"/>
      <c r="AAZ272" s="7"/>
      <c r="ABA272" s="7"/>
      <c r="ABB272" s="7"/>
      <c r="ABC272" s="7"/>
      <c r="ABD272" s="7"/>
      <c r="ABE272" s="7"/>
      <c r="ABF272" s="7"/>
      <c r="ABG272" s="7"/>
      <c r="ABH272" s="7"/>
    </row>
    <row r="273" spans="1:736" ht="12.75" customHeight="1" x14ac:dyDescent="0.25">
      <c r="A273" s="43" t="s">
        <v>252</v>
      </c>
      <c r="B273" s="77">
        <f t="shared" si="25"/>
        <v>0</v>
      </c>
      <c r="C273" s="69">
        <v>10</v>
      </c>
      <c r="D273" s="71">
        <v>43073</v>
      </c>
      <c r="E273" s="79">
        <v>29.92</v>
      </c>
      <c r="F273" s="79">
        <f t="shared" si="28"/>
        <v>0</v>
      </c>
      <c r="G273" s="77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  <c r="AL273" s="38"/>
      <c r="AM273" s="38"/>
      <c r="AN273" s="38"/>
      <c r="AO273" s="38"/>
      <c r="AP273" s="38"/>
      <c r="AQ273" s="38"/>
      <c r="AR273" s="38"/>
      <c r="AS273" s="38"/>
      <c r="AT273" s="38"/>
      <c r="AU273" s="38"/>
      <c r="AV273" s="38"/>
      <c r="AW273" s="38"/>
      <c r="AX273" s="38"/>
      <c r="AY273" s="38"/>
      <c r="AZ273" s="38"/>
      <c r="BA273" s="38"/>
      <c r="BB273" s="38"/>
      <c r="BC273" s="38"/>
      <c r="BD273" s="38"/>
      <c r="BE273" s="38"/>
      <c r="BF273" s="38"/>
      <c r="BG273" s="38"/>
      <c r="BH273" s="38"/>
      <c r="BI273" s="38"/>
      <c r="BJ273" s="38"/>
      <c r="BK273" s="38"/>
      <c r="BL273" s="38"/>
      <c r="BM273" s="38"/>
      <c r="BN273" s="38"/>
      <c r="BO273" s="38"/>
      <c r="BP273" s="38"/>
      <c r="BQ273" s="38"/>
      <c r="BR273" s="38"/>
      <c r="BS273" s="38"/>
      <c r="BT273" s="38"/>
      <c r="BU273" s="38"/>
      <c r="BV273" s="38"/>
      <c r="BW273" s="38"/>
      <c r="BX273" s="38"/>
      <c r="BY273" s="38"/>
      <c r="BZ273" s="38"/>
      <c r="CA273" s="38"/>
      <c r="CB273" s="38"/>
      <c r="CC273" s="38"/>
      <c r="CD273" s="38"/>
      <c r="CE273" s="38"/>
      <c r="CF273" s="38"/>
      <c r="CG273" s="38"/>
      <c r="CH273" s="38"/>
      <c r="CI273" s="38"/>
      <c r="CJ273" s="38"/>
      <c r="CK273" s="38"/>
      <c r="CL273" s="38"/>
      <c r="CM273" s="38"/>
      <c r="CN273" s="38"/>
      <c r="CO273" s="38"/>
      <c r="CP273" s="38"/>
      <c r="CQ273" s="38"/>
      <c r="CR273" s="38"/>
      <c r="CS273" s="38"/>
      <c r="CT273" s="38"/>
      <c r="CU273" s="38"/>
      <c r="CV273" s="38"/>
      <c r="CW273" s="38"/>
      <c r="CX273" s="38"/>
      <c r="CY273" s="38"/>
      <c r="CZ273" s="38"/>
      <c r="DA273" s="38"/>
      <c r="DB273" s="38"/>
      <c r="DC273" s="38"/>
      <c r="DD273" s="38"/>
      <c r="DE273" s="38"/>
      <c r="DF273" s="38"/>
      <c r="DG273" s="38"/>
      <c r="DH273" s="38"/>
      <c r="DI273" s="38"/>
      <c r="DJ273" s="38"/>
      <c r="DK273" s="38"/>
      <c r="DL273" s="38"/>
      <c r="DM273" s="38"/>
      <c r="DN273" s="38"/>
      <c r="DO273" s="38"/>
      <c r="DP273" s="38"/>
      <c r="DQ273" s="38"/>
      <c r="DR273" s="38"/>
      <c r="DS273" s="38"/>
      <c r="DT273" s="38"/>
      <c r="DU273" s="38"/>
      <c r="DV273" s="38"/>
      <c r="DW273" s="38"/>
      <c r="DX273" s="38"/>
      <c r="DY273" s="38"/>
      <c r="DZ273" s="38"/>
      <c r="EA273" s="38"/>
      <c r="EB273" s="38"/>
      <c r="EC273" s="38"/>
      <c r="ED273" s="38"/>
      <c r="EE273" s="38"/>
      <c r="EF273" s="38"/>
      <c r="EG273" s="38"/>
      <c r="EH273" s="38"/>
      <c r="EI273" s="38"/>
      <c r="EJ273" s="38"/>
      <c r="EK273" s="38"/>
      <c r="EL273" s="38"/>
      <c r="EM273" s="38"/>
      <c r="EN273" s="38"/>
      <c r="EO273" s="38"/>
      <c r="EP273" s="38"/>
      <c r="EQ273" s="38"/>
      <c r="ER273" s="38"/>
      <c r="ES273" s="38"/>
      <c r="ET273" s="38"/>
      <c r="EU273" s="38"/>
      <c r="EV273" s="38"/>
      <c r="EW273" s="38"/>
      <c r="EX273" s="38"/>
      <c r="EY273" s="38"/>
      <c r="EZ273" s="38"/>
      <c r="FA273" s="38"/>
      <c r="FB273" s="38"/>
      <c r="FC273" s="38"/>
      <c r="FD273" s="38"/>
      <c r="FE273" s="38"/>
      <c r="FF273" s="38"/>
      <c r="FG273" s="38"/>
      <c r="FH273" s="38"/>
      <c r="FI273" s="38"/>
      <c r="FJ273" s="38"/>
      <c r="FK273" s="38"/>
      <c r="FL273" s="38"/>
      <c r="FM273" s="38"/>
      <c r="FN273" s="38"/>
      <c r="FO273" s="38"/>
      <c r="FP273" s="38"/>
      <c r="FQ273" s="38"/>
      <c r="FR273" s="38"/>
      <c r="FS273" s="38"/>
      <c r="FT273" s="38"/>
      <c r="FU273" s="38"/>
      <c r="FV273" s="38"/>
      <c r="FW273" s="38"/>
      <c r="FX273" s="38"/>
      <c r="FY273" s="38"/>
      <c r="FZ273" s="38"/>
      <c r="GA273" s="38"/>
      <c r="GB273" s="38"/>
      <c r="GC273" s="38"/>
      <c r="GD273" s="38"/>
      <c r="GE273" s="38"/>
      <c r="GF273" s="38"/>
      <c r="GG273" s="38"/>
      <c r="GH273" s="38"/>
      <c r="GI273" s="38"/>
      <c r="GJ273" s="38"/>
      <c r="GK273" s="38"/>
      <c r="GL273" s="38"/>
      <c r="GM273" s="38"/>
      <c r="GN273" s="38"/>
      <c r="GO273" s="38"/>
      <c r="GP273" s="38"/>
      <c r="GQ273" s="38"/>
      <c r="GR273" s="38"/>
      <c r="GS273" s="38"/>
      <c r="GT273" s="38"/>
      <c r="GU273" s="38"/>
      <c r="GV273" s="38"/>
      <c r="GW273" s="38"/>
      <c r="GX273" s="38"/>
      <c r="GY273" s="38"/>
      <c r="GZ273" s="38"/>
      <c r="HA273" s="38"/>
      <c r="HB273" s="38"/>
      <c r="HC273" s="38"/>
      <c r="HD273" s="38"/>
      <c r="HE273" s="38"/>
      <c r="HF273" s="38"/>
      <c r="HG273" s="38"/>
      <c r="HH273" s="38"/>
      <c r="HI273" s="38"/>
      <c r="HJ273" s="38"/>
      <c r="HK273" s="38"/>
      <c r="HL273" s="38"/>
      <c r="HM273" s="38"/>
      <c r="HN273" s="38"/>
      <c r="HO273" s="38"/>
      <c r="HP273" s="38"/>
      <c r="HQ273" s="38"/>
      <c r="HR273" s="38"/>
      <c r="HS273" s="38"/>
      <c r="HT273" s="38"/>
      <c r="HU273" s="38"/>
      <c r="HV273" s="38"/>
      <c r="HW273" s="38"/>
      <c r="HX273" s="38"/>
      <c r="HY273" s="38"/>
      <c r="HZ273" s="38"/>
      <c r="IA273" s="38"/>
      <c r="IB273" s="38"/>
      <c r="IC273" s="38"/>
      <c r="ID273" s="38"/>
      <c r="IE273" s="38"/>
      <c r="IF273" s="38"/>
      <c r="IG273" s="38"/>
      <c r="IH273" s="38"/>
      <c r="II273" s="38"/>
      <c r="IJ273" s="38"/>
      <c r="IK273" s="38"/>
      <c r="IL273" s="38"/>
      <c r="IM273" s="38"/>
      <c r="IN273" s="38"/>
      <c r="IO273" s="38"/>
      <c r="IP273" s="38"/>
      <c r="IQ273" s="38"/>
      <c r="IR273" s="38"/>
      <c r="IS273" s="38"/>
      <c r="IT273" s="38"/>
      <c r="IU273" s="38"/>
      <c r="IV273" s="38"/>
      <c r="IW273" s="38"/>
      <c r="IX273" s="38"/>
      <c r="IY273" s="38"/>
      <c r="IZ273" s="38"/>
      <c r="JA273" s="38"/>
      <c r="JB273" s="38"/>
      <c r="JC273" s="38"/>
      <c r="JD273" s="38"/>
      <c r="JE273" s="38"/>
      <c r="JF273" s="38"/>
      <c r="JG273" s="38"/>
      <c r="JH273" s="38"/>
      <c r="JI273" s="38"/>
      <c r="JJ273" s="38"/>
      <c r="JK273" s="38"/>
      <c r="JL273" s="38"/>
      <c r="JM273" s="38"/>
      <c r="JN273" s="38"/>
      <c r="JO273" s="38"/>
      <c r="JP273" s="38"/>
      <c r="JQ273" s="38"/>
      <c r="JR273" s="38"/>
      <c r="JS273" s="38"/>
      <c r="JT273" s="38"/>
      <c r="JU273" s="38"/>
      <c r="JV273" s="38"/>
      <c r="JW273" s="38"/>
      <c r="JX273" s="38"/>
      <c r="JY273" s="38"/>
      <c r="JZ273" s="38"/>
      <c r="KA273" s="38"/>
      <c r="KB273" s="38"/>
      <c r="KC273" s="38"/>
      <c r="KD273" s="38"/>
      <c r="KE273" s="38"/>
      <c r="KF273" s="38"/>
      <c r="KG273" s="38"/>
      <c r="KH273" s="38"/>
      <c r="KI273" s="38"/>
      <c r="KJ273" s="38"/>
      <c r="KK273" s="38"/>
      <c r="KL273" s="38"/>
      <c r="KM273" s="38"/>
      <c r="KN273" s="38"/>
      <c r="KO273" s="38"/>
      <c r="KP273" s="38"/>
      <c r="KQ273" s="38"/>
      <c r="KR273" s="38"/>
      <c r="KS273" s="38"/>
      <c r="KT273" s="38"/>
      <c r="KU273" s="38"/>
      <c r="KV273" s="38"/>
      <c r="KW273" s="38"/>
      <c r="KX273" s="38"/>
      <c r="KY273" s="38"/>
      <c r="KZ273" s="38"/>
      <c r="LA273" s="38"/>
      <c r="LB273" s="38"/>
      <c r="LC273" s="38"/>
      <c r="LD273" s="38"/>
      <c r="LE273" s="38"/>
      <c r="LF273" s="38"/>
      <c r="LG273" s="38"/>
      <c r="LH273" s="38"/>
      <c r="LI273" s="38"/>
      <c r="LJ273" s="38"/>
      <c r="LK273" s="38"/>
      <c r="LL273" s="38"/>
      <c r="LM273" s="38"/>
      <c r="LN273" s="38"/>
      <c r="LO273" s="38"/>
      <c r="LP273" s="38"/>
      <c r="LQ273" s="38"/>
      <c r="LR273" s="38"/>
      <c r="LS273" s="38"/>
      <c r="LT273" s="38"/>
      <c r="LU273" s="38"/>
      <c r="LV273" s="38"/>
      <c r="LW273" s="38"/>
      <c r="LX273" s="38"/>
      <c r="LY273" s="38"/>
      <c r="LZ273" s="38"/>
      <c r="MA273" s="38"/>
      <c r="MB273" s="38"/>
      <c r="MC273" s="38"/>
      <c r="MD273" s="38"/>
      <c r="ME273" s="38"/>
      <c r="MF273" s="38"/>
      <c r="MG273" s="38"/>
      <c r="MH273" s="38"/>
      <c r="MI273" s="38"/>
      <c r="MJ273" s="38"/>
      <c r="MK273" s="38"/>
      <c r="ML273" s="38"/>
      <c r="MM273" s="38"/>
      <c r="MN273" s="38"/>
      <c r="MO273" s="38"/>
      <c r="MP273" s="38"/>
      <c r="MQ273" s="38"/>
      <c r="MR273" s="38"/>
      <c r="MS273" s="38"/>
      <c r="MT273" s="38"/>
      <c r="MU273" s="38"/>
      <c r="MV273" s="38"/>
      <c r="MW273" s="38"/>
      <c r="MX273" s="38"/>
      <c r="MY273" s="38"/>
      <c r="MZ273" s="38"/>
      <c r="NA273" s="38"/>
      <c r="NB273" s="38"/>
      <c r="NC273" s="38"/>
      <c r="ND273" s="38"/>
      <c r="NE273" s="38"/>
      <c r="NF273" s="38"/>
      <c r="NG273" s="38"/>
      <c r="NH273" s="38"/>
      <c r="NI273" s="38"/>
      <c r="NJ273" s="38"/>
      <c r="NK273" s="38"/>
      <c r="NL273" s="38"/>
      <c r="NM273" s="38"/>
      <c r="NN273" s="38"/>
      <c r="NO273" s="38"/>
      <c r="NP273" s="38"/>
      <c r="NQ273" s="38"/>
      <c r="NR273" s="38"/>
      <c r="NS273" s="38"/>
      <c r="NT273" s="38"/>
      <c r="NU273" s="38"/>
      <c r="NV273" s="38"/>
      <c r="NW273" s="38"/>
      <c r="NX273" s="38"/>
      <c r="NY273" s="38"/>
      <c r="NZ273" s="38"/>
      <c r="OA273" s="38"/>
      <c r="OB273" s="38"/>
      <c r="OC273" s="38"/>
      <c r="OD273" s="38"/>
      <c r="OE273" s="38"/>
      <c r="OF273" s="38"/>
      <c r="OG273" s="38"/>
      <c r="OH273" s="38"/>
      <c r="OI273" s="38"/>
      <c r="OJ273" s="38"/>
      <c r="OK273" s="38"/>
      <c r="OL273" s="38"/>
      <c r="OM273" s="38"/>
      <c r="ON273" s="38"/>
      <c r="OO273" s="38"/>
      <c r="OP273" s="38"/>
      <c r="OQ273" s="38"/>
      <c r="OR273" s="38"/>
      <c r="OS273" s="38"/>
      <c r="OT273" s="38"/>
      <c r="OU273" s="38"/>
      <c r="OV273" s="38"/>
      <c r="OW273" s="38"/>
      <c r="OX273" s="38"/>
      <c r="OY273" s="38"/>
      <c r="OZ273" s="38"/>
      <c r="PA273" s="38"/>
      <c r="PB273" s="38"/>
      <c r="PC273" s="38"/>
      <c r="PD273" s="38"/>
      <c r="PE273" s="38"/>
      <c r="PF273" s="38"/>
      <c r="PG273" s="38"/>
      <c r="PH273" s="38"/>
      <c r="PI273" s="38"/>
      <c r="PJ273" s="38"/>
      <c r="PK273" s="38"/>
      <c r="PL273" s="38"/>
      <c r="PM273" s="38"/>
      <c r="PN273" s="38"/>
      <c r="PO273" s="38"/>
      <c r="PP273" s="38"/>
      <c r="PQ273" s="38"/>
      <c r="PR273" s="38"/>
      <c r="PS273" s="38"/>
      <c r="PT273" s="38"/>
      <c r="PU273" s="38"/>
      <c r="PV273" s="38"/>
      <c r="PW273" s="38"/>
      <c r="PX273" s="38"/>
      <c r="PY273" s="38"/>
      <c r="PZ273" s="38"/>
      <c r="QA273" s="38"/>
      <c r="QB273" s="38"/>
      <c r="QC273" s="38"/>
      <c r="QD273" s="38"/>
      <c r="QE273" s="38"/>
      <c r="QF273" s="38"/>
      <c r="QG273" s="38"/>
      <c r="QH273" s="38"/>
      <c r="QI273" s="38"/>
      <c r="QJ273" s="38"/>
      <c r="QK273" s="38"/>
      <c r="QL273" s="38"/>
      <c r="QM273" s="38"/>
      <c r="QN273" s="38"/>
      <c r="QO273" s="38"/>
      <c r="QP273" s="38"/>
      <c r="QQ273" s="38"/>
      <c r="QR273" s="38"/>
      <c r="QS273" s="38"/>
      <c r="QT273" s="38"/>
      <c r="QU273" s="38"/>
      <c r="QV273" s="38"/>
      <c r="QW273" s="38"/>
      <c r="QX273" s="38"/>
      <c r="QY273" s="38"/>
      <c r="QZ273" s="38"/>
      <c r="RA273" s="38"/>
      <c r="RB273" s="38"/>
      <c r="RC273" s="38"/>
      <c r="RD273" s="38"/>
      <c r="RE273" s="38"/>
      <c r="RF273" s="38"/>
      <c r="RG273" s="38"/>
      <c r="RH273" s="38"/>
      <c r="RI273" s="38"/>
      <c r="RJ273" s="38"/>
      <c r="RK273" s="38"/>
      <c r="RL273" s="38"/>
      <c r="RM273" s="38"/>
      <c r="RN273" s="38"/>
      <c r="RO273" s="38"/>
      <c r="RP273" s="38"/>
      <c r="RQ273" s="38"/>
      <c r="RR273" s="38"/>
      <c r="RS273" s="38"/>
      <c r="RT273" s="38"/>
      <c r="RU273" s="38"/>
      <c r="RV273" s="38"/>
      <c r="RW273" s="38"/>
      <c r="RX273" s="38"/>
      <c r="RY273" s="38"/>
      <c r="RZ273" s="38"/>
      <c r="SA273" s="38"/>
      <c r="SB273" s="38"/>
      <c r="SC273" s="38"/>
      <c r="SD273" s="38"/>
      <c r="SE273" s="38"/>
      <c r="SF273" s="38"/>
      <c r="SG273" s="38"/>
      <c r="SH273" s="38"/>
      <c r="SI273" s="38"/>
      <c r="SJ273" s="38"/>
      <c r="SK273" s="38"/>
      <c r="SL273" s="38"/>
      <c r="SM273" s="38"/>
      <c r="SN273" s="38"/>
      <c r="SO273" s="38"/>
      <c r="SP273" s="38"/>
      <c r="SQ273" s="38"/>
      <c r="SR273" s="38"/>
      <c r="SS273" s="38"/>
      <c r="ST273" s="38"/>
      <c r="SU273" s="38"/>
      <c r="SV273" s="38"/>
      <c r="SW273" s="38"/>
      <c r="SX273" s="38"/>
      <c r="SY273" s="38"/>
      <c r="SZ273" s="38"/>
      <c r="TA273" s="38"/>
      <c r="TB273" s="38"/>
      <c r="TC273" s="38"/>
      <c r="TD273" s="38"/>
      <c r="TE273" s="38"/>
      <c r="TF273" s="38"/>
      <c r="TG273" s="38"/>
      <c r="TH273" s="38"/>
      <c r="TI273" s="38"/>
      <c r="TJ273" s="38"/>
      <c r="TK273" s="38"/>
      <c r="TL273" s="38"/>
      <c r="TM273" s="38"/>
      <c r="TN273" s="38"/>
      <c r="TO273" s="38"/>
      <c r="TP273" s="38"/>
      <c r="TQ273" s="38"/>
      <c r="TR273" s="38"/>
      <c r="TS273" s="38"/>
      <c r="TT273" s="38"/>
      <c r="TU273" s="38"/>
      <c r="TV273" s="38"/>
      <c r="TW273" s="38"/>
      <c r="TX273" s="38"/>
      <c r="TY273" s="38"/>
      <c r="TZ273" s="38"/>
      <c r="UA273" s="38"/>
      <c r="UB273" s="38"/>
      <c r="UC273" s="38"/>
      <c r="UD273" s="38"/>
      <c r="UE273" s="38"/>
      <c r="UF273" s="38"/>
      <c r="UG273" s="38"/>
      <c r="UH273" s="38"/>
      <c r="UI273" s="38"/>
      <c r="UJ273" s="38"/>
      <c r="UK273" s="38"/>
      <c r="UL273" s="38"/>
      <c r="UM273" s="38"/>
      <c r="UN273" s="38"/>
      <c r="UO273" s="38"/>
      <c r="UP273" s="38"/>
      <c r="UQ273" s="38"/>
      <c r="UR273" s="38"/>
      <c r="US273" s="38"/>
      <c r="UT273" s="38"/>
      <c r="UU273" s="38"/>
      <c r="UV273" s="38"/>
      <c r="UW273" s="38"/>
      <c r="UX273" s="38"/>
      <c r="UY273" s="38"/>
      <c r="UZ273" s="38"/>
      <c r="VA273" s="38"/>
      <c r="VB273" s="38"/>
      <c r="VC273" s="38"/>
      <c r="VD273" s="38"/>
      <c r="VE273" s="38"/>
      <c r="VF273" s="38"/>
      <c r="VG273" s="38"/>
      <c r="VH273" s="38"/>
      <c r="VI273" s="38"/>
      <c r="VJ273" s="38"/>
      <c r="VK273" s="38"/>
      <c r="VL273" s="38"/>
      <c r="VM273" s="38"/>
      <c r="VN273" s="38"/>
      <c r="VO273" s="38"/>
      <c r="VP273" s="38"/>
      <c r="VQ273" s="38"/>
      <c r="VR273" s="38"/>
      <c r="VS273" s="38"/>
      <c r="VT273" s="38"/>
      <c r="VU273" s="38"/>
      <c r="VV273" s="38"/>
      <c r="VW273" s="38"/>
      <c r="VX273" s="38"/>
      <c r="VY273" s="38"/>
      <c r="VZ273" s="38"/>
      <c r="WA273" s="38"/>
      <c r="WB273" s="38"/>
      <c r="WC273" s="38"/>
      <c r="WD273" s="38"/>
      <c r="WE273" s="38"/>
      <c r="WF273" s="38"/>
      <c r="WG273" s="38"/>
      <c r="WH273" s="38"/>
      <c r="WI273" s="38"/>
      <c r="WJ273" s="38"/>
      <c r="WK273" s="38"/>
      <c r="WL273" s="38"/>
      <c r="WM273" s="38"/>
      <c r="WN273" s="38"/>
      <c r="WO273" s="38"/>
      <c r="WP273" s="38"/>
      <c r="WQ273" s="38"/>
      <c r="WR273" s="38"/>
      <c r="WS273" s="38"/>
      <c r="WT273" s="38"/>
      <c r="WU273" s="38"/>
      <c r="WV273" s="38"/>
      <c r="WW273" s="38"/>
      <c r="WX273" s="38"/>
      <c r="WY273" s="38"/>
      <c r="WZ273" s="38"/>
      <c r="XA273" s="38"/>
      <c r="XB273" s="38"/>
      <c r="XC273" s="38"/>
      <c r="XD273" s="38"/>
      <c r="XE273" s="38"/>
      <c r="XF273" s="38"/>
      <c r="XG273" s="38"/>
      <c r="XH273" s="38"/>
      <c r="XI273" s="38"/>
      <c r="XJ273" s="38"/>
      <c r="XK273" s="38"/>
      <c r="XL273" s="38"/>
      <c r="XM273" s="38"/>
      <c r="XN273" s="38"/>
      <c r="XO273" s="38"/>
      <c r="XP273" s="38"/>
      <c r="XQ273" s="38"/>
      <c r="XR273" s="38"/>
      <c r="XS273" s="38"/>
      <c r="XT273" s="38"/>
      <c r="XU273" s="38"/>
      <c r="XV273" s="38"/>
      <c r="XW273" s="38"/>
      <c r="XX273" s="38"/>
      <c r="XY273" s="38"/>
      <c r="XZ273" s="38"/>
      <c r="YA273" s="38"/>
      <c r="YB273" s="38"/>
      <c r="YC273" s="38"/>
      <c r="YD273" s="38"/>
      <c r="YE273" s="38"/>
      <c r="YF273" s="38"/>
      <c r="YG273" s="38"/>
      <c r="YH273" s="38"/>
      <c r="YI273" s="38"/>
      <c r="YJ273" s="38"/>
      <c r="YK273" s="38"/>
      <c r="YL273" s="38"/>
      <c r="YM273" s="38"/>
      <c r="YN273" s="38"/>
      <c r="YO273" s="38"/>
      <c r="YP273" s="38"/>
      <c r="YQ273" s="38"/>
      <c r="YR273" s="38"/>
      <c r="YS273" s="38"/>
      <c r="YT273" s="38"/>
      <c r="YU273" s="38"/>
      <c r="YV273" s="38"/>
      <c r="YW273" s="38"/>
      <c r="YX273" s="38"/>
      <c r="YY273" s="38"/>
      <c r="YZ273" s="38"/>
      <c r="ZA273" s="38"/>
      <c r="ZB273" s="38"/>
      <c r="ZC273" s="38"/>
      <c r="ZD273" s="38"/>
      <c r="ZE273" s="38"/>
      <c r="ZF273" s="38"/>
      <c r="ZG273" s="38"/>
      <c r="ZH273" s="38"/>
      <c r="ZI273" s="38"/>
      <c r="ZJ273" s="38"/>
      <c r="ZK273" s="38"/>
      <c r="ZL273" s="38"/>
      <c r="ZM273" s="38"/>
      <c r="ZN273" s="38"/>
      <c r="ZO273" s="38"/>
      <c r="ZP273" s="38"/>
      <c r="ZQ273" s="38"/>
      <c r="ZR273" s="38"/>
      <c r="ZS273" s="38"/>
      <c r="ZT273" s="38"/>
      <c r="ZU273" s="38"/>
      <c r="ZV273" s="38"/>
      <c r="ZW273" s="38"/>
      <c r="ZX273" s="38"/>
      <c r="ZY273" s="38"/>
      <c r="ZZ273" s="38"/>
      <c r="AAA273" s="38"/>
      <c r="AAB273" s="38"/>
      <c r="AAC273" s="38"/>
      <c r="AAD273" s="38"/>
      <c r="AAE273" s="38"/>
      <c r="AAF273" s="38"/>
      <c r="AAG273" s="38"/>
      <c r="AAH273" s="38"/>
      <c r="AAI273" s="38"/>
      <c r="AAJ273" s="31">
        <f t="shared" si="26"/>
        <v>0</v>
      </c>
      <c r="AAK273" s="5"/>
      <c r="AAL273" s="7"/>
      <c r="AAM273" s="7"/>
      <c r="AAN273" s="7"/>
      <c r="AAO273" s="7"/>
      <c r="AAP273" s="7"/>
      <c r="AAQ273" s="7"/>
      <c r="AAR273" s="7"/>
      <c r="AAS273" s="7"/>
      <c r="AAT273" s="7"/>
      <c r="AAU273" s="7"/>
      <c r="AAV273" s="7"/>
      <c r="AAW273" s="7"/>
      <c r="AAX273" s="7"/>
      <c r="AAY273" s="7"/>
      <c r="AAZ273" s="7"/>
      <c r="ABA273" s="7"/>
      <c r="ABB273" s="7"/>
      <c r="ABC273" s="7"/>
      <c r="ABD273" s="7"/>
      <c r="ABE273" s="7"/>
      <c r="ABF273" s="7"/>
      <c r="ABG273" s="7"/>
      <c r="ABH273" s="7"/>
    </row>
    <row r="274" spans="1:736" ht="12.75" customHeight="1" x14ac:dyDescent="0.25">
      <c r="A274" s="43" t="s">
        <v>251</v>
      </c>
      <c r="B274" s="77">
        <f t="shared" si="25"/>
        <v>11</v>
      </c>
      <c r="C274" s="69">
        <v>11</v>
      </c>
      <c r="D274" s="71">
        <v>43318</v>
      </c>
      <c r="E274" s="79">
        <v>19.91</v>
      </c>
      <c r="F274" s="79">
        <f t="shared" si="28"/>
        <v>219.01</v>
      </c>
      <c r="G274" s="77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  <c r="AL274" s="38"/>
      <c r="AM274" s="38"/>
      <c r="AN274" s="38"/>
      <c r="AO274" s="38"/>
      <c r="AP274" s="38"/>
      <c r="AQ274" s="38"/>
      <c r="AR274" s="38"/>
      <c r="AS274" s="38"/>
      <c r="AT274" s="38"/>
      <c r="AU274" s="38"/>
      <c r="AV274" s="38"/>
      <c r="AW274" s="38"/>
      <c r="AX274" s="38"/>
      <c r="AY274" s="38"/>
      <c r="AZ274" s="38"/>
      <c r="BA274" s="38"/>
      <c r="BB274" s="38"/>
      <c r="BC274" s="38"/>
      <c r="BD274" s="38"/>
      <c r="BE274" s="38"/>
      <c r="BF274" s="38"/>
      <c r="BG274" s="38"/>
      <c r="BH274" s="38"/>
      <c r="BI274" s="38"/>
      <c r="BJ274" s="38"/>
      <c r="BK274" s="38"/>
      <c r="BL274" s="38"/>
      <c r="BM274" s="38"/>
      <c r="BN274" s="38"/>
      <c r="BO274" s="38"/>
      <c r="BP274" s="38"/>
      <c r="BQ274" s="38"/>
      <c r="BR274" s="38"/>
      <c r="BS274" s="38"/>
      <c r="BT274" s="38"/>
      <c r="BU274" s="38"/>
      <c r="BV274" s="38"/>
      <c r="BW274" s="38"/>
      <c r="BX274" s="38"/>
      <c r="BY274" s="38"/>
      <c r="BZ274" s="38"/>
      <c r="CA274" s="38"/>
      <c r="CB274" s="38"/>
      <c r="CC274" s="38"/>
      <c r="CD274" s="38"/>
      <c r="CE274" s="38"/>
      <c r="CF274" s="38"/>
      <c r="CG274" s="38"/>
      <c r="CH274" s="38"/>
      <c r="CI274" s="38"/>
      <c r="CJ274" s="38"/>
      <c r="CK274" s="38"/>
      <c r="CL274" s="38"/>
      <c r="CM274" s="38"/>
      <c r="CN274" s="38"/>
      <c r="CO274" s="38"/>
      <c r="CP274" s="38"/>
      <c r="CQ274" s="38"/>
      <c r="CR274" s="38"/>
      <c r="CS274" s="38"/>
      <c r="CT274" s="38"/>
      <c r="CU274" s="38"/>
      <c r="CV274" s="38"/>
      <c r="CW274" s="38"/>
      <c r="CX274" s="38"/>
      <c r="CY274" s="38"/>
      <c r="CZ274" s="38"/>
      <c r="DA274" s="38"/>
      <c r="DB274" s="38"/>
      <c r="DC274" s="38"/>
      <c r="DD274" s="38"/>
      <c r="DE274" s="38"/>
      <c r="DF274" s="38"/>
      <c r="DG274" s="38"/>
      <c r="DH274" s="38"/>
      <c r="DI274" s="38"/>
      <c r="DJ274" s="38"/>
      <c r="DK274" s="38"/>
      <c r="DL274" s="38"/>
      <c r="DM274" s="38"/>
      <c r="DN274" s="38"/>
      <c r="DO274" s="38"/>
      <c r="DP274" s="38"/>
      <c r="DQ274" s="38"/>
      <c r="DR274" s="38"/>
      <c r="DS274" s="38"/>
      <c r="DT274" s="38"/>
      <c r="DU274" s="38"/>
      <c r="DV274" s="38"/>
      <c r="DW274" s="38"/>
      <c r="DX274" s="38"/>
      <c r="DY274" s="38"/>
      <c r="DZ274" s="38"/>
      <c r="EA274" s="38"/>
      <c r="EB274" s="38"/>
      <c r="EC274" s="38"/>
      <c r="ED274" s="38"/>
      <c r="EE274" s="38"/>
      <c r="EF274" s="38"/>
      <c r="EG274" s="38"/>
      <c r="EH274" s="38"/>
      <c r="EI274" s="38"/>
      <c r="EJ274" s="38"/>
      <c r="EK274" s="38"/>
      <c r="EL274" s="38"/>
      <c r="EM274" s="38"/>
      <c r="EN274" s="38"/>
      <c r="EO274" s="38"/>
      <c r="EP274" s="38"/>
      <c r="EQ274" s="38"/>
      <c r="ER274" s="38"/>
      <c r="ES274" s="38"/>
      <c r="ET274" s="38"/>
      <c r="EU274" s="38"/>
      <c r="EV274" s="38"/>
      <c r="EW274" s="38"/>
      <c r="EX274" s="38"/>
      <c r="EY274" s="38"/>
      <c r="EZ274" s="38"/>
      <c r="FA274" s="38"/>
      <c r="FB274" s="38"/>
      <c r="FC274" s="38"/>
      <c r="FD274" s="38"/>
      <c r="FE274" s="38"/>
      <c r="FF274" s="38"/>
      <c r="FG274" s="38"/>
      <c r="FH274" s="38"/>
      <c r="FI274" s="38"/>
      <c r="FJ274" s="38"/>
      <c r="FK274" s="38"/>
      <c r="FL274" s="38"/>
      <c r="FM274" s="38"/>
      <c r="FN274" s="38"/>
      <c r="FO274" s="38"/>
      <c r="FP274" s="38"/>
      <c r="FQ274" s="38"/>
      <c r="FR274" s="38"/>
      <c r="FS274" s="38"/>
      <c r="FT274" s="38"/>
      <c r="FU274" s="38"/>
      <c r="FV274" s="38"/>
      <c r="FW274" s="38"/>
      <c r="FX274" s="38"/>
      <c r="FY274" s="38"/>
      <c r="FZ274" s="38"/>
      <c r="GA274" s="38"/>
      <c r="GB274" s="38"/>
      <c r="GC274" s="38"/>
      <c r="GD274" s="38"/>
      <c r="GE274" s="38"/>
      <c r="GF274" s="38"/>
      <c r="GG274" s="38"/>
      <c r="GH274" s="38"/>
      <c r="GI274" s="38">
        <v>11</v>
      </c>
      <c r="GJ274" s="38"/>
      <c r="GK274" s="38"/>
      <c r="GL274" s="38"/>
      <c r="GM274" s="38"/>
      <c r="GN274" s="38"/>
      <c r="GO274" s="38"/>
      <c r="GP274" s="38"/>
      <c r="GQ274" s="38"/>
      <c r="GR274" s="38"/>
      <c r="GS274" s="38"/>
      <c r="GT274" s="38"/>
      <c r="GU274" s="38"/>
      <c r="GV274" s="38"/>
      <c r="GW274" s="38"/>
      <c r="GX274" s="38"/>
      <c r="GY274" s="38"/>
      <c r="GZ274" s="38"/>
      <c r="HA274" s="38"/>
      <c r="HB274" s="38"/>
      <c r="HC274" s="38"/>
      <c r="HD274" s="38"/>
      <c r="HE274" s="38"/>
      <c r="HF274" s="38"/>
      <c r="HG274" s="38">
        <v>11</v>
      </c>
      <c r="HH274" s="38"/>
      <c r="HI274" s="38"/>
      <c r="HJ274" s="38"/>
      <c r="HK274" s="38"/>
      <c r="HL274" s="38"/>
      <c r="HM274" s="38"/>
      <c r="HN274" s="38"/>
      <c r="HO274" s="38"/>
      <c r="HP274" s="38"/>
      <c r="HQ274" s="38"/>
      <c r="HR274" s="38"/>
      <c r="HS274" s="38"/>
      <c r="HT274" s="38"/>
      <c r="HU274" s="38"/>
      <c r="HV274" s="38"/>
      <c r="HW274" s="38"/>
      <c r="HX274" s="38"/>
      <c r="HY274" s="38"/>
      <c r="HZ274" s="38"/>
      <c r="IA274" s="38"/>
      <c r="IB274" s="38"/>
      <c r="IC274" s="38"/>
      <c r="ID274" s="38"/>
      <c r="IE274" s="38"/>
      <c r="IF274" s="38"/>
      <c r="IG274" s="38"/>
      <c r="IH274" s="38"/>
      <c r="II274" s="38"/>
      <c r="IJ274" s="38"/>
      <c r="IK274" s="38"/>
      <c r="IL274" s="38"/>
      <c r="IM274" s="38"/>
      <c r="IN274" s="38"/>
      <c r="IO274" s="38"/>
      <c r="IP274" s="38"/>
      <c r="IQ274" s="38"/>
      <c r="IR274" s="38"/>
      <c r="IS274" s="38"/>
      <c r="IT274" s="38"/>
      <c r="IU274" s="38"/>
      <c r="IV274" s="38"/>
      <c r="IW274" s="38"/>
      <c r="IX274" s="38"/>
      <c r="IY274" s="38"/>
      <c r="IZ274" s="38"/>
      <c r="JA274" s="38"/>
      <c r="JB274" s="38"/>
      <c r="JC274" s="38"/>
      <c r="JD274" s="38"/>
      <c r="JE274" s="38"/>
      <c r="JF274" s="38"/>
      <c r="JG274" s="38"/>
      <c r="JH274" s="38"/>
      <c r="JI274" s="38"/>
      <c r="JJ274" s="38"/>
      <c r="JK274" s="38"/>
      <c r="JL274" s="38"/>
      <c r="JM274" s="38"/>
      <c r="JN274" s="38"/>
      <c r="JO274" s="38"/>
      <c r="JP274" s="38"/>
      <c r="JQ274" s="38"/>
      <c r="JR274" s="38"/>
      <c r="JS274" s="38"/>
      <c r="JT274" s="38"/>
      <c r="JU274" s="38"/>
      <c r="JV274" s="38"/>
      <c r="JW274" s="38"/>
      <c r="JX274" s="38"/>
      <c r="JY274" s="38"/>
      <c r="JZ274" s="38"/>
      <c r="KA274" s="38"/>
      <c r="KB274" s="38"/>
      <c r="KC274" s="38"/>
      <c r="KD274" s="38"/>
      <c r="KE274" s="38"/>
      <c r="KF274" s="38"/>
      <c r="KG274" s="38"/>
      <c r="KH274" s="38"/>
      <c r="KI274" s="38"/>
      <c r="KJ274" s="38"/>
      <c r="KK274" s="38"/>
      <c r="KL274" s="38"/>
      <c r="KM274" s="38"/>
      <c r="KN274" s="38"/>
      <c r="KO274" s="38"/>
      <c r="KP274" s="38"/>
      <c r="KQ274" s="38"/>
      <c r="KR274" s="38"/>
      <c r="KS274" s="38"/>
      <c r="KT274" s="38"/>
      <c r="KU274" s="38"/>
      <c r="KV274" s="38"/>
      <c r="KW274" s="38"/>
      <c r="KX274" s="38"/>
      <c r="KY274" s="38"/>
      <c r="KZ274" s="38"/>
      <c r="LA274" s="38"/>
      <c r="LB274" s="38"/>
      <c r="LC274" s="38"/>
      <c r="LD274" s="38"/>
      <c r="LE274" s="38"/>
      <c r="LF274" s="38"/>
      <c r="LG274" s="38"/>
      <c r="LH274" s="38"/>
      <c r="LI274" s="38"/>
      <c r="LJ274" s="38"/>
      <c r="LK274" s="38"/>
      <c r="LL274" s="38"/>
      <c r="LM274" s="38"/>
      <c r="LN274" s="38"/>
      <c r="LO274" s="38"/>
      <c r="LP274" s="38"/>
      <c r="LQ274" s="38"/>
      <c r="LR274" s="38"/>
      <c r="LS274" s="38"/>
      <c r="LT274" s="38"/>
      <c r="LU274" s="38"/>
      <c r="LV274" s="38"/>
      <c r="LW274" s="38"/>
      <c r="LX274" s="38"/>
      <c r="LY274" s="38"/>
      <c r="LZ274" s="38"/>
      <c r="MA274" s="38"/>
      <c r="MB274" s="38"/>
      <c r="MC274" s="38"/>
      <c r="MD274" s="38"/>
      <c r="ME274" s="38"/>
      <c r="MF274" s="38"/>
      <c r="MG274" s="38"/>
      <c r="MH274" s="38"/>
      <c r="MI274" s="38"/>
      <c r="MJ274" s="38"/>
      <c r="MK274" s="38"/>
      <c r="ML274" s="38"/>
      <c r="MM274" s="38"/>
      <c r="MN274" s="38"/>
      <c r="MO274" s="38"/>
      <c r="MP274" s="38"/>
      <c r="MQ274" s="38"/>
      <c r="MR274" s="38"/>
      <c r="MS274" s="38"/>
      <c r="MT274" s="38"/>
      <c r="MU274" s="38"/>
      <c r="MV274" s="38"/>
      <c r="MW274" s="38"/>
      <c r="MX274" s="38"/>
      <c r="MY274" s="38"/>
      <c r="MZ274" s="38"/>
      <c r="NA274" s="38"/>
      <c r="NB274" s="38"/>
      <c r="NC274" s="38"/>
      <c r="ND274" s="38"/>
      <c r="NE274" s="38"/>
      <c r="NF274" s="38"/>
      <c r="NG274" s="38"/>
      <c r="NH274" s="38"/>
      <c r="NI274" s="38"/>
      <c r="NJ274" s="38"/>
      <c r="NK274" s="38"/>
      <c r="NL274" s="38"/>
      <c r="NM274" s="38"/>
      <c r="NN274" s="38"/>
      <c r="NO274" s="38"/>
      <c r="NP274" s="38"/>
      <c r="NQ274" s="38"/>
      <c r="NR274" s="38"/>
      <c r="NS274" s="38"/>
      <c r="NT274" s="38"/>
      <c r="NU274" s="38"/>
      <c r="NV274" s="38"/>
      <c r="NW274" s="38"/>
      <c r="NX274" s="38"/>
      <c r="NY274" s="38"/>
      <c r="NZ274" s="38"/>
      <c r="OA274" s="38"/>
      <c r="OB274" s="38"/>
      <c r="OC274" s="38"/>
      <c r="OD274" s="38"/>
      <c r="OE274" s="38"/>
      <c r="OF274" s="38"/>
      <c r="OG274" s="38"/>
      <c r="OH274" s="38"/>
      <c r="OI274" s="38"/>
      <c r="OJ274" s="38"/>
      <c r="OK274" s="38"/>
      <c r="OL274" s="38"/>
      <c r="OM274" s="38"/>
      <c r="ON274" s="38"/>
      <c r="OO274" s="38"/>
      <c r="OP274" s="38"/>
      <c r="OQ274" s="38"/>
      <c r="OR274" s="38"/>
      <c r="OS274" s="38"/>
      <c r="OT274" s="38"/>
      <c r="OU274" s="38"/>
      <c r="OV274" s="38"/>
      <c r="OW274" s="38"/>
      <c r="OX274" s="38"/>
      <c r="OY274" s="38"/>
      <c r="OZ274" s="38"/>
      <c r="PA274" s="38"/>
      <c r="PB274" s="38"/>
      <c r="PC274" s="38"/>
      <c r="PD274" s="38"/>
      <c r="PE274" s="38"/>
      <c r="PF274" s="38"/>
      <c r="PG274" s="38"/>
      <c r="PH274" s="38"/>
      <c r="PI274" s="38"/>
      <c r="PJ274" s="38"/>
      <c r="PK274" s="38"/>
      <c r="PL274" s="38"/>
      <c r="PM274" s="38">
        <v>22</v>
      </c>
      <c r="PN274" s="38"/>
      <c r="PO274" s="38">
        <v>11</v>
      </c>
      <c r="PP274" s="38"/>
      <c r="PQ274" s="38"/>
      <c r="PR274" s="38"/>
      <c r="PS274" s="38"/>
      <c r="PT274" s="38"/>
      <c r="PU274" s="38"/>
      <c r="PV274" s="38"/>
      <c r="PW274" s="38"/>
      <c r="PX274" s="38"/>
      <c r="PY274" s="38"/>
      <c r="PZ274" s="38"/>
      <c r="QA274" s="38"/>
      <c r="QB274" s="38"/>
      <c r="QC274" s="38"/>
      <c r="QD274" s="38"/>
      <c r="QE274" s="38"/>
      <c r="QF274" s="38"/>
      <c r="QG274" s="38"/>
      <c r="QH274" s="38"/>
      <c r="QI274" s="38"/>
      <c r="QJ274" s="38"/>
      <c r="QK274" s="38"/>
      <c r="QL274" s="38"/>
      <c r="QM274" s="38"/>
      <c r="QN274" s="38"/>
      <c r="QO274" s="38"/>
      <c r="QP274" s="38"/>
      <c r="QQ274" s="38"/>
      <c r="QR274" s="38"/>
      <c r="QS274" s="38"/>
      <c r="QT274" s="38"/>
      <c r="QU274" s="38"/>
      <c r="QV274" s="38"/>
      <c r="QW274" s="38"/>
      <c r="QX274" s="38"/>
      <c r="QY274" s="38"/>
      <c r="QZ274" s="38"/>
      <c r="RA274" s="38"/>
      <c r="RB274" s="38"/>
      <c r="RC274" s="38"/>
      <c r="RD274" s="38"/>
      <c r="RE274" s="38"/>
      <c r="RF274" s="38"/>
      <c r="RG274" s="38"/>
      <c r="RH274" s="38"/>
      <c r="RI274" s="38"/>
      <c r="RJ274" s="38"/>
      <c r="RK274" s="38"/>
      <c r="RL274" s="38"/>
      <c r="RM274" s="38"/>
      <c r="RN274" s="38"/>
      <c r="RO274" s="38"/>
      <c r="RP274" s="38"/>
      <c r="RQ274" s="38"/>
      <c r="RR274" s="38"/>
      <c r="RS274" s="38"/>
      <c r="RT274" s="38"/>
      <c r="RU274" s="38"/>
      <c r="RV274" s="38"/>
      <c r="RW274" s="38"/>
      <c r="RX274" s="38"/>
      <c r="RY274" s="38"/>
      <c r="RZ274" s="38"/>
      <c r="SA274" s="38"/>
      <c r="SB274" s="38"/>
      <c r="SC274" s="38"/>
      <c r="SD274" s="38"/>
      <c r="SE274" s="38"/>
      <c r="SF274" s="38"/>
      <c r="SG274" s="38"/>
      <c r="SH274" s="38"/>
      <c r="SI274" s="38"/>
      <c r="SJ274" s="38"/>
      <c r="SK274" s="38"/>
      <c r="SL274" s="38"/>
      <c r="SM274" s="38"/>
      <c r="SN274" s="38"/>
      <c r="SO274" s="38"/>
      <c r="SP274" s="38"/>
      <c r="SQ274" s="38"/>
      <c r="SR274" s="38"/>
      <c r="SS274" s="38"/>
      <c r="ST274" s="38"/>
      <c r="SU274" s="38"/>
      <c r="SV274" s="38"/>
      <c r="SW274" s="38"/>
      <c r="SX274" s="38"/>
      <c r="SY274" s="38"/>
      <c r="SZ274" s="38"/>
      <c r="TA274" s="38"/>
      <c r="TB274" s="38"/>
      <c r="TC274" s="38"/>
      <c r="TD274" s="38"/>
      <c r="TE274" s="38"/>
      <c r="TF274" s="38"/>
      <c r="TG274" s="38"/>
      <c r="TH274" s="38"/>
      <c r="TI274" s="38"/>
      <c r="TJ274" s="38"/>
      <c r="TK274" s="38"/>
      <c r="TL274" s="38"/>
      <c r="TM274" s="38"/>
      <c r="TN274" s="38"/>
      <c r="TO274" s="38"/>
      <c r="TP274" s="38"/>
      <c r="TQ274" s="38"/>
      <c r="TR274" s="38"/>
      <c r="TS274" s="38"/>
      <c r="TT274" s="38"/>
      <c r="TU274" s="38"/>
      <c r="TV274" s="38"/>
      <c r="TW274" s="38"/>
      <c r="TX274" s="38"/>
      <c r="TY274" s="38"/>
      <c r="TZ274" s="38"/>
      <c r="UA274" s="38"/>
      <c r="UB274" s="38"/>
      <c r="UC274" s="38"/>
      <c r="UD274" s="38"/>
      <c r="UE274" s="38"/>
      <c r="UF274" s="38"/>
      <c r="UG274" s="38"/>
      <c r="UH274" s="38"/>
      <c r="UI274" s="38"/>
      <c r="UJ274" s="38"/>
      <c r="UK274" s="38"/>
      <c r="UL274" s="38"/>
      <c r="UM274" s="38"/>
      <c r="UN274" s="38"/>
      <c r="UO274" s="38"/>
      <c r="UP274" s="38"/>
      <c r="UQ274" s="38"/>
      <c r="UR274" s="38"/>
      <c r="US274" s="38"/>
      <c r="UT274" s="38"/>
      <c r="UU274" s="38"/>
      <c r="UV274" s="38"/>
      <c r="UW274" s="38"/>
      <c r="UX274" s="38"/>
      <c r="UY274" s="38"/>
      <c r="UZ274" s="38"/>
      <c r="VA274" s="38"/>
      <c r="VB274" s="38"/>
      <c r="VC274" s="38"/>
      <c r="VD274" s="38"/>
      <c r="VE274" s="38"/>
      <c r="VF274" s="38"/>
      <c r="VG274" s="38"/>
      <c r="VH274" s="38"/>
      <c r="VI274" s="38"/>
      <c r="VJ274" s="38"/>
      <c r="VK274" s="38"/>
      <c r="VL274" s="38"/>
      <c r="VM274" s="38"/>
      <c r="VN274" s="38"/>
      <c r="VO274" s="38"/>
      <c r="VP274" s="38"/>
      <c r="VQ274" s="38"/>
      <c r="VR274" s="38"/>
      <c r="VS274" s="38"/>
      <c r="VT274" s="38"/>
      <c r="VU274" s="38"/>
      <c r="VV274" s="38"/>
      <c r="VW274" s="38"/>
      <c r="VX274" s="38"/>
      <c r="VY274" s="38"/>
      <c r="VZ274" s="38"/>
      <c r="WA274" s="38"/>
      <c r="WB274" s="38"/>
      <c r="WC274" s="38"/>
      <c r="WD274" s="38"/>
      <c r="WE274" s="38"/>
      <c r="WF274" s="38"/>
      <c r="WG274" s="38"/>
      <c r="WH274" s="38"/>
      <c r="WI274" s="38"/>
      <c r="WJ274" s="38"/>
      <c r="WK274" s="38"/>
      <c r="WL274" s="38"/>
      <c r="WM274" s="38"/>
      <c r="WN274" s="38"/>
      <c r="WO274" s="38"/>
      <c r="WP274" s="38"/>
      <c r="WQ274" s="38"/>
      <c r="WR274" s="38"/>
      <c r="WS274" s="38"/>
      <c r="WT274" s="38"/>
      <c r="WU274" s="38"/>
      <c r="WV274" s="38"/>
      <c r="WW274" s="38"/>
      <c r="WX274" s="38"/>
      <c r="WY274" s="38"/>
      <c r="WZ274" s="38"/>
      <c r="XA274" s="38"/>
      <c r="XB274" s="38"/>
      <c r="XC274" s="38"/>
      <c r="XD274" s="38"/>
      <c r="XE274" s="38"/>
      <c r="XF274" s="38"/>
      <c r="XG274" s="38"/>
      <c r="XH274" s="38"/>
      <c r="XI274" s="38"/>
      <c r="XJ274" s="38"/>
      <c r="XK274" s="38"/>
      <c r="XL274" s="38"/>
      <c r="XM274" s="38"/>
      <c r="XN274" s="38"/>
      <c r="XO274" s="38"/>
      <c r="XP274" s="38"/>
      <c r="XQ274" s="38"/>
      <c r="XR274" s="38"/>
      <c r="XS274" s="38"/>
      <c r="XT274" s="38"/>
      <c r="XU274" s="38"/>
      <c r="XV274" s="38"/>
      <c r="XW274" s="38"/>
      <c r="XX274" s="38"/>
      <c r="XY274" s="38"/>
      <c r="XZ274" s="38"/>
      <c r="YA274" s="38"/>
      <c r="YB274" s="38"/>
      <c r="YC274" s="38"/>
      <c r="YD274" s="38"/>
      <c r="YE274" s="38"/>
      <c r="YF274" s="38"/>
      <c r="YG274" s="38"/>
      <c r="YH274" s="38"/>
      <c r="YI274" s="38"/>
      <c r="YJ274" s="38"/>
      <c r="YK274" s="38"/>
      <c r="YL274" s="38"/>
      <c r="YM274" s="38"/>
      <c r="YN274" s="38"/>
      <c r="YO274" s="38"/>
      <c r="YP274" s="38"/>
      <c r="YQ274" s="38"/>
      <c r="YR274" s="38"/>
      <c r="YS274" s="38"/>
      <c r="YT274" s="38"/>
      <c r="YU274" s="38"/>
      <c r="YV274" s="38"/>
      <c r="YW274" s="38"/>
      <c r="YX274" s="38"/>
      <c r="YY274" s="38"/>
      <c r="YZ274" s="38"/>
      <c r="ZA274" s="38"/>
      <c r="ZB274" s="38"/>
      <c r="ZC274" s="38"/>
      <c r="ZD274" s="38"/>
      <c r="ZE274" s="38"/>
      <c r="ZF274" s="38"/>
      <c r="ZG274" s="38"/>
      <c r="ZH274" s="38"/>
      <c r="ZI274" s="38"/>
      <c r="ZJ274" s="38"/>
      <c r="ZK274" s="38"/>
      <c r="ZL274" s="38"/>
      <c r="ZM274" s="38"/>
      <c r="ZN274" s="38"/>
      <c r="ZO274" s="38"/>
      <c r="ZP274" s="38"/>
      <c r="ZQ274" s="38"/>
      <c r="ZR274" s="38"/>
      <c r="ZS274" s="38"/>
      <c r="ZT274" s="38"/>
      <c r="ZU274" s="38"/>
      <c r="ZV274" s="38"/>
      <c r="ZW274" s="38"/>
      <c r="ZX274" s="38"/>
      <c r="ZY274" s="38"/>
      <c r="ZZ274" s="38"/>
      <c r="AAA274" s="38"/>
      <c r="AAB274" s="38"/>
      <c r="AAC274" s="38"/>
      <c r="AAD274" s="38"/>
      <c r="AAE274" s="38"/>
      <c r="AAF274" s="38"/>
      <c r="AAG274" s="38"/>
      <c r="AAH274" s="38"/>
      <c r="AAI274" s="38">
        <v>11</v>
      </c>
      <c r="AAJ274" s="31">
        <f t="shared" si="26"/>
        <v>0</v>
      </c>
      <c r="AAK274" s="5"/>
      <c r="AAL274" s="7"/>
      <c r="AAM274" s="7"/>
      <c r="AAN274" s="7"/>
      <c r="AAO274" s="7"/>
      <c r="AAP274" s="7"/>
      <c r="AAQ274" s="7"/>
      <c r="AAR274" s="7"/>
      <c r="AAS274" s="7"/>
      <c r="AAT274" s="7"/>
      <c r="AAU274" s="7"/>
      <c r="AAV274" s="7"/>
      <c r="AAW274" s="7"/>
      <c r="AAX274" s="7"/>
      <c r="AAY274" s="7"/>
      <c r="AAZ274" s="7"/>
      <c r="ABA274" s="7"/>
      <c r="ABB274" s="7"/>
      <c r="ABC274" s="7"/>
      <c r="ABD274" s="7"/>
      <c r="ABE274" s="7"/>
      <c r="ABF274" s="7"/>
      <c r="ABG274" s="7"/>
      <c r="ABH274" s="7"/>
    </row>
    <row r="275" spans="1:736" ht="12.75" customHeight="1" x14ac:dyDescent="0.25">
      <c r="A275" s="43" t="s">
        <v>129</v>
      </c>
      <c r="B275" s="77">
        <f t="shared" si="25"/>
        <v>1</v>
      </c>
      <c r="C275" s="69">
        <v>1</v>
      </c>
      <c r="D275" s="71">
        <v>43461</v>
      </c>
      <c r="E275" s="79">
        <v>44.73</v>
      </c>
      <c r="F275" s="79">
        <f t="shared" si="28"/>
        <v>44.73</v>
      </c>
      <c r="G275" s="77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  <c r="AL275" s="38"/>
      <c r="AM275" s="38"/>
      <c r="AN275" s="38"/>
      <c r="AO275" s="38"/>
      <c r="AP275" s="38"/>
      <c r="AQ275" s="38"/>
      <c r="AR275" s="38"/>
      <c r="AS275" s="38"/>
      <c r="AT275" s="38"/>
      <c r="AU275" s="38"/>
      <c r="AV275" s="38"/>
      <c r="AW275" s="38"/>
      <c r="AX275" s="38"/>
      <c r="AY275" s="38"/>
      <c r="AZ275" s="38"/>
      <c r="BA275" s="38"/>
      <c r="BB275" s="38"/>
      <c r="BC275" s="38"/>
      <c r="BD275" s="38"/>
      <c r="BE275" s="38"/>
      <c r="BF275" s="38"/>
      <c r="BG275" s="38"/>
      <c r="BH275" s="38"/>
      <c r="BI275" s="38"/>
      <c r="BJ275" s="38"/>
      <c r="BK275" s="38"/>
      <c r="BL275" s="38"/>
      <c r="BM275" s="38"/>
      <c r="BN275" s="38"/>
      <c r="BO275" s="38"/>
      <c r="BP275" s="38"/>
      <c r="BQ275" s="38"/>
      <c r="BR275" s="38"/>
      <c r="BS275" s="38"/>
      <c r="BT275" s="38"/>
      <c r="BU275" s="38"/>
      <c r="BV275" s="38"/>
      <c r="BW275" s="38"/>
      <c r="BX275" s="38"/>
      <c r="BY275" s="38"/>
      <c r="BZ275" s="38"/>
      <c r="CA275" s="38"/>
      <c r="CB275" s="38"/>
      <c r="CC275" s="38"/>
      <c r="CD275" s="38"/>
      <c r="CE275" s="38"/>
      <c r="CF275" s="38"/>
      <c r="CG275" s="38"/>
      <c r="CH275" s="38"/>
      <c r="CI275" s="38"/>
      <c r="CJ275" s="38"/>
      <c r="CK275" s="38"/>
      <c r="CL275" s="38"/>
      <c r="CM275" s="38"/>
      <c r="CN275" s="38"/>
      <c r="CO275" s="38"/>
      <c r="CP275" s="38"/>
      <c r="CQ275" s="38"/>
      <c r="CR275" s="38"/>
      <c r="CS275" s="38"/>
      <c r="CT275" s="38"/>
      <c r="CU275" s="38"/>
      <c r="CV275" s="38"/>
      <c r="CW275" s="38"/>
      <c r="CX275" s="38"/>
      <c r="CY275" s="38"/>
      <c r="CZ275" s="38"/>
      <c r="DA275" s="38"/>
      <c r="DB275" s="38"/>
      <c r="DC275" s="38"/>
      <c r="DD275" s="38"/>
      <c r="DE275" s="38"/>
      <c r="DF275" s="38"/>
      <c r="DG275" s="38"/>
      <c r="DH275" s="38"/>
      <c r="DI275" s="38"/>
      <c r="DJ275" s="38"/>
      <c r="DK275" s="38"/>
      <c r="DL275" s="38"/>
      <c r="DM275" s="38"/>
      <c r="DN275" s="38"/>
      <c r="DO275" s="38"/>
      <c r="DP275" s="38"/>
      <c r="DQ275" s="38"/>
      <c r="DR275" s="38"/>
      <c r="DS275" s="38"/>
      <c r="DT275" s="38"/>
      <c r="DU275" s="38"/>
      <c r="DV275" s="38"/>
      <c r="DW275" s="38"/>
      <c r="DX275" s="38"/>
      <c r="DY275" s="38"/>
      <c r="DZ275" s="38"/>
      <c r="EA275" s="38"/>
      <c r="EB275" s="38"/>
      <c r="EC275" s="38"/>
      <c r="ED275" s="38"/>
      <c r="EE275" s="38"/>
      <c r="EF275" s="38"/>
      <c r="EG275" s="38"/>
      <c r="EH275" s="38"/>
      <c r="EI275" s="38"/>
      <c r="EJ275" s="38"/>
      <c r="EK275" s="38"/>
      <c r="EL275" s="38"/>
      <c r="EM275" s="38"/>
      <c r="EN275" s="38"/>
      <c r="EO275" s="38"/>
      <c r="EP275" s="38"/>
      <c r="EQ275" s="38"/>
      <c r="ER275" s="38"/>
      <c r="ES275" s="38"/>
      <c r="ET275" s="38"/>
      <c r="EU275" s="38"/>
      <c r="EV275" s="38"/>
      <c r="EW275" s="38"/>
      <c r="EX275" s="38"/>
      <c r="EY275" s="38"/>
      <c r="EZ275" s="38"/>
      <c r="FA275" s="38"/>
      <c r="FB275" s="38"/>
      <c r="FC275" s="38"/>
      <c r="FD275" s="38"/>
      <c r="FE275" s="38"/>
      <c r="FF275" s="38"/>
      <c r="FG275" s="38"/>
      <c r="FH275" s="38"/>
      <c r="FI275" s="38"/>
      <c r="FJ275" s="38"/>
      <c r="FK275" s="38"/>
      <c r="FL275" s="38"/>
      <c r="FM275" s="38"/>
      <c r="FN275" s="38"/>
      <c r="FO275" s="38"/>
      <c r="FP275" s="38"/>
      <c r="FQ275" s="38"/>
      <c r="FR275" s="38"/>
      <c r="FS275" s="38"/>
      <c r="FT275" s="38"/>
      <c r="FU275" s="38"/>
      <c r="FV275" s="38"/>
      <c r="FW275" s="38"/>
      <c r="FX275" s="38"/>
      <c r="FY275" s="38"/>
      <c r="FZ275" s="38"/>
      <c r="GA275" s="38"/>
      <c r="GB275" s="38"/>
      <c r="GC275" s="38"/>
      <c r="GD275" s="38"/>
      <c r="GE275" s="38"/>
      <c r="GF275" s="38"/>
      <c r="GG275" s="38"/>
      <c r="GH275" s="38"/>
      <c r="GI275" s="38"/>
      <c r="GJ275" s="38"/>
      <c r="GK275" s="38"/>
      <c r="GL275" s="38"/>
      <c r="GM275" s="38"/>
      <c r="GN275" s="38"/>
      <c r="GO275" s="38"/>
      <c r="GP275" s="38"/>
      <c r="GQ275" s="38"/>
      <c r="GR275" s="38"/>
      <c r="GS275" s="38"/>
      <c r="GT275" s="38"/>
      <c r="GU275" s="38"/>
      <c r="GV275" s="38"/>
      <c r="GW275" s="38"/>
      <c r="GX275" s="38"/>
      <c r="GY275" s="38"/>
      <c r="GZ275" s="38"/>
      <c r="HA275" s="38"/>
      <c r="HB275" s="38"/>
      <c r="HC275" s="38"/>
      <c r="HD275" s="38"/>
      <c r="HE275" s="38"/>
      <c r="HF275" s="38"/>
      <c r="HG275" s="38"/>
      <c r="HH275" s="38"/>
      <c r="HI275" s="38"/>
      <c r="HJ275" s="38"/>
      <c r="HK275" s="38"/>
      <c r="HL275" s="38"/>
      <c r="HM275" s="38"/>
      <c r="HN275" s="38"/>
      <c r="HO275" s="38"/>
      <c r="HP275" s="38"/>
      <c r="HQ275" s="38"/>
      <c r="HR275" s="38"/>
      <c r="HS275" s="38"/>
      <c r="HT275" s="38"/>
      <c r="HU275" s="38"/>
      <c r="HV275" s="38"/>
      <c r="HW275" s="38"/>
      <c r="HX275" s="38"/>
      <c r="HY275" s="38"/>
      <c r="HZ275" s="38"/>
      <c r="IA275" s="38"/>
      <c r="IB275" s="38"/>
      <c r="IC275" s="38"/>
      <c r="ID275" s="38"/>
      <c r="IE275" s="38"/>
      <c r="IF275" s="38"/>
      <c r="IG275" s="38"/>
      <c r="IH275" s="38"/>
      <c r="II275" s="38"/>
      <c r="IJ275" s="38"/>
      <c r="IK275" s="38"/>
      <c r="IL275" s="38"/>
      <c r="IM275" s="38"/>
      <c r="IN275" s="38"/>
      <c r="IO275" s="38"/>
      <c r="IP275" s="38"/>
      <c r="IQ275" s="38"/>
      <c r="IR275" s="38"/>
      <c r="IS275" s="38"/>
      <c r="IT275" s="38"/>
      <c r="IU275" s="38"/>
      <c r="IV275" s="38"/>
      <c r="IW275" s="38"/>
      <c r="IX275" s="38"/>
      <c r="IY275" s="38"/>
      <c r="IZ275" s="38"/>
      <c r="JA275" s="38"/>
      <c r="JB275" s="38"/>
      <c r="JC275" s="38"/>
      <c r="JD275" s="38"/>
      <c r="JE275" s="38"/>
      <c r="JF275" s="38"/>
      <c r="JG275" s="38"/>
      <c r="JH275" s="38"/>
      <c r="JI275" s="38"/>
      <c r="JJ275" s="38"/>
      <c r="JK275" s="38"/>
      <c r="JL275" s="38"/>
      <c r="JM275" s="38"/>
      <c r="JN275" s="38"/>
      <c r="JO275" s="38"/>
      <c r="JP275" s="38"/>
      <c r="JQ275" s="38"/>
      <c r="JR275" s="38"/>
      <c r="JS275" s="38"/>
      <c r="JT275" s="38"/>
      <c r="JU275" s="38"/>
      <c r="JV275" s="38"/>
      <c r="JW275" s="38"/>
      <c r="JX275" s="38"/>
      <c r="JY275" s="38"/>
      <c r="JZ275" s="38"/>
      <c r="KA275" s="38"/>
      <c r="KB275" s="38"/>
      <c r="KC275" s="38"/>
      <c r="KD275" s="38"/>
      <c r="KE275" s="38"/>
      <c r="KF275" s="38"/>
      <c r="KG275" s="38"/>
      <c r="KH275" s="38"/>
      <c r="KI275" s="38"/>
      <c r="KJ275" s="38"/>
      <c r="KK275" s="38"/>
      <c r="KL275" s="38"/>
      <c r="KM275" s="38"/>
      <c r="KN275" s="38"/>
      <c r="KO275" s="38"/>
      <c r="KP275" s="38"/>
      <c r="KQ275" s="38"/>
      <c r="KR275" s="38"/>
      <c r="KS275" s="38"/>
      <c r="KT275" s="38"/>
      <c r="KU275" s="38"/>
      <c r="KV275" s="38"/>
      <c r="KW275" s="38"/>
      <c r="KX275" s="38"/>
      <c r="KY275" s="38"/>
      <c r="KZ275" s="38"/>
      <c r="LA275" s="38"/>
      <c r="LB275" s="38"/>
      <c r="LC275" s="38"/>
      <c r="LD275" s="38"/>
      <c r="LE275" s="38"/>
      <c r="LF275" s="38"/>
      <c r="LG275" s="38"/>
      <c r="LH275" s="38"/>
      <c r="LI275" s="38"/>
      <c r="LJ275" s="38"/>
      <c r="LK275" s="38"/>
      <c r="LL275" s="38"/>
      <c r="LM275" s="38"/>
      <c r="LN275" s="38"/>
      <c r="LO275" s="38"/>
      <c r="LP275" s="38"/>
      <c r="LQ275" s="38"/>
      <c r="LR275" s="38"/>
      <c r="LS275" s="38"/>
      <c r="LT275" s="38"/>
      <c r="LU275" s="38"/>
      <c r="LV275" s="38"/>
      <c r="LW275" s="38"/>
      <c r="LX275" s="38"/>
      <c r="LY275" s="38"/>
      <c r="LZ275" s="38"/>
      <c r="MA275" s="38"/>
      <c r="MB275" s="38"/>
      <c r="MC275" s="38"/>
      <c r="MD275" s="38"/>
      <c r="ME275" s="38"/>
      <c r="MF275" s="38"/>
      <c r="MG275" s="38"/>
      <c r="MH275" s="38"/>
      <c r="MI275" s="38"/>
      <c r="MJ275" s="38"/>
      <c r="MK275" s="38"/>
      <c r="ML275" s="38"/>
      <c r="MM275" s="38"/>
      <c r="MN275" s="38"/>
      <c r="MO275" s="38"/>
      <c r="MP275" s="38"/>
      <c r="MQ275" s="38"/>
      <c r="MR275" s="38"/>
      <c r="MS275" s="38"/>
      <c r="MT275" s="38"/>
      <c r="MU275" s="38"/>
      <c r="MV275" s="38"/>
      <c r="MW275" s="38"/>
      <c r="MX275" s="38"/>
      <c r="MY275" s="38"/>
      <c r="MZ275" s="38"/>
      <c r="NA275" s="38"/>
      <c r="NB275" s="38"/>
      <c r="NC275" s="38"/>
      <c r="ND275" s="38"/>
      <c r="NE275" s="38"/>
      <c r="NF275" s="38"/>
      <c r="NG275" s="38"/>
      <c r="NH275" s="38"/>
      <c r="NI275" s="38"/>
      <c r="NJ275" s="38"/>
      <c r="NK275" s="38"/>
      <c r="NL275" s="38"/>
      <c r="NM275" s="38"/>
      <c r="NN275" s="38"/>
      <c r="NO275" s="38"/>
      <c r="NP275" s="38"/>
      <c r="NQ275" s="38"/>
      <c r="NR275" s="38"/>
      <c r="NS275" s="38"/>
      <c r="NT275" s="38"/>
      <c r="NU275" s="38"/>
      <c r="NV275" s="38"/>
      <c r="NW275" s="38"/>
      <c r="NX275" s="38"/>
      <c r="NY275" s="38"/>
      <c r="NZ275" s="38"/>
      <c r="OA275" s="38"/>
      <c r="OB275" s="38"/>
      <c r="OC275" s="38"/>
      <c r="OD275" s="38"/>
      <c r="OE275" s="38"/>
      <c r="OF275" s="38"/>
      <c r="OG275" s="38"/>
      <c r="OH275" s="38"/>
      <c r="OI275" s="38"/>
      <c r="OJ275" s="38"/>
      <c r="OK275" s="38"/>
      <c r="OL275" s="38"/>
      <c r="OM275" s="38"/>
      <c r="ON275" s="38"/>
      <c r="OO275" s="38"/>
      <c r="OP275" s="38"/>
      <c r="OQ275" s="38"/>
      <c r="OR275" s="38"/>
      <c r="OS275" s="38"/>
      <c r="OT275" s="38"/>
      <c r="OU275" s="38"/>
      <c r="OV275" s="38"/>
      <c r="OW275" s="38"/>
      <c r="OX275" s="38"/>
      <c r="OY275" s="38"/>
      <c r="OZ275" s="38"/>
      <c r="PA275" s="38"/>
      <c r="PB275" s="38"/>
      <c r="PC275" s="38"/>
      <c r="PD275" s="38"/>
      <c r="PE275" s="38"/>
      <c r="PF275" s="38"/>
      <c r="PG275" s="38"/>
      <c r="PH275" s="38"/>
      <c r="PI275" s="38"/>
      <c r="PJ275" s="38"/>
      <c r="PK275" s="38"/>
      <c r="PL275" s="38"/>
      <c r="PM275" s="38"/>
      <c r="PN275" s="38"/>
      <c r="PO275" s="38"/>
      <c r="PP275" s="38"/>
      <c r="PQ275" s="38"/>
      <c r="PR275" s="38"/>
      <c r="PS275" s="38"/>
      <c r="PT275" s="38"/>
      <c r="PU275" s="38"/>
      <c r="PV275" s="38"/>
      <c r="PW275" s="38"/>
      <c r="PX275" s="38"/>
      <c r="PY275" s="38"/>
      <c r="PZ275" s="38"/>
      <c r="QA275" s="38"/>
      <c r="QB275" s="38"/>
      <c r="QC275" s="38"/>
      <c r="QD275" s="38"/>
      <c r="QE275" s="38"/>
      <c r="QF275" s="38"/>
      <c r="QG275" s="38"/>
      <c r="QH275" s="38"/>
      <c r="QI275" s="38"/>
      <c r="QJ275" s="38"/>
      <c r="QK275" s="38"/>
      <c r="QL275" s="38"/>
      <c r="QM275" s="38"/>
      <c r="QN275" s="38"/>
      <c r="QO275" s="38"/>
      <c r="QP275" s="38"/>
      <c r="QQ275" s="38"/>
      <c r="QR275" s="38"/>
      <c r="QS275" s="38"/>
      <c r="QT275" s="38"/>
      <c r="QU275" s="38"/>
      <c r="QV275" s="38"/>
      <c r="QW275" s="38"/>
      <c r="QX275" s="38"/>
      <c r="QY275" s="38"/>
      <c r="QZ275" s="38"/>
      <c r="RA275" s="38"/>
      <c r="RB275" s="38"/>
      <c r="RC275" s="38"/>
      <c r="RD275" s="38"/>
      <c r="RE275" s="38"/>
      <c r="RF275" s="38"/>
      <c r="RG275" s="38"/>
      <c r="RH275" s="38"/>
      <c r="RI275" s="38"/>
      <c r="RJ275" s="38"/>
      <c r="RK275" s="38"/>
      <c r="RL275" s="38"/>
      <c r="RM275" s="38"/>
      <c r="RN275" s="38"/>
      <c r="RO275" s="38"/>
      <c r="RP275" s="38"/>
      <c r="RQ275" s="38"/>
      <c r="RR275" s="38"/>
      <c r="RS275" s="38"/>
      <c r="RT275" s="38"/>
      <c r="RU275" s="38"/>
      <c r="RV275" s="38"/>
      <c r="RW275" s="38"/>
      <c r="RX275" s="38"/>
      <c r="RY275" s="38"/>
      <c r="RZ275" s="38"/>
      <c r="SA275" s="38"/>
      <c r="SB275" s="38"/>
      <c r="SC275" s="38"/>
      <c r="SD275" s="38"/>
      <c r="SE275" s="38"/>
      <c r="SF275" s="38"/>
      <c r="SG275" s="38"/>
      <c r="SH275" s="38"/>
      <c r="SI275" s="38"/>
      <c r="SJ275" s="38"/>
      <c r="SK275" s="38"/>
      <c r="SL275" s="38"/>
      <c r="SM275" s="38"/>
      <c r="SN275" s="38"/>
      <c r="SO275" s="38"/>
      <c r="SP275" s="38"/>
      <c r="SQ275" s="38"/>
      <c r="SR275" s="38"/>
      <c r="SS275" s="38"/>
      <c r="ST275" s="38"/>
      <c r="SU275" s="38"/>
      <c r="SV275" s="38"/>
      <c r="SW275" s="38"/>
      <c r="SX275" s="38"/>
      <c r="SY275" s="38"/>
      <c r="SZ275" s="38"/>
      <c r="TA275" s="38"/>
      <c r="TB275" s="38"/>
      <c r="TC275" s="38"/>
      <c r="TD275" s="38"/>
      <c r="TE275" s="38"/>
      <c r="TF275" s="38"/>
      <c r="TG275" s="38"/>
      <c r="TH275" s="38"/>
      <c r="TI275" s="38"/>
      <c r="TJ275" s="38"/>
      <c r="TK275" s="38"/>
      <c r="TL275" s="38"/>
      <c r="TM275" s="38"/>
      <c r="TN275" s="38"/>
      <c r="TO275" s="38"/>
      <c r="TP275" s="38"/>
      <c r="TQ275" s="38"/>
      <c r="TR275" s="38"/>
      <c r="TS275" s="38"/>
      <c r="TT275" s="38"/>
      <c r="TU275" s="38"/>
      <c r="TV275" s="38"/>
      <c r="TW275" s="38"/>
      <c r="TX275" s="38"/>
      <c r="TY275" s="38"/>
      <c r="TZ275" s="38"/>
      <c r="UA275" s="38"/>
      <c r="UB275" s="38"/>
      <c r="UC275" s="38"/>
      <c r="UD275" s="38"/>
      <c r="UE275" s="38"/>
      <c r="UF275" s="38"/>
      <c r="UG275" s="38"/>
      <c r="UH275" s="38"/>
      <c r="UI275" s="38"/>
      <c r="UJ275" s="38"/>
      <c r="UK275" s="38"/>
      <c r="UL275" s="38"/>
      <c r="UM275" s="38"/>
      <c r="UN275" s="38"/>
      <c r="UO275" s="38"/>
      <c r="UP275" s="38"/>
      <c r="UQ275" s="38"/>
      <c r="UR275" s="38"/>
      <c r="US275" s="38"/>
      <c r="UT275" s="38"/>
      <c r="UU275" s="38"/>
      <c r="UV275" s="38"/>
      <c r="UW275" s="38"/>
      <c r="UX275" s="38"/>
      <c r="UY275" s="38"/>
      <c r="UZ275" s="38"/>
      <c r="VA275" s="38"/>
      <c r="VB275" s="38"/>
      <c r="VC275" s="38"/>
      <c r="VD275" s="38"/>
      <c r="VE275" s="38"/>
      <c r="VF275" s="38"/>
      <c r="VG275" s="38"/>
      <c r="VH275" s="38"/>
      <c r="VI275" s="38"/>
      <c r="VJ275" s="38"/>
      <c r="VK275" s="38"/>
      <c r="VL275" s="38"/>
      <c r="VM275" s="38"/>
      <c r="VN275" s="38"/>
      <c r="VO275" s="38"/>
      <c r="VP275" s="38"/>
      <c r="VQ275" s="38">
        <v>2</v>
      </c>
      <c r="VR275" s="38"/>
      <c r="VS275" s="38"/>
      <c r="VT275" s="38"/>
      <c r="VU275" s="38"/>
      <c r="VV275" s="38"/>
      <c r="VW275" s="38"/>
      <c r="VX275" s="38"/>
      <c r="VY275" s="38">
        <v>2</v>
      </c>
      <c r="VZ275" s="38"/>
      <c r="WA275" s="38"/>
      <c r="WB275" s="38"/>
      <c r="WC275" s="38"/>
      <c r="WD275" s="38"/>
      <c r="WE275" s="38"/>
      <c r="WF275" s="38"/>
      <c r="WG275" s="38"/>
      <c r="WH275" s="38"/>
      <c r="WI275" s="38"/>
      <c r="WJ275" s="38"/>
      <c r="WK275" s="38"/>
      <c r="WL275" s="38"/>
      <c r="WM275" s="38"/>
      <c r="WN275" s="38"/>
      <c r="WO275" s="38"/>
      <c r="WP275" s="38"/>
      <c r="WQ275" s="38"/>
      <c r="WR275" s="38"/>
      <c r="WS275" s="38"/>
      <c r="WT275" s="38"/>
      <c r="WU275" s="38"/>
      <c r="WV275" s="38"/>
      <c r="WW275" s="38"/>
      <c r="WX275" s="38"/>
      <c r="WY275" s="38"/>
      <c r="WZ275" s="38"/>
      <c r="XA275" s="38"/>
      <c r="XB275" s="38"/>
      <c r="XC275" s="38"/>
      <c r="XD275" s="38"/>
      <c r="XE275" s="38"/>
      <c r="XF275" s="38"/>
      <c r="XG275" s="38"/>
      <c r="XH275" s="38"/>
      <c r="XI275" s="38"/>
      <c r="XJ275" s="38"/>
      <c r="XK275" s="38"/>
      <c r="XL275" s="38"/>
      <c r="XM275" s="38"/>
      <c r="XN275" s="38"/>
      <c r="XO275" s="38"/>
      <c r="XP275" s="38"/>
      <c r="XQ275" s="38"/>
      <c r="XR275" s="38"/>
      <c r="XS275" s="38"/>
      <c r="XT275" s="38"/>
      <c r="XU275" s="38"/>
      <c r="XV275" s="38"/>
      <c r="XW275" s="38"/>
      <c r="XX275" s="38"/>
      <c r="XY275" s="38"/>
      <c r="XZ275" s="38"/>
      <c r="YA275" s="38"/>
      <c r="YB275" s="38"/>
      <c r="YC275" s="38"/>
      <c r="YD275" s="38"/>
      <c r="YE275" s="38"/>
      <c r="YF275" s="38"/>
      <c r="YG275" s="38"/>
      <c r="YH275" s="38"/>
      <c r="YI275" s="38"/>
      <c r="YJ275" s="38"/>
      <c r="YK275" s="38"/>
      <c r="YL275" s="38"/>
      <c r="YM275" s="38"/>
      <c r="YN275" s="38"/>
      <c r="YO275" s="38"/>
      <c r="YP275" s="38"/>
      <c r="YQ275" s="38"/>
      <c r="YR275" s="38"/>
      <c r="YS275" s="38"/>
      <c r="YT275" s="38"/>
      <c r="YU275" s="38"/>
      <c r="YV275" s="38"/>
      <c r="YW275" s="38"/>
      <c r="YX275" s="38"/>
      <c r="YY275" s="38"/>
      <c r="YZ275" s="38"/>
      <c r="ZA275" s="38"/>
      <c r="ZB275" s="38"/>
      <c r="ZC275" s="38"/>
      <c r="ZD275" s="38"/>
      <c r="ZE275" s="38"/>
      <c r="ZF275" s="38"/>
      <c r="ZG275" s="38"/>
      <c r="ZH275" s="38"/>
      <c r="ZI275" s="38"/>
      <c r="ZJ275" s="38"/>
      <c r="ZK275" s="38"/>
      <c r="ZL275" s="38"/>
      <c r="ZM275" s="38"/>
      <c r="ZN275" s="38"/>
      <c r="ZO275" s="38"/>
      <c r="ZP275" s="38"/>
      <c r="ZQ275" s="38">
        <v>1</v>
      </c>
      <c r="ZR275" s="38"/>
      <c r="ZS275" s="38"/>
      <c r="ZT275" s="38"/>
      <c r="ZU275" s="38"/>
      <c r="ZV275" s="38"/>
      <c r="ZW275" s="38">
        <v>1</v>
      </c>
      <c r="ZX275" s="38"/>
      <c r="ZY275" s="38"/>
      <c r="ZZ275" s="38"/>
      <c r="AAA275" s="38"/>
      <c r="AAB275" s="38"/>
      <c r="AAC275" s="38"/>
      <c r="AAD275" s="38"/>
      <c r="AAE275" s="38"/>
      <c r="AAF275" s="38"/>
      <c r="AAG275" s="38"/>
      <c r="AAH275" s="38"/>
      <c r="AAI275" s="38"/>
      <c r="AAJ275" s="31">
        <f t="shared" si="26"/>
        <v>0</v>
      </c>
      <c r="AAK275" s="5"/>
      <c r="AAL275" s="7"/>
      <c r="AAM275" s="7"/>
      <c r="AAN275" s="7"/>
      <c r="AAO275" s="7"/>
      <c r="AAP275" s="7"/>
      <c r="AAQ275" s="7"/>
      <c r="AAR275" s="7"/>
      <c r="AAS275" s="7"/>
      <c r="AAT275" s="7"/>
      <c r="AAU275" s="7"/>
      <c r="AAV275" s="7"/>
      <c r="AAW275" s="7"/>
      <c r="AAX275" s="7"/>
      <c r="AAY275" s="7"/>
      <c r="AAZ275" s="7"/>
      <c r="ABA275" s="7"/>
      <c r="ABB275" s="7"/>
      <c r="ABC275" s="7"/>
      <c r="ABD275" s="7"/>
      <c r="ABE275" s="7"/>
      <c r="ABF275" s="7"/>
      <c r="ABG275" s="7"/>
      <c r="ABH275" s="7"/>
    </row>
    <row r="276" spans="1:736" ht="12.75" customHeight="1" x14ac:dyDescent="0.25">
      <c r="A276" s="43" t="s">
        <v>168</v>
      </c>
      <c r="B276" s="77">
        <f t="shared" si="25"/>
        <v>0</v>
      </c>
      <c r="C276" s="69">
        <v>10</v>
      </c>
      <c r="D276" s="71">
        <v>43297</v>
      </c>
      <c r="E276" s="79">
        <v>43.55</v>
      </c>
      <c r="F276" s="79">
        <f t="shared" si="28"/>
        <v>0</v>
      </c>
      <c r="G276" s="77"/>
      <c r="H276" s="38"/>
      <c r="I276" s="38"/>
      <c r="J276" s="38"/>
      <c r="K276" s="38"/>
      <c r="L276" s="38"/>
      <c r="M276" s="38">
        <v>10</v>
      </c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  <c r="AL276" s="38"/>
      <c r="AM276" s="38"/>
      <c r="AN276" s="38"/>
      <c r="AO276" s="38"/>
      <c r="AP276" s="38"/>
      <c r="AQ276" s="38"/>
      <c r="AR276" s="38"/>
      <c r="AS276" s="38"/>
      <c r="AT276" s="38"/>
      <c r="AU276" s="38"/>
      <c r="AV276" s="38"/>
      <c r="AW276" s="38"/>
      <c r="AX276" s="38"/>
      <c r="AY276" s="38"/>
      <c r="AZ276" s="38"/>
      <c r="BA276" s="38"/>
      <c r="BB276" s="38"/>
      <c r="BC276" s="38"/>
      <c r="BD276" s="38"/>
      <c r="BE276" s="38"/>
      <c r="BF276" s="38"/>
      <c r="BG276" s="38"/>
      <c r="BH276" s="38"/>
      <c r="BI276" s="38"/>
      <c r="BJ276" s="38"/>
      <c r="BK276" s="38"/>
      <c r="BL276" s="38"/>
      <c r="BM276" s="38"/>
      <c r="BN276" s="38"/>
      <c r="BO276" s="38"/>
      <c r="BP276" s="38"/>
      <c r="BQ276" s="38"/>
      <c r="BR276" s="38"/>
      <c r="BS276" s="38"/>
      <c r="BT276" s="38"/>
      <c r="BU276" s="38"/>
      <c r="BV276" s="38"/>
      <c r="BW276" s="38"/>
      <c r="BX276" s="38"/>
      <c r="BY276" s="38">
        <v>10</v>
      </c>
      <c r="BZ276" s="38"/>
      <c r="CA276" s="38"/>
      <c r="CB276" s="38"/>
      <c r="CC276" s="38"/>
      <c r="CD276" s="38"/>
      <c r="CE276" s="38"/>
      <c r="CF276" s="38"/>
      <c r="CG276" s="38"/>
      <c r="CH276" s="38"/>
      <c r="CI276" s="38"/>
      <c r="CJ276" s="38"/>
      <c r="CK276" s="38"/>
      <c r="CL276" s="38"/>
      <c r="CM276" s="38"/>
      <c r="CN276" s="38"/>
      <c r="CO276" s="38"/>
      <c r="CP276" s="38"/>
      <c r="CQ276" s="38"/>
      <c r="CR276" s="38"/>
      <c r="CS276" s="38"/>
      <c r="CT276" s="38"/>
      <c r="CU276" s="38"/>
      <c r="CV276" s="38"/>
      <c r="CW276" s="38"/>
      <c r="CX276" s="38"/>
      <c r="CY276" s="38"/>
      <c r="CZ276" s="38"/>
      <c r="DA276" s="38"/>
      <c r="DB276" s="38"/>
      <c r="DC276" s="38"/>
      <c r="DD276" s="38"/>
      <c r="DE276" s="38"/>
      <c r="DF276" s="38"/>
      <c r="DG276" s="38"/>
      <c r="DH276" s="38"/>
      <c r="DI276" s="38"/>
      <c r="DJ276" s="38"/>
      <c r="DK276" s="38"/>
      <c r="DL276" s="38"/>
      <c r="DM276" s="38"/>
      <c r="DN276" s="38"/>
      <c r="DO276" s="38"/>
      <c r="DP276" s="38"/>
      <c r="DQ276" s="38"/>
      <c r="DR276" s="38"/>
      <c r="DS276" s="38"/>
      <c r="DT276" s="38"/>
      <c r="DU276" s="38"/>
      <c r="DV276" s="38"/>
      <c r="DW276" s="38"/>
      <c r="DX276" s="38"/>
      <c r="DY276" s="38"/>
      <c r="DZ276" s="38"/>
      <c r="EA276" s="38"/>
      <c r="EB276" s="38"/>
      <c r="EC276" s="38"/>
      <c r="ED276" s="38"/>
      <c r="EE276" s="38"/>
      <c r="EF276" s="38"/>
      <c r="EG276" s="38"/>
      <c r="EH276" s="38"/>
      <c r="EI276" s="38"/>
      <c r="EJ276" s="38"/>
      <c r="EK276" s="38"/>
      <c r="EL276" s="38"/>
      <c r="EM276" s="38"/>
      <c r="EN276" s="38"/>
      <c r="EO276" s="38"/>
      <c r="EP276" s="38"/>
      <c r="EQ276" s="38"/>
      <c r="ER276" s="38"/>
      <c r="ES276" s="38"/>
      <c r="ET276" s="38"/>
      <c r="EU276" s="38"/>
      <c r="EV276" s="38"/>
      <c r="EW276" s="38"/>
      <c r="EX276" s="38"/>
      <c r="EY276" s="38"/>
      <c r="EZ276" s="38"/>
      <c r="FA276" s="38"/>
      <c r="FB276" s="38"/>
      <c r="FC276" s="38"/>
      <c r="FD276" s="38"/>
      <c r="FE276" s="38"/>
      <c r="FF276" s="38"/>
      <c r="FG276" s="38"/>
      <c r="FH276" s="38"/>
      <c r="FI276" s="38"/>
      <c r="FJ276" s="38"/>
      <c r="FK276" s="38"/>
      <c r="FL276" s="38"/>
      <c r="FM276" s="38"/>
      <c r="FN276" s="38"/>
      <c r="FO276" s="38"/>
      <c r="FP276" s="38"/>
      <c r="FQ276" s="38"/>
      <c r="FR276" s="38"/>
      <c r="FS276" s="38"/>
      <c r="FT276" s="38"/>
      <c r="FU276" s="38"/>
      <c r="FV276" s="38"/>
      <c r="FW276" s="38"/>
      <c r="FX276" s="38"/>
      <c r="FY276" s="38"/>
      <c r="FZ276" s="38"/>
      <c r="GA276" s="38"/>
      <c r="GB276" s="38"/>
      <c r="GC276" s="38"/>
      <c r="GD276" s="38"/>
      <c r="GE276" s="38"/>
      <c r="GF276" s="38"/>
      <c r="GG276" s="38"/>
      <c r="GH276" s="38"/>
      <c r="GI276" s="38"/>
      <c r="GJ276" s="38"/>
      <c r="GK276" s="38"/>
      <c r="GL276" s="38"/>
      <c r="GM276" s="38"/>
      <c r="GN276" s="38"/>
      <c r="GO276" s="38"/>
      <c r="GP276" s="38"/>
      <c r="GQ276" s="38"/>
      <c r="GR276" s="38"/>
      <c r="GS276" s="38"/>
      <c r="GT276" s="38"/>
      <c r="GU276" s="38"/>
      <c r="GV276" s="38"/>
      <c r="GW276" s="38"/>
      <c r="GX276" s="38"/>
      <c r="GY276" s="38"/>
      <c r="GZ276" s="38"/>
      <c r="HA276" s="38"/>
      <c r="HB276" s="38"/>
      <c r="HC276" s="38"/>
      <c r="HD276" s="38"/>
      <c r="HE276" s="38"/>
      <c r="HF276" s="38"/>
      <c r="HG276" s="38"/>
      <c r="HH276" s="38"/>
      <c r="HI276" s="38"/>
      <c r="HJ276" s="38"/>
      <c r="HK276" s="38"/>
      <c r="HL276" s="38"/>
      <c r="HM276" s="38"/>
      <c r="HN276" s="38"/>
      <c r="HO276" s="38"/>
      <c r="HP276" s="38"/>
      <c r="HQ276" s="38"/>
      <c r="HR276" s="38"/>
      <c r="HS276" s="38"/>
      <c r="HT276" s="38"/>
      <c r="HU276" s="38"/>
      <c r="HV276" s="38"/>
      <c r="HW276" s="38"/>
      <c r="HX276" s="38"/>
      <c r="HY276" s="38"/>
      <c r="HZ276" s="38"/>
      <c r="IA276" s="38"/>
      <c r="IB276" s="38"/>
      <c r="IC276" s="38"/>
      <c r="ID276" s="38"/>
      <c r="IE276" s="38"/>
      <c r="IF276" s="38"/>
      <c r="IG276" s="38"/>
      <c r="IH276" s="38"/>
      <c r="II276" s="38"/>
      <c r="IJ276" s="38"/>
      <c r="IK276" s="38"/>
      <c r="IL276" s="38"/>
      <c r="IM276" s="38"/>
      <c r="IN276" s="38"/>
      <c r="IO276" s="38"/>
      <c r="IP276" s="38"/>
      <c r="IQ276" s="38"/>
      <c r="IR276" s="38"/>
      <c r="IS276" s="38"/>
      <c r="IT276" s="38"/>
      <c r="IU276" s="38"/>
      <c r="IV276" s="38"/>
      <c r="IW276" s="38"/>
      <c r="IX276" s="38"/>
      <c r="IY276" s="38"/>
      <c r="IZ276" s="38"/>
      <c r="JA276" s="38"/>
      <c r="JB276" s="38"/>
      <c r="JC276" s="38"/>
      <c r="JD276" s="38"/>
      <c r="JE276" s="38"/>
      <c r="JF276" s="38"/>
      <c r="JG276" s="38"/>
      <c r="JH276" s="38"/>
      <c r="JI276" s="38"/>
      <c r="JJ276" s="38"/>
      <c r="JK276" s="38"/>
      <c r="JL276" s="38"/>
      <c r="JM276" s="38"/>
      <c r="JN276" s="38"/>
      <c r="JO276" s="38"/>
      <c r="JP276" s="38"/>
      <c r="JQ276" s="38"/>
      <c r="JR276" s="38"/>
      <c r="JS276" s="38"/>
      <c r="JT276" s="38"/>
      <c r="JU276" s="38"/>
      <c r="JV276" s="38"/>
      <c r="JW276" s="38"/>
      <c r="JX276" s="38"/>
      <c r="JY276" s="38"/>
      <c r="JZ276" s="38"/>
      <c r="KA276" s="38"/>
      <c r="KB276" s="38"/>
      <c r="KC276" s="38"/>
      <c r="KD276" s="38"/>
      <c r="KE276" s="38"/>
      <c r="KF276" s="38"/>
      <c r="KG276" s="38"/>
      <c r="KH276" s="38"/>
      <c r="KI276" s="38"/>
      <c r="KJ276" s="38"/>
      <c r="KK276" s="38"/>
      <c r="KL276" s="38"/>
      <c r="KM276" s="38">
        <v>10</v>
      </c>
      <c r="KN276" s="38"/>
      <c r="KO276" s="38">
        <v>10</v>
      </c>
      <c r="KP276" s="38"/>
      <c r="KQ276" s="38"/>
      <c r="KR276" s="38"/>
      <c r="KS276" s="38"/>
      <c r="KT276" s="38"/>
      <c r="KU276" s="38"/>
      <c r="KV276" s="38"/>
      <c r="KW276" s="38"/>
      <c r="KX276" s="38"/>
      <c r="KY276" s="38"/>
      <c r="KZ276" s="38"/>
      <c r="LA276" s="38"/>
      <c r="LB276" s="38"/>
      <c r="LC276" s="38"/>
      <c r="LD276" s="38"/>
      <c r="LE276" s="38"/>
      <c r="LF276" s="38"/>
      <c r="LG276" s="38"/>
      <c r="LH276" s="38"/>
      <c r="LI276" s="38"/>
      <c r="LJ276" s="38"/>
      <c r="LK276" s="38"/>
      <c r="LL276" s="38">
        <v>3</v>
      </c>
      <c r="LM276" s="38"/>
      <c r="LN276" s="38"/>
      <c r="LO276" s="38"/>
      <c r="LP276" s="38"/>
      <c r="LQ276" s="38"/>
      <c r="LR276" s="38"/>
      <c r="LS276" s="38">
        <v>3</v>
      </c>
      <c r="LT276" s="38"/>
      <c r="LU276" s="38"/>
      <c r="LV276" s="38"/>
      <c r="LW276" s="38"/>
      <c r="LX276" s="38"/>
      <c r="LY276" s="38"/>
      <c r="LZ276" s="38"/>
      <c r="MA276" s="38"/>
      <c r="MB276" s="38"/>
      <c r="MC276" s="38"/>
      <c r="MD276" s="38"/>
      <c r="ME276" s="38"/>
      <c r="MF276" s="38"/>
      <c r="MG276" s="38"/>
      <c r="MH276" s="38"/>
      <c r="MI276" s="38"/>
      <c r="MJ276" s="38"/>
      <c r="MK276" s="38"/>
      <c r="ML276" s="38"/>
      <c r="MM276" s="38"/>
      <c r="MN276" s="38"/>
      <c r="MO276" s="38"/>
      <c r="MP276" s="38"/>
      <c r="MQ276" s="38"/>
      <c r="MR276" s="38"/>
      <c r="MS276" s="38"/>
      <c r="MT276" s="38"/>
      <c r="MU276" s="38"/>
      <c r="MV276" s="38"/>
      <c r="MW276" s="38"/>
      <c r="MX276" s="38"/>
      <c r="MY276" s="38"/>
      <c r="MZ276" s="38"/>
      <c r="NA276" s="38"/>
      <c r="NB276" s="38"/>
      <c r="NC276" s="38"/>
      <c r="ND276" s="38"/>
      <c r="NE276" s="38"/>
      <c r="NF276" s="38"/>
      <c r="NG276" s="38"/>
      <c r="NH276" s="38"/>
      <c r="NI276" s="38"/>
      <c r="NJ276" s="38"/>
      <c r="NK276" s="38"/>
      <c r="NL276" s="38"/>
      <c r="NM276" s="38">
        <v>19</v>
      </c>
      <c r="NN276" s="38"/>
      <c r="NO276" s="38"/>
      <c r="NP276" s="38"/>
      <c r="NQ276" s="38"/>
      <c r="NR276" s="38"/>
      <c r="NS276" s="38"/>
      <c r="NT276" s="38"/>
      <c r="NU276" s="38"/>
      <c r="NV276" s="38"/>
      <c r="NW276" s="38"/>
      <c r="NX276" s="38"/>
      <c r="NY276" s="38"/>
      <c r="NZ276" s="38"/>
      <c r="OA276" s="38">
        <v>19</v>
      </c>
      <c r="OB276" s="38"/>
      <c r="OC276" s="38"/>
      <c r="OD276" s="38"/>
      <c r="OE276" s="38"/>
      <c r="OF276" s="38"/>
      <c r="OG276" s="38"/>
      <c r="OH276" s="38"/>
      <c r="OI276" s="38"/>
      <c r="OJ276" s="38"/>
      <c r="OK276" s="38"/>
      <c r="OL276" s="38"/>
      <c r="OM276" s="38"/>
      <c r="ON276" s="38"/>
      <c r="OO276" s="38"/>
      <c r="OP276" s="38"/>
      <c r="OQ276" s="38"/>
      <c r="OR276" s="38"/>
      <c r="OS276" s="38"/>
      <c r="OT276" s="38"/>
      <c r="OU276" s="38"/>
      <c r="OV276" s="38"/>
      <c r="OW276" s="38"/>
      <c r="OX276" s="38"/>
      <c r="OY276" s="38"/>
      <c r="OZ276" s="38"/>
      <c r="PA276" s="38"/>
      <c r="PB276" s="38"/>
      <c r="PC276" s="38"/>
      <c r="PD276" s="38"/>
      <c r="PE276" s="38"/>
      <c r="PF276" s="38"/>
      <c r="PG276" s="38"/>
      <c r="PH276" s="38"/>
      <c r="PI276" s="38"/>
      <c r="PJ276" s="38"/>
      <c r="PK276" s="38"/>
      <c r="PL276" s="38"/>
      <c r="PM276" s="38"/>
      <c r="PN276" s="38"/>
      <c r="PO276" s="38"/>
      <c r="PP276" s="38"/>
      <c r="PQ276" s="38"/>
      <c r="PR276" s="38"/>
      <c r="PS276" s="38"/>
      <c r="PT276" s="38"/>
      <c r="PU276" s="38"/>
      <c r="PV276" s="38"/>
      <c r="PW276" s="38"/>
      <c r="PX276" s="38"/>
      <c r="PY276" s="38"/>
      <c r="PZ276" s="38"/>
      <c r="QA276" s="38"/>
      <c r="QB276" s="38"/>
      <c r="QC276" s="38"/>
      <c r="QD276" s="38"/>
      <c r="QE276" s="38"/>
      <c r="QF276" s="38"/>
      <c r="QG276" s="38"/>
      <c r="QH276" s="38"/>
      <c r="QI276" s="38"/>
      <c r="QJ276" s="38"/>
      <c r="QK276" s="38"/>
      <c r="QL276" s="38"/>
      <c r="QM276" s="38"/>
      <c r="QN276" s="38"/>
      <c r="QO276" s="38"/>
      <c r="QP276" s="38"/>
      <c r="QQ276" s="38"/>
      <c r="QR276" s="38"/>
      <c r="QS276" s="38"/>
      <c r="QT276" s="38"/>
      <c r="QU276" s="38"/>
      <c r="QV276" s="38"/>
      <c r="QW276" s="38"/>
      <c r="QX276" s="38"/>
      <c r="QY276" s="38"/>
      <c r="QZ276" s="38"/>
      <c r="RA276" s="38"/>
      <c r="RB276" s="38"/>
      <c r="RC276" s="38"/>
      <c r="RD276" s="38"/>
      <c r="RE276" s="38"/>
      <c r="RF276" s="38"/>
      <c r="RG276" s="38"/>
      <c r="RH276" s="38"/>
      <c r="RI276" s="38"/>
      <c r="RJ276" s="38"/>
      <c r="RK276" s="38"/>
      <c r="RL276" s="38"/>
      <c r="RM276" s="38"/>
      <c r="RN276" s="38"/>
      <c r="RO276" s="38"/>
      <c r="RP276" s="38"/>
      <c r="RQ276" s="38"/>
      <c r="RR276" s="38"/>
      <c r="RS276" s="38"/>
      <c r="RT276" s="38"/>
      <c r="RU276" s="38"/>
      <c r="RV276" s="38"/>
      <c r="RW276" s="38"/>
      <c r="RX276" s="38"/>
      <c r="RY276" s="38"/>
      <c r="RZ276" s="38"/>
      <c r="SA276" s="38"/>
      <c r="SB276" s="38"/>
      <c r="SC276" s="38"/>
      <c r="SD276" s="38"/>
      <c r="SE276" s="38"/>
      <c r="SF276" s="38"/>
      <c r="SG276" s="38"/>
      <c r="SH276" s="38"/>
      <c r="SI276" s="38"/>
      <c r="SJ276" s="38"/>
      <c r="SK276" s="38"/>
      <c r="SL276" s="38"/>
      <c r="SM276" s="38"/>
      <c r="SN276" s="38"/>
      <c r="SO276" s="38"/>
      <c r="SP276" s="38"/>
      <c r="SQ276" s="38"/>
      <c r="SR276" s="38"/>
      <c r="SS276" s="38"/>
      <c r="ST276" s="38"/>
      <c r="SU276" s="38"/>
      <c r="SV276" s="38"/>
      <c r="SW276" s="38"/>
      <c r="SX276" s="38"/>
      <c r="SY276" s="38"/>
      <c r="SZ276" s="38"/>
      <c r="TA276" s="38"/>
      <c r="TB276" s="38"/>
      <c r="TC276" s="38"/>
      <c r="TD276" s="38"/>
      <c r="TE276" s="38"/>
      <c r="TF276" s="38"/>
      <c r="TG276" s="38"/>
      <c r="TH276" s="38"/>
      <c r="TI276" s="38"/>
      <c r="TJ276" s="38"/>
      <c r="TK276" s="38"/>
      <c r="TL276" s="38"/>
      <c r="TM276" s="38"/>
      <c r="TN276" s="38"/>
      <c r="TO276" s="38"/>
      <c r="TP276" s="38"/>
      <c r="TQ276" s="38"/>
      <c r="TR276" s="38"/>
      <c r="TS276" s="38"/>
      <c r="TT276" s="38"/>
      <c r="TU276" s="38"/>
      <c r="TV276" s="38"/>
      <c r="TW276" s="38"/>
      <c r="TX276" s="38"/>
      <c r="TY276" s="38"/>
      <c r="TZ276" s="38"/>
      <c r="UA276" s="38"/>
      <c r="UB276" s="38"/>
      <c r="UC276" s="38"/>
      <c r="UD276" s="38"/>
      <c r="UE276" s="38"/>
      <c r="UF276" s="38"/>
      <c r="UG276" s="38"/>
      <c r="UH276" s="38"/>
      <c r="UI276" s="38"/>
      <c r="UJ276" s="38"/>
      <c r="UK276" s="38"/>
      <c r="UL276" s="38"/>
      <c r="UM276" s="38"/>
      <c r="UN276" s="38"/>
      <c r="UO276" s="38"/>
      <c r="UP276" s="38"/>
      <c r="UQ276" s="38"/>
      <c r="UR276" s="38"/>
      <c r="US276" s="38"/>
      <c r="UT276" s="38"/>
      <c r="UU276" s="38"/>
      <c r="UV276" s="38"/>
      <c r="UW276" s="38"/>
      <c r="UX276" s="38"/>
      <c r="UY276" s="38"/>
      <c r="UZ276" s="38"/>
      <c r="VA276" s="38"/>
      <c r="VB276" s="38"/>
      <c r="VC276" s="38"/>
      <c r="VD276" s="38"/>
      <c r="VE276" s="38"/>
      <c r="VF276" s="38"/>
      <c r="VG276" s="38"/>
      <c r="VH276" s="38"/>
      <c r="VI276" s="38"/>
      <c r="VJ276" s="38"/>
      <c r="VK276" s="38"/>
      <c r="VL276" s="38"/>
      <c r="VM276" s="38"/>
      <c r="VN276" s="38"/>
      <c r="VO276" s="38"/>
      <c r="VP276" s="38"/>
      <c r="VQ276" s="38"/>
      <c r="VR276" s="38"/>
      <c r="VS276" s="38"/>
      <c r="VT276" s="38"/>
      <c r="VU276" s="38"/>
      <c r="VV276" s="38"/>
      <c r="VW276" s="38"/>
      <c r="VX276" s="38"/>
      <c r="VY276" s="38"/>
      <c r="VZ276" s="38"/>
      <c r="WA276" s="38"/>
      <c r="WB276" s="38"/>
      <c r="WC276" s="38"/>
      <c r="WD276" s="38"/>
      <c r="WE276" s="38"/>
      <c r="WF276" s="38"/>
      <c r="WG276" s="38"/>
      <c r="WH276" s="38"/>
      <c r="WI276" s="38"/>
      <c r="WJ276" s="38"/>
      <c r="WK276" s="38"/>
      <c r="WL276" s="38"/>
      <c r="WM276" s="38"/>
      <c r="WN276" s="38"/>
      <c r="WO276" s="38"/>
      <c r="WP276" s="38"/>
      <c r="WQ276" s="38"/>
      <c r="WR276" s="38"/>
      <c r="WS276" s="38"/>
      <c r="WT276" s="38"/>
      <c r="WU276" s="38"/>
      <c r="WV276" s="38"/>
      <c r="WW276" s="38"/>
      <c r="WX276" s="38"/>
      <c r="WY276" s="38"/>
      <c r="WZ276" s="38"/>
      <c r="XA276" s="38"/>
      <c r="XB276" s="38"/>
      <c r="XC276" s="38"/>
      <c r="XD276" s="38"/>
      <c r="XE276" s="38"/>
      <c r="XF276" s="38"/>
      <c r="XG276" s="38"/>
      <c r="XH276" s="38"/>
      <c r="XI276" s="38"/>
      <c r="XJ276" s="38"/>
      <c r="XK276" s="38"/>
      <c r="XL276" s="38"/>
      <c r="XM276" s="38"/>
      <c r="XN276" s="38"/>
      <c r="XO276" s="38"/>
      <c r="XP276" s="38"/>
      <c r="XQ276" s="38"/>
      <c r="XR276" s="38"/>
      <c r="XS276" s="38"/>
      <c r="XT276" s="38"/>
      <c r="XU276" s="38"/>
      <c r="XV276" s="38"/>
      <c r="XW276" s="38"/>
      <c r="XX276" s="38"/>
      <c r="XY276" s="38"/>
      <c r="XZ276" s="38"/>
      <c r="YA276" s="38"/>
      <c r="YB276" s="38"/>
      <c r="YC276" s="38"/>
      <c r="YD276" s="38"/>
      <c r="YE276" s="38"/>
      <c r="YF276" s="38"/>
      <c r="YG276" s="38"/>
      <c r="YH276" s="38"/>
      <c r="YI276" s="38"/>
      <c r="YJ276" s="38"/>
      <c r="YK276" s="38"/>
      <c r="YL276" s="38"/>
      <c r="YM276" s="38"/>
      <c r="YN276" s="38"/>
      <c r="YO276" s="38"/>
      <c r="YP276" s="38"/>
      <c r="YQ276" s="38"/>
      <c r="YR276" s="38"/>
      <c r="YS276" s="38"/>
      <c r="YT276" s="38"/>
      <c r="YU276" s="38"/>
      <c r="YV276" s="38"/>
      <c r="YW276" s="38"/>
      <c r="YX276" s="38"/>
      <c r="YY276" s="38"/>
      <c r="YZ276" s="38"/>
      <c r="ZA276" s="38"/>
      <c r="ZB276" s="38"/>
      <c r="ZC276" s="38"/>
      <c r="ZD276" s="38"/>
      <c r="ZE276" s="38"/>
      <c r="ZF276" s="38"/>
      <c r="ZG276" s="38"/>
      <c r="ZH276" s="38"/>
      <c r="ZI276" s="38"/>
      <c r="ZJ276" s="38"/>
      <c r="ZK276" s="38"/>
      <c r="ZL276" s="38"/>
      <c r="ZM276" s="38"/>
      <c r="ZN276" s="38"/>
      <c r="ZO276" s="38"/>
      <c r="ZP276" s="38"/>
      <c r="ZQ276" s="38"/>
      <c r="ZR276" s="38"/>
      <c r="ZS276" s="38"/>
      <c r="ZT276" s="38"/>
      <c r="ZU276" s="38"/>
      <c r="ZV276" s="38"/>
      <c r="ZW276" s="38"/>
      <c r="ZX276" s="38"/>
      <c r="ZY276" s="38"/>
      <c r="ZZ276" s="38"/>
      <c r="AAA276" s="38"/>
      <c r="AAB276" s="38"/>
      <c r="AAC276" s="38"/>
      <c r="AAD276" s="38"/>
      <c r="AAE276" s="38"/>
      <c r="AAF276" s="38"/>
      <c r="AAG276" s="38"/>
      <c r="AAH276" s="38"/>
      <c r="AAI276" s="38"/>
      <c r="AAJ276" s="31">
        <f t="shared" si="26"/>
        <v>0</v>
      </c>
      <c r="AAK276" s="5"/>
      <c r="AAL276" s="7"/>
      <c r="AAM276" s="7"/>
      <c r="AAN276" s="7"/>
      <c r="AAO276" s="7"/>
      <c r="AAP276" s="7"/>
      <c r="AAQ276" s="7"/>
      <c r="AAR276" s="7"/>
      <c r="AAS276" s="7"/>
      <c r="AAT276" s="7"/>
      <c r="AAU276" s="7"/>
      <c r="AAV276" s="7"/>
      <c r="AAW276" s="7"/>
      <c r="AAX276" s="7"/>
      <c r="AAY276" s="7"/>
      <c r="AAZ276" s="7"/>
      <c r="ABA276" s="7"/>
      <c r="ABB276" s="7"/>
      <c r="ABC276" s="7"/>
      <c r="ABD276" s="7"/>
      <c r="ABE276" s="7"/>
      <c r="ABF276" s="7"/>
      <c r="ABG276" s="7"/>
      <c r="ABH276" s="7"/>
    </row>
    <row r="277" spans="1:736" ht="12.75" customHeight="1" x14ac:dyDescent="0.25">
      <c r="A277" s="43" t="s">
        <v>166</v>
      </c>
      <c r="B277" s="77">
        <f t="shared" si="25"/>
        <v>10</v>
      </c>
      <c r="C277" s="69">
        <v>10</v>
      </c>
      <c r="D277" s="71">
        <v>43332</v>
      </c>
      <c r="E277" s="79">
        <v>43.55</v>
      </c>
      <c r="F277" s="79">
        <f t="shared" si="28"/>
        <v>435.5</v>
      </c>
      <c r="G277" s="77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  <c r="AL277" s="38"/>
      <c r="AM277" s="38"/>
      <c r="AN277" s="38"/>
      <c r="AO277" s="38"/>
      <c r="AP277" s="38"/>
      <c r="AQ277" s="38"/>
      <c r="AR277" s="38"/>
      <c r="AS277" s="38"/>
      <c r="AT277" s="38"/>
      <c r="AU277" s="38"/>
      <c r="AV277" s="38"/>
      <c r="AW277" s="38"/>
      <c r="AX277" s="38"/>
      <c r="AY277" s="38"/>
      <c r="AZ277" s="38"/>
      <c r="BA277" s="38"/>
      <c r="BB277" s="38"/>
      <c r="BC277" s="38"/>
      <c r="BD277" s="38"/>
      <c r="BE277" s="38"/>
      <c r="BF277" s="38"/>
      <c r="BG277" s="38"/>
      <c r="BH277" s="38"/>
      <c r="BI277" s="38"/>
      <c r="BJ277" s="38"/>
      <c r="BK277" s="38"/>
      <c r="BL277" s="38"/>
      <c r="BM277" s="38"/>
      <c r="BN277" s="38"/>
      <c r="BO277" s="38"/>
      <c r="BP277" s="38"/>
      <c r="BQ277" s="38"/>
      <c r="BR277" s="38"/>
      <c r="BS277" s="38"/>
      <c r="BT277" s="38"/>
      <c r="BU277" s="38"/>
      <c r="BV277" s="38"/>
      <c r="BW277" s="38"/>
      <c r="BX277" s="38"/>
      <c r="BY277" s="38"/>
      <c r="BZ277" s="38"/>
      <c r="CA277" s="38"/>
      <c r="CB277" s="38"/>
      <c r="CC277" s="38"/>
      <c r="CD277" s="38"/>
      <c r="CE277" s="38"/>
      <c r="CF277" s="38"/>
      <c r="CG277" s="38"/>
      <c r="CH277" s="38"/>
      <c r="CI277" s="38"/>
      <c r="CJ277" s="38"/>
      <c r="CK277" s="38"/>
      <c r="CL277" s="38"/>
      <c r="CM277" s="38"/>
      <c r="CN277" s="38"/>
      <c r="CO277" s="38"/>
      <c r="CP277" s="38"/>
      <c r="CQ277" s="38"/>
      <c r="CR277" s="38"/>
      <c r="CS277" s="38"/>
      <c r="CT277" s="38"/>
      <c r="CU277" s="38"/>
      <c r="CV277" s="38"/>
      <c r="CW277" s="38"/>
      <c r="CX277" s="38"/>
      <c r="CY277" s="38"/>
      <c r="CZ277" s="38"/>
      <c r="DA277" s="38"/>
      <c r="DB277" s="38"/>
      <c r="DC277" s="38"/>
      <c r="DD277" s="38"/>
      <c r="DE277" s="38"/>
      <c r="DF277" s="38"/>
      <c r="DG277" s="38"/>
      <c r="DH277" s="38"/>
      <c r="DI277" s="38"/>
      <c r="DJ277" s="38"/>
      <c r="DK277" s="38"/>
      <c r="DL277" s="38"/>
      <c r="DM277" s="38"/>
      <c r="DN277" s="38"/>
      <c r="DO277" s="38"/>
      <c r="DP277" s="38"/>
      <c r="DQ277" s="38"/>
      <c r="DR277" s="38"/>
      <c r="DS277" s="38"/>
      <c r="DT277" s="38"/>
      <c r="DU277" s="38"/>
      <c r="DV277" s="38"/>
      <c r="DW277" s="38"/>
      <c r="DX277" s="38"/>
      <c r="DY277" s="38"/>
      <c r="DZ277" s="38"/>
      <c r="EA277" s="38"/>
      <c r="EB277" s="38"/>
      <c r="EC277" s="38"/>
      <c r="ED277" s="38"/>
      <c r="EE277" s="38"/>
      <c r="EF277" s="38"/>
      <c r="EG277" s="38"/>
      <c r="EH277" s="38"/>
      <c r="EI277" s="38"/>
      <c r="EJ277" s="38"/>
      <c r="EK277" s="38"/>
      <c r="EL277" s="38"/>
      <c r="EM277" s="38"/>
      <c r="EN277" s="38"/>
      <c r="EO277" s="38"/>
      <c r="EP277" s="38"/>
      <c r="EQ277" s="38"/>
      <c r="ER277" s="38"/>
      <c r="ES277" s="38"/>
      <c r="ET277" s="38"/>
      <c r="EU277" s="38"/>
      <c r="EV277" s="38"/>
      <c r="EW277" s="38"/>
      <c r="EX277" s="38"/>
      <c r="EY277" s="38"/>
      <c r="EZ277" s="38"/>
      <c r="FA277" s="38"/>
      <c r="FB277" s="38"/>
      <c r="FC277" s="38"/>
      <c r="FD277" s="38"/>
      <c r="FE277" s="38"/>
      <c r="FF277" s="38"/>
      <c r="FG277" s="38"/>
      <c r="FH277" s="38"/>
      <c r="FI277" s="38"/>
      <c r="FJ277" s="38"/>
      <c r="FK277" s="38"/>
      <c r="FL277" s="38"/>
      <c r="FM277" s="38"/>
      <c r="FN277" s="38"/>
      <c r="FO277" s="38"/>
      <c r="FP277" s="38"/>
      <c r="FQ277" s="38"/>
      <c r="FR277" s="38"/>
      <c r="FS277" s="38"/>
      <c r="FT277" s="38"/>
      <c r="FU277" s="38"/>
      <c r="FV277" s="38"/>
      <c r="FW277" s="38"/>
      <c r="FX277" s="38"/>
      <c r="FY277" s="38"/>
      <c r="FZ277" s="38"/>
      <c r="GA277" s="38"/>
      <c r="GB277" s="38"/>
      <c r="GC277" s="38"/>
      <c r="GD277" s="38"/>
      <c r="GE277" s="38"/>
      <c r="GF277" s="38"/>
      <c r="GG277" s="38"/>
      <c r="GH277" s="38"/>
      <c r="GI277" s="38"/>
      <c r="GJ277" s="38"/>
      <c r="GK277" s="38"/>
      <c r="GL277" s="38"/>
      <c r="GM277" s="38"/>
      <c r="GN277" s="38"/>
      <c r="GO277" s="38"/>
      <c r="GP277" s="38"/>
      <c r="GQ277" s="38"/>
      <c r="GR277" s="38"/>
      <c r="GS277" s="38"/>
      <c r="GT277" s="38"/>
      <c r="GU277" s="38"/>
      <c r="GV277" s="38"/>
      <c r="GW277" s="38"/>
      <c r="GX277" s="38"/>
      <c r="GY277" s="38"/>
      <c r="GZ277" s="38"/>
      <c r="HA277" s="38"/>
      <c r="HB277" s="38"/>
      <c r="HC277" s="38"/>
      <c r="HD277" s="38"/>
      <c r="HE277" s="38"/>
      <c r="HF277" s="38"/>
      <c r="HG277" s="38"/>
      <c r="HH277" s="38"/>
      <c r="HI277" s="38"/>
      <c r="HJ277" s="38"/>
      <c r="HK277" s="38"/>
      <c r="HL277" s="38"/>
      <c r="HM277" s="38"/>
      <c r="HN277" s="38"/>
      <c r="HO277" s="38"/>
      <c r="HP277" s="38"/>
      <c r="HQ277" s="38"/>
      <c r="HR277" s="38"/>
      <c r="HS277" s="38"/>
      <c r="HT277" s="38"/>
      <c r="HU277" s="38"/>
      <c r="HV277" s="38"/>
      <c r="HW277" s="38"/>
      <c r="HX277" s="38"/>
      <c r="HY277" s="38"/>
      <c r="HZ277" s="38"/>
      <c r="IA277" s="38"/>
      <c r="IB277" s="38"/>
      <c r="IC277" s="38"/>
      <c r="ID277" s="38"/>
      <c r="IE277" s="38"/>
      <c r="IF277" s="38"/>
      <c r="IG277" s="38"/>
      <c r="IH277" s="38"/>
      <c r="II277" s="38"/>
      <c r="IJ277" s="38"/>
      <c r="IK277" s="38"/>
      <c r="IL277" s="38"/>
      <c r="IM277" s="38"/>
      <c r="IN277" s="38"/>
      <c r="IO277" s="38"/>
      <c r="IP277" s="38"/>
      <c r="IQ277" s="38"/>
      <c r="IR277" s="38"/>
      <c r="IS277" s="38"/>
      <c r="IT277" s="38"/>
      <c r="IU277" s="38"/>
      <c r="IV277" s="38"/>
      <c r="IW277" s="38"/>
      <c r="IX277" s="38"/>
      <c r="IY277" s="38">
        <v>10</v>
      </c>
      <c r="IZ277" s="38"/>
      <c r="JA277" s="38"/>
      <c r="JB277" s="38"/>
      <c r="JC277" s="38"/>
      <c r="JD277" s="38"/>
      <c r="JE277" s="38"/>
      <c r="JF277" s="38"/>
      <c r="JG277" s="38"/>
      <c r="JH277" s="38"/>
      <c r="JI277" s="38"/>
      <c r="JJ277" s="38"/>
      <c r="JK277" s="38"/>
      <c r="JL277" s="38"/>
      <c r="JM277" s="38"/>
      <c r="JN277" s="38"/>
      <c r="JO277" s="38"/>
      <c r="JP277" s="38"/>
      <c r="JQ277" s="38"/>
      <c r="JR277" s="38"/>
      <c r="JS277" s="38"/>
      <c r="JT277" s="38"/>
      <c r="JU277" s="38"/>
      <c r="JV277" s="38"/>
      <c r="JW277" s="38"/>
      <c r="JX277" s="38"/>
      <c r="JY277" s="38"/>
      <c r="JZ277" s="38"/>
      <c r="KA277" s="38"/>
      <c r="KB277" s="38"/>
      <c r="KC277" s="38"/>
      <c r="KD277" s="38"/>
      <c r="KE277" s="38"/>
      <c r="KF277" s="38"/>
      <c r="KG277" s="38"/>
      <c r="KH277" s="38"/>
      <c r="KI277" s="38"/>
      <c r="KJ277" s="38"/>
      <c r="KK277" s="38"/>
      <c r="KL277" s="38"/>
      <c r="KM277" s="38"/>
      <c r="KN277" s="38"/>
      <c r="KO277" s="38"/>
      <c r="KP277" s="38"/>
      <c r="KQ277" s="38"/>
      <c r="KR277" s="38"/>
      <c r="KS277" s="38"/>
      <c r="KT277" s="38"/>
      <c r="KU277" s="38"/>
      <c r="KV277" s="38"/>
      <c r="KW277" s="38"/>
      <c r="KX277" s="38"/>
      <c r="KY277" s="38"/>
      <c r="KZ277" s="38"/>
      <c r="LA277" s="38"/>
      <c r="LB277" s="38"/>
      <c r="LC277" s="38"/>
      <c r="LD277" s="38"/>
      <c r="LE277" s="38"/>
      <c r="LF277" s="38">
        <v>10</v>
      </c>
      <c r="LG277" s="38"/>
      <c r="LH277" s="38"/>
      <c r="LI277" s="38"/>
      <c r="LJ277" s="38"/>
      <c r="LK277" s="38"/>
      <c r="LL277" s="38"/>
      <c r="LM277" s="38"/>
      <c r="LN277" s="38"/>
      <c r="LO277" s="38"/>
      <c r="LP277" s="38"/>
      <c r="LQ277" s="38"/>
      <c r="LR277" s="38"/>
      <c r="LS277" s="38"/>
      <c r="LT277" s="38"/>
      <c r="LU277" s="38"/>
      <c r="LV277" s="38"/>
      <c r="LW277" s="38"/>
      <c r="LX277" s="38"/>
      <c r="LY277" s="38"/>
      <c r="LZ277" s="38"/>
      <c r="MA277" s="38"/>
      <c r="MB277" s="38"/>
      <c r="MC277" s="38"/>
      <c r="MD277" s="38"/>
      <c r="ME277" s="38"/>
      <c r="MF277" s="38"/>
      <c r="MG277" s="38"/>
      <c r="MH277" s="38"/>
      <c r="MI277" s="38"/>
      <c r="MJ277" s="38"/>
      <c r="MK277" s="38"/>
      <c r="ML277" s="38"/>
      <c r="MM277" s="38"/>
      <c r="MN277" s="38"/>
      <c r="MO277" s="38"/>
      <c r="MP277" s="38"/>
      <c r="MQ277" s="38"/>
      <c r="MR277" s="38"/>
      <c r="MS277" s="38"/>
      <c r="MT277" s="38"/>
      <c r="MU277" s="38"/>
      <c r="MV277" s="38"/>
      <c r="MW277" s="38"/>
      <c r="MX277" s="38"/>
      <c r="MY277" s="38"/>
      <c r="MZ277" s="38"/>
      <c r="NA277" s="38"/>
      <c r="NB277" s="38"/>
      <c r="NC277" s="38"/>
      <c r="ND277" s="38"/>
      <c r="NE277" s="38"/>
      <c r="NF277" s="38"/>
      <c r="NG277" s="38"/>
      <c r="NH277" s="38"/>
      <c r="NI277" s="38"/>
      <c r="NJ277" s="38"/>
      <c r="NK277" s="38"/>
      <c r="NL277" s="38"/>
      <c r="NM277" s="38">
        <v>9</v>
      </c>
      <c r="NN277" s="38"/>
      <c r="NO277" s="38"/>
      <c r="NP277" s="38"/>
      <c r="NQ277" s="38"/>
      <c r="NR277" s="38"/>
      <c r="NS277" s="38"/>
      <c r="NT277" s="38"/>
      <c r="NU277" s="38"/>
      <c r="NV277" s="38"/>
      <c r="NW277" s="38"/>
      <c r="NX277" s="38"/>
      <c r="NY277" s="38"/>
      <c r="NZ277" s="38"/>
      <c r="OA277" s="38">
        <v>9</v>
      </c>
      <c r="OB277" s="38"/>
      <c r="OC277" s="38"/>
      <c r="OD277" s="38"/>
      <c r="OE277" s="38"/>
      <c r="OF277" s="38"/>
      <c r="OG277" s="38"/>
      <c r="OH277" s="38"/>
      <c r="OI277" s="38"/>
      <c r="OJ277" s="38"/>
      <c r="OK277" s="38"/>
      <c r="OL277" s="38"/>
      <c r="OM277" s="38"/>
      <c r="ON277" s="38"/>
      <c r="OO277" s="38"/>
      <c r="OP277" s="38"/>
      <c r="OQ277" s="38"/>
      <c r="OR277" s="38"/>
      <c r="OS277" s="38"/>
      <c r="OT277" s="38"/>
      <c r="OU277" s="38"/>
      <c r="OV277" s="38"/>
      <c r="OW277" s="38"/>
      <c r="OX277" s="38"/>
      <c r="OY277" s="38"/>
      <c r="OZ277" s="38"/>
      <c r="PA277" s="38"/>
      <c r="PB277" s="38"/>
      <c r="PC277" s="38"/>
      <c r="PD277" s="38"/>
      <c r="PE277" s="38"/>
      <c r="PF277" s="38"/>
      <c r="PG277" s="38"/>
      <c r="PH277" s="38"/>
      <c r="PI277" s="38"/>
      <c r="PJ277" s="38"/>
      <c r="PK277" s="38"/>
      <c r="PL277" s="38"/>
      <c r="PM277" s="38"/>
      <c r="PN277" s="38"/>
      <c r="PO277" s="38"/>
      <c r="PP277" s="38"/>
      <c r="PQ277" s="38"/>
      <c r="PR277" s="38"/>
      <c r="PS277" s="38"/>
      <c r="PT277" s="38"/>
      <c r="PU277" s="38"/>
      <c r="PV277" s="38"/>
      <c r="PW277" s="38"/>
      <c r="PX277" s="38"/>
      <c r="PY277" s="38"/>
      <c r="PZ277" s="38"/>
      <c r="QA277" s="38"/>
      <c r="QB277" s="38"/>
      <c r="QC277" s="38">
        <v>10</v>
      </c>
      <c r="QD277" s="38"/>
      <c r="QE277" s="38"/>
      <c r="QF277" s="38"/>
      <c r="QG277" s="38"/>
      <c r="QH277" s="38"/>
      <c r="QI277" s="38"/>
      <c r="QJ277" s="38"/>
      <c r="QK277" s="38"/>
      <c r="QL277" s="38"/>
      <c r="QM277" s="38"/>
      <c r="QN277" s="38"/>
      <c r="QO277" s="38"/>
      <c r="QP277" s="38"/>
      <c r="QQ277" s="38"/>
      <c r="QR277" s="38"/>
      <c r="QS277" s="38"/>
      <c r="QT277" s="38"/>
      <c r="QU277" s="38"/>
      <c r="QV277" s="38"/>
      <c r="QW277" s="38">
        <v>10</v>
      </c>
      <c r="QX277" s="38"/>
      <c r="QY277" s="38"/>
      <c r="QZ277" s="38"/>
      <c r="RA277" s="38"/>
      <c r="RB277" s="38"/>
      <c r="RC277" s="38"/>
      <c r="RD277" s="38"/>
      <c r="RE277" s="38"/>
      <c r="RF277" s="38"/>
      <c r="RG277" s="38"/>
      <c r="RH277" s="38"/>
      <c r="RI277" s="38"/>
      <c r="RJ277" s="38"/>
      <c r="RK277" s="38"/>
      <c r="RL277" s="38"/>
      <c r="RM277" s="38"/>
      <c r="RN277" s="38"/>
      <c r="RO277" s="38"/>
      <c r="RP277" s="38"/>
      <c r="RQ277" s="38"/>
      <c r="RR277" s="38"/>
      <c r="RS277" s="38"/>
      <c r="RT277" s="38"/>
      <c r="RU277" s="38"/>
      <c r="RV277" s="38"/>
      <c r="RW277" s="38"/>
      <c r="RX277" s="38"/>
      <c r="RY277" s="38"/>
      <c r="RZ277" s="38"/>
      <c r="SA277" s="38"/>
      <c r="SB277" s="38"/>
      <c r="SC277" s="38"/>
      <c r="SD277" s="38"/>
      <c r="SE277" s="38"/>
      <c r="SF277" s="38"/>
      <c r="SG277" s="38"/>
      <c r="SH277" s="38"/>
      <c r="SI277" s="38"/>
      <c r="SJ277" s="38"/>
      <c r="SK277" s="38"/>
      <c r="SL277" s="38"/>
      <c r="SM277" s="38"/>
      <c r="SN277" s="38"/>
      <c r="SO277" s="38"/>
      <c r="SP277" s="38"/>
      <c r="SQ277" s="38"/>
      <c r="SR277" s="38"/>
      <c r="SS277" s="38"/>
      <c r="ST277" s="38"/>
      <c r="SU277" s="38"/>
      <c r="SV277" s="38"/>
      <c r="SW277" s="38"/>
      <c r="SX277" s="38"/>
      <c r="SY277" s="38"/>
      <c r="SZ277" s="38"/>
      <c r="TA277" s="38"/>
      <c r="TB277" s="38"/>
      <c r="TC277" s="38"/>
      <c r="TD277" s="38"/>
      <c r="TE277" s="38"/>
      <c r="TF277" s="38"/>
      <c r="TG277" s="38"/>
      <c r="TH277" s="38"/>
      <c r="TI277" s="38"/>
      <c r="TJ277" s="38"/>
      <c r="TK277" s="38"/>
      <c r="TL277" s="38"/>
      <c r="TM277" s="38"/>
      <c r="TN277" s="38"/>
      <c r="TO277" s="38"/>
      <c r="TP277" s="38"/>
      <c r="TQ277" s="38"/>
      <c r="TR277" s="38"/>
      <c r="TS277" s="38"/>
      <c r="TT277" s="38"/>
      <c r="TU277" s="38"/>
      <c r="TV277" s="38"/>
      <c r="TW277" s="38"/>
      <c r="TX277" s="38"/>
      <c r="TY277" s="38"/>
      <c r="TZ277" s="38"/>
      <c r="UA277" s="38"/>
      <c r="UB277" s="38"/>
      <c r="UC277" s="38"/>
      <c r="UD277" s="38"/>
      <c r="UE277" s="38"/>
      <c r="UF277" s="38"/>
      <c r="UG277" s="38"/>
      <c r="UH277" s="38"/>
      <c r="UI277" s="38"/>
      <c r="UJ277" s="38"/>
      <c r="UK277" s="38"/>
      <c r="UL277" s="38"/>
      <c r="UM277" s="38"/>
      <c r="UN277" s="38"/>
      <c r="UO277" s="38"/>
      <c r="UP277" s="38"/>
      <c r="UQ277" s="38"/>
      <c r="UR277" s="38"/>
      <c r="US277" s="38"/>
      <c r="UT277" s="38"/>
      <c r="UU277" s="38"/>
      <c r="UV277" s="38"/>
      <c r="UW277" s="38"/>
      <c r="UX277" s="38"/>
      <c r="UY277" s="38"/>
      <c r="UZ277" s="38"/>
      <c r="VA277" s="38"/>
      <c r="VB277" s="38"/>
      <c r="VC277" s="38"/>
      <c r="VD277" s="38"/>
      <c r="VE277" s="38"/>
      <c r="VF277" s="38"/>
      <c r="VG277" s="38"/>
      <c r="VH277" s="38"/>
      <c r="VI277" s="38"/>
      <c r="VJ277" s="38"/>
      <c r="VK277" s="38"/>
      <c r="VL277" s="38"/>
      <c r="VM277" s="38"/>
      <c r="VN277" s="38"/>
      <c r="VO277" s="38"/>
      <c r="VP277" s="38"/>
      <c r="VQ277" s="38"/>
      <c r="VR277" s="38"/>
      <c r="VS277" s="38"/>
      <c r="VT277" s="38"/>
      <c r="VU277" s="38"/>
      <c r="VV277" s="38"/>
      <c r="VW277" s="38"/>
      <c r="VX277" s="38"/>
      <c r="VY277" s="38"/>
      <c r="VZ277" s="38"/>
      <c r="WA277" s="38"/>
      <c r="WB277" s="38"/>
      <c r="WC277" s="38"/>
      <c r="WD277" s="38"/>
      <c r="WE277" s="38"/>
      <c r="WF277" s="38"/>
      <c r="WG277" s="38"/>
      <c r="WH277" s="38"/>
      <c r="WI277" s="38"/>
      <c r="WJ277" s="38"/>
      <c r="WK277" s="38"/>
      <c r="WL277" s="38"/>
      <c r="WM277" s="38"/>
      <c r="WN277" s="38"/>
      <c r="WO277" s="38"/>
      <c r="WP277" s="38"/>
      <c r="WQ277" s="38"/>
      <c r="WR277" s="38"/>
      <c r="WS277" s="38"/>
      <c r="WT277" s="38"/>
      <c r="WU277" s="38"/>
      <c r="WV277" s="38"/>
      <c r="WW277" s="38"/>
      <c r="WX277" s="38"/>
      <c r="WY277" s="38"/>
      <c r="WZ277" s="38"/>
      <c r="XA277" s="38"/>
      <c r="XB277" s="38"/>
      <c r="XC277" s="38"/>
      <c r="XD277" s="38"/>
      <c r="XE277" s="38"/>
      <c r="XF277" s="38"/>
      <c r="XG277" s="38"/>
      <c r="XH277" s="38"/>
      <c r="XI277" s="38"/>
      <c r="XJ277" s="38"/>
      <c r="XK277" s="38"/>
      <c r="XL277" s="38"/>
      <c r="XM277" s="38"/>
      <c r="XN277" s="38"/>
      <c r="XO277" s="38"/>
      <c r="XP277" s="38"/>
      <c r="XQ277" s="38"/>
      <c r="XR277" s="38"/>
      <c r="XS277" s="38"/>
      <c r="XT277" s="38"/>
      <c r="XU277" s="38"/>
      <c r="XV277" s="38"/>
      <c r="XW277" s="38"/>
      <c r="XX277" s="38"/>
      <c r="XY277" s="38"/>
      <c r="XZ277" s="38"/>
      <c r="YA277" s="38"/>
      <c r="YB277" s="38"/>
      <c r="YC277" s="38"/>
      <c r="YD277" s="38"/>
      <c r="YE277" s="38"/>
      <c r="YF277" s="38"/>
      <c r="YG277" s="38"/>
      <c r="YH277" s="38"/>
      <c r="YI277" s="38"/>
      <c r="YJ277" s="38"/>
      <c r="YK277" s="38"/>
      <c r="YL277" s="38"/>
      <c r="YM277" s="38"/>
      <c r="YN277" s="38"/>
      <c r="YO277" s="38"/>
      <c r="YP277" s="38"/>
      <c r="YQ277" s="38"/>
      <c r="YR277" s="38"/>
      <c r="YS277" s="38"/>
      <c r="YT277" s="38"/>
      <c r="YU277" s="38"/>
      <c r="YV277" s="38"/>
      <c r="YW277" s="38"/>
      <c r="YX277" s="38"/>
      <c r="YY277" s="38"/>
      <c r="YZ277" s="38"/>
      <c r="ZA277" s="38"/>
      <c r="ZB277" s="38"/>
      <c r="ZC277" s="38"/>
      <c r="ZD277" s="38"/>
      <c r="ZE277" s="38"/>
      <c r="ZF277" s="38"/>
      <c r="ZG277" s="38"/>
      <c r="ZH277" s="38"/>
      <c r="ZI277" s="38"/>
      <c r="ZJ277" s="38"/>
      <c r="ZK277" s="38"/>
      <c r="ZL277" s="38"/>
      <c r="ZM277" s="38"/>
      <c r="ZN277" s="38"/>
      <c r="ZO277" s="38"/>
      <c r="ZP277" s="38"/>
      <c r="ZQ277" s="38"/>
      <c r="ZR277" s="38"/>
      <c r="ZS277" s="38"/>
      <c r="ZT277" s="38"/>
      <c r="ZU277" s="38"/>
      <c r="ZV277" s="38"/>
      <c r="ZW277" s="38"/>
      <c r="ZX277" s="38"/>
      <c r="ZY277" s="38"/>
      <c r="ZZ277" s="38"/>
      <c r="AAA277" s="38"/>
      <c r="AAB277" s="38"/>
      <c r="AAC277" s="38"/>
      <c r="AAD277" s="38"/>
      <c r="AAE277" s="38"/>
      <c r="AAF277" s="38"/>
      <c r="AAG277" s="38"/>
      <c r="AAH277" s="38"/>
      <c r="AAI277" s="38"/>
      <c r="AAJ277" s="31">
        <f t="shared" si="26"/>
        <v>0</v>
      </c>
      <c r="AAK277" s="5"/>
      <c r="AAL277" s="7"/>
      <c r="AAM277" s="7"/>
      <c r="AAN277" s="7"/>
      <c r="AAO277" s="7"/>
      <c r="AAP277" s="7"/>
      <c r="AAQ277" s="7"/>
      <c r="AAR277" s="7"/>
      <c r="AAS277" s="7"/>
      <c r="AAT277" s="7"/>
      <c r="AAU277" s="7"/>
      <c r="AAV277" s="7"/>
      <c r="AAW277" s="7"/>
      <c r="AAX277" s="7"/>
      <c r="AAY277" s="7"/>
      <c r="AAZ277" s="7"/>
      <c r="ABA277" s="7"/>
      <c r="ABB277" s="7"/>
      <c r="ABC277" s="7"/>
      <c r="ABD277" s="7"/>
      <c r="ABE277" s="7"/>
      <c r="ABF277" s="7"/>
      <c r="ABG277" s="7"/>
      <c r="ABH277" s="7"/>
    </row>
    <row r="278" spans="1:736" ht="15.6" x14ac:dyDescent="0.3">
      <c r="A278" s="20" t="s">
        <v>21</v>
      </c>
      <c r="B278" s="106">
        <f>SUM(B4:B277)</f>
        <v>2132.6999999999998</v>
      </c>
      <c r="C278" s="68"/>
      <c r="D278" s="73"/>
      <c r="E278" s="74"/>
      <c r="F278" s="93">
        <f>SUM(F4:F277)</f>
        <v>37300.780000000006</v>
      </c>
      <c r="G278" s="21">
        <f>SUM(G4:G277)</f>
        <v>855.8</v>
      </c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  <c r="AL278" s="38"/>
      <c r="AM278" s="38"/>
      <c r="AN278" s="38"/>
      <c r="AO278" s="38"/>
      <c r="AP278" s="38"/>
      <c r="AQ278" s="38"/>
      <c r="AR278" s="38"/>
      <c r="AS278" s="38"/>
      <c r="AT278" s="38"/>
      <c r="AU278" s="38"/>
      <c r="AV278" s="38"/>
      <c r="AW278" s="38"/>
      <c r="AX278" s="38"/>
      <c r="AY278" s="38"/>
      <c r="AZ278" s="38"/>
      <c r="BA278" s="38"/>
      <c r="BB278" s="38"/>
      <c r="BC278" s="38"/>
      <c r="BD278" s="38"/>
      <c r="BE278" s="38"/>
      <c r="BF278" s="38"/>
      <c r="BG278" s="38"/>
      <c r="BH278" s="38"/>
      <c r="BI278" s="38"/>
      <c r="BJ278" s="38"/>
      <c r="BK278" s="38"/>
      <c r="BL278" s="38"/>
      <c r="BM278" s="38"/>
      <c r="BN278" s="38"/>
      <c r="BO278" s="38"/>
      <c r="BP278" s="38"/>
      <c r="BQ278" s="38"/>
      <c r="BR278" s="38"/>
      <c r="BS278" s="38"/>
      <c r="BT278" s="38"/>
      <c r="BU278" s="38"/>
      <c r="BV278" s="38"/>
      <c r="BW278" s="38"/>
      <c r="BX278" s="38"/>
      <c r="BY278" s="38"/>
      <c r="BZ278" s="38"/>
      <c r="CA278" s="38"/>
      <c r="CB278" s="38"/>
      <c r="CC278" s="38"/>
      <c r="CD278" s="38"/>
      <c r="CE278" s="38"/>
      <c r="CF278" s="38"/>
      <c r="CG278" s="38"/>
      <c r="CH278" s="38"/>
      <c r="CI278" s="38"/>
      <c r="CJ278" s="38"/>
      <c r="CK278" s="38"/>
      <c r="CL278" s="38"/>
      <c r="CM278" s="38"/>
      <c r="CN278" s="38"/>
      <c r="CO278" s="38"/>
      <c r="CP278" s="38"/>
      <c r="CQ278" s="38"/>
      <c r="CR278" s="38"/>
      <c r="CS278" s="38"/>
      <c r="CT278" s="38"/>
      <c r="CU278" s="38"/>
      <c r="CV278" s="38"/>
      <c r="CW278" s="38"/>
      <c r="CX278" s="38"/>
      <c r="CY278" s="38"/>
      <c r="CZ278" s="38"/>
      <c r="DA278" s="38"/>
      <c r="DB278" s="38"/>
      <c r="DC278" s="38"/>
      <c r="DD278" s="38"/>
      <c r="DE278" s="38"/>
      <c r="DF278" s="38"/>
      <c r="DG278" s="38"/>
      <c r="DH278" s="38"/>
      <c r="DI278" s="38"/>
      <c r="DJ278" s="38"/>
      <c r="DK278" s="38"/>
      <c r="DL278" s="38"/>
      <c r="DM278" s="38"/>
      <c r="DN278" s="38"/>
      <c r="DO278" s="38"/>
      <c r="DP278" s="38"/>
      <c r="DQ278" s="38"/>
      <c r="DR278" s="38"/>
      <c r="DS278" s="38"/>
      <c r="DT278" s="38"/>
      <c r="DU278" s="38"/>
      <c r="DV278" s="38"/>
      <c r="DW278" s="38"/>
      <c r="DX278" s="38"/>
      <c r="DY278" s="38"/>
      <c r="DZ278" s="38"/>
      <c r="EA278" s="38"/>
      <c r="EB278" s="38"/>
      <c r="EC278" s="38"/>
      <c r="ED278" s="38"/>
      <c r="EE278" s="38"/>
      <c r="EF278" s="38"/>
      <c r="EG278" s="38"/>
      <c r="EH278" s="38"/>
      <c r="EI278" s="38"/>
      <c r="EJ278" s="38"/>
      <c r="EK278" s="38"/>
      <c r="EL278" s="38"/>
      <c r="EM278" s="38"/>
      <c r="EN278" s="38"/>
      <c r="EO278" s="38"/>
      <c r="EP278" s="38"/>
      <c r="EQ278" s="38"/>
      <c r="ER278" s="38"/>
      <c r="ES278" s="38"/>
      <c r="ET278" s="38"/>
      <c r="EU278" s="38"/>
      <c r="EV278" s="38"/>
      <c r="EW278" s="38"/>
      <c r="EX278" s="38"/>
      <c r="EY278" s="38"/>
      <c r="EZ278" s="38"/>
      <c r="FA278" s="38"/>
      <c r="FB278" s="38"/>
      <c r="FC278" s="38"/>
      <c r="FD278" s="38"/>
      <c r="FE278" s="38"/>
      <c r="FF278" s="38"/>
      <c r="FG278" s="38"/>
      <c r="FH278" s="38"/>
      <c r="FI278" s="38"/>
      <c r="FJ278" s="38"/>
      <c r="FK278" s="38"/>
      <c r="FL278" s="38"/>
      <c r="FM278" s="38"/>
      <c r="FN278" s="38"/>
      <c r="FO278" s="38"/>
      <c r="FP278" s="38"/>
      <c r="FQ278" s="38"/>
      <c r="FR278" s="38"/>
      <c r="FS278" s="38"/>
      <c r="FT278" s="38"/>
      <c r="FU278" s="38"/>
      <c r="FV278" s="38"/>
      <c r="FW278" s="38"/>
      <c r="FX278" s="38"/>
      <c r="FY278" s="38"/>
      <c r="FZ278" s="38"/>
      <c r="GA278" s="38"/>
      <c r="GB278" s="38"/>
      <c r="GC278" s="38"/>
      <c r="GD278" s="38"/>
      <c r="GE278" s="38"/>
      <c r="GF278" s="38"/>
      <c r="GG278" s="38"/>
      <c r="GH278" s="38"/>
      <c r="GI278" s="38"/>
      <c r="GJ278" s="38"/>
      <c r="GK278" s="38"/>
      <c r="GL278" s="38"/>
      <c r="GM278" s="38"/>
      <c r="GN278" s="38"/>
      <c r="GO278" s="38"/>
      <c r="GP278" s="38"/>
      <c r="GQ278" s="38"/>
      <c r="GR278" s="38"/>
      <c r="GS278" s="38"/>
      <c r="GT278" s="38"/>
      <c r="GU278" s="38"/>
      <c r="GV278" s="38"/>
      <c r="GW278" s="38"/>
      <c r="GX278" s="38"/>
      <c r="GY278" s="38"/>
      <c r="GZ278" s="38"/>
      <c r="HA278" s="38"/>
      <c r="HB278" s="38"/>
      <c r="HC278" s="38"/>
      <c r="HD278" s="38"/>
      <c r="HE278" s="38"/>
      <c r="HF278" s="38"/>
      <c r="HG278" s="38"/>
      <c r="HH278" s="38"/>
      <c r="HI278" s="38"/>
      <c r="HJ278" s="38"/>
      <c r="HK278" s="38"/>
      <c r="HL278" s="38"/>
      <c r="HM278" s="38"/>
      <c r="HN278" s="38"/>
      <c r="HO278" s="38"/>
      <c r="HP278" s="38"/>
      <c r="HQ278" s="38"/>
      <c r="HR278" s="38"/>
      <c r="HS278" s="38"/>
      <c r="HT278" s="38"/>
      <c r="HU278" s="38"/>
      <c r="HV278" s="38"/>
      <c r="HW278" s="38"/>
      <c r="HX278" s="38"/>
      <c r="HY278" s="38"/>
      <c r="HZ278" s="38"/>
      <c r="IA278" s="38"/>
      <c r="IB278" s="38"/>
      <c r="IC278" s="38"/>
      <c r="ID278" s="38"/>
      <c r="IE278" s="38"/>
      <c r="IF278" s="38"/>
      <c r="IG278" s="38"/>
      <c r="IH278" s="38"/>
      <c r="II278" s="38"/>
      <c r="IJ278" s="38"/>
      <c r="IK278" s="38"/>
      <c r="IL278" s="38"/>
      <c r="IM278" s="38"/>
      <c r="IN278" s="38"/>
      <c r="IO278" s="38"/>
      <c r="IP278" s="38"/>
      <c r="IQ278" s="38"/>
      <c r="IR278" s="38"/>
      <c r="IS278" s="38"/>
      <c r="IT278" s="38"/>
      <c r="IU278" s="38"/>
      <c r="IV278" s="38"/>
      <c r="IW278" s="38"/>
      <c r="IX278" s="38"/>
      <c r="IY278" s="38"/>
      <c r="IZ278" s="38"/>
      <c r="JA278" s="38"/>
      <c r="JB278" s="38"/>
      <c r="JC278" s="38"/>
      <c r="JD278" s="38"/>
      <c r="JE278" s="38"/>
      <c r="JF278" s="38"/>
      <c r="JG278" s="38"/>
      <c r="JH278" s="38"/>
      <c r="JI278" s="38"/>
      <c r="JJ278" s="38"/>
      <c r="JK278" s="38"/>
      <c r="JL278" s="38"/>
      <c r="JM278" s="38"/>
      <c r="JN278" s="38"/>
      <c r="JO278" s="38"/>
      <c r="JP278" s="38"/>
      <c r="JQ278" s="38"/>
      <c r="JR278" s="38"/>
      <c r="JS278" s="38"/>
      <c r="JT278" s="38"/>
      <c r="JU278" s="38"/>
      <c r="JV278" s="38"/>
      <c r="JW278" s="38"/>
      <c r="JX278" s="38"/>
      <c r="JY278" s="38"/>
      <c r="JZ278" s="38"/>
      <c r="KA278" s="38"/>
      <c r="KB278" s="38"/>
      <c r="KC278" s="38"/>
      <c r="KD278" s="38"/>
      <c r="KE278" s="38"/>
      <c r="KF278" s="38"/>
      <c r="KG278" s="38"/>
      <c r="KH278" s="38"/>
      <c r="KI278" s="38"/>
      <c r="KJ278" s="38"/>
      <c r="KK278" s="38"/>
      <c r="KL278" s="38"/>
      <c r="KM278" s="38"/>
      <c r="KN278" s="38"/>
      <c r="KO278" s="38"/>
      <c r="KP278" s="38"/>
      <c r="KQ278" s="38"/>
      <c r="KR278" s="38"/>
      <c r="KS278" s="38"/>
      <c r="KT278" s="38"/>
      <c r="KU278" s="38"/>
      <c r="KV278" s="38"/>
      <c r="KW278" s="38"/>
      <c r="KX278" s="38"/>
      <c r="KY278" s="38"/>
      <c r="KZ278" s="38"/>
      <c r="LA278" s="38"/>
      <c r="LB278" s="38"/>
      <c r="LC278" s="38"/>
      <c r="LD278" s="38"/>
      <c r="LE278" s="38"/>
      <c r="LF278" s="38"/>
      <c r="LG278" s="38"/>
      <c r="LH278" s="38"/>
      <c r="LI278" s="38"/>
      <c r="LJ278" s="38"/>
      <c r="LK278" s="38"/>
      <c r="LL278" s="38"/>
      <c r="LM278" s="38"/>
      <c r="LN278" s="38"/>
      <c r="LO278" s="38"/>
      <c r="LP278" s="38"/>
      <c r="LQ278" s="38"/>
      <c r="LR278" s="38"/>
      <c r="LS278" s="38"/>
      <c r="LT278" s="38"/>
      <c r="LU278" s="38"/>
      <c r="LV278" s="38"/>
      <c r="LW278" s="38"/>
      <c r="LX278" s="38"/>
      <c r="LY278" s="38"/>
      <c r="LZ278" s="38"/>
      <c r="MA278" s="38"/>
      <c r="MB278" s="38"/>
      <c r="MC278" s="38"/>
      <c r="MD278" s="38"/>
      <c r="ME278" s="38"/>
      <c r="MF278" s="38"/>
      <c r="MG278" s="38"/>
      <c r="MH278" s="38"/>
      <c r="MI278" s="38"/>
      <c r="MJ278" s="38"/>
      <c r="MK278" s="38"/>
      <c r="ML278" s="38"/>
      <c r="MM278" s="38"/>
      <c r="MN278" s="38"/>
      <c r="MO278" s="38"/>
      <c r="MP278" s="38"/>
      <c r="MQ278" s="38"/>
      <c r="MR278" s="38"/>
      <c r="MS278" s="38"/>
      <c r="MT278" s="38"/>
      <c r="MU278" s="38"/>
      <c r="MV278" s="38"/>
      <c r="MW278" s="38"/>
      <c r="MX278" s="38"/>
      <c r="MY278" s="38"/>
      <c r="MZ278" s="38"/>
      <c r="NA278" s="38"/>
      <c r="NB278" s="38"/>
      <c r="NC278" s="38"/>
      <c r="ND278" s="38"/>
      <c r="NE278" s="38"/>
      <c r="NF278" s="38"/>
      <c r="NG278" s="38"/>
      <c r="NH278" s="38"/>
      <c r="NI278" s="38"/>
      <c r="NJ278" s="38"/>
      <c r="NK278" s="38"/>
      <c r="NL278" s="38"/>
      <c r="NM278" s="38"/>
      <c r="NN278" s="38"/>
      <c r="NO278" s="38"/>
      <c r="NP278" s="38"/>
      <c r="NQ278" s="38"/>
      <c r="NR278" s="38"/>
      <c r="NS278" s="38"/>
      <c r="NT278" s="38"/>
      <c r="NU278" s="38"/>
      <c r="NV278" s="38"/>
      <c r="NW278" s="38"/>
      <c r="NX278" s="38"/>
      <c r="NY278" s="38"/>
      <c r="NZ278" s="38"/>
      <c r="OA278" s="38"/>
      <c r="OB278" s="38"/>
      <c r="OC278" s="38"/>
      <c r="OD278" s="38"/>
      <c r="OE278" s="38"/>
      <c r="OF278" s="38"/>
      <c r="OG278" s="38"/>
      <c r="OH278" s="38"/>
      <c r="OI278" s="38"/>
      <c r="OJ278" s="38"/>
      <c r="OK278" s="38"/>
      <c r="OL278" s="38"/>
      <c r="OM278" s="38"/>
      <c r="ON278" s="38"/>
      <c r="OO278" s="38"/>
      <c r="OP278" s="38"/>
      <c r="OQ278" s="38"/>
      <c r="OR278" s="38"/>
      <c r="OS278" s="38"/>
      <c r="OT278" s="38"/>
      <c r="OU278" s="38"/>
      <c r="OV278" s="38"/>
      <c r="OW278" s="38"/>
      <c r="OX278" s="38"/>
      <c r="OY278" s="38"/>
      <c r="OZ278" s="38"/>
      <c r="PA278" s="38"/>
      <c r="PB278" s="38"/>
      <c r="PC278" s="38"/>
      <c r="PD278" s="38"/>
      <c r="PE278" s="38"/>
      <c r="PF278" s="38"/>
      <c r="PG278" s="38"/>
      <c r="PH278" s="38"/>
      <c r="PI278" s="38"/>
      <c r="PJ278" s="38"/>
      <c r="PK278" s="38"/>
      <c r="PL278" s="38"/>
      <c r="PM278" s="38"/>
      <c r="PN278" s="38"/>
      <c r="PO278" s="38"/>
      <c r="PP278" s="38"/>
      <c r="PQ278" s="38"/>
      <c r="PR278" s="38"/>
      <c r="PS278" s="38"/>
      <c r="PT278" s="38"/>
      <c r="PU278" s="38"/>
      <c r="PV278" s="38"/>
      <c r="PW278" s="38"/>
      <c r="PX278" s="38"/>
      <c r="PY278" s="38"/>
      <c r="PZ278" s="38"/>
      <c r="QA278" s="38"/>
      <c r="QB278" s="38"/>
      <c r="QC278" s="38"/>
      <c r="QD278" s="38"/>
      <c r="QE278" s="38"/>
      <c r="QF278" s="38"/>
      <c r="QG278" s="38"/>
      <c r="QH278" s="38"/>
      <c r="QI278" s="38"/>
      <c r="QJ278" s="38"/>
      <c r="QK278" s="38"/>
      <c r="QL278" s="38"/>
      <c r="QM278" s="38"/>
      <c r="QN278" s="38"/>
      <c r="QO278" s="38"/>
      <c r="QP278" s="38"/>
      <c r="QQ278" s="38"/>
      <c r="QR278" s="38"/>
      <c r="QS278" s="38"/>
      <c r="QT278" s="38"/>
      <c r="QU278" s="38"/>
      <c r="QV278" s="38"/>
      <c r="QW278" s="38"/>
      <c r="QX278" s="38"/>
      <c r="QY278" s="38"/>
      <c r="QZ278" s="38"/>
      <c r="RA278" s="38"/>
      <c r="RB278" s="38"/>
      <c r="RC278" s="38"/>
      <c r="RD278" s="38"/>
      <c r="RE278" s="38"/>
      <c r="RF278" s="38"/>
      <c r="RG278" s="38"/>
      <c r="RH278" s="38"/>
      <c r="RI278" s="38"/>
      <c r="RJ278" s="38"/>
      <c r="RK278" s="38"/>
      <c r="RL278" s="38"/>
      <c r="RM278" s="38"/>
      <c r="RN278" s="38"/>
      <c r="RO278" s="38"/>
      <c r="RP278" s="38"/>
      <c r="RQ278" s="38"/>
      <c r="RR278" s="38"/>
      <c r="RS278" s="38"/>
      <c r="RT278" s="38"/>
      <c r="RU278" s="38"/>
      <c r="RV278" s="38"/>
      <c r="RW278" s="38"/>
      <c r="RX278" s="38"/>
      <c r="RY278" s="38"/>
      <c r="RZ278" s="38"/>
      <c r="SA278" s="38"/>
      <c r="SB278" s="38"/>
      <c r="SC278" s="38"/>
      <c r="SD278" s="38"/>
      <c r="SE278" s="38"/>
      <c r="SF278" s="38"/>
      <c r="SG278" s="38"/>
      <c r="SH278" s="38"/>
      <c r="SI278" s="38"/>
      <c r="SJ278" s="38"/>
      <c r="SK278" s="38"/>
      <c r="SL278" s="38"/>
      <c r="SM278" s="38"/>
      <c r="SN278" s="38"/>
      <c r="SO278" s="38"/>
      <c r="SP278" s="38"/>
      <c r="SQ278" s="38"/>
      <c r="SR278" s="38"/>
      <c r="SS278" s="38"/>
      <c r="ST278" s="38"/>
      <c r="SU278" s="38"/>
      <c r="SV278" s="38"/>
      <c r="SW278" s="38"/>
      <c r="SX278" s="38"/>
      <c r="SY278" s="38"/>
      <c r="SZ278" s="38"/>
      <c r="TA278" s="38"/>
      <c r="TB278" s="38"/>
      <c r="TC278" s="38"/>
      <c r="TD278" s="38"/>
      <c r="TE278" s="38"/>
      <c r="TF278" s="38"/>
      <c r="TG278" s="38"/>
      <c r="TH278" s="38"/>
      <c r="TI278" s="38"/>
      <c r="TJ278" s="38"/>
      <c r="TK278" s="38"/>
      <c r="TL278" s="38"/>
      <c r="TM278" s="38"/>
      <c r="TN278" s="38"/>
      <c r="TO278" s="38"/>
      <c r="TP278" s="38"/>
      <c r="TQ278" s="38"/>
      <c r="TR278" s="38"/>
      <c r="TS278" s="38"/>
      <c r="TT278" s="38"/>
      <c r="TU278" s="38"/>
      <c r="TV278" s="38"/>
      <c r="TW278" s="38"/>
      <c r="TX278" s="38"/>
      <c r="TY278" s="38"/>
      <c r="TZ278" s="38"/>
      <c r="UA278" s="38"/>
      <c r="UB278" s="38"/>
      <c r="UC278" s="38"/>
      <c r="UD278" s="38"/>
      <c r="UE278" s="38"/>
      <c r="UF278" s="38"/>
      <c r="UG278" s="38"/>
      <c r="UH278" s="38"/>
      <c r="UI278" s="38"/>
      <c r="UJ278" s="38"/>
      <c r="UK278" s="38"/>
      <c r="UL278" s="38"/>
      <c r="UM278" s="38"/>
      <c r="UN278" s="38"/>
      <c r="UO278" s="38"/>
      <c r="UP278" s="38"/>
      <c r="UQ278" s="38"/>
      <c r="UR278" s="38"/>
      <c r="US278" s="38"/>
      <c r="UT278" s="38"/>
      <c r="UU278" s="38"/>
      <c r="UV278" s="38"/>
      <c r="UW278" s="38"/>
      <c r="UX278" s="38"/>
      <c r="UY278" s="38"/>
      <c r="UZ278" s="38"/>
      <c r="VA278" s="38"/>
      <c r="VB278" s="38"/>
      <c r="VC278" s="38"/>
      <c r="VD278" s="38"/>
      <c r="VE278" s="38"/>
      <c r="VF278" s="38"/>
      <c r="VG278" s="38"/>
      <c r="VH278" s="38"/>
      <c r="VI278" s="38"/>
      <c r="VJ278" s="38"/>
      <c r="VK278" s="38"/>
      <c r="VL278" s="38"/>
      <c r="VM278" s="38"/>
      <c r="VN278" s="38"/>
      <c r="VO278" s="38"/>
      <c r="VP278" s="38"/>
      <c r="VQ278" s="38"/>
      <c r="VR278" s="38"/>
      <c r="VS278" s="38"/>
      <c r="VT278" s="38"/>
      <c r="VU278" s="38"/>
      <c r="VV278" s="38"/>
      <c r="VW278" s="38"/>
      <c r="VX278" s="38"/>
      <c r="VY278" s="38"/>
      <c r="VZ278" s="38"/>
      <c r="WA278" s="38"/>
      <c r="WB278" s="38"/>
      <c r="WC278" s="38"/>
      <c r="WD278" s="38"/>
      <c r="WE278" s="38"/>
      <c r="WF278" s="38"/>
      <c r="WG278" s="38"/>
      <c r="WH278" s="38"/>
      <c r="WI278" s="38"/>
      <c r="WJ278" s="38"/>
      <c r="WK278" s="38"/>
      <c r="WL278" s="38"/>
      <c r="WM278" s="38"/>
      <c r="WN278" s="38"/>
      <c r="WO278" s="38"/>
      <c r="WP278" s="38"/>
      <c r="WQ278" s="38"/>
      <c r="WR278" s="38"/>
      <c r="WS278" s="38"/>
      <c r="WT278" s="38"/>
      <c r="WU278" s="38"/>
      <c r="WV278" s="38"/>
      <c r="WW278" s="38"/>
      <c r="WX278" s="38"/>
      <c r="WY278" s="38"/>
      <c r="WZ278" s="38"/>
      <c r="XA278" s="38"/>
      <c r="XB278" s="38"/>
      <c r="XC278" s="38"/>
      <c r="XD278" s="38"/>
      <c r="XE278" s="38"/>
      <c r="XF278" s="38"/>
      <c r="XG278" s="38"/>
      <c r="XH278" s="38"/>
      <c r="XI278" s="38"/>
      <c r="XJ278" s="38"/>
      <c r="XK278" s="38"/>
      <c r="XL278" s="38"/>
      <c r="XM278" s="38"/>
      <c r="XN278" s="38"/>
      <c r="XO278" s="38"/>
      <c r="XP278" s="38"/>
      <c r="XQ278" s="38"/>
      <c r="XR278" s="38"/>
      <c r="XS278" s="38"/>
      <c r="XT278" s="38"/>
      <c r="XU278" s="38"/>
      <c r="XV278" s="38"/>
      <c r="XW278" s="38"/>
      <c r="XX278" s="38"/>
      <c r="XY278" s="38"/>
      <c r="XZ278" s="38"/>
      <c r="YA278" s="38"/>
      <c r="YB278" s="38"/>
      <c r="YC278" s="38"/>
      <c r="YD278" s="38"/>
      <c r="YE278" s="38"/>
      <c r="YF278" s="38"/>
      <c r="YG278" s="38"/>
      <c r="YH278" s="38"/>
      <c r="YI278" s="38"/>
      <c r="YJ278" s="38"/>
      <c r="YK278" s="38"/>
      <c r="YL278" s="38"/>
      <c r="YM278" s="38"/>
      <c r="YN278" s="38"/>
      <c r="YO278" s="38"/>
      <c r="YP278" s="38"/>
      <c r="YQ278" s="38"/>
      <c r="YR278" s="38"/>
      <c r="YS278" s="38"/>
      <c r="YT278" s="38"/>
      <c r="YU278" s="38"/>
      <c r="YV278" s="38"/>
      <c r="YW278" s="38"/>
      <c r="YX278" s="38"/>
      <c r="YY278" s="38"/>
      <c r="YZ278" s="38"/>
      <c r="ZA278" s="38"/>
      <c r="ZB278" s="38"/>
      <c r="ZC278" s="38"/>
      <c r="ZD278" s="38"/>
      <c r="ZE278" s="38"/>
      <c r="ZF278" s="38"/>
      <c r="ZG278" s="38"/>
      <c r="ZH278" s="38"/>
      <c r="ZI278" s="38"/>
      <c r="ZJ278" s="38"/>
      <c r="ZK278" s="38"/>
      <c r="ZL278" s="38"/>
      <c r="ZM278" s="38"/>
      <c r="ZN278" s="38"/>
      <c r="ZO278" s="38"/>
      <c r="ZP278" s="38"/>
      <c r="ZQ278" s="38"/>
      <c r="ZR278" s="38"/>
      <c r="ZS278" s="38"/>
      <c r="ZT278" s="38"/>
      <c r="ZU278" s="38"/>
      <c r="ZV278" s="38"/>
      <c r="ZW278" s="38"/>
      <c r="ZX278" s="38"/>
      <c r="ZY278" s="38"/>
      <c r="ZZ278" s="38"/>
      <c r="AAA278" s="38"/>
      <c r="AAB278" s="38"/>
      <c r="AAC278" s="38"/>
      <c r="AAD278" s="38"/>
      <c r="AAE278" s="38"/>
      <c r="AAF278" s="38"/>
      <c r="AAG278" s="38"/>
      <c r="AAH278" s="38"/>
      <c r="AAI278" s="38"/>
      <c r="AAJ278" s="21">
        <f t="shared" si="26"/>
        <v>2132.6999999999998</v>
      </c>
      <c r="AAK278" s="5"/>
      <c r="AAL278" s="7"/>
      <c r="AAM278" s="7"/>
      <c r="AAN278" s="7"/>
      <c r="AAO278" s="7"/>
      <c r="AAP278" s="7"/>
      <c r="AAQ278" s="7"/>
      <c r="AAR278" s="7"/>
      <c r="AAS278" s="7"/>
      <c r="AAT278" s="7"/>
      <c r="AAU278" s="7"/>
      <c r="AAV278" s="7"/>
      <c r="AAW278" s="7"/>
      <c r="AAX278" s="7"/>
      <c r="AAY278" s="7"/>
      <c r="AAZ278" s="7"/>
      <c r="ABA278" s="7"/>
      <c r="ABB278" s="7"/>
      <c r="ABC278" s="7"/>
      <c r="ABD278" s="7"/>
      <c r="ABE278" s="7"/>
      <c r="ABF278" s="7"/>
      <c r="ABG278" s="7"/>
      <c r="ABH278" s="7"/>
    </row>
    <row r="279" spans="1:736" s="5" customFormat="1" ht="12" customHeight="1" x14ac:dyDescent="0.25">
      <c r="A279" s="43" t="s">
        <v>523</v>
      </c>
      <c r="B279" s="77">
        <f t="shared" ref="B279:B324" si="29">SUMIF(G$3:AAI$3,"прих",G279:AAI279)-SUMIF(G$3:AAI$3,"отгр",G279:AAI279)</f>
        <v>0</v>
      </c>
      <c r="C279" s="69">
        <v>1</v>
      </c>
      <c r="D279" s="71">
        <v>43419</v>
      </c>
      <c r="E279" s="79">
        <v>57.88</v>
      </c>
      <c r="F279" s="79">
        <f t="shared" ref="F279:F288" si="30">E279*B279</f>
        <v>0</v>
      </c>
      <c r="G279" s="77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  <c r="AL279" s="38"/>
      <c r="AM279" s="38"/>
      <c r="AN279" s="38"/>
      <c r="AO279" s="38"/>
      <c r="AP279" s="38"/>
      <c r="AQ279" s="38"/>
      <c r="AR279" s="38"/>
      <c r="AS279" s="38"/>
      <c r="AT279" s="38"/>
      <c r="AU279" s="38"/>
      <c r="AV279" s="38"/>
      <c r="AW279" s="38"/>
      <c r="AX279" s="38"/>
      <c r="AY279" s="38"/>
      <c r="AZ279" s="38"/>
      <c r="BA279" s="38"/>
      <c r="BB279" s="38"/>
      <c r="BC279" s="38"/>
      <c r="BD279" s="38"/>
      <c r="BE279" s="38"/>
      <c r="BF279" s="38"/>
      <c r="BG279" s="38"/>
      <c r="BH279" s="38"/>
      <c r="BI279" s="38"/>
      <c r="BJ279" s="38"/>
      <c r="BK279" s="38"/>
      <c r="BL279" s="38"/>
      <c r="BM279" s="38"/>
      <c r="BN279" s="38"/>
      <c r="BO279" s="38"/>
      <c r="BP279" s="38"/>
      <c r="BQ279" s="38"/>
      <c r="BR279" s="38"/>
      <c r="BS279" s="38"/>
      <c r="BT279" s="38"/>
      <c r="BU279" s="38"/>
      <c r="BV279" s="38"/>
      <c r="BW279" s="38"/>
      <c r="BX279" s="38"/>
      <c r="BY279" s="38"/>
      <c r="BZ279" s="38"/>
      <c r="CA279" s="38"/>
      <c r="CB279" s="38"/>
      <c r="CC279" s="38"/>
      <c r="CD279" s="38"/>
      <c r="CE279" s="38"/>
      <c r="CF279" s="38"/>
      <c r="CG279" s="38"/>
      <c r="CH279" s="38"/>
      <c r="CI279" s="38"/>
      <c r="CJ279" s="38"/>
      <c r="CK279" s="38"/>
      <c r="CL279" s="38"/>
      <c r="CM279" s="38"/>
      <c r="CN279" s="38"/>
      <c r="CO279" s="38"/>
      <c r="CP279" s="38"/>
      <c r="CQ279" s="38"/>
      <c r="CR279" s="38"/>
      <c r="CS279" s="38"/>
      <c r="CT279" s="38"/>
      <c r="CU279" s="38"/>
      <c r="CV279" s="38"/>
      <c r="CW279" s="38"/>
      <c r="CX279" s="38"/>
      <c r="CY279" s="38"/>
      <c r="CZ279" s="38"/>
      <c r="DA279" s="38"/>
      <c r="DB279" s="38"/>
      <c r="DC279" s="38"/>
      <c r="DD279" s="38"/>
      <c r="DE279" s="38"/>
      <c r="DF279" s="38"/>
      <c r="DG279" s="38"/>
      <c r="DH279" s="38"/>
      <c r="DI279" s="38"/>
      <c r="DJ279" s="38"/>
      <c r="DK279" s="38"/>
      <c r="DL279" s="38"/>
      <c r="DM279" s="38"/>
      <c r="DN279" s="38"/>
      <c r="DO279" s="38"/>
      <c r="DP279" s="38"/>
      <c r="DQ279" s="38"/>
      <c r="DR279" s="38"/>
      <c r="DS279" s="38"/>
      <c r="DT279" s="38"/>
      <c r="DU279" s="38"/>
      <c r="DV279" s="38"/>
      <c r="DW279" s="38"/>
      <c r="DX279" s="38"/>
      <c r="DY279" s="38"/>
      <c r="DZ279" s="38"/>
      <c r="EA279" s="38"/>
      <c r="EB279" s="38"/>
      <c r="EC279" s="38"/>
      <c r="ED279" s="38"/>
      <c r="EE279" s="38"/>
      <c r="EF279" s="38"/>
      <c r="EG279" s="38"/>
      <c r="EH279" s="38"/>
      <c r="EI279" s="38"/>
      <c r="EJ279" s="38"/>
      <c r="EK279" s="38"/>
      <c r="EL279" s="38"/>
      <c r="EM279" s="38"/>
      <c r="EN279" s="38"/>
      <c r="EO279" s="38"/>
      <c r="EP279" s="38"/>
      <c r="EQ279" s="38"/>
      <c r="ER279" s="38"/>
      <c r="ES279" s="38"/>
      <c r="ET279" s="38"/>
      <c r="EU279" s="38"/>
      <c r="EV279" s="38"/>
      <c r="EW279" s="38"/>
      <c r="EX279" s="38"/>
      <c r="EY279" s="38"/>
      <c r="EZ279" s="38"/>
      <c r="FA279" s="38"/>
      <c r="FB279" s="38"/>
      <c r="FC279" s="38"/>
      <c r="FD279" s="38"/>
      <c r="FE279" s="38"/>
      <c r="FF279" s="38"/>
      <c r="FG279" s="38"/>
      <c r="FH279" s="38"/>
      <c r="FI279" s="38"/>
      <c r="FJ279" s="38"/>
      <c r="FK279" s="38"/>
      <c r="FL279" s="38"/>
      <c r="FM279" s="38"/>
      <c r="FN279" s="38"/>
      <c r="FO279" s="38"/>
      <c r="FP279" s="38"/>
      <c r="FQ279" s="38"/>
      <c r="FR279" s="38"/>
      <c r="FS279" s="38"/>
      <c r="FT279" s="38"/>
      <c r="FU279" s="38"/>
      <c r="FV279" s="38"/>
      <c r="FW279" s="38"/>
      <c r="FX279" s="38"/>
      <c r="FY279" s="38"/>
      <c r="FZ279" s="38"/>
      <c r="GA279" s="38"/>
      <c r="GB279" s="38"/>
      <c r="GC279" s="38"/>
      <c r="GD279" s="38"/>
      <c r="GE279" s="38"/>
      <c r="GF279" s="38"/>
      <c r="GG279" s="38"/>
      <c r="GH279" s="38"/>
      <c r="GI279" s="38"/>
      <c r="GJ279" s="38"/>
      <c r="GK279" s="38"/>
      <c r="GL279" s="38"/>
      <c r="GM279" s="38"/>
      <c r="GN279" s="38"/>
      <c r="GO279" s="38"/>
      <c r="GP279" s="38"/>
      <c r="GQ279" s="38"/>
      <c r="GR279" s="38"/>
      <c r="GS279" s="38"/>
      <c r="GT279" s="38"/>
      <c r="GU279" s="38"/>
      <c r="GV279" s="38"/>
      <c r="GW279" s="38"/>
      <c r="GX279" s="38"/>
      <c r="GY279" s="38"/>
      <c r="GZ279" s="38"/>
      <c r="HA279" s="38"/>
      <c r="HB279" s="38"/>
      <c r="HC279" s="38"/>
      <c r="HD279" s="38"/>
      <c r="HE279" s="38"/>
      <c r="HF279" s="38"/>
      <c r="HG279" s="38"/>
      <c r="HH279" s="38"/>
      <c r="HI279" s="38"/>
      <c r="HJ279" s="38"/>
      <c r="HK279" s="38"/>
      <c r="HL279" s="38"/>
      <c r="HM279" s="38"/>
      <c r="HN279" s="38"/>
      <c r="HO279" s="38"/>
      <c r="HP279" s="38"/>
      <c r="HQ279" s="38"/>
      <c r="HR279" s="38"/>
      <c r="HS279" s="38"/>
      <c r="HT279" s="38"/>
      <c r="HU279" s="38"/>
      <c r="HV279" s="38"/>
      <c r="HW279" s="38"/>
      <c r="HX279" s="38"/>
      <c r="HY279" s="38"/>
      <c r="HZ279" s="38"/>
      <c r="IA279" s="38"/>
      <c r="IB279" s="38"/>
      <c r="IC279" s="38"/>
      <c r="ID279" s="38"/>
      <c r="IE279" s="38"/>
      <c r="IF279" s="38"/>
      <c r="IG279" s="38"/>
      <c r="IH279" s="38"/>
      <c r="II279" s="38"/>
      <c r="IJ279" s="38"/>
      <c r="IK279" s="38"/>
      <c r="IL279" s="38"/>
      <c r="IM279" s="38"/>
      <c r="IN279" s="38"/>
      <c r="IO279" s="38"/>
      <c r="IP279" s="38"/>
      <c r="IQ279" s="38"/>
      <c r="IR279" s="38"/>
      <c r="IS279" s="38"/>
      <c r="IT279" s="38"/>
      <c r="IU279" s="38"/>
      <c r="IV279" s="38"/>
      <c r="IW279" s="38"/>
      <c r="IX279" s="38"/>
      <c r="IY279" s="38"/>
      <c r="IZ279" s="38"/>
      <c r="JA279" s="38"/>
      <c r="JB279" s="38"/>
      <c r="JC279" s="38"/>
      <c r="JD279" s="38"/>
      <c r="JE279" s="38"/>
      <c r="JF279" s="38"/>
      <c r="JG279" s="38"/>
      <c r="JH279" s="38"/>
      <c r="JI279" s="38"/>
      <c r="JJ279" s="38"/>
      <c r="JK279" s="38"/>
      <c r="JL279" s="38"/>
      <c r="JM279" s="38"/>
      <c r="JN279" s="38"/>
      <c r="JO279" s="38"/>
      <c r="JP279" s="38"/>
      <c r="JQ279" s="38"/>
      <c r="JR279" s="38"/>
      <c r="JS279" s="38"/>
      <c r="JT279" s="38"/>
      <c r="JU279" s="38"/>
      <c r="JV279" s="38"/>
      <c r="JW279" s="38"/>
      <c r="JX279" s="38"/>
      <c r="JY279" s="38"/>
      <c r="JZ279" s="38"/>
      <c r="KA279" s="38"/>
      <c r="KB279" s="38"/>
      <c r="KC279" s="38"/>
      <c r="KD279" s="38"/>
      <c r="KE279" s="38"/>
      <c r="KF279" s="38"/>
      <c r="KG279" s="38"/>
      <c r="KH279" s="38"/>
      <c r="KI279" s="38"/>
      <c r="KJ279" s="38"/>
      <c r="KK279" s="38"/>
      <c r="KL279" s="38"/>
      <c r="KM279" s="38"/>
      <c r="KN279" s="38"/>
      <c r="KO279" s="38"/>
      <c r="KP279" s="38"/>
      <c r="KQ279" s="38"/>
      <c r="KR279" s="38"/>
      <c r="KS279" s="38"/>
      <c r="KT279" s="38"/>
      <c r="KU279" s="38"/>
      <c r="KV279" s="38"/>
      <c r="KW279" s="38"/>
      <c r="KX279" s="38"/>
      <c r="KY279" s="38"/>
      <c r="KZ279" s="38"/>
      <c r="LA279" s="38"/>
      <c r="LB279" s="38"/>
      <c r="LC279" s="38"/>
      <c r="LD279" s="38"/>
      <c r="LE279" s="38"/>
      <c r="LF279" s="38"/>
      <c r="LG279" s="38"/>
      <c r="LH279" s="38"/>
      <c r="LI279" s="38"/>
      <c r="LJ279" s="38"/>
      <c r="LK279" s="38"/>
      <c r="LL279" s="38"/>
      <c r="LM279" s="38"/>
      <c r="LN279" s="38"/>
      <c r="LO279" s="38"/>
      <c r="LP279" s="38"/>
      <c r="LQ279" s="38"/>
      <c r="LR279" s="38"/>
      <c r="LS279" s="38"/>
      <c r="LT279" s="38"/>
      <c r="LU279" s="38"/>
      <c r="LV279" s="38"/>
      <c r="LW279" s="38"/>
      <c r="LX279" s="38"/>
      <c r="LY279" s="38"/>
      <c r="LZ279" s="38"/>
      <c r="MA279" s="38"/>
      <c r="MB279" s="38"/>
      <c r="MC279" s="38"/>
      <c r="MD279" s="38"/>
      <c r="ME279" s="38"/>
      <c r="MF279" s="38"/>
      <c r="MG279" s="38"/>
      <c r="MH279" s="38"/>
      <c r="MI279" s="38"/>
      <c r="MJ279" s="38"/>
      <c r="MK279" s="38"/>
      <c r="ML279" s="38"/>
      <c r="MM279" s="38"/>
      <c r="MN279" s="38"/>
      <c r="MO279" s="38"/>
      <c r="MP279" s="38"/>
      <c r="MQ279" s="38"/>
      <c r="MR279" s="38"/>
      <c r="MS279" s="38"/>
      <c r="MT279" s="38"/>
      <c r="MU279" s="38"/>
      <c r="MV279" s="38"/>
      <c r="MW279" s="38"/>
      <c r="MX279" s="38"/>
      <c r="MY279" s="38"/>
      <c r="MZ279" s="38"/>
      <c r="NA279" s="38"/>
      <c r="NB279" s="38"/>
      <c r="NC279" s="38"/>
      <c r="ND279" s="38"/>
      <c r="NE279" s="38"/>
      <c r="NF279" s="38"/>
      <c r="NG279" s="38"/>
      <c r="NH279" s="38"/>
      <c r="NI279" s="38"/>
      <c r="NJ279" s="38"/>
      <c r="NK279" s="38"/>
      <c r="NL279" s="38"/>
      <c r="NM279" s="38"/>
      <c r="NN279" s="38"/>
      <c r="NO279" s="38"/>
      <c r="NP279" s="38"/>
      <c r="NQ279" s="38"/>
      <c r="NR279" s="38"/>
      <c r="NS279" s="38"/>
      <c r="NT279" s="38"/>
      <c r="NU279" s="38"/>
      <c r="NV279" s="38"/>
      <c r="NW279" s="38"/>
      <c r="NX279" s="38"/>
      <c r="NY279" s="38"/>
      <c r="NZ279" s="38"/>
      <c r="OA279" s="38"/>
      <c r="OB279" s="38"/>
      <c r="OC279" s="38"/>
      <c r="OD279" s="38"/>
      <c r="OE279" s="38"/>
      <c r="OF279" s="38"/>
      <c r="OG279" s="38"/>
      <c r="OH279" s="38"/>
      <c r="OI279" s="38"/>
      <c r="OJ279" s="38">
        <v>1</v>
      </c>
      <c r="OK279" s="38">
        <v>1</v>
      </c>
      <c r="OL279" s="38"/>
      <c r="OM279" s="38"/>
      <c r="ON279" s="38"/>
      <c r="OO279" s="38"/>
      <c r="OP279" s="38"/>
      <c r="OQ279" s="38"/>
      <c r="OR279" s="38"/>
      <c r="OS279" s="38"/>
      <c r="OT279" s="38"/>
      <c r="OU279" s="38"/>
      <c r="OV279" s="38"/>
      <c r="OW279" s="38"/>
      <c r="OX279" s="38"/>
      <c r="OY279" s="38"/>
      <c r="OZ279" s="38"/>
      <c r="PA279" s="38"/>
      <c r="PB279" s="38"/>
      <c r="PC279" s="38"/>
      <c r="PD279" s="38"/>
      <c r="PE279" s="38"/>
      <c r="PF279" s="38"/>
      <c r="PG279" s="38"/>
      <c r="PH279" s="38"/>
      <c r="PI279" s="38"/>
      <c r="PJ279" s="38"/>
      <c r="PK279" s="38"/>
      <c r="PL279" s="38"/>
      <c r="PM279" s="38"/>
      <c r="PN279" s="38"/>
      <c r="PO279" s="38"/>
      <c r="PP279" s="38"/>
      <c r="PQ279" s="38"/>
      <c r="PR279" s="38"/>
      <c r="PS279" s="38"/>
      <c r="PT279" s="38"/>
      <c r="PU279" s="38"/>
      <c r="PV279" s="38"/>
      <c r="PW279" s="38"/>
      <c r="PX279" s="38"/>
      <c r="PY279" s="38"/>
      <c r="PZ279" s="38"/>
      <c r="QA279" s="38"/>
      <c r="QB279" s="38"/>
      <c r="QC279" s="38"/>
      <c r="QD279" s="38"/>
      <c r="QE279" s="38"/>
      <c r="QF279" s="38"/>
      <c r="QG279" s="38"/>
      <c r="QH279" s="38"/>
      <c r="QI279" s="38"/>
      <c r="QJ279" s="38"/>
      <c r="QK279" s="38"/>
      <c r="QL279" s="38"/>
      <c r="QM279" s="38"/>
      <c r="QN279" s="38"/>
      <c r="QO279" s="38"/>
      <c r="QP279" s="38"/>
      <c r="QQ279" s="38"/>
      <c r="QR279" s="38"/>
      <c r="QS279" s="38"/>
      <c r="QT279" s="38"/>
      <c r="QU279" s="38"/>
      <c r="QV279" s="38"/>
      <c r="QW279" s="38"/>
      <c r="QX279" s="38"/>
      <c r="QY279" s="38"/>
      <c r="QZ279" s="38"/>
      <c r="RA279" s="38"/>
      <c r="RB279" s="38"/>
      <c r="RC279" s="38"/>
      <c r="RD279" s="38"/>
      <c r="RE279" s="38"/>
      <c r="RF279" s="38"/>
      <c r="RG279" s="38"/>
      <c r="RH279" s="38"/>
      <c r="RI279" s="38"/>
      <c r="RJ279" s="38"/>
      <c r="RK279" s="38"/>
      <c r="RL279" s="38"/>
      <c r="RM279" s="38"/>
      <c r="RN279" s="38"/>
      <c r="RO279" s="38"/>
      <c r="RP279" s="38"/>
      <c r="RQ279" s="38"/>
      <c r="RR279" s="38"/>
      <c r="RS279" s="38"/>
      <c r="RT279" s="38"/>
      <c r="RU279" s="38"/>
      <c r="RV279" s="38"/>
      <c r="RW279" s="38"/>
      <c r="RX279" s="38"/>
      <c r="RY279" s="38"/>
      <c r="RZ279" s="38"/>
      <c r="SA279" s="38"/>
      <c r="SB279" s="38"/>
      <c r="SC279" s="38"/>
      <c r="SD279" s="38"/>
      <c r="SE279" s="38"/>
      <c r="SF279" s="38"/>
      <c r="SG279" s="38"/>
      <c r="SH279" s="38"/>
      <c r="SI279" s="38"/>
      <c r="SJ279" s="38"/>
      <c r="SK279" s="38"/>
      <c r="SL279" s="38"/>
      <c r="SM279" s="38"/>
      <c r="SN279" s="38"/>
      <c r="SO279" s="38"/>
      <c r="SP279" s="38"/>
      <c r="SQ279" s="38"/>
      <c r="SR279" s="38"/>
      <c r="SS279" s="38"/>
      <c r="ST279" s="38"/>
      <c r="SU279" s="38"/>
      <c r="SV279" s="38"/>
      <c r="SW279" s="38"/>
      <c r="SX279" s="38"/>
      <c r="SY279" s="38"/>
      <c r="SZ279" s="38"/>
      <c r="TA279" s="38"/>
      <c r="TB279" s="38"/>
      <c r="TC279" s="38"/>
      <c r="TD279" s="38"/>
      <c r="TE279" s="38"/>
      <c r="TF279" s="38"/>
      <c r="TG279" s="38"/>
      <c r="TH279" s="38"/>
      <c r="TI279" s="38"/>
      <c r="TJ279" s="38"/>
      <c r="TK279" s="38"/>
      <c r="TL279" s="38"/>
      <c r="TM279" s="38"/>
      <c r="TN279" s="38"/>
      <c r="TO279" s="38"/>
      <c r="TP279" s="38"/>
      <c r="TQ279" s="38"/>
      <c r="TR279" s="38"/>
      <c r="TS279" s="38"/>
      <c r="TT279" s="38"/>
      <c r="TU279" s="38"/>
      <c r="TV279" s="38"/>
      <c r="TW279" s="38"/>
      <c r="TX279" s="38"/>
      <c r="TY279" s="38"/>
      <c r="TZ279" s="38"/>
      <c r="UA279" s="38"/>
      <c r="UB279" s="38"/>
      <c r="UC279" s="38"/>
      <c r="UD279" s="38"/>
      <c r="UE279" s="38"/>
      <c r="UF279" s="38"/>
      <c r="UG279" s="38"/>
      <c r="UH279" s="38"/>
      <c r="UI279" s="38"/>
      <c r="UJ279" s="38"/>
      <c r="UK279" s="38"/>
      <c r="UL279" s="38"/>
      <c r="UM279" s="38"/>
      <c r="UN279" s="38"/>
      <c r="UO279" s="38"/>
      <c r="UP279" s="38"/>
      <c r="UQ279" s="38"/>
      <c r="UR279" s="38"/>
      <c r="US279" s="38"/>
      <c r="UT279" s="38"/>
      <c r="UU279" s="38"/>
      <c r="UV279" s="38"/>
      <c r="UW279" s="38"/>
      <c r="UX279" s="38"/>
      <c r="UY279" s="38"/>
      <c r="UZ279" s="38"/>
      <c r="VA279" s="38"/>
      <c r="VB279" s="38"/>
      <c r="VC279" s="38"/>
      <c r="VD279" s="38"/>
      <c r="VE279" s="38"/>
      <c r="VF279" s="38"/>
      <c r="VG279" s="38"/>
      <c r="VH279" s="38"/>
      <c r="VI279" s="38"/>
      <c r="VJ279" s="38"/>
      <c r="VK279" s="38"/>
      <c r="VL279" s="38"/>
      <c r="VM279" s="38"/>
      <c r="VN279" s="38"/>
      <c r="VO279" s="38"/>
      <c r="VP279" s="38"/>
      <c r="VQ279" s="38"/>
      <c r="VR279" s="38"/>
      <c r="VS279" s="38"/>
      <c r="VT279" s="38"/>
      <c r="VU279" s="38"/>
      <c r="VV279" s="38"/>
      <c r="VW279" s="38"/>
      <c r="VX279" s="38"/>
      <c r="VY279" s="38"/>
      <c r="VZ279" s="38"/>
      <c r="WA279" s="38"/>
      <c r="WB279" s="38"/>
      <c r="WC279" s="38">
        <v>1</v>
      </c>
      <c r="WD279" s="38"/>
      <c r="WE279" s="38">
        <v>1</v>
      </c>
      <c r="WF279" s="38"/>
      <c r="WG279" s="38"/>
      <c r="WH279" s="38"/>
      <c r="WI279" s="38"/>
      <c r="WJ279" s="38"/>
      <c r="WK279" s="38"/>
      <c r="WL279" s="38"/>
      <c r="WM279" s="38"/>
      <c r="WN279" s="38"/>
      <c r="WO279" s="38"/>
      <c r="WP279" s="38"/>
      <c r="WQ279" s="38"/>
      <c r="WR279" s="38"/>
      <c r="WS279" s="38"/>
      <c r="WT279" s="38"/>
      <c r="WU279" s="38"/>
      <c r="WV279" s="38"/>
      <c r="WW279" s="38"/>
      <c r="WX279" s="38"/>
      <c r="WY279" s="38"/>
      <c r="WZ279" s="38"/>
      <c r="XA279" s="38"/>
      <c r="XB279" s="38"/>
      <c r="XC279" s="38"/>
      <c r="XD279" s="38"/>
      <c r="XE279" s="38"/>
      <c r="XF279" s="38"/>
      <c r="XG279" s="38"/>
      <c r="XH279" s="38"/>
      <c r="XI279" s="38"/>
      <c r="XJ279" s="38"/>
      <c r="XK279" s="38"/>
      <c r="XL279" s="38"/>
      <c r="XM279" s="38"/>
      <c r="XN279" s="38"/>
      <c r="XO279" s="38"/>
      <c r="XP279" s="38"/>
      <c r="XQ279" s="38"/>
      <c r="XR279" s="38"/>
      <c r="XS279" s="38"/>
      <c r="XT279" s="38"/>
      <c r="XU279" s="38"/>
      <c r="XV279" s="38"/>
      <c r="XW279" s="38"/>
      <c r="XX279" s="38"/>
      <c r="XY279" s="38"/>
      <c r="XZ279" s="38"/>
      <c r="YA279" s="38"/>
      <c r="YB279" s="38"/>
      <c r="YC279" s="38"/>
      <c r="YD279" s="38"/>
      <c r="YE279" s="38"/>
      <c r="YF279" s="38"/>
      <c r="YG279" s="38"/>
      <c r="YH279" s="38"/>
      <c r="YI279" s="38"/>
      <c r="YJ279" s="38"/>
      <c r="YK279" s="38"/>
      <c r="YL279" s="38"/>
      <c r="YM279" s="38"/>
      <c r="YN279" s="38"/>
      <c r="YO279" s="38"/>
      <c r="YP279" s="38"/>
      <c r="YQ279" s="38"/>
      <c r="YR279" s="38"/>
      <c r="YS279" s="38"/>
      <c r="YT279" s="38"/>
      <c r="YU279" s="38"/>
      <c r="YV279" s="38"/>
      <c r="YW279" s="38"/>
      <c r="YX279" s="38"/>
      <c r="YY279" s="38"/>
      <c r="YZ279" s="38"/>
      <c r="ZA279" s="38"/>
      <c r="ZB279" s="38"/>
      <c r="ZC279" s="38"/>
      <c r="ZD279" s="38"/>
      <c r="ZE279" s="38"/>
      <c r="ZF279" s="38"/>
      <c r="ZG279" s="38"/>
      <c r="ZH279" s="38"/>
      <c r="ZI279" s="38"/>
      <c r="ZJ279" s="38"/>
      <c r="ZK279" s="38"/>
      <c r="ZL279" s="38"/>
      <c r="ZM279" s="38"/>
      <c r="ZN279" s="38"/>
      <c r="ZO279" s="38"/>
      <c r="ZP279" s="38"/>
      <c r="ZQ279" s="38"/>
      <c r="ZR279" s="38"/>
      <c r="ZS279" s="38"/>
      <c r="ZT279" s="38"/>
      <c r="ZU279" s="38"/>
      <c r="ZV279" s="38"/>
      <c r="ZW279" s="38"/>
      <c r="ZX279" s="38"/>
      <c r="ZY279" s="38"/>
      <c r="ZZ279" s="38"/>
      <c r="AAA279" s="38"/>
      <c r="AAB279" s="38"/>
      <c r="AAC279" s="38"/>
      <c r="AAD279" s="38"/>
      <c r="AAE279" s="38"/>
      <c r="AAF279" s="38"/>
      <c r="AAG279" s="38"/>
      <c r="AAH279" s="38"/>
      <c r="AAI279" s="38"/>
      <c r="AAJ279" s="78">
        <f t="shared" si="26"/>
        <v>0</v>
      </c>
    </row>
    <row r="280" spans="1:736" s="5" customFormat="1" ht="12" customHeight="1" x14ac:dyDescent="0.25">
      <c r="A280" s="43" t="s">
        <v>250</v>
      </c>
      <c r="B280" s="77">
        <f t="shared" si="29"/>
        <v>0</v>
      </c>
      <c r="C280" s="69">
        <v>1</v>
      </c>
      <c r="D280" s="71">
        <v>43374</v>
      </c>
      <c r="E280" s="79">
        <v>44.42</v>
      </c>
      <c r="F280" s="79">
        <f t="shared" si="30"/>
        <v>0</v>
      </c>
      <c r="G280" s="77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  <c r="AL280" s="38"/>
      <c r="AM280" s="38"/>
      <c r="AN280" s="38"/>
      <c r="AO280" s="38"/>
      <c r="AP280" s="38"/>
      <c r="AQ280" s="38"/>
      <c r="AR280" s="38"/>
      <c r="AS280" s="38"/>
      <c r="AT280" s="38"/>
      <c r="AU280" s="38"/>
      <c r="AV280" s="38"/>
      <c r="AW280" s="38"/>
      <c r="AX280" s="38"/>
      <c r="AY280" s="38"/>
      <c r="AZ280" s="38"/>
      <c r="BA280" s="38"/>
      <c r="BB280" s="38"/>
      <c r="BC280" s="38"/>
      <c r="BD280" s="38"/>
      <c r="BE280" s="38"/>
      <c r="BF280" s="38"/>
      <c r="BG280" s="38"/>
      <c r="BH280" s="38"/>
      <c r="BI280" s="38"/>
      <c r="BJ280" s="38"/>
      <c r="BK280" s="38"/>
      <c r="BL280" s="38"/>
      <c r="BM280" s="38"/>
      <c r="BN280" s="38"/>
      <c r="BO280" s="38"/>
      <c r="BP280" s="38"/>
      <c r="BQ280" s="38"/>
      <c r="BR280" s="38"/>
      <c r="BS280" s="38"/>
      <c r="BT280" s="38"/>
      <c r="BU280" s="38"/>
      <c r="BV280" s="38"/>
      <c r="BW280" s="38"/>
      <c r="BX280" s="38"/>
      <c r="BY280" s="38"/>
      <c r="BZ280" s="38"/>
      <c r="CA280" s="38"/>
      <c r="CB280" s="38"/>
      <c r="CC280" s="38"/>
      <c r="CD280" s="38"/>
      <c r="CE280" s="38"/>
      <c r="CF280" s="38"/>
      <c r="CG280" s="38"/>
      <c r="CH280" s="38"/>
      <c r="CI280" s="38"/>
      <c r="CJ280" s="38"/>
      <c r="CK280" s="38"/>
      <c r="CL280" s="38"/>
      <c r="CM280" s="38"/>
      <c r="CN280" s="38"/>
      <c r="CO280" s="38"/>
      <c r="CP280" s="38"/>
      <c r="CQ280" s="38"/>
      <c r="CR280" s="38"/>
      <c r="CS280" s="38"/>
      <c r="CT280" s="38"/>
      <c r="CU280" s="38"/>
      <c r="CV280" s="38"/>
      <c r="CW280" s="38"/>
      <c r="CX280" s="38"/>
      <c r="CY280" s="38"/>
      <c r="CZ280" s="38"/>
      <c r="DA280" s="38"/>
      <c r="DB280" s="38"/>
      <c r="DC280" s="38"/>
      <c r="DD280" s="38"/>
      <c r="DE280" s="38"/>
      <c r="DF280" s="38"/>
      <c r="DG280" s="38"/>
      <c r="DH280" s="38"/>
      <c r="DI280" s="38"/>
      <c r="DJ280" s="38"/>
      <c r="DK280" s="38"/>
      <c r="DL280" s="38"/>
      <c r="DM280" s="38"/>
      <c r="DN280" s="38"/>
      <c r="DO280" s="38"/>
      <c r="DP280" s="38"/>
      <c r="DQ280" s="38"/>
      <c r="DR280" s="38"/>
      <c r="DS280" s="38"/>
      <c r="DT280" s="38"/>
      <c r="DU280" s="38"/>
      <c r="DV280" s="38"/>
      <c r="DW280" s="38"/>
      <c r="DX280" s="38"/>
      <c r="DY280" s="38"/>
      <c r="DZ280" s="38"/>
      <c r="EA280" s="38"/>
      <c r="EB280" s="38"/>
      <c r="EC280" s="38"/>
      <c r="ED280" s="38"/>
      <c r="EE280" s="38"/>
      <c r="EF280" s="38"/>
      <c r="EG280" s="38"/>
      <c r="EH280" s="38"/>
      <c r="EI280" s="38"/>
      <c r="EJ280" s="38"/>
      <c r="EK280" s="38"/>
      <c r="EL280" s="38"/>
      <c r="EM280" s="38"/>
      <c r="EN280" s="38"/>
      <c r="EO280" s="38"/>
      <c r="EP280" s="38"/>
      <c r="EQ280" s="38"/>
      <c r="ER280" s="38"/>
      <c r="ES280" s="38"/>
      <c r="ET280" s="38"/>
      <c r="EU280" s="38"/>
      <c r="EV280" s="38"/>
      <c r="EW280" s="38"/>
      <c r="EX280" s="38"/>
      <c r="EY280" s="38"/>
      <c r="EZ280" s="38"/>
      <c r="FA280" s="38"/>
      <c r="FB280" s="38"/>
      <c r="FC280" s="38"/>
      <c r="FD280" s="38"/>
      <c r="FE280" s="38"/>
      <c r="FF280" s="38"/>
      <c r="FG280" s="38"/>
      <c r="FH280" s="38"/>
      <c r="FI280" s="38"/>
      <c r="FJ280" s="38"/>
      <c r="FK280" s="38"/>
      <c r="FL280" s="38"/>
      <c r="FM280" s="38"/>
      <c r="FN280" s="38"/>
      <c r="FO280" s="38"/>
      <c r="FP280" s="38"/>
      <c r="FQ280" s="38"/>
      <c r="FR280" s="38"/>
      <c r="FS280" s="38"/>
      <c r="FT280" s="38"/>
      <c r="FU280" s="38"/>
      <c r="FV280" s="38"/>
      <c r="FW280" s="38"/>
      <c r="FX280" s="38"/>
      <c r="FY280" s="38"/>
      <c r="FZ280" s="38"/>
      <c r="GA280" s="38"/>
      <c r="GB280" s="38"/>
      <c r="GC280" s="38"/>
      <c r="GD280" s="38"/>
      <c r="GE280" s="38"/>
      <c r="GF280" s="38"/>
      <c r="GG280" s="38"/>
      <c r="GH280" s="38"/>
      <c r="GI280" s="38"/>
      <c r="GJ280" s="38"/>
      <c r="GK280" s="38"/>
      <c r="GL280" s="38"/>
      <c r="GM280" s="38"/>
      <c r="GN280" s="38"/>
      <c r="GO280" s="38"/>
      <c r="GP280" s="38"/>
      <c r="GQ280" s="38"/>
      <c r="GR280" s="38"/>
      <c r="GS280" s="38"/>
      <c r="GT280" s="38"/>
      <c r="GU280" s="38"/>
      <c r="GV280" s="38"/>
      <c r="GW280" s="38"/>
      <c r="GX280" s="38"/>
      <c r="GY280" s="38"/>
      <c r="GZ280" s="38"/>
      <c r="HA280" s="38"/>
      <c r="HB280" s="38"/>
      <c r="HC280" s="38"/>
      <c r="HD280" s="38"/>
      <c r="HE280" s="38"/>
      <c r="HF280" s="38"/>
      <c r="HG280" s="38"/>
      <c r="HH280" s="38"/>
      <c r="HI280" s="38"/>
      <c r="HJ280" s="38"/>
      <c r="HK280" s="38"/>
      <c r="HL280" s="38"/>
      <c r="HM280" s="38"/>
      <c r="HN280" s="38"/>
      <c r="HO280" s="38"/>
      <c r="HP280" s="38"/>
      <c r="HQ280" s="38"/>
      <c r="HR280" s="38"/>
      <c r="HS280" s="38"/>
      <c r="HT280" s="38"/>
      <c r="HU280" s="38"/>
      <c r="HV280" s="38"/>
      <c r="HW280" s="38"/>
      <c r="HX280" s="38"/>
      <c r="HY280" s="38"/>
      <c r="HZ280" s="38"/>
      <c r="IA280" s="38"/>
      <c r="IB280" s="38"/>
      <c r="IC280" s="38"/>
      <c r="ID280" s="38"/>
      <c r="IE280" s="38"/>
      <c r="IF280" s="38"/>
      <c r="IG280" s="38"/>
      <c r="IH280" s="38"/>
      <c r="II280" s="38"/>
      <c r="IJ280" s="38">
        <v>6</v>
      </c>
      <c r="IK280" s="38">
        <v>6</v>
      </c>
      <c r="IL280" s="38"/>
      <c r="IM280" s="38"/>
      <c r="IN280" s="38"/>
      <c r="IO280" s="38"/>
      <c r="IP280" s="38"/>
      <c r="IQ280" s="38"/>
      <c r="IR280" s="38"/>
      <c r="IS280" s="38"/>
      <c r="IT280" s="38"/>
      <c r="IU280" s="38"/>
      <c r="IV280" s="38"/>
      <c r="IW280" s="38"/>
      <c r="IX280" s="38"/>
      <c r="IY280" s="38"/>
      <c r="IZ280" s="38"/>
      <c r="JA280" s="38"/>
      <c r="JB280" s="38"/>
      <c r="JC280" s="38"/>
      <c r="JD280" s="38"/>
      <c r="JE280" s="38"/>
      <c r="JF280" s="38"/>
      <c r="JG280" s="38"/>
      <c r="JH280" s="38"/>
      <c r="JI280" s="38"/>
      <c r="JJ280" s="38"/>
      <c r="JK280" s="38"/>
      <c r="JL280" s="38"/>
      <c r="JM280" s="38"/>
      <c r="JN280" s="38"/>
      <c r="JO280" s="38"/>
      <c r="JP280" s="38"/>
      <c r="JQ280" s="38"/>
      <c r="JR280" s="38"/>
      <c r="JS280" s="38"/>
      <c r="JT280" s="38"/>
      <c r="JU280" s="38"/>
      <c r="JV280" s="38"/>
      <c r="JW280" s="38"/>
      <c r="JX280" s="38"/>
      <c r="JY280" s="38"/>
      <c r="JZ280" s="38"/>
      <c r="KA280" s="38"/>
      <c r="KB280" s="38"/>
      <c r="KC280" s="38"/>
      <c r="KD280" s="38"/>
      <c r="KE280" s="38"/>
      <c r="KF280" s="38"/>
      <c r="KG280" s="38"/>
      <c r="KH280" s="38"/>
      <c r="KI280" s="38"/>
      <c r="KJ280" s="38"/>
      <c r="KK280" s="38"/>
      <c r="KL280" s="38"/>
      <c r="KM280" s="38"/>
      <c r="KN280" s="38"/>
      <c r="KO280" s="38"/>
      <c r="KP280" s="38"/>
      <c r="KQ280" s="38"/>
      <c r="KR280" s="38"/>
      <c r="KS280" s="38"/>
      <c r="KT280" s="38"/>
      <c r="KU280" s="38"/>
      <c r="KV280" s="38"/>
      <c r="KW280" s="38"/>
      <c r="KX280" s="38"/>
      <c r="KY280" s="38"/>
      <c r="KZ280" s="38"/>
      <c r="LA280" s="38"/>
      <c r="LB280" s="38"/>
      <c r="LC280" s="38"/>
      <c r="LD280" s="38"/>
      <c r="LE280" s="38"/>
      <c r="LF280" s="38"/>
      <c r="LG280" s="38"/>
      <c r="LH280" s="38"/>
      <c r="LI280" s="38"/>
      <c r="LJ280" s="38"/>
      <c r="LK280" s="38"/>
      <c r="LL280" s="38"/>
      <c r="LM280" s="38"/>
      <c r="LN280" s="38"/>
      <c r="LO280" s="38"/>
      <c r="LP280" s="38"/>
      <c r="LQ280" s="38"/>
      <c r="LR280" s="38"/>
      <c r="LS280" s="38"/>
      <c r="LT280" s="38"/>
      <c r="LU280" s="38"/>
      <c r="LV280" s="38"/>
      <c r="LW280" s="38"/>
      <c r="LX280" s="38"/>
      <c r="LY280" s="38"/>
      <c r="LZ280" s="38"/>
      <c r="MA280" s="38"/>
      <c r="MB280" s="38"/>
      <c r="MC280" s="38"/>
      <c r="MD280" s="38"/>
      <c r="ME280" s="38"/>
      <c r="MF280" s="38"/>
      <c r="MG280" s="38"/>
      <c r="MH280" s="38"/>
      <c r="MI280" s="38"/>
      <c r="MJ280" s="38"/>
      <c r="MK280" s="38"/>
      <c r="ML280" s="38"/>
      <c r="MM280" s="38"/>
      <c r="MN280" s="38"/>
      <c r="MO280" s="38"/>
      <c r="MP280" s="38"/>
      <c r="MQ280" s="38"/>
      <c r="MR280" s="38"/>
      <c r="MS280" s="38"/>
      <c r="MT280" s="38"/>
      <c r="MU280" s="38"/>
      <c r="MV280" s="38"/>
      <c r="MW280" s="38"/>
      <c r="MX280" s="38"/>
      <c r="MY280" s="38"/>
      <c r="MZ280" s="38"/>
      <c r="NA280" s="38"/>
      <c r="NB280" s="38"/>
      <c r="NC280" s="38"/>
      <c r="ND280" s="38"/>
      <c r="NE280" s="38"/>
      <c r="NF280" s="38"/>
      <c r="NG280" s="38"/>
      <c r="NH280" s="38"/>
      <c r="NI280" s="38"/>
      <c r="NJ280" s="38"/>
      <c r="NK280" s="38"/>
      <c r="NL280" s="38"/>
      <c r="NM280" s="38"/>
      <c r="NN280" s="38"/>
      <c r="NO280" s="38"/>
      <c r="NP280" s="38"/>
      <c r="NQ280" s="38"/>
      <c r="NR280" s="38"/>
      <c r="NS280" s="38"/>
      <c r="NT280" s="38"/>
      <c r="NU280" s="38"/>
      <c r="NV280" s="38"/>
      <c r="NW280" s="38"/>
      <c r="NX280" s="38"/>
      <c r="NY280" s="38"/>
      <c r="NZ280" s="38"/>
      <c r="OA280" s="38"/>
      <c r="OB280" s="38"/>
      <c r="OC280" s="38"/>
      <c r="OD280" s="38"/>
      <c r="OE280" s="38"/>
      <c r="OF280" s="38"/>
      <c r="OG280" s="38"/>
      <c r="OH280" s="38"/>
      <c r="OI280" s="38"/>
      <c r="OJ280" s="38"/>
      <c r="OK280" s="38"/>
      <c r="OL280" s="38"/>
      <c r="OM280" s="38"/>
      <c r="ON280" s="38"/>
      <c r="OO280" s="38"/>
      <c r="OP280" s="38"/>
      <c r="OQ280" s="38"/>
      <c r="OR280" s="38"/>
      <c r="OS280" s="38"/>
      <c r="OT280" s="38"/>
      <c r="OU280" s="38"/>
      <c r="OV280" s="38"/>
      <c r="OW280" s="38"/>
      <c r="OX280" s="38"/>
      <c r="OY280" s="38"/>
      <c r="OZ280" s="38"/>
      <c r="PA280" s="38"/>
      <c r="PB280" s="38"/>
      <c r="PC280" s="38"/>
      <c r="PD280" s="38"/>
      <c r="PE280" s="38"/>
      <c r="PF280" s="38"/>
      <c r="PG280" s="38"/>
      <c r="PH280" s="38"/>
      <c r="PI280" s="38"/>
      <c r="PJ280" s="38"/>
      <c r="PK280" s="38"/>
      <c r="PL280" s="38"/>
      <c r="PM280" s="38"/>
      <c r="PN280" s="38"/>
      <c r="PO280" s="38"/>
      <c r="PP280" s="38"/>
      <c r="PQ280" s="38"/>
      <c r="PR280" s="38"/>
      <c r="PS280" s="38"/>
      <c r="PT280" s="38"/>
      <c r="PU280" s="38"/>
      <c r="PV280" s="38"/>
      <c r="PW280" s="38"/>
      <c r="PX280" s="38"/>
      <c r="PY280" s="38"/>
      <c r="PZ280" s="38"/>
      <c r="QA280" s="38"/>
      <c r="QB280" s="38"/>
      <c r="QC280" s="38"/>
      <c r="QD280" s="38"/>
      <c r="QE280" s="38"/>
      <c r="QF280" s="38"/>
      <c r="QG280" s="38"/>
      <c r="QH280" s="38"/>
      <c r="QI280" s="38"/>
      <c r="QJ280" s="38"/>
      <c r="QK280" s="38"/>
      <c r="QL280" s="38"/>
      <c r="QM280" s="38"/>
      <c r="QN280" s="38"/>
      <c r="QO280" s="38"/>
      <c r="QP280" s="38"/>
      <c r="QQ280" s="38"/>
      <c r="QR280" s="38"/>
      <c r="QS280" s="38"/>
      <c r="QT280" s="38"/>
      <c r="QU280" s="38"/>
      <c r="QV280" s="38"/>
      <c r="QW280" s="38"/>
      <c r="QX280" s="38"/>
      <c r="QY280" s="38"/>
      <c r="QZ280" s="38"/>
      <c r="RA280" s="38"/>
      <c r="RB280" s="38"/>
      <c r="RC280" s="38"/>
      <c r="RD280" s="38"/>
      <c r="RE280" s="38"/>
      <c r="RF280" s="38"/>
      <c r="RG280" s="38"/>
      <c r="RH280" s="38"/>
      <c r="RI280" s="38"/>
      <c r="RJ280" s="38"/>
      <c r="RK280" s="38"/>
      <c r="RL280" s="38"/>
      <c r="RM280" s="38"/>
      <c r="RN280" s="38"/>
      <c r="RO280" s="38"/>
      <c r="RP280" s="38"/>
      <c r="RQ280" s="38"/>
      <c r="RR280" s="38"/>
      <c r="RS280" s="38"/>
      <c r="RT280" s="38"/>
      <c r="RU280" s="38"/>
      <c r="RV280" s="38"/>
      <c r="RW280" s="38"/>
      <c r="RX280" s="38"/>
      <c r="RY280" s="38"/>
      <c r="RZ280" s="38"/>
      <c r="SA280" s="38"/>
      <c r="SB280" s="38"/>
      <c r="SC280" s="38"/>
      <c r="SD280" s="38"/>
      <c r="SE280" s="38"/>
      <c r="SF280" s="38"/>
      <c r="SG280" s="38"/>
      <c r="SH280" s="38"/>
      <c r="SI280" s="38"/>
      <c r="SJ280" s="38"/>
      <c r="SK280" s="38"/>
      <c r="SL280" s="38"/>
      <c r="SM280" s="38"/>
      <c r="SN280" s="38"/>
      <c r="SO280" s="38"/>
      <c r="SP280" s="38"/>
      <c r="SQ280" s="38"/>
      <c r="SR280" s="38"/>
      <c r="SS280" s="38"/>
      <c r="ST280" s="38"/>
      <c r="SU280" s="38"/>
      <c r="SV280" s="38"/>
      <c r="SW280" s="38"/>
      <c r="SX280" s="38"/>
      <c r="SY280" s="38"/>
      <c r="SZ280" s="38"/>
      <c r="TA280" s="38"/>
      <c r="TB280" s="38"/>
      <c r="TC280" s="38"/>
      <c r="TD280" s="38">
        <v>1</v>
      </c>
      <c r="TE280" s="38"/>
      <c r="TF280" s="38"/>
      <c r="TG280" s="38"/>
      <c r="TH280" s="38"/>
      <c r="TI280" s="38"/>
      <c r="TJ280" s="38"/>
      <c r="TK280" s="38"/>
      <c r="TL280" s="38"/>
      <c r="TM280" s="38">
        <v>1</v>
      </c>
      <c r="TN280" s="38"/>
      <c r="TO280" s="38"/>
      <c r="TP280" s="38"/>
      <c r="TQ280" s="38"/>
      <c r="TR280" s="38"/>
      <c r="TS280" s="38"/>
      <c r="TT280" s="38"/>
      <c r="TU280" s="38"/>
      <c r="TV280" s="38"/>
      <c r="TW280" s="38"/>
      <c r="TX280" s="38"/>
      <c r="TY280" s="38"/>
      <c r="TZ280" s="38"/>
      <c r="UA280" s="38"/>
      <c r="UB280" s="38"/>
      <c r="UC280" s="38"/>
      <c r="UD280" s="38"/>
      <c r="UE280" s="38"/>
      <c r="UF280" s="38"/>
      <c r="UG280" s="38"/>
      <c r="UH280" s="38"/>
      <c r="UI280" s="38"/>
      <c r="UJ280" s="38"/>
      <c r="UK280" s="38"/>
      <c r="UL280" s="38"/>
      <c r="UM280" s="38"/>
      <c r="UN280" s="38"/>
      <c r="UO280" s="38"/>
      <c r="UP280" s="38"/>
      <c r="UQ280" s="38"/>
      <c r="UR280" s="38"/>
      <c r="US280" s="38"/>
      <c r="UT280" s="38"/>
      <c r="UU280" s="38"/>
      <c r="UV280" s="38"/>
      <c r="UW280" s="38"/>
      <c r="UX280" s="38"/>
      <c r="UY280" s="38"/>
      <c r="UZ280" s="38"/>
      <c r="VA280" s="38"/>
      <c r="VB280" s="38"/>
      <c r="VC280" s="38"/>
      <c r="VD280" s="38"/>
      <c r="VE280" s="38"/>
      <c r="VF280" s="38"/>
      <c r="VG280" s="38"/>
      <c r="VH280" s="38"/>
      <c r="VI280" s="38"/>
      <c r="VJ280" s="38"/>
      <c r="VK280" s="38"/>
      <c r="VL280" s="38"/>
      <c r="VM280" s="38"/>
      <c r="VN280" s="38"/>
      <c r="VO280" s="38"/>
      <c r="VP280" s="38"/>
      <c r="VQ280" s="38"/>
      <c r="VR280" s="38"/>
      <c r="VS280" s="38"/>
      <c r="VT280" s="38"/>
      <c r="VU280" s="38"/>
      <c r="VV280" s="38"/>
      <c r="VW280" s="38"/>
      <c r="VX280" s="38"/>
      <c r="VY280" s="38"/>
      <c r="VZ280" s="38"/>
      <c r="WA280" s="38"/>
      <c r="WB280" s="38"/>
      <c r="WC280" s="38"/>
      <c r="WD280" s="38"/>
      <c r="WE280" s="38"/>
      <c r="WF280" s="38"/>
      <c r="WG280" s="38"/>
      <c r="WH280" s="38"/>
      <c r="WI280" s="38"/>
      <c r="WJ280" s="38"/>
      <c r="WK280" s="38"/>
      <c r="WL280" s="38"/>
      <c r="WM280" s="38"/>
      <c r="WN280" s="38"/>
      <c r="WO280" s="38"/>
      <c r="WP280" s="38"/>
      <c r="WQ280" s="38"/>
      <c r="WR280" s="38"/>
      <c r="WS280" s="38"/>
      <c r="WT280" s="38"/>
      <c r="WU280" s="38"/>
      <c r="WV280" s="38"/>
      <c r="WW280" s="38"/>
      <c r="WX280" s="38"/>
      <c r="WY280" s="38"/>
      <c r="WZ280" s="38"/>
      <c r="XA280" s="38"/>
      <c r="XB280" s="38"/>
      <c r="XC280" s="38"/>
      <c r="XD280" s="38"/>
      <c r="XE280" s="38"/>
      <c r="XF280" s="38"/>
      <c r="XG280" s="38"/>
      <c r="XH280" s="38"/>
      <c r="XI280" s="38"/>
      <c r="XJ280" s="38"/>
      <c r="XK280" s="38"/>
      <c r="XL280" s="38"/>
      <c r="XM280" s="38"/>
      <c r="XN280" s="38"/>
      <c r="XO280" s="38"/>
      <c r="XP280" s="38"/>
      <c r="XQ280" s="38"/>
      <c r="XR280" s="38"/>
      <c r="XS280" s="38"/>
      <c r="XT280" s="38"/>
      <c r="XU280" s="38"/>
      <c r="XV280" s="38"/>
      <c r="XW280" s="38"/>
      <c r="XX280" s="38"/>
      <c r="XY280" s="38"/>
      <c r="XZ280" s="38"/>
      <c r="YA280" s="38"/>
      <c r="YB280" s="38"/>
      <c r="YC280" s="38"/>
      <c r="YD280" s="38"/>
      <c r="YE280" s="38"/>
      <c r="YF280" s="38"/>
      <c r="YG280" s="38"/>
      <c r="YH280" s="38"/>
      <c r="YI280" s="38"/>
      <c r="YJ280" s="38"/>
      <c r="YK280" s="38"/>
      <c r="YL280" s="38"/>
      <c r="YM280" s="38"/>
      <c r="YN280" s="38"/>
      <c r="YO280" s="38"/>
      <c r="YP280" s="38"/>
      <c r="YQ280" s="38"/>
      <c r="YR280" s="38"/>
      <c r="YS280" s="38"/>
      <c r="YT280" s="38"/>
      <c r="YU280" s="38"/>
      <c r="YV280" s="38"/>
      <c r="YW280" s="38"/>
      <c r="YX280" s="38"/>
      <c r="YY280" s="38"/>
      <c r="YZ280" s="38"/>
      <c r="ZA280" s="38"/>
      <c r="ZB280" s="38"/>
      <c r="ZC280" s="38"/>
      <c r="ZD280" s="38"/>
      <c r="ZE280" s="38"/>
      <c r="ZF280" s="38"/>
      <c r="ZG280" s="38"/>
      <c r="ZH280" s="38"/>
      <c r="ZI280" s="38"/>
      <c r="ZJ280" s="38"/>
      <c r="ZK280" s="38"/>
      <c r="ZL280" s="38"/>
      <c r="ZM280" s="38"/>
      <c r="ZN280" s="38"/>
      <c r="ZO280" s="38"/>
      <c r="ZP280" s="38"/>
      <c r="ZQ280" s="38"/>
      <c r="ZR280" s="38"/>
      <c r="ZS280" s="38"/>
      <c r="ZT280" s="38"/>
      <c r="ZU280" s="38"/>
      <c r="ZV280" s="38"/>
      <c r="ZW280" s="38"/>
      <c r="ZX280" s="38"/>
      <c r="ZY280" s="38"/>
      <c r="ZZ280" s="38"/>
      <c r="AAA280" s="38"/>
      <c r="AAB280" s="38"/>
      <c r="AAC280" s="38"/>
      <c r="AAD280" s="38"/>
      <c r="AAE280" s="38"/>
      <c r="AAF280" s="38"/>
      <c r="AAG280" s="38"/>
      <c r="AAH280" s="38"/>
      <c r="AAI280" s="38"/>
      <c r="AAJ280" s="78">
        <f t="shared" si="26"/>
        <v>0</v>
      </c>
    </row>
    <row r="281" spans="1:736" s="5" customFormat="1" ht="12" customHeight="1" x14ac:dyDescent="0.25">
      <c r="A281" s="43" t="s">
        <v>203</v>
      </c>
      <c r="B281" s="77">
        <f t="shared" si="29"/>
        <v>0</v>
      </c>
      <c r="C281" s="69">
        <v>1</v>
      </c>
      <c r="D281" s="71">
        <v>43185</v>
      </c>
      <c r="E281" s="79">
        <v>16.489999999999998</v>
      </c>
      <c r="F281" s="79">
        <f t="shared" si="30"/>
        <v>0</v>
      </c>
      <c r="G281" s="77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  <c r="AL281" s="38"/>
      <c r="AM281" s="38"/>
      <c r="AN281" s="38"/>
      <c r="AO281" s="38"/>
      <c r="AP281" s="38"/>
      <c r="AQ281" s="38"/>
      <c r="AR281" s="38"/>
      <c r="AS281" s="38"/>
      <c r="AT281" s="38"/>
      <c r="AU281" s="38"/>
      <c r="AV281" s="38"/>
      <c r="AW281" s="38"/>
      <c r="AX281" s="38"/>
      <c r="AY281" s="38"/>
      <c r="AZ281" s="38"/>
      <c r="BA281" s="38"/>
      <c r="BB281" s="38"/>
      <c r="BC281" s="38"/>
      <c r="BD281" s="38"/>
      <c r="BE281" s="38"/>
      <c r="BF281" s="38"/>
      <c r="BG281" s="38"/>
      <c r="BH281" s="38"/>
      <c r="BI281" s="38"/>
      <c r="BJ281" s="38"/>
      <c r="BK281" s="38"/>
      <c r="BL281" s="38"/>
      <c r="BM281" s="38"/>
      <c r="BN281" s="38"/>
      <c r="BO281" s="38"/>
      <c r="BP281" s="38"/>
      <c r="BQ281" s="38"/>
      <c r="BR281" s="38"/>
      <c r="BS281" s="38"/>
      <c r="BT281" s="38"/>
      <c r="BU281" s="38"/>
      <c r="BV281" s="38"/>
      <c r="BW281" s="38"/>
      <c r="BX281" s="38"/>
      <c r="BY281" s="38"/>
      <c r="BZ281" s="38"/>
      <c r="CA281" s="38"/>
      <c r="CB281" s="38"/>
      <c r="CC281" s="38"/>
      <c r="CD281" s="38"/>
      <c r="CE281" s="38"/>
      <c r="CF281" s="38"/>
      <c r="CG281" s="38"/>
      <c r="CH281" s="38"/>
      <c r="CI281" s="38"/>
      <c r="CJ281" s="38"/>
      <c r="CK281" s="38"/>
      <c r="CL281" s="38"/>
      <c r="CM281" s="38"/>
      <c r="CN281" s="38"/>
      <c r="CO281" s="38"/>
      <c r="CP281" s="38"/>
      <c r="CQ281" s="38"/>
      <c r="CR281" s="38"/>
      <c r="CS281" s="38"/>
      <c r="CT281" s="38"/>
      <c r="CU281" s="38"/>
      <c r="CV281" s="38"/>
      <c r="CW281" s="38"/>
      <c r="CX281" s="38"/>
      <c r="CY281" s="38"/>
      <c r="CZ281" s="38"/>
      <c r="DA281" s="38"/>
      <c r="DB281" s="38"/>
      <c r="DC281" s="38"/>
      <c r="DD281" s="38"/>
      <c r="DE281" s="38"/>
      <c r="DF281" s="38"/>
      <c r="DG281" s="38"/>
      <c r="DH281" s="38"/>
      <c r="DI281" s="38"/>
      <c r="DJ281" s="38"/>
      <c r="DK281" s="38"/>
      <c r="DL281" s="38"/>
      <c r="DM281" s="38"/>
      <c r="DN281" s="38"/>
      <c r="DO281" s="38"/>
      <c r="DP281" s="38"/>
      <c r="DQ281" s="38"/>
      <c r="DR281" s="38"/>
      <c r="DS281" s="38"/>
      <c r="DT281" s="38"/>
      <c r="DU281" s="38">
        <v>1</v>
      </c>
      <c r="DV281" s="38"/>
      <c r="DW281" s="38"/>
      <c r="DX281" s="38"/>
      <c r="DY281" s="38"/>
      <c r="DZ281" s="38"/>
      <c r="EA281" s="38"/>
      <c r="EB281" s="38"/>
      <c r="EC281" s="38"/>
      <c r="ED281" s="38"/>
      <c r="EE281" s="38"/>
      <c r="EF281" s="38"/>
      <c r="EG281" s="38"/>
      <c r="EH281" s="38"/>
      <c r="EI281" s="38"/>
      <c r="EJ281" s="38"/>
      <c r="EK281" s="38"/>
      <c r="EL281" s="38"/>
      <c r="EM281" s="38"/>
      <c r="EN281" s="38">
        <v>1</v>
      </c>
      <c r="EO281" s="38"/>
      <c r="EP281" s="38"/>
      <c r="EQ281" s="38"/>
      <c r="ER281" s="38"/>
      <c r="ES281" s="38"/>
      <c r="ET281" s="38"/>
      <c r="EU281" s="38"/>
      <c r="EV281" s="38"/>
      <c r="EW281" s="38"/>
      <c r="EX281" s="38"/>
      <c r="EY281" s="38"/>
      <c r="EZ281" s="38"/>
      <c r="FA281" s="38"/>
      <c r="FB281" s="38"/>
      <c r="FC281" s="38"/>
      <c r="FD281" s="38"/>
      <c r="FE281" s="38"/>
      <c r="FF281" s="38"/>
      <c r="FG281" s="38"/>
      <c r="FH281" s="38"/>
      <c r="FI281" s="38"/>
      <c r="FJ281" s="38"/>
      <c r="FK281" s="38"/>
      <c r="FL281" s="38"/>
      <c r="FM281" s="38"/>
      <c r="FN281" s="38"/>
      <c r="FO281" s="38"/>
      <c r="FP281" s="38"/>
      <c r="FQ281" s="38"/>
      <c r="FR281" s="38"/>
      <c r="FS281" s="38"/>
      <c r="FT281" s="38"/>
      <c r="FU281" s="38"/>
      <c r="FV281" s="38"/>
      <c r="FW281" s="38"/>
      <c r="FX281" s="38"/>
      <c r="FY281" s="38"/>
      <c r="FZ281" s="38"/>
      <c r="GA281" s="38"/>
      <c r="GB281" s="38"/>
      <c r="GC281" s="38"/>
      <c r="GD281" s="38"/>
      <c r="GE281" s="38"/>
      <c r="GF281" s="38"/>
      <c r="GG281" s="38"/>
      <c r="GH281" s="38"/>
      <c r="GI281" s="38"/>
      <c r="GJ281" s="38"/>
      <c r="GK281" s="38"/>
      <c r="GL281" s="38"/>
      <c r="GM281" s="38"/>
      <c r="GN281" s="38"/>
      <c r="GO281" s="38"/>
      <c r="GP281" s="38"/>
      <c r="GQ281" s="38"/>
      <c r="GR281" s="38"/>
      <c r="GS281" s="38"/>
      <c r="GT281" s="38"/>
      <c r="GU281" s="38"/>
      <c r="GV281" s="38"/>
      <c r="GW281" s="38"/>
      <c r="GX281" s="38"/>
      <c r="GY281" s="38"/>
      <c r="GZ281" s="38"/>
      <c r="HA281" s="38"/>
      <c r="HB281" s="38"/>
      <c r="HC281" s="38"/>
      <c r="HD281" s="38"/>
      <c r="HE281" s="38"/>
      <c r="HF281" s="38"/>
      <c r="HG281" s="38"/>
      <c r="HH281" s="38"/>
      <c r="HI281" s="38"/>
      <c r="HJ281" s="38"/>
      <c r="HK281" s="38"/>
      <c r="HL281" s="38"/>
      <c r="HM281" s="38"/>
      <c r="HN281" s="38"/>
      <c r="HO281" s="38"/>
      <c r="HP281" s="38"/>
      <c r="HQ281" s="38"/>
      <c r="HR281" s="38"/>
      <c r="HS281" s="38"/>
      <c r="HT281" s="38"/>
      <c r="HU281" s="38"/>
      <c r="HV281" s="38"/>
      <c r="HW281" s="38"/>
      <c r="HX281" s="38"/>
      <c r="HY281" s="38"/>
      <c r="HZ281" s="38"/>
      <c r="IA281" s="38"/>
      <c r="IB281" s="38"/>
      <c r="IC281" s="38"/>
      <c r="ID281" s="38"/>
      <c r="IE281" s="38"/>
      <c r="IF281" s="38"/>
      <c r="IG281" s="38"/>
      <c r="IH281" s="38"/>
      <c r="II281" s="38"/>
      <c r="IJ281" s="38"/>
      <c r="IK281" s="38"/>
      <c r="IL281" s="38"/>
      <c r="IM281" s="38"/>
      <c r="IN281" s="38"/>
      <c r="IO281" s="38"/>
      <c r="IP281" s="38"/>
      <c r="IQ281" s="38"/>
      <c r="IR281" s="38"/>
      <c r="IS281" s="38"/>
      <c r="IT281" s="38"/>
      <c r="IU281" s="38"/>
      <c r="IV281" s="38"/>
      <c r="IW281" s="38"/>
      <c r="IX281" s="38"/>
      <c r="IY281" s="38"/>
      <c r="IZ281" s="38"/>
      <c r="JA281" s="38"/>
      <c r="JB281" s="38"/>
      <c r="JC281" s="38"/>
      <c r="JD281" s="38"/>
      <c r="JE281" s="38"/>
      <c r="JF281" s="38"/>
      <c r="JG281" s="38"/>
      <c r="JH281" s="38"/>
      <c r="JI281" s="38"/>
      <c r="JJ281" s="38"/>
      <c r="JK281" s="38"/>
      <c r="JL281" s="38"/>
      <c r="JM281" s="38"/>
      <c r="JN281" s="38"/>
      <c r="JO281" s="38"/>
      <c r="JP281" s="38"/>
      <c r="JQ281" s="38"/>
      <c r="JR281" s="38"/>
      <c r="JS281" s="38"/>
      <c r="JT281" s="38"/>
      <c r="JU281" s="38"/>
      <c r="JV281" s="38"/>
      <c r="JW281" s="38"/>
      <c r="JX281" s="38"/>
      <c r="JY281" s="38"/>
      <c r="JZ281" s="38"/>
      <c r="KA281" s="38"/>
      <c r="KB281" s="38"/>
      <c r="KC281" s="38"/>
      <c r="KD281" s="38"/>
      <c r="KE281" s="38"/>
      <c r="KF281" s="38"/>
      <c r="KG281" s="38"/>
      <c r="KH281" s="38"/>
      <c r="KI281" s="38"/>
      <c r="KJ281" s="38"/>
      <c r="KK281" s="38"/>
      <c r="KL281" s="38"/>
      <c r="KM281" s="38"/>
      <c r="KN281" s="38"/>
      <c r="KO281" s="38"/>
      <c r="KP281" s="38"/>
      <c r="KQ281" s="38"/>
      <c r="KR281" s="38"/>
      <c r="KS281" s="38"/>
      <c r="KT281" s="38"/>
      <c r="KU281" s="38"/>
      <c r="KV281" s="38"/>
      <c r="KW281" s="38"/>
      <c r="KX281" s="38"/>
      <c r="KY281" s="38"/>
      <c r="KZ281" s="38"/>
      <c r="LA281" s="38"/>
      <c r="LB281" s="38"/>
      <c r="LC281" s="38"/>
      <c r="LD281" s="38"/>
      <c r="LE281" s="38"/>
      <c r="LF281" s="38"/>
      <c r="LG281" s="38"/>
      <c r="LH281" s="38"/>
      <c r="LI281" s="38"/>
      <c r="LJ281" s="38"/>
      <c r="LK281" s="38"/>
      <c r="LL281" s="38"/>
      <c r="LM281" s="38"/>
      <c r="LN281" s="38"/>
      <c r="LO281" s="38"/>
      <c r="LP281" s="38"/>
      <c r="LQ281" s="38"/>
      <c r="LR281" s="38"/>
      <c r="LS281" s="38"/>
      <c r="LT281" s="38"/>
      <c r="LU281" s="38"/>
      <c r="LV281" s="38"/>
      <c r="LW281" s="38"/>
      <c r="LX281" s="38"/>
      <c r="LY281" s="38"/>
      <c r="LZ281" s="38"/>
      <c r="MA281" s="38"/>
      <c r="MB281" s="38"/>
      <c r="MC281" s="38"/>
      <c r="MD281" s="38"/>
      <c r="ME281" s="38"/>
      <c r="MF281" s="38"/>
      <c r="MG281" s="38"/>
      <c r="MH281" s="38"/>
      <c r="MI281" s="38"/>
      <c r="MJ281" s="38"/>
      <c r="MK281" s="38"/>
      <c r="ML281" s="38"/>
      <c r="MM281" s="38"/>
      <c r="MN281" s="38"/>
      <c r="MO281" s="38"/>
      <c r="MP281" s="38"/>
      <c r="MQ281" s="38"/>
      <c r="MR281" s="38"/>
      <c r="MS281" s="38"/>
      <c r="MT281" s="38"/>
      <c r="MU281" s="38"/>
      <c r="MV281" s="38"/>
      <c r="MW281" s="38"/>
      <c r="MX281" s="38"/>
      <c r="MY281" s="38"/>
      <c r="MZ281" s="38"/>
      <c r="NA281" s="38"/>
      <c r="NB281" s="38"/>
      <c r="NC281" s="38"/>
      <c r="ND281" s="38"/>
      <c r="NE281" s="38"/>
      <c r="NF281" s="38"/>
      <c r="NG281" s="38"/>
      <c r="NH281" s="38"/>
      <c r="NI281" s="38"/>
      <c r="NJ281" s="38"/>
      <c r="NK281" s="38"/>
      <c r="NL281" s="38"/>
      <c r="NM281" s="38"/>
      <c r="NN281" s="38"/>
      <c r="NO281" s="38"/>
      <c r="NP281" s="38"/>
      <c r="NQ281" s="38"/>
      <c r="NR281" s="38"/>
      <c r="NS281" s="38"/>
      <c r="NT281" s="38"/>
      <c r="NU281" s="38"/>
      <c r="NV281" s="38"/>
      <c r="NW281" s="38"/>
      <c r="NX281" s="38"/>
      <c r="NY281" s="38"/>
      <c r="NZ281" s="38"/>
      <c r="OA281" s="38"/>
      <c r="OB281" s="38"/>
      <c r="OC281" s="38"/>
      <c r="OD281" s="38"/>
      <c r="OE281" s="38"/>
      <c r="OF281" s="38"/>
      <c r="OG281" s="38"/>
      <c r="OH281" s="38"/>
      <c r="OI281" s="38"/>
      <c r="OJ281" s="38"/>
      <c r="OK281" s="38"/>
      <c r="OL281" s="38"/>
      <c r="OM281" s="38"/>
      <c r="ON281" s="38"/>
      <c r="OO281" s="38"/>
      <c r="OP281" s="38"/>
      <c r="OQ281" s="38"/>
      <c r="OR281" s="38"/>
      <c r="OS281" s="38"/>
      <c r="OT281" s="38"/>
      <c r="OU281" s="38"/>
      <c r="OV281" s="38"/>
      <c r="OW281" s="38"/>
      <c r="OX281" s="38"/>
      <c r="OY281" s="38"/>
      <c r="OZ281" s="38"/>
      <c r="PA281" s="38"/>
      <c r="PB281" s="38"/>
      <c r="PC281" s="38"/>
      <c r="PD281" s="38"/>
      <c r="PE281" s="38"/>
      <c r="PF281" s="38"/>
      <c r="PG281" s="38"/>
      <c r="PH281" s="38"/>
      <c r="PI281" s="38"/>
      <c r="PJ281" s="38"/>
      <c r="PK281" s="38"/>
      <c r="PL281" s="38"/>
      <c r="PM281" s="38"/>
      <c r="PN281" s="38"/>
      <c r="PO281" s="38"/>
      <c r="PP281" s="38"/>
      <c r="PQ281" s="38"/>
      <c r="PR281" s="38"/>
      <c r="PS281" s="38"/>
      <c r="PT281" s="38"/>
      <c r="PU281" s="38"/>
      <c r="PV281" s="38"/>
      <c r="PW281" s="38"/>
      <c r="PX281" s="38"/>
      <c r="PY281" s="38"/>
      <c r="PZ281" s="38"/>
      <c r="QA281" s="38"/>
      <c r="QB281" s="38"/>
      <c r="QC281" s="38"/>
      <c r="QD281" s="38"/>
      <c r="QE281" s="38"/>
      <c r="QF281" s="38"/>
      <c r="QG281" s="38"/>
      <c r="QH281" s="38"/>
      <c r="QI281" s="38"/>
      <c r="QJ281" s="38"/>
      <c r="QK281" s="38"/>
      <c r="QL281" s="38"/>
      <c r="QM281" s="38"/>
      <c r="QN281" s="38"/>
      <c r="QO281" s="38"/>
      <c r="QP281" s="38"/>
      <c r="QQ281" s="38"/>
      <c r="QR281" s="38"/>
      <c r="QS281" s="38"/>
      <c r="QT281" s="38"/>
      <c r="QU281" s="38"/>
      <c r="QV281" s="38"/>
      <c r="QW281" s="38"/>
      <c r="QX281" s="38"/>
      <c r="QY281" s="38"/>
      <c r="QZ281" s="38"/>
      <c r="RA281" s="38"/>
      <c r="RB281" s="38"/>
      <c r="RC281" s="38"/>
      <c r="RD281" s="38"/>
      <c r="RE281" s="38"/>
      <c r="RF281" s="38"/>
      <c r="RG281" s="38"/>
      <c r="RH281" s="38"/>
      <c r="RI281" s="38"/>
      <c r="RJ281" s="38"/>
      <c r="RK281" s="38"/>
      <c r="RL281" s="38"/>
      <c r="RM281" s="38"/>
      <c r="RN281" s="38"/>
      <c r="RO281" s="38"/>
      <c r="RP281" s="38"/>
      <c r="RQ281" s="38"/>
      <c r="RR281" s="38"/>
      <c r="RS281" s="38"/>
      <c r="RT281" s="38"/>
      <c r="RU281" s="38"/>
      <c r="RV281" s="38"/>
      <c r="RW281" s="38"/>
      <c r="RX281" s="38"/>
      <c r="RY281" s="38"/>
      <c r="RZ281" s="38"/>
      <c r="SA281" s="38"/>
      <c r="SB281" s="38"/>
      <c r="SC281" s="38"/>
      <c r="SD281" s="38"/>
      <c r="SE281" s="38"/>
      <c r="SF281" s="38"/>
      <c r="SG281" s="38"/>
      <c r="SH281" s="38"/>
      <c r="SI281" s="38"/>
      <c r="SJ281" s="38"/>
      <c r="SK281" s="38"/>
      <c r="SL281" s="38"/>
      <c r="SM281" s="38"/>
      <c r="SN281" s="38"/>
      <c r="SO281" s="38"/>
      <c r="SP281" s="38"/>
      <c r="SQ281" s="38"/>
      <c r="SR281" s="38"/>
      <c r="SS281" s="38"/>
      <c r="ST281" s="38"/>
      <c r="SU281" s="38"/>
      <c r="SV281" s="38"/>
      <c r="SW281" s="38"/>
      <c r="SX281" s="38"/>
      <c r="SY281" s="38"/>
      <c r="SZ281" s="38"/>
      <c r="TA281" s="38"/>
      <c r="TB281" s="38"/>
      <c r="TC281" s="38"/>
      <c r="TD281" s="38"/>
      <c r="TE281" s="38"/>
      <c r="TF281" s="38"/>
      <c r="TG281" s="38"/>
      <c r="TH281" s="38"/>
      <c r="TI281" s="38"/>
      <c r="TJ281" s="38"/>
      <c r="TK281" s="38"/>
      <c r="TL281" s="38"/>
      <c r="TM281" s="38"/>
      <c r="TN281" s="38"/>
      <c r="TO281" s="38"/>
      <c r="TP281" s="38"/>
      <c r="TQ281" s="38"/>
      <c r="TR281" s="38"/>
      <c r="TS281" s="38"/>
      <c r="TT281" s="38"/>
      <c r="TU281" s="38"/>
      <c r="TV281" s="38"/>
      <c r="TW281" s="38"/>
      <c r="TX281" s="38"/>
      <c r="TY281" s="38"/>
      <c r="TZ281" s="38"/>
      <c r="UA281" s="38"/>
      <c r="UB281" s="38"/>
      <c r="UC281" s="38"/>
      <c r="UD281" s="38"/>
      <c r="UE281" s="38"/>
      <c r="UF281" s="38"/>
      <c r="UG281" s="38"/>
      <c r="UH281" s="38"/>
      <c r="UI281" s="38"/>
      <c r="UJ281" s="38"/>
      <c r="UK281" s="38"/>
      <c r="UL281" s="38"/>
      <c r="UM281" s="38"/>
      <c r="UN281" s="38"/>
      <c r="UO281" s="38"/>
      <c r="UP281" s="38"/>
      <c r="UQ281" s="38"/>
      <c r="UR281" s="38"/>
      <c r="US281" s="38"/>
      <c r="UT281" s="38"/>
      <c r="UU281" s="38"/>
      <c r="UV281" s="38"/>
      <c r="UW281" s="38"/>
      <c r="UX281" s="38"/>
      <c r="UY281" s="38"/>
      <c r="UZ281" s="38"/>
      <c r="VA281" s="38"/>
      <c r="VB281" s="38"/>
      <c r="VC281" s="38"/>
      <c r="VD281" s="38"/>
      <c r="VE281" s="38"/>
      <c r="VF281" s="38"/>
      <c r="VG281" s="38"/>
      <c r="VH281" s="38"/>
      <c r="VI281" s="38"/>
      <c r="VJ281" s="38"/>
      <c r="VK281" s="38"/>
      <c r="VL281" s="38"/>
      <c r="VM281" s="38"/>
      <c r="VN281" s="38"/>
      <c r="VO281" s="38"/>
      <c r="VP281" s="38"/>
      <c r="VQ281" s="38"/>
      <c r="VR281" s="38"/>
      <c r="VS281" s="38"/>
      <c r="VT281" s="38"/>
      <c r="VU281" s="38"/>
      <c r="VV281" s="38"/>
      <c r="VW281" s="38"/>
      <c r="VX281" s="38"/>
      <c r="VY281" s="38"/>
      <c r="VZ281" s="38"/>
      <c r="WA281" s="38"/>
      <c r="WB281" s="38"/>
      <c r="WC281" s="38"/>
      <c r="WD281" s="38"/>
      <c r="WE281" s="38"/>
      <c r="WF281" s="38"/>
      <c r="WG281" s="38"/>
      <c r="WH281" s="38"/>
      <c r="WI281" s="38"/>
      <c r="WJ281" s="38"/>
      <c r="WK281" s="38"/>
      <c r="WL281" s="38"/>
      <c r="WM281" s="38"/>
      <c r="WN281" s="38"/>
      <c r="WO281" s="38"/>
      <c r="WP281" s="38"/>
      <c r="WQ281" s="38"/>
      <c r="WR281" s="38"/>
      <c r="WS281" s="38"/>
      <c r="WT281" s="38"/>
      <c r="WU281" s="38"/>
      <c r="WV281" s="38"/>
      <c r="WW281" s="38"/>
      <c r="WX281" s="38"/>
      <c r="WY281" s="38"/>
      <c r="WZ281" s="38"/>
      <c r="XA281" s="38"/>
      <c r="XB281" s="38"/>
      <c r="XC281" s="38"/>
      <c r="XD281" s="38"/>
      <c r="XE281" s="38"/>
      <c r="XF281" s="38"/>
      <c r="XG281" s="38"/>
      <c r="XH281" s="38"/>
      <c r="XI281" s="38"/>
      <c r="XJ281" s="38"/>
      <c r="XK281" s="38"/>
      <c r="XL281" s="38"/>
      <c r="XM281" s="38"/>
      <c r="XN281" s="38"/>
      <c r="XO281" s="38"/>
      <c r="XP281" s="38"/>
      <c r="XQ281" s="38"/>
      <c r="XR281" s="38"/>
      <c r="XS281" s="38"/>
      <c r="XT281" s="38"/>
      <c r="XU281" s="38"/>
      <c r="XV281" s="38"/>
      <c r="XW281" s="38"/>
      <c r="XX281" s="38"/>
      <c r="XY281" s="38"/>
      <c r="XZ281" s="38"/>
      <c r="YA281" s="38"/>
      <c r="YB281" s="38"/>
      <c r="YC281" s="38"/>
      <c r="YD281" s="38"/>
      <c r="YE281" s="38"/>
      <c r="YF281" s="38"/>
      <c r="YG281" s="38"/>
      <c r="YH281" s="38"/>
      <c r="YI281" s="38"/>
      <c r="YJ281" s="38"/>
      <c r="YK281" s="38"/>
      <c r="YL281" s="38"/>
      <c r="YM281" s="38"/>
      <c r="YN281" s="38"/>
      <c r="YO281" s="38"/>
      <c r="YP281" s="38"/>
      <c r="YQ281" s="38"/>
      <c r="YR281" s="38"/>
      <c r="YS281" s="38"/>
      <c r="YT281" s="38"/>
      <c r="YU281" s="38"/>
      <c r="YV281" s="38"/>
      <c r="YW281" s="38"/>
      <c r="YX281" s="38"/>
      <c r="YY281" s="38"/>
      <c r="YZ281" s="38"/>
      <c r="ZA281" s="38"/>
      <c r="ZB281" s="38"/>
      <c r="ZC281" s="38"/>
      <c r="ZD281" s="38"/>
      <c r="ZE281" s="38"/>
      <c r="ZF281" s="38"/>
      <c r="ZG281" s="38"/>
      <c r="ZH281" s="38"/>
      <c r="ZI281" s="38"/>
      <c r="ZJ281" s="38"/>
      <c r="ZK281" s="38"/>
      <c r="ZL281" s="38"/>
      <c r="ZM281" s="38"/>
      <c r="ZN281" s="38"/>
      <c r="ZO281" s="38"/>
      <c r="ZP281" s="38"/>
      <c r="ZQ281" s="38"/>
      <c r="ZR281" s="38"/>
      <c r="ZS281" s="38"/>
      <c r="ZT281" s="38"/>
      <c r="ZU281" s="38"/>
      <c r="ZV281" s="38"/>
      <c r="ZW281" s="38"/>
      <c r="ZX281" s="38"/>
      <c r="ZY281" s="38"/>
      <c r="ZZ281" s="38"/>
      <c r="AAA281" s="38"/>
      <c r="AAB281" s="38"/>
      <c r="AAC281" s="38"/>
      <c r="AAD281" s="38"/>
      <c r="AAE281" s="38"/>
      <c r="AAF281" s="38"/>
      <c r="AAG281" s="38"/>
      <c r="AAH281" s="38"/>
      <c r="AAI281" s="38"/>
      <c r="AAJ281" s="78">
        <f t="shared" si="26"/>
        <v>0</v>
      </c>
    </row>
    <row r="282" spans="1:736" s="5" customFormat="1" ht="12" customHeight="1" x14ac:dyDescent="0.25">
      <c r="A282" s="43" t="s">
        <v>232</v>
      </c>
      <c r="B282" s="77">
        <f t="shared" si="29"/>
        <v>0</v>
      </c>
      <c r="C282" s="69">
        <v>1</v>
      </c>
      <c r="D282" s="71">
        <v>43409</v>
      </c>
      <c r="E282" s="79">
        <v>24.78</v>
      </c>
      <c r="F282" s="79">
        <f t="shared" si="30"/>
        <v>0</v>
      </c>
      <c r="G282" s="77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  <c r="AL282" s="38"/>
      <c r="AM282" s="38"/>
      <c r="AN282" s="38"/>
      <c r="AO282" s="38"/>
      <c r="AP282" s="38"/>
      <c r="AQ282" s="38"/>
      <c r="AR282" s="38"/>
      <c r="AS282" s="38"/>
      <c r="AT282" s="38"/>
      <c r="AU282" s="38"/>
      <c r="AV282" s="38"/>
      <c r="AW282" s="38"/>
      <c r="AX282" s="38"/>
      <c r="AY282" s="38"/>
      <c r="AZ282" s="38"/>
      <c r="BA282" s="38"/>
      <c r="BB282" s="38"/>
      <c r="BC282" s="38"/>
      <c r="BD282" s="38"/>
      <c r="BE282" s="38"/>
      <c r="BF282" s="38"/>
      <c r="BG282" s="38"/>
      <c r="BH282" s="38"/>
      <c r="BI282" s="38"/>
      <c r="BJ282" s="38"/>
      <c r="BK282" s="38"/>
      <c r="BL282" s="38"/>
      <c r="BM282" s="38"/>
      <c r="BN282" s="38"/>
      <c r="BO282" s="38"/>
      <c r="BP282" s="38"/>
      <c r="BQ282" s="38"/>
      <c r="BR282" s="38"/>
      <c r="BS282" s="38"/>
      <c r="BT282" s="38"/>
      <c r="BU282" s="38"/>
      <c r="BV282" s="38"/>
      <c r="BW282" s="38"/>
      <c r="BX282" s="38"/>
      <c r="BY282" s="38"/>
      <c r="BZ282" s="38"/>
      <c r="CA282" s="38"/>
      <c r="CB282" s="38"/>
      <c r="CC282" s="38"/>
      <c r="CD282" s="38"/>
      <c r="CE282" s="38"/>
      <c r="CF282" s="38"/>
      <c r="CG282" s="38"/>
      <c r="CH282" s="38"/>
      <c r="CI282" s="38"/>
      <c r="CJ282" s="38"/>
      <c r="CK282" s="38"/>
      <c r="CL282" s="38"/>
      <c r="CM282" s="38"/>
      <c r="CN282" s="38"/>
      <c r="CO282" s="38"/>
      <c r="CP282" s="38"/>
      <c r="CQ282" s="38"/>
      <c r="CR282" s="38"/>
      <c r="CS282" s="38"/>
      <c r="CT282" s="38"/>
      <c r="CU282" s="38"/>
      <c r="CV282" s="38"/>
      <c r="CW282" s="38"/>
      <c r="CX282" s="38"/>
      <c r="CY282" s="38"/>
      <c r="CZ282" s="38"/>
      <c r="DA282" s="38"/>
      <c r="DB282" s="38"/>
      <c r="DC282" s="38"/>
      <c r="DD282" s="38"/>
      <c r="DE282" s="38"/>
      <c r="DF282" s="38"/>
      <c r="DG282" s="38"/>
      <c r="DH282" s="38"/>
      <c r="DI282" s="38"/>
      <c r="DJ282" s="38"/>
      <c r="DK282" s="38"/>
      <c r="DL282" s="38"/>
      <c r="DM282" s="38"/>
      <c r="DN282" s="38"/>
      <c r="DO282" s="38"/>
      <c r="DP282" s="38"/>
      <c r="DQ282" s="38"/>
      <c r="DR282" s="38"/>
      <c r="DS282" s="38"/>
      <c r="DT282" s="38"/>
      <c r="DU282" s="38"/>
      <c r="DV282" s="38"/>
      <c r="DW282" s="38"/>
      <c r="DX282" s="38"/>
      <c r="DY282" s="38"/>
      <c r="DZ282" s="38"/>
      <c r="EA282" s="38"/>
      <c r="EB282" s="38"/>
      <c r="EC282" s="38"/>
      <c r="ED282" s="38"/>
      <c r="EE282" s="38"/>
      <c r="EF282" s="38"/>
      <c r="EG282" s="38"/>
      <c r="EH282" s="38"/>
      <c r="EI282" s="38"/>
      <c r="EJ282" s="38"/>
      <c r="EK282" s="38"/>
      <c r="EL282" s="38"/>
      <c r="EM282" s="38"/>
      <c r="EN282" s="38"/>
      <c r="EO282" s="38"/>
      <c r="EP282" s="38"/>
      <c r="EQ282" s="38"/>
      <c r="ER282" s="38"/>
      <c r="ES282" s="38"/>
      <c r="ET282" s="38"/>
      <c r="EU282" s="38"/>
      <c r="EV282" s="38"/>
      <c r="EW282" s="38"/>
      <c r="EX282" s="38"/>
      <c r="EY282" s="38"/>
      <c r="EZ282" s="38"/>
      <c r="FA282" s="38"/>
      <c r="FB282" s="38"/>
      <c r="FC282" s="38"/>
      <c r="FD282" s="38"/>
      <c r="FE282" s="38"/>
      <c r="FF282" s="38"/>
      <c r="FG282" s="38"/>
      <c r="FH282" s="38"/>
      <c r="FI282" s="38"/>
      <c r="FJ282" s="38"/>
      <c r="FK282" s="38"/>
      <c r="FL282" s="38"/>
      <c r="FM282" s="38"/>
      <c r="FN282" s="38"/>
      <c r="FO282" s="38"/>
      <c r="FP282" s="38"/>
      <c r="FQ282" s="38"/>
      <c r="FR282" s="38"/>
      <c r="FS282" s="38"/>
      <c r="FT282" s="38"/>
      <c r="FU282" s="38"/>
      <c r="FV282" s="38"/>
      <c r="FW282" s="38"/>
      <c r="FX282" s="38"/>
      <c r="FY282" s="38"/>
      <c r="FZ282" s="38"/>
      <c r="GA282" s="38"/>
      <c r="GB282" s="38"/>
      <c r="GC282" s="38"/>
      <c r="GD282" s="38"/>
      <c r="GE282" s="38"/>
      <c r="GF282" s="38"/>
      <c r="GG282" s="38"/>
      <c r="GH282" s="38"/>
      <c r="GI282" s="38"/>
      <c r="GJ282" s="38"/>
      <c r="GK282" s="38"/>
      <c r="GL282" s="38"/>
      <c r="GM282" s="38"/>
      <c r="GN282" s="38"/>
      <c r="GO282" s="38"/>
      <c r="GP282" s="38"/>
      <c r="GQ282" s="38"/>
      <c r="GR282" s="38"/>
      <c r="GS282" s="38"/>
      <c r="GT282" s="38"/>
      <c r="GU282" s="38"/>
      <c r="GV282" s="38"/>
      <c r="GW282" s="38"/>
      <c r="GX282" s="38"/>
      <c r="GY282" s="38"/>
      <c r="GZ282" s="38"/>
      <c r="HA282" s="38"/>
      <c r="HB282" s="38"/>
      <c r="HC282" s="38"/>
      <c r="HD282" s="38"/>
      <c r="HE282" s="38"/>
      <c r="HF282" s="38"/>
      <c r="HG282" s="38"/>
      <c r="HH282" s="38"/>
      <c r="HI282" s="38"/>
      <c r="HJ282" s="38"/>
      <c r="HK282" s="38"/>
      <c r="HL282" s="38"/>
      <c r="HM282" s="38"/>
      <c r="HN282" s="38"/>
      <c r="HO282" s="38"/>
      <c r="HP282" s="38"/>
      <c r="HQ282" s="38"/>
      <c r="HR282" s="38"/>
      <c r="HS282" s="38"/>
      <c r="HT282" s="38"/>
      <c r="HU282" s="38"/>
      <c r="HV282" s="38"/>
      <c r="HW282" s="38"/>
      <c r="HX282" s="38"/>
      <c r="HY282" s="38"/>
      <c r="HZ282" s="38"/>
      <c r="IA282" s="38"/>
      <c r="IB282" s="38"/>
      <c r="IC282" s="38"/>
      <c r="ID282" s="38"/>
      <c r="IE282" s="38"/>
      <c r="IF282" s="38"/>
      <c r="IG282" s="38"/>
      <c r="IH282" s="38"/>
      <c r="II282" s="38"/>
      <c r="IJ282" s="38">
        <v>1</v>
      </c>
      <c r="IK282" s="38"/>
      <c r="IL282" s="38"/>
      <c r="IM282" s="38"/>
      <c r="IN282" s="38"/>
      <c r="IO282" s="38"/>
      <c r="IP282" s="38"/>
      <c r="IQ282" s="38">
        <v>1</v>
      </c>
      <c r="IR282" s="38"/>
      <c r="IS282" s="38"/>
      <c r="IT282" s="38"/>
      <c r="IU282" s="38"/>
      <c r="IV282" s="38"/>
      <c r="IW282" s="38"/>
      <c r="IX282" s="38"/>
      <c r="IY282" s="38"/>
      <c r="IZ282" s="38"/>
      <c r="JA282" s="38"/>
      <c r="JB282" s="38"/>
      <c r="JC282" s="38"/>
      <c r="JD282" s="38"/>
      <c r="JE282" s="38"/>
      <c r="JF282" s="38"/>
      <c r="JG282" s="38"/>
      <c r="JH282" s="38"/>
      <c r="JI282" s="38"/>
      <c r="JJ282" s="38"/>
      <c r="JK282" s="38"/>
      <c r="JL282" s="38"/>
      <c r="JM282" s="38"/>
      <c r="JN282" s="38"/>
      <c r="JO282" s="38"/>
      <c r="JP282" s="38"/>
      <c r="JQ282" s="38"/>
      <c r="JR282" s="38"/>
      <c r="JS282" s="38"/>
      <c r="JT282" s="38"/>
      <c r="JU282" s="38"/>
      <c r="JV282" s="38"/>
      <c r="JW282" s="38"/>
      <c r="JX282" s="38"/>
      <c r="JY282" s="38"/>
      <c r="JZ282" s="38"/>
      <c r="KA282" s="38"/>
      <c r="KB282" s="38"/>
      <c r="KC282" s="38"/>
      <c r="KD282" s="38"/>
      <c r="KE282" s="38"/>
      <c r="KF282" s="38"/>
      <c r="KG282" s="38"/>
      <c r="KH282" s="38"/>
      <c r="KI282" s="38"/>
      <c r="KJ282" s="38"/>
      <c r="KK282" s="38"/>
      <c r="KL282" s="38"/>
      <c r="KM282" s="38"/>
      <c r="KN282" s="38"/>
      <c r="KO282" s="38"/>
      <c r="KP282" s="38"/>
      <c r="KQ282" s="38"/>
      <c r="KR282" s="38"/>
      <c r="KS282" s="38"/>
      <c r="KT282" s="38">
        <v>1</v>
      </c>
      <c r="KU282" s="38"/>
      <c r="KV282" s="38"/>
      <c r="KW282" s="38"/>
      <c r="KX282" s="38"/>
      <c r="KY282" s="38"/>
      <c r="KZ282" s="38"/>
      <c r="LA282" s="38"/>
      <c r="LB282" s="38"/>
      <c r="LC282" s="38">
        <v>1</v>
      </c>
      <c r="LD282" s="38"/>
      <c r="LE282" s="38"/>
      <c r="LF282" s="38"/>
      <c r="LG282" s="38"/>
      <c r="LH282" s="38"/>
      <c r="LI282" s="38"/>
      <c r="LJ282" s="38"/>
      <c r="LK282" s="38"/>
      <c r="LL282" s="38"/>
      <c r="LM282" s="38"/>
      <c r="LN282" s="38"/>
      <c r="LO282" s="38"/>
      <c r="LP282" s="38"/>
      <c r="LQ282" s="38"/>
      <c r="LR282" s="38"/>
      <c r="LS282" s="38"/>
      <c r="LT282" s="38"/>
      <c r="LU282" s="38"/>
      <c r="LV282" s="38"/>
      <c r="LW282" s="38"/>
      <c r="LX282" s="38"/>
      <c r="LY282" s="38"/>
      <c r="LZ282" s="38"/>
      <c r="MA282" s="38"/>
      <c r="MB282" s="38"/>
      <c r="MC282" s="38"/>
      <c r="MD282" s="38"/>
      <c r="ME282" s="38"/>
      <c r="MF282" s="38"/>
      <c r="MG282" s="38"/>
      <c r="MH282" s="38"/>
      <c r="MI282" s="38"/>
      <c r="MJ282" s="38"/>
      <c r="MK282" s="38"/>
      <c r="ML282" s="38"/>
      <c r="MM282" s="38"/>
      <c r="MN282" s="38"/>
      <c r="MO282" s="38"/>
      <c r="MP282" s="38"/>
      <c r="MQ282" s="38"/>
      <c r="MR282" s="38"/>
      <c r="MS282" s="38"/>
      <c r="MT282" s="38"/>
      <c r="MU282" s="38"/>
      <c r="MV282" s="38"/>
      <c r="MW282" s="38"/>
      <c r="MX282" s="38"/>
      <c r="MY282" s="38"/>
      <c r="MZ282" s="38"/>
      <c r="NA282" s="38"/>
      <c r="NB282" s="38"/>
      <c r="NC282" s="38"/>
      <c r="ND282" s="38"/>
      <c r="NE282" s="38"/>
      <c r="NF282" s="38"/>
      <c r="NG282" s="38"/>
      <c r="NH282" s="38"/>
      <c r="NI282" s="38"/>
      <c r="NJ282" s="38"/>
      <c r="NK282" s="38"/>
      <c r="NL282" s="38"/>
      <c r="NM282" s="38"/>
      <c r="NN282" s="38"/>
      <c r="NO282" s="38"/>
      <c r="NP282" s="38"/>
      <c r="NQ282" s="38"/>
      <c r="NR282" s="38"/>
      <c r="NS282" s="38"/>
      <c r="NT282" s="38"/>
      <c r="NU282" s="38"/>
      <c r="NV282" s="38"/>
      <c r="NW282" s="38"/>
      <c r="NX282" s="38"/>
      <c r="NY282" s="38"/>
      <c r="NZ282" s="38"/>
      <c r="OA282" s="38"/>
      <c r="OB282" s="38"/>
      <c r="OC282" s="38"/>
      <c r="OD282" s="38"/>
      <c r="OE282" s="38"/>
      <c r="OF282" s="38"/>
      <c r="OG282" s="38"/>
      <c r="OH282" s="38"/>
      <c r="OI282" s="38"/>
      <c r="OJ282" s="38"/>
      <c r="OK282" s="38"/>
      <c r="OL282" s="38"/>
      <c r="OM282" s="38"/>
      <c r="ON282" s="38"/>
      <c r="OO282" s="38"/>
      <c r="OP282" s="38"/>
      <c r="OQ282" s="38"/>
      <c r="OR282" s="38"/>
      <c r="OS282" s="38"/>
      <c r="OT282" s="38"/>
      <c r="OU282" s="38"/>
      <c r="OV282" s="38"/>
      <c r="OW282" s="38"/>
      <c r="OX282" s="38"/>
      <c r="OY282" s="38"/>
      <c r="OZ282" s="38"/>
      <c r="PA282" s="38"/>
      <c r="PB282" s="38"/>
      <c r="PC282" s="38"/>
      <c r="PD282" s="38"/>
      <c r="PE282" s="38"/>
      <c r="PF282" s="38"/>
      <c r="PG282" s="38"/>
      <c r="PH282" s="38"/>
      <c r="PI282" s="38"/>
      <c r="PJ282" s="38"/>
      <c r="PK282" s="38"/>
      <c r="PL282" s="38"/>
      <c r="PM282" s="38"/>
      <c r="PN282" s="38"/>
      <c r="PO282" s="38"/>
      <c r="PP282" s="38"/>
      <c r="PQ282" s="38"/>
      <c r="PR282" s="38"/>
      <c r="PS282" s="38"/>
      <c r="PT282" s="38"/>
      <c r="PU282" s="38"/>
      <c r="PV282" s="38"/>
      <c r="PW282" s="38"/>
      <c r="PX282" s="38"/>
      <c r="PY282" s="38"/>
      <c r="PZ282" s="38"/>
      <c r="QA282" s="38"/>
      <c r="QB282" s="38"/>
      <c r="QC282" s="38"/>
      <c r="QD282" s="38"/>
      <c r="QE282" s="38"/>
      <c r="QF282" s="38"/>
      <c r="QG282" s="38"/>
      <c r="QH282" s="38"/>
      <c r="QI282" s="38"/>
      <c r="QJ282" s="38"/>
      <c r="QK282" s="38"/>
      <c r="QL282" s="38"/>
      <c r="QM282" s="38"/>
      <c r="QN282" s="38"/>
      <c r="QO282" s="38"/>
      <c r="QP282" s="38"/>
      <c r="QQ282" s="38"/>
      <c r="QR282" s="38"/>
      <c r="QS282" s="38"/>
      <c r="QT282" s="38"/>
      <c r="QU282" s="38"/>
      <c r="QV282" s="38"/>
      <c r="QW282" s="38"/>
      <c r="QX282" s="38"/>
      <c r="QY282" s="38"/>
      <c r="QZ282" s="38"/>
      <c r="RA282" s="38"/>
      <c r="RB282" s="38"/>
      <c r="RC282" s="38"/>
      <c r="RD282" s="38"/>
      <c r="RE282" s="38"/>
      <c r="RF282" s="38"/>
      <c r="RG282" s="38"/>
      <c r="RH282" s="38"/>
      <c r="RI282" s="38"/>
      <c r="RJ282" s="38"/>
      <c r="RK282" s="38"/>
      <c r="RL282" s="38"/>
      <c r="RM282" s="38"/>
      <c r="RN282" s="38"/>
      <c r="RO282" s="38"/>
      <c r="RP282" s="38"/>
      <c r="RQ282" s="38"/>
      <c r="RR282" s="38"/>
      <c r="RS282" s="38"/>
      <c r="RT282" s="38"/>
      <c r="RU282" s="38"/>
      <c r="RV282" s="38"/>
      <c r="RW282" s="38"/>
      <c r="RX282" s="38"/>
      <c r="RY282" s="38"/>
      <c r="RZ282" s="38"/>
      <c r="SA282" s="38"/>
      <c r="SB282" s="38"/>
      <c r="SC282" s="38"/>
      <c r="SD282" s="38"/>
      <c r="SE282" s="38"/>
      <c r="SF282" s="38"/>
      <c r="SG282" s="38"/>
      <c r="SH282" s="38"/>
      <c r="SI282" s="38"/>
      <c r="SJ282" s="38"/>
      <c r="SK282" s="38"/>
      <c r="SL282" s="38"/>
      <c r="SM282" s="38"/>
      <c r="SN282" s="38"/>
      <c r="SO282" s="38"/>
      <c r="SP282" s="38"/>
      <c r="SQ282" s="38"/>
      <c r="SR282" s="38"/>
      <c r="SS282" s="38"/>
      <c r="ST282" s="38"/>
      <c r="SU282" s="38"/>
      <c r="SV282" s="38"/>
      <c r="SW282" s="38"/>
      <c r="SX282" s="38"/>
      <c r="SY282" s="38"/>
      <c r="SZ282" s="38"/>
      <c r="TA282" s="38"/>
      <c r="TB282" s="38"/>
      <c r="TC282" s="38"/>
      <c r="TD282" s="38">
        <v>1</v>
      </c>
      <c r="TE282" s="38"/>
      <c r="TF282" s="38"/>
      <c r="TG282" s="38"/>
      <c r="TH282" s="38"/>
      <c r="TI282" s="38"/>
      <c r="TJ282" s="38"/>
      <c r="TK282" s="38"/>
      <c r="TL282" s="38"/>
      <c r="TM282" s="38"/>
      <c r="TN282" s="38"/>
      <c r="TO282" s="38"/>
      <c r="TP282" s="38"/>
      <c r="TQ282" s="38">
        <v>1</v>
      </c>
      <c r="TR282" s="38"/>
      <c r="TS282" s="38"/>
      <c r="TT282" s="38"/>
      <c r="TU282" s="38"/>
      <c r="TV282" s="38"/>
      <c r="TW282" s="38"/>
      <c r="TX282" s="38"/>
      <c r="TY282" s="38"/>
      <c r="TZ282" s="38"/>
      <c r="UA282" s="38"/>
      <c r="UB282" s="38"/>
      <c r="UC282" s="38"/>
      <c r="UD282" s="38"/>
      <c r="UE282" s="38"/>
      <c r="UF282" s="38"/>
      <c r="UG282" s="38"/>
      <c r="UH282" s="38"/>
      <c r="UI282" s="38"/>
      <c r="UJ282" s="38"/>
      <c r="UK282" s="38"/>
      <c r="UL282" s="38"/>
      <c r="UM282" s="38"/>
      <c r="UN282" s="38"/>
      <c r="UO282" s="38"/>
      <c r="UP282" s="38"/>
      <c r="UQ282" s="38"/>
      <c r="UR282" s="38"/>
      <c r="US282" s="38"/>
      <c r="UT282" s="38"/>
      <c r="UU282" s="38"/>
      <c r="UV282" s="38"/>
      <c r="UW282" s="38"/>
      <c r="UX282" s="38"/>
      <c r="UY282" s="38"/>
      <c r="UZ282" s="38"/>
      <c r="VA282" s="38"/>
      <c r="VB282" s="38"/>
      <c r="VC282" s="38"/>
      <c r="VD282" s="38"/>
      <c r="VE282" s="38"/>
      <c r="VF282" s="38"/>
      <c r="VG282" s="38"/>
      <c r="VH282" s="38"/>
      <c r="VI282" s="38"/>
      <c r="VJ282" s="38"/>
      <c r="VK282" s="38"/>
      <c r="VL282" s="38"/>
      <c r="VM282" s="38"/>
      <c r="VN282" s="38"/>
      <c r="VO282" s="38"/>
      <c r="VP282" s="38"/>
      <c r="VQ282" s="38"/>
      <c r="VR282" s="38">
        <v>1</v>
      </c>
      <c r="VS282" s="38"/>
      <c r="VT282" s="38"/>
      <c r="VU282" s="38"/>
      <c r="VV282" s="38"/>
      <c r="VW282" s="38"/>
      <c r="VX282" s="38"/>
      <c r="VY282" s="38"/>
      <c r="VZ282" s="38">
        <v>1</v>
      </c>
      <c r="WA282" s="38"/>
      <c r="WB282" s="38"/>
      <c r="WC282" s="38"/>
      <c r="WD282" s="38"/>
      <c r="WE282" s="38"/>
      <c r="WF282" s="38"/>
      <c r="WG282" s="38"/>
      <c r="WH282" s="38"/>
      <c r="WI282" s="38"/>
      <c r="WJ282" s="38"/>
      <c r="WK282" s="38"/>
      <c r="WL282" s="38"/>
      <c r="WM282" s="38"/>
      <c r="WN282" s="38"/>
      <c r="WO282" s="38"/>
      <c r="WP282" s="38"/>
      <c r="WQ282" s="38"/>
      <c r="WR282" s="38"/>
      <c r="WS282" s="38"/>
      <c r="WT282" s="38"/>
      <c r="WU282" s="38"/>
      <c r="WV282" s="38"/>
      <c r="WW282" s="38"/>
      <c r="WX282" s="38"/>
      <c r="WY282" s="38"/>
      <c r="WZ282" s="38"/>
      <c r="XA282" s="38"/>
      <c r="XB282" s="38"/>
      <c r="XC282" s="38"/>
      <c r="XD282" s="38"/>
      <c r="XE282" s="38"/>
      <c r="XF282" s="38"/>
      <c r="XG282" s="38"/>
      <c r="XH282" s="38"/>
      <c r="XI282" s="38"/>
      <c r="XJ282" s="38"/>
      <c r="XK282" s="38"/>
      <c r="XL282" s="38"/>
      <c r="XM282" s="38"/>
      <c r="XN282" s="38"/>
      <c r="XO282" s="38"/>
      <c r="XP282" s="38"/>
      <c r="XQ282" s="38"/>
      <c r="XR282" s="38"/>
      <c r="XS282" s="38"/>
      <c r="XT282" s="38"/>
      <c r="XU282" s="38"/>
      <c r="XV282" s="38"/>
      <c r="XW282" s="38"/>
      <c r="XX282" s="38"/>
      <c r="XY282" s="38"/>
      <c r="XZ282" s="38"/>
      <c r="YA282" s="38"/>
      <c r="YB282" s="38"/>
      <c r="YC282" s="38"/>
      <c r="YD282" s="38"/>
      <c r="YE282" s="38"/>
      <c r="YF282" s="38"/>
      <c r="YG282" s="38"/>
      <c r="YH282" s="38"/>
      <c r="YI282" s="38"/>
      <c r="YJ282" s="38"/>
      <c r="YK282" s="38"/>
      <c r="YL282" s="38"/>
      <c r="YM282" s="38"/>
      <c r="YN282" s="38"/>
      <c r="YO282" s="38"/>
      <c r="YP282" s="38"/>
      <c r="YQ282" s="38"/>
      <c r="YR282" s="38"/>
      <c r="YS282" s="38"/>
      <c r="YT282" s="38"/>
      <c r="YU282" s="38"/>
      <c r="YV282" s="38"/>
      <c r="YW282" s="38"/>
      <c r="YX282" s="38"/>
      <c r="YY282" s="38"/>
      <c r="YZ282" s="38"/>
      <c r="ZA282" s="38"/>
      <c r="ZB282" s="38"/>
      <c r="ZC282" s="38"/>
      <c r="ZD282" s="38"/>
      <c r="ZE282" s="38"/>
      <c r="ZF282" s="38"/>
      <c r="ZG282" s="38"/>
      <c r="ZH282" s="38"/>
      <c r="ZI282" s="38"/>
      <c r="ZJ282" s="38"/>
      <c r="ZK282" s="38"/>
      <c r="ZL282" s="38"/>
      <c r="ZM282" s="38"/>
      <c r="ZN282" s="38"/>
      <c r="ZO282" s="38"/>
      <c r="ZP282" s="38"/>
      <c r="ZQ282" s="38"/>
      <c r="ZR282" s="38"/>
      <c r="ZS282" s="38"/>
      <c r="ZT282" s="38"/>
      <c r="ZU282" s="38"/>
      <c r="ZV282" s="38"/>
      <c r="ZW282" s="38"/>
      <c r="ZX282" s="38"/>
      <c r="ZY282" s="38"/>
      <c r="ZZ282" s="38"/>
      <c r="AAA282" s="38"/>
      <c r="AAB282" s="38"/>
      <c r="AAC282" s="38"/>
      <c r="AAD282" s="38"/>
      <c r="AAE282" s="38"/>
      <c r="AAF282" s="38"/>
      <c r="AAG282" s="38"/>
      <c r="AAH282" s="38"/>
      <c r="AAI282" s="38"/>
      <c r="AAJ282" s="78">
        <f t="shared" si="26"/>
        <v>0</v>
      </c>
    </row>
    <row r="283" spans="1:736" s="5" customFormat="1" ht="12" customHeight="1" x14ac:dyDescent="0.25">
      <c r="A283" s="43" t="s">
        <v>116</v>
      </c>
      <c r="B283" s="77">
        <f t="shared" si="29"/>
        <v>0</v>
      </c>
      <c r="C283" s="69">
        <v>1</v>
      </c>
      <c r="D283" s="71"/>
      <c r="E283" s="79"/>
      <c r="F283" s="79">
        <f>E283*B283</f>
        <v>0</v>
      </c>
      <c r="G283" s="77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  <c r="AL283" s="38"/>
      <c r="AM283" s="38"/>
      <c r="AN283" s="38"/>
      <c r="AO283" s="38"/>
      <c r="AP283" s="38"/>
      <c r="AQ283" s="38"/>
      <c r="AR283" s="38"/>
      <c r="AS283" s="38"/>
      <c r="AT283" s="38"/>
      <c r="AU283" s="38"/>
      <c r="AV283" s="38"/>
      <c r="AW283" s="38"/>
      <c r="AX283" s="38"/>
      <c r="AY283" s="38"/>
      <c r="AZ283" s="38"/>
      <c r="BA283" s="38"/>
      <c r="BB283" s="38"/>
      <c r="BC283" s="38"/>
      <c r="BD283" s="38"/>
      <c r="BE283" s="38"/>
      <c r="BF283" s="38"/>
      <c r="BG283" s="38"/>
      <c r="BH283" s="38"/>
      <c r="BI283" s="38"/>
      <c r="BJ283" s="38"/>
      <c r="BK283" s="38"/>
      <c r="BL283" s="38"/>
      <c r="BM283" s="38"/>
      <c r="BN283" s="38"/>
      <c r="BO283" s="38"/>
      <c r="BP283" s="38"/>
      <c r="BQ283" s="38"/>
      <c r="BR283" s="38"/>
      <c r="BS283" s="38"/>
      <c r="BT283" s="38"/>
      <c r="BU283" s="38"/>
      <c r="BV283" s="38"/>
      <c r="BW283" s="38"/>
      <c r="BX283" s="38"/>
      <c r="BY283" s="38"/>
      <c r="BZ283" s="38"/>
      <c r="CA283" s="38"/>
      <c r="CB283" s="38"/>
      <c r="CC283" s="38"/>
      <c r="CD283" s="38"/>
      <c r="CE283" s="38"/>
      <c r="CF283" s="38"/>
      <c r="CG283" s="38"/>
      <c r="CH283" s="38"/>
      <c r="CI283" s="38"/>
      <c r="CJ283" s="38"/>
      <c r="CK283" s="38"/>
      <c r="CL283" s="38"/>
      <c r="CM283" s="38"/>
      <c r="CN283" s="38"/>
      <c r="CO283" s="38"/>
      <c r="CP283" s="38"/>
      <c r="CQ283" s="38"/>
      <c r="CR283" s="38"/>
      <c r="CS283" s="38"/>
      <c r="CT283" s="38"/>
      <c r="CU283" s="38"/>
      <c r="CV283" s="38"/>
      <c r="CW283" s="38"/>
      <c r="CX283" s="38"/>
      <c r="CY283" s="38"/>
      <c r="CZ283" s="38"/>
      <c r="DA283" s="38"/>
      <c r="DB283" s="38"/>
      <c r="DC283" s="38"/>
      <c r="DD283" s="38"/>
      <c r="DE283" s="38"/>
      <c r="DF283" s="38"/>
      <c r="DG283" s="38"/>
      <c r="DH283" s="38"/>
      <c r="DI283" s="38"/>
      <c r="DJ283" s="38"/>
      <c r="DK283" s="38"/>
      <c r="DL283" s="38"/>
      <c r="DM283" s="38"/>
      <c r="DN283" s="38"/>
      <c r="DO283" s="38"/>
      <c r="DP283" s="38"/>
      <c r="DQ283" s="38"/>
      <c r="DR283" s="38"/>
      <c r="DS283" s="38"/>
      <c r="DT283" s="38"/>
      <c r="DU283" s="38"/>
      <c r="DV283" s="38"/>
      <c r="DW283" s="38"/>
      <c r="DX283" s="38"/>
      <c r="DY283" s="38"/>
      <c r="DZ283" s="38"/>
      <c r="EA283" s="38"/>
      <c r="EB283" s="38"/>
      <c r="EC283" s="38"/>
      <c r="ED283" s="38"/>
      <c r="EE283" s="38"/>
      <c r="EF283" s="38"/>
      <c r="EG283" s="38"/>
      <c r="EH283" s="38"/>
      <c r="EI283" s="38"/>
      <c r="EJ283" s="38"/>
      <c r="EK283" s="38"/>
      <c r="EL283" s="38"/>
      <c r="EM283" s="38"/>
      <c r="EN283" s="38"/>
      <c r="EO283" s="38"/>
      <c r="EP283" s="38"/>
      <c r="EQ283" s="38"/>
      <c r="ER283" s="38"/>
      <c r="ES283" s="38"/>
      <c r="ET283" s="38"/>
      <c r="EU283" s="38"/>
      <c r="EV283" s="38"/>
      <c r="EW283" s="38"/>
      <c r="EX283" s="38"/>
      <c r="EY283" s="38"/>
      <c r="EZ283" s="38"/>
      <c r="FA283" s="38"/>
      <c r="FB283" s="38"/>
      <c r="FC283" s="38"/>
      <c r="FD283" s="38"/>
      <c r="FE283" s="38"/>
      <c r="FF283" s="38"/>
      <c r="FG283" s="38"/>
      <c r="FH283" s="38"/>
      <c r="FI283" s="38"/>
      <c r="FJ283" s="38"/>
      <c r="FK283" s="38"/>
      <c r="FL283" s="38"/>
      <c r="FM283" s="38"/>
      <c r="FN283" s="38"/>
      <c r="FO283" s="38"/>
      <c r="FP283" s="38"/>
      <c r="FQ283" s="38"/>
      <c r="FR283" s="38"/>
      <c r="FS283" s="38"/>
      <c r="FT283" s="38"/>
      <c r="FU283" s="38"/>
      <c r="FV283" s="38"/>
      <c r="FW283" s="38"/>
      <c r="FX283" s="38"/>
      <c r="FY283" s="38"/>
      <c r="FZ283" s="38"/>
      <c r="GA283" s="38"/>
      <c r="GB283" s="38"/>
      <c r="GC283" s="38"/>
      <c r="GD283" s="38"/>
      <c r="GE283" s="38"/>
      <c r="GF283" s="38"/>
      <c r="GG283" s="38"/>
      <c r="GH283" s="38"/>
      <c r="GI283" s="38"/>
      <c r="GJ283" s="38"/>
      <c r="GK283" s="38"/>
      <c r="GL283" s="38"/>
      <c r="GM283" s="38"/>
      <c r="GN283" s="38"/>
      <c r="GO283" s="38"/>
      <c r="GP283" s="38"/>
      <c r="GQ283" s="38"/>
      <c r="GR283" s="38"/>
      <c r="GS283" s="38"/>
      <c r="GT283" s="38"/>
      <c r="GU283" s="38"/>
      <c r="GV283" s="38"/>
      <c r="GW283" s="38"/>
      <c r="GX283" s="38"/>
      <c r="GY283" s="38"/>
      <c r="GZ283" s="38"/>
      <c r="HA283" s="38"/>
      <c r="HB283" s="38"/>
      <c r="HC283" s="38"/>
      <c r="HD283" s="38"/>
      <c r="HE283" s="38"/>
      <c r="HF283" s="38"/>
      <c r="HG283" s="38"/>
      <c r="HH283" s="38"/>
      <c r="HI283" s="38"/>
      <c r="HJ283" s="38"/>
      <c r="HK283" s="38"/>
      <c r="HL283" s="38"/>
      <c r="HM283" s="38"/>
      <c r="HN283" s="38"/>
      <c r="HO283" s="38"/>
      <c r="HP283" s="38"/>
      <c r="HQ283" s="38"/>
      <c r="HR283" s="38"/>
      <c r="HS283" s="38"/>
      <c r="HT283" s="38"/>
      <c r="HU283" s="38"/>
      <c r="HV283" s="38"/>
      <c r="HW283" s="38"/>
      <c r="HX283" s="38"/>
      <c r="HY283" s="38"/>
      <c r="HZ283" s="38"/>
      <c r="IA283" s="38"/>
      <c r="IB283" s="38"/>
      <c r="IC283" s="38"/>
      <c r="ID283" s="38"/>
      <c r="IE283" s="38"/>
      <c r="IF283" s="38"/>
      <c r="IG283" s="38"/>
      <c r="IH283" s="38"/>
      <c r="II283" s="38"/>
      <c r="IJ283" s="38"/>
      <c r="IK283" s="38"/>
      <c r="IL283" s="38"/>
      <c r="IM283" s="38"/>
      <c r="IN283" s="38"/>
      <c r="IO283" s="38"/>
      <c r="IP283" s="38"/>
      <c r="IQ283" s="38"/>
      <c r="IR283" s="38"/>
      <c r="IS283" s="38"/>
      <c r="IT283" s="38"/>
      <c r="IU283" s="38"/>
      <c r="IV283" s="38"/>
      <c r="IW283" s="38"/>
      <c r="IX283" s="38"/>
      <c r="IY283" s="38"/>
      <c r="IZ283" s="38"/>
      <c r="JA283" s="38"/>
      <c r="JB283" s="38"/>
      <c r="JC283" s="38"/>
      <c r="JD283" s="38"/>
      <c r="JE283" s="38"/>
      <c r="JF283" s="38"/>
      <c r="JG283" s="38"/>
      <c r="JH283" s="38"/>
      <c r="JI283" s="38"/>
      <c r="JJ283" s="38"/>
      <c r="JK283" s="38"/>
      <c r="JL283" s="38"/>
      <c r="JM283" s="38"/>
      <c r="JN283" s="38"/>
      <c r="JO283" s="38"/>
      <c r="JP283" s="38"/>
      <c r="JQ283" s="38"/>
      <c r="JR283" s="38"/>
      <c r="JS283" s="38"/>
      <c r="JT283" s="38"/>
      <c r="JU283" s="38"/>
      <c r="JV283" s="38"/>
      <c r="JW283" s="38"/>
      <c r="JX283" s="38"/>
      <c r="JY283" s="38"/>
      <c r="JZ283" s="38"/>
      <c r="KA283" s="38"/>
      <c r="KB283" s="38"/>
      <c r="KC283" s="38"/>
      <c r="KD283" s="38"/>
      <c r="KE283" s="38"/>
      <c r="KF283" s="38"/>
      <c r="KG283" s="38"/>
      <c r="KH283" s="38"/>
      <c r="KI283" s="38"/>
      <c r="KJ283" s="38"/>
      <c r="KK283" s="38"/>
      <c r="KL283" s="38"/>
      <c r="KM283" s="38"/>
      <c r="KN283" s="38"/>
      <c r="KO283" s="38"/>
      <c r="KP283" s="38"/>
      <c r="KQ283" s="38"/>
      <c r="KR283" s="38"/>
      <c r="KS283" s="38"/>
      <c r="KT283" s="38"/>
      <c r="KU283" s="38"/>
      <c r="KV283" s="38"/>
      <c r="KW283" s="38"/>
      <c r="KX283" s="38"/>
      <c r="KY283" s="38"/>
      <c r="KZ283" s="38"/>
      <c r="LA283" s="38"/>
      <c r="LB283" s="38"/>
      <c r="LC283" s="38"/>
      <c r="LD283" s="38"/>
      <c r="LE283" s="38"/>
      <c r="LF283" s="38"/>
      <c r="LG283" s="38"/>
      <c r="LH283" s="38"/>
      <c r="LI283" s="38"/>
      <c r="LJ283" s="38"/>
      <c r="LK283" s="38"/>
      <c r="LL283" s="38"/>
      <c r="LM283" s="38"/>
      <c r="LN283" s="38"/>
      <c r="LO283" s="38"/>
      <c r="LP283" s="38"/>
      <c r="LQ283" s="38"/>
      <c r="LR283" s="38"/>
      <c r="LS283" s="38"/>
      <c r="LT283" s="38"/>
      <c r="LU283" s="38"/>
      <c r="LV283" s="38"/>
      <c r="LW283" s="38"/>
      <c r="LX283" s="38"/>
      <c r="LY283" s="38"/>
      <c r="LZ283" s="38"/>
      <c r="MA283" s="38"/>
      <c r="MB283" s="38"/>
      <c r="MC283" s="38"/>
      <c r="MD283" s="38"/>
      <c r="ME283" s="38"/>
      <c r="MF283" s="38"/>
      <c r="MG283" s="38"/>
      <c r="MH283" s="38"/>
      <c r="MI283" s="38"/>
      <c r="MJ283" s="38"/>
      <c r="MK283" s="38"/>
      <c r="ML283" s="38"/>
      <c r="MM283" s="38"/>
      <c r="MN283" s="38"/>
      <c r="MO283" s="38"/>
      <c r="MP283" s="38"/>
      <c r="MQ283" s="38"/>
      <c r="MR283" s="38"/>
      <c r="MS283" s="38"/>
      <c r="MT283" s="38"/>
      <c r="MU283" s="38"/>
      <c r="MV283" s="38"/>
      <c r="MW283" s="38"/>
      <c r="MX283" s="38"/>
      <c r="MY283" s="38"/>
      <c r="MZ283" s="38"/>
      <c r="NA283" s="38"/>
      <c r="NB283" s="38"/>
      <c r="NC283" s="38"/>
      <c r="ND283" s="38"/>
      <c r="NE283" s="38"/>
      <c r="NF283" s="38"/>
      <c r="NG283" s="38"/>
      <c r="NH283" s="38"/>
      <c r="NI283" s="38"/>
      <c r="NJ283" s="38"/>
      <c r="NK283" s="38"/>
      <c r="NL283" s="38"/>
      <c r="NM283" s="38"/>
      <c r="NN283" s="38"/>
      <c r="NO283" s="38"/>
      <c r="NP283" s="38"/>
      <c r="NQ283" s="38"/>
      <c r="NR283" s="38"/>
      <c r="NS283" s="38"/>
      <c r="NT283" s="38"/>
      <c r="NU283" s="38"/>
      <c r="NV283" s="38"/>
      <c r="NW283" s="38"/>
      <c r="NX283" s="38"/>
      <c r="NY283" s="38"/>
      <c r="NZ283" s="38"/>
      <c r="OA283" s="38"/>
      <c r="OB283" s="38"/>
      <c r="OC283" s="38"/>
      <c r="OD283" s="38"/>
      <c r="OE283" s="38"/>
      <c r="OF283" s="38"/>
      <c r="OG283" s="38"/>
      <c r="OH283" s="38"/>
      <c r="OI283" s="38"/>
      <c r="OJ283" s="38"/>
      <c r="OK283" s="38"/>
      <c r="OL283" s="38"/>
      <c r="OM283" s="38"/>
      <c r="ON283" s="38"/>
      <c r="OO283" s="38"/>
      <c r="OP283" s="38"/>
      <c r="OQ283" s="38"/>
      <c r="OR283" s="38"/>
      <c r="OS283" s="38"/>
      <c r="OT283" s="38"/>
      <c r="OU283" s="38"/>
      <c r="OV283" s="38"/>
      <c r="OW283" s="38"/>
      <c r="OX283" s="38"/>
      <c r="OY283" s="38"/>
      <c r="OZ283" s="38"/>
      <c r="PA283" s="38"/>
      <c r="PB283" s="38"/>
      <c r="PC283" s="38"/>
      <c r="PD283" s="38"/>
      <c r="PE283" s="38"/>
      <c r="PF283" s="38"/>
      <c r="PG283" s="38"/>
      <c r="PH283" s="38"/>
      <c r="PI283" s="38"/>
      <c r="PJ283" s="38"/>
      <c r="PK283" s="38"/>
      <c r="PL283" s="38"/>
      <c r="PM283" s="38"/>
      <c r="PN283" s="38"/>
      <c r="PO283" s="38"/>
      <c r="PP283" s="38"/>
      <c r="PQ283" s="38"/>
      <c r="PR283" s="38"/>
      <c r="PS283" s="38"/>
      <c r="PT283" s="38"/>
      <c r="PU283" s="38"/>
      <c r="PV283" s="38"/>
      <c r="PW283" s="38"/>
      <c r="PX283" s="38"/>
      <c r="PY283" s="38"/>
      <c r="PZ283" s="38"/>
      <c r="QA283" s="38"/>
      <c r="QB283" s="38"/>
      <c r="QC283" s="38"/>
      <c r="QD283" s="38"/>
      <c r="QE283" s="38"/>
      <c r="QF283" s="38"/>
      <c r="QG283" s="38"/>
      <c r="QH283" s="38"/>
      <c r="QI283" s="38"/>
      <c r="QJ283" s="38"/>
      <c r="QK283" s="38"/>
      <c r="QL283" s="38"/>
      <c r="QM283" s="38"/>
      <c r="QN283" s="38"/>
      <c r="QO283" s="38"/>
      <c r="QP283" s="38"/>
      <c r="QQ283" s="38"/>
      <c r="QR283" s="38"/>
      <c r="QS283" s="38"/>
      <c r="QT283" s="38"/>
      <c r="QU283" s="38"/>
      <c r="QV283" s="38"/>
      <c r="QW283" s="38"/>
      <c r="QX283" s="38"/>
      <c r="QY283" s="38"/>
      <c r="QZ283" s="38"/>
      <c r="RA283" s="38"/>
      <c r="RB283" s="38"/>
      <c r="RC283" s="38"/>
      <c r="RD283" s="38"/>
      <c r="RE283" s="38"/>
      <c r="RF283" s="38"/>
      <c r="RG283" s="38"/>
      <c r="RH283" s="38"/>
      <c r="RI283" s="38"/>
      <c r="RJ283" s="38"/>
      <c r="RK283" s="38"/>
      <c r="RL283" s="38"/>
      <c r="RM283" s="38"/>
      <c r="RN283" s="38"/>
      <c r="RO283" s="38"/>
      <c r="RP283" s="38"/>
      <c r="RQ283" s="38"/>
      <c r="RR283" s="38"/>
      <c r="RS283" s="38"/>
      <c r="RT283" s="38"/>
      <c r="RU283" s="38"/>
      <c r="RV283" s="38"/>
      <c r="RW283" s="38"/>
      <c r="RX283" s="38"/>
      <c r="RY283" s="38"/>
      <c r="RZ283" s="38"/>
      <c r="SA283" s="38"/>
      <c r="SB283" s="38"/>
      <c r="SC283" s="38"/>
      <c r="SD283" s="38"/>
      <c r="SE283" s="38"/>
      <c r="SF283" s="38"/>
      <c r="SG283" s="38"/>
      <c r="SH283" s="38"/>
      <c r="SI283" s="38"/>
      <c r="SJ283" s="38"/>
      <c r="SK283" s="38"/>
      <c r="SL283" s="38"/>
      <c r="SM283" s="38"/>
      <c r="SN283" s="38"/>
      <c r="SO283" s="38"/>
      <c r="SP283" s="38"/>
      <c r="SQ283" s="38"/>
      <c r="SR283" s="38"/>
      <c r="SS283" s="38"/>
      <c r="ST283" s="38"/>
      <c r="SU283" s="38"/>
      <c r="SV283" s="38"/>
      <c r="SW283" s="38"/>
      <c r="SX283" s="38"/>
      <c r="SY283" s="38"/>
      <c r="SZ283" s="38"/>
      <c r="TA283" s="38"/>
      <c r="TB283" s="38"/>
      <c r="TC283" s="38"/>
      <c r="TD283" s="38"/>
      <c r="TE283" s="38"/>
      <c r="TF283" s="38"/>
      <c r="TG283" s="38"/>
      <c r="TH283" s="38"/>
      <c r="TI283" s="38"/>
      <c r="TJ283" s="38"/>
      <c r="TK283" s="38"/>
      <c r="TL283" s="38"/>
      <c r="TM283" s="38"/>
      <c r="TN283" s="38"/>
      <c r="TO283" s="38"/>
      <c r="TP283" s="38"/>
      <c r="TQ283" s="38"/>
      <c r="TR283" s="38"/>
      <c r="TS283" s="38"/>
      <c r="TT283" s="38"/>
      <c r="TU283" s="38"/>
      <c r="TV283" s="38"/>
      <c r="TW283" s="38"/>
      <c r="TX283" s="38"/>
      <c r="TY283" s="38"/>
      <c r="TZ283" s="38"/>
      <c r="UA283" s="38"/>
      <c r="UB283" s="38"/>
      <c r="UC283" s="38"/>
      <c r="UD283" s="38"/>
      <c r="UE283" s="38"/>
      <c r="UF283" s="38"/>
      <c r="UG283" s="38"/>
      <c r="UH283" s="38"/>
      <c r="UI283" s="38"/>
      <c r="UJ283" s="38"/>
      <c r="UK283" s="38"/>
      <c r="UL283" s="38"/>
      <c r="UM283" s="38"/>
      <c r="UN283" s="38"/>
      <c r="UO283" s="38"/>
      <c r="UP283" s="38"/>
      <c r="UQ283" s="38"/>
      <c r="UR283" s="38"/>
      <c r="US283" s="38"/>
      <c r="UT283" s="38"/>
      <c r="UU283" s="38"/>
      <c r="UV283" s="38"/>
      <c r="UW283" s="38"/>
      <c r="UX283" s="38"/>
      <c r="UY283" s="38"/>
      <c r="UZ283" s="38"/>
      <c r="VA283" s="38"/>
      <c r="VB283" s="38"/>
      <c r="VC283" s="38"/>
      <c r="VD283" s="38"/>
      <c r="VE283" s="38"/>
      <c r="VF283" s="38"/>
      <c r="VG283" s="38"/>
      <c r="VH283" s="38"/>
      <c r="VI283" s="38"/>
      <c r="VJ283" s="38"/>
      <c r="VK283" s="38"/>
      <c r="VL283" s="38"/>
      <c r="VM283" s="38"/>
      <c r="VN283" s="38"/>
      <c r="VO283" s="38"/>
      <c r="VP283" s="38"/>
      <c r="VQ283" s="38"/>
      <c r="VR283" s="38"/>
      <c r="VS283" s="38"/>
      <c r="VT283" s="38"/>
      <c r="VU283" s="38"/>
      <c r="VV283" s="38"/>
      <c r="VW283" s="38"/>
      <c r="VX283" s="38"/>
      <c r="VY283" s="38"/>
      <c r="VZ283" s="38"/>
      <c r="WA283" s="38"/>
      <c r="WB283" s="38"/>
      <c r="WC283" s="38"/>
      <c r="WD283" s="38"/>
      <c r="WE283" s="38"/>
      <c r="WF283" s="38"/>
      <c r="WG283" s="38"/>
      <c r="WH283" s="38"/>
      <c r="WI283" s="38"/>
      <c r="WJ283" s="38"/>
      <c r="WK283" s="38"/>
      <c r="WL283" s="38"/>
      <c r="WM283" s="38"/>
      <c r="WN283" s="38"/>
      <c r="WO283" s="38"/>
      <c r="WP283" s="38"/>
      <c r="WQ283" s="38"/>
      <c r="WR283" s="38"/>
      <c r="WS283" s="38"/>
      <c r="WT283" s="38"/>
      <c r="WU283" s="38"/>
      <c r="WV283" s="38"/>
      <c r="WW283" s="38"/>
      <c r="WX283" s="38"/>
      <c r="WY283" s="38"/>
      <c r="WZ283" s="38"/>
      <c r="XA283" s="38"/>
      <c r="XB283" s="38"/>
      <c r="XC283" s="38"/>
      <c r="XD283" s="38"/>
      <c r="XE283" s="38"/>
      <c r="XF283" s="38"/>
      <c r="XG283" s="38"/>
      <c r="XH283" s="38"/>
      <c r="XI283" s="38"/>
      <c r="XJ283" s="38"/>
      <c r="XK283" s="38"/>
      <c r="XL283" s="38"/>
      <c r="XM283" s="38"/>
      <c r="XN283" s="38"/>
      <c r="XO283" s="38"/>
      <c r="XP283" s="38"/>
      <c r="XQ283" s="38"/>
      <c r="XR283" s="38"/>
      <c r="XS283" s="38"/>
      <c r="XT283" s="38"/>
      <c r="XU283" s="38"/>
      <c r="XV283" s="38"/>
      <c r="XW283" s="38"/>
      <c r="XX283" s="38"/>
      <c r="XY283" s="38"/>
      <c r="XZ283" s="38"/>
      <c r="YA283" s="38"/>
      <c r="YB283" s="38"/>
      <c r="YC283" s="38"/>
      <c r="YD283" s="38"/>
      <c r="YE283" s="38"/>
      <c r="YF283" s="38"/>
      <c r="YG283" s="38"/>
      <c r="YH283" s="38"/>
      <c r="YI283" s="38"/>
      <c r="YJ283" s="38"/>
      <c r="YK283" s="38"/>
      <c r="YL283" s="38"/>
      <c r="YM283" s="38"/>
      <c r="YN283" s="38"/>
      <c r="YO283" s="38"/>
      <c r="YP283" s="38"/>
      <c r="YQ283" s="38"/>
      <c r="YR283" s="38"/>
      <c r="YS283" s="38"/>
      <c r="YT283" s="38"/>
      <c r="YU283" s="38"/>
      <c r="YV283" s="38"/>
      <c r="YW283" s="38"/>
      <c r="YX283" s="38"/>
      <c r="YY283" s="38"/>
      <c r="YZ283" s="38"/>
      <c r="ZA283" s="38"/>
      <c r="ZB283" s="38"/>
      <c r="ZC283" s="38"/>
      <c r="ZD283" s="38"/>
      <c r="ZE283" s="38"/>
      <c r="ZF283" s="38"/>
      <c r="ZG283" s="38"/>
      <c r="ZH283" s="38"/>
      <c r="ZI283" s="38"/>
      <c r="ZJ283" s="38"/>
      <c r="ZK283" s="38"/>
      <c r="ZL283" s="38"/>
      <c r="ZM283" s="38"/>
      <c r="ZN283" s="38"/>
      <c r="ZO283" s="38"/>
      <c r="ZP283" s="38"/>
      <c r="ZQ283" s="38"/>
      <c r="ZR283" s="38"/>
      <c r="ZS283" s="38"/>
      <c r="ZT283" s="38"/>
      <c r="ZU283" s="38"/>
      <c r="ZV283" s="38"/>
      <c r="ZW283" s="38"/>
      <c r="ZX283" s="38"/>
      <c r="ZY283" s="38"/>
      <c r="ZZ283" s="38"/>
      <c r="AAA283" s="38"/>
      <c r="AAB283" s="38"/>
      <c r="AAC283" s="38"/>
      <c r="AAD283" s="38"/>
      <c r="AAE283" s="38"/>
      <c r="AAF283" s="38"/>
      <c r="AAG283" s="38"/>
      <c r="AAH283" s="38"/>
      <c r="AAI283" s="38"/>
      <c r="AAJ283" s="78">
        <f t="shared" si="26"/>
        <v>0</v>
      </c>
    </row>
    <row r="284" spans="1:736" s="5" customFormat="1" ht="12" customHeight="1" x14ac:dyDescent="0.25">
      <c r="A284" s="43" t="s">
        <v>310</v>
      </c>
      <c r="B284" s="77">
        <f t="shared" si="29"/>
        <v>0</v>
      </c>
      <c r="C284" s="69">
        <v>1</v>
      </c>
      <c r="D284" s="71">
        <v>43395</v>
      </c>
      <c r="E284" s="79">
        <v>21.47</v>
      </c>
      <c r="F284" s="79">
        <f>E284*B284</f>
        <v>0</v>
      </c>
      <c r="G284" s="77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  <c r="AL284" s="38"/>
      <c r="AM284" s="38"/>
      <c r="AN284" s="38"/>
      <c r="AO284" s="38"/>
      <c r="AP284" s="38"/>
      <c r="AQ284" s="38"/>
      <c r="AR284" s="38"/>
      <c r="AS284" s="38"/>
      <c r="AT284" s="38"/>
      <c r="AU284" s="38"/>
      <c r="AV284" s="38"/>
      <c r="AW284" s="38"/>
      <c r="AX284" s="38"/>
      <c r="AY284" s="38"/>
      <c r="AZ284" s="38"/>
      <c r="BA284" s="38"/>
      <c r="BB284" s="38"/>
      <c r="BC284" s="38"/>
      <c r="BD284" s="38"/>
      <c r="BE284" s="38"/>
      <c r="BF284" s="38"/>
      <c r="BG284" s="38"/>
      <c r="BH284" s="38"/>
      <c r="BI284" s="38"/>
      <c r="BJ284" s="38"/>
      <c r="BK284" s="38"/>
      <c r="BL284" s="38"/>
      <c r="BM284" s="38"/>
      <c r="BN284" s="38"/>
      <c r="BO284" s="38"/>
      <c r="BP284" s="38"/>
      <c r="BQ284" s="38"/>
      <c r="BR284" s="38"/>
      <c r="BS284" s="38"/>
      <c r="BT284" s="38"/>
      <c r="BU284" s="38"/>
      <c r="BV284" s="38"/>
      <c r="BW284" s="38"/>
      <c r="BX284" s="38"/>
      <c r="BY284" s="38"/>
      <c r="BZ284" s="38"/>
      <c r="CA284" s="38"/>
      <c r="CB284" s="38"/>
      <c r="CC284" s="38"/>
      <c r="CD284" s="38"/>
      <c r="CE284" s="38"/>
      <c r="CF284" s="38"/>
      <c r="CG284" s="38"/>
      <c r="CH284" s="38"/>
      <c r="CI284" s="38"/>
      <c r="CJ284" s="38"/>
      <c r="CK284" s="38"/>
      <c r="CL284" s="38"/>
      <c r="CM284" s="38"/>
      <c r="CN284" s="38"/>
      <c r="CO284" s="38">
        <v>1</v>
      </c>
      <c r="CP284" s="38"/>
      <c r="CQ284" s="38"/>
      <c r="CR284" s="38"/>
      <c r="CS284" s="38"/>
      <c r="CT284" s="38"/>
      <c r="CU284" s="38"/>
      <c r="CV284" s="38"/>
      <c r="CW284" s="38"/>
      <c r="CX284" s="38"/>
      <c r="CY284" s="38"/>
      <c r="CZ284" s="38"/>
      <c r="DA284" s="38"/>
      <c r="DB284" s="38"/>
      <c r="DC284" s="38"/>
      <c r="DD284" s="38"/>
      <c r="DE284" s="38"/>
      <c r="DF284" s="38"/>
      <c r="DG284" s="38"/>
      <c r="DH284" s="38"/>
      <c r="DI284" s="38"/>
      <c r="DJ284" s="38"/>
      <c r="DK284" s="38"/>
      <c r="DL284" s="38"/>
      <c r="DM284" s="38"/>
      <c r="DN284" s="38">
        <v>1</v>
      </c>
      <c r="DO284" s="38"/>
      <c r="DP284" s="38"/>
      <c r="DQ284" s="38"/>
      <c r="DR284" s="38"/>
      <c r="DS284" s="38"/>
      <c r="DT284" s="38"/>
      <c r="DU284" s="38"/>
      <c r="DV284" s="38"/>
      <c r="DW284" s="38"/>
      <c r="DX284" s="38"/>
      <c r="DY284" s="38"/>
      <c r="DZ284" s="38"/>
      <c r="EA284" s="38"/>
      <c r="EB284" s="38"/>
      <c r="EC284" s="38"/>
      <c r="ED284" s="38"/>
      <c r="EE284" s="38"/>
      <c r="EF284" s="38"/>
      <c r="EG284" s="38"/>
      <c r="EH284" s="38"/>
      <c r="EI284" s="38"/>
      <c r="EJ284" s="38"/>
      <c r="EK284" s="38"/>
      <c r="EL284" s="38"/>
      <c r="EM284" s="38"/>
      <c r="EN284" s="38"/>
      <c r="EO284" s="38"/>
      <c r="EP284" s="38"/>
      <c r="EQ284" s="38"/>
      <c r="ER284" s="38"/>
      <c r="ES284" s="38"/>
      <c r="ET284" s="38"/>
      <c r="EU284" s="38"/>
      <c r="EV284" s="38"/>
      <c r="EW284" s="38"/>
      <c r="EX284" s="38"/>
      <c r="EY284" s="38"/>
      <c r="EZ284" s="38"/>
      <c r="FA284" s="38"/>
      <c r="FB284" s="38"/>
      <c r="FC284" s="38"/>
      <c r="FD284" s="38"/>
      <c r="FE284" s="38"/>
      <c r="FF284" s="38"/>
      <c r="FG284" s="38"/>
      <c r="FH284" s="38"/>
      <c r="FI284" s="38"/>
      <c r="FJ284" s="38"/>
      <c r="FK284" s="38"/>
      <c r="FL284" s="38"/>
      <c r="FM284" s="38"/>
      <c r="FN284" s="38"/>
      <c r="FO284" s="38"/>
      <c r="FP284" s="38"/>
      <c r="FQ284" s="38"/>
      <c r="FR284" s="38"/>
      <c r="FS284" s="38"/>
      <c r="FT284" s="38"/>
      <c r="FU284" s="38"/>
      <c r="FV284" s="38"/>
      <c r="FW284" s="38"/>
      <c r="FX284" s="38"/>
      <c r="FY284" s="38"/>
      <c r="FZ284" s="38"/>
      <c r="GA284" s="38"/>
      <c r="GB284" s="38"/>
      <c r="GC284" s="38"/>
      <c r="GD284" s="38"/>
      <c r="GE284" s="38"/>
      <c r="GF284" s="38"/>
      <c r="GG284" s="38"/>
      <c r="GH284" s="38"/>
      <c r="GI284" s="38"/>
      <c r="GJ284" s="38">
        <v>1</v>
      </c>
      <c r="GK284" s="38"/>
      <c r="GL284" s="38"/>
      <c r="GM284" s="38"/>
      <c r="GN284" s="38"/>
      <c r="GO284" s="38"/>
      <c r="GP284" s="38"/>
      <c r="GQ284" s="38"/>
      <c r="GR284" s="38"/>
      <c r="GS284" s="38"/>
      <c r="GT284" s="38"/>
      <c r="GU284" s="38"/>
      <c r="GV284" s="38"/>
      <c r="GW284" s="38"/>
      <c r="GX284" s="38"/>
      <c r="GY284" s="38"/>
      <c r="GZ284" s="38"/>
      <c r="HA284" s="38"/>
      <c r="HB284" s="38"/>
      <c r="HC284" s="38"/>
      <c r="HD284" s="38"/>
      <c r="HE284" s="38"/>
      <c r="HF284" s="38"/>
      <c r="HG284" s="38"/>
      <c r="HH284" s="38"/>
      <c r="HI284" s="38"/>
      <c r="HJ284" s="38"/>
      <c r="HK284" s="38"/>
      <c r="HL284" s="38"/>
      <c r="HM284" s="38"/>
      <c r="HN284" s="38"/>
      <c r="HO284" s="38"/>
      <c r="HP284" s="38"/>
      <c r="HQ284" s="38"/>
      <c r="HR284" s="38"/>
      <c r="HS284" s="38"/>
      <c r="HT284" s="38"/>
      <c r="HU284" s="38"/>
      <c r="HV284" s="38"/>
      <c r="HW284" s="38"/>
      <c r="HX284" s="38">
        <v>1</v>
      </c>
      <c r="HY284" s="38"/>
      <c r="HZ284" s="38"/>
      <c r="IA284" s="38"/>
      <c r="IB284" s="38"/>
      <c r="IC284" s="38"/>
      <c r="ID284" s="38"/>
      <c r="IE284" s="38"/>
      <c r="IF284" s="38"/>
      <c r="IG284" s="38"/>
      <c r="IH284" s="38"/>
      <c r="II284" s="38"/>
      <c r="IJ284" s="38"/>
      <c r="IK284" s="38"/>
      <c r="IL284" s="38"/>
      <c r="IM284" s="38"/>
      <c r="IN284" s="38"/>
      <c r="IO284" s="38"/>
      <c r="IP284" s="38"/>
      <c r="IQ284" s="38"/>
      <c r="IR284" s="38"/>
      <c r="IS284" s="38"/>
      <c r="IT284" s="38"/>
      <c r="IU284" s="38"/>
      <c r="IV284" s="38"/>
      <c r="IW284" s="38"/>
      <c r="IX284" s="38"/>
      <c r="IY284" s="38"/>
      <c r="IZ284" s="38"/>
      <c r="JA284" s="38"/>
      <c r="JB284" s="38"/>
      <c r="JC284" s="38"/>
      <c r="JD284" s="38"/>
      <c r="JE284" s="38"/>
      <c r="JF284" s="38"/>
      <c r="JG284" s="38"/>
      <c r="JH284" s="38"/>
      <c r="JI284" s="38"/>
      <c r="JJ284" s="38"/>
      <c r="JK284" s="38"/>
      <c r="JL284" s="38"/>
      <c r="JM284" s="38"/>
      <c r="JN284" s="38"/>
      <c r="JO284" s="38"/>
      <c r="JP284" s="38"/>
      <c r="JQ284" s="38"/>
      <c r="JR284" s="38"/>
      <c r="JS284" s="38"/>
      <c r="JT284" s="38"/>
      <c r="JU284" s="38"/>
      <c r="JV284" s="38"/>
      <c r="JW284" s="38"/>
      <c r="JX284" s="38"/>
      <c r="JY284" s="38"/>
      <c r="JZ284" s="38"/>
      <c r="KA284" s="38"/>
      <c r="KB284" s="38"/>
      <c r="KC284" s="38"/>
      <c r="KD284" s="38"/>
      <c r="KE284" s="38"/>
      <c r="KF284" s="38"/>
      <c r="KG284" s="38"/>
      <c r="KH284" s="38"/>
      <c r="KI284" s="38"/>
      <c r="KJ284" s="38"/>
      <c r="KK284" s="38"/>
      <c r="KL284" s="38"/>
      <c r="KM284" s="38"/>
      <c r="KN284" s="38"/>
      <c r="KO284" s="38"/>
      <c r="KP284" s="38"/>
      <c r="KQ284" s="38"/>
      <c r="KR284" s="38"/>
      <c r="KS284" s="38"/>
      <c r="KT284" s="38"/>
      <c r="KU284" s="38"/>
      <c r="KV284" s="38"/>
      <c r="KW284" s="38"/>
      <c r="KX284" s="38"/>
      <c r="KY284" s="38"/>
      <c r="KZ284" s="38">
        <v>1</v>
      </c>
      <c r="LA284" s="38"/>
      <c r="LB284" s="38"/>
      <c r="LC284" s="38">
        <v>1</v>
      </c>
      <c r="LD284" s="38"/>
      <c r="LE284" s="38"/>
      <c r="LF284" s="38"/>
      <c r="LG284" s="38"/>
      <c r="LH284" s="38"/>
      <c r="LI284" s="38"/>
      <c r="LJ284" s="38"/>
      <c r="LK284" s="38"/>
      <c r="LL284" s="38"/>
      <c r="LM284" s="38"/>
      <c r="LN284" s="38"/>
      <c r="LO284" s="38"/>
      <c r="LP284" s="38"/>
      <c r="LQ284" s="38"/>
      <c r="LR284" s="38"/>
      <c r="LS284" s="38"/>
      <c r="LT284" s="38"/>
      <c r="LU284" s="38"/>
      <c r="LV284" s="38"/>
      <c r="LW284" s="38"/>
      <c r="LX284" s="38"/>
      <c r="LY284" s="38"/>
      <c r="LZ284" s="38"/>
      <c r="MA284" s="38"/>
      <c r="MB284" s="38"/>
      <c r="MC284" s="38"/>
      <c r="MD284" s="38"/>
      <c r="ME284" s="38"/>
      <c r="MF284" s="38"/>
      <c r="MG284" s="38"/>
      <c r="MH284" s="38"/>
      <c r="MI284" s="38"/>
      <c r="MJ284" s="38"/>
      <c r="MK284" s="38"/>
      <c r="ML284" s="38"/>
      <c r="MM284" s="38"/>
      <c r="MN284" s="38"/>
      <c r="MO284" s="38"/>
      <c r="MP284" s="38"/>
      <c r="MQ284" s="38"/>
      <c r="MR284" s="38"/>
      <c r="MS284" s="38"/>
      <c r="MT284" s="38"/>
      <c r="MU284" s="38"/>
      <c r="MV284" s="38"/>
      <c r="MW284" s="38"/>
      <c r="MX284" s="38"/>
      <c r="MY284" s="38"/>
      <c r="MZ284" s="38"/>
      <c r="NA284" s="38"/>
      <c r="NB284" s="38"/>
      <c r="NC284" s="38"/>
      <c r="ND284" s="38"/>
      <c r="NE284" s="38"/>
      <c r="NF284" s="38"/>
      <c r="NG284" s="38"/>
      <c r="NH284" s="38"/>
      <c r="NI284" s="38"/>
      <c r="NJ284" s="38"/>
      <c r="NK284" s="38"/>
      <c r="NL284" s="38"/>
      <c r="NM284" s="38"/>
      <c r="NN284" s="38"/>
      <c r="NO284" s="38"/>
      <c r="NP284" s="38"/>
      <c r="NQ284" s="38"/>
      <c r="NR284" s="38"/>
      <c r="NS284" s="38"/>
      <c r="NT284" s="38"/>
      <c r="NU284" s="38"/>
      <c r="NV284" s="38"/>
      <c r="NW284" s="38"/>
      <c r="NX284" s="38"/>
      <c r="NY284" s="38"/>
      <c r="NZ284" s="38"/>
      <c r="OA284" s="38"/>
      <c r="OB284" s="38"/>
      <c r="OC284" s="38"/>
      <c r="OD284" s="38"/>
      <c r="OE284" s="38"/>
      <c r="OF284" s="38"/>
      <c r="OG284" s="38"/>
      <c r="OH284" s="38"/>
      <c r="OI284" s="38"/>
      <c r="OJ284" s="38"/>
      <c r="OK284" s="38"/>
      <c r="OL284" s="38"/>
      <c r="OM284" s="38"/>
      <c r="ON284" s="38"/>
      <c r="OO284" s="38"/>
      <c r="OP284" s="38"/>
      <c r="OQ284" s="38"/>
      <c r="OR284" s="38"/>
      <c r="OS284" s="38"/>
      <c r="OT284" s="38"/>
      <c r="OU284" s="38"/>
      <c r="OV284" s="38"/>
      <c r="OW284" s="38"/>
      <c r="OX284" s="38"/>
      <c r="OY284" s="38"/>
      <c r="OZ284" s="38"/>
      <c r="PA284" s="38"/>
      <c r="PB284" s="38"/>
      <c r="PC284" s="38"/>
      <c r="PD284" s="38"/>
      <c r="PE284" s="38"/>
      <c r="PF284" s="38"/>
      <c r="PG284" s="38"/>
      <c r="PH284" s="38"/>
      <c r="PI284" s="38"/>
      <c r="PJ284" s="38"/>
      <c r="PK284" s="38"/>
      <c r="PL284" s="38"/>
      <c r="PM284" s="38"/>
      <c r="PN284" s="38"/>
      <c r="PO284" s="38"/>
      <c r="PP284" s="38"/>
      <c r="PQ284" s="38"/>
      <c r="PR284" s="38"/>
      <c r="PS284" s="38"/>
      <c r="PT284" s="38"/>
      <c r="PU284" s="38"/>
      <c r="PV284" s="38"/>
      <c r="PW284" s="38"/>
      <c r="PX284" s="38"/>
      <c r="PY284" s="38"/>
      <c r="PZ284" s="38"/>
      <c r="QA284" s="38"/>
      <c r="QB284" s="38"/>
      <c r="QC284" s="38"/>
      <c r="QD284" s="38"/>
      <c r="QE284" s="38"/>
      <c r="QF284" s="38"/>
      <c r="QG284" s="38"/>
      <c r="QH284" s="38"/>
      <c r="QI284" s="38"/>
      <c r="QJ284" s="38"/>
      <c r="QK284" s="38"/>
      <c r="QL284" s="38"/>
      <c r="QM284" s="38"/>
      <c r="QN284" s="38"/>
      <c r="QO284" s="38"/>
      <c r="QP284" s="38"/>
      <c r="QQ284" s="38"/>
      <c r="QR284" s="38"/>
      <c r="QS284" s="38"/>
      <c r="QT284" s="38"/>
      <c r="QU284" s="38"/>
      <c r="QV284" s="38"/>
      <c r="QW284" s="38"/>
      <c r="QX284" s="38"/>
      <c r="QY284" s="38"/>
      <c r="QZ284" s="38"/>
      <c r="RA284" s="38"/>
      <c r="RB284" s="38"/>
      <c r="RC284" s="38"/>
      <c r="RD284" s="38"/>
      <c r="RE284" s="38"/>
      <c r="RF284" s="38"/>
      <c r="RG284" s="38"/>
      <c r="RH284" s="38"/>
      <c r="RI284" s="38"/>
      <c r="RJ284" s="38"/>
      <c r="RK284" s="38"/>
      <c r="RL284" s="38"/>
      <c r="RM284" s="38"/>
      <c r="RN284" s="38"/>
      <c r="RO284" s="38"/>
      <c r="RP284" s="38"/>
      <c r="RQ284" s="38"/>
      <c r="RR284" s="38"/>
      <c r="RS284" s="38"/>
      <c r="RT284" s="38"/>
      <c r="RU284" s="38"/>
      <c r="RV284" s="38"/>
      <c r="RW284" s="38"/>
      <c r="RX284" s="38"/>
      <c r="RY284" s="38"/>
      <c r="RZ284" s="38"/>
      <c r="SA284" s="38"/>
      <c r="SB284" s="38"/>
      <c r="SC284" s="38"/>
      <c r="SD284" s="38"/>
      <c r="SE284" s="38"/>
      <c r="SF284" s="38"/>
      <c r="SG284" s="38"/>
      <c r="SH284" s="38"/>
      <c r="SI284" s="38"/>
      <c r="SJ284" s="38"/>
      <c r="SK284" s="38"/>
      <c r="SL284" s="38"/>
      <c r="SM284" s="38"/>
      <c r="SN284" s="38"/>
      <c r="SO284" s="38"/>
      <c r="SP284" s="38"/>
      <c r="SQ284" s="38"/>
      <c r="SR284" s="38"/>
      <c r="SS284" s="38"/>
      <c r="ST284" s="38"/>
      <c r="SU284" s="38"/>
      <c r="SV284" s="38"/>
      <c r="SW284" s="38"/>
      <c r="SX284" s="38"/>
      <c r="SY284" s="38"/>
      <c r="SZ284" s="38"/>
      <c r="TA284" s="38"/>
      <c r="TB284" s="38"/>
      <c r="TC284" s="38"/>
      <c r="TD284" s="38"/>
      <c r="TE284" s="38"/>
      <c r="TF284" s="38"/>
      <c r="TG284" s="38"/>
      <c r="TH284" s="38"/>
      <c r="TI284" s="38"/>
      <c r="TJ284" s="38"/>
      <c r="TK284" s="38"/>
      <c r="TL284" s="38"/>
      <c r="TM284" s="38"/>
      <c r="TN284" s="38"/>
      <c r="TO284" s="38"/>
      <c r="TP284" s="38"/>
      <c r="TQ284" s="38"/>
      <c r="TR284" s="38"/>
      <c r="TS284" s="38"/>
      <c r="TT284" s="38"/>
      <c r="TU284" s="38"/>
      <c r="TV284" s="38"/>
      <c r="TW284" s="38"/>
      <c r="TX284" s="38"/>
      <c r="TY284" s="38"/>
      <c r="TZ284" s="38"/>
      <c r="UA284" s="38"/>
      <c r="UB284" s="38"/>
      <c r="UC284" s="38"/>
      <c r="UD284" s="38"/>
      <c r="UE284" s="38">
        <v>1</v>
      </c>
      <c r="UF284" s="38"/>
      <c r="UG284" s="38">
        <v>1</v>
      </c>
      <c r="UH284" s="38"/>
      <c r="UI284" s="38"/>
      <c r="UJ284" s="38"/>
      <c r="UK284" s="38"/>
      <c r="UL284" s="38"/>
      <c r="UM284" s="38"/>
      <c r="UN284" s="38"/>
      <c r="UO284" s="38"/>
      <c r="UP284" s="38"/>
      <c r="UQ284" s="38"/>
      <c r="UR284" s="38"/>
      <c r="US284" s="38"/>
      <c r="UT284" s="38"/>
      <c r="UU284" s="38"/>
      <c r="UV284" s="38"/>
      <c r="UW284" s="38"/>
      <c r="UX284" s="38"/>
      <c r="UY284" s="38"/>
      <c r="UZ284" s="38"/>
      <c r="VA284" s="38"/>
      <c r="VB284" s="38"/>
      <c r="VC284" s="38"/>
      <c r="VD284" s="38"/>
      <c r="VE284" s="38"/>
      <c r="VF284" s="38"/>
      <c r="VG284" s="38"/>
      <c r="VH284" s="38"/>
      <c r="VI284" s="38"/>
      <c r="VJ284" s="38"/>
      <c r="VK284" s="38"/>
      <c r="VL284" s="38"/>
      <c r="VM284" s="38"/>
      <c r="VN284" s="38"/>
      <c r="VO284" s="38"/>
      <c r="VP284" s="38"/>
      <c r="VQ284" s="38"/>
      <c r="VR284" s="38"/>
      <c r="VS284" s="38"/>
      <c r="VT284" s="38"/>
      <c r="VU284" s="38"/>
      <c r="VV284" s="38"/>
      <c r="VW284" s="38"/>
      <c r="VX284" s="38"/>
      <c r="VY284" s="38"/>
      <c r="VZ284" s="38"/>
      <c r="WA284" s="38"/>
      <c r="WB284" s="38"/>
      <c r="WC284" s="38"/>
      <c r="WD284" s="38"/>
      <c r="WE284" s="38"/>
      <c r="WF284" s="38"/>
      <c r="WG284" s="38"/>
      <c r="WH284" s="38"/>
      <c r="WI284" s="38"/>
      <c r="WJ284" s="38"/>
      <c r="WK284" s="38"/>
      <c r="WL284" s="38"/>
      <c r="WM284" s="38"/>
      <c r="WN284" s="38"/>
      <c r="WO284" s="38"/>
      <c r="WP284" s="38"/>
      <c r="WQ284" s="38"/>
      <c r="WR284" s="38"/>
      <c r="WS284" s="38"/>
      <c r="WT284" s="38"/>
      <c r="WU284" s="38"/>
      <c r="WV284" s="38"/>
      <c r="WW284" s="38"/>
      <c r="WX284" s="38"/>
      <c r="WY284" s="38"/>
      <c r="WZ284" s="38"/>
      <c r="XA284" s="38"/>
      <c r="XB284" s="38"/>
      <c r="XC284" s="38"/>
      <c r="XD284" s="38"/>
      <c r="XE284" s="38"/>
      <c r="XF284" s="38"/>
      <c r="XG284" s="38"/>
      <c r="XH284" s="38"/>
      <c r="XI284" s="38"/>
      <c r="XJ284" s="38"/>
      <c r="XK284" s="38"/>
      <c r="XL284" s="38"/>
      <c r="XM284" s="38"/>
      <c r="XN284" s="38"/>
      <c r="XO284" s="38"/>
      <c r="XP284" s="38"/>
      <c r="XQ284" s="38"/>
      <c r="XR284" s="38"/>
      <c r="XS284" s="38"/>
      <c r="XT284" s="38"/>
      <c r="XU284" s="38"/>
      <c r="XV284" s="38"/>
      <c r="XW284" s="38"/>
      <c r="XX284" s="38"/>
      <c r="XY284" s="38"/>
      <c r="XZ284" s="38"/>
      <c r="YA284" s="38"/>
      <c r="YB284" s="38"/>
      <c r="YC284" s="38"/>
      <c r="YD284" s="38"/>
      <c r="YE284" s="38"/>
      <c r="YF284" s="38"/>
      <c r="YG284" s="38"/>
      <c r="YH284" s="38"/>
      <c r="YI284" s="38"/>
      <c r="YJ284" s="38"/>
      <c r="YK284" s="38"/>
      <c r="YL284" s="38"/>
      <c r="YM284" s="38"/>
      <c r="YN284" s="38"/>
      <c r="YO284" s="38"/>
      <c r="YP284" s="38"/>
      <c r="YQ284" s="38"/>
      <c r="YR284" s="38"/>
      <c r="YS284" s="38"/>
      <c r="YT284" s="38"/>
      <c r="YU284" s="38"/>
      <c r="YV284" s="38"/>
      <c r="YW284" s="38"/>
      <c r="YX284" s="38"/>
      <c r="YY284" s="38"/>
      <c r="YZ284" s="38"/>
      <c r="ZA284" s="38"/>
      <c r="ZB284" s="38"/>
      <c r="ZC284" s="38"/>
      <c r="ZD284" s="38"/>
      <c r="ZE284" s="38"/>
      <c r="ZF284" s="38"/>
      <c r="ZG284" s="38"/>
      <c r="ZH284" s="38"/>
      <c r="ZI284" s="38"/>
      <c r="ZJ284" s="38"/>
      <c r="ZK284" s="38"/>
      <c r="ZL284" s="38"/>
      <c r="ZM284" s="38"/>
      <c r="ZN284" s="38"/>
      <c r="ZO284" s="38"/>
      <c r="ZP284" s="38"/>
      <c r="ZQ284" s="38"/>
      <c r="ZR284" s="38"/>
      <c r="ZS284" s="38"/>
      <c r="ZT284" s="38"/>
      <c r="ZU284" s="38"/>
      <c r="ZV284" s="38"/>
      <c r="ZW284" s="38"/>
      <c r="ZX284" s="38"/>
      <c r="ZY284" s="38"/>
      <c r="ZZ284" s="38"/>
      <c r="AAA284" s="38"/>
      <c r="AAB284" s="38"/>
      <c r="AAC284" s="38"/>
      <c r="AAD284" s="38"/>
      <c r="AAE284" s="38"/>
      <c r="AAF284" s="38"/>
      <c r="AAG284" s="38"/>
      <c r="AAH284" s="38"/>
      <c r="AAI284" s="38"/>
      <c r="AAJ284" s="78">
        <f t="shared" si="26"/>
        <v>0</v>
      </c>
    </row>
    <row r="285" spans="1:736" s="5" customFormat="1" ht="12" customHeight="1" x14ac:dyDescent="0.25">
      <c r="A285" s="43" t="s">
        <v>273</v>
      </c>
      <c r="B285" s="77">
        <f t="shared" si="29"/>
        <v>0</v>
      </c>
      <c r="C285" s="69">
        <v>1</v>
      </c>
      <c r="D285" s="71">
        <v>43119</v>
      </c>
      <c r="E285" s="79">
        <v>84.92</v>
      </c>
      <c r="F285" s="79">
        <f>E285*B285</f>
        <v>0</v>
      </c>
      <c r="G285" s="77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>
        <v>1</v>
      </c>
      <c r="AD285" s="38">
        <v>1</v>
      </c>
      <c r="AE285" s="38"/>
      <c r="AF285" s="38"/>
      <c r="AG285" s="38"/>
      <c r="AH285" s="38"/>
      <c r="AI285" s="38"/>
      <c r="AJ285" s="38"/>
      <c r="AK285" s="38"/>
      <c r="AL285" s="38"/>
      <c r="AM285" s="38"/>
      <c r="AN285" s="38"/>
      <c r="AO285" s="38"/>
      <c r="AP285" s="38"/>
      <c r="AQ285" s="38"/>
      <c r="AR285" s="38"/>
      <c r="AS285" s="38"/>
      <c r="AT285" s="38"/>
      <c r="AU285" s="38"/>
      <c r="AV285" s="38"/>
      <c r="AW285" s="38"/>
      <c r="AX285" s="38"/>
      <c r="AY285" s="38"/>
      <c r="AZ285" s="38"/>
      <c r="BA285" s="38"/>
      <c r="BB285" s="38"/>
      <c r="BC285" s="38"/>
      <c r="BD285" s="38"/>
      <c r="BE285" s="38"/>
      <c r="BF285" s="38"/>
      <c r="BG285" s="38"/>
      <c r="BH285" s="38"/>
      <c r="BI285" s="38"/>
      <c r="BJ285" s="38"/>
      <c r="BK285" s="38"/>
      <c r="BL285" s="38"/>
      <c r="BM285" s="38"/>
      <c r="BN285" s="38"/>
      <c r="BO285" s="38"/>
      <c r="BP285" s="38"/>
      <c r="BQ285" s="38"/>
      <c r="BR285" s="38"/>
      <c r="BS285" s="38"/>
      <c r="BT285" s="38"/>
      <c r="BU285" s="38"/>
      <c r="BV285" s="38"/>
      <c r="BW285" s="38"/>
      <c r="BX285" s="38"/>
      <c r="BY285" s="38"/>
      <c r="BZ285" s="38"/>
      <c r="CA285" s="38"/>
      <c r="CB285" s="38"/>
      <c r="CC285" s="38"/>
      <c r="CD285" s="38"/>
      <c r="CE285" s="38"/>
      <c r="CF285" s="38"/>
      <c r="CG285" s="38"/>
      <c r="CH285" s="38"/>
      <c r="CI285" s="38"/>
      <c r="CJ285" s="38"/>
      <c r="CK285" s="38"/>
      <c r="CL285" s="38"/>
      <c r="CM285" s="38"/>
      <c r="CN285" s="38"/>
      <c r="CO285" s="38"/>
      <c r="CP285" s="38"/>
      <c r="CQ285" s="38"/>
      <c r="CR285" s="38"/>
      <c r="CS285" s="38"/>
      <c r="CT285" s="38"/>
      <c r="CU285" s="38"/>
      <c r="CV285" s="38"/>
      <c r="CW285" s="38"/>
      <c r="CX285" s="38"/>
      <c r="CY285" s="38"/>
      <c r="CZ285" s="38"/>
      <c r="DA285" s="38"/>
      <c r="DB285" s="38"/>
      <c r="DC285" s="38"/>
      <c r="DD285" s="38"/>
      <c r="DE285" s="38"/>
      <c r="DF285" s="38"/>
      <c r="DG285" s="38"/>
      <c r="DH285" s="38"/>
      <c r="DI285" s="38"/>
      <c r="DJ285" s="38"/>
      <c r="DK285" s="38"/>
      <c r="DL285" s="38"/>
      <c r="DM285" s="38"/>
      <c r="DN285" s="38"/>
      <c r="DO285" s="38"/>
      <c r="DP285" s="38"/>
      <c r="DQ285" s="38"/>
      <c r="DR285" s="38"/>
      <c r="DS285" s="38"/>
      <c r="DT285" s="38"/>
      <c r="DU285" s="38"/>
      <c r="DV285" s="38"/>
      <c r="DW285" s="38"/>
      <c r="DX285" s="38"/>
      <c r="DY285" s="38"/>
      <c r="DZ285" s="38"/>
      <c r="EA285" s="38"/>
      <c r="EB285" s="38"/>
      <c r="EC285" s="38"/>
      <c r="ED285" s="38"/>
      <c r="EE285" s="38"/>
      <c r="EF285" s="38"/>
      <c r="EG285" s="38"/>
      <c r="EH285" s="38"/>
      <c r="EI285" s="38"/>
      <c r="EJ285" s="38"/>
      <c r="EK285" s="38"/>
      <c r="EL285" s="38"/>
      <c r="EM285" s="38"/>
      <c r="EN285" s="38"/>
      <c r="EO285" s="38"/>
      <c r="EP285" s="38"/>
      <c r="EQ285" s="38"/>
      <c r="ER285" s="38"/>
      <c r="ES285" s="38"/>
      <c r="ET285" s="38"/>
      <c r="EU285" s="38"/>
      <c r="EV285" s="38"/>
      <c r="EW285" s="38"/>
      <c r="EX285" s="38"/>
      <c r="EY285" s="38"/>
      <c r="EZ285" s="38"/>
      <c r="FA285" s="38"/>
      <c r="FB285" s="38"/>
      <c r="FC285" s="38"/>
      <c r="FD285" s="38"/>
      <c r="FE285" s="38"/>
      <c r="FF285" s="38"/>
      <c r="FG285" s="38"/>
      <c r="FH285" s="38"/>
      <c r="FI285" s="38"/>
      <c r="FJ285" s="38"/>
      <c r="FK285" s="38"/>
      <c r="FL285" s="38"/>
      <c r="FM285" s="38"/>
      <c r="FN285" s="38"/>
      <c r="FO285" s="38"/>
      <c r="FP285" s="38"/>
      <c r="FQ285" s="38"/>
      <c r="FR285" s="38"/>
      <c r="FS285" s="38"/>
      <c r="FT285" s="38"/>
      <c r="FU285" s="38"/>
      <c r="FV285" s="38"/>
      <c r="FW285" s="38"/>
      <c r="FX285" s="38"/>
      <c r="FY285" s="38"/>
      <c r="FZ285" s="38"/>
      <c r="GA285" s="38"/>
      <c r="GB285" s="38"/>
      <c r="GC285" s="38"/>
      <c r="GD285" s="38"/>
      <c r="GE285" s="38"/>
      <c r="GF285" s="38"/>
      <c r="GG285" s="38"/>
      <c r="GH285" s="38"/>
      <c r="GI285" s="38"/>
      <c r="GJ285" s="38"/>
      <c r="GK285" s="38"/>
      <c r="GL285" s="38"/>
      <c r="GM285" s="38"/>
      <c r="GN285" s="38"/>
      <c r="GO285" s="38"/>
      <c r="GP285" s="38"/>
      <c r="GQ285" s="38"/>
      <c r="GR285" s="38"/>
      <c r="GS285" s="38"/>
      <c r="GT285" s="38"/>
      <c r="GU285" s="38"/>
      <c r="GV285" s="38"/>
      <c r="GW285" s="38"/>
      <c r="GX285" s="38"/>
      <c r="GY285" s="38"/>
      <c r="GZ285" s="38"/>
      <c r="HA285" s="38"/>
      <c r="HB285" s="38"/>
      <c r="HC285" s="38"/>
      <c r="HD285" s="38"/>
      <c r="HE285" s="38"/>
      <c r="HF285" s="38"/>
      <c r="HG285" s="38"/>
      <c r="HH285" s="38"/>
      <c r="HI285" s="38"/>
      <c r="HJ285" s="38"/>
      <c r="HK285" s="38"/>
      <c r="HL285" s="38"/>
      <c r="HM285" s="38"/>
      <c r="HN285" s="38"/>
      <c r="HO285" s="38"/>
      <c r="HP285" s="38"/>
      <c r="HQ285" s="38"/>
      <c r="HR285" s="38"/>
      <c r="HS285" s="38"/>
      <c r="HT285" s="38"/>
      <c r="HU285" s="38"/>
      <c r="HV285" s="38"/>
      <c r="HW285" s="38"/>
      <c r="HX285" s="38"/>
      <c r="HY285" s="38"/>
      <c r="HZ285" s="38"/>
      <c r="IA285" s="38"/>
      <c r="IB285" s="38"/>
      <c r="IC285" s="38"/>
      <c r="ID285" s="38"/>
      <c r="IE285" s="38"/>
      <c r="IF285" s="38"/>
      <c r="IG285" s="38"/>
      <c r="IH285" s="38"/>
      <c r="II285" s="38"/>
      <c r="IJ285" s="38"/>
      <c r="IK285" s="38"/>
      <c r="IL285" s="38"/>
      <c r="IM285" s="38"/>
      <c r="IN285" s="38"/>
      <c r="IO285" s="38"/>
      <c r="IP285" s="38"/>
      <c r="IQ285" s="38"/>
      <c r="IR285" s="38"/>
      <c r="IS285" s="38"/>
      <c r="IT285" s="38"/>
      <c r="IU285" s="38"/>
      <c r="IV285" s="38"/>
      <c r="IW285" s="38"/>
      <c r="IX285" s="38"/>
      <c r="IY285" s="38"/>
      <c r="IZ285" s="38"/>
      <c r="JA285" s="38"/>
      <c r="JB285" s="38"/>
      <c r="JC285" s="38"/>
      <c r="JD285" s="38"/>
      <c r="JE285" s="38"/>
      <c r="JF285" s="38"/>
      <c r="JG285" s="38"/>
      <c r="JH285" s="38"/>
      <c r="JI285" s="38"/>
      <c r="JJ285" s="38"/>
      <c r="JK285" s="38"/>
      <c r="JL285" s="38"/>
      <c r="JM285" s="38"/>
      <c r="JN285" s="38"/>
      <c r="JO285" s="38"/>
      <c r="JP285" s="38"/>
      <c r="JQ285" s="38"/>
      <c r="JR285" s="38"/>
      <c r="JS285" s="38"/>
      <c r="JT285" s="38"/>
      <c r="JU285" s="38"/>
      <c r="JV285" s="38"/>
      <c r="JW285" s="38"/>
      <c r="JX285" s="38"/>
      <c r="JY285" s="38"/>
      <c r="JZ285" s="38"/>
      <c r="KA285" s="38"/>
      <c r="KB285" s="38"/>
      <c r="KC285" s="38"/>
      <c r="KD285" s="38"/>
      <c r="KE285" s="38"/>
      <c r="KF285" s="38"/>
      <c r="KG285" s="38"/>
      <c r="KH285" s="38"/>
      <c r="KI285" s="38"/>
      <c r="KJ285" s="38"/>
      <c r="KK285" s="38"/>
      <c r="KL285" s="38"/>
      <c r="KM285" s="38"/>
      <c r="KN285" s="38"/>
      <c r="KO285" s="38"/>
      <c r="KP285" s="38"/>
      <c r="KQ285" s="38"/>
      <c r="KR285" s="38"/>
      <c r="KS285" s="38"/>
      <c r="KT285" s="38"/>
      <c r="KU285" s="38"/>
      <c r="KV285" s="38"/>
      <c r="KW285" s="38"/>
      <c r="KX285" s="38"/>
      <c r="KY285" s="38"/>
      <c r="KZ285" s="38"/>
      <c r="LA285" s="38"/>
      <c r="LB285" s="38"/>
      <c r="LC285" s="38"/>
      <c r="LD285" s="38"/>
      <c r="LE285" s="38"/>
      <c r="LF285" s="38"/>
      <c r="LG285" s="38"/>
      <c r="LH285" s="38"/>
      <c r="LI285" s="38"/>
      <c r="LJ285" s="38"/>
      <c r="LK285" s="38"/>
      <c r="LL285" s="38"/>
      <c r="LM285" s="38"/>
      <c r="LN285" s="38"/>
      <c r="LO285" s="38"/>
      <c r="LP285" s="38"/>
      <c r="LQ285" s="38"/>
      <c r="LR285" s="38"/>
      <c r="LS285" s="38"/>
      <c r="LT285" s="38"/>
      <c r="LU285" s="38"/>
      <c r="LV285" s="38"/>
      <c r="LW285" s="38"/>
      <c r="LX285" s="38"/>
      <c r="LY285" s="38"/>
      <c r="LZ285" s="38"/>
      <c r="MA285" s="38"/>
      <c r="MB285" s="38"/>
      <c r="MC285" s="38"/>
      <c r="MD285" s="38"/>
      <c r="ME285" s="38"/>
      <c r="MF285" s="38"/>
      <c r="MG285" s="38"/>
      <c r="MH285" s="38"/>
      <c r="MI285" s="38"/>
      <c r="MJ285" s="38"/>
      <c r="MK285" s="38"/>
      <c r="ML285" s="38"/>
      <c r="MM285" s="38"/>
      <c r="MN285" s="38"/>
      <c r="MO285" s="38"/>
      <c r="MP285" s="38"/>
      <c r="MQ285" s="38"/>
      <c r="MR285" s="38"/>
      <c r="MS285" s="38"/>
      <c r="MT285" s="38"/>
      <c r="MU285" s="38"/>
      <c r="MV285" s="38"/>
      <c r="MW285" s="38"/>
      <c r="MX285" s="38"/>
      <c r="MY285" s="38"/>
      <c r="MZ285" s="38"/>
      <c r="NA285" s="38"/>
      <c r="NB285" s="38"/>
      <c r="NC285" s="38"/>
      <c r="ND285" s="38"/>
      <c r="NE285" s="38"/>
      <c r="NF285" s="38"/>
      <c r="NG285" s="38"/>
      <c r="NH285" s="38"/>
      <c r="NI285" s="38"/>
      <c r="NJ285" s="38"/>
      <c r="NK285" s="38"/>
      <c r="NL285" s="38"/>
      <c r="NM285" s="38"/>
      <c r="NN285" s="38"/>
      <c r="NO285" s="38"/>
      <c r="NP285" s="38"/>
      <c r="NQ285" s="38"/>
      <c r="NR285" s="38"/>
      <c r="NS285" s="38"/>
      <c r="NT285" s="38"/>
      <c r="NU285" s="38"/>
      <c r="NV285" s="38"/>
      <c r="NW285" s="38"/>
      <c r="NX285" s="38"/>
      <c r="NY285" s="38"/>
      <c r="NZ285" s="38"/>
      <c r="OA285" s="38"/>
      <c r="OB285" s="38"/>
      <c r="OC285" s="38"/>
      <c r="OD285" s="38"/>
      <c r="OE285" s="38"/>
      <c r="OF285" s="38"/>
      <c r="OG285" s="38"/>
      <c r="OH285" s="38"/>
      <c r="OI285" s="38"/>
      <c r="OJ285" s="38"/>
      <c r="OK285" s="38"/>
      <c r="OL285" s="38"/>
      <c r="OM285" s="38"/>
      <c r="ON285" s="38"/>
      <c r="OO285" s="38"/>
      <c r="OP285" s="38"/>
      <c r="OQ285" s="38"/>
      <c r="OR285" s="38"/>
      <c r="OS285" s="38"/>
      <c r="OT285" s="38"/>
      <c r="OU285" s="38"/>
      <c r="OV285" s="38"/>
      <c r="OW285" s="38"/>
      <c r="OX285" s="38"/>
      <c r="OY285" s="38"/>
      <c r="OZ285" s="38"/>
      <c r="PA285" s="38"/>
      <c r="PB285" s="38"/>
      <c r="PC285" s="38"/>
      <c r="PD285" s="38"/>
      <c r="PE285" s="38"/>
      <c r="PF285" s="38"/>
      <c r="PG285" s="38"/>
      <c r="PH285" s="38"/>
      <c r="PI285" s="38"/>
      <c r="PJ285" s="38"/>
      <c r="PK285" s="38"/>
      <c r="PL285" s="38"/>
      <c r="PM285" s="38"/>
      <c r="PN285" s="38"/>
      <c r="PO285" s="38"/>
      <c r="PP285" s="38"/>
      <c r="PQ285" s="38"/>
      <c r="PR285" s="38"/>
      <c r="PS285" s="38"/>
      <c r="PT285" s="38"/>
      <c r="PU285" s="38"/>
      <c r="PV285" s="38"/>
      <c r="PW285" s="38"/>
      <c r="PX285" s="38"/>
      <c r="PY285" s="38"/>
      <c r="PZ285" s="38"/>
      <c r="QA285" s="38"/>
      <c r="QB285" s="38"/>
      <c r="QC285" s="38"/>
      <c r="QD285" s="38"/>
      <c r="QE285" s="38"/>
      <c r="QF285" s="38"/>
      <c r="QG285" s="38"/>
      <c r="QH285" s="38"/>
      <c r="QI285" s="38"/>
      <c r="QJ285" s="38"/>
      <c r="QK285" s="38"/>
      <c r="QL285" s="38"/>
      <c r="QM285" s="38"/>
      <c r="QN285" s="38"/>
      <c r="QO285" s="38"/>
      <c r="QP285" s="38"/>
      <c r="QQ285" s="38"/>
      <c r="QR285" s="38"/>
      <c r="QS285" s="38"/>
      <c r="QT285" s="38"/>
      <c r="QU285" s="38"/>
      <c r="QV285" s="38"/>
      <c r="QW285" s="38"/>
      <c r="QX285" s="38"/>
      <c r="QY285" s="38"/>
      <c r="QZ285" s="38"/>
      <c r="RA285" s="38"/>
      <c r="RB285" s="38"/>
      <c r="RC285" s="38"/>
      <c r="RD285" s="38"/>
      <c r="RE285" s="38"/>
      <c r="RF285" s="38"/>
      <c r="RG285" s="38"/>
      <c r="RH285" s="38"/>
      <c r="RI285" s="38"/>
      <c r="RJ285" s="38"/>
      <c r="RK285" s="38"/>
      <c r="RL285" s="38"/>
      <c r="RM285" s="38"/>
      <c r="RN285" s="38"/>
      <c r="RO285" s="38"/>
      <c r="RP285" s="38"/>
      <c r="RQ285" s="38"/>
      <c r="RR285" s="38"/>
      <c r="RS285" s="38"/>
      <c r="RT285" s="38"/>
      <c r="RU285" s="38"/>
      <c r="RV285" s="38"/>
      <c r="RW285" s="38"/>
      <c r="RX285" s="38"/>
      <c r="RY285" s="38"/>
      <c r="RZ285" s="38"/>
      <c r="SA285" s="38"/>
      <c r="SB285" s="38"/>
      <c r="SC285" s="38"/>
      <c r="SD285" s="38"/>
      <c r="SE285" s="38"/>
      <c r="SF285" s="38"/>
      <c r="SG285" s="38"/>
      <c r="SH285" s="38"/>
      <c r="SI285" s="38"/>
      <c r="SJ285" s="38"/>
      <c r="SK285" s="38"/>
      <c r="SL285" s="38"/>
      <c r="SM285" s="38"/>
      <c r="SN285" s="38"/>
      <c r="SO285" s="38"/>
      <c r="SP285" s="38"/>
      <c r="SQ285" s="38"/>
      <c r="SR285" s="38"/>
      <c r="SS285" s="38"/>
      <c r="ST285" s="38"/>
      <c r="SU285" s="38"/>
      <c r="SV285" s="38"/>
      <c r="SW285" s="38"/>
      <c r="SX285" s="38"/>
      <c r="SY285" s="38"/>
      <c r="SZ285" s="38"/>
      <c r="TA285" s="38"/>
      <c r="TB285" s="38"/>
      <c r="TC285" s="38"/>
      <c r="TD285" s="38"/>
      <c r="TE285" s="38"/>
      <c r="TF285" s="38"/>
      <c r="TG285" s="38"/>
      <c r="TH285" s="38"/>
      <c r="TI285" s="38"/>
      <c r="TJ285" s="38"/>
      <c r="TK285" s="38"/>
      <c r="TL285" s="38"/>
      <c r="TM285" s="38"/>
      <c r="TN285" s="38"/>
      <c r="TO285" s="38"/>
      <c r="TP285" s="38"/>
      <c r="TQ285" s="38"/>
      <c r="TR285" s="38"/>
      <c r="TS285" s="38"/>
      <c r="TT285" s="38"/>
      <c r="TU285" s="38"/>
      <c r="TV285" s="38"/>
      <c r="TW285" s="38"/>
      <c r="TX285" s="38"/>
      <c r="TY285" s="38"/>
      <c r="TZ285" s="38"/>
      <c r="UA285" s="38"/>
      <c r="UB285" s="38"/>
      <c r="UC285" s="38"/>
      <c r="UD285" s="38"/>
      <c r="UE285" s="38"/>
      <c r="UF285" s="38"/>
      <c r="UG285" s="38"/>
      <c r="UH285" s="38"/>
      <c r="UI285" s="38"/>
      <c r="UJ285" s="38"/>
      <c r="UK285" s="38"/>
      <c r="UL285" s="38"/>
      <c r="UM285" s="38"/>
      <c r="UN285" s="38"/>
      <c r="UO285" s="38"/>
      <c r="UP285" s="38"/>
      <c r="UQ285" s="38"/>
      <c r="UR285" s="38"/>
      <c r="US285" s="38"/>
      <c r="UT285" s="38"/>
      <c r="UU285" s="38"/>
      <c r="UV285" s="38"/>
      <c r="UW285" s="38"/>
      <c r="UX285" s="38"/>
      <c r="UY285" s="38"/>
      <c r="UZ285" s="38"/>
      <c r="VA285" s="38"/>
      <c r="VB285" s="38"/>
      <c r="VC285" s="38"/>
      <c r="VD285" s="38"/>
      <c r="VE285" s="38"/>
      <c r="VF285" s="38"/>
      <c r="VG285" s="38"/>
      <c r="VH285" s="38"/>
      <c r="VI285" s="38"/>
      <c r="VJ285" s="38"/>
      <c r="VK285" s="38"/>
      <c r="VL285" s="38"/>
      <c r="VM285" s="38"/>
      <c r="VN285" s="38"/>
      <c r="VO285" s="38"/>
      <c r="VP285" s="38"/>
      <c r="VQ285" s="38"/>
      <c r="VR285" s="38"/>
      <c r="VS285" s="38"/>
      <c r="VT285" s="38"/>
      <c r="VU285" s="38"/>
      <c r="VV285" s="38"/>
      <c r="VW285" s="38"/>
      <c r="VX285" s="38"/>
      <c r="VY285" s="38"/>
      <c r="VZ285" s="38"/>
      <c r="WA285" s="38"/>
      <c r="WB285" s="38"/>
      <c r="WC285" s="38"/>
      <c r="WD285" s="38"/>
      <c r="WE285" s="38"/>
      <c r="WF285" s="38"/>
      <c r="WG285" s="38"/>
      <c r="WH285" s="38"/>
      <c r="WI285" s="38"/>
      <c r="WJ285" s="38"/>
      <c r="WK285" s="38"/>
      <c r="WL285" s="38"/>
      <c r="WM285" s="38"/>
      <c r="WN285" s="38"/>
      <c r="WO285" s="38"/>
      <c r="WP285" s="38"/>
      <c r="WQ285" s="38"/>
      <c r="WR285" s="38"/>
      <c r="WS285" s="38"/>
      <c r="WT285" s="38"/>
      <c r="WU285" s="38"/>
      <c r="WV285" s="38"/>
      <c r="WW285" s="38"/>
      <c r="WX285" s="38"/>
      <c r="WY285" s="38"/>
      <c r="WZ285" s="38"/>
      <c r="XA285" s="38"/>
      <c r="XB285" s="38"/>
      <c r="XC285" s="38"/>
      <c r="XD285" s="38"/>
      <c r="XE285" s="38"/>
      <c r="XF285" s="38"/>
      <c r="XG285" s="38"/>
      <c r="XH285" s="38"/>
      <c r="XI285" s="38"/>
      <c r="XJ285" s="38"/>
      <c r="XK285" s="38"/>
      <c r="XL285" s="38"/>
      <c r="XM285" s="38"/>
      <c r="XN285" s="38"/>
      <c r="XO285" s="38"/>
      <c r="XP285" s="38"/>
      <c r="XQ285" s="38"/>
      <c r="XR285" s="38"/>
      <c r="XS285" s="38"/>
      <c r="XT285" s="38"/>
      <c r="XU285" s="38"/>
      <c r="XV285" s="38"/>
      <c r="XW285" s="38"/>
      <c r="XX285" s="38"/>
      <c r="XY285" s="38"/>
      <c r="XZ285" s="38"/>
      <c r="YA285" s="38"/>
      <c r="YB285" s="38"/>
      <c r="YC285" s="38"/>
      <c r="YD285" s="38"/>
      <c r="YE285" s="38"/>
      <c r="YF285" s="38"/>
      <c r="YG285" s="38"/>
      <c r="YH285" s="38"/>
      <c r="YI285" s="38"/>
      <c r="YJ285" s="38"/>
      <c r="YK285" s="38"/>
      <c r="YL285" s="38"/>
      <c r="YM285" s="38"/>
      <c r="YN285" s="38"/>
      <c r="YO285" s="38"/>
      <c r="YP285" s="38"/>
      <c r="YQ285" s="38"/>
      <c r="YR285" s="38"/>
      <c r="YS285" s="38"/>
      <c r="YT285" s="38"/>
      <c r="YU285" s="38"/>
      <c r="YV285" s="38"/>
      <c r="YW285" s="38"/>
      <c r="YX285" s="38"/>
      <c r="YY285" s="38"/>
      <c r="YZ285" s="38"/>
      <c r="ZA285" s="38"/>
      <c r="ZB285" s="38"/>
      <c r="ZC285" s="38"/>
      <c r="ZD285" s="38"/>
      <c r="ZE285" s="38"/>
      <c r="ZF285" s="38"/>
      <c r="ZG285" s="38"/>
      <c r="ZH285" s="38"/>
      <c r="ZI285" s="38"/>
      <c r="ZJ285" s="38"/>
      <c r="ZK285" s="38"/>
      <c r="ZL285" s="38"/>
      <c r="ZM285" s="38"/>
      <c r="ZN285" s="38"/>
      <c r="ZO285" s="38"/>
      <c r="ZP285" s="38"/>
      <c r="ZQ285" s="38"/>
      <c r="ZR285" s="38"/>
      <c r="ZS285" s="38"/>
      <c r="ZT285" s="38"/>
      <c r="ZU285" s="38"/>
      <c r="ZV285" s="38"/>
      <c r="ZW285" s="38"/>
      <c r="ZX285" s="38"/>
      <c r="ZY285" s="38"/>
      <c r="ZZ285" s="38"/>
      <c r="AAA285" s="38"/>
      <c r="AAB285" s="38"/>
      <c r="AAC285" s="38"/>
      <c r="AAD285" s="38"/>
      <c r="AAE285" s="38"/>
      <c r="AAF285" s="38"/>
      <c r="AAG285" s="38"/>
      <c r="AAH285" s="38"/>
      <c r="AAI285" s="38"/>
      <c r="AAJ285" s="78">
        <f t="shared" si="26"/>
        <v>0</v>
      </c>
    </row>
    <row r="286" spans="1:736" s="5" customFormat="1" ht="12" customHeight="1" x14ac:dyDescent="0.25">
      <c r="A286" s="43" t="s">
        <v>565</v>
      </c>
      <c r="B286" s="77">
        <f t="shared" si="29"/>
        <v>0</v>
      </c>
      <c r="C286" s="69">
        <v>1</v>
      </c>
      <c r="D286" s="71">
        <v>43343</v>
      </c>
      <c r="E286" s="79">
        <v>146.63999999999999</v>
      </c>
      <c r="F286" s="79">
        <f>E286*B286</f>
        <v>0</v>
      </c>
      <c r="G286" s="77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38"/>
      <c r="AY286" s="38"/>
      <c r="AZ286" s="38"/>
      <c r="BA286" s="38"/>
      <c r="BB286" s="38"/>
      <c r="BC286" s="38"/>
      <c r="BD286" s="38"/>
      <c r="BE286" s="38"/>
      <c r="BF286" s="38"/>
      <c r="BG286" s="38"/>
      <c r="BH286" s="38"/>
      <c r="BI286" s="38"/>
      <c r="BJ286" s="38"/>
      <c r="BK286" s="38"/>
      <c r="BL286" s="38"/>
      <c r="BM286" s="38"/>
      <c r="BN286" s="38"/>
      <c r="BO286" s="38"/>
      <c r="BP286" s="38"/>
      <c r="BQ286" s="38"/>
      <c r="BR286" s="38"/>
      <c r="BS286" s="38"/>
      <c r="BT286" s="38"/>
      <c r="BU286" s="38"/>
      <c r="BV286" s="38"/>
      <c r="BW286" s="38"/>
      <c r="BX286" s="38"/>
      <c r="BY286" s="38"/>
      <c r="BZ286" s="38"/>
      <c r="CA286" s="38"/>
      <c r="CB286" s="38"/>
      <c r="CC286" s="38"/>
      <c r="CD286" s="38"/>
      <c r="CE286" s="38"/>
      <c r="CF286" s="38"/>
      <c r="CG286" s="38"/>
      <c r="CH286" s="38"/>
      <c r="CI286" s="38"/>
      <c r="CJ286" s="38"/>
      <c r="CK286" s="38"/>
      <c r="CL286" s="38"/>
      <c r="CM286" s="38"/>
      <c r="CN286" s="38"/>
      <c r="CO286" s="38"/>
      <c r="CP286" s="38"/>
      <c r="CQ286" s="38"/>
      <c r="CR286" s="38"/>
      <c r="CS286" s="38"/>
      <c r="CT286" s="38"/>
      <c r="CU286" s="38"/>
      <c r="CV286" s="38"/>
      <c r="CW286" s="38"/>
      <c r="CX286" s="38"/>
      <c r="CY286" s="38"/>
      <c r="CZ286" s="38"/>
      <c r="DA286" s="38"/>
      <c r="DB286" s="38"/>
      <c r="DC286" s="38"/>
      <c r="DD286" s="38"/>
      <c r="DE286" s="38"/>
      <c r="DF286" s="38"/>
      <c r="DG286" s="38"/>
      <c r="DH286" s="38"/>
      <c r="DI286" s="38"/>
      <c r="DJ286" s="38"/>
      <c r="DK286" s="38"/>
      <c r="DL286" s="38"/>
      <c r="DM286" s="38"/>
      <c r="DN286" s="38"/>
      <c r="DO286" s="38"/>
      <c r="DP286" s="38"/>
      <c r="DQ286" s="38"/>
      <c r="DR286" s="38"/>
      <c r="DS286" s="38"/>
      <c r="DT286" s="38"/>
      <c r="DU286" s="38"/>
      <c r="DV286" s="38"/>
      <c r="DW286" s="38"/>
      <c r="DX286" s="38"/>
      <c r="DY286" s="38"/>
      <c r="DZ286" s="38"/>
      <c r="EA286" s="38"/>
      <c r="EB286" s="38"/>
      <c r="EC286" s="38"/>
      <c r="ED286" s="38"/>
      <c r="EE286" s="38"/>
      <c r="EF286" s="38"/>
      <c r="EG286" s="38"/>
      <c r="EH286" s="38"/>
      <c r="EI286" s="38"/>
      <c r="EJ286" s="38"/>
      <c r="EK286" s="38"/>
      <c r="EL286" s="38"/>
      <c r="EM286" s="38"/>
      <c r="EN286" s="38"/>
      <c r="EO286" s="38"/>
      <c r="EP286" s="38"/>
      <c r="EQ286" s="38"/>
      <c r="ER286" s="38"/>
      <c r="ES286" s="38"/>
      <c r="ET286" s="38"/>
      <c r="EU286" s="38"/>
      <c r="EV286" s="38"/>
      <c r="EW286" s="38"/>
      <c r="EX286" s="38"/>
      <c r="EY286" s="38"/>
      <c r="EZ286" s="38"/>
      <c r="FA286" s="38"/>
      <c r="FB286" s="38"/>
      <c r="FC286" s="38"/>
      <c r="FD286" s="38"/>
      <c r="FE286" s="38"/>
      <c r="FF286" s="38"/>
      <c r="FG286" s="38"/>
      <c r="FH286" s="38"/>
      <c r="FI286" s="38"/>
      <c r="FJ286" s="38"/>
      <c r="FK286" s="38"/>
      <c r="FL286" s="38"/>
      <c r="FM286" s="38"/>
      <c r="FN286" s="38"/>
      <c r="FO286" s="38"/>
      <c r="FP286" s="38"/>
      <c r="FQ286" s="38"/>
      <c r="FR286" s="38"/>
      <c r="FS286" s="38"/>
      <c r="FT286" s="38"/>
      <c r="FU286" s="38"/>
      <c r="FV286" s="38"/>
      <c r="FW286" s="38"/>
      <c r="FX286" s="38"/>
      <c r="FY286" s="38"/>
      <c r="FZ286" s="38"/>
      <c r="GA286" s="38"/>
      <c r="GB286" s="38"/>
      <c r="GC286" s="38"/>
      <c r="GD286" s="38"/>
      <c r="GE286" s="38"/>
      <c r="GF286" s="38"/>
      <c r="GG286" s="38"/>
      <c r="GH286" s="38"/>
      <c r="GI286" s="38"/>
      <c r="GJ286" s="38"/>
      <c r="GK286" s="38"/>
      <c r="GL286" s="38"/>
      <c r="GM286" s="38"/>
      <c r="GN286" s="38"/>
      <c r="GO286" s="38"/>
      <c r="GP286" s="38"/>
      <c r="GQ286" s="38"/>
      <c r="GR286" s="38"/>
      <c r="GS286" s="38"/>
      <c r="GT286" s="38"/>
      <c r="GU286" s="38"/>
      <c r="GV286" s="38"/>
      <c r="GW286" s="38"/>
      <c r="GX286" s="38"/>
      <c r="GY286" s="38"/>
      <c r="GZ286" s="38"/>
      <c r="HA286" s="38"/>
      <c r="HB286" s="38"/>
      <c r="HC286" s="38"/>
      <c r="HD286" s="38"/>
      <c r="HE286" s="38"/>
      <c r="HF286" s="38"/>
      <c r="HG286" s="38"/>
      <c r="HH286" s="38"/>
      <c r="HI286" s="38"/>
      <c r="HJ286" s="38"/>
      <c r="HK286" s="38"/>
      <c r="HL286" s="38"/>
      <c r="HM286" s="38"/>
      <c r="HN286" s="38"/>
      <c r="HO286" s="38"/>
      <c r="HP286" s="38"/>
      <c r="HQ286" s="38"/>
      <c r="HR286" s="38"/>
      <c r="HS286" s="38"/>
      <c r="HT286" s="38"/>
      <c r="HU286" s="38"/>
      <c r="HV286" s="38"/>
      <c r="HW286" s="38"/>
      <c r="HX286" s="38"/>
      <c r="HY286" s="38"/>
      <c r="HZ286" s="38"/>
      <c r="IA286" s="38"/>
      <c r="IB286" s="38"/>
      <c r="IC286" s="38"/>
      <c r="ID286" s="38"/>
      <c r="IE286" s="38"/>
      <c r="IF286" s="38"/>
      <c r="IG286" s="38"/>
      <c r="IH286" s="38"/>
      <c r="II286" s="38"/>
      <c r="IJ286" s="38"/>
      <c r="IK286" s="38"/>
      <c r="IL286" s="38"/>
      <c r="IM286" s="38"/>
      <c r="IN286" s="38"/>
      <c r="IO286" s="38"/>
      <c r="IP286" s="38"/>
      <c r="IQ286" s="38"/>
      <c r="IR286" s="38"/>
      <c r="IS286" s="38"/>
      <c r="IT286" s="38"/>
      <c r="IU286" s="38"/>
      <c r="IV286" s="38"/>
      <c r="IW286" s="38"/>
      <c r="IX286" s="38"/>
      <c r="IY286" s="38"/>
      <c r="IZ286" s="38"/>
      <c r="JA286" s="38"/>
      <c r="JB286" s="38"/>
      <c r="JC286" s="38"/>
      <c r="JD286" s="38"/>
      <c r="JE286" s="38"/>
      <c r="JF286" s="38"/>
      <c r="JG286" s="38"/>
      <c r="JH286" s="38"/>
      <c r="JI286" s="38"/>
      <c r="JJ286" s="38"/>
      <c r="JK286" s="38"/>
      <c r="JL286" s="38"/>
      <c r="JM286" s="38"/>
      <c r="JN286" s="38"/>
      <c r="JO286" s="38"/>
      <c r="JP286" s="38"/>
      <c r="JQ286" s="38"/>
      <c r="JR286" s="38"/>
      <c r="JS286" s="38"/>
      <c r="JT286" s="38"/>
      <c r="JU286" s="38"/>
      <c r="JV286" s="38"/>
      <c r="JW286" s="38"/>
      <c r="JX286" s="38"/>
      <c r="JY286" s="38"/>
      <c r="JZ286" s="38"/>
      <c r="KA286" s="38"/>
      <c r="KB286" s="38"/>
      <c r="KC286" s="38"/>
      <c r="KD286" s="38"/>
      <c r="KE286" s="38"/>
      <c r="KF286" s="38"/>
      <c r="KG286" s="38"/>
      <c r="KH286" s="38"/>
      <c r="KI286" s="38"/>
      <c r="KJ286" s="38"/>
      <c r="KK286" s="38"/>
      <c r="KL286" s="38"/>
      <c r="KM286" s="38"/>
      <c r="KN286" s="38"/>
      <c r="KO286" s="38"/>
      <c r="KP286" s="38"/>
      <c r="KQ286" s="38"/>
      <c r="KR286" s="38"/>
      <c r="KS286" s="38"/>
      <c r="KT286" s="38"/>
      <c r="KU286" s="38"/>
      <c r="KV286" s="38"/>
      <c r="KW286" s="38"/>
      <c r="KX286" s="38"/>
      <c r="KY286" s="38"/>
      <c r="KZ286" s="38"/>
      <c r="LA286" s="38"/>
      <c r="LB286" s="38"/>
      <c r="LC286" s="38"/>
      <c r="LD286" s="38"/>
      <c r="LE286" s="38"/>
      <c r="LF286" s="38"/>
      <c r="LG286" s="38"/>
      <c r="LH286" s="38"/>
      <c r="LI286" s="38"/>
      <c r="LJ286" s="38"/>
      <c r="LK286" s="38"/>
      <c r="LL286" s="38"/>
      <c r="LM286" s="38"/>
      <c r="LN286" s="38"/>
      <c r="LO286" s="38"/>
      <c r="LP286" s="38"/>
      <c r="LQ286" s="38"/>
      <c r="LR286" s="38"/>
      <c r="LS286" s="38"/>
      <c r="LT286" s="38"/>
      <c r="LU286" s="38"/>
      <c r="LV286" s="38"/>
      <c r="LW286" s="38"/>
      <c r="LX286" s="38"/>
      <c r="LY286" s="38"/>
      <c r="LZ286" s="38"/>
      <c r="MA286" s="38"/>
      <c r="MB286" s="38"/>
      <c r="MC286" s="38"/>
      <c r="MD286" s="38"/>
      <c r="ME286" s="38"/>
      <c r="MF286" s="38"/>
      <c r="MG286" s="38"/>
      <c r="MH286" s="38"/>
      <c r="MI286" s="38"/>
      <c r="MJ286" s="38"/>
      <c r="MK286" s="38"/>
      <c r="ML286" s="38"/>
      <c r="MM286" s="38"/>
      <c r="MN286" s="38"/>
      <c r="MO286" s="38"/>
      <c r="MP286" s="38"/>
      <c r="MQ286" s="38"/>
      <c r="MR286" s="38"/>
      <c r="MS286" s="38"/>
      <c r="MT286" s="38"/>
      <c r="MU286" s="38"/>
      <c r="MV286" s="38"/>
      <c r="MW286" s="38"/>
      <c r="MX286" s="38"/>
      <c r="MY286" s="38"/>
      <c r="MZ286" s="38"/>
      <c r="NA286" s="38"/>
      <c r="NB286" s="38"/>
      <c r="NC286" s="38"/>
      <c r="ND286" s="38"/>
      <c r="NE286" s="38"/>
      <c r="NF286" s="38"/>
      <c r="NG286" s="38"/>
      <c r="NH286" s="38"/>
      <c r="NI286" s="38"/>
      <c r="NJ286" s="38"/>
      <c r="NK286" s="38"/>
      <c r="NL286" s="38"/>
      <c r="NM286" s="38"/>
      <c r="NN286" s="38"/>
      <c r="NO286" s="38"/>
      <c r="NP286" s="38"/>
      <c r="NQ286" s="38"/>
      <c r="NR286" s="38"/>
      <c r="NS286" s="38"/>
      <c r="NT286" s="38"/>
      <c r="NU286" s="38"/>
      <c r="NV286" s="38"/>
      <c r="NW286" s="38"/>
      <c r="NX286" s="38"/>
      <c r="NY286" s="38"/>
      <c r="NZ286" s="38"/>
      <c r="OA286" s="38"/>
      <c r="OB286" s="38"/>
      <c r="OC286" s="38"/>
      <c r="OD286" s="38"/>
      <c r="OE286" s="38"/>
      <c r="OF286" s="38"/>
      <c r="OG286" s="38"/>
      <c r="OH286" s="38"/>
      <c r="OI286" s="38"/>
      <c r="OJ286" s="38"/>
      <c r="OK286" s="38"/>
      <c r="OL286" s="38"/>
      <c r="OM286" s="38"/>
      <c r="ON286" s="38"/>
      <c r="OO286" s="38"/>
      <c r="OP286" s="38"/>
      <c r="OQ286" s="38"/>
      <c r="OR286" s="38"/>
      <c r="OS286" s="38"/>
      <c r="OT286" s="38"/>
      <c r="OU286" s="38"/>
      <c r="OV286" s="38"/>
      <c r="OW286" s="38"/>
      <c r="OX286" s="38"/>
      <c r="OY286" s="38"/>
      <c r="OZ286" s="38"/>
      <c r="PA286" s="38"/>
      <c r="PB286" s="38"/>
      <c r="PC286" s="38"/>
      <c r="PD286" s="38"/>
      <c r="PE286" s="38"/>
      <c r="PF286" s="38"/>
      <c r="PG286" s="38"/>
      <c r="PH286" s="38"/>
      <c r="PI286" s="38"/>
      <c r="PJ286" s="38"/>
      <c r="PK286" s="38"/>
      <c r="PL286" s="38"/>
      <c r="PM286" s="38"/>
      <c r="PN286" s="38"/>
      <c r="PO286" s="38"/>
      <c r="PP286" s="38"/>
      <c r="PQ286" s="38"/>
      <c r="PR286" s="38"/>
      <c r="PS286" s="38"/>
      <c r="PT286" s="38"/>
      <c r="PU286" s="38"/>
      <c r="PV286" s="38"/>
      <c r="PW286" s="38"/>
      <c r="PX286" s="38"/>
      <c r="PY286" s="38"/>
      <c r="PZ286" s="38"/>
      <c r="QA286" s="38"/>
      <c r="QB286" s="38"/>
      <c r="QC286" s="38"/>
      <c r="QD286" s="38"/>
      <c r="QE286" s="38"/>
      <c r="QF286" s="38"/>
      <c r="QG286" s="38"/>
      <c r="QH286" s="38"/>
      <c r="QI286" s="38"/>
      <c r="QJ286" s="38"/>
      <c r="QK286" s="38"/>
      <c r="QL286" s="38"/>
      <c r="QM286" s="38"/>
      <c r="QN286" s="38"/>
      <c r="QO286" s="38"/>
      <c r="QP286" s="38"/>
      <c r="QQ286" s="38"/>
      <c r="QR286" s="38"/>
      <c r="QS286" s="38"/>
      <c r="QT286" s="38"/>
      <c r="QU286" s="38"/>
      <c r="QV286" s="38"/>
      <c r="QW286" s="38"/>
      <c r="QX286" s="38"/>
      <c r="QY286" s="38"/>
      <c r="QZ286" s="38"/>
      <c r="RA286" s="38"/>
      <c r="RB286" s="38"/>
      <c r="RC286" s="38"/>
      <c r="RD286" s="38"/>
      <c r="RE286" s="38"/>
      <c r="RF286" s="38"/>
      <c r="RG286" s="38"/>
      <c r="RH286" s="38"/>
      <c r="RI286" s="38"/>
      <c r="RJ286" s="38"/>
      <c r="RK286" s="38"/>
      <c r="RL286" s="38">
        <v>1</v>
      </c>
      <c r="RM286" s="38">
        <v>1</v>
      </c>
      <c r="RN286" s="38"/>
      <c r="RO286" s="38"/>
      <c r="RP286" s="38"/>
      <c r="RQ286" s="38"/>
      <c r="RR286" s="38"/>
      <c r="RS286" s="38"/>
      <c r="RT286" s="38"/>
      <c r="RU286" s="38"/>
      <c r="RV286" s="38"/>
      <c r="RW286" s="38"/>
      <c r="RX286" s="38"/>
      <c r="RY286" s="38"/>
      <c r="RZ286" s="38"/>
      <c r="SA286" s="38"/>
      <c r="SB286" s="38"/>
      <c r="SC286" s="38"/>
      <c r="SD286" s="38"/>
      <c r="SE286" s="38"/>
      <c r="SF286" s="38"/>
      <c r="SG286" s="38"/>
      <c r="SH286" s="38"/>
      <c r="SI286" s="38"/>
      <c r="SJ286" s="38"/>
      <c r="SK286" s="38"/>
      <c r="SL286" s="38"/>
      <c r="SM286" s="38"/>
      <c r="SN286" s="38"/>
      <c r="SO286" s="38"/>
      <c r="SP286" s="38"/>
      <c r="SQ286" s="38"/>
      <c r="SR286" s="38"/>
      <c r="SS286" s="38"/>
      <c r="ST286" s="38"/>
      <c r="SU286" s="38"/>
      <c r="SV286" s="38"/>
      <c r="SW286" s="38"/>
      <c r="SX286" s="38"/>
      <c r="SY286" s="38"/>
      <c r="SZ286" s="38"/>
      <c r="TA286" s="38"/>
      <c r="TB286" s="38"/>
      <c r="TC286" s="38"/>
      <c r="TD286" s="38"/>
      <c r="TE286" s="38"/>
      <c r="TF286" s="38"/>
      <c r="TG286" s="38"/>
      <c r="TH286" s="38"/>
      <c r="TI286" s="38"/>
      <c r="TJ286" s="38"/>
      <c r="TK286" s="38"/>
      <c r="TL286" s="38"/>
      <c r="TM286" s="38"/>
      <c r="TN286" s="38"/>
      <c r="TO286" s="38"/>
      <c r="TP286" s="38"/>
      <c r="TQ286" s="38"/>
      <c r="TR286" s="38"/>
      <c r="TS286" s="38"/>
      <c r="TT286" s="38"/>
      <c r="TU286" s="38"/>
      <c r="TV286" s="38"/>
      <c r="TW286" s="38"/>
      <c r="TX286" s="38"/>
      <c r="TY286" s="38"/>
      <c r="TZ286" s="38"/>
      <c r="UA286" s="38"/>
      <c r="UB286" s="38"/>
      <c r="UC286" s="38"/>
      <c r="UD286" s="38"/>
      <c r="UE286" s="38"/>
      <c r="UF286" s="38"/>
      <c r="UG286" s="38"/>
      <c r="UH286" s="38"/>
      <c r="UI286" s="38"/>
      <c r="UJ286" s="38"/>
      <c r="UK286" s="38"/>
      <c r="UL286" s="38"/>
      <c r="UM286" s="38"/>
      <c r="UN286" s="38"/>
      <c r="UO286" s="38"/>
      <c r="UP286" s="38"/>
      <c r="UQ286" s="38"/>
      <c r="UR286" s="38"/>
      <c r="US286" s="38"/>
      <c r="UT286" s="38"/>
      <c r="UU286" s="38"/>
      <c r="UV286" s="38"/>
      <c r="UW286" s="38"/>
      <c r="UX286" s="38"/>
      <c r="UY286" s="38"/>
      <c r="UZ286" s="38"/>
      <c r="VA286" s="38"/>
      <c r="VB286" s="38"/>
      <c r="VC286" s="38"/>
      <c r="VD286" s="38"/>
      <c r="VE286" s="38"/>
      <c r="VF286" s="38"/>
      <c r="VG286" s="38"/>
      <c r="VH286" s="38"/>
      <c r="VI286" s="38"/>
      <c r="VJ286" s="38"/>
      <c r="VK286" s="38"/>
      <c r="VL286" s="38"/>
      <c r="VM286" s="38"/>
      <c r="VN286" s="38"/>
      <c r="VO286" s="38"/>
      <c r="VP286" s="38"/>
      <c r="VQ286" s="38"/>
      <c r="VR286" s="38"/>
      <c r="VS286" s="38"/>
      <c r="VT286" s="38"/>
      <c r="VU286" s="38"/>
      <c r="VV286" s="38"/>
      <c r="VW286" s="38"/>
      <c r="VX286" s="38"/>
      <c r="VY286" s="38"/>
      <c r="VZ286" s="38"/>
      <c r="WA286" s="38"/>
      <c r="WB286" s="38"/>
      <c r="WC286" s="38"/>
      <c r="WD286" s="38"/>
      <c r="WE286" s="38"/>
      <c r="WF286" s="38"/>
      <c r="WG286" s="38"/>
      <c r="WH286" s="38"/>
      <c r="WI286" s="38"/>
      <c r="WJ286" s="38"/>
      <c r="WK286" s="38"/>
      <c r="WL286" s="38"/>
      <c r="WM286" s="38"/>
      <c r="WN286" s="38"/>
      <c r="WO286" s="38"/>
      <c r="WP286" s="38"/>
      <c r="WQ286" s="38"/>
      <c r="WR286" s="38"/>
      <c r="WS286" s="38"/>
      <c r="WT286" s="38"/>
      <c r="WU286" s="38"/>
      <c r="WV286" s="38"/>
      <c r="WW286" s="38"/>
      <c r="WX286" s="38"/>
      <c r="WY286" s="38"/>
      <c r="WZ286" s="38"/>
      <c r="XA286" s="38"/>
      <c r="XB286" s="38"/>
      <c r="XC286" s="38"/>
      <c r="XD286" s="38"/>
      <c r="XE286" s="38"/>
      <c r="XF286" s="38"/>
      <c r="XG286" s="38"/>
      <c r="XH286" s="38"/>
      <c r="XI286" s="38"/>
      <c r="XJ286" s="38"/>
      <c r="XK286" s="38"/>
      <c r="XL286" s="38"/>
      <c r="XM286" s="38"/>
      <c r="XN286" s="38"/>
      <c r="XO286" s="38"/>
      <c r="XP286" s="38"/>
      <c r="XQ286" s="38"/>
      <c r="XR286" s="38"/>
      <c r="XS286" s="38"/>
      <c r="XT286" s="38"/>
      <c r="XU286" s="38"/>
      <c r="XV286" s="38"/>
      <c r="XW286" s="38"/>
      <c r="XX286" s="38"/>
      <c r="XY286" s="38"/>
      <c r="XZ286" s="38"/>
      <c r="YA286" s="38"/>
      <c r="YB286" s="38"/>
      <c r="YC286" s="38"/>
      <c r="YD286" s="38"/>
      <c r="YE286" s="38"/>
      <c r="YF286" s="38"/>
      <c r="YG286" s="38"/>
      <c r="YH286" s="38"/>
      <c r="YI286" s="38"/>
      <c r="YJ286" s="38"/>
      <c r="YK286" s="38"/>
      <c r="YL286" s="38"/>
      <c r="YM286" s="38"/>
      <c r="YN286" s="38"/>
      <c r="YO286" s="38"/>
      <c r="YP286" s="38"/>
      <c r="YQ286" s="38"/>
      <c r="YR286" s="38"/>
      <c r="YS286" s="38"/>
      <c r="YT286" s="38"/>
      <c r="YU286" s="38"/>
      <c r="YV286" s="38"/>
      <c r="YW286" s="38"/>
      <c r="YX286" s="38"/>
      <c r="YY286" s="38"/>
      <c r="YZ286" s="38"/>
      <c r="ZA286" s="38"/>
      <c r="ZB286" s="38"/>
      <c r="ZC286" s="38"/>
      <c r="ZD286" s="38"/>
      <c r="ZE286" s="38"/>
      <c r="ZF286" s="38"/>
      <c r="ZG286" s="38"/>
      <c r="ZH286" s="38"/>
      <c r="ZI286" s="38"/>
      <c r="ZJ286" s="38"/>
      <c r="ZK286" s="38"/>
      <c r="ZL286" s="38"/>
      <c r="ZM286" s="38"/>
      <c r="ZN286" s="38"/>
      <c r="ZO286" s="38"/>
      <c r="ZP286" s="38"/>
      <c r="ZQ286" s="38"/>
      <c r="ZR286" s="38"/>
      <c r="ZS286" s="38"/>
      <c r="ZT286" s="38"/>
      <c r="ZU286" s="38"/>
      <c r="ZV286" s="38"/>
      <c r="ZW286" s="38"/>
      <c r="ZX286" s="38"/>
      <c r="ZY286" s="38"/>
      <c r="ZZ286" s="38"/>
      <c r="AAA286" s="38"/>
      <c r="AAB286" s="38"/>
      <c r="AAC286" s="38"/>
      <c r="AAD286" s="38"/>
      <c r="AAE286" s="38"/>
      <c r="AAF286" s="38"/>
      <c r="AAG286" s="38"/>
      <c r="AAH286" s="38"/>
      <c r="AAI286" s="38"/>
      <c r="AAJ286" s="78">
        <f t="shared" si="26"/>
        <v>0</v>
      </c>
    </row>
    <row r="287" spans="1:736" s="5" customFormat="1" x14ac:dyDescent="0.25">
      <c r="A287" s="43" t="s">
        <v>248</v>
      </c>
      <c r="B287" s="77">
        <f t="shared" si="29"/>
        <v>2</v>
      </c>
      <c r="C287" s="69">
        <v>1</v>
      </c>
      <c r="D287" s="71">
        <v>43257</v>
      </c>
      <c r="E287" s="79">
        <v>36.369999999999997</v>
      </c>
      <c r="F287" s="79">
        <f t="shared" si="30"/>
        <v>72.739999999999995</v>
      </c>
      <c r="G287" s="77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  <c r="AL287" s="38"/>
      <c r="AM287" s="38"/>
      <c r="AN287" s="38"/>
      <c r="AO287" s="38"/>
      <c r="AP287" s="38"/>
      <c r="AQ287" s="38"/>
      <c r="AR287" s="38"/>
      <c r="AS287" s="38"/>
      <c r="AT287" s="38"/>
      <c r="AU287" s="38"/>
      <c r="AV287" s="38"/>
      <c r="AW287" s="38"/>
      <c r="AX287" s="38"/>
      <c r="AY287" s="38"/>
      <c r="AZ287" s="38"/>
      <c r="BA287" s="38"/>
      <c r="BB287" s="38"/>
      <c r="BC287" s="38"/>
      <c r="BD287" s="38"/>
      <c r="BE287" s="38"/>
      <c r="BF287" s="38"/>
      <c r="BG287" s="38"/>
      <c r="BH287" s="38"/>
      <c r="BI287" s="38"/>
      <c r="BJ287" s="38"/>
      <c r="BK287" s="38"/>
      <c r="BL287" s="38"/>
      <c r="BM287" s="38"/>
      <c r="BN287" s="38"/>
      <c r="BO287" s="38"/>
      <c r="BP287" s="38"/>
      <c r="BQ287" s="38"/>
      <c r="BR287" s="38"/>
      <c r="BS287" s="38"/>
      <c r="BT287" s="38"/>
      <c r="BU287" s="38"/>
      <c r="BV287" s="38"/>
      <c r="BW287" s="38"/>
      <c r="BX287" s="38"/>
      <c r="BY287" s="38"/>
      <c r="BZ287" s="38"/>
      <c r="CA287" s="38"/>
      <c r="CB287" s="38"/>
      <c r="CC287" s="38"/>
      <c r="CD287" s="38"/>
      <c r="CE287" s="38"/>
      <c r="CF287" s="38"/>
      <c r="CG287" s="38"/>
      <c r="CH287" s="38"/>
      <c r="CI287" s="38"/>
      <c r="CJ287" s="38"/>
      <c r="CK287" s="38"/>
      <c r="CL287" s="38"/>
      <c r="CM287" s="38"/>
      <c r="CN287" s="38"/>
      <c r="CO287" s="38"/>
      <c r="CP287" s="38"/>
      <c r="CQ287" s="38"/>
      <c r="CR287" s="38"/>
      <c r="CS287" s="38"/>
      <c r="CT287" s="38"/>
      <c r="CU287" s="38"/>
      <c r="CV287" s="38"/>
      <c r="CW287" s="38"/>
      <c r="CX287" s="38"/>
      <c r="CY287" s="38"/>
      <c r="CZ287" s="38"/>
      <c r="DA287" s="38"/>
      <c r="DB287" s="38"/>
      <c r="DC287" s="38"/>
      <c r="DD287" s="38"/>
      <c r="DE287" s="38"/>
      <c r="DF287" s="38"/>
      <c r="DG287" s="38"/>
      <c r="DH287" s="38"/>
      <c r="DI287" s="38"/>
      <c r="DJ287" s="38"/>
      <c r="DK287" s="38"/>
      <c r="DL287" s="38"/>
      <c r="DM287" s="38"/>
      <c r="DN287" s="38"/>
      <c r="DO287" s="38"/>
      <c r="DP287" s="38"/>
      <c r="DQ287" s="38"/>
      <c r="DR287" s="38"/>
      <c r="DS287" s="38"/>
      <c r="DT287" s="38"/>
      <c r="DU287" s="38">
        <v>1</v>
      </c>
      <c r="DV287" s="38"/>
      <c r="DW287" s="38"/>
      <c r="DX287" s="38"/>
      <c r="DY287" s="38"/>
      <c r="DZ287" s="38"/>
      <c r="EA287" s="38"/>
      <c r="EB287" s="38"/>
      <c r="EC287" s="38"/>
      <c r="ED287" s="38"/>
      <c r="EE287" s="38"/>
      <c r="EF287" s="38"/>
      <c r="EG287" s="38"/>
      <c r="EH287" s="38"/>
      <c r="EI287" s="38"/>
      <c r="EJ287" s="38"/>
      <c r="EK287" s="38"/>
      <c r="EL287" s="38"/>
      <c r="EM287" s="38"/>
      <c r="EN287" s="38">
        <v>1</v>
      </c>
      <c r="EO287" s="38"/>
      <c r="EP287" s="38"/>
      <c r="EQ287" s="38"/>
      <c r="ER287" s="38"/>
      <c r="ES287" s="38"/>
      <c r="ET287" s="38"/>
      <c r="EU287" s="38"/>
      <c r="EV287" s="38"/>
      <c r="EW287" s="38"/>
      <c r="EX287" s="38"/>
      <c r="EY287" s="38"/>
      <c r="EZ287" s="38"/>
      <c r="FA287" s="38"/>
      <c r="FB287" s="38"/>
      <c r="FC287" s="38"/>
      <c r="FD287" s="38"/>
      <c r="FE287" s="38"/>
      <c r="FF287" s="38"/>
      <c r="FG287" s="38"/>
      <c r="FH287" s="38"/>
      <c r="FI287" s="38"/>
      <c r="FJ287" s="38"/>
      <c r="FK287" s="38"/>
      <c r="FL287" s="38"/>
      <c r="FM287" s="38"/>
      <c r="FN287" s="38"/>
      <c r="FO287" s="38"/>
      <c r="FP287" s="38"/>
      <c r="FQ287" s="38"/>
      <c r="FR287" s="38"/>
      <c r="FS287" s="38"/>
      <c r="FT287" s="38"/>
      <c r="FU287" s="38"/>
      <c r="FV287" s="38"/>
      <c r="FW287" s="38"/>
      <c r="FX287" s="38"/>
      <c r="FY287" s="38"/>
      <c r="FZ287" s="38"/>
      <c r="GA287" s="38"/>
      <c r="GB287" s="38"/>
      <c r="GC287" s="38"/>
      <c r="GD287" s="38"/>
      <c r="GE287" s="38"/>
      <c r="GF287" s="38"/>
      <c r="GG287" s="38"/>
      <c r="GH287" s="38"/>
      <c r="GI287" s="38"/>
      <c r="GJ287" s="38"/>
      <c r="GK287" s="38"/>
      <c r="GL287" s="38"/>
      <c r="GM287" s="38"/>
      <c r="GN287" s="38"/>
      <c r="GO287" s="38"/>
      <c r="GP287" s="38"/>
      <c r="GQ287" s="38"/>
      <c r="GR287" s="38"/>
      <c r="GS287" s="38"/>
      <c r="GT287" s="38"/>
      <c r="GU287" s="38"/>
      <c r="GV287" s="38"/>
      <c r="GW287" s="38"/>
      <c r="GX287" s="38"/>
      <c r="GY287" s="38"/>
      <c r="GZ287" s="38"/>
      <c r="HA287" s="38"/>
      <c r="HB287" s="38"/>
      <c r="HC287" s="38"/>
      <c r="HD287" s="38"/>
      <c r="HE287" s="38"/>
      <c r="HF287" s="38"/>
      <c r="HG287" s="38"/>
      <c r="HH287" s="38"/>
      <c r="HI287" s="38"/>
      <c r="HJ287" s="38"/>
      <c r="HK287" s="38"/>
      <c r="HL287" s="38"/>
      <c r="HM287" s="38"/>
      <c r="HN287" s="38"/>
      <c r="HO287" s="38"/>
      <c r="HP287" s="38"/>
      <c r="HQ287" s="38"/>
      <c r="HR287" s="38"/>
      <c r="HS287" s="38"/>
      <c r="HT287" s="38"/>
      <c r="HU287" s="38"/>
      <c r="HV287" s="38"/>
      <c r="HW287" s="38"/>
      <c r="HX287" s="38"/>
      <c r="HY287" s="38"/>
      <c r="HZ287" s="38"/>
      <c r="IA287" s="38"/>
      <c r="IB287" s="38"/>
      <c r="IC287" s="38"/>
      <c r="ID287" s="38"/>
      <c r="IE287" s="38"/>
      <c r="IF287" s="38"/>
      <c r="IG287" s="38"/>
      <c r="IH287" s="38"/>
      <c r="II287" s="38"/>
      <c r="IJ287" s="38"/>
      <c r="IK287" s="38"/>
      <c r="IL287" s="38"/>
      <c r="IM287" s="38"/>
      <c r="IN287" s="38"/>
      <c r="IO287" s="38"/>
      <c r="IP287" s="38"/>
      <c r="IQ287" s="38"/>
      <c r="IR287" s="38"/>
      <c r="IS287" s="38"/>
      <c r="IT287" s="38"/>
      <c r="IU287" s="38"/>
      <c r="IV287" s="38"/>
      <c r="IW287" s="38"/>
      <c r="IX287" s="38"/>
      <c r="IY287" s="38"/>
      <c r="IZ287" s="38"/>
      <c r="JA287" s="38"/>
      <c r="JB287" s="38"/>
      <c r="JC287" s="38"/>
      <c r="JD287" s="38"/>
      <c r="JE287" s="38"/>
      <c r="JF287" s="38"/>
      <c r="JG287" s="38"/>
      <c r="JH287" s="38"/>
      <c r="JI287" s="38"/>
      <c r="JJ287" s="38"/>
      <c r="JK287" s="38"/>
      <c r="JL287" s="38"/>
      <c r="JM287" s="38"/>
      <c r="JN287" s="38"/>
      <c r="JO287" s="38"/>
      <c r="JP287" s="38"/>
      <c r="JQ287" s="38"/>
      <c r="JR287" s="38"/>
      <c r="JS287" s="38"/>
      <c r="JT287" s="38"/>
      <c r="JU287" s="38"/>
      <c r="JV287" s="38"/>
      <c r="JW287" s="38"/>
      <c r="JX287" s="38"/>
      <c r="JY287" s="38"/>
      <c r="JZ287" s="38"/>
      <c r="KA287" s="38"/>
      <c r="KB287" s="38"/>
      <c r="KC287" s="38"/>
      <c r="KD287" s="38"/>
      <c r="KE287" s="38"/>
      <c r="KF287" s="38"/>
      <c r="KG287" s="38"/>
      <c r="KH287" s="38"/>
      <c r="KI287" s="38"/>
      <c r="KJ287" s="38"/>
      <c r="KK287" s="38"/>
      <c r="KL287" s="38"/>
      <c r="KM287" s="38"/>
      <c r="KN287" s="38"/>
      <c r="KO287" s="38"/>
      <c r="KP287" s="38"/>
      <c r="KQ287" s="38"/>
      <c r="KR287" s="38"/>
      <c r="KS287" s="38"/>
      <c r="KT287" s="38"/>
      <c r="KU287" s="38"/>
      <c r="KV287" s="38"/>
      <c r="KW287" s="38"/>
      <c r="KX287" s="38">
        <v>1</v>
      </c>
      <c r="KY287" s="38"/>
      <c r="KZ287" s="38"/>
      <c r="LA287" s="38"/>
      <c r="LB287" s="38"/>
      <c r="LC287" s="38">
        <v>3</v>
      </c>
      <c r="LD287" s="38"/>
      <c r="LE287" s="38"/>
      <c r="LF287" s="38"/>
      <c r="LG287" s="38"/>
      <c r="LH287" s="38"/>
      <c r="LI287" s="38"/>
      <c r="LJ287" s="38"/>
      <c r="LK287" s="38"/>
      <c r="LL287" s="38"/>
      <c r="LM287" s="38"/>
      <c r="LN287" s="38"/>
      <c r="LO287" s="38"/>
      <c r="LP287" s="38"/>
      <c r="LQ287" s="38"/>
      <c r="LR287" s="38"/>
      <c r="LS287" s="38"/>
      <c r="LT287" s="38"/>
      <c r="LU287" s="38"/>
      <c r="LV287" s="38"/>
      <c r="LW287" s="38"/>
      <c r="LX287" s="38"/>
      <c r="LY287" s="38"/>
      <c r="LZ287" s="38"/>
      <c r="MA287" s="38"/>
      <c r="MB287" s="38"/>
      <c r="MC287" s="38"/>
      <c r="MD287" s="38"/>
      <c r="ME287" s="38"/>
      <c r="MF287" s="38"/>
      <c r="MG287" s="38"/>
      <c r="MH287" s="38"/>
      <c r="MI287" s="38"/>
      <c r="MJ287" s="38"/>
      <c r="MK287" s="38"/>
      <c r="ML287" s="38"/>
      <c r="MM287" s="38"/>
      <c r="MN287" s="38"/>
      <c r="MO287" s="38"/>
      <c r="MP287" s="38"/>
      <c r="MQ287" s="38"/>
      <c r="MR287" s="38"/>
      <c r="MS287" s="38"/>
      <c r="MT287" s="38"/>
      <c r="MU287" s="38"/>
      <c r="MV287" s="38"/>
      <c r="MW287" s="38"/>
      <c r="MX287" s="38"/>
      <c r="MY287" s="38"/>
      <c r="MZ287" s="38"/>
      <c r="NA287" s="38"/>
      <c r="NB287" s="38"/>
      <c r="NC287" s="38"/>
      <c r="ND287" s="38"/>
      <c r="NE287" s="38"/>
      <c r="NF287" s="38"/>
      <c r="NG287" s="38"/>
      <c r="NH287" s="38"/>
      <c r="NI287" s="38"/>
      <c r="NJ287" s="38"/>
      <c r="NK287" s="38"/>
      <c r="NL287" s="38"/>
      <c r="NM287" s="38"/>
      <c r="NN287" s="38"/>
      <c r="NO287" s="38"/>
      <c r="NP287" s="38"/>
      <c r="NQ287" s="38"/>
      <c r="NR287" s="38"/>
      <c r="NS287" s="38"/>
      <c r="NT287" s="38"/>
      <c r="NU287" s="38"/>
      <c r="NV287" s="38"/>
      <c r="NW287" s="38"/>
      <c r="NX287" s="38"/>
      <c r="NY287" s="38"/>
      <c r="NZ287" s="38"/>
      <c r="OA287" s="38"/>
      <c r="OB287" s="38"/>
      <c r="OC287" s="38"/>
      <c r="OD287" s="38"/>
      <c r="OE287" s="38"/>
      <c r="OF287" s="38"/>
      <c r="OG287" s="38"/>
      <c r="OH287" s="38"/>
      <c r="OI287" s="38"/>
      <c r="OJ287" s="38"/>
      <c r="OK287" s="38"/>
      <c r="OL287" s="38"/>
      <c r="OM287" s="38"/>
      <c r="ON287" s="38"/>
      <c r="OO287" s="38"/>
      <c r="OP287" s="38"/>
      <c r="OQ287" s="38"/>
      <c r="OR287" s="38"/>
      <c r="OS287" s="38"/>
      <c r="OT287" s="38"/>
      <c r="OU287" s="38"/>
      <c r="OV287" s="38"/>
      <c r="OW287" s="38"/>
      <c r="OX287" s="38"/>
      <c r="OY287" s="38"/>
      <c r="OZ287" s="38"/>
      <c r="PA287" s="38"/>
      <c r="PB287" s="38"/>
      <c r="PC287" s="38"/>
      <c r="PD287" s="38"/>
      <c r="PE287" s="38"/>
      <c r="PF287" s="38"/>
      <c r="PG287" s="38"/>
      <c r="PH287" s="38"/>
      <c r="PI287" s="38"/>
      <c r="PJ287" s="38"/>
      <c r="PK287" s="38"/>
      <c r="PL287" s="38"/>
      <c r="PM287" s="38"/>
      <c r="PN287" s="38"/>
      <c r="PO287" s="38"/>
      <c r="PP287" s="38"/>
      <c r="PQ287" s="38"/>
      <c r="PR287" s="38"/>
      <c r="PS287" s="38"/>
      <c r="PT287" s="38"/>
      <c r="PU287" s="38"/>
      <c r="PV287" s="38"/>
      <c r="PW287" s="38"/>
      <c r="PX287" s="38"/>
      <c r="PY287" s="38"/>
      <c r="PZ287" s="38"/>
      <c r="QA287" s="38"/>
      <c r="QB287" s="38"/>
      <c r="QC287" s="38"/>
      <c r="QD287" s="38"/>
      <c r="QE287" s="38"/>
      <c r="QF287" s="38">
        <v>2</v>
      </c>
      <c r="QG287" s="38"/>
      <c r="QH287" s="38"/>
      <c r="QI287" s="38"/>
      <c r="QJ287" s="38"/>
      <c r="QK287" s="38"/>
      <c r="QL287" s="38"/>
      <c r="QM287" s="38"/>
      <c r="QN287" s="38"/>
      <c r="QO287" s="38"/>
      <c r="QP287" s="38"/>
      <c r="QQ287" s="38"/>
      <c r="QR287" s="38"/>
      <c r="QS287" s="38"/>
      <c r="QT287" s="38"/>
      <c r="QU287" s="38"/>
      <c r="QV287" s="38"/>
      <c r="QW287" s="38"/>
      <c r="QX287" s="38"/>
      <c r="QY287" s="38"/>
      <c r="QZ287" s="38"/>
      <c r="RA287" s="38"/>
      <c r="RB287" s="38"/>
      <c r="RC287" s="38"/>
      <c r="RD287" s="38"/>
      <c r="RE287" s="38"/>
      <c r="RF287" s="38"/>
      <c r="RG287" s="38"/>
      <c r="RH287" s="38"/>
      <c r="RI287" s="38"/>
      <c r="RJ287" s="38"/>
      <c r="RK287" s="38"/>
      <c r="RL287" s="38"/>
      <c r="RM287" s="38"/>
      <c r="RN287" s="38"/>
      <c r="RO287" s="38"/>
      <c r="RP287" s="38"/>
      <c r="RQ287" s="38"/>
      <c r="RR287" s="38"/>
      <c r="RS287" s="38"/>
      <c r="RT287" s="38"/>
      <c r="RU287" s="38"/>
      <c r="RV287" s="38"/>
      <c r="RW287" s="38"/>
      <c r="RX287" s="38"/>
      <c r="RY287" s="38"/>
      <c r="RZ287" s="38"/>
      <c r="SA287" s="38"/>
      <c r="SB287" s="38"/>
      <c r="SC287" s="38"/>
      <c r="SD287" s="38"/>
      <c r="SE287" s="38"/>
      <c r="SF287" s="38"/>
      <c r="SG287" s="38"/>
      <c r="SH287" s="38"/>
      <c r="SI287" s="38"/>
      <c r="SJ287" s="38"/>
      <c r="SK287" s="38"/>
      <c r="SL287" s="38"/>
      <c r="SM287" s="38"/>
      <c r="SN287" s="38"/>
      <c r="SO287" s="38"/>
      <c r="SP287" s="38"/>
      <c r="SQ287" s="38"/>
      <c r="SR287" s="38"/>
      <c r="SS287" s="38"/>
      <c r="ST287" s="38"/>
      <c r="SU287" s="38"/>
      <c r="SV287" s="38"/>
      <c r="SW287" s="38"/>
      <c r="SX287" s="38"/>
      <c r="SY287" s="38"/>
      <c r="SZ287" s="38"/>
      <c r="TA287" s="38"/>
      <c r="TB287" s="38"/>
      <c r="TC287" s="38"/>
      <c r="TD287" s="38"/>
      <c r="TE287" s="38"/>
      <c r="TF287" s="38"/>
      <c r="TG287" s="38"/>
      <c r="TH287" s="38"/>
      <c r="TI287" s="38"/>
      <c r="TJ287" s="38"/>
      <c r="TK287" s="38"/>
      <c r="TL287" s="38"/>
      <c r="TM287" s="38"/>
      <c r="TN287" s="38"/>
      <c r="TO287" s="38"/>
      <c r="TP287" s="38"/>
      <c r="TQ287" s="38"/>
      <c r="TR287" s="38"/>
      <c r="TS287" s="38"/>
      <c r="TT287" s="38"/>
      <c r="TU287" s="38"/>
      <c r="TV287" s="38"/>
      <c r="TW287" s="38"/>
      <c r="TX287" s="38"/>
      <c r="TY287" s="38"/>
      <c r="TZ287" s="38"/>
      <c r="UA287" s="38"/>
      <c r="UB287" s="38"/>
      <c r="UC287" s="38"/>
      <c r="UD287" s="38"/>
      <c r="UE287" s="38"/>
      <c r="UF287" s="38"/>
      <c r="UG287" s="38"/>
      <c r="UH287" s="38"/>
      <c r="UI287" s="38"/>
      <c r="UJ287" s="38"/>
      <c r="UK287" s="38"/>
      <c r="UL287" s="38"/>
      <c r="UM287" s="38"/>
      <c r="UN287" s="38"/>
      <c r="UO287" s="38"/>
      <c r="UP287" s="38"/>
      <c r="UQ287" s="38"/>
      <c r="UR287" s="38"/>
      <c r="US287" s="38"/>
      <c r="UT287" s="38"/>
      <c r="UU287" s="38"/>
      <c r="UV287" s="38"/>
      <c r="UW287" s="38"/>
      <c r="UX287" s="38"/>
      <c r="UY287" s="38"/>
      <c r="UZ287" s="38"/>
      <c r="VA287" s="38"/>
      <c r="VB287" s="38"/>
      <c r="VC287" s="38"/>
      <c r="VD287" s="38"/>
      <c r="VE287" s="38"/>
      <c r="VF287" s="38"/>
      <c r="VG287" s="38"/>
      <c r="VH287" s="38"/>
      <c r="VI287" s="38"/>
      <c r="VJ287" s="38"/>
      <c r="VK287" s="38"/>
      <c r="VL287" s="38"/>
      <c r="VM287" s="38"/>
      <c r="VN287" s="38"/>
      <c r="VO287" s="38"/>
      <c r="VP287" s="38"/>
      <c r="VQ287" s="38"/>
      <c r="VR287" s="38"/>
      <c r="VS287" s="38"/>
      <c r="VT287" s="38"/>
      <c r="VU287" s="38"/>
      <c r="VV287" s="38"/>
      <c r="VW287" s="38"/>
      <c r="VX287" s="38"/>
      <c r="VY287" s="38"/>
      <c r="VZ287" s="38"/>
      <c r="WA287" s="38"/>
      <c r="WB287" s="38"/>
      <c r="WC287" s="38"/>
      <c r="WD287" s="38"/>
      <c r="WE287" s="38"/>
      <c r="WF287" s="38"/>
      <c r="WG287" s="38"/>
      <c r="WH287" s="38"/>
      <c r="WI287" s="38"/>
      <c r="WJ287" s="38"/>
      <c r="WK287" s="38"/>
      <c r="WL287" s="38"/>
      <c r="WM287" s="38"/>
      <c r="WN287" s="38"/>
      <c r="WO287" s="38"/>
      <c r="WP287" s="38"/>
      <c r="WQ287" s="38"/>
      <c r="WR287" s="38"/>
      <c r="WS287" s="38"/>
      <c r="WT287" s="38"/>
      <c r="WU287" s="38"/>
      <c r="WV287" s="38"/>
      <c r="WW287" s="38"/>
      <c r="WX287" s="38"/>
      <c r="WY287" s="38"/>
      <c r="WZ287" s="38"/>
      <c r="XA287" s="38"/>
      <c r="XB287" s="38"/>
      <c r="XC287" s="38"/>
      <c r="XD287" s="38"/>
      <c r="XE287" s="38"/>
      <c r="XF287" s="38"/>
      <c r="XG287" s="38"/>
      <c r="XH287" s="38"/>
      <c r="XI287" s="38"/>
      <c r="XJ287" s="38"/>
      <c r="XK287" s="38"/>
      <c r="XL287" s="38"/>
      <c r="XM287" s="38"/>
      <c r="XN287" s="38"/>
      <c r="XO287" s="38"/>
      <c r="XP287" s="38"/>
      <c r="XQ287" s="38"/>
      <c r="XR287" s="38"/>
      <c r="XS287" s="38"/>
      <c r="XT287" s="38"/>
      <c r="XU287" s="38"/>
      <c r="XV287" s="38"/>
      <c r="XW287" s="38"/>
      <c r="XX287" s="38"/>
      <c r="XY287" s="38"/>
      <c r="XZ287" s="38"/>
      <c r="YA287" s="38"/>
      <c r="YB287" s="38"/>
      <c r="YC287" s="38"/>
      <c r="YD287" s="38"/>
      <c r="YE287" s="38"/>
      <c r="YF287" s="38"/>
      <c r="YG287" s="38"/>
      <c r="YH287" s="38"/>
      <c r="YI287" s="38"/>
      <c r="YJ287" s="38"/>
      <c r="YK287" s="38"/>
      <c r="YL287" s="38"/>
      <c r="YM287" s="38"/>
      <c r="YN287" s="38"/>
      <c r="YO287" s="38"/>
      <c r="YP287" s="38"/>
      <c r="YQ287" s="38"/>
      <c r="YR287" s="38"/>
      <c r="YS287" s="38"/>
      <c r="YT287" s="38"/>
      <c r="YU287" s="38"/>
      <c r="YV287" s="38"/>
      <c r="YW287" s="38"/>
      <c r="YX287" s="38"/>
      <c r="YY287" s="38"/>
      <c r="YZ287" s="38"/>
      <c r="ZA287" s="38"/>
      <c r="ZB287" s="38"/>
      <c r="ZC287" s="38"/>
      <c r="ZD287" s="38"/>
      <c r="ZE287" s="38"/>
      <c r="ZF287" s="38"/>
      <c r="ZG287" s="38"/>
      <c r="ZH287" s="38"/>
      <c r="ZI287" s="38"/>
      <c r="ZJ287" s="38"/>
      <c r="ZK287" s="38"/>
      <c r="ZL287" s="38"/>
      <c r="ZM287" s="38"/>
      <c r="ZN287" s="38"/>
      <c r="ZO287" s="38"/>
      <c r="ZP287" s="38"/>
      <c r="ZQ287" s="38"/>
      <c r="ZR287" s="38"/>
      <c r="ZS287" s="38"/>
      <c r="ZT287" s="38"/>
      <c r="ZU287" s="38"/>
      <c r="ZV287" s="38"/>
      <c r="ZW287" s="38"/>
      <c r="ZX287" s="38"/>
      <c r="ZY287" s="38"/>
      <c r="ZZ287" s="38"/>
      <c r="AAA287" s="38"/>
      <c r="AAB287" s="38"/>
      <c r="AAC287" s="38"/>
      <c r="AAD287" s="38"/>
      <c r="AAE287" s="38"/>
      <c r="AAF287" s="38"/>
      <c r="AAG287" s="38"/>
      <c r="AAH287" s="38"/>
      <c r="AAI287" s="38"/>
      <c r="AAJ287" s="78">
        <f t="shared" si="26"/>
        <v>0</v>
      </c>
    </row>
    <row r="288" spans="1:736" s="5" customFormat="1" ht="12" customHeight="1" x14ac:dyDescent="0.25">
      <c r="A288" s="43" t="s">
        <v>338</v>
      </c>
      <c r="B288" s="77">
        <f t="shared" si="29"/>
        <v>0</v>
      </c>
      <c r="C288" s="69">
        <v>1</v>
      </c>
      <c r="D288" s="71">
        <v>43461</v>
      </c>
      <c r="E288" s="79">
        <v>14.33</v>
      </c>
      <c r="F288" s="79">
        <f t="shared" si="30"/>
        <v>0</v>
      </c>
      <c r="G288" s="77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  <c r="AL288" s="38"/>
      <c r="AM288" s="38"/>
      <c r="AN288" s="38"/>
      <c r="AO288" s="38"/>
      <c r="AP288" s="38"/>
      <c r="AQ288" s="38"/>
      <c r="AR288" s="38"/>
      <c r="AS288" s="38"/>
      <c r="AT288" s="38"/>
      <c r="AU288" s="38"/>
      <c r="AV288" s="38"/>
      <c r="AW288" s="38"/>
      <c r="AX288" s="38"/>
      <c r="AY288" s="38"/>
      <c r="AZ288" s="38"/>
      <c r="BA288" s="38"/>
      <c r="BB288" s="38"/>
      <c r="BC288" s="38"/>
      <c r="BD288" s="38"/>
      <c r="BE288" s="38"/>
      <c r="BF288" s="38"/>
      <c r="BG288" s="38"/>
      <c r="BH288" s="38"/>
      <c r="BI288" s="38"/>
      <c r="BJ288" s="38"/>
      <c r="BK288" s="38"/>
      <c r="BL288" s="38"/>
      <c r="BM288" s="38"/>
      <c r="BN288" s="38"/>
      <c r="BO288" s="38"/>
      <c r="BP288" s="38"/>
      <c r="BQ288" s="38"/>
      <c r="BR288" s="38"/>
      <c r="BS288" s="38"/>
      <c r="BT288" s="38"/>
      <c r="BU288" s="38"/>
      <c r="BV288" s="38"/>
      <c r="BW288" s="38"/>
      <c r="BX288" s="38"/>
      <c r="BY288" s="38"/>
      <c r="BZ288" s="38"/>
      <c r="CA288" s="38"/>
      <c r="CB288" s="38"/>
      <c r="CC288" s="38"/>
      <c r="CD288" s="38"/>
      <c r="CE288" s="38"/>
      <c r="CF288" s="38"/>
      <c r="CG288" s="38"/>
      <c r="CH288" s="38"/>
      <c r="CI288" s="38"/>
      <c r="CJ288" s="38"/>
      <c r="CK288" s="38"/>
      <c r="CL288" s="38"/>
      <c r="CM288" s="38"/>
      <c r="CN288" s="38"/>
      <c r="CO288" s="38"/>
      <c r="CP288" s="38"/>
      <c r="CQ288" s="38"/>
      <c r="CR288" s="38"/>
      <c r="CS288" s="38"/>
      <c r="CT288" s="38"/>
      <c r="CU288" s="38"/>
      <c r="CV288" s="38"/>
      <c r="CW288" s="38"/>
      <c r="CX288" s="38"/>
      <c r="CY288" s="38"/>
      <c r="CZ288" s="38"/>
      <c r="DA288" s="38"/>
      <c r="DB288" s="38"/>
      <c r="DC288" s="38"/>
      <c r="DD288" s="38"/>
      <c r="DE288" s="38"/>
      <c r="DF288" s="38"/>
      <c r="DG288" s="38"/>
      <c r="DH288" s="38"/>
      <c r="DI288" s="38"/>
      <c r="DJ288" s="38"/>
      <c r="DK288" s="38"/>
      <c r="DL288" s="38"/>
      <c r="DM288" s="38"/>
      <c r="DN288" s="38"/>
      <c r="DO288" s="38"/>
      <c r="DP288" s="38"/>
      <c r="DQ288" s="38"/>
      <c r="DR288" s="38"/>
      <c r="DS288" s="38"/>
      <c r="DT288" s="38"/>
      <c r="DU288" s="38"/>
      <c r="DV288" s="38"/>
      <c r="DW288" s="38"/>
      <c r="DX288" s="38"/>
      <c r="DY288" s="38"/>
      <c r="DZ288" s="38"/>
      <c r="EA288" s="38"/>
      <c r="EB288" s="38"/>
      <c r="EC288" s="38"/>
      <c r="ED288" s="38"/>
      <c r="EE288" s="38"/>
      <c r="EF288" s="38"/>
      <c r="EG288" s="38"/>
      <c r="EH288" s="38"/>
      <c r="EI288" s="38"/>
      <c r="EJ288" s="38"/>
      <c r="EK288" s="38"/>
      <c r="EL288" s="38"/>
      <c r="EM288" s="38"/>
      <c r="EN288" s="38"/>
      <c r="EO288" s="38"/>
      <c r="EP288" s="38"/>
      <c r="EQ288" s="38"/>
      <c r="ER288" s="38"/>
      <c r="ES288" s="38"/>
      <c r="ET288" s="38"/>
      <c r="EU288" s="38"/>
      <c r="EV288" s="38"/>
      <c r="EW288" s="38"/>
      <c r="EX288" s="38"/>
      <c r="EY288" s="38"/>
      <c r="EZ288" s="38"/>
      <c r="FA288" s="38"/>
      <c r="FB288" s="38"/>
      <c r="FC288" s="38">
        <v>2</v>
      </c>
      <c r="FD288" s="38"/>
      <c r="FE288" s="38"/>
      <c r="FF288" s="38"/>
      <c r="FG288" s="38"/>
      <c r="FH288" s="38"/>
      <c r="FI288" s="38"/>
      <c r="FJ288" s="38"/>
      <c r="FK288" s="38"/>
      <c r="FL288" s="38"/>
      <c r="FM288" s="38"/>
      <c r="FN288" s="38"/>
      <c r="FO288" s="38"/>
      <c r="FP288" s="38"/>
      <c r="FQ288" s="38"/>
      <c r="FR288" s="38"/>
      <c r="FS288" s="38"/>
      <c r="FT288" s="38">
        <v>2</v>
      </c>
      <c r="FU288" s="38"/>
      <c r="FV288" s="38"/>
      <c r="FW288" s="38"/>
      <c r="FX288" s="38"/>
      <c r="FY288" s="38"/>
      <c r="FZ288" s="38"/>
      <c r="GA288" s="38"/>
      <c r="GB288" s="38"/>
      <c r="GC288" s="38"/>
      <c r="GD288" s="38"/>
      <c r="GE288" s="38"/>
      <c r="GF288" s="38"/>
      <c r="GG288" s="38"/>
      <c r="GH288" s="38"/>
      <c r="GI288" s="38"/>
      <c r="GJ288" s="38"/>
      <c r="GK288" s="38"/>
      <c r="GL288" s="38"/>
      <c r="GM288" s="38"/>
      <c r="GN288" s="38"/>
      <c r="GO288" s="38"/>
      <c r="GP288" s="38"/>
      <c r="GQ288" s="38"/>
      <c r="GR288" s="38"/>
      <c r="GS288" s="38"/>
      <c r="GT288" s="38"/>
      <c r="GU288" s="38"/>
      <c r="GV288" s="38"/>
      <c r="GW288" s="38"/>
      <c r="GX288" s="38"/>
      <c r="GY288" s="38"/>
      <c r="GZ288" s="38"/>
      <c r="HA288" s="38"/>
      <c r="HB288" s="38">
        <v>1</v>
      </c>
      <c r="HC288" s="38"/>
      <c r="HD288" s="38"/>
      <c r="HE288" s="38"/>
      <c r="HF288" s="38"/>
      <c r="HG288" s="38"/>
      <c r="HH288" s="38"/>
      <c r="HI288" s="38"/>
      <c r="HJ288" s="38"/>
      <c r="HK288" s="38"/>
      <c r="HL288" s="38"/>
      <c r="HM288" s="38"/>
      <c r="HN288" s="38"/>
      <c r="HO288" s="38">
        <v>2</v>
      </c>
      <c r="HP288" s="38"/>
      <c r="HQ288" s="38"/>
      <c r="HR288" s="38">
        <v>2</v>
      </c>
      <c r="HS288" s="38"/>
      <c r="HT288" s="38"/>
      <c r="HU288" s="38"/>
      <c r="HV288" s="38"/>
      <c r="HW288" s="38"/>
      <c r="HX288" s="38"/>
      <c r="HY288" s="38"/>
      <c r="HZ288" s="38"/>
      <c r="IA288" s="38"/>
      <c r="IB288" s="38"/>
      <c r="IC288" s="38"/>
      <c r="ID288" s="38"/>
      <c r="IE288" s="38"/>
      <c r="IF288" s="38"/>
      <c r="IG288" s="38"/>
      <c r="IH288" s="38"/>
      <c r="II288" s="38"/>
      <c r="IJ288" s="38"/>
      <c r="IK288" s="38"/>
      <c r="IL288" s="38"/>
      <c r="IM288" s="38"/>
      <c r="IN288" s="38"/>
      <c r="IO288" s="38"/>
      <c r="IP288" s="38"/>
      <c r="IQ288" s="38"/>
      <c r="IR288" s="38"/>
      <c r="IS288" s="38"/>
      <c r="IT288" s="38"/>
      <c r="IU288" s="38"/>
      <c r="IV288" s="38"/>
      <c r="IW288" s="38"/>
      <c r="IX288" s="38"/>
      <c r="IY288" s="38"/>
      <c r="IZ288" s="38"/>
      <c r="JA288" s="38"/>
      <c r="JB288" s="38"/>
      <c r="JC288" s="38"/>
      <c r="JD288" s="38"/>
      <c r="JE288" s="38"/>
      <c r="JF288" s="38"/>
      <c r="JG288" s="38"/>
      <c r="JH288" s="38"/>
      <c r="JI288" s="38"/>
      <c r="JJ288" s="38"/>
      <c r="JK288" s="38"/>
      <c r="JL288" s="38"/>
      <c r="JM288" s="38"/>
      <c r="JN288" s="38">
        <v>1</v>
      </c>
      <c r="JO288" s="38"/>
      <c r="JP288" s="38"/>
      <c r="JQ288" s="38"/>
      <c r="JR288" s="38"/>
      <c r="JS288" s="38"/>
      <c r="JT288" s="38"/>
      <c r="JU288" s="38"/>
      <c r="JV288" s="38"/>
      <c r="JW288" s="38"/>
      <c r="JX288" s="38"/>
      <c r="JY288" s="38"/>
      <c r="JZ288" s="38"/>
      <c r="KA288" s="38"/>
      <c r="KB288" s="38"/>
      <c r="KC288" s="38"/>
      <c r="KD288" s="38"/>
      <c r="KE288" s="38"/>
      <c r="KF288" s="38"/>
      <c r="KG288" s="38"/>
      <c r="KH288" s="38"/>
      <c r="KI288" s="38"/>
      <c r="KJ288" s="38"/>
      <c r="KK288" s="38"/>
      <c r="KL288" s="38"/>
      <c r="KM288" s="38"/>
      <c r="KN288" s="38"/>
      <c r="KO288" s="38"/>
      <c r="KP288" s="38"/>
      <c r="KQ288" s="38"/>
      <c r="KR288" s="38"/>
      <c r="KS288" s="38"/>
      <c r="KT288" s="38"/>
      <c r="KU288" s="38"/>
      <c r="KV288" s="38"/>
      <c r="KW288" s="38"/>
      <c r="KX288" s="38"/>
      <c r="KY288" s="38"/>
      <c r="KZ288" s="38"/>
      <c r="LA288" s="38"/>
      <c r="LB288" s="38"/>
      <c r="LC288" s="38"/>
      <c r="LD288" s="38"/>
      <c r="LE288" s="38"/>
      <c r="LF288" s="38"/>
      <c r="LG288" s="38"/>
      <c r="LH288" s="38"/>
      <c r="LI288" s="38"/>
      <c r="LJ288" s="38"/>
      <c r="LK288" s="38"/>
      <c r="LL288" s="38"/>
      <c r="LM288" s="38"/>
      <c r="LN288" s="38"/>
      <c r="LO288" s="38"/>
      <c r="LP288" s="38"/>
      <c r="LQ288" s="38">
        <v>5</v>
      </c>
      <c r="LR288" s="38"/>
      <c r="LS288" s="38"/>
      <c r="LT288" s="38"/>
      <c r="LU288" s="38"/>
      <c r="LV288" s="38"/>
      <c r="LW288" s="38"/>
      <c r="LX288" s="38"/>
      <c r="LY288" s="38"/>
      <c r="LZ288" s="38"/>
      <c r="MA288" s="38"/>
      <c r="MB288" s="38"/>
      <c r="MC288" s="38"/>
      <c r="MD288" s="38"/>
      <c r="ME288" s="38"/>
      <c r="MF288" s="38"/>
      <c r="MG288" s="38">
        <v>5</v>
      </c>
      <c r="MH288" s="38"/>
      <c r="MI288" s="38"/>
      <c r="MJ288" s="38"/>
      <c r="MK288" s="38"/>
      <c r="ML288" s="38"/>
      <c r="MM288" s="38"/>
      <c r="MN288" s="38"/>
      <c r="MO288" s="38"/>
      <c r="MP288" s="38"/>
      <c r="MQ288" s="38"/>
      <c r="MR288" s="38"/>
      <c r="MS288" s="38"/>
      <c r="MT288" s="38"/>
      <c r="MU288" s="38"/>
      <c r="MV288" s="38"/>
      <c r="MW288" s="38"/>
      <c r="MX288" s="38"/>
      <c r="MY288" s="38"/>
      <c r="MZ288" s="38"/>
      <c r="NA288" s="38"/>
      <c r="NB288" s="38"/>
      <c r="NC288" s="38"/>
      <c r="ND288" s="38"/>
      <c r="NE288" s="38"/>
      <c r="NF288" s="38"/>
      <c r="NG288" s="38"/>
      <c r="NH288" s="38"/>
      <c r="NI288" s="38"/>
      <c r="NJ288" s="38"/>
      <c r="NK288" s="38"/>
      <c r="NL288" s="38"/>
      <c r="NM288" s="38"/>
      <c r="NN288" s="38"/>
      <c r="NO288" s="38"/>
      <c r="NP288" s="38"/>
      <c r="NQ288" s="38"/>
      <c r="NR288" s="38"/>
      <c r="NS288" s="38"/>
      <c r="NT288" s="38"/>
      <c r="NU288" s="38"/>
      <c r="NV288" s="38"/>
      <c r="NW288" s="38"/>
      <c r="NX288" s="38"/>
      <c r="NY288" s="38"/>
      <c r="NZ288" s="38"/>
      <c r="OA288" s="38"/>
      <c r="OB288" s="38"/>
      <c r="OC288" s="38"/>
      <c r="OD288" s="38"/>
      <c r="OE288" s="38"/>
      <c r="OF288" s="38"/>
      <c r="OG288" s="38"/>
      <c r="OH288" s="38"/>
      <c r="OI288" s="38"/>
      <c r="OJ288" s="38"/>
      <c r="OK288" s="38"/>
      <c r="OL288" s="38"/>
      <c r="OM288" s="38"/>
      <c r="ON288" s="38"/>
      <c r="OO288" s="38"/>
      <c r="OP288" s="38"/>
      <c r="OQ288" s="38"/>
      <c r="OR288" s="38"/>
      <c r="OS288" s="38"/>
      <c r="OT288" s="38"/>
      <c r="OU288" s="38"/>
      <c r="OV288" s="38"/>
      <c r="OW288" s="38"/>
      <c r="OX288" s="38"/>
      <c r="OY288" s="38"/>
      <c r="OZ288" s="38"/>
      <c r="PA288" s="38"/>
      <c r="PB288" s="38"/>
      <c r="PC288" s="38"/>
      <c r="PD288" s="38"/>
      <c r="PE288" s="38"/>
      <c r="PF288" s="38"/>
      <c r="PG288" s="38"/>
      <c r="PH288" s="38"/>
      <c r="PI288" s="38"/>
      <c r="PJ288" s="38"/>
      <c r="PK288" s="38"/>
      <c r="PL288" s="38"/>
      <c r="PM288" s="38"/>
      <c r="PN288" s="38"/>
      <c r="PO288" s="38"/>
      <c r="PP288" s="38"/>
      <c r="PQ288" s="38"/>
      <c r="PR288" s="38"/>
      <c r="PS288" s="38"/>
      <c r="PT288" s="38"/>
      <c r="PU288" s="38"/>
      <c r="PV288" s="38"/>
      <c r="PW288" s="38"/>
      <c r="PX288" s="38"/>
      <c r="PY288" s="38"/>
      <c r="PZ288" s="38"/>
      <c r="QA288" s="38"/>
      <c r="QB288" s="38"/>
      <c r="QC288" s="38"/>
      <c r="QD288" s="38"/>
      <c r="QE288" s="38"/>
      <c r="QF288" s="38"/>
      <c r="QG288" s="38"/>
      <c r="QH288" s="38"/>
      <c r="QI288" s="38"/>
      <c r="QJ288" s="38"/>
      <c r="QK288" s="38"/>
      <c r="QL288" s="38"/>
      <c r="QM288" s="38"/>
      <c r="QN288" s="38"/>
      <c r="QO288" s="38"/>
      <c r="QP288" s="38"/>
      <c r="QQ288" s="38"/>
      <c r="QR288" s="38"/>
      <c r="QS288" s="38"/>
      <c r="QT288" s="38"/>
      <c r="QU288" s="38"/>
      <c r="QV288" s="38"/>
      <c r="QW288" s="38"/>
      <c r="QX288" s="38"/>
      <c r="QY288" s="38"/>
      <c r="QZ288" s="38"/>
      <c r="RA288" s="38"/>
      <c r="RB288" s="38"/>
      <c r="RC288" s="38"/>
      <c r="RD288" s="38"/>
      <c r="RE288" s="38"/>
      <c r="RF288" s="38"/>
      <c r="RG288" s="38"/>
      <c r="RH288" s="38"/>
      <c r="RI288" s="38"/>
      <c r="RJ288" s="38"/>
      <c r="RK288" s="38"/>
      <c r="RL288" s="38"/>
      <c r="RM288" s="38"/>
      <c r="RN288" s="38"/>
      <c r="RO288" s="38"/>
      <c r="RP288" s="38"/>
      <c r="RQ288" s="38"/>
      <c r="RR288" s="38"/>
      <c r="RS288" s="38"/>
      <c r="RT288" s="38"/>
      <c r="RU288" s="38"/>
      <c r="RV288" s="38"/>
      <c r="RW288" s="38"/>
      <c r="RX288" s="38"/>
      <c r="RY288" s="38"/>
      <c r="RZ288" s="38"/>
      <c r="SA288" s="38"/>
      <c r="SB288" s="38"/>
      <c r="SC288" s="38"/>
      <c r="SD288" s="38"/>
      <c r="SE288" s="38"/>
      <c r="SF288" s="38"/>
      <c r="SG288" s="38"/>
      <c r="SH288" s="38"/>
      <c r="SI288" s="38"/>
      <c r="SJ288" s="38"/>
      <c r="SK288" s="38"/>
      <c r="SL288" s="38"/>
      <c r="SM288" s="38"/>
      <c r="SN288" s="38"/>
      <c r="SO288" s="38"/>
      <c r="SP288" s="38"/>
      <c r="SQ288" s="38"/>
      <c r="SR288" s="38"/>
      <c r="SS288" s="38"/>
      <c r="ST288" s="38"/>
      <c r="SU288" s="38"/>
      <c r="SV288" s="38"/>
      <c r="SW288" s="38"/>
      <c r="SX288" s="38">
        <v>3</v>
      </c>
      <c r="SY288" s="38">
        <v>3</v>
      </c>
      <c r="SZ288" s="38"/>
      <c r="TA288" s="38"/>
      <c r="TB288" s="38"/>
      <c r="TC288" s="38"/>
      <c r="TD288" s="38">
        <v>1</v>
      </c>
      <c r="TE288" s="38"/>
      <c r="TF288" s="38"/>
      <c r="TG288" s="38"/>
      <c r="TH288" s="38"/>
      <c r="TI288" s="38"/>
      <c r="TJ288" s="38"/>
      <c r="TK288" s="38"/>
      <c r="TL288" s="38"/>
      <c r="TM288" s="38"/>
      <c r="TN288" s="38"/>
      <c r="TO288" s="38"/>
      <c r="TP288" s="38"/>
      <c r="TQ288" s="38">
        <v>1</v>
      </c>
      <c r="TR288" s="38"/>
      <c r="TS288" s="38"/>
      <c r="TT288" s="38"/>
      <c r="TU288" s="38"/>
      <c r="TV288" s="38"/>
      <c r="TW288" s="38"/>
      <c r="TX288" s="38"/>
      <c r="TY288" s="38"/>
      <c r="TZ288" s="38"/>
      <c r="UA288" s="38"/>
      <c r="UB288" s="38"/>
      <c r="UC288" s="38"/>
      <c r="UD288" s="38"/>
      <c r="UE288" s="38"/>
      <c r="UF288" s="38"/>
      <c r="UG288" s="38"/>
      <c r="UH288" s="38"/>
      <c r="UI288" s="38"/>
      <c r="UJ288" s="38"/>
      <c r="UK288" s="38"/>
      <c r="UL288" s="38"/>
      <c r="UM288" s="38"/>
      <c r="UN288" s="38"/>
      <c r="UO288" s="38"/>
      <c r="UP288" s="38"/>
      <c r="UQ288" s="38"/>
      <c r="UR288" s="38"/>
      <c r="US288" s="38"/>
      <c r="UT288" s="38"/>
      <c r="UU288" s="38">
        <v>5</v>
      </c>
      <c r="UV288" s="38"/>
      <c r="UW288" s="38">
        <v>5</v>
      </c>
      <c r="UX288" s="38"/>
      <c r="UY288" s="38"/>
      <c r="UZ288" s="38"/>
      <c r="VA288" s="38"/>
      <c r="VB288" s="38"/>
      <c r="VC288" s="38"/>
      <c r="VD288" s="38"/>
      <c r="VE288" s="38"/>
      <c r="VF288" s="38"/>
      <c r="VG288" s="38"/>
      <c r="VH288" s="38"/>
      <c r="VI288" s="38"/>
      <c r="VJ288" s="38"/>
      <c r="VK288" s="38"/>
      <c r="VL288" s="38"/>
      <c r="VM288" s="38"/>
      <c r="VN288" s="38"/>
      <c r="VO288" s="38"/>
      <c r="VP288" s="38"/>
      <c r="VQ288" s="38"/>
      <c r="VR288" s="38"/>
      <c r="VS288" s="38"/>
      <c r="VT288" s="38"/>
      <c r="VU288" s="38"/>
      <c r="VV288" s="38"/>
      <c r="VW288" s="38"/>
      <c r="VX288" s="38"/>
      <c r="VY288" s="38"/>
      <c r="VZ288" s="38"/>
      <c r="WA288" s="38"/>
      <c r="WB288" s="38"/>
      <c r="WC288" s="38">
        <v>4</v>
      </c>
      <c r="WD288" s="38">
        <v>4</v>
      </c>
      <c r="WE288" s="38"/>
      <c r="WF288" s="38"/>
      <c r="WG288" s="38"/>
      <c r="WH288" s="38"/>
      <c r="WI288" s="38"/>
      <c r="WJ288" s="38"/>
      <c r="WK288" s="38"/>
      <c r="WL288" s="38"/>
      <c r="WM288" s="38"/>
      <c r="WN288" s="38"/>
      <c r="WO288" s="38"/>
      <c r="WP288" s="38"/>
      <c r="WQ288" s="38"/>
      <c r="WR288" s="38"/>
      <c r="WS288" s="38"/>
      <c r="WT288" s="38"/>
      <c r="WU288" s="38"/>
      <c r="WV288" s="38"/>
      <c r="WW288" s="38"/>
      <c r="WX288" s="38"/>
      <c r="WY288" s="38"/>
      <c r="WZ288" s="38"/>
      <c r="XA288" s="38"/>
      <c r="XB288" s="38"/>
      <c r="XC288" s="38"/>
      <c r="XD288" s="38"/>
      <c r="XE288" s="38"/>
      <c r="XF288" s="38"/>
      <c r="XG288" s="38"/>
      <c r="XH288" s="38"/>
      <c r="XI288" s="38"/>
      <c r="XJ288" s="38"/>
      <c r="XK288" s="38"/>
      <c r="XL288" s="38"/>
      <c r="XM288" s="38"/>
      <c r="XN288" s="38"/>
      <c r="XO288" s="38"/>
      <c r="XP288" s="38"/>
      <c r="XQ288" s="38"/>
      <c r="XR288" s="38"/>
      <c r="XS288" s="38"/>
      <c r="XT288" s="38"/>
      <c r="XU288" s="38"/>
      <c r="XV288" s="38"/>
      <c r="XW288" s="38"/>
      <c r="XX288" s="38"/>
      <c r="XY288" s="38"/>
      <c r="XZ288" s="38"/>
      <c r="YA288" s="38"/>
      <c r="YB288" s="38"/>
      <c r="YC288" s="38"/>
      <c r="YD288" s="38"/>
      <c r="YE288" s="38"/>
      <c r="YF288" s="38"/>
      <c r="YG288" s="38"/>
      <c r="YH288" s="38"/>
      <c r="YI288" s="38"/>
      <c r="YJ288" s="38"/>
      <c r="YK288" s="38"/>
      <c r="YL288" s="38"/>
      <c r="YM288" s="38"/>
      <c r="YN288" s="38"/>
      <c r="YO288" s="38"/>
      <c r="YP288" s="38"/>
      <c r="YQ288" s="38"/>
      <c r="YR288" s="38"/>
      <c r="YS288" s="38"/>
      <c r="YT288" s="38"/>
      <c r="YU288" s="38"/>
      <c r="YV288" s="38"/>
      <c r="YW288" s="38"/>
      <c r="YX288" s="38"/>
      <c r="YY288" s="38"/>
      <c r="YZ288" s="38"/>
      <c r="ZA288" s="38"/>
      <c r="ZB288" s="38"/>
      <c r="ZC288" s="38"/>
      <c r="ZD288" s="38"/>
      <c r="ZE288" s="38"/>
      <c r="ZF288" s="38"/>
      <c r="ZG288" s="38"/>
      <c r="ZH288" s="38"/>
      <c r="ZI288" s="38"/>
      <c r="ZJ288" s="38"/>
      <c r="ZK288" s="38"/>
      <c r="ZL288" s="38"/>
      <c r="ZM288" s="38"/>
      <c r="ZN288" s="38"/>
      <c r="ZO288" s="38"/>
      <c r="ZP288" s="38"/>
      <c r="ZQ288" s="38"/>
      <c r="ZR288" s="38">
        <v>5</v>
      </c>
      <c r="ZS288" s="38"/>
      <c r="ZT288" s="38"/>
      <c r="ZU288" s="38">
        <v>5</v>
      </c>
      <c r="ZV288" s="38"/>
      <c r="ZW288" s="38"/>
      <c r="ZX288" s="38"/>
      <c r="ZY288" s="38"/>
      <c r="ZZ288" s="38"/>
      <c r="AAA288" s="38"/>
      <c r="AAB288" s="38"/>
      <c r="AAC288" s="38"/>
      <c r="AAD288" s="38"/>
      <c r="AAE288" s="38"/>
      <c r="AAF288" s="38"/>
      <c r="AAG288" s="38"/>
      <c r="AAH288" s="38"/>
      <c r="AAI288" s="38"/>
      <c r="AAJ288" s="78">
        <f t="shared" si="26"/>
        <v>0</v>
      </c>
    </row>
    <row r="289" spans="1:984" s="5" customFormat="1" x14ac:dyDescent="0.25">
      <c r="A289" s="56" t="s">
        <v>119</v>
      </c>
      <c r="B289" s="77">
        <f t="shared" si="29"/>
        <v>0</v>
      </c>
      <c r="C289" s="69">
        <v>1</v>
      </c>
      <c r="D289" s="71">
        <v>43018</v>
      </c>
      <c r="E289" s="79">
        <v>62.76</v>
      </c>
      <c r="F289" s="79">
        <f>E289*B289</f>
        <v>0</v>
      </c>
      <c r="G289" s="77">
        <v>1</v>
      </c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>
        <v>1</v>
      </c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  <c r="AL289" s="38"/>
      <c r="AM289" s="38"/>
      <c r="AN289" s="38"/>
      <c r="AO289" s="38"/>
      <c r="AP289" s="38"/>
      <c r="AQ289" s="38"/>
      <c r="AR289" s="38"/>
      <c r="AS289" s="38"/>
      <c r="AT289" s="38"/>
      <c r="AU289" s="38"/>
      <c r="AV289" s="38"/>
      <c r="AW289" s="38"/>
      <c r="AX289" s="38"/>
      <c r="AY289" s="38"/>
      <c r="AZ289" s="38"/>
      <c r="BA289" s="38"/>
      <c r="BB289" s="38"/>
      <c r="BC289" s="38"/>
      <c r="BD289" s="38"/>
      <c r="BE289" s="38"/>
      <c r="BF289" s="38"/>
      <c r="BG289" s="38"/>
      <c r="BH289" s="38"/>
      <c r="BI289" s="38"/>
      <c r="BJ289" s="38"/>
      <c r="BK289" s="38"/>
      <c r="BL289" s="38"/>
      <c r="BM289" s="38"/>
      <c r="BN289" s="38"/>
      <c r="BO289" s="38"/>
      <c r="BP289" s="38"/>
      <c r="BQ289" s="38"/>
      <c r="BR289" s="38"/>
      <c r="BS289" s="38"/>
      <c r="BT289" s="38"/>
      <c r="BU289" s="38"/>
      <c r="BV289" s="38"/>
      <c r="BW289" s="38"/>
      <c r="BX289" s="38"/>
      <c r="BY289" s="38"/>
      <c r="BZ289" s="38"/>
      <c r="CA289" s="38"/>
      <c r="CB289" s="38"/>
      <c r="CC289" s="38"/>
      <c r="CD289" s="38"/>
      <c r="CE289" s="38"/>
      <c r="CF289" s="38"/>
      <c r="CG289" s="38"/>
      <c r="CH289" s="38"/>
      <c r="CI289" s="38"/>
      <c r="CJ289" s="38"/>
      <c r="CK289" s="38"/>
      <c r="CL289" s="38"/>
      <c r="CM289" s="38"/>
      <c r="CN289" s="38"/>
      <c r="CO289" s="38"/>
      <c r="CP289" s="38"/>
      <c r="CQ289" s="38"/>
      <c r="CR289" s="38"/>
      <c r="CS289" s="38"/>
      <c r="CT289" s="38"/>
      <c r="CU289" s="38"/>
      <c r="CV289" s="38"/>
      <c r="CW289" s="38"/>
      <c r="CX289" s="38"/>
      <c r="CY289" s="38"/>
      <c r="CZ289" s="38"/>
      <c r="DA289" s="38"/>
      <c r="DB289" s="38"/>
      <c r="DC289" s="38"/>
      <c r="DD289" s="38"/>
      <c r="DE289" s="38"/>
      <c r="DF289" s="38"/>
      <c r="DG289" s="38"/>
      <c r="DH289" s="38"/>
      <c r="DI289" s="38"/>
      <c r="DJ289" s="38"/>
      <c r="DK289" s="38"/>
      <c r="DL289" s="38"/>
      <c r="DM289" s="38"/>
      <c r="DN289" s="38"/>
      <c r="DO289" s="38"/>
      <c r="DP289" s="38"/>
      <c r="DQ289" s="38"/>
      <c r="DR289" s="38"/>
      <c r="DS289" s="38"/>
      <c r="DT289" s="38"/>
      <c r="DU289" s="38"/>
      <c r="DV289" s="38"/>
      <c r="DW289" s="38"/>
      <c r="DX289" s="38"/>
      <c r="DY289" s="38"/>
      <c r="DZ289" s="38"/>
      <c r="EA289" s="38"/>
      <c r="EB289" s="38"/>
      <c r="EC289" s="38"/>
      <c r="ED289" s="38"/>
      <c r="EE289" s="38"/>
      <c r="EF289" s="38"/>
      <c r="EG289" s="38"/>
      <c r="EH289" s="38"/>
      <c r="EI289" s="38"/>
      <c r="EJ289" s="38"/>
      <c r="EK289" s="38"/>
      <c r="EL289" s="38"/>
      <c r="EM289" s="38"/>
      <c r="EN289" s="38"/>
      <c r="EO289" s="38"/>
      <c r="EP289" s="38"/>
      <c r="EQ289" s="38"/>
      <c r="ER289" s="38"/>
      <c r="ES289" s="38"/>
      <c r="ET289" s="38"/>
      <c r="EU289" s="38"/>
      <c r="EV289" s="38"/>
      <c r="EW289" s="38"/>
      <c r="EX289" s="38"/>
      <c r="EY289" s="38"/>
      <c r="EZ289" s="38"/>
      <c r="FA289" s="38"/>
      <c r="FB289" s="38"/>
      <c r="FC289" s="38"/>
      <c r="FD289" s="38"/>
      <c r="FE289" s="38"/>
      <c r="FF289" s="38"/>
      <c r="FG289" s="38"/>
      <c r="FH289" s="38"/>
      <c r="FI289" s="38"/>
      <c r="FJ289" s="38"/>
      <c r="FK289" s="38"/>
      <c r="FL289" s="38"/>
      <c r="FM289" s="38"/>
      <c r="FN289" s="38"/>
      <c r="FO289" s="38"/>
      <c r="FP289" s="38"/>
      <c r="FQ289" s="38"/>
      <c r="FR289" s="38"/>
      <c r="FS289" s="38"/>
      <c r="FT289" s="38"/>
      <c r="FU289" s="38"/>
      <c r="FV289" s="38"/>
      <c r="FW289" s="38"/>
      <c r="FX289" s="38"/>
      <c r="FY289" s="38"/>
      <c r="FZ289" s="38"/>
      <c r="GA289" s="38"/>
      <c r="GB289" s="38"/>
      <c r="GC289" s="38"/>
      <c r="GD289" s="38"/>
      <c r="GE289" s="38"/>
      <c r="GF289" s="38"/>
      <c r="GG289" s="38"/>
      <c r="GH289" s="38"/>
      <c r="GI289" s="38"/>
      <c r="GJ289" s="38"/>
      <c r="GK289" s="38"/>
      <c r="GL289" s="38"/>
      <c r="GM289" s="38"/>
      <c r="GN289" s="38"/>
      <c r="GO289" s="38"/>
      <c r="GP289" s="38"/>
      <c r="GQ289" s="38"/>
      <c r="GR289" s="38"/>
      <c r="GS289" s="38"/>
      <c r="GT289" s="38"/>
      <c r="GU289" s="38"/>
      <c r="GV289" s="38"/>
      <c r="GW289" s="38"/>
      <c r="GX289" s="38"/>
      <c r="GY289" s="38"/>
      <c r="GZ289" s="38"/>
      <c r="HA289" s="38"/>
      <c r="HB289" s="38"/>
      <c r="HC289" s="38"/>
      <c r="HD289" s="38"/>
      <c r="HE289" s="38"/>
      <c r="HF289" s="38"/>
      <c r="HG289" s="38"/>
      <c r="HH289" s="38"/>
      <c r="HI289" s="38"/>
      <c r="HJ289" s="38"/>
      <c r="HK289" s="38"/>
      <c r="HL289" s="38"/>
      <c r="HM289" s="38"/>
      <c r="HN289" s="38"/>
      <c r="HO289" s="38"/>
      <c r="HP289" s="38"/>
      <c r="HQ289" s="38"/>
      <c r="HR289" s="38"/>
      <c r="HS289" s="38"/>
      <c r="HT289" s="38"/>
      <c r="HU289" s="38"/>
      <c r="HV289" s="38"/>
      <c r="HW289" s="38"/>
      <c r="HX289" s="38"/>
      <c r="HY289" s="38"/>
      <c r="HZ289" s="38"/>
      <c r="IA289" s="38"/>
      <c r="IB289" s="38"/>
      <c r="IC289" s="38"/>
      <c r="ID289" s="38"/>
      <c r="IE289" s="38"/>
      <c r="IF289" s="38"/>
      <c r="IG289" s="38"/>
      <c r="IH289" s="38"/>
      <c r="II289" s="38"/>
      <c r="IJ289" s="38"/>
      <c r="IK289" s="38"/>
      <c r="IL289" s="38"/>
      <c r="IM289" s="38"/>
      <c r="IN289" s="38"/>
      <c r="IO289" s="38"/>
      <c r="IP289" s="38"/>
      <c r="IQ289" s="38"/>
      <c r="IR289" s="38"/>
      <c r="IS289" s="38"/>
      <c r="IT289" s="38"/>
      <c r="IU289" s="38"/>
      <c r="IV289" s="38"/>
      <c r="IW289" s="38"/>
      <c r="IX289" s="38"/>
      <c r="IY289" s="38"/>
      <c r="IZ289" s="38"/>
      <c r="JA289" s="38"/>
      <c r="JB289" s="38"/>
      <c r="JC289" s="38"/>
      <c r="JD289" s="38"/>
      <c r="JE289" s="38"/>
      <c r="JF289" s="38"/>
      <c r="JG289" s="38"/>
      <c r="JH289" s="38"/>
      <c r="JI289" s="38"/>
      <c r="JJ289" s="38"/>
      <c r="JK289" s="38"/>
      <c r="JL289" s="38"/>
      <c r="JM289" s="38"/>
      <c r="JN289" s="38"/>
      <c r="JO289" s="38"/>
      <c r="JP289" s="38"/>
      <c r="JQ289" s="38"/>
      <c r="JR289" s="38"/>
      <c r="JS289" s="38"/>
      <c r="JT289" s="38"/>
      <c r="JU289" s="38"/>
      <c r="JV289" s="38"/>
      <c r="JW289" s="38"/>
      <c r="JX289" s="38"/>
      <c r="JY289" s="38"/>
      <c r="JZ289" s="38"/>
      <c r="KA289" s="38"/>
      <c r="KB289" s="38"/>
      <c r="KC289" s="38"/>
      <c r="KD289" s="38"/>
      <c r="KE289" s="38"/>
      <c r="KF289" s="38"/>
      <c r="KG289" s="38"/>
      <c r="KH289" s="38"/>
      <c r="KI289" s="38"/>
      <c r="KJ289" s="38"/>
      <c r="KK289" s="38"/>
      <c r="KL289" s="38"/>
      <c r="KM289" s="38"/>
      <c r="KN289" s="38"/>
      <c r="KO289" s="38"/>
      <c r="KP289" s="38"/>
      <c r="KQ289" s="38"/>
      <c r="KR289" s="38"/>
      <c r="KS289" s="38"/>
      <c r="KT289" s="38"/>
      <c r="KU289" s="38"/>
      <c r="KV289" s="38"/>
      <c r="KW289" s="38"/>
      <c r="KX289" s="38"/>
      <c r="KY289" s="38"/>
      <c r="KZ289" s="38"/>
      <c r="LA289" s="38"/>
      <c r="LB289" s="38"/>
      <c r="LC289" s="38"/>
      <c r="LD289" s="38"/>
      <c r="LE289" s="38"/>
      <c r="LF289" s="38"/>
      <c r="LG289" s="38"/>
      <c r="LH289" s="38"/>
      <c r="LI289" s="38"/>
      <c r="LJ289" s="38"/>
      <c r="LK289" s="38"/>
      <c r="LL289" s="38"/>
      <c r="LM289" s="38"/>
      <c r="LN289" s="38"/>
      <c r="LO289" s="38"/>
      <c r="LP289" s="38"/>
      <c r="LQ289" s="38"/>
      <c r="LR289" s="38"/>
      <c r="LS289" s="38"/>
      <c r="LT289" s="38"/>
      <c r="LU289" s="38"/>
      <c r="LV289" s="38"/>
      <c r="LW289" s="38"/>
      <c r="LX289" s="38"/>
      <c r="LY289" s="38"/>
      <c r="LZ289" s="38"/>
      <c r="MA289" s="38"/>
      <c r="MB289" s="38"/>
      <c r="MC289" s="38"/>
      <c r="MD289" s="38"/>
      <c r="ME289" s="38"/>
      <c r="MF289" s="38"/>
      <c r="MG289" s="38"/>
      <c r="MH289" s="38"/>
      <c r="MI289" s="38"/>
      <c r="MJ289" s="38"/>
      <c r="MK289" s="38"/>
      <c r="ML289" s="38"/>
      <c r="MM289" s="38"/>
      <c r="MN289" s="38"/>
      <c r="MO289" s="38"/>
      <c r="MP289" s="38"/>
      <c r="MQ289" s="38"/>
      <c r="MR289" s="38"/>
      <c r="MS289" s="38"/>
      <c r="MT289" s="38"/>
      <c r="MU289" s="38"/>
      <c r="MV289" s="38"/>
      <c r="MW289" s="38"/>
      <c r="MX289" s="38"/>
      <c r="MY289" s="38"/>
      <c r="MZ289" s="38"/>
      <c r="NA289" s="38"/>
      <c r="NB289" s="38"/>
      <c r="NC289" s="38"/>
      <c r="ND289" s="38"/>
      <c r="NE289" s="38"/>
      <c r="NF289" s="38"/>
      <c r="NG289" s="38"/>
      <c r="NH289" s="38"/>
      <c r="NI289" s="38"/>
      <c r="NJ289" s="38"/>
      <c r="NK289" s="38"/>
      <c r="NL289" s="38"/>
      <c r="NM289" s="38"/>
      <c r="NN289" s="38"/>
      <c r="NO289" s="38"/>
      <c r="NP289" s="38"/>
      <c r="NQ289" s="38"/>
      <c r="NR289" s="38"/>
      <c r="NS289" s="38"/>
      <c r="NT289" s="38"/>
      <c r="NU289" s="38"/>
      <c r="NV289" s="38"/>
      <c r="NW289" s="38"/>
      <c r="NX289" s="38"/>
      <c r="NY289" s="38"/>
      <c r="NZ289" s="38"/>
      <c r="OA289" s="38"/>
      <c r="OB289" s="38"/>
      <c r="OC289" s="38"/>
      <c r="OD289" s="38"/>
      <c r="OE289" s="38"/>
      <c r="OF289" s="38"/>
      <c r="OG289" s="38"/>
      <c r="OH289" s="38"/>
      <c r="OI289" s="38"/>
      <c r="OJ289" s="38"/>
      <c r="OK289" s="38"/>
      <c r="OL289" s="38"/>
      <c r="OM289" s="38"/>
      <c r="ON289" s="38"/>
      <c r="OO289" s="38"/>
      <c r="OP289" s="38"/>
      <c r="OQ289" s="38"/>
      <c r="OR289" s="38"/>
      <c r="OS289" s="38"/>
      <c r="OT289" s="38"/>
      <c r="OU289" s="38"/>
      <c r="OV289" s="38"/>
      <c r="OW289" s="38"/>
      <c r="OX289" s="38"/>
      <c r="OY289" s="38"/>
      <c r="OZ289" s="38"/>
      <c r="PA289" s="38"/>
      <c r="PB289" s="38"/>
      <c r="PC289" s="38"/>
      <c r="PD289" s="38"/>
      <c r="PE289" s="38"/>
      <c r="PF289" s="38"/>
      <c r="PG289" s="38"/>
      <c r="PH289" s="38"/>
      <c r="PI289" s="38"/>
      <c r="PJ289" s="38"/>
      <c r="PK289" s="38"/>
      <c r="PL289" s="38"/>
      <c r="PM289" s="38"/>
      <c r="PN289" s="38"/>
      <c r="PO289" s="38"/>
      <c r="PP289" s="38"/>
      <c r="PQ289" s="38"/>
      <c r="PR289" s="38"/>
      <c r="PS289" s="38"/>
      <c r="PT289" s="38"/>
      <c r="PU289" s="38"/>
      <c r="PV289" s="38"/>
      <c r="PW289" s="38"/>
      <c r="PX289" s="38"/>
      <c r="PY289" s="38"/>
      <c r="PZ289" s="38"/>
      <c r="QA289" s="38"/>
      <c r="QB289" s="38"/>
      <c r="QC289" s="38"/>
      <c r="QD289" s="38"/>
      <c r="QE289" s="38"/>
      <c r="QF289" s="38"/>
      <c r="QG289" s="38"/>
      <c r="QH289" s="38"/>
      <c r="QI289" s="38"/>
      <c r="QJ289" s="38"/>
      <c r="QK289" s="38"/>
      <c r="QL289" s="38"/>
      <c r="QM289" s="38"/>
      <c r="QN289" s="38"/>
      <c r="QO289" s="38"/>
      <c r="QP289" s="38"/>
      <c r="QQ289" s="38"/>
      <c r="QR289" s="38"/>
      <c r="QS289" s="38"/>
      <c r="QT289" s="38"/>
      <c r="QU289" s="38"/>
      <c r="QV289" s="38"/>
      <c r="QW289" s="38"/>
      <c r="QX289" s="38"/>
      <c r="QY289" s="38"/>
      <c r="QZ289" s="38"/>
      <c r="RA289" s="38"/>
      <c r="RB289" s="38"/>
      <c r="RC289" s="38"/>
      <c r="RD289" s="38"/>
      <c r="RE289" s="38"/>
      <c r="RF289" s="38"/>
      <c r="RG289" s="38"/>
      <c r="RH289" s="38"/>
      <c r="RI289" s="38"/>
      <c r="RJ289" s="38"/>
      <c r="RK289" s="38"/>
      <c r="RL289" s="38"/>
      <c r="RM289" s="38"/>
      <c r="RN289" s="38"/>
      <c r="RO289" s="38"/>
      <c r="RP289" s="38"/>
      <c r="RQ289" s="38"/>
      <c r="RR289" s="38"/>
      <c r="RS289" s="38"/>
      <c r="RT289" s="38"/>
      <c r="RU289" s="38"/>
      <c r="RV289" s="38"/>
      <c r="RW289" s="38"/>
      <c r="RX289" s="38"/>
      <c r="RY289" s="38"/>
      <c r="RZ289" s="38"/>
      <c r="SA289" s="38"/>
      <c r="SB289" s="38"/>
      <c r="SC289" s="38"/>
      <c r="SD289" s="38"/>
      <c r="SE289" s="38"/>
      <c r="SF289" s="38"/>
      <c r="SG289" s="38"/>
      <c r="SH289" s="38"/>
      <c r="SI289" s="38"/>
      <c r="SJ289" s="38"/>
      <c r="SK289" s="38"/>
      <c r="SL289" s="38"/>
      <c r="SM289" s="38"/>
      <c r="SN289" s="38"/>
      <c r="SO289" s="38"/>
      <c r="SP289" s="38"/>
      <c r="SQ289" s="38"/>
      <c r="SR289" s="38"/>
      <c r="SS289" s="38"/>
      <c r="ST289" s="38"/>
      <c r="SU289" s="38"/>
      <c r="SV289" s="38"/>
      <c r="SW289" s="38"/>
      <c r="SX289" s="38"/>
      <c r="SY289" s="38"/>
      <c r="SZ289" s="38"/>
      <c r="TA289" s="38"/>
      <c r="TB289" s="38"/>
      <c r="TC289" s="38"/>
      <c r="TD289" s="38"/>
      <c r="TE289" s="38"/>
      <c r="TF289" s="38"/>
      <c r="TG289" s="38"/>
      <c r="TH289" s="38"/>
      <c r="TI289" s="38"/>
      <c r="TJ289" s="38"/>
      <c r="TK289" s="38"/>
      <c r="TL289" s="38"/>
      <c r="TM289" s="38"/>
      <c r="TN289" s="38"/>
      <c r="TO289" s="38"/>
      <c r="TP289" s="38"/>
      <c r="TQ289" s="38"/>
      <c r="TR289" s="38"/>
      <c r="TS289" s="38"/>
      <c r="TT289" s="38"/>
      <c r="TU289" s="38"/>
      <c r="TV289" s="38"/>
      <c r="TW289" s="38"/>
      <c r="TX289" s="38"/>
      <c r="TY289" s="38"/>
      <c r="TZ289" s="38"/>
      <c r="UA289" s="38"/>
      <c r="UB289" s="38"/>
      <c r="UC289" s="38"/>
      <c r="UD289" s="38"/>
      <c r="UE289" s="38"/>
      <c r="UF289" s="38"/>
      <c r="UG289" s="38"/>
      <c r="UH289" s="38"/>
      <c r="UI289" s="38"/>
      <c r="UJ289" s="38"/>
      <c r="UK289" s="38"/>
      <c r="UL289" s="38"/>
      <c r="UM289" s="38"/>
      <c r="UN289" s="38"/>
      <c r="UO289" s="38"/>
      <c r="UP289" s="38"/>
      <c r="UQ289" s="38"/>
      <c r="UR289" s="38"/>
      <c r="US289" s="38"/>
      <c r="UT289" s="38"/>
      <c r="UU289" s="38"/>
      <c r="UV289" s="38"/>
      <c r="UW289" s="38"/>
      <c r="UX289" s="38"/>
      <c r="UY289" s="38"/>
      <c r="UZ289" s="38"/>
      <c r="VA289" s="38"/>
      <c r="VB289" s="38"/>
      <c r="VC289" s="38"/>
      <c r="VD289" s="38"/>
      <c r="VE289" s="38"/>
      <c r="VF289" s="38"/>
      <c r="VG289" s="38"/>
      <c r="VH289" s="38"/>
      <c r="VI289" s="38"/>
      <c r="VJ289" s="38"/>
      <c r="VK289" s="38"/>
      <c r="VL289" s="38"/>
      <c r="VM289" s="38"/>
      <c r="VN289" s="38"/>
      <c r="VO289" s="38"/>
      <c r="VP289" s="38"/>
      <c r="VQ289" s="38"/>
      <c r="VR289" s="38"/>
      <c r="VS289" s="38"/>
      <c r="VT289" s="38"/>
      <c r="VU289" s="38"/>
      <c r="VV289" s="38"/>
      <c r="VW289" s="38"/>
      <c r="VX289" s="38"/>
      <c r="VY289" s="38"/>
      <c r="VZ289" s="38"/>
      <c r="WA289" s="38"/>
      <c r="WB289" s="38"/>
      <c r="WC289" s="38"/>
      <c r="WD289" s="38"/>
      <c r="WE289" s="38"/>
      <c r="WF289" s="38"/>
      <c r="WG289" s="38"/>
      <c r="WH289" s="38"/>
      <c r="WI289" s="38"/>
      <c r="WJ289" s="38"/>
      <c r="WK289" s="38"/>
      <c r="WL289" s="38"/>
      <c r="WM289" s="38"/>
      <c r="WN289" s="38"/>
      <c r="WO289" s="38"/>
      <c r="WP289" s="38"/>
      <c r="WQ289" s="38"/>
      <c r="WR289" s="38"/>
      <c r="WS289" s="38"/>
      <c r="WT289" s="38"/>
      <c r="WU289" s="38"/>
      <c r="WV289" s="38"/>
      <c r="WW289" s="38"/>
      <c r="WX289" s="38"/>
      <c r="WY289" s="38"/>
      <c r="WZ289" s="38"/>
      <c r="XA289" s="38"/>
      <c r="XB289" s="38"/>
      <c r="XC289" s="38"/>
      <c r="XD289" s="38"/>
      <c r="XE289" s="38"/>
      <c r="XF289" s="38"/>
      <c r="XG289" s="38"/>
      <c r="XH289" s="38"/>
      <c r="XI289" s="38"/>
      <c r="XJ289" s="38"/>
      <c r="XK289" s="38"/>
      <c r="XL289" s="38"/>
      <c r="XM289" s="38"/>
      <c r="XN289" s="38"/>
      <c r="XO289" s="38"/>
      <c r="XP289" s="38"/>
      <c r="XQ289" s="38"/>
      <c r="XR289" s="38"/>
      <c r="XS289" s="38"/>
      <c r="XT289" s="38"/>
      <c r="XU289" s="38"/>
      <c r="XV289" s="38"/>
      <c r="XW289" s="38"/>
      <c r="XX289" s="38"/>
      <c r="XY289" s="38"/>
      <c r="XZ289" s="38"/>
      <c r="YA289" s="38"/>
      <c r="YB289" s="38"/>
      <c r="YC289" s="38"/>
      <c r="YD289" s="38"/>
      <c r="YE289" s="38"/>
      <c r="YF289" s="38"/>
      <c r="YG289" s="38"/>
      <c r="YH289" s="38"/>
      <c r="YI289" s="38"/>
      <c r="YJ289" s="38"/>
      <c r="YK289" s="38"/>
      <c r="YL289" s="38"/>
      <c r="YM289" s="38"/>
      <c r="YN289" s="38"/>
      <c r="YO289" s="38"/>
      <c r="YP289" s="38"/>
      <c r="YQ289" s="38"/>
      <c r="YR289" s="38"/>
      <c r="YS289" s="38"/>
      <c r="YT289" s="38"/>
      <c r="YU289" s="38"/>
      <c r="YV289" s="38"/>
      <c r="YW289" s="38"/>
      <c r="YX289" s="38"/>
      <c r="YY289" s="38"/>
      <c r="YZ289" s="38"/>
      <c r="ZA289" s="38"/>
      <c r="ZB289" s="38"/>
      <c r="ZC289" s="38"/>
      <c r="ZD289" s="38"/>
      <c r="ZE289" s="38"/>
      <c r="ZF289" s="38"/>
      <c r="ZG289" s="38"/>
      <c r="ZH289" s="38"/>
      <c r="ZI289" s="38"/>
      <c r="ZJ289" s="38"/>
      <c r="ZK289" s="38"/>
      <c r="ZL289" s="38"/>
      <c r="ZM289" s="38"/>
      <c r="ZN289" s="38"/>
      <c r="ZO289" s="38"/>
      <c r="ZP289" s="38"/>
      <c r="ZQ289" s="38"/>
      <c r="ZR289" s="38"/>
      <c r="ZS289" s="38"/>
      <c r="ZT289" s="38"/>
      <c r="ZU289" s="38"/>
      <c r="ZV289" s="38"/>
      <c r="ZW289" s="38"/>
      <c r="ZX289" s="38"/>
      <c r="ZY289" s="38"/>
      <c r="ZZ289" s="38"/>
      <c r="AAA289" s="38"/>
      <c r="AAB289" s="38"/>
      <c r="AAC289" s="38"/>
      <c r="AAD289" s="38"/>
      <c r="AAE289" s="38"/>
      <c r="AAF289" s="38"/>
      <c r="AAG289" s="38"/>
      <c r="AAH289" s="38"/>
      <c r="AAI289" s="38"/>
      <c r="AAJ289" s="78">
        <f t="shared" si="26"/>
        <v>0</v>
      </c>
      <c r="AAK289" s="38"/>
      <c r="AAL289" s="38"/>
      <c r="AAM289" s="38"/>
      <c r="AAN289" s="38"/>
      <c r="AAO289" s="38"/>
      <c r="AAP289" s="38"/>
      <c r="AAQ289" s="38"/>
      <c r="AAR289" s="38"/>
      <c r="AAS289" s="38"/>
      <c r="AAT289" s="38"/>
      <c r="AAU289" s="38"/>
      <c r="AAV289" s="38"/>
      <c r="AAW289" s="38"/>
      <c r="AAX289" s="38"/>
      <c r="AAY289" s="38"/>
      <c r="AAZ289" s="38"/>
      <c r="ABA289" s="38"/>
      <c r="ABB289" s="38"/>
      <c r="ABC289" s="38"/>
      <c r="ABD289" s="38"/>
      <c r="ABE289" s="38"/>
      <c r="ABF289" s="38"/>
      <c r="ABG289" s="38"/>
      <c r="ABH289" s="38"/>
      <c r="ABI289" s="38"/>
      <c r="ABJ289" s="38"/>
      <c r="ABK289" s="38"/>
      <c r="ABL289" s="38"/>
      <c r="ABM289" s="38"/>
      <c r="ABN289" s="38"/>
      <c r="ABO289" s="38"/>
      <c r="ABP289" s="38"/>
      <c r="ABQ289" s="38"/>
      <c r="ABR289" s="38"/>
      <c r="ABS289" s="38"/>
      <c r="ABT289" s="38"/>
      <c r="ABU289" s="38"/>
      <c r="ABV289" s="38"/>
      <c r="ABW289" s="38"/>
      <c r="ABX289" s="38"/>
      <c r="ABY289" s="38"/>
      <c r="ABZ289" s="38"/>
      <c r="ACA289" s="38"/>
      <c r="ACB289" s="38"/>
      <c r="ACC289" s="38"/>
      <c r="ACD289" s="38"/>
      <c r="ACE289" s="38"/>
      <c r="ACF289" s="38"/>
      <c r="ACG289" s="38"/>
      <c r="ACH289" s="38"/>
      <c r="ACI289" s="38"/>
      <c r="ACJ289" s="38"/>
      <c r="ACK289" s="38"/>
      <c r="ACL289" s="38"/>
      <c r="ACM289" s="38"/>
      <c r="ACN289" s="38"/>
      <c r="ACO289" s="38"/>
      <c r="ACP289" s="38"/>
      <c r="ACQ289" s="38"/>
      <c r="ACR289" s="38"/>
      <c r="ACS289" s="38"/>
      <c r="ACT289" s="38"/>
      <c r="ACU289" s="38"/>
      <c r="ACV289" s="38"/>
      <c r="ACW289" s="38"/>
      <c r="ACX289" s="38"/>
      <c r="ACY289" s="38"/>
      <c r="ACZ289" s="38"/>
      <c r="ADA289" s="38"/>
      <c r="ADB289" s="38"/>
      <c r="ADC289" s="38"/>
      <c r="ADD289" s="38"/>
      <c r="ADE289" s="38"/>
      <c r="ADF289" s="38"/>
      <c r="ADG289" s="38"/>
      <c r="ADH289" s="38"/>
      <c r="ADI289" s="38"/>
      <c r="ADJ289" s="38"/>
      <c r="ADK289" s="38"/>
      <c r="ADL289" s="38"/>
      <c r="ADM289" s="38"/>
      <c r="ADN289" s="38"/>
      <c r="ADO289" s="38"/>
      <c r="ADP289" s="38"/>
      <c r="ADQ289" s="38"/>
      <c r="ADR289" s="38"/>
      <c r="ADS289" s="38"/>
      <c r="ADT289" s="38"/>
      <c r="ADU289" s="38"/>
      <c r="ADV289" s="38"/>
      <c r="ADW289" s="38"/>
      <c r="ADX289" s="38"/>
      <c r="ADY289" s="38"/>
      <c r="ADZ289" s="38"/>
      <c r="AEA289" s="38"/>
      <c r="AEB289" s="38"/>
      <c r="AEC289" s="38"/>
      <c r="AED289" s="38"/>
      <c r="AEE289" s="38"/>
      <c r="AEF289" s="38"/>
      <c r="AEG289" s="38"/>
      <c r="AEH289" s="38"/>
      <c r="AEI289" s="38"/>
      <c r="AEJ289" s="38"/>
      <c r="AEK289" s="38"/>
      <c r="AEL289" s="38"/>
      <c r="AEM289" s="38"/>
      <c r="AEN289" s="38"/>
      <c r="AEO289" s="38"/>
      <c r="AEP289" s="38"/>
      <c r="AEQ289" s="38"/>
      <c r="AER289" s="38"/>
      <c r="AES289" s="38"/>
      <c r="AET289" s="38"/>
      <c r="AEU289" s="38"/>
      <c r="AEV289" s="38"/>
      <c r="AEW289" s="38"/>
      <c r="AEX289" s="38"/>
      <c r="AEY289" s="38"/>
      <c r="AEZ289" s="38"/>
      <c r="AFA289" s="38"/>
      <c r="AFB289" s="38"/>
      <c r="AFC289" s="38"/>
      <c r="AFD289" s="38"/>
      <c r="AFE289" s="38"/>
      <c r="AFF289" s="38"/>
      <c r="AFG289" s="38"/>
      <c r="AFH289" s="38"/>
      <c r="AFI289" s="38"/>
      <c r="AFJ289" s="38"/>
      <c r="AFK289" s="38"/>
      <c r="AFL289" s="38"/>
      <c r="AFM289" s="38"/>
      <c r="AFN289" s="38"/>
      <c r="AFO289" s="38"/>
      <c r="AFP289" s="38"/>
      <c r="AFQ289" s="38"/>
      <c r="AFR289" s="38"/>
      <c r="AFS289" s="38"/>
      <c r="AFT289" s="38"/>
      <c r="AFU289" s="38"/>
      <c r="AFV289" s="38"/>
      <c r="AFW289" s="38"/>
      <c r="AFX289" s="38"/>
      <c r="AFY289" s="38"/>
      <c r="AFZ289" s="38"/>
      <c r="AGA289" s="38"/>
      <c r="AGB289" s="38"/>
      <c r="AGC289" s="38"/>
      <c r="AGD289" s="38"/>
      <c r="AGE289" s="38"/>
      <c r="AGF289" s="38"/>
      <c r="AGG289" s="38"/>
      <c r="AGH289" s="38"/>
      <c r="AGI289" s="38"/>
      <c r="AGJ289" s="38"/>
      <c r="AGK289" s="38"/>
      <c r="AGL289" s="38"/>
      <c r="AGM289" s="38"/>
      <c r="AGN289" s="38"/>
      <c r="AGO289" s="38"/>
      <c r="AGP289" s="38"/>
      <c r="AGQ289" s="38"/>
      <c r="AGR289" s="38"/>
      <c r="AGS289" s="38"/>
      <c r="AGT289" s="38"/>
      <c r="AGU289" s="38"/>
      <c r="AGV289" s="38"/>
      <c r="AGW289" s="38"/>
      <c r="AGX289" s="38"/>
      <c r="AGY289" s="38"/>
      <c r="AGZ289" s="38"/>
      <c r="AHA289" s="38"/>
      <c r="AHB289" s="38"/>
      <c r="AHC289" s="38"/>
      <c r="AHD289" s="38"/>
      <c r="AHE289" s="38"/>
      <c r="AHF289" s="38"/>
      <c r="AHG289" s="38"/>
      <c r="AHH289" s="38"/>
      <c r="AHI289" s="38"/>
      <c r="AHJ289" s="38"/>
      <c r="AHK289" s="38"/>
      <c r="AHL289" s="38"/>
      <c r="AHM289" s="38"/>
      <c r="AHN289" s="38"/>
      <c r="AHO289" s="38"/>
      <c r="AHP289" s="38"/>
      <c r="AHQ289" s="38"/>
      <c r="AHR289" s="38"/>
      <c r="AHS289" s="38"/>
      <c r="AHT289" s="38"/>
      <c r="AHU289" s="38"/>
      <c r="AHV289" s="38"/>
      <c r="AHW289" s="38"/>
      <c r="AHX289" s="38"/>
      <c r="AHY289" s="38"/>
      <c r="AHZ289" s="38"/>
      <c r="AIA289" s="38"/>
      <c r="AIB289" s="38"/>
      <c r="AIC289" s="38"/>
      <c r="AID289" s="38"/>
      <c r="AIE289" s="38"/>
      <c r="AIF289" s="38"/>
      <c r="AIG289" s="38"/>
      <c r="AIH289" s="38"/>
      <c r="AII289" s="38"/>
      <c r="AIJ289" s="38"/>
      <c r="AIK289" s="38"/>
      <c r="AIL289" s="38"/>
      <c r="AIM289" s="38"/>
      <c r="AIN289" s="38"/>
      <c r="AIO289" s="38"/>
      <c r="AIP289" s="38"/>
      <c r="AIQ289" s="38"/>
      <c r="AIR289" s="38"/>
      <c r="AIS289" s="38"/>
      <c r="AIT289" s="38"/>
      <c r="AIU289" s="38"/>
      <c r="AIV289" s="38"/>
      <c r="AIW289" s="38"/>
      <c r="AIX289" s="38"/>
      <c r="AIY289" s="38"/>
      <c r="AIZ289" s="38"/>
      <c r="AJA289" s="38"/>
      <c r="AJB289" s="38"/>
      <c r="AJC289" s="38"/>
      <c r="AJD289" s="38"/>
      <c r="AJE289" s="38"/>
      <c r="AJF289" s="38"/>
      <c r="AJG289" s="38"/>
      <c r="AJH289" s="38"/>
      <c r="AJI289" s="38"/>
      <c r="AJJ289" s="38"/>
      <c r="AJK289" s="38"/>
      <c r="AJL289" s="38"/>
      <c r="AJM289" s="38"/>
      <c r="AJN289" s="38"/>
      <c r="AJO289" s="38"/>
      <c r="AJP289" s="38"/>
      <c r="AJQ289" s="38"/>
      <c r="AJR289" s="38"/>
      <c r="AJS289" s="38"/>
      <c r="AJT289" s="38"/>
      <c r="AJU289" s="38"/>
      <c r="AJV289" s="38"/>
      <c r="AJW289" s="38"/>
      <c r="AJX289" s="38"/>
      <c r="AJY289" s="38"/>
      <c r="AJZ289" s="38"/>
      <c r="AKA289" s="38"/>
      <c r="AKB289" s="38"/>
      <c r="AKC289" s="38"/>
      <c r="AKD289" s="38"/>
      <c r="AKE289" s="38"/>
      <c r="AKF289" s="38"/>
      <c r="AKG289" s="38"/>
      <c r="AKH289" s="38"/>
      <c r="AKI289" s="38"/>
      <c r="AKJ289" s="38"/>
      <c r="AKK289" s="38"/>
      <c r="AKL289" s="38"/>
      <c r="AKM289" s="38"/>
      <c r="AKN289" s="38"/>
      <c r="AKO289" s="38"/>
      <c r="AKP289" s="38"/>
      <c r="AKQ289" s="38"/>
      <c r="AKR289" s="38"/>
      <c r="AKS289" s="38"/>
      <c r="AKT289" s="38"/>
      <c r="AKU289" s="38"/>
      <c r="AKV289" s="89"/>
    </row>
    <row r="290" spans="1:984" s="5" customFormat="1" x14ac:dyDescent="0.25">
      <c r="A290" s="56" t="s">
        <v>146</v>
      </c>
      <c r="B290" s="77">
        <f t="shared" si="29"/>
        <v>0</v>
      </c>
      <c r="C290" s="69">
        <v>1</v>
      </c>
      <c r="D290" s="71">
        <v>43444</v>
      </c>
      <c r="E290" s="79">
        <v>67.58</v>
      </c>
      <c r="F290" s="79">
        <f>E290*B290</f>
        <v>0</v>
      </c>
      <c r="G290" s="77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>
        <v>2</v>
      </c>
      <c r="AD290" s="38"/>
      <c r="AE290" s="38"/>
      <c r="AF290" s="38"/>
      <c r="AG290" s="38"/>
      <c r="AH290" s="38"/>
      <c r="AI290" s="38"/>
      <c r="AJ290" s="38"/>
      <c r="AK290" s="38"/>
      <c r="AL290" s="38"/>
      <c r="AM290" s="38"/>
      <c r="AN290" s="38"/>
      <c r="AO290" s="38">
        <v>1</v>
      </c>
      <c r="AP290" s="38"/>
      <c r="AQ290" s="38">
        <v>1</v>
      </c>
      <c r="AR290" s="38"/>
      <c r="AS290" s="38"/>
      <c r="AT290" s="38">
        <v>1</v>
      </c>
      <c r="AU290" s="38"/>
      <c r="AV290" s="38"/>
      <c r="AW290" s="38"/>
      <c r="AX290" s="38"/>
      <c r="AY290" s="38"/>
      <c r="AZ290" s="38"/>
      <c r="BA290" s="38"/>
      <c r="BB290" s="38">
        <v>1</v>
      </c>
      <c r="BC290" s="38"/>
      <c r="BD290" s="38"/>
      <c r="BE290" s="38"/>
      <c r="BF290" s="38"/>
      <c r="BG290" s="38"/>
      <c r="BH290" s="38"/>
      <c r="BI290" s="38"/>
      <c r="BJ290" s="38"/>
      <c r="BK290" s="38"/>
      <c r="BL290" s="38"/>
      <c r="BM290" s="38"/>
      <c r="BN290" s="38"/>
      <c r="BO290" s="38"/>
      <c r="BP290" s="38"/>
      <c r="BQ290" s="38"/>
      <c r="BR290" s="38"/>
      <c r="BS290" s="38"/>
      <c r="BT290" s="38"/>
      <c r="BU290" s="38"/>
      <c r="BV290" s="38"/>
      <c r="BW290" s="38"/>
      <c r="BX290" s="38"/>
      <c r="BY290" s="38"/>
      <c r="BZ290" s="38"/>
      <c r="CA290" s="38"/>
      <c r="CB290" s="38"/>
      <c r="CC290" s="38"/>
      <c r="CD290" s="38"/>
      <c r="CE290" s="38"/>
      <c r="CF290" s="38"/>
      <c r="CG290" s="38"/>
      <c r="CH290" s="38"/>
      <c r="CI290" s="38"/>
      <c r="CJ290" s="38"/>
      <c r="CK290" s="38"/>
      <c r="CL290" s="38"/>
      <c r="CM290" s="38"/>
      <c r="CN290" s="38"/>
      <c r="CO290" s="38">
        <v>2</v>
      </c>
      <c r="CP290" s="38"/>
      <c r="CQ290" s="38"/>
      <c r="CR290" s="38"/>
      <c r="CS290" s="38"/>
      <c r="CT290" s="38"/>
      <c r="CU290" s="38"/>
      <c r="CV290" s="38">
        <v>2</v>
      </c>
      <c r="CW290" s="38"/>
      <c r="CX290" s="38"/>
      <c r="CY290" s="38"/>
      <c r="CZ290" s="38"/>
      <c r="DA290" s="38"/>
      <c r="DB290" s="38"/>
      <c r="DC290" s="38"/>
      <c r="DD290" s="38"/>
      <c r="DE290" s="38"/>
      <c r="DF290" s="38"/>
      <c r="DG290" s="38"/>
      <c r="DH290" s="38"/>
      <c r="DI290" s="38"/>
      <c r="DJ290" s="38"/>
      <c r="DK290" s="38"/>
      <c r="DL290" s="38"/>
      <c r="DM290" s="38"/>
      <c r="DN290" s="38"/>
      <c r="DO290" s="38"/>
      <c r="DP290" s="38"/>
      <c r="DQ290" s="38"/>
      <c r="DR290" s="38"/>
      <c r="DS290" s="38"/>
      <c r="DT290" s="38"/>
      <c r="DU290" s="38">
        <v>1</v>
      </c>
      <c r="DV290" s="38"/>
      <c r="DW290" s="38"/>
      <c r="DX290" s="38"/>
      <c r="DY290" s="38"/>
      <c r="DZ290" s="38"/>
      <c r="EA290" s="38"/>
      <c r="EB290" s="38"/>
      <c r="EC290" s="38"/>
      <c r="ED290" s="38"/>
      <c r="EE290" s="38"/>
      <c r="EF290" s="38"/>
      <c r="EG290" s="38"/>
      <c r="EH290" s="38"/>
      <c r="EI290" s="38"/>
      <c r="EJ290" s="38"/>
      <c r="EK290" s="38"/>
      <c r="EL290" s="38"/>
      <c r="EM290" s="38">
        <v>1</v>
      </c>
      <c r="EN290" s="38"/>
      <c r="EO290" s="38"/>
      <c r="EP290" s="38"/>
      <c r="EQ290" s="38"/>
      <c r="ER290" s="38"/>
      <c r="ES290" s="38"/>
      <c r="ET290" s="38"/>
      <c r="EU290" s="38"/>
      <c r="EV290" s="38"/>
      <c r="EW290" s="38"/>
      <c r="EX290" s="38"/>
      <c r="EY290" s="38"/>
      <c r="EZ290" s="38"/>
      <c r="FA290" s="38"/>
      <c r="FB290" s="38"/>
      <c r="FC290" s="38"/>
      <c r="FD290" s="38"/>
      <c r="FE290" s="38"/>
      <c r="FF290" s="38"/>
      <c r="FG290" s="38"/>
      <c r="FH290" s="38"/>
      <c r="FI290" s="38"/>
      <c r="FJ290" s="38"/>
      <c r="FK290" s="38"/>
      <c r="FL290" s="38"/>
      <c r="FM290" s="38"/>
      <c r="FN290" s="38"/>
      <c r="FO290" s="38"/>
      <c r="FP290" s="38"/>
      <c r="FQ290" s="38"/>
      <c r="FR290" s="38"/>
      <c r="FS290" s="38"/>
      <c r="FT290" s="38"/>
      <c r="FU290" s="38"/>
      <c r="FV290" s="38"/>
      <c r="FW290" s="38"/>
      <c r="FX290" s="38"/>
      <c r="FY290" s="38"/>
      <c r="FZ290" s="38"/>
      <c r="GA290" s="38"/>
      <c r="GB290" s="38">
        <v>2</v>
      </c>
      <c r="GC290" s="38"/>
      <c r="GD290" s="38"/>
      <c r="GE290" s="38"/>
      <c r="GF290" s="38"/>
      <c r="GG290" s="38"/>
      <c r="GH290" s="38"/>
      <c r="GI290" s="38"/>
      <c r="GJ290" s="38">
        <v>2</v>
      </c>
      <c r="GK290" s="38"/>
      <c r="GL290" s="38"/>
      <c r="GM290" s="38"/>
      <c r="GN290" s="38"/>
      <c r="GO290" s="38"/>
      <c r="GP290" s="38"/>
      <c r="GQ290" s="38"/>
      <c r="GR290" s="38"/>
      <c r="GS290" s="38"/>
      <c r="GT290" s="38"/>
      <c r="GU290" s="38"/>
      <c r="GV290" s="38"/>
      <c r="GW290" s="38"/>
      <c r="GX290" s="38"/>
      <c r="GY290" s="38"/>
      <c r="GZ290" s="38"/>
      <c r="HA290" s="38"/>
      <c r="HB290" s="38"/>
      <c r="HC290" s="38"/>
      <c r="HD290" s="38"/>
      <c r="HE290" s="38"/>
      <c r="HF290" s="38"/>
      <c r="HG290" s="38"/>
      <c r="HH290" s="38"/>
      <c r="HI290" s="38"/>
      <c r="HJ290" s="38"/>
      <c r="HK290" s="38"/>
      <c r="HL290" s="38"/>
      <c r="HM290" s="38"/>
      <c r="HN290" s="38"/>
      <c r="HO290" s="38"/>
      <c r="HP290" s="38"/>
      <c r="HQ290" s="38"/>
      <c r="HR290" s="38"/>
      <c r="HS290" s="38"/>
      <c r="HT290" s="38"/>
      <c r="HU290" s="38"/>
      <c r="HV290" s="38"/>
      <c r="HW290" s="38"/>
      <c r="HX290" s="38"/>
      <c r="HY290" s="38"/>
      <c r="HZ290" s="38"/>
      <c r="IA290" s="38"/>
      <c r="IB290" s="38"/>
      <c r="IC290" s="38"/>
      <c r="ID290" s="38"/>
      <c r="IE290" s="38"/>
      <c r="IF290" s="38"/>
      <c r="IG290" s="38"/>
      <c r="IH290" s="38"/>
      <c r="II290" s="38"/>
      <c r="IJ290" s="38"/>
      <c r="IK290" s="38"/>
      <c r="IL290" s="38"/>
      <c r="IM290" s="38"/>
      <c r="IN290" s="38"/>
      <c r="IO290" s="38"/>
      <c r="IP290" s="38"/>
      <c r="IQ290" s="38"/>
      <c r="IR290" s="38"/>
      <c r="IS290" s="38"/>
      <c r="IT290" s="38"/>
      <c r="IU290" s="38"/>
      <c r="IV290" s="38"/>
      <c r="IW290" s="38"/>
      <c r="IX290" s="38"/>
      <c r="IY290" s="38">
        <v>2</v>
      </c>
      <c r="IZ290" s="38"/>
      <c r="JA290" s="38"/>
      <c r="JB290" s="38"/>
      <c r="JC290" s="38"/>
      <c r="JD290" s="38"/>
      <c r="JE290" s="38"/>
      <c r="JF290" s="38"/>
      <c r="JG290" s="38"/>
      <c r="JH290" s="38">
        <v>2</v>
      </c>
      <c r="JI290" s="38"/>
      <c r="JJ290" s="38"/>
      <c r="JK290" s="38"/>
      <c r="JL290" s="38"/>
      <c r="JM290" s="38"/>
      <c r="JN290" s="38"/>
      <c r="JO290" s="38"/>
      <c r="JP290" s="38"/>
      <c r="JQ290" s="38"/>
      <c r="JR290" s="38"/>
      <c r="JS290" s="38"/>
      <c r="JT290" s="38"/>
      <c r="JU290" s="38"/>
      <c r="JV290" s="38"/>
      <c r="JW290" s="38"/>
      <c r="JX290" s="38"/>
      <c r="JY290" s="38"/>
      <c r="JZ290" s="38"/>
      <c r="KA290" s="38"/>
      <c r="KB290" s="38"/>
      <c r="KC290" s="38"/>
      <c r="KD290" s="38"/>
      <c r="KE290" s="38"/>
      <c r="KF290" s="38"/>
      <c r="KG290" s="38"/>
      <c r="KH290" s="38"/>
      <c r="KI290" s="38"/>
      <c r="KJ290" s="38"/>
      <c r="KK290" s="38"/>
      <c r="KL290" s="38"/>
      <c r="KM290" s="38"/>
      <c r="KN290" s="38"/>
      <c r="KO290" s="38"/>
      <c r="KP290" s="38"/>
      <c r="KQ290" s="38"/>
      <c r="KR290" s="38"/>
      <c r="KS290" s="38"/>
      <c r="KT290" s="38"/>
      <c r="KU290" s="38"/>
      <c r="KV290" s="38"/>
      <c r="KW290" s="38"/>
      <c r="KX290" s="38"/>
      <c r="KY290" s="38"/>
      <c r="KZ290" s="38"/>
      <c r="LA290" s="38"/>
      <c r="LB290" s="38"/>
      <c r="LC290" s="38"/>
      <c r="LD290" s="38"/>
      <c r="LE290" s="38"/>
      <c r="LF290" s="38"/>
      <c r="LG290" s="38"/>
      <c r="LH290" s="38"/>
      <c r="LI290" s="38"/>
      <c r="LJ290" s="38"/>
      <c r="LK290" s="38"/>
      <c r="LL290" s="38"/>
      <c r="LM290" s="38"/>
      <c r="LN290" s="38"/>
      <c r="LO290" s="38"/>
      <c r="LP290" s="38"/>
      <c r="LQ290" s="38"/>
      <c r="LR290" s="38"/>
      <c r="LS290" s="38"/>
      <c r="LT290" s="38"/>
      <c r="LU290" s="38">
        <v>2</v>
      </c>
      <c r="LV290" s="38"/>
      <c r="LW290" s="38">
        <v>2</v>
      </c>
      <c r="LX290" s="38"/>
      <c r="LY290" s="38"/>
      <c r="LZ290" s="38"/>
      <c r="MA290" s="38"/>
      <c r="MB290" s="38"/>
      <c r="MC290" s="38"/>
      <c r="MD290" s="38"/>
      <c r="ME290" s="38"/>
      <c r="MF290" s="38"/>
      <c r="MG290" s="38">
        <v>4</v>
      </c>
      <c r="MH290" s="38"/>
      <c r="MI290" s="38"/>
      <c r="MJ290" s="38"/>
      <c r="MK290" s="38"/>
      <c r="ML290" s="38"/>
      <c r="MM290" s="38"/>
      <c r="MN290" s="38"/>
      <c r="MO290" s="38"/>
      <c r="MP290" s="38"/>
      <c r="MQ290" s="38"/>
      <c r="MR290" s="38"/>
      <c r="MS290" s="38"/>
      <c r="MT290" s="38"/>
      <c r="MU290" s="38"/>
      <c r="MV290" s="38"/>
      <c r="MW290" s="38"/>
      <c r="MX290" s="38"/>
      <c r="MY290" s="38"/>
      <c r="MZ290" s="38"/>
      <c r="NA290" s="38"/>
      <c r="NB290" s="38"/>
      <c r="NC290" s="38"/>
      <c r="ND290" s="38"/>
      <c r="NE290" s="38"/>
      <c r="NF290" s="38"/>
      <c r="NG290" s="38"/>
      <c r="NH290" s="38"/>
      <c r="NI290" s="38"/>
      <c r="NJ290" s="38"/>
      <c r="NK290" s="38"/>
      <c r="NL290" s="38"/>
      <c r="NM290" s="38"/>
      <c r="NN290" s="38"/>
      <c r="NO290" s="38"/>
      <c r="NP290" s="38"/>
      <c r="NQ290" s="38"/>
      <c r="NR290" s="38"/>
      <c r="NS290" s="38"/>
      <c r="NT290" s="38"/>
      <c r="NU290" s="38"/>
      <c r="NV290" s="38"/>
      <c r="NW290" s="38"/>
      <c r="NX290" s="38"/>
      <c r="NY290" s="38"/>
      <c r="NZ290" s="38"/>
      <c r="OA290" s="38"/>
      <c r="OB290" s="38"/>
      <c r="OC290" s="38"/>
      <c r="OD290" s="38"/>
      <c r="OE290" s="38"/>
      <c r="OF290" s="38"/>
      <c r="OG290" s="38"/>
      <c r="OH290" s="38"/>
      <c r="OI290" s="38"/>
      <c r="OJ290" s="38">
        <v>5</v>
      </c>
      <c r="OK290" s="38"/>
      <c r="OL290" s="38"/>
      <c r="OM290" s="38"/>
      <c r="ON290" s="38">
        <v>5</v>
      </c>
      <c r="OO290" s="38"/>
      <c r="OP290" s="38"/>
      <c r="OQ290" s="38"/>
      <c r="OR290" s="38"/>
      <c r="OS290" s="38"/>
      <c r="OT290" s="38"/>
      <c r="OU290" s="38"/>
      <c r="OV290" s="38"/>
      <c r="OW290" s="38"/>
      <c r="OX290" s="38"/>
      <c r="OY290" s="38"/>
      <c r="OZ290" s="38"/>
      <c r="PA290" s="38"/>
      <c r="PB290" s="38"/>
      <c r="PC290" s="38"/>
      <c r="PD290" s="38"/>
      <c r="PE290" s="38"/>
      <c r="PF290" s="38"/>
      <c r="PG290" s="38"/>
      <c r="PH290" s="38"/>
      <c r="PI290" s="38"/>
      <c r="PJ290" s="38"/>
      <c r="PK290" s="38"/>
      <c r="PL290" s="38"/>
      <c r="PM290" s="38"/>
      <c r="PN290" s="38"/>
      <c r="PO290" s="38"/>
      <c r="PP290" s="38"/>
      <c r="PQ290" s="38"/>
      <c r="PR290" s="38"/>
      <c r="PS290" s="38"/>
      <c r="PT290" s="38"/>
      <c r="PU290" s="38"/>
      <c r="PV290" s="38"/>
      <c r="PW290" s="38"/>
      <c r="PX290" s="38">
        <v>2</v>
      </c>
      <c r="PY290" s="38">
        <v>2</v>
      </c>
      <c r="PZ290" s="38"/>
      <c r="QA290" s="38"/>
      <c r="QB290" s="38"/>
      <c r="QC290" s="38"/>
      <c r="QD290" s="38"/>
      <c r="QE290" s="38"/>
      <c r="QF290" s="38"/>
      <c r="QG290" s="38"/>
      <c r="QH290" s="38"/>
      <c r="QI290" s="38"/>
      <c r="QJ290" s="38"/>
      <c r="QK290" s="38"/>
      <c r="QL290" s="38"/>
      <c r="QM290" s="38"/>
      <c r="QN290" s="38"/>
      <c r="QO290" s="38"/>
      <c r="QP290" s="38"/>
      <c r="QQ290" s="38"/>
      <c r="QR290" s="38"/>
      <c r="QS290" s="38"/>
      <c r="QT290" s="38"/>
      <c r="QU290" s="38"/>
      <c r="QV290" s="38"/>
      <c r="QW290" s="38"/>
      <c r="QX290" s="38"/>
      <c r="QY290" s="38"/>
      <c r="QZ290" s="38"/>
      <c r="RA290" s="38"/>
      <c r="RB290" s="38"/>
      <c r="RC290" s="38"/>
      <c r="RD290" s="38"/>
      <c r="RE290" s="38"/>
      <c r="RF290" s="38"/>
      <c r="RG290" s="38"/>
      <c r="RH290" s="38"/>
      <c r="RI290" s="38"/>
      <c r="RJ290" s="38"/>
      <c r="RK290" s="38"/>
      <c r="RL290" s="38"/>
      <c r="RM290" s="38"/>
      <c r="RN290" s="38"/>
      <c r="RO290" s="38"/>
      <c r="RP290" s="38"/>
      <c r="RQ290" s="38"/>
      <c r="RR290" s="38"/>
      <c r="RS290" s="38"/>
      <c r="RT290" s="38"/>
      <c r="RU290" s="38"/>
      <c r="RV290" s="38"/>
      <c r="RW290" s="38"/>
      <c r="RX290" s="38"/>
      <c r="RY290" s="38"/>
      <c r="RZ290" s="38"/>
      <c r="SA290" s="38"/>
      <c r="SB290" s="38"/>
      <c r="SC290" s="38"/>
      <c r="SD290" s="38"/>
      <c r="SE290" s="38"/>
      <c r="SF290" s="38"/>
      <c r="SG290" s="38"/>
      <c r="SH290" s="38"/>
      <c r="SI290" s="38"/>
      <c r="SJ290" s="38"/>
      <c r="SK290" s="38"/>
      <c r="SL290" s="38"/>
      <c r="SM290" s="38"/>
      <c r="SN290" s="38"/>
      <c r="SO290" s="38"/>
      <c r="SP290" s="38"/>
      <c r="SQ290" s="38"/>
      <c r="SR290" s="38"/>
      <c r="SS290" s="38"/>
      <c r="ST290" s="38"/>
      <c r="SU290" s="38"/>
      <c r="SV290" s="38"/>
      <c r="SW290" s="38"/>
      <c r="SX290" s="38">
        <v>2</v>
      </c>
      <c r="SY290" s="38"/>
      <c r="SZ290" s="38">
        <v>2</v>
      </c>
      <c r="TA290" s="38"/>
      <c r="TB290" s="38"/>
      <c r="TC290" s="38"/>
      <c r="TD290" s="38"/>
      <c r="TE290" s="38"/>
      <c r="TF290" s="38"/>
      <c r="TG290" s="38"/>
      <c r="TH290" s="38"/>
      <c r="TI290" s="38"/>
      <c r="TJ290" s="38"/>
      <c r="TK290" s="38"/>
      <c r="TL290" s="38"/>
      <c r="TM290" s="38"/>
      <c r="TN290" s="38"/>
      <c r="TO290" s="38"/>
      <c r="TP290" s="38"/>
      <c r="TQ290" s="38"/>
      <c r="TR290" s="38"/>
      <c r="TS290" s="38"/>
      <c r="TT290" s="38"/>
      <c r="TU290" s="38"/>
      <c r="TV290" s="38"/>
      <c r="TW290" s="38"/>
      <c r="TX290" s="38"/>
      <c r="TY290" s="38"/>
      <c r="TZ290" s="38"/>
      <c r="UA290" s="38"/>
      <c r="UB290" s="38"/>
      <c r="UC290" s="38"/>
      <c r="UD290" s="38"/>
      <c r="UE290" s="38"/>
      <c r="UF290" s="38"/>
      <c r="UG290" s="38"/>
      <c r="UH290" s="38"/>
      <c r="UI290" s="38"/>
      <c r="UJ290" s="38"/>
      <c r="UK290" s="38"/>
      <c r="UL290" s="38"/>
      <c r="UM290" s="38"/>
      <c r="UN290" s="38"/>
      <c r="UO290" s="38"/>
      <c r="UP290" s="38"/>
      <c r="UQ290" s="38"/>
      <c r="UR290" s="38"/>
      <c r="US290" s="38"/>
      <c r="UT290" s="38"/>
      <c r="UU290" s="38"/>
      <c r="UV290" s="38"/>
      <c r="UW290" s="38"/>
      <c r="UX290" s="38"/>
      <c r="UY290" s="38"/>
      <c r="UZ290" s="38"/>
      <c r="VA290" s="38"/>
      <c r="VB290" s="38"/>
      <c r="VC290" s="38"/>
      <c r="VD290" s="38"/>
      <c r="VE290" s="38"/>
      <c r="VF290" s="38"/>
      <c r="VG290" s="38"/>
      <c r="VH290" s="38"/>
      <c r="VI290" s="38"/>
      <c r="VJ290" s="38"/>
      <c r="VK290" s="38"/>
      <c r="VL290" s="38"/>
      <c r="VM290" s="38"/>
      <c r="VN290" s="38"/>
      <c r="VO290" s="38"/>
      <c r="VP290" s="38"/>
      <c r="VQ290" s="38"/>
      <c r="VR290" s="38"/>
      <c r="VS290" s="38"/>
      <c r="VT290" s="38"/>
      <c r="VU290" s="38"/>
      <c r="VV290" s="38"/>
      <c r="VW290" s="38"/>
      <c r="VX290" s="38"/>
      <c r="VY290" s="38"/>
      <c r="VZ290" s="38"/>
      <c r="WA290" s="38"/>
      <c r="WB290" s="38"/>
      <c r="WC290" s="38"/>
      <c r="WD290" s="38"/>
      <c r="WE290" s="38"/>
      <c r="WF290" s="38"/>
      <c r="WG290" s="38"/>
      <c r="WH290" s="38"/>
      <c r="WI290" s="38"/>
      <c r="WJ290" s="38"/>
      <c r="WK290" s="38"/>
      <c r="WL290" s="38"/>
      <c r="WM290" s="38"/>
      <c r="WN290" s="38"/>
      <c r="WO290" s="38"/>
      <c r="WP290" s="38"/>
      <c r="WQ290" s="38"/>
      <c r="WR290" s="38"/>
      <c r="WS290" s="38"/>
      <c r="WT290" s="38"/>
      <c r="WU290" s="38"/>
      <c r="WV290" s="38"/>
      <c r="WW290" s="38"/>
      <c r="WX290" s="38"/>
      <c r="WY290" s="38"/>
      <c r="WZ290" s="38"/>
      <c r="XA290" s="38"/>
      <c r="XB290" s="38"/>
      <c r="XC290" s="38"/>
      <c r="XD290" s="38"/>
      <c r="XE290" s="38"/>
      <c r="XF290" s="38"/>
      <c r="XG290" s="38"/>
      <c r="XH290" s="38"/>
      <c r="XI290" s="38"/>
      <c r="XJ290" s="38"/>
      <c r="XK290" s="38"/>
      <c r="XL290" s="38"/>
      <c r="XM290" s="38"/>
      <c r="XN290" s="38"/>
      <c r="XO290" s="38"/>
      <c r="XP290" s="38"/>
      <c r="XQ290" s="38"/>
      <c r="XR290" s="38"/>
      <c r="XS290" s="38"/>
      <c r="XT290" s="38"/>
      <c r="XU290" s="38"/>
      <c r="XV290" s="38"/>
      <c r="XW290" s="38">
        <v>1</v>
      </c>
      <c r="XX290" s="38"/>
      <c r="XY290" s="38"/>
      <c r="XZ290" s="38"/>
      <c r="YA290" s="38"/>
      <c r="YB290" s="38"/>
      <c r="YC290" s="38"/>
      <c r="YD290" s="38"/>
      <c r="YE290" s="38"/>
      <c r="YF290" s="38"/>
      <c r="YG290" s="38"/>
      <c r="YH290" s="38"/>
      <c r="YI290" s="38"/>
      <c r="YJ290" s="38"/>
      <c r="YK290" s="38"/>
      <c r="YL290" s="38"/>
      <c r="YM290" s="38">
        <v>1</v>
      </c>
      <c r="YN290" s="38"/>
      <c r="YO290" s="38"/>
      <c r="YP290" s="38"/>
      <c r="YQ290" s="38"/>
      <c r="YR290" s="38"/>
      <c r="YS290" s="38"/>
      <c r="YT290" s="38"/>
      <c r="YU290" s="38"/>
      <c r="YV290" s="38"/>
      <c r="YW290" s="38"/>
      <c r="YX290" s="38"/>
      <c r="YY290" s="38"/>
      <c r="YZ290" s="38"/>
      <c r="ZA290" s="38"/>
      <c r="ZB290" s="38"/>
      <c r="ZC290" s="38"/>
      <c r="ZD290" s="38"/>
      <c r="ZE290" s="38"/>
      <c r="ZF290" s="38"/>
      <c r="ZG290" s="38"/>
      <c r="ZH290" s="38"/>
      <c r="ZI290" s="38"/>
      <c r="ZJ290" s="38"/>
      <c r="ZK290" s="38"/>
      <c r="ZL290" s="38"/>
      <c r="ZM290" s="38"/>
      <c r="ZN290" s="38"/>
      <c r="ZO290" s="38"/>
      <c r="ZP290" s="38"/>
      <c r="ZQ290" s="38"/>
      <c r="ZR290" s="38"/>
      <c r="ZS290" s="38"/>
      <c r="ZT290" s="38"/>
      <c r="ZU290" s="38"/>
      <c r="ZV290" s="38"/>
      <c r="ZW290" s="38"/>
      <c r="ZX290" s="38"/>
      <c r="ZY290" s="38"/>
      <c r="ZZ290" s="38"/>
      <c r="AAA290" s="38"/>
      <c r="AAB290" s="38"/>
      <c r="AAC290" s="38"/>
      <c r="AAD290" s="38"/>
      <c r="AAE290" s="38"/>
      <c r="AAF290" s="38"/>
      <c r="AAG290" s="38"/>
      <c r="AAH290" s="38"/>
      <c r="AAI290" s="38"/>
      <c r="AAJ290" s="78">
        <f t="shared" si="26"/>
        <v>0</v>
      </c>
    </row>
    <row r="291" spans="1:984" s="5" customFormat="1" x14ac:dyDescent="0.25">
      <c r="A291" s="56" t="s">
        <v>364</v>
      </c>
      <c r="B291" s="77">
        <f t="shared" si="29"/>
        <v>0</v>
      </c>
      <c r="C291" s="69">
        <v>5</v>
      </c>
      <c r="D291" s="71">
        <v>43210</v>
      </c>
      <c r="E291" s="79">
        <v>60.77</v>
      </c>
      <c r="F291" s="79">
        <f>E291*B291</f>
        <v>0</v>
      </c>
      <c r="G291" s="77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  <c r="AL291" s="38"/>
      <c r="AM291" s="38"/>
      <c r="AN291" s="38"/>
      <c r="AO291" s="38"/>
      <c r="AP291" s="38"/>
      <c r="AQ291" s="38"/>
      <c r="AR291" s="38"/>
      <c r="AS291" s="38"/>
      <c r="AT291" s="38"/>
      <c r="AU291" s="38"/>
      <c r="AV291" s="38"/>
      <c r="AW291" s="38"/>
      <c r="AX291" s="38"/>
      <c r="AY291" s="38"/>
      <c r="AZ291" s="38"/>
      <c r="BA291" s="38"/>
      <c r="BB291" s="38"/>
      <c r="BC291" s="38"/>
      <c r="BD291" s="38"/>
      <c r="BE291" s="38"/>
      <c r="BF291" s="38"/>
      <c r="BG291" s="38"/>
      <c r="BH291" s="38"/>
      <c r="BI291" s="38"/>
      <c r="BJ291" s="38"/>
      <c r="BK291" s="38"/>
      <c r="BL291" s="38"/>
      <c r="BM291" s="38"/>
      <c r="BN291" s="38"/>
      <c r="BO291" s="38"/>
      <c r="BP291" s="38"/>
      <c r="BQ291" s="38"/>
      <c r="BR291" s="38"/>
      <c r="BS291" s="38"/>
      <c r="BT291" s="38"/>
      <c r="BU291" s="38"/>
      <c r="BV291" s="38"/>
      <c r="BW291" s="38"/>
      <c r="BX291" s="38"/>
      <c r="BY291" s="38"/>
      <c r="BZ291" s="38"/>
      <c r="CA291" s="38"/>
      <c r="CB291" s="38"/>
      <c r="CC291" s="38"/>
      <c r="CD291" s="38"/>
      <c r="CE291" s="38"/>
      <c r="CF291" s="38"/>
      <c r="CG291" s="38"/>
      <c r="CH291" s="38"/>
      <c r="CI291" s="38"/>
      <c r="CJ291" s="38"/>
      <c r="CK291" s="38"/>
      <c r="CL291" s="38"/>
      <c r="CM291" s="38"/>
      <c r="CN291" s="38"/>
      <c r="CO291" s="38"/>
      <c r="CP291" s="38"/>
      <c r="CQ291" s="38"/>
      <c r="CR291" s="38"/>
      <c r="CS291" s="38"/>
      <c r="CT291" s="38"/>
      <c r="CU291" s="38"/>
      <c r="CV291" s="38"/>
      <c r="CW291" s="38"/>
      <c r="CX291" s="38"/>
      <c r="CY291" s="38"/>
      <c r="CZ291" s="38"/>
      <c r="DA291" s="38"/>
      <c r="DB291" s="38"/>
      <c r="DC291" s="38"/>
      <c r="DD291" s="38"/>
      <c r="DE291" s="38"/>
      <c r="DF291" s="38"/>
      <c r="DG291" s="38"/>
      <c r="DH291" s="38"/>
      <c r="DI291" s="38"/>
      <c r="DJ291" s="38"/>
      <c r="DK291" s="38"/>
      <c r="DL291" s="38"/>
      <c r="DM291" s="38"/>
      <c r="DN291" s="38"/>
      <c r="DO291" s="38"/>
      <c r="DP291" s="38"/>
      <c r="DQ291" s="38"/>
      <c r="DR291" s="38"/>
      <c r="DS291" s="38"/>
      <c r="DT291" s="38"/>
      <c r="DU291" s="38"/>
      <c r="DV291" s="38"/>
      <c r="DW291" s="38"/>
      <c r="DX291" s="38"/>
      <c r="DY291" s="38"/>
      <c r="DZ291" s="38"/>
      <c r="EA291" s="38"/>
      <c r="EB291" s="38"/>
      <c r="EC291" s="38"/>
      <c r="ED291" s="38"/>
      <c r="EE291" s="38"/>
      <c r="EF291" s="38"/>
      <c r="EG291" s="38"/>
      <c r="EH291" s="38"/>
      <c r="EI291" s="38"/>
      <c r="EJ291" s="38"/>
      <c r="EK291" s="38"/>
      <c r="EL291" s="38"/>
      <c r="EM291" s="38"/>
      <c r="EN291" s="38"/>
      <c r="EO291" s="38"/>
      <c r="EP291" s="38"/>
      <c r="EQ291" s="38"/>
      <c r="ER291" s="38"/>
      <c r="ES291" s="38"/>
      <c r="ET291" s="38"/>
      <c r="EU291" s="38"/>
      <c r="EV291" s="38"/>
      <c r="EW291" s="38"/>
      <c r="EX291" s="38"/>
      <c r="EY291" s="38"/>
      <c r="EZ291" s="38"/>
      <c r="FA291" s="38"/>
      <c r="FB291" s="38"/>
      <c r="FC291" s="38"/>
      <c r="FD291" s="38"/>
      <c r="FE291" s="38"/>
      <c r="FF291" s="38"/>
      <c r="FG291" s="38"/>
      <c r="FH291" s="38"/>
      <c r="FI291" s="38"/>
      <c r="FJ291" s="38"/>
      <c r="FK291" s="38"/>
      <c r="FL291" s="38"/>
      <c r="FM291" s="38"/>
      <c r="FN291" s="38"/>
      <c r="FO291" s="38"/>
      <c r="FP291" s="38"/>
      <c r="FQ291" s="38"/>
      <c r="FR291" s="38"/>
      <c r="FS291" s="38"/>
      <c r="FT291" s="38"/>
      <c r="FU291" s="38"/>
      <c r="FV291" s="38"/>
      <c r="FW291" s="38"/>
      <c r="FX291" s="38"/>
      <c r="FY291" s="38"/>
      <c r="FZ291" s="38"/>
      <c r="GA291" s="38"/>
      <c r="GB291" s="38"/>
      <c r="GC291" s="38"/>
      <c r="GD291" s="38"/>
      <c r="GE291" s="38"/>
      <c r="GF291" s="38"/>
      <c r="GG291" s="38"/>
      <c r="GH291" s="38"/>
      <c r="GI291" s="38"/>
      <c r="GJ291" s="38">
        <v>14</v>
      </c>
      <c r="GK291" s="38"/>
      <c r="GL291" s="38"/>
      <c r="GM291" s="38"/>
      <c r="GN291" s="38"/>
      <c r="GO291" s="38"/>
      <c r="GP291" s="38"/>
      <c r="GQ291" s="38"/>
      <c r="GR291" s="38"/>
      <c r="GS291" s="38"/>
      <c r="GT291" s="38"/>
      <c r="GU291" s="38">
        <v>14</v>
      </c>
      <c r="GV291" s="38"/>
      <c r="GW291" s="38"/>
      <c r="GX291" s="38"/>
      <c r="GY291" s="38"/>
      <c r="GZ291" s="38"/>
      <c r="HA291" s="38"/>
      <c r="HB291" s="38"/>
      <c r="HC291" s="38"/>
      <c r="HD291" s="38"/>
      <c r="HE291" s="38"/>
      <c r="HF291" s="38"/>
      <c r="HG291" s="38"/>
      <c r="HH291" s="38"/>
      <c r="HI291" s="38"/>
      <c r="HJ291" s="38"/>
      <c r="HK291" s="38"/>
      <c r="HL291" s="38"/>
      <c r="HM291" s="38"/>
      <c r="HN291" s="38"/>
      <c r="HO291" s="38"/>
      <c r="HP291" s="38"/>
      <c r="HQ291" s="38"/>
      <c r="HR291" s="38"/>
      <c r="HS291" s="38"/>
      <c r="HT291" s="38"/>
      <c r="HU291" s="38"/>
      <c r="HV291" s="38"/>
      <c r="HW291" s="38"/>
      <c r="HX291" s="38"/>
      <c r="HY291" s="38"/>
      <c r="HZ291" s="38"/>
      <c r="IA291" s="38"/>
      <c r="IB291" s="38"/>
      <c r="IC291" s="38"/>
      <c r="ID291" s="38"/>
      <c r="IE291" s="38"/>
      <c r="IF291" s="38"/>
      <c r="IG291" s="38"/>
      <c r="IH291" s="38"/>
      <c r="II291" s="38"/>
      <c r="IJ291" s="38"/>
      <c r="IK291" s="38"/>
      <c r="IL291" s="38"/>
      <c r="IM291" s="38"/>
      <c r="IN291" s="38"/>
      <c r="IO291" s="38"/>
      <c r="IP291" s="38"/>
      <c r="IQ291" s="38"/>
      <c r="IR291" s="38"/>
      <c r="IS291" s="38"/>
      <c r="IT291" s="38"/>
      <c r="IU291" s="38"/>
      <c r="IV291" s="38"/>
      <c r="IW291" s="38"/>
      <c r="IX291" s="38"/>
      <c r="IY291" s="38"/>
      <c r="IZ291" s="38"/>
      <c r="JA291" s="38"/>
      <c r="JB291" s="38"/>
      <c r="JC291" s="38"/>
      <c r="JD291" s="38"/>
      <c r="JE291" s="38"/>
      <c r="JF291" s="38"/>
      <c r="JG291" s="38"/>
      <c r="JH291" s="38"/>
      <c r="JI291" s="38"/>
      <c r="JJ291" s="38"/>
      <c r="JK291" s="38"/>
      <c r="JL291" s="38"/>
      <c r="JM291" s="38"/>
      <c r="JN291" s="38"/>
      <c r="JO291" s="38"/>
      <c r="JP291" s="38"/>
      <c r="JQ291" s="38"/>
      <c r="JR291" s="38"/>
      <c r="JS291" s="38"/>
      <c r="JT291" s="38"/>
      <c r="JU291" s="38"/>
      <c r="JV291" s="38"/>
      <c r="JW291" s="38"/>
      <c r="JX291" s="38"/>
      <c r="JY291" s="38"/>
      <c r="JZ291" s="38"/>
      <c r="KA291" s="38"/>
      <c r="KB291" s="38"/>
      <c r="KC291" s="38"/>
      <c r="KD291" s="38"/>
      <c r="KE291" s="38"/>
      <c r="KF291" s="38"/>
      <c r="KG291" s="38"/>
      <c r="KH291" s="38"/>
      <c r="KI291" s="38"/>
      <c r="KJ291" s="38"/>
      <c r="KK291" s="38"/>
      <c r="KL291" s="38"/>
      <c r="KM291" s="38"/>
      <c r="KN291" s="38"/>
      <c r="KO291" s="38"/>
      <c r="KP291" s="38"/>
      <c r="KQ291" s="38"/>
      <c r="KR291" s="38"/>
      <c r="KS291" s="38"/>
      <c r="KT291" s="38"/>
      <c r="KU291" s="38"/>
      <c r="KV291" s="38"/>
      <c r="KW291" s="38"/>
      <c r="KX291" s="38"/>
      <c r="KY291" s="38"/>
      <c r="KZ291" s="38"/>
      <c r="LA291" s="38"/>
      <c r="LB291" s="38"/>
      <c r="LC291" s="38"/>
      <c r="LD291" s="38"/>
      <c r="LE291" s="38"/>
      <c r="LF291" s="38"/>
      <c r="LG291" s="38"/>
      <c r="LH291" s="38"/>
      <c r="LI291" s="38"/>
      <c r="LJ291" s="38"/>
      <c r="LK291" s="38"/>
      <c r="LL291" s="38"/>
      <c r="LM291" s="38"/>
      <c r="LN291" s="38"/>
      <c r="LO291" s="38"/>
      <c r="LP291" s="38"/>
      <c r="LQ291" s="38"/>
      <c r="LR291" s="38"/>
      <c r="LS291" s="38"/>
      <c r="LT291" s="38"/>
      <c r="LU291" s="38"/>
      <c r="LV291" s="38"/>
      <c r="LW291" s="38"/>
      <c r="LX291" s="38"/>
      <c r="LY291" s="38"/>
      <c r="LZ291" s="38"/>
      <c r="MA291" s="38"/>
      <c r="MB291" s="38"/>
      <c r="MC291" s="38"/>
      <c r="MD291" s="38"/>
      <c r="ME291" s="38"/>
      <c r="MF291" s="38"/>
      <c r="MG291" s="38"/>
      <c r="MH291" s="38">
        <v>15</v>
      </c>
      <c r="MI291" s="38"/>
      <c r="MJ291" s="38"/>
      <c r="MK291" s="38"/>
      <c r="ML291" s="38"/>
      <c r="MM291" s="38"/>
      <c r="MN291" s="38"/>
      <c r="MO291" s="38"/>
      <c r="MP291" s="38"/>
      <c r="MQ291" s="38"/>
      <c r="MR291" s="38"/>
      <c r="MS291" s="38"/>
      <c r="MT291" s="38"/>
      <c r="MU291" s="38"/>
      <c r="MV291" s="38"/>
      <c r="MW291" s="38"/>
      <c r="MX291" s="38"/>
      <c r="MY291" s="38"/>
      <c r="MZ291" s="38"/>
      <c r="NA291" s="38"/>
      <c r="NB291" s="38"/>
      <c r="NC291" s="38"/>
      <c r="ND291" s="38"/>
      <c r="NE291" s="38"/>
      <c r="NF291" s="38"/>
      <c r="NG291" s="38"/>
      <c r="NH291" s="38"/>
      <c r="NI291" s="38"/>
      <c r="NJ291" s="38"/>
      <c r="NK291" s="38"/>
      <c r="NL291" s="38"/>
      <c r="NM291" s="38"/>
      <c r="NN291" s="38"/>
      <c r="NO291" s="38"/>
      <c r="NP291" s="38"/>
      <c r="NQ291" s="38"/>
      <c r="NR291" s="38"/>
      <c r="NS291" s="38"/>
      <c r="NT291" s="38"/>
      <c r="NU291" s="38"/>
      <c r="NV291" s="38"/>
      <c r="NW291" s="38"/>
      <c r="NX291" s="38"/>
      <c r="NY291" s="38"/>
      <c r="NZ291" s="38"/>
      <c r="OA291" s="38"/>
      <c r="OB291" s="38"/>
      <c r="OC291" s="38"/>
      <c r="OD291" s="38"/>
      <c r="OE291" s="38">
        <v>15</v>
      </c>
      <c r="OF291" s="38"/>
      <c r="OG291" s="38"/>
      <c r="OH291" s="38"/>
      <c r="OI291" s="38"/>
      <c r="OJ291" s="38"/>
      <c r="OK291" s="38"/>
      <c r="OL291" s="38"/>
      <c r="OM291" s="38"/>
      <c r="ON291" s="38"/>
      <c r="OO291" s="38"/>
      <c r="OP291" s="38"/>
      <c r="OQ291" s="38"/>
      <c r="OR291" s="38"/>
      <c r="OS291" s="38"/>
      <c r="OT291" s="38"/>
      <c r="OU291" s="38"/>
      <c r="OV291" s="38"/>
      <c r="OW291" s="38"/>
      <c r="OX291" s="38"/>
      <c r="OY291" s="38"/>
      <c r="OZ291" s="38"/>
      <c r="PA291" s="38"/>
      <c r="PB291" s="38"/>
      <c r="PC291" s="38"/>
      <c r="PD291" s="38"/>
      <c r="PE291" s="38"/>
      <c r="PF291" s="38"/>
      <c r="PG291" s="38"/>
      <c r="PH291" s="38"/>
      <c r="PI291" s="38"/>
      <c r="PJ291" s="38"/>
      <c r="PK291" s="38"/>
      <c r="PL291" s="38"/>
      <c r="PM291" s="38"/>
      <c r="PN291" s="38"/>
      <c r="PO291" s="38"/>
      <c r="PP291" s="38"/>
      <c r="PQ291" s="38"/>
      <c r="PR291" s="38"/>
      <c r="PS291" s="38"/>
      <c r="PT291" s="38"/>
      <c r="PU291" s="38"/>
      <c r="PV291" s="38"/>
      <c r="PW291" s="38"/>
      <c r="PX291" s="38"/>
      <c r="PY291" s="38"/>
      <c r="PZ291" s="38"/>
      <c r="QA291" s="38"/>
      <c r="QB291" s="38"/>
      <c r="QC291" s="38"/>
      <c r="QD291" s="38"/>
      <c r="QE291" s="38"/>
      <c r="QF291" s="38"/>
      <c r="QG291" s="38"/>
      <c r="QH291" s="38"/>
      <c r="QI291" s="38"/>
      <c r="QJ291" s="38"/>
      <c r="QK291" s="38"/>
      <c r="QL291" s="38"/>
      <c r="QM291" s="38"/>
      <c r="QN291" s="38"/>
      <c r="QO291" s="38"/>
      <c r="QP291" s="38"/>
      <c r="QQ291" s="38"/>
      <c r="QR291" s="38"/>
      <c r="QS291" s="38"/>
      <c r="QT291" s="38"/>
      <c r="QU291" s="38"/>
      <c r="QV291" s="38"/>
      <c r="QW291" s="38"/>
      <c r="QX291" s="38"/>
      <c r="QY291" s="38"/>
      <c r="QZ291" s="38"/>
      <c r="RA291" s="38"/>
      <c r="RB291" s="38"/>
      <c r="RC291" s="38"/>
      <c r="RD291" s="38"/>
      <c r="RE291" s="38"/>
      <c r="RF291" s="38"/>
      <c r="RG291" s="38"/>
      <c r="RH291" s="38"/>
      <c r="RI291" s="38"/>
      <c r="RJ291" s="38"/>
      <c r="RK291" s="38"/>
      <c r="RL291" s="38"/>
      <c r="RM291" s="38"/>
      <c r="RN291" s="38"/>
      <c r="RO291" s="38"/>
      <c r="RP291" s="38"/>
      <c r="RQ291" s="38"/>
      <c r="RR291" s="38"/>
      <c r="RS291" s="38"/>
      <c r="RT291" s="38"/>
      <c r="RU291" s="38"/>
      <c r="RV291" s="38"/>
      <c r="RW291" s="38"/>
      <c r="RX291" s="38"/>
      <c r="RY291" s="38"/>
      <c r="RZ291" s="38"/>
      <c r="SA291" s="38"/>
      <c r="SB291" s="38"/>
      <c r="SC291" s="38"/>
      <c r="SD291" s="38"/>
      <c r="SE291" s="38"/>
      <c r="SF291" s="38"/>
      <c r="SG291" s="38"/>
      <c r="SH291" s="38"/>
      <c r="SI291" s="38"/>
      <c r="SJ291" s="38"/>
      <c r="SK291" s="38"/>
      <c r="SL291" s="38"/>
      <c r="SM291" s="38"/>
      <c r="SN291" s="38"/>
      <c r="SO291" s="38"/>
      <c r="SP291" s="38"/>
      <c r="SQ291" s="38"/>
      <c r="SR291" s="38"/>
      <c r="SS291" s="38"/>
      <c r="ST291" s="38"/>
      <c r="SU291" s="38"/>
      <c r="SV291" s="38"/>
      <c r="SW291" s="38"/>
      <c r="SX291" s="38"/>
      <c r="SY291" s="38"/>
      <c r="SZ291" s="38"/>
      <c r="TA291" s="38"/>
      <c r="TB291" s="38"/>
      <c r="TC291" s="38"/>
      <c r="TD291" s="38"/>
      <c r="TE291" s="38"/>
      <c r="TF291" s="38"/>
      <c r="TG291" s="38"/>
      <c r="TH291" s="38"/>
      <c r="TI291" s="38"/>
      <c r="TJ291" s="38"/>
      <c r="TK291" s="38"/>
      <c r="TL291" s="38"/>
      <c r="TM291" s="38"/>
      <c r="TN291" s="38"/>
      <c r="TO291" s="38"/>
      <c r="TP291" s="38"/>
      <c r="TQ291" s="38"/>
      <c r="TR291" s="38"/>
      <c r="TS291" s="38"/>
      <c r="TT291" s="38"/>
      <c r="TU291" s="38"/>
      <c r="TV291" s="38"/>
      <c r="TW291" s="38"/>
      <c r="TX291" s="38"/>
      <c r="TY291" s="38"/>
      <c r="TZ291" s="38"/>
      <c r="UA291" s="38"/>
      <c r="UB291" s="38"/>
      <c r="UC291" s="38"/>
      <c r="UD291" s="38"/>
      <c r="UE291" s="38"/>
      <c r="UF291" s="38"/>
      <c r="UG291" s="38"/>
      <c r="UH291" s="38"/>
      <c r="UI291" s="38"/>
      <c r="UJ291" s="38"/>
      <c r="UK291" s="38"/>
      <c r="UL291" s="38"/>
      <c r="UM291" s="38"/>
      <c r="UN291" s="38"/>
      <c r="UO291" s="38"/>
      <c r="UP291" s="38"/>
      <c r="UQ291" s="38"/>
      <c r="UR291" s="38"/>
      <c r="US291" s="38"/>
      <c r="UT291" s="38"/>
      <c r="UU291" s="38"/>
      <c r="UV291" s="38"/>
      <c r="UW291" s="38"/>
      <c r="UX291" s="38"/>
      <c r="UY291" s="38"/>
      <c r="UZ291" s="38"/>
      <c r="VA291" s="38"/>
      <c r="VB291" s="38"/>
      <c r="VC291" s="38"/>
      <c r="VD291" s="38"/>
      <c r="VE291" s="38"/>
      <c r="VF291" s="38"/>
      <c r="VG291" s="38"/>
      <c r="VH291" s="38"/>
      <c r="VI291" s="38"/>
      <c r="VJ291" s="38"/>
      <c r="VK291" s="38"/>
      <c r="VL291" s="38"/>
      <c r="VM291" s="38"/>
      <c r="VN291" s="38"/>
      <c r="VO291" s="38"/>
      <c r="VP291" s="38"/>
      <c r="VQ291" s="38"/>
      <c r="VR291" s="38"/>
      <c r="VS291" s="38"/>
      <c r="VT291" s="38"/>
      <c r="VU291" s="38"/>
      <c r="VV291" s="38"/>
      <c r="VW291" s="38"/>
      <c r="VX291" s="38"/>
      <c r="VY291" s="38"/>
      <c r="VZ291" s="38"/>
      <c r="WA291" s="38"/>
      <c r="WB291" s="38"/>
      <c r="WC291" s="38"/>
      <c r="WD291" s="38"/>
      <c r="WE291" s="38"/>
      <c r="WF291" s="38"/>
      <c r="WG291" s="38"/>
      <c r="WH291" s="38"/>
      <c r="WI291" s="38"/>
      <c r="WJ291" s="38"/>
      <c r="WK291" s="38"/>
      <c r="WL291" s="38"/>
      <c r="WM291" s="38"/>
      <c r="WN291" s="38"/>
      <c r="WO291" s="38"/>
      <c r="WP291" s="38"/>
      <c r="WQ291" s="38"/>
      <c r="WR291" s="38"/>
      <c r="WS291" s="38"/>
      <c r="WT291" s="38"/>
      <c r="WU291" s="38"/>
      <c r="WV291" s="38"/>
      <c r="WW291" s="38"/>
      <c r="WX291" s="38"/>
      <c r="WY291" s="38"/>
      <c r="WZ291" s="38"/>
      <c r="XA291" s="38"/>
      <c r="XB291" s="38"/>
      <c r="XC291" s="38"/>
      <c r="XD291" s="38"/>
      <c r="XE291" s="38"/>
      <c r="XF291" s="38"/>
      <c r="XG291" s="38"/>
      <c r="XH291" s="38"/>
      <c r="XI291" s="38"/>
      <c r="XJ291" s="38"/>
      <c r="XK291" s="38"/>
      <c r="XL291" s="38"/>
      <c r="XM291" s="38"/>
      <c r="XN291" s="38"/>
      <c r="XO291" s="38"/>
      <c r="XP291" s="38"/>
      <c r="XQ291" s="38"/>
      <c r="XR291" s="38"/>
      <c r="XS291" s="38"/>
      <c r="XT291" s="38"/>
      <c r="XU291" s="38"/>
      <c r="XV291" s="38"/>
      <c r="XW291" s="38"/>
      <c r="XX291" s="38"/>
      <c r="XY291" s="38"/>
      <c r="XZ291" s="38"/>
      <c r="YA291" s="38"/>
      <c r="YB291" s="38"/>
      <c r="YC291" s="38"/>
      <c r="YD291" s="38"/>
      <c r="YE291" s="38"/>
      <c r="YF291" s="38"/>
      <c r="YG291" s="38"/>
      <c r="YH291" s="38"/>
      <c r="YI291" s="38"/>
      <c r="YJ291" s="38"/>
      <c r="YK291" s="38"/>
      <c r="YL291" s="38"/>
      <c r="YM291" s="38"/>
      <c r="YN291" s="38"/>
      <c r="YO291" s="38"/>
      <c r="YP291" s="38"/>
      <c r="YQ291" s="38"/>
      <c r="YR291" s="38"/>
      <c r="YS291" s="38"/>
      <c r="YT291" s="38"/>
      <c r="YU291" s="38"/>
      <c r="YV291" s="38"/>
      <c r="YW291" s="38"/>
      <c r="YX291" s="38"/>
      <c r="YY291" s="38"/>
      <c r="YZ291" s="38"/>
      <c r="ZA291" s="38"/>
      <c r="ZB291" s="38"/>
      <c r="ZC291" s="38"/>
      <c r="ZD291" s="38"/>
      <c r="ZE291" s="38"/>
      <c r="ZF291" s="38"/>
      <c r="ZG291" s="38"/>
      <c r="ZH291" s="38"/>
      <c r="ZI291" s="38"/>
      <c r="ZJ291" s="38"/>
      <c r="ZK291" s="38"/>
      <c r="ZL291" s="38"/>
      <c r="ZM291" s="38"/>
      <c r="ZN291" s="38"/>
      <c r="ZO291" s="38"/>
      <c r="ZP291" s="38"/>
      <c r="ZQ291" s="38"/>
      <c r="ZR291" s="38"/>
      <c r="ZS291" s="38"/>
      <c r="ZT291" s="38"/>
      <c r="ZU291" s="38"/>
      <c r="ZV291" s="38"/>
      <c r="ZW291" s="38"/>
      <c r="ZX291" s="38"/>
      <c r="ZY291" s="38"/>
      <c r="ZZ291" s="38"/>
      <c r="AAA291" s="38"/>
      <c r="AAB291" s="38"/>
      <c r="AAC291" s="38"/>
      <c r="AAD291" s="38"/>
      <c r="AAE291" s="38"/>
      <c r="AAF291" s="38"/>
      <c r="AAG291" s="38"/>
      <c r="AAH291" s="38"/>
      <c r="AAI291" s="38"/>
      <c r="AAJ291" s="78">
        <f t="shared" si="26"/>
        <v>0</v>
      </c>
    </row>
    <row r="292" spans="1:984" s="5" customFormat="1" x14ac:dyDescent="0.25">
      <c r="A292" s="56" t="s">
        <v>141</v>
      </c>
      <c r="B292" s="77">
        <f t="shared" si="29"/>
        <v>10</v>
      </c>
      <c r="C292" s="69">
        <v>5</v>
      </c>
      <c r="D292" s="72">
        <v>43444</v>
      </c>
      <c r="E292" s="79">
        <v>108.99</v>
      </c>
      <c r="F292" s="79">
        <f t="shared" ref="F292:F304" si="31">E292*B292</f>
        <v>1089.8999999999999</v>
      </c>
      <c r="G292" s="77">
        <v>20</v>
      </c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  <c r="AL292" s="38"/>
      <c r="AM292" s="38"/>
      <c r="AN292" s="38"/>
      <c r="AO292" s="38"/>
      <c r="AP292" s="38"/>
      <c r="AQ292" s="38"/>
      <c r="AR292" s="38"/>
      <c r="AS292" s="38"/>
      <c r="AT292" s="38"/>
      <c r="AU292" s="38"/>
      <c r="AV292" s="38"/>
      <c r="AW292" s="38"/>
      <c r="AX292" s="38"/>
      <c r="AY292" s="38"/>
      <c r="AZ292" s="38"/>
      <c r="BA292" s="38"/>
      <c r="BB292" s="38"/>
      <c r="BC292" s="38"/>
      <c r="BD292" s="38"/>
      <c r="BE292" s="38"/>
      <c r="BF292" s="38"/>
      <c r="BG292" s="38"/>
      <c r="BH292" s="38"/>
      <c r="BI292" s="38"/>
      <c r="BJ292" s="38"/>
      <c r="BK292" s="38"/>
      <c r="BL292" s="38"/>
      <c r="BM292" s="38"/>
      <c r="BN292" s="38"/>
      <c r="BO292" s="38"/>
      <c r="BP292" s="38"/>
      <c r="BQ292" s="38"/>
      <c r="BR292" s="38"/>
      <c r="BS292" s="38"/>
      <c r="BT292" s="38"/>
      <c r="BU292" s="38"/>
      <c r="BV292" s="38"/>
      <c r="BW292" s="38"/>
      <c r="BX292" s="38">
        <v>5</v>
      </c>
      <c r="BY292" s="38"/>
      <c r="BZ292" s="38"/>
      <c r="CA292" s="38"/>
      <c r="CB292" s="38"/>
      <c r="CC292" s="38"/>
      <c r="CD292" s="38"/>
      <c r="CE292" s="38"/>
      <c r="CF292" s="38"/>
      <c r="CG292" s="38"/>
      <c r="CH292" s="38"/>
      <c r="CI292" s="38"/>
      <c r="CJ292" s="38"/>
      <c r="CK292" s="38"/>
      <c r="CL292" s="38"/>
      <c r="CM292" s="38"/>
      <c r="CN292" s="38"/>
      <c r="CO292" s="38"/>
      <c r="CP292" s="38">
        <v>5</v>
      </c>
      <c r="CQ292" s="38"/>
      <c r="CR292" s="38"/>
      <c r="CS292" s="38"/>
      <c r="CT292" s="38"/>
      <c r="CU292" s="38"/>
      <c r="CV292" s="38"/>
      <c r="CW292" s="38"/>
      <c r="CX292" s="38"/>
      <c r="CY292" s="38"/>
      <c r="CZ292" s="38"/>
      <c r="DA292" s="38"/>
      <c r="DB292" s="38"/>
      <c r="DC292" s="38"/>
      <c r="DD292" s="38"/>
      <c r="DE292" s="38"/>
      <c r="DF292" s="38"/>
      <c r="DG292" s="38"/>
      <c r="DH292" s="38"/>
      <c r="DI292" s="38"/>
      <c r="DJ292" s="38"/>
      <c r="DK292" s="38"/>
      <c r="DL292" s="38"/>
      <c r="DM292" s="38"/>
      <c r="DN292" s="38"/>
      <c r="DO292" s="38"/>
      <c r="DP292" s="38"/>
      <c r="DQ292" s="38">
        <v>10</v>
      </c>
      <c r="DR292" s="38"/>
      <c r="DS292" s="38"/>
      <c r="DT292" s="38"/>
      <c r="DU292" s="38"/>
      <c r="DV292" s="38"/>
      <c r="DW292" s="38"/>
      <c r="DX292" s="38"/>
      <c r="DY292" s="38"/>
      <c r="DZ292" s="38"/>
      <c r="EA292" s="38">
        <v>10</v>
      </c>
      <c r="EB292" s="38"/>
      <c r="EC292" s="38"/>
      <c r="ED292" s="38"/>
      <c r="EE292" s="38"/>
      <c r="EF292" s="38"/>
      <c r="EG292" s="38"/>
      <c r="EH292" s="38"/>
      <c r="EI292" s="38"/>
      <c r="EJ292" s="38"/>
      <c r="EK292" s="38"/>
      <c r="EL292" s="38"/>
      <c r="EM292" s="38"/>
      <c r="EN292" s="38"/>
      <c r="EO292" s="38"/>
      <c r="EP292" s="38"/>
      <c r="EQ292" s="38"/>
      <c r="ER292" s="38"/>
      <c r="ES292" s="38"/>
      <c r="ET292" s="38"/>
      <c r="EU292" s="38"/>
      <c r="EV292" s="38"/>
      <c r="EW292" s="38"/>
      <c r="EX292" s="38"/>
      <c r="EY292" s="38"/>
      <c r="EZ292" s="38"/>
      <c r="FA292" s="38"/>
      <c r="FB292" s="38"/>
      <c r="FC292" s="38">
        <v>10</v>
      </c>
      <c r="FD292" s="38"/>
      <c r="FE292" s="38"/>
      <c r="FF292" s="38"/>
      <c r="FG292" s="38"/>
      <c r="FH292" s="38"/>
      <c r="FI292" s="38"/>
      <c r="FJ292" s="38"/>
      <c r="FK292" s="38"/>
      <c r="FL292" s="38"/>
      <c r="FM292" s="38"/>
      <c r="FN292" s="38"/>
      <c r="FO292" s="38"/>
      <c r="FP292" s="38"/>
      <c r="FQ292" s="38"/>
      <c r="FR292" s="38"/>
      <c r="FS292" s="38"/>
      <c r="FT292" s="38"/>
      <c r="FU292" s="38"/>
      <c r="FV292" s="38"/>
      <c r="FW292" s="38"/>
      <c r="FX292" s="38"/>
      <c r="FY292" s="38"/>
      <c r="FZ292" s="38"/>
      <c r="GA292" s="38"/>
      <c r="GB292" s="38"/>
      <c r="GC292" s="38"/>
      <c r="GD292" s="38"/>
      <c r="GE292" s="38"/>
      <c r="GF292" s="38"/>
      <c r="GG292" s="38"/>
      <c r="GH292" s="38"/>
      <c r="GI292" s="38"/>
      <c r="GJ292" s="38"/>
      <c r="GK292" s="38"/>
      <c r="GL292" s="38"/>
      <c r="GM292" s="38"/>
      <c r="GN292" s="38"/>
      <c r="GO292" s="38"/>
      <c r="GP292" s="38"/>
      <c r="GQ292" s="38"/>
      <c r="GR292" s="38"/>
      <c r="GS292" s="38"/>
      <c r="GT292" s="38"/>
      <c r="GU292" s="38"/>
      <c r="GV292" s="38"/>
      <c r="GW292" s="38"/>
      <c r="GX292" s="38"/>
      <c r="GY292" s="38"/>
      <c r="GZ292" s="38"/>
      <c r="HA292" s="38"/>
      <c r="HB292" s="38"/>
      <c r="HC292" s="38"/>
      <c r="HD292" s="38"/>
      <c r="HE292" s="38"/>
      <c r="HF292" s="38"/>
      <c r="HG292" s="38"/>
      <c r="HH292" s="38"/>
      <c r="HI292" s="38"/>
      <c r="HJ292" s="38"/>
      <c r="HK292" s="38"/>
      <c r="HL292" s="38"/>
      <c r="HM292" s="38"/>
      <c r="HN292" s="38"/>
      <c r="HO292" s="38"/>
      <c r="HP292" s="38"/>
      <c r="HQ292" s="38"/>
      <c r="HR292" s="38"/>
      <c r="HS292" s="38"/>
      <c r="HT292" s="38"/>
      <c r="HU292" s="38"/>
      <c r="HV292" s="38"/>
      <c r="HW292" s="38"/>
      <c r="HX292" s="38"/>
      <c r="HY292" s="38"/>
      <c r="HZ292" s="38"/>
      <c r="IA292" s="38"/>
      <c r="IB292" s="38"/>
      <c r="IC292" s="38"/>
      <c r="ID292" s="38"/>
      <c r="IE292" s="38"/>
      <c r="IF292" s="38"/>
      <c r="IG292" s="38"/>
      <c r="IH292" s="38"/>
      <c r="II292" s="38"/>
      <c r="IJ292" s="38"/>
      <c r="IK292" s="38"/>
      <c r="IL292" s="38"/>
      <c r="IM292" s="38"/>
      <c r="IN292" s="38"/>
      <c r="IO292" s="38"/>
      <c r="IP292" s="38"/>
      <c r="IQ292" s="38"/>
      <c r="IR292" s="38"/>
      <c r="IS292" s="38"/>
      <c r="IT292" s="38"/>
      <c r="IU292" s="38"/>
      <c r="IV292" s="38"/>
      <c r="IW292" s="38"/>
      <c r="IX292" s="38"/>
      <c r="IY292" s="38"/>
      <c r="IZ292" s="38"/>
      <c r="JA292" s="38"/>
      <c r="JB292" s="38"/>
      <c r="JC292" s="38"/>
      <c r="JD292" s="38"/>
      <c r="JE292" s="38"/>
      <c r="JF292" s="38"/>
      <c r="JG292" s="38"/>
      <c r="JH292" s="38"/>
      <c r="JI292" s="38"/>
      <c r="JJ292" s="38"/>
      <c r="JK292" s="38"/>
      <c r="JL292" s="38"/>
      <c r="JM292" s="38"/>
      <c r="JN292" s="38"/>
      <c r="JO292" s="38"/>
      <c r="JP292" s="38"/>
      <c r="JQ292" s="38"/>
      <c r="JR292" s="38"/>
      <c r="JS292" s="38"/>
      <c r="JT292" s="38"/>
      <c r="JU292" s="38"/>
      <c r="JV292" s="38"/>
      <c r="JW292" s="38"/>
      <c r="JX292" s="38"/>
      <c r="JY292" s="38"/>
      <c r="JZ292" s="38"/>
      <c r="KA292" s="38"/>
      <c r="KB292" s="38"/>
      <c r="KC292" s="38"/>
      <c r="KD292" s="38"/>
      <c r="KE292" s="38"/>
      <c r="KF292" s="38"/>
      <c r="KG292" s="38"/>
      <c r="KH292" s="38"/>
      <c r="KI292" s="38"/>
      <c r="KJ292" s="38"/>
      <c r="KK292" s="38"/>
      <c r="KL292" s="38"/>
      <c r="KM292" s="38"/>
      <c r="KN292" s="38"/>
      <c r="KO292" s="38"/>
      <c r="KP292" s="38"/>
      <c r="KQ292" s="38"/>
      <c r="KR292" s="38"/>
      <c r="KS292" s="38"/>
      <c r="KT292" s="38"/>
      <c r="KU292" s="38"/>
      <c r="KV292" s="38"/>
      <c r="KW292" s="38"/>
      <c r="KX292" s="38"/>
      <c r="KY292" s="38"/>
      <c r="KZ292" s="38"/>
      <c r="LA292" s="38"/>
      <c r="LB292" s="38"/>
      <c r="LC292" s="38"/>
      <c r="LD292" s="38"/>
      <c r="LE292" s="38"/>
      <c r="LF292" s="38"/>
      <c r="LG292" s="38"/>
      <c r="LH292" s="38"/>
      <c r="LI292" s="38"/>
      <c r="LJ292" s="38"/>
      <c r="LK292" s="38"/>
      <c r="LL292" s="38"/>
      <c r="LM292" s="38"/>
      <c r="LN292" s="38"/>
      <c r="LO292" s="38"/>
      <c r="LP292" s="38"/>
      <c r="LQ292" s="38"/>
      <c r="LR292" s="38"/>
      <c r="LS292" s="38"/>
      <c r="LT292" s="38"/>
      <c r="LU292" s="38"/>
      <c r="LV292" s="38"/>
      <c r="LW292" s="38"/>
      <c r="LX292" s="38"/>
      <c r="LY292" s="38"/>
      <c r="LZ292" s="38"/>
      <c r="MA292" s="38"/>
      <c r="MB292" s="38"/>
      <c r="MC292" s="38"/>
      <c r="MD292" s="38"/>
      <c r="ME292" s="38"/>
      <c r="MF292" s="38"/>
      <c r="MG292" s="38"/>
      <c r="MH292" s="38"/>
      <c r="MI292" s="38"/>
      <c r="MJ292" s="38"/>
      <c r="MK292" s="38"/>
      <c r="ML292" s="38"/>
      <c r="MM292" s="38"/>
      <c r="MN292" s="38"/>
      <c r="MO292" s="38"/>
      <c r="MP292" s="38"/>
      <c r="MQ292" s="38"/>
      <c r="MR292" s="38"/>
      <c r="MS292" s="38"/>
      <c r="MT292" s="38"/>
      <c r="MU292" s="38"/>
      <c r="MV292" s="38"/>
      <c r="MW292" s="38"/>
      <c r="MX292" s="38"/>
      <c r="MY292" s="38"/>
      <c r="MZ292" s="38"/>
      <c r="NA292" s="38"/>
      <c r="NB292" s="38"/>
      <c r="NC292" s="38"/>
      <c r="ND292" s="38"/>
      <c r="NE292" s="38"/>
      <c r="NF292" s="38"/>
      <c r="NG292" s="38"/>
      <c r="NH292" s="38"/>
      <c r="NI292" s="38"/>
      <c r="NJ292" s="38"/>
      <c r="NK292" s="38"/>
      <c r="NL292" s="38"/>
      <c r="NM292" s="38"/>
      <c r="NN292" s="38"/>
      <c r="NO292" s="38"/>
      <c r="NP292" s="38">
        <v>5</v>
      </c>
      <c r="NQ292" s="38"/>
      <c r="NR292" s="38"/>
      <c r="NS292" s="38"/>
      <c r="NT292" s="38"/>
      <c r="NU292" s="38"/>
      <c r="NV292" s="38"/>
      <c r="NW292" s="38"/>
      <c r="NX292" s="38"/>
      <c r="NY292" s="38"/>
      <c r="NZ292" s="38"/>
      <c r="OA292" s="38"/>
      <c r="OB292" s="38"/>
      <c r="OC292" s="38"/>
      <c r="OD292" s="38"/>
      <c r="OE292" s="38"/>
      <c r="OF292" s="38"/>
      <c r="OG292" s="38"/>
      <c r="OH292" s="38"/>
      <c r="OI292" s="38"/>
      <c r="OJ292" s="38"/>
      <c r="OK292" s="38"/>
      <c r="OL292" s="38"/>
      <c r="OM292" s="38"/>
      <c r="ON292" s="38"/>
      <c r="OO292" s="38"/>
      <c r="OP292" s="38"/>
      <c r="OQ292" s="38"/>
      <c r="OR292" s="38"/>
      <c r="OS292" s="38"/>
      <c r="OT292" s="38"/>
      <c r="OU292" s="38"/>
      <c r="OV292" s="38"/>
      <c r="OW292" s="38"/>
      <c r="OX292" s="38"/>
      <c r="OY292" s="38"/>
      <c r="OZ292" s="38"/>
      <c r="PA292" s="38"/>
      <c r="PB292" s="38"/>
      <c r="PC292" s="38"/>
      <c r="PD292" s="38"/>
      <c r="PE292" s="38"/>
      <c r="PF292" s="38"/>
      <c r="PG292" s="38"/>
      <c r="PH292" s="38"/>
      <c r="PI292" s="38"/>
      <c r="PJ292" s="38"/>
      <c r="PK292" s="38"/>
      <c r="PL292" s="38"/>
      <c r="PM292" s="38"/>
      <c r="PN292" s="38"/>
      <c r="PO292" s="38"/>
      <c r="PP292" s="38"/>
      <c r="PQ292" s="38"/>
      <c r="PR292" s="38"/>
      <c r="PS292" s="38"/>
      <c r="PT292" s="38"/>
      <c r="PU292" s="38"/>
      <c r="PV292" s="38"/>
      <c r="PW292" s="38"/>
      <c r="PX292" s="38"/>
      <c r="PY292" s="38"/>
      <c r="PZ292" s="38"/>
      <c r="QA292" s="38"/>
      <c r="QB292" s="38"/>
      <c r="QC292" s="38"/>
      <c r="QD292" s="38"/>
      <c r="QE292" s="38"/>
      <c r="QF292" s="38"/>
      <c r="QG292" s="38"/>
      <c r="QH292" s="38"/>
      <c r="QI292" s="38"/>
      <c r="QJ292" s="38"/>
      <c r="QK292" s="38"/>
      <c r="QL292" s="38"/>
      <c r="QM292" s="38"/>
      <c r="QN292" s="38"/>
      <c r="QO292" s="38"/>
      <c r="QP292" s="38"/>
      <c r="QQ292" s="38"/>
      <c r="QR292" s="38"/>
      <c r="QS292" s="38"/>
      <c r="QT292" s="38">
        <v>5</v>
      </c>
      <c r="QU292" s="38"/>
      <c r="QV292" s="38"/>
      <c r="QW292" s="38"/>
      <c r="QX292" s="38"/>
      <c r="QY292" s="38"/>
      <c r="QZ292" s="38"/>
      <c r="RA292" s="38"/>
      <c r="RB292" s="38"/>
      <c r="RC292" s="38"/>
      <c r="RD292" s="38"/>
      <c r="RE292" s="38"/>
      <c r="RF292" s="38"/>
      <c r="RG292" s="38"/>
      <c r="RH292" s="38"/>
      <c r="RI292" s="38"/>
      <c r="RJ292" s="38"/>
      <c r="RK292" s="38"/>
      <c r="RL292" s="38"/>
      <c r="RM292" s="38"/>
      <c r="RN292" s="38"/>
      <c r="RO292" s="38"/>
      <c r="RP292" s="38"/>
      <c r="RQ292" s="38"/>
      <c r="RR292" s="38"/>
      <c r="RS292" s="38"/>
      <c r="RT292" s="38"/>
      <c r="RU292" s="38"/>
      <c r="RV292" s="38"/>
      <c r="RW292" s="38"/>
      <c r="RX292" s="38"/>
      <c r="RY292" s="38"/>
      <c r="RZ292" s="38"/>
      <c r="SA292" s="38"/>
      <c r="SB292" s="38"/>
      <c r="SC292" s="38"/>
      <c r="SD292" s="38"/>
      <c r="SE292" s="38"/>
      <c r="SF292" s="38"/>
      <c r="SG292" s="38"/>
      <c r="SH292" s="38"/>
      <c r="SI292" s="38"/>
      <c r="SJ292" s="38"/>
      <c r="SK292" s="38"/>
      <c r="SL292" s="38"/>
      <c r="SM292" s="38"/>
      <c r="SN292" s="38"/>
      <c r="SO292" s="38"/>
      <c r="SP292" s="38"/>
      <c r="SQ292" s="38"/>
      <c r="SR292" s="38"/>
      <c r="SS292" s="38"/>
      <c r="ST292" s="38"/>
      <c r="SU292" s="38"/>
      <c r="SV292" s="38"/>
      <c r="SW292" s="38"/>
      <c r="SX292" s="38"/>
      <c r="SY292" s="38"/>
      <c r="SZ292" s="38"/>
      <c r="TA292" s="38"/>
      <c r="TB292" s="38"/>
      <c r="TC292" s="38"/>
      <c r="TD292" s="38"/>
      <c r="TE292" s="38"/>
      <c r="TF292" s="38"/>
      <c r="TG292" s="38"/>
      <c r="TH292" s="38"/>
      <c r="TI292" s="38"/>
      <c r="TJ292" s="38"/>
      <c r="TK292" s="38"/>
      <c r="TL292" s="38"/>
      <c r="TM292" s="38"/>
      <c r="TN292" s="38"/>
      <c r="TO292" s="38"/>
      <c r="TP292" s="38"/>
      <c r="TQ292" s="38"/>
      <c r="TR292" s="38"/>
      <c r="TS292" s="38"/>
      <c r="TT292" s="38"/>
      <c r="TU292" s="38"/>
      <c r="TV292" s="38"/>
      <c r="TW292" s="38"/>
      <c r="TX292" s="38"/>
      <c r="TY292" s="38"/>
      <c r="TZ292" s="38"/>
      <c r="UA292" s="38"/>
      <c r="UB292" s="38"/>
      <c r="UC292" s="38"/>
      <c r="UD292" s="38"/>
      <c r="UE292" s="38"/>
      <c r="UF292" s="38"/>
      <c r="UG292" s="38"/>
      <c r="UH292" s="38"/>
      <c r="UI292" s="38"/>
      <c r="UJ292" s="38">
        <v>5</v>
      </c>
      <c r="UK292" s="38"/>
      <c r="UL292" s="38"/>
      <c r="UM292" s="38"/>
      <c r="UN292" s="38"/>
      <c r="UO292" s="38"/>
      <c r="UP292" s="38"/>
      <c r="UQ292" s="38"/>
      <c r="UR292" s="38"/>
      <c r="US292" s="38"/>
      <c r="UT292" s="38"/>
      <c r="UU292" s="38"/>
      <c r="UV292" s="38"/>
      <c r="UW292" s="38"/>
      <c r="UX292" s="38"/>
      <c r="UY292" s="38"/>
      <c r="UZ292" s="38"/>
      <c r="VA292" s="38"/>
      <c r="VB292" s="38"/>
      <c r="VC292" s="38"/>
      <c r="VD292" s="38"/>
      <c r="VE292" s="38"/>
      <c r="VF292" s="38"/>
      <c r="VG292" s="38"/>
      <c r="VH292" s="38"/>
      <c r="VI292" s="38"/>
      <c r="VJ292" s="38"/>
      <c r="VK292" s="38"/>
      <c r="VL292" s="38"/>
      <c r="VM292" s="38"/>
      <c r="VN292" s="38"/>
      <c r="VO292" s="38"/>
      <c r="VP292" s="38"/>
      <c r="VQ292" s="38"/>
      <c r="VR292" s="38"/>
      <c r="VS292" s="38"/>
      <c r="VT292" s="38"/>
      <c r="VU292" s="38"/>
      <c r="VV292" s="38"/>
      <c r="VW292" s="38"/>
      <c r="VX292" s="38"/>
      <c r="VY292" s="38"/>
      <c r="VZ292" s="38"/>
      <c r="WA292" s="38"/>
      <c r="WB292" s="38">
        <v>5</v>
      </c>
      <c r="WC292" s="38"/>
      <c r="WD292" s="38"/>
      <c r="WE292" s="38"/>
      <c r="WF292" s="38"/>
      <c r="WG292" s="38"/>
      <c r="WH292" s="38"/>
      <c r="WI292" s="38"/>
      <c r="WJ292" s="38"/>
      <c r="WK292" s="38"/>
      <c r="WL292" s="38"/>
      <c r="WM292" s="38"/>
      <c r="WN292" s="38"/>
      <c r="WO292" s="38"/>
      <c r="WP292" s="38">
        <v>10</v>
      </c>
      <c r="WQ292" s="38"/>
      <c r="WR292" s="38"/>
      <c r="WS292" s="38"/>
      <c r="WT292" s="38"/>
      <c r="WU292" s="38"/>
      <c r="WV292" s="38"/>
      <c r="WW292" s="38"/>
      <c r="WX292" s="38"/>
      <c r="WY292" s="38"/>
      <c r="WZ292" s="38"/>
      <c r="XA292" s="38"/>
      <c r="XB292" s="38"/>
      <c r="XC292" s="38"/>
      <c r="XD292" s="38"/>
      <c r="XE292" s="38"/>
      <c r="XF292" s="38"/>
      <c r="XG292" s="38">
        <v>10</v>
      </c>
      <c r="XH292" s="38"/>
      <c r="XI292" s="38"/>
      <c r="XJ292" s="38"/>
      <c r="XK292" s="38"/>
      <c r="XL292" s="38"/>
      <c r="XM292" s="38"/>
      <c r="XN292" s="38"/>
      <c r="XO292" s="38"/>
      <c r="XP292" s="38"/>
      <c r="XQ292" s="38"/>
      <c r="XR292" s="38"/>
      <c r="XS292" s="38"/>
      <c r="XT292" s="38"/>
      <c r="XU292" s="38"/>
      <c r="XV292" s="38"/>
      <c r="XW292" s="38">
        <v>10</v>
      </c>
      <c r="XX292" s="38"/>
      <c r="XY292" s="38"/>
      <c r="XZ292" s="38"/>
      <c r="YA292" s="38"/>
      <c r="YB292" s="38"/>
      <c r="YC292" s="38"/>
      <c r="YD292" s="38"/>
      <c r="YE292" s="38"/>
      <c r="YF292" s="38"/>
      <c r="YG292" s="38"/>
      <c r="YH292" s="38"/>
      <c r="YI292" s="38"/>
      <c r="YJ292" s="38"/>
      <c r="YK292" s="38"/>
      <c r="YL292" s="38"/>
      <c r="YM292" s="38"/>
      <c r="YN292" s="38"/>
      <c r="YO292" s="38"/>
      <c r="YP292" s="38"/>
      <c r="YQ292" s="38"/>
      <c r="YR292" s="38"/>
      <c r="YS292" s="38"/>
      <c r="YT292" s="38">
        <v>10</v>
      </c>
      <c r="YU292" s="38"/>
      <c r="YV292" s="38"/>
      <c r="YW292" s="38"/>
      <c r="YX292" s="38"/>
      <c r="YY292" s="38"/>
      <c r="YZ292" s="38"/>
      <c r="ZA292" s="38"/>
      <c r="ZB292" s="38"/>
      <c r="ZC292" s="38"/>
      <c r="ZD292" s="38"/>
      <c r="ZE292" s="38"/>
      <c r="ZF292" s="38"/>
      <c r="ZG292" s="38"/>
      <c r="ZH292" s="38"/>
      <c r="ZI292" s="38"/>
      <c r="ZJ292" s="38"/>
      <c r="ZK292" s="38"/>
      <c r="ZL292" s="38"/>
      <c r="ZM292" s="38"/>
      <c r="ZN292" s="38"/>
      <c r="ZO292" s="38"/>
      <c r="ZP292" s="38"/>
      <c r="ZQ292" s="38"/>
      <c r="ZR292" s="38"/>
      <c r="ZS292" s="38"/>
      <c r="ZT292" s="38"/>
      <c r="ZU292" s="38"/>
      <c r="ZV292" s="38"/>
      <c r="ZW292" s="38"/>
      <c r="ZX292" s="38"/>
      <c r="ZY292" s="38"/>
      <c r="ZZ292" s="38"/>
      <c r="AAA292" s="38"/>
      <c r="AAB292" s="38"/>
      <c r="AAC292" s="38"/>
      <c r="AAD292" s="38"/>
      <c r="AAE292" s="38"/>
      <c r="AAF292" s="38"/>
      <c r="AAG292" s="38"/>
      <c r="AAH292" s="38"/>
      <c r="AAI292" s="38"/>
      <c r="AAJ292" s="78">
        <f t="shared" si="26"/>
        <v>0</v>
      </c>
    </row>
    <row r="293" spans="1:984" s="5" customFormat="1" x14ac:dyDescent="0.25">
      <c r="A293" s="56" t="s">
        <v>141</v>
      </c>
      <c r="B293" s="77">
        <f t="shared" si="29"/>
        <v>0</v>
      </c>
      <c r="C293" s="69">
        <v>5</v>
      </c>
      <c r="D293" s="72">
        <v>43402</v>
      </c>
      <c r="E293" s="79">
        <v>111.07</v>
      </c>
      <c r="F293" s="79">
        <f t="shared" si="31"/>
        <v>0</v>
      </c>
      <c r="G293" s="77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  <c r="AL293" s="38"/>
      <c r="AM293" s="38"/>
      <c r="AN293" s="38"/>
      <c r="AO293" s="38"/>
      <c r="AP293" s="38"/>
      <c r="AQ293" s="38"/>
      <c r="AR293" s="38"/>
      <c r="AS293" s="38"/>
      <c r="AT293" s="38"/>
      <c r="AU293" s="38"/>
      <c r="AV293" s="38"/>
      <c r="AW293" s="38"/>
      <c r="AX293" s="38"/>
      <c r="AY293" s="38"/>
      <c r="AZ293" s="38"/>
      <c r="BA293" s="38"/>
      <c r="BB293" s="38"/>
      <c r="BC293" s="38"/>
      <c r="BD293" s="38"/>
      <c r="BE293" s="38"/>
      <c r="BF293" s="38"/>
      <c r="BG293" s="38"/>
      <c r="BH293" s="38"/>
      <c r="BI293" s="38"/>
      <c r="BJ293" s="38"/>
      <c r="BK293" s="38"/>
      <c r="BL293" s="38"/>
      <c r="BM293" s="38"/>
      <c r="BN293" s="38"/>
      <c r="BO293" s="38"/>
      <c r="BP293" s="38"/>
      <c r="BQ293" s="38"/>
      <c r="BR293" s="38"/>
      <c r="BS293" s="38"/>
      <c r="BT293" s="38"/>
      <c r="BU293" s="38"/>
      <c r="BV293" s="38"/>
      <c r="BW293" s="38"/>
      <c r="BX293" s="38"/>
      <c r="BY293" s="38"/>
      <c r="BZ293" s="38"/>
      <c r="CA293" s="38"/>
      <c r="CB293" s="38"/>
      <c r="CC293" s="38"/>
      <c r="CD293" s="38"/>
      <c r="CE293" s="38"/>
      <c r="CF293" s="38"/>
      <c r="CG293" s="38"/>
      <c r="CH293" s="38"/>
      <c r="CI293" s="38"/>
      <c r="CJ293" s="38"/>
      <c r="CK293" s="38"/>
      <c r="CL293" s="38"/>
      <c r="CM293" s="38"/>
      <c r="CN293" s="38"/>
      <c r="CO293" s="38"/>
      <c r="CP293" s="38"/>
      <c r="CQ293" s="38"/>
      <c r="CR293" s="38"/>
      <c r="CS293" s="38"/>
      <c r="CT293" s="38"/>
      <c r="CU293" s="38"/>
      <c r="CV293" s="38"/>
      <c r="CW293" s="38"/>
      <c r="CX293" s="38"/>
      <c r="CY293" s="38"/>
      <c r="CZ293" s="38"/>
      <c r="DA293" s="38"/>
      <c r="DB293" s="38"/>
      <c r="DC293" s="38"/>
      <c r="DD293" s="38"/>
      <c r="DE293" s="38"/>
      <c r="DF293" s="38"/>
      <c r="DG293" s="38"/>
      <c r="DH293" s="38"/>
      <c r="DI293" s="38"/>
      <c r="DJ293" s="38"/>
      <c r="DK293" s="38"/>
      <c r="DL293" s="38"/>
      <c r="DM293" s="38"/>
      <c r="DN293" s="38"/>
      <c r="DO293" s="38"/>
      <c r="DP293" s="38"/>
      <c r="DQ293" s="38"/>
      <c r="DR293" s="38"/>
      <c r="DS293" s="38"/>
      <c r="DT293" s="38"/>
      <c r="DU293" s="38"/>
      <c r="DV293" s="38"/>
      <c r="DW293" s="38"/>
      <c r="DX293" s="38"/>
      <c r="DY293" s="38"/>
      <c r="DZ293" s="38"/>
      <c r="EA293" s="38"/>
      <c r="EB293" s="38"/>
      <c r="EC293" s="38"/>
      <c r="ED293" s="38"/>
      <c r="EE293" s="38"/>
      <c r="EF293" s="38"/>
      <c r="EG293" s="38"/>
      <c r="EH293" s="38"/>
      <c r="EI293" s="38"/>
      <c r="EJ293" s="38"/>
      <c r="EK293" s="38"/>
      <c r="EL293" s="38"/>
      <c r="EM293" s="38"/>
      <c r="EN293" s="38"/>
      <c r="EO293" s="38"/>
      <c r="EP293" s="38"/>
      <c r="EQ293" s="38"/>
      <c r="ER293" s="38"/>
      <c r="ES293" s="38"/>
      <c r="ET293" s="38"/>
      <c r="EU293" s="38"/>
      <c r="EV293" s="38"/>
      <c r="EW293" s="38"/>
      <c r="EX293" s="38"/>
      <c r="EY293" s="38"/>
      <c r="EZ293" s="38"/>
      <c r="FA293" s="38"/>
      <c r="FB293" s="38"/>
      <c r="FC293" s="38"/>
      <c r="FD293" s="38"/>
      <c r="FE293" s="38"/>
      <c r="FF293" s="38"/>
      <c r="FG293" s="38"/>
      <c r="FH293" s="38"/>
      <c r="FI293" s="38"/>
      <c r="FJ293" s="38"/>
      <c r="FK293" s="38"/>
      <c r="FL293" s="38"/>
      <c r="FM293" s="38"/>
      <c r="FN293" s="38"/>
      <c r="FO293" s="38"/>
      <c r="FP293" s="38"/>
      <c r="FQ293" s="38"/>
      <c r="FR293" s="38"/>
      <c r="FS293" s="38"/>
      <c r="FT293" s="38"/>
      <c r="FU293" s="38"/>
      <c r="FV293" s="38"/>
      <c r="FW293" s="38"/>
      <c r="FX293" s="38"/>
      <c r="FY293" s="38"/>
      <c r="FZ293" s="38"/>
      <c r="GA293" s="38"/>
      <c r="GB293" s="38"/>
      <c r="GC293" s="38"/>
      <c r="GD293" s="38"/>
      <c r="GE293" s="38"/>
      <c r="GF293" s="38"/>
      <c r="GG293" s="38"/>
      <c r="GH293" s="38"/>
      <c r="GI293" s="38"/>
      <c r="GJ293" s="38"/>
      <c r="GK293" s="38"/>
      <c r="GL293" s="38"/>
      <c r="GM293" s="38"/>
      <c r="GN293" s="38"/>
      <c r="GO293" s="38"/>
      <c r="GP293" s="38"/>
      <c r="GQ293" s="38"/>
      <c r="GR293" s="38"/>
      <c r="GS293" s="38"/>
      <c r="GT293" s="38"/>
      <c r="GU293" s="38"/>
      <c r="GV293" s="38"/>
      <c r="GW293" s="38"/>
      <c r="GX293" s="38"/>
      <c r="GY293" s="38"/>
      <c r="GZ293" s="38"/>
      <c r="HA293" s="38"/>
      <c r="HB293" s="38"/>
      <c r="HC293" s="38"/>
      <c r="HD293" s="38"/>
      <c r="HE293" s="38"/>
      <c r="HF293" s="38"/>
      <c r="HG293" s="38"/>
      <c r="HH293" s="38"/>
      <c r="HI293" s="38"/>
      <c r="HJ293" s="38"/>
      <c r="HK293" s="38"/>
      <c r="HL293" s="38"/>
      <c r="HM293" s="38"/>
      <c r="HN293" s="38"/>
      <c r="HO293" s="38"/>
      <c r="HP293" s="38"/>
      <c r="HQ293" s="38"/>
      <c r="HR293" s="38"/>
      <c r="HS293" s="38"/>
      <c r="HT293" s="38"/>
      <c r="HU293" s="38"/>
      <c r="HV293" s="38"/>
      <c r="HW293" s="38"/>
      <c r="HX293" s="38"/>
      <c r="HY293" s="38"/>
      <c r="HZ293" s="38"/>
      <c r="IA293" s="38"/>
      <c r="IB293" s="38"/>
      <c r="IC293" s="38"/>
      <c r="ID293" s="38"/>
      <c r="IE293" s="38"/>
      <c r="IF293" s="38"/>
      <c r="IG293" s="38"/>
      <c r="IH293" s="38"/>
      <c r="II293" s="38"/>
      <c r="IJ293" s="38"/>
      <c r="IK293" s="38"/>
      <c r="IL293" s="38"/>
      <c r="IM293" s="38"/>
      <c r="IN293" s="38"/>
      <c r="IO293" s="38"/>
      <c r="IP293" s="38"/>
      <c r="IQ293" s="38"/>
      <c r="IR293" s="38"/>
      <c r="IS293" s="38"/>
      <c r="IT293" s="38"/>
      <c r="IU293" s="38"/>
      <c r="IV293" s="38"/>
      <c r="IW293" s="38"/>
      <c r="IX293" s="38"/>
      <c r="IY293" s="38"/>
      <c r="IZ293" s="38"/>
      <c r="JA293" s="38"/>
      <c r="JB293" s="38"/>
      <c r="JC293" s="38"/>
      <c r="JD293" s="38"/>
      <c r="JE293" s="38"/>
      <c r="JF293" s="38"/>
      <c r="JG293" s="38"/>
      <c r="JH293" s="38"/>
      <c r="JI293" s="38"/>
      <c r="JJ293" s="38"/>
      <c r="JK293" s="38"/>
      <c r="JL293" s="38"/>
      <c r="JM293" s="38"/>
      <c r="JN293" s="38"/>
      <c r="JO293" s="38"/>
      <c r="JP293" s="38"/>
      <c r="JQ293" s="38"/>
      <c r="JR293" s="38"/>
      <c r="JS293" s="38"/>
      <c r="JT293" s="38"/>
      <c r="JU293" s="38"/>
      <c r="JV293" s="38"/>
      <c r="JW293" s="38"/>
      <c r="JX293" s="38"/>
      <c r="JY293" s="38"/>
      <c r="JZ293" s="38"/>
      <c r="KA293" s="38"/>
      <c r="KB293" s="38"/>
      <c r="KC293" s="38"/>
      <c r="KD293" s="38"/>
      <c r="KE293" s="38"/>
      <c r="KF293" s="38"/>
      <c r="KG293" s="38"/>
      <c r="KH293" s="38"/>
      <c r="KI293" s="38"/>
      <c r="KJ293" s="38"/>
      <c r="KK293" s="38"/>
      <c r="KL293" s="38"/>
      <c r="KM293" s="38"/>
      <c r="KN293" s="38"/>
      <c r="KO293" s="38"/>
      <c r="KP293" s="38"/>
      <c r="KQ293" s="38"/>
      <c r="KR293" s="38"/>
      <c r="KS293" s="38"/>
      <c r="KT293" s="38"/>
      <c r="KU293" s="38"/>
      <c r="KV293" s="38"/>
      <c r="KW293" s="38"/>
      <c r="KX293" s="38"/>
      <c r="KY293" s="38"/>
      <c r="KZ293" s="38"/>
      <c r="LA293" s="38"/>
      <c r="LB293" s="38"/>
      <c r="LC293" s="38"/>
      <c r="LD293" s="38"/>
      <c r="LE293" s="38"/>
      <c r="LF293" s="38"/>
      <c r="LG293" s="38"/>
      <c r="LH293" s="38"/>
      <c r="LI293" s="38"/>
      <c r="LJ293" s="38"/>
      <c r="LK293" s="38"/>
      <c r="LL293" s="38"/>
      <c r="LM293" s="38"/>
      <c r="LN293" s="38"/>
      <c r="LO293" s="38"/>
      <c r="LP293" s="38"/>
      <c r="LQ293" s="38"/>
      <c r="LR293" s="38"/>
      <c r="LS293" s="38"/>
      <c r="LT293" s="38"/>
      <c r="LU293" s="38"/>
      <c r="LV293" s="38"/>
      <c r="LW293" s="38"/>
      <c r="LX293" s="38"/>
      <c r="LY293" s="38"/>
      <c r="LZ293" s="38"/>
      <c r="MA293" s="38"/>
      <c r="MB293" s="38"/>
      <c r="MC293" s="38"/>
      <c r="MD293" s="38"/>
      <c r="ME293" s="38"/>
      <c r="MF293" s="38"/>
      <c r="MG293" s="38"/>
      <c r="MH293" s="38"/>
      <c r="MI293" s="38"/>
      <c r="MJ293" s="38"/>
      <c r="MK293" s="38"/>
      <c r="ML293" s="38"/>
      <c r="MM293" s="38"/>
      <c r="MN293" s="38"/>
      <c r="MO293" s="38"/>
      <c r="MP293" s="38"/>
      <c r="MQ293" s="38"/>
      <c r="MR293" s="38"/>
      <c r="MS293" s="38"/>
      <c r="MT293" s="38"/>
      <c r="MU293" s="38"/>
      <c r="MV293" s="38"/>
      <c r="MW293" s="38"/>
      <c r="MX293" s="38"/>
      <c r="MY293" s="38"/>
      <c r="MZ293" s="38"/>
      <c r="NA293" s="38"/>
      <c r="NB293" s="38"/>
      <c r="NC293" s="38"/>
      <c r="ND293" s="38"/>
      <c r="NE293" s="38"/>
      <c r="NF293" s="38"/>
      <c r="NG293" s="38"/>
      <c r="NH293" s="38"/>
      <c r="NI293" s="38"/>
      <c r="NJ293" s="38"/>
      <c r="NK293" s="38"/>
      <c r="NL293" s="38"/>
      <c r="NM293" s="38"/>
      <c r="NN293" s="38"/>
      <c r="NO293" s="38"/>
      <c r="NP293" s="38"/>
      <c r="NQ293" s="38"/>
      <c r="NR293" s="38"/>
      <c r="NS293" s="38"/>
      <c r="NT293" s="38"/>
      <c r="NU293" s="38"/>
      <c r="NV293" s="38"/>
      <c r="NW293" s="38"/>
      <c r="NX293" s="38"/>
      <c r="NY293" s="38"/>
      <c r="NZ293" s="38"/>
      <c r="OA293" s="38"/>
      <c r="OB293" s="38"/>
      <c r="OC293" s="38"/>
      <c r="OD293" s="38"/>
      <c r="OE293" s="38"/>
      <c r="OF293" s="38"/>
      <c r="OG293" s="38"/>
      <c r="OH293" s="38"/>
      <c r="OI293" s="38"/>
      <c r="OJ293" s="38"/>
      <c r="OK293" s="38"/>
      <c r="OL293" s="38"/>
      <c r="OM293" s="38"/>
      <c r="ON293" s="38"/>
      <c r="OO293" s="38"/>
      <c r="OP293" s="38"/>
      <c r="OQ293" s="38"/>
      <c r="OR293" s="38"/>
      <c r="OS293" s="38"/>
      <c r="OT293" s="38"/>
      <c r="OU293" s="38"/>
      <c r="OV293" s="38"/>
      <c r="OW293" s="38"/>
      <c r="OX293" s="38"/>
      <c r="OY293" s="38"/>
      <c r="OZ293" s="38"/>
      <c r="PA293" s="38"/>
      <c r="PB293" s="38"/>
      <c r="PC293" s="38"/>
      <c r="PD293" s="38"/>
      <c r="PE293" s="38"/>
      <c r="PF293" s="38"/>
      <c r="PG293" s="38"/>
      <c r="PH293" s="38"/>
      <c r="PI293" s="38"/>
      <c r="PJ293" s="38"/>
      <c r="PK293" s="38"/>
      <c r="PL293" s="38"/>
      <c r="PM293" s="38"/>
      <c r="PN293" s="38"/>
      <c r="PO293" s="38"/>
      <c r="PP293" s="38"/>
      <c r="PQ293" s="38"/>
      <c r="PR293" s="38"/>
      <c r="PS293" s="38"/>
      <c r="PT293" s="38"/>
      <c r="PU293" s="38"/>
      <c r="PV293" s="38"/>
      <c r="PW293" s="38"/>
      <c r="PX293" s="38"/>
      <c r="PY293" s="38"/>
      <c r="PZ293" s="38"/>
      <c r="QA293" s="38"/>
      <c r="QB293" s="38"/>
      <c r="QC293" s="38"/>
      <c r="QD293" s="38"/>
      <c r="QE293" s="38"/>
      <c r="QF293" s="38"/>
      <c r="QG293" s="38"/>
      <c r="QH293" s="38"/>
      <c r="QI293" s="38"/>
      <c r="QJ293" s="38"/>
      <c r="QK293" s="38"/>
      <c r="QL293" s="38"/>
      <c r="QM293" s="38"/>
      <c r="QN293" s="38"/>
      <c r="QO293" s="38"/>
      <c r="QP293" s="38"/>
      <c r="QQ293" s="38"/>
      <c r="QR293" s="38"/>
      <c r="QS293" s="38"/>
      <c r="QT293" s="38"/>
      <c r="QU293" s="38"/>
      <c r="QV293" s="38"/>
      <c r="QW293" s="38"/>
      <c r="QX293" s="38"/>
      <c r="QY293" s="38"/>
      <c r="QZ293" s="38"/>
      <c r="RA293" s="38"/>
      <c r="RB293" s="38"/>
      <c r="RC293" s="38"/>
      <c r="RD293" s="38"/>
      <c r="RE293" s="38"/>
      <c r="RF293" s="38"/>
      <c r="RG293" s="38"/>
      <c r="RH293" s="38"/>
      <c r="RI293" s="38"/>
      <c r="RJ293" s="38"/>
      <c r="RK293" s="38"/>
      <c r="RL293" s="38"/>
      <c r="RM293" s="38"/>
      <c r="RN293" s="38"/>
      <c r="RO293" s="38"/>
      <c r="RP293" s="38"/>
      <c r="RQ293" s="38"/>
      <c r="RR293" s="38"/>
      <c r="RS293" s="38"/>
      <c r="RT293" s="38"/>
      <c r="RU293" s="38"/>
      <c r="RV293" s="38"/>
      <c r="RW293" s="38"/>
      <c r="RX293" s="38"/>
      <c r="RY293" s="38"/>
      <c r="RZ293" s="38"/>
      <c r="SA293" s="38"/>
      <c r="SB293" s="38"/>
      <c r="SC293" s="38"/>
      <c r="SD293" s="38"/>
      <c r="SE293" s="38"/>
      <c r="SF293" s="38"/>
      <c r="SG293" s="38"/>
      <c r="SH293" s="38"/>
      <c r="SI293" s="38"/>
      <c r="SJ293" s="38"/>
      <c r="SK293" s="38"/>
      <c r="SL293" s="38"/>
      <c r="SM293" s="38"/>
      <c r="SN293" s="38"/>
      <c r="SO293" s="38"/>
      <c r="SP293" s="38"/>
      <c r="SQ293" s="38"/>
      <c r="SR293" s="38"/>
      <c r="SS293" s="38"/>
      <c r="ST293" s="38"/>
      <c r="SU293" s="38"/>
      <c r="SV293" s="38"/>
      <c r="SW293" s="38"/>
      <c r="SX293" s="38"/>
      <c r="SY293" s="38"/>
      <c r="SZ293" s="38"/>
      <c r="TA293" s="38"/>
      <c r="TB293" s="38"/>
      <c r="TC293" s="38"/>
      <c r="TD293" s="38"/>
      <c r="TE293" s="38"/>
      <c r="TF293" s="38"/>
      <c r="TG293" s="38"/>
      <c r="TH293" s="38"/>
      <c r="TI293" s="38"/>
      <c r="TJ293" s="38"/>
      <c r="TK293" s="38"/>
      <c r="TL293" s="38"/>
      <c r="TM293" s="38"/>
      <c r="TN293" s="38"/>
      <c r="TO293" s="38"/>
      <c r="TP293" s="38"/>
      <c r="TQ293" s="38"/>
      <c r="TR293" s="38"/>
      <c r="TS293" s="38"/>
      <c r="TT293" s="38"/>
      <c r="TU293" s="38"/>
      <c r="TV293" s="38"/>
      <c r="TW293" s="38"/>
      <c r="TX293" s="38"/>
      <c r="TY293" s="38"/>
      <c r="TZ293" s="38"/>
      <c r="UA293" s="38"/>
      <c r="UB293" s="38"/>
      <c r="UC293" s="38"/>
      <c r="UD293" s="38"/>
      <c r="UE293" s="38"/>
      <c r="UF293" s="38"/>
      <c r="UG293" s="38"/>
      <c r="UH293" s="38"/>
      <c r="UI293" s="38"/>
      <c r="UJ293" s="38"/>
      <c r="UK293" s="38"/>
      <c r="UL293" s="38"/>
      <c r="UM293" s="38"/>
      <c r="UN293" s="38"/>
      <c r="UO293" s="38"/>
      <c r="UP293" s="38"/>
      <c r="UQ293" s="38"/>
      <c r="UR293" s="38"/>
      <c r="US293" s="38"/>
      <c r="UT293" s="38"/>
      <c r="UU293" s="38">
        <v>10</v>
      </c>
      <c r="UV293" s="38"/>
      <c r="UW293" s="38"/>
      <c r="UX293" s="38"/>
      <c r="UY293" s="38"/>
      <c r="UZ293" s="38"/>
      <c r="VA293" s="38"/>
      <c r="VB293" s="38"/>
      <c r="VC293" s="38"/>
      <c r="VD293" s="38"/>
      <c r="VE293" s="38"/>
      <c r="VF293" s="38"/>
      <c r="VG293" s="38"/>
      <c r="VH293" s="38"/>
      <c r="VI293" s="38"/>
      <c r="VJ293" s="38"/>
      <c r="VK293" s="38"/>
      <c r="VL293" s="38"/>
      <c r="VM293" s="38"/>
      <c r="VN293" s="38"/>
      <c r="VO293" s="38"/>
      <c r="VP293" s="38"/>
      <c r="VQ293" s="38"/>
      <c r="VR293" s="38"/>
      <c r="VS293" s="38"/>
      <c r="VT293" s="38"/>
      <c r="VU293" s="38"/>
      <c r="VV293" s="38"/>
      <c r="VW293" s="38"/>
      <c r="VX293" s="38"/>
      <c r="VY293" s="38"/>
      <c r="VZ293" s="38"/>
      <c r="WA293" s="38"/>
      <c r="WB293" s="38">
        <v>5</v>
      </c>
      <c r="WC293" s="38"/>
      <c r="WD293" s="38"/>
      <c r="WE293" s="38"/>
      <c r="WF293" s="38"/>
      <c r="WG293" s="38"/>
      <c r="WH293" s="38"/>
      <c r="WI293" s="38"/>
      <c r="WJ293" s="38"/>
      <c r="WK293" s="38"/>
      <c r="WL293" s="38"/>
      <c r="WM293" s="38"/>
      <c r="WN293" s="38"/>
      <c r="WO293" s="38"/>
      <c r="WP293" s="38"/>
      <c r="WQ293" s="38"/>
      <c r="WR293" s="38"/>
      <c r="WS293" s="38"/>
      <c r="WT293" s="38"/>
      <c r="WU293" s="38"/>
      <c r="WV293" s="38"/>
      <c r="WW293" s="38"/>
      <c r="WX293" s="38"/>
      <c r="WY293" s="38"/>
      <c r="WZ293" s="38"/>
      <c r="XA293" s="38"/>
      <c r="XB293" s="38"/>
      <c r="XC293" s="38"/>
      <c r="XD293" s="38"/>
      <c r="XE293" s="38"/>
      <c r="XF293" s="38"/>
      <c r="XG293" s="38"/>
      <c r="XH293" s="38"/>
      <c r="XI293" s="38"/>
      <c r="XJ293" s="38"/>
      <c r="XK293" s="38"/>
      <c r="XL293" s="38"/>
      <c r="XM293" s="38"/>
      <c r="XN293" s="38"/>
      <c r="XO293" s="38"/>
      <c r="XP293" s="38"/>
      <c r="XQ293" s="38"/>
      <c r="XR293" s="38"/>
      <c r="XS293" s="38"/>
      <c r="XT293" s="38"/>
      <c r="XU293" s="38"/>
      <c r="XV293" s="38"/>
      <c r="XW293" s="38"/>
      <c r="XX293" s="38"/>
      <c r="XY293" s="38"/>
      <c r="XZ293" s="38"/>
      <c r="YA293" s="38"/>
      <c r="YB293" s="38"/>
      <c r="YC293" s="38"/>
      <c r="YD293" s="38"/>
      <c r="YE293" s="38"/>
      <c r="YF293" s="38"/>
      <c r="YG293" s="38"/>
      <c r="YH293" s="38"/>
      <c r="YI293" s="38"/>
      <c r="YJ293" s="38"/>
      <c r="YK293" s="38"/>
      <c r="YL293" s="38"/>
      <c r="YM293" s="38"/>
      <c r="YN293" s="38"/>
      <c r="YO293" s="38"/>
      <c r="YP293" s="38"/>
      <c r="YQ293" s="38"/>
      <c r="YR293" s="38"/>
      <c r="YS293" s="38"/>
      <c r="YT293" s="38"/>
      <c r="YU293" s="38"/>
      <c r="YV293" s="38"/>
      <c r="YW293" s="38"/>
      <c r="YX293" s="38"/>
      <c r="YY293" s="38"/>
      <c r="YZ293" s="38"/>
      <c r="ZA293" s="38"/>
      <c r="ZB293" s="38"/>
      <c r="ZC293" s="38"/>
      <c r="ZD293" s="38"/>
      <c r="ZE293" s="38"/>
      <c r="ZF293" s="38"/>
      <c r="ZG293" s="38"/>
      <c r="ZH293" s="38"/>
      <c r="ZI293" s="38"/>
      <c r="ZJ293" s="38"/>
      <c r="ZK293" s="38"/>
      <c r="ZL293" s="38"/>
      <c r="ZM293" s="38"/>
      <c r="ZN293" s="38"/>
      <c r="ZO293" s="38"/>
      <c r="ZP293" s="38"/>
      <c r="ZQ293" s="38"/>
      <c r="ZR293" s="38"/>
      <c r="ZS293" s="38"/>
      <c r="ZT293" s="38"/>
      <c r="ZU293" s="38"/>
      <c r="ZV293" s="38"/>
      <c r="ZW293" s="38"/>
      <c r="ZX293" s="38">
        <v>5</v>
      </c>
      <c r="ZY293" s="38"/>
      <c r="ZZ293" s="38"/>
      <c r="AAA293" s="38"/>
      <c r="AAB293" s="38"/>
      <c r="AAC293" s="38"/>
      <c r="AAD293" s="38"/>
      <c r="AAE293" s="38"/>
      <c r="AAF293" s="38"/>
      <c r="AAG293" s="38"/>
      <c r="AAH293" s="38"/>
      <c r="AAI293" s="38"/>
      <c r="AAJ293" s="78">
        <f t="shared" si="26"/>
        <v>0</v>
      </c>
    </row>
    <row r="294" spans="1:984" s="5" customFormat="1" ht="12" customHeight="1" x14ac:dyDescent="0.25">
      <c r="A294" s="43" t="s">
        <v>104</v>
      </c>
      <c r="B294" s="77">
        <f t="shared" si="29"/>
        <v>0</v>
      </c>
      <c r="C294" s="69">
        <v>5</v>
      </c>
      <c r="D294" s="72">
        <v>43374</v>
      </c>
      <c r="E294" s="79">
        <v>109.03</v>
      </c>
      <c r="F294" s="79">
        <f t="shared" si="31"/>
        <v>0</v>
      </c>
      <c r="G294" s="77">
        <v>20</v>
      </c>
      <c r="H294" s="38"/>
      <c r="I294" s="38"/>
      <c r="J294" s="38"/>
      <c r="K294" s="38"/>
      <c r="L294" s="38"/>
      <c r="M294" s="38"/>
      <c r="N294" s="38">
        <v>20</v>
      </c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  <c r="AL294" s="38"/>
      <c r="AM294" s="38"/>
      <c r="AN294" s="38"/>
      <c r="AO294" s="38"/>
      <c r="AP294" s="38"/>
      <c r="AQ294" s="38"/>
      <c r="AR294" s="38"/>
      <c r="AS294" s="38"/>
      <c r="AT294" s="38"/>
      <c r="AU294" s="38"/>
      <c r="AV294" s="38"/>
      <c r="AW294" s="38"/>
      <c r="AX294" s="38"/>
      <c r="AY294" s="38"/>
      <c r="AZ294" s="38"/>
      <c r="BA294" s="38"/>
      <c r="BB294" s="38"/>
      <c r="BC294" s="38"/>
      <c r="BD294" s="38"/>
      <c r="BE294" s="38"/>
      <c r="BF294" s="38"/>
      <c r="BG294" s="38"/>
      <c r="BH294" s="38"/>
      <c r="BI294" s="38"/>
      <c r="BJ294" s="38"/>
      <c r="BK294" s="38"/>
      <c r="BL294" s="38"/>
      <c r="BM294" s="38"/>
      <c r="BN294" s="38"/>
      <c r="BO294" s="38"/>
      <c r="BP294" s="38"/>
      <c r="BQ294" s="38"/>
      <c r="BR294" s="38"/>
      <c r="BS294" s="38"/>
      <c r="BT294" s="38"/>
      <c r="BU294" s="38"/>
      <c r="BV294" s="38"/>
      <c r="BW294" s="38"/>
      <c r="BX294" s="38"/>
      <c r="BY294" s="38"/>
      <c r="BZ294" s="38"/>
      <c r="CA294" s="38"/>
      <c r="CB294" s="38"/>
      <c r="CC294" s="38"/>
      <c r="CD294" s="38"/>
      <c r="CE294" s="38"/>
      <c r="CF294" s="38"/>
      <c r="CG294" s="38"/>
      <c r="CH294" s="38"/>
      <c r="CI294" s="38"/>
      <c r="CJ294" s="38"/>
      <c r="CK294" s="38"/>
      <c r="CL294" s="38"/>
      <c r="CM294" s="38"/>
      <c r="CN294" s="38"/>
      <c r="CO294" s="38"/>
      <c r="CP294" s="38"/>
      <c r="CQ294" s="38"/>
      <c r="CR294" s="38"/>
      <c r="CS294" s="38"/>
      <c r="CT294" s="38"/>
      <c r="CU294" s="38"/>
      <c r="CV294" s="38"/>
      <c r="CW294" s="38"/>
      <c r="CX294" s="38"/>
      <c r="CY294" s="38"/>
      <c r="CZ294" s="38"/>
      <c r="DA294" s="38"/>
      <c r="DB294" s="38"/>
      <c r="DC294" s="38"/>
      <c r="DD294" s="38"/>
      <c r="DE294" s="38"/>
      <c r="DF294" s="38"/>
      <c r="DG294" s="38"/>
      <c r="DH294" s="38"/>
      <c r="DI294" s="38"/>
      <c r="DJ294" s="38"/>
      <c r="DK294" s="38"/>
      <c r="DL294" s="38"/>
      <c r="DM294" s="38"/>
      <c r="DN294" s="38"/>
      <c r="DO294" s="38"/>
      <c r="DP294" s="38"/>
      <c r="DQ294" s="38"/>
      <c r="DR294" s="38"/>
      <c r="DS294" s="38"/>
      <c r="DT294" s="38"/>
      <c r="DU294" s="38"/>
      <c r="DV294" s="38"/>
      <c r="DW294" s="38"/>
      <c r="DX294" s="38"/>
      <c r="DY294" s="38">
        <v>20</v>
      </c>
      <c r="DZ294" s="38"/>
      <c r="EA294" s="38">
        <v>25</v>
      </c>
      <c r="EB294" s="38"/>
      <c r="EC294" s="38"/>
      <c r="ED294" s="38"/>
      <c r="EE294" s="38"/>
      <c r="EF294" s="38"/>
      <c r="EG294" s="38"/>
      <c r="EH294" s="38"/>
      <c r="EI294" s="38"/>
      <c r="EJ294" s="38"/>
      <c r="EK294" s="38"/>
      <c r="EL294" s="38"/>
      <c r="EM294" s="38"/>
      <c r="EN294" s="38"/>
      <c r="EO294" s="38"/>
      <c r="EP294" s="38"/>
      <c r="EQ294" s="38"/>
      <c r="ER294" s="38"/>
      <c r="ES294" s="38"/>
      <c r="ET294" s="38"/>
      <c r="EU294" s="38"/>
      <c r="EV294" s="38"/>
      <c r="EW294" s="38"/>
      <c r="EX294" s="38"/>
      <c r="EY294" s="38"/>
      <c r="EZ294" s="38"/>
      <c r="FA294" s="38"/>
      <c r="FB294" s="38"/>
      <c r="FC294" s="38">
        <v>5</v>
      </c>
      <c r="FD294" s="38"/>
      <c r="FE294" s="38"/>
      <c r="FF294" s="38"/>
      <c r="FG294" s="38"/>
      <c r="FH294" s="38"/>
      <c r="FI294" s="38"/>
      <c r="FJ294" s="38"/>
      <c r="FK294" s="38"/>
      <c r="FL294" s="38"/>
      <c r="FM294" s="38"/>
      <c r="FN294" s="38"/>
      <c r="FO294" s="38"/>
      <c r="FP294" s="38"/>
      <c r="FQ294" s="38"/>
      <c r="FR294" s="38"/>
      <c r="FS294" s="38"/>
      <c r="FT294" s="38"/>
      <c r="FU294" s="38"/>
      <c r="FV294" s="38"/>
      <c r="FW294" s="38"/>
      <c r="FX294" s="38"/>
      <c r="FY294" s="38"/>
      <c r="FZ294" s="38"/>
      <c r="GA294" s="38"/>
      <c r="GB294" s="38"/>
      <c r="GC294" s="38"/>
      <c r="GD294" s="38"/>
      <c r="GE294" s="38"/>
      <c r="GF294" s="38"/>
      <c r="GG294" s="38">
        <v>25</v>
      </c>
      <c r="GH294" s="38"/>
      <c r="GI294" s="38"/>
      <c r="GJ294" s="38"/>
      <c r="GK294" s="38"/>
      <c r="GL294" s="38">
        <v>10</v>
      </c>
      <c r="GM294" s="38"/>
      <c r="GN294" s="38"/>
      <c r="GO294" s="38"/>
      <c r="GP294" s="38"/>
      <c r="GQ294" s="38"/>
      <c r="GR294" s="38"/>
      <c r="GS294" s="38"/>
      <c r="GT294" s="38"/>
      <c r="GU294" s="38"/>
      <c r="GV294" s="38"/>
      <c r="GW294" s="38"/>
      <c r="GX294" s="38"/>
      <c r="GY294" s="38"/>
      <c r="GZ294" s="38"/>
      <c r="HA294" s="38"/>
      <c r="HB294" s="38"/>
      <c r="HC294" s="38"/>
      <c r="HD294" s="38"/>
      <c r="HE294" s="38"/>
      <c r="HF294" s="38"/>
      <c r="HG294" s="38"/>
      <c r="HH294" s="38"/>
      <c r="HI294" s="38"/>
      <c r="HJ294" s="38"/>
      <c r="HK294" s="38"/>
      <c r="HL294" s="38"/>
      <c r="HM294" s="38"/>
      <c r="HN294" s="38"/>
      <c r="HO294" s="38">
        <v>25</v>
      </c>
      <c r="HP294" s="38"/>
      <c r="HQ294" s="38"/>
      <c r="HR294" s="38"/>
      <c r="HS294" s="38"/>
      <c r="HT294" s="38"/>
      <c r="HU294" s="38"/>
      <c r="HV294" s="38"/>
      <c r="HW294" s="38"/>
      <c r="HX294" s="38"/>
      <c r="HY294" s="38"/>
      <c r="HZ294" s="38"/>
      <c r="IA294" s="38"/>
      <c r="IB294" s="38"/>
      <c r="IC294" s="38"/>
      <c r="ID294" s="38"/>
      <c r="IE294" s="38"/>
      <c r="IF294" s="38"/>
      <c r="IG294" s="38"/>
      <c r="IH294" s="38"/>
      <c r="II294" s="38"/>
      <c r="IJ294" s="38"/>
      <c r="IK294" s="38"/>
      <c r="IL294" s="38"/>
      <c r="IM294" s="38"/>
      <c r="IN294" s="38"/>
      <c r="IO294" s="38"/>
      <c r="IP294" s="38"/>
      <c r="IQ294" s="38"/>
      <c r="IR294" s="38"/>
      <c r="IS294" s="38"/>
      <c r="IT294" s="38"/>
      <c r="IU294" s="38"/>
      <c r="IV294" s="38"/>
      <c r="IW294" s="38"/>
      <c r="IX294" s="38"/>
      <c r="IY294" s="38"/>
      <c r="IZ294" s="38"/>
      <c r="JA294" s="38"/>
      <c r="JB294" s="38"/>
      <c r="JC294" s="38"/>
      <c r="JD294" s="38"/>
      <c r="JE294" s="38"/>
      <c r="JF294" s="38"/>
      <c r="JG294" s="38"/>
      <c r="JH294" s="38"/>
      <c r="JI294" s="38"/>
      <c r="JJ294" s="38"/>
      <c r="JK294" s="38"/>
      <c r="JL294" s="38"/>
      <c r="JM294" s="38"/>
      <c r="JN294" s="38"/>
      <c r="JO294" s="38"/>
      <c r="JP294" s="38"/>
      <c r="JQ294" s="38"/>
      <c r="JR294" s="38"/>
      <c r="JS294" s="38"/>
      <c r="JT294" s="38"/>
      <c r="JU294" s="38"/>
      <c r="JV294" s="38"/>
      <c r="JW294" s="38"/>
      <c r="JX294" s="38"/>
      <c r="JY294" s="38"/>
      <c r="JZ294" s="38"/>
      <c r="KA294" s="38"/>
      <c r="KB294" s="38"/>
      <c r="KC294" s="38"/>
      <c r="KD294" s="38"/>
      <c r="KE294" s="38"/>
      <c r="KF294" s="38"/>
      <c r="KG294" s="38"/>
      <c r="KH294" s="38"/>
      <c r="KI294" s="38"/>
      <c r="KJ294" s="38"/>
      <c r="KK294" s="38"/>
      <c r="KL294" s="38"/>
      <c r="KM294" s="38"/>
      <c r="KN294" s="38"/>
      <c r="KO294" s="38"/>
      <c r="KP294" s="38"/>
      <c r="KQ294" s="38"/>
      <c r="KR294" s="38"/>
      <c r="KS294" s="38"/>
      <c r="KT294" s="38"/>
      <c r="KU294" s="38"/>
      <c r="KV294" s="38"/>
      <c r="KW294" s="38"/>
      <c r="KX294" s="38"/>
      <c r="KY294" s="38"/>
      <c r="KZ294" s="38"/>
      <c r="LA294" s="38"/>
      <c r="LB294" s="38"/>
      <c r="LC294" s="38"/>
      <c r="LD294" s="38"/>
      <c r="LE294" s="38"/>
      <c r="LF294" s="38"/>
      <c r="LG294" s="38"/>
      <c r="LH294" s="38"/>
      <c r="LI294" s="38"/>
      <c r="LJ294" s="38"/>
      <c r="LK294" s="38"/>
      <c r="LL294" s="38"/>
      <c r="LM294" s="38"/>
      <c r="LN294" s="38"/>
      <c r="LO294" s="38"/>
      <c r="LP294" s="38"/>
      <c r="LQ294" s="38"/>
      <c r="LR294" s="38"/>
      <c r="LS294" s="38"/>
      <c r="LT294" s="38"/>
      <c r="LU294" s="38"/>
      <c r="LV294" s="38"/>
      <c r="LW294" s="38"/>
      <c r="LX294" s="38"/>
      <c r="LY294" s="38"/>
      <c r="LZ294" s="38"/>
      <c r="MA294" s="38"/>
      <c r="MB294" s="38"/>
      <c r="MC294" s="38"/>
      <c r="MD294" s="38"/>
      <c r="ME294" s="38"/>
      <c r="MF294" s="38"/>
      <c r="MG294" s="38"/>
      <c r="MH294" s="38"/>
      <c r="MI294" s="38"/>
      <c r="MJ294" s="38"/>
      <c r="MK294" s="38"/>
      <c r="ML294" s="38"/>
      <c r="MM294" s="38"/>
      <c r="MN294" s="38"/>
      <c r="MO294" s="38"/>
      <c r="MP294" s="38"/>
      <c r="MQ294" s="38"/>
      <c r="MR294" s="38"/>
      <c r="MS294" s="38"/>
      <c r="MT294" s="38"/>
      <c r="MU294" s="38"/>
      <c r="MV294" s="38"/>
      <c r="MW294" s="38"/>
      <c r="MX294" s="38"/>
      <c r="MY294" s="38"/>
      <c r="MZ294" s="38"/>
      <c r="NA294" s="38"/>
      <c r="NB294" s="38"/>
      <c r="NC294" s="38"/>
      <c r="ND294" s="38"/>
      <c r="NE294" s="38"/>
      <c r="NF294" s="38"/>
      <c r="NG294" s="38"/>
      <c r="NH294" s="38"/>
      <c r="NI294" s="38"/>
      <c r="NJ294" s="38"/>
      <c r="NK294" s="38"/>
      <c r="NL294" s="38"/>
      <c r="NM294" s="38"/>
      <c r="NN294" s="38"/>
      <c r="NO294" s="38"/>
      <c r="NP294" s="38"/>
      <c r="NQ294" s="38"/>
      <c r="NR294" s="38"/>
      <c r="NS294" s="38"/>
      <c r="NT294" s="38"/>
      <c r="NU294" s="38"/>
      <c r="NV294" s="38"/>
      <c r="NW294" s="38"/>
      <c r="NX294" s="38"/>
      <c r="NY294" s="38"/>
      <c r="NZ294" s="38"/>
      <c r="OA294" s="38"/>
      <c r="OB294" s="38"/>
      <c r="OC294" s="38"/>
      <c r="OD294" s="38"/>
      <c r="OE294" s="38"/>
      <c r="OF294" s="38"/>
      <c r="OG294" s="38"/>
      <c r="OH294" s="38"/>
      <c r="OI294" s="38"/>
      <c r="OJ294" s="38">
        <v>20</v>
      </c>
      <c r="OK294" s="38"/>
      <c r="OL294" s="38"/>
      <c r="OM294" s="38"/>
      <c r="ON294" s="38"/>
      <c r="OO294" s="38"/>
      <c r="OP294" s="38">
        <v>20</v>
      </c>
      <c r="OQ294" s="38"/>
      <c r="OR294" s="38"/>
      <c r="OS294" s="38"/>
      <c r="OT294" s="38"/>
      <c r="OU294" s="38"/>
      <c r="OV294" s="38"/>
      <c r="OW294" s="38"/>
      <c r="OX294" s="38"/>
      <c r="OY294" s="38"/>
      <c r="OZ294" s="38"/>
      <c r="PA294" s="38"/>
      <c r="PB294" s="38">
        <v>5</v>
      </c>
      <c r="PC294" s="38"/>
      <c r="PD294" s="38"/>
      <c r="PE294" s="38"/>
      <c r="PF294" s="38"/>
      <c r="PG294" s="38"/>
      <c r="PH294" s="38"/>
      <c r="PI294" s="38"/>
      <c r="PJ294" s="38"/>
      <c r="PK294" s="38"/>
      <c r="PL294" s="38"/>
      <c r="PM294" s="38"/>
      <c r="PN294" s="38"/>
      <c r="PO294" s="38"/>
      <c r="PP294" s="38"/>
      <c r="PQ294" s="38"/>
      <c r="PR294" s="38"/>
      <c r="PS294" s="38"/>
      <c r="PT294" s="38"/>
      <c r="PU294" s="38"/>
      <c r="PV294" s="38"/>
      <c r="PW294" s="38"/>
      <c r="PX294" s="38"/>
      <c r="PY294" s="38"/>
      <c r="PZ294" s="38"/>
      <c r="QA294" s="38"/>
      <c r="QB294" s="38"/>
      <c r="QC294" s="38"/>
      <c r="QD294" s="38"/>
      <c r="QE294" s="38"/>
      <c r="QF294" s="38"/>
      <c r="QG294" s="38"/>
      <c r="QH294" s="38"/>
      <c r="QI294" s="38"/>
      <c r="QJ294" s="38"/>
      <c r="QK294" s="38"/>
      <c r="QL294" s="38"/>
      <c r="QM294" s="38"/>
      <c r="QN294" s="38"/>
      <c r="QO294" s="38"/>
      <c r="QP294" s="38"/>
      <c r="QQ294" s="38"/>
      <c r="QR294" s="38"/>
      <c r="QS294" s="38"/>
      <c r="QT294" s="38">
        <v>5</v>
      </c>
      <c r="QU294" s="38"/>
      <c r="QV294" s="38"/>
      <c r="QW294" s="38"/>
      <c r="QX294" s="38"/>
      <c r="QY294" s="38"/>
      <c r="QZ294" s="38"/>
      <c r="RA294" s="38"/>
      <c r="RB294" s="38"/>
      <c r="RC294" s="38"/>
      <c r="RD294" s="38"/>
      <c r="RE294" s="38"/>
      <c r="RF294" s="38"/>
      <c r="RG294" s="38"/>
      <c r="RH294" s="38"/>
      <c r="RI294" s="38"/>
      <c r="RJ294" s="38"/>
      <c r="RK294" s="38"/>
      <c r="RL294" s="38"/>
      <c r="RM294" s="38"/>
      <c r="RN294" s="38"/>
      <c r="RO294" s="38"/>
      <c r="RP294" s="38"/>
      <c r="RQ294" s="38"/>
      <c r="RR294" s="38"/>
      <c r="RS294" s="38"/>
      <c r="RT294" s="38"/>
      <c r="RU294" s="38"/>
      <c r="RV294" s="38"/>
      <c r="RW294" s="38"/>
      <c r="RX294" s="38"/>
      <c r="RY294" s="38"/>
      <c r="RZ294" s="38"/>
      <c r="SA294" s="38"/>
      <c r="SB294" s="38"/>
      <c r="SC294" s="38"/>
      <c r="SD294" s="38"/>
      <c r="SE294" s="38"/>
      <c r="SF294" s="38"/>
      <c r="SG294" s="38"/>
      <c r="SH294" s="38"/>
      <c r="SI294" s="38"/>
      <c r="SJ294" s="38"/>
      <c r="SK294" s="38"/>
      <c r="SL294" s="38"/>
      <c r="SM294" s="38"/>
      <c r="SN294" s="38"/>
      <c r="SO294" s="38"/>
      <c r="SP294" s="38"/>
      <c r="SQ294" s="38"/>
      <c r="SR294" s="38"/>
      <c r="SS294" s="38"/>
      <c r="ST294" s="38"/>
      <c r="SU294" s="38"/>
      <c r="SV294" s="38"/>
      <c r="SW294" s="38"/>
      <c r="SX294" s="38"/>
      <c r="SY294" s="38"/>
      <c r="SZ294" s="38"/>
      <c r="TA294" s="38"/>
      <c r="TB294" s="38"/>
      <c r="TC294" s="38"/>
      <c r="TD294" s="38">
        <v>30</v>
      </c>
      <c r="TE294" s="38"/>
      <c r="TF294" s="38"/>
      <c r="TG294" s="38"/>
      <c r="TH294" s="38"/>
      <c r="TI294" s="38"/>
      <c r="TJ294" s="38"/>
      <c r="TK294" s="38"/>
      <c r="TL294" s="38"/>
      <c r="TM294" s="38"/>
      <c r="TN294" s="38"/>
      <c r="TO294" s="38"/>
      <c r="TP294" s="38"/>
      <c r="TQ294" s="38"/>
      <c r="TR294" s="38"/>
      <c r="TS294" s="38"/>
      <c r="TT294" s="38"/>
      <c r="TU294" s="38"/>
      <c r="TV294" s="38"/>
      <c r="TW294" s="38"/>
      <c r="TX294" s="38"/>
      <c r="TY294" s="38"/>
      <c r="TZ294" s="38"/>
      <c r="UA294" s="38"/>
      <c r="UB294" s="38"/>
      <c r="UC294" s="38"/>
      <c r="UD294" s="38"/>
      <c r="UE294" s="38"/>
      <c r="UF294" s="38"/>
      <c r="UG294" s="38"/>
      <c r="UH294" s="38"/>
      <c r="UI294" s="38"/>
      <c r="UJ294" s="38"/>
      <c r="UK294" s="38"/>
      <c r="UL294" s="38"/>
      <c r="UM294" s="38"/>
      <c r="UN294" s="38"/>
      <c r="UO294" s="38"/>
      <c r="UP294" s="38"/>
      <c r="UQ294" s="38"/>
      <c r="UR294" s="38"/>
      <c r="US294" s="38"/>
      <c r="UT294" s="38"/>
      <c r="UU294" s="38"/>
      <c r="UV294" s="38"/>
      <c r="UW294" s="38"/>
      <c r="UX294" s="38"/>
      <c r="UY294" s="38"/>
      <c r="UZ294" s="38"/>
      <c r="VA294" s="38"/>
      <c r="VB294" s="38"/>
      <c r="VC294" s="38"/>
      <c r="VD294" s="38"/>
      <c r="VE294" s="38"/>
      <c r="VF294" s="38"/>
      <c r="VG294" s="38"/>
      <c r="VH294" s="38"/>
      <c r="VI294" s="38"/>
      <c r="VJ294" s="38"/>
      <c r="VK294" s="38"/>
      <c r="VL294" s="38"/>
      <c r="VM294" s="38"/>
      <c r="VN294" s="38"/>
      <c r="VO294" s="38"/>
      <c r="VP294" s="38"/>
      <c r="VQ294" s="38"/>
      <c r="VR294" s="38"/>
      <c r="VS294" s="38"/>
      <c r="VT294" s="38"/>
      <c r="VU294" s="38"/>
      <c r="VV294" s="38"/>
      <c r="VW294" s="38"/>
      <c r="VX294" s="38"/>
      <c r="VY294" s="38"/>
      <c r="VZ294" s="38"/>
      <c r="WA294" s="38"/>
      <c r="WB294" s="38"/>
      <c r="WC294" s="38"/>
      <c r="WD294" s="38"/>
      <c r="WE294" s="38"/>
      <c r="WF294" s="38"/>
      <c r="WG294" s="38"/>
      <c r="WH294" s="38"/>
      <c r="WI294" s="38"/>
      <c r="WJ294" s="38"/>
      <c r="WK294" s="38"/>
      <c r="WL294" s="38"/>
      <c r="WM294" s="38"/>
      <c r="WN294" s="38"/>
      <c r="WO294" s="38"/>
      <c r="WP294" s="38"/>
      <c r="WQ294" s="38"/>
      <c r="WR294" s="38"/>
      <c r="WS294" s="38"/>
      <c r="WT294" s="38"/>
      <c r="WU294" s="38"/>
      <c r="WV294" s="38"/>
      <c r="WW294" s="38"/>
      <c r="WX294" s="38"/>
      <c r="WY294" s="38"/>
      <c r="WZ294" s="38"/>
      <c r="XA294" s="38"/>
      <c r="XB294" s="38"/>
      <c r="XC294" s="38"/>
      <c r="XD294" s="38"/>
      <c r="XE294" s="38"/>
      <c r="XF294" s="38"/>
      <c r="XG294" s="38"/>
      <c r="XH294" s="38"/>
      <c r="XI294" s="38"/>
      <c r="XJ294" s="38"/>
      <c r="XK294" s="38"/>
      <c r="XL294" s="38"/>
      <c r="XM294" s="38"/>
      <c r="XN294" s="38"/>
      <c r="XO294" s="38"/>
      <c r="XP294" s="38"/>
      <c r="XQ294" s="38"/>
      <c r="XR294" s="38"/>
      <c r="XS294" s="38"/>
      <c r="XT294" s="38"/>
      <c r="XU294" s="38"/>
      <c r="XV294" s="38"/>
      <c r="XW294" s="38"/>
      <c r="XX294" s="38"/>
      <c r="XY294" s="38"/>
      <c r="XZ294" s="38"/>
      <c r="YA294" s="38"/>
      <c r="YB294" s="38"/>
      <c r="YC294" s="38"/>
      <c r="YD294" s="38"/>
      <c r="YE294" s="38"/>
      <c r="YF294" s="38"/>
      <c r="YG294" s="38"/>
      <c r="YH294" s="38"/>
      <c r="YI294" s="38"/>
      <c r="YJ294" s="38"/>
      <c r="YK294" s="38"/>
      <c r="YL294" s="38"/>
      <c r="YM294" s="38"/>
      <c r="YN294" s="38"/>
      <c r="YO294" s="38"/>
      <c r="YP294" s="38"/>
      <c r="YQ294" s="38"/>
      <c r="YR294" s="38"/>
      <c r="YS294" s="38"/>
      <c r="YT294" s="38"/>
      <c r="YU294" s="38"/>
      <c r="YV294" s="38"/>
      <c r="YW294" s="38"/>
      <c r="YX294" s="38"/>
      <c r="YY294" s="38"/>
      <c r="YZ294" s="38"/>
      <c r="ZA294" s="38"/>
      <c r="ZB294" s="38"/>
      <c r="ZC294" s="38"/>
      <c r="ZD294" s="38"/>
      <c r="ZE294" s="38"/>
      <c r="ZF294" s="38"/>
      <c r="ZG294" s="38"/>
      <c r="ZH294" s="38"/>
      <c r="ZI294" s="38"/>
      <c r="ZJ294" s="38"/>
      <c r="ZK294" s="38"/>
      <c r="ZL294" s="38"/>
      <c r="ZM294" s="38"/>
      <c r="ZN294" s="38"/>
      <c r="ZO294" s="38"/>
      <c r="ZP294" s="38"/>
      <c r="ZQ294" s="38"/>
      <c r="ZR294" s="38"/>
      <c r="ZS294" s="38"/>
      <c r="ZT294" s="38"/>
      <c r="ZU294" s="38"/>
      <c r="ZV294" s="38"/>
      <c r="ZW294" s="38"/>
      <c r="ZX294" s="38">
        <v>30</v>
      </c>
      <c r="ZY294" s="38"/>
      <c r="ZZ294" s="38"/>
      <c r="AAA294" s="38"/>
      <c r="AAB294" s="38"/>
      <c r="AAC294" s="38"/>
      <c r="AAD294" s="38"/>
      <c r="AAE294" s="38"/>
      <c r="AAF294" s="38"/>
      <c r="AAG294" s="38"/>
      <c r="AAH294" s="38"/>
      <c r="AAI294" s="38"/>
      <c r="AAJ294" s="31">
        <f t="shared" si="26"/>
        <v>0</v>
      </c>
    </row>
    <row r="295" spans="1:984" s="5" customFormat="1" ht="12" customHeight="1" x14ac:dyDescent="0.25">
      <c r="A295" s="43" t="s">
        <v>104</v>
      </c>
      <c r="B295" s="77">
        <f t="shared" si="29"/>
        <v>0</v>
      </c>
      <c r="C295" s="69">
        <v>5</v>
      </c>
      <c r="D295" s="72">
        <v>43339</v>
      </c>
      <c r="E295" s="79">
        <v>107.09</v>
      </c>
      <c r="F295" s="79">
        <f t="shared" si="31"/>
        <v>0</v>
      </c>
      <c r="G295" s="77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  <c r="AL295" s="38"/>
      <c r="AM295" s="38"/>
      <c r="AN295" s="38"/>
      <c r="AO295" s="38"/>
      <c r="AP295" s="38"/>
      <c r="AQ295" s="38"/>
      <c r="AR295" s="38"/>
      <c r="AS295" s="38"/>
      <c r="AT295" s="38"/>
      <c r="AU295" s="38"/>
      <c r="AV295" s="38"/>
      <c r="AW295" s="38"/>
      <c r="AX295" s="38"/>
      <c r="AY295" s="38"/>
      <c r="AZ295" s="38"/>
      <c r="BA295" s="38"/>
      <c r="BB295" s="38"/>
      <c r="BC295" s="38"/>
      <c r="BD295" s="38"/>
      <c r="BE295" s="38"/>
      <c r="BF295" s="38"/>
      <c r="BG295" s="38"/>
      <c r="BH295" s="38"/>
      <c r="BI295" s="38"/>
      <c r="BJ295" s="38"/>
      <c r="BK295" s="38"/>
      <c r="BL295" s="38"/>
      <c r="BM295" s="38"/>
      <c r="BN295" s="38"/>
      <c r="BO295" s="38"/>
      <c r="BP295" s="38"/>
      <c r="BQ295" s="38"/>
      <c r="BR295" s="38"/>
      <c r="BS295" s="38"/>
      <c r="BT295" s="38"/>
      <c r="BU295" s="38"/>
      <c r="BV295" s="38"/>
      <c r="BW295" s="38"/>
      <c r="BX295" s="38"/>
      <c r="BY295" s="38"/>
      <c r="BZ295" s="38"/>
      <c r="CA295" s="38"/>
      <c r="CB295" s="38"/>
      <c r="CC295" s="38"/>
      <c r="CD295" s="38"/>
      <c r="CE295" s="38"/>
      <c r="CF295" s="38"/>
      <c r="CG295" s="38"/>
      <c r="CH295" s="38"/>
      <c r="CI295" s="38"/>
      <c r="CJ295" s="38"/>
      <c r="CK295" s="38"/>
      <c r="CL295" s="38"/>
      <c r="CM295" s="38"/>
      <c r="CN295" s="38"/>
      <c r="CO295" s="38"/>
      <c r="CP295" s="38"/>
      <c r="CQ295" s="38"/>
      <c r="CR295" s="38"/>
      <c r="CS295" s="38"/>
      <c r="CT295" s="38"/>
      <c r="CU295" s="38"/>
      <c r="CV295" s="38"/>
      <c r="CW295" s="38"/>
      <c r="CX295" s="38"/>
      <c r="CY295" s="38"/>
      <c r="CZ295" s="38"/>
      <c r="DA295" s="38"/>
      <c r="DB295" s="38"/>
      <c r="DC295" s="38"/>
      <c r="DD295" s="38"/>
      <c r="DE295" s="38"/>
      <c r="DF295" s="38"/>
      <c r="DG295" s="38"/>
      <c r="DH295" s="38"/>
      <c r="DI295" s="38"/>
      <c r="DJ295" s="38"/>
      <c r="DK295" s="38"/>
      <c r="DL295" s="38"/>
      <c r="DM295" s="38"/>
      <c r="DN295" s="38"/>
      <c r="DO295" s="38"/>
      <c r="DP295" s="38"/>
      <c r="DQ295" s="38"/>
      <c r="DR295" s="38"/>
      <c r="DS295" s="38"/>
      <c r="DT295" s="38"/>
      <c r="DU295" s="38"/>
      <c r="DV295" s="38"/>
      <c r="DW295" s="38"/>
      <c r="DX295" s="38"/>
      <c r="DY295" s="38"/>
      <c r="DZ295" s="38"/>
      <c r="EA295" s="38"/>
      <c r="EB295" s="38"/>
      <c r="EC295" s="38"/>
      <c r="ED295" s="38"/>
      <c r="EE295" s="38"/>
      <c r="EF295" s="38"/>
      <c r="EG295" s="38"/>
      <c r="EH295" s="38"/>
      <c r="EI295" s="38"/>
      <c r="EJ295" s="38"/>
      <c r="EK295" s="38"/>
      <c r="EL295" s="38"/>
      <c r="EM295" s="38"/>
      <c r="EN295" s="38"/>
      <c r="EO295" s="38"/>
      <c r="EP295" s="38"/>
      <c r="EQ295" s="38"/>
      <c r="ER295" s="38"/>
      <c r="ES295" s="38"/>
      <c r="ET295" s="38"/>
      <c r="EU295" s="38"/>
      <c r="EV295" s="38"/>
      <c r="EW295" s="38"/>
      <c r="EX295" s="38"/>
      <c r="EY295" s="38"/>
      <c r="EZ295" s="38"/>
      <c r="FA295" s="38"/>
      <c r="FB295" s="38"/>
      <c r="FC295" s="38"/>
      <c r="FD295" s="38"/>
      <c r="FE295" s="38"/>
      <c r="FF295" s="38"/>
      <c r="FG295" s="38"/>
      <c r="FH295" s="38"/>
      <c r="FI295" s="38"/>
      <c r="FJ295" s="38"/>
      <c r="FK295" s="38"/>
      <c r="FL295" s="38"/>
      <c r="FM295" s="38"/>
      <c r="FN295" s="38"/>
      <c r="FO295" s="38"/>
      <c r="FP295" s="38"/>
      <c r="FQ295" s="38"/>
      <c r="FR295" s="38"/>
      <c r="FS295" s="38"/>
      <c r="FT295" s="38"/>
      <c r="FU295" s="38"/>
      <c r="FV295" s="38"/>
      <c r="FW295" s="38"/>
      <c r="FX295" s="38"/>
      <c r="FY295" s="38"/>
      <c r="FZ295" s="38"/>
      <c r="GA295" s="38"/>
      <c r="GB295" s="38"/>
      <c r="GC295" s="38"/>
      <c r="GD295" s="38"/>
      <c r="GE295" s="38"/>
      <c r="GF295" s="38"/>
      <c r="GG295" s="38"/>
      <c r="GH295" s="38"/>
      <c r="GI295" s="38"/>
      <c r="GJ295" s="38">
        <v>10</v>
      </c>
      <c r="GK295" s="38"/>
      <c r="GL295" s="38">
        <v>10</v>
      </c>
      <c r="GM295" s="38"/>
      <c r="GN295" s="38"/>
      <c r="GO295" s="38"/>
      <c r="GP295" s="38"/>
      <c r="GQ295" s="38"/>
      <c r="GR295" s="38"/>
      <c r="GS295" s="38"/>
      <c r="GT295" s="38"/>
      <c r="GU295" s="38"/>
      <c r="GV295" s="38"/>
      <c r="GW295" s="38"/>
      <c r="GX295" s="38"/>
      <c r="GY295" s="38"/>
      <c r="GZ295" s="38"/>
      <c r="HA295" s="38"/>
      <c r="HB295" s="38"/>
      <c r="HC295" s="38"/>
      <c r="HD295" s="38"/>
      <c r="HE295" s="38"/>
      <c r="HF295" s="38"/>
      <c r="HG295" s="38"/>
      <c r="HH295" s="38"/>
      <c r="HI295" s="38"/>
      <c r="HJ295" s="38"/>
      <c r="HK295" s="38"/>
      <c r="HL295" s="38"/>
      <c r="HM295" s="38"/>
      <c r="HN295" s="38"/>
      <c r="HO295" s="38"/>
      <c r="HP295" s="38"/>
      <c r="HQ295" s="38"/>
      <c r="HR295" s="38"/>
      <c r="HS295" s="38"/>
      <c r="HT295" s="38"/>
      <c r="HU295" s="38"/>
      <c r="HV295" s="38"/>
      <c r="HW295" s="38"/>
      <c r="HX295" s="38"/>
      <c r="HY295" s="38"/>
      <c r="HZ295" s="38"/>
      <c r="IA295" s="38"/>
      <c r="IB295" s="38"/>
      <c r="IC295" s="38"/>
      <c r="ID295" s="38"/>
      <c r="IE295" s="38"/>
      <c r="IF295" s="38"/>
      <c r="IG295" s="38"/>
      <c r="IH295" s="38"/>
      <c r="II295" s="38"/>
      <c r="IJ295" s="38"/>
      <c r="IK295" s="38"/>
      <c r="IL295" s="38"/>
      <c r="IM295" s="38"/>
      <c r="IN295" s="38"/>
      <c r="IO295" s="38"/>
      <c r="IP295" s="38"/>
      <c r="IQ295" s="38"/>
      <c r="IR295" s="38"/>
      <c r="IS295" s="38"/>
      <c r="IT295" s="38"/>
      <c r="IU295" s="38"/>
      <c r="IV295" s="38"/>
      <c r="IW295" s="38"/>
      <c r="IX295" s="38"/>
      <c r="IY295" s="38"/>
      <c r="IZ295" s="38"/>
      <c r="JA295" s="38"/>
      <c r="JB295" s="38"/>
      <c r="JC295" s="38"/>
      <c r="JD295" s="38"/>
      <c r="JE295" s="38"/>
      <c r="JF295" s="38"/>
      <c r="JG295" s="38"/>
      <c r="JH295" s="38"/>
      <c r="JI295" s="38"/>
      <c r="JJ295" s="38"/>
      <c r="JK295" s="38"/>
      <c r="JL295" s="38"/>
      <c r="JM295" s="38"/>
      <c r="JN295" s="38"/>
      <c r="JO295" s="38"/>
      <c r="JP295" s="38"/>
      <c r="JQ295" s="38"/>
      <c r="JR295" s="38"/>
      <c r="JS295" s="38"/>
      <c r="JT295" s="38"/>
      <c r="JU295" s="38"/>
      <c r="JV295" s="38"/>
      <c r="JW295" s="38"/>
      <c r="JX295" s="38"/>
      <c r="JY295" s="38"/>
      <c r="JZ295" s="38"/>
      <c r="KA295" s="38"/>
      <c r="KB295" s="38"/>
      <c r="KC295" s="38"/>
      <c r="KD295" s="38"/>
      <c r="KE295" s="38"/>
      <c r="KF295" s="38"/>
      <c r="KG295" s="38"/>
      <c r="KH295" s="38"/>
      <c r="KI295" s="38"/>
      <c r="KJ295" s="38"/>
      <c r="KK295" s="38"/>
      <c r="KL295" s="38"/>
      <c r="KM295" s="38"/>
      <c r="KN295" s="38"/>
      <c r="KO295" s="38"/>
      <c r="KP295" s="38"/>
      <c r="KQ295" s="38"/>
      <c r="KR295" s="38"/>
      <c r="KS295" s="38"/>
      <c r="KT295" s="38"/>
      <c r="KU295" s="38"/>
      <c r="KV295" s="38"/>
      <c r="KW295" s="38"/>
      <c r="KX295" s="38"/>
      <c r="KY295" s="38"/>
      <c r="KZ295" s="38"/>
      <c r="LA295" s="38"/>
      <c r="LB295" s="38"/>
      <c r="LC295" s="38"/>
      <c r="LD295" s="38"/>
      <c r="LE295" s="38"/>
      <c r="LF295" s="38"/>
      <c r="LG295" s="38"/>
      <c r="LH295" s="38"/>
      <c r="LI295" s="38"/>
      <c r="LJ295" s="38"/>
      <c r="LK295" s="38"/>
      <c r="LL295" s="38"/>
      <c r="LM295" s="38"/>
      <c r="LN295" s="38"/>
      <c r="LO295" s="38"/>
      <c r="LP295" s="38"/>
      <c r="LQ295" s="38"/>
      <c r="LR295" s="38"/>
      <c r="LS295" s="38"/>
      <c r="LT295" s="38"/>
      <c r="LU295" s="38"/>
      <c r="LV295" s="38"/>
      <c r="LW295" s="38"/>
      <c r="LX295" s="38"/>
      <c r="LY295" s="38"/>
      <c r="LZ295" s="38"/>
      <c r="MA295" s="38"/>
      <c r="MB295" s="38"/>
      <c r="MC295" s="38"/>
      <c r="MD295" s="38"/>
      <c r="ME295" s="38"/>
      <c r="MF295" s="38"/>
      <c r="MG295" s="38"/>
      <c r="MH295" s="38"/>
      <c r="MI295" s="38"/>
      <c r="MJ295" s="38">
        <v>25</v>
      </c>
      <c r="MK295" s="38"/>
      <c r="ML295" s="38"/>
      <c r="MM295" s="38">
        <v>50</v>
      </c>
      <c r="MN295" s="38"/>
      <c r="MO295" s="38"/>
      <c r="MP295" s="38"/>
      <c r="MQ295" s="38"/>
      <c r="MR295" s="38"/>
      <c r="MS295" s="38"/>
      <c r="MT295" s="38"/>
      <c r="MU295" s="38"/>
      <c r="MV295" s="38"/>
      <c r="MW295" s="38"/>
      <c r="MX295" s="38"/>
      <c r="MY295" s="38"/>
      <c r="MZ295" s="38"/>
      <c r="NA295" s="38"/>
      <c r="NB295" s="38"/>
      <c r="NC295" s="38"/>
      <c r="ND295" s="38"/>
      <c r="NE295" s="38"/>
      <c r="NF295" s="38"/>
      <c r="NG295" s="38"/>
      <c r="NH295" s="38"/>
      <c r="NI295" s="38"/>
      <c r="NJ295" s="38"/>
      <c r="NK295" s="38"/>
      <c r="NL295" s="38"/>
      <c r="NM295" s="38"/>
      <c r="NN295" s="38"/>
      <c r="NO295" s="38"/>
      <c r="NP295" s="38">
        <v>25</v>
      </c>
      <c r="NQ295" s="38"/>
      <c r="NR295" s="38"/>
      <c r="NS295" s="38"/>
      <c r="NT295" s="38"/>
      <c r="NU295" s="38"/>
      <c r="NV295" s="38"/>
      <c r="NW295" s="38"/>
      <c r="NX295" s="38"/>
      <c r="NY295" s="38"/>
      <c r="NZ295" s="38"/>
      <c r="OA295" s="38"/>
      <c r="OB295" s="38"/>
      <c r="OC295" s="38"/>
      <c r="OD295" s="38"/>
      <c r="OE295" s="38"/>
      <c r="OF295" s="38"/>
      <c r="OG295" s="38"/>
      <c r="OH295" s="38"/>
      <c r="OI295" s="38"/>
      <c r="OJ295" s="38"/>
      <c r="OK295" s="38"/>
      <c r="OL295" s="38"/>
      <c r="OM295" s="38"/>
      <c r="ON295" s="38"/>
      <c r="OO295" s="38"/>
      <c r="OP295" s="38"/>
      <c r="OQ295" s="38"/>
      <c r="OR295" s="38"/>
      <c r="OS295" s="38"/>
      <c r="OT295" s="38"/>
      <c r="OU295" s="38"/>
      <c r="OV295" s="38"/>
      <c r="OW295" s="38"/>
      <c r="OX295" s="38"/>
      <c r="OY295" s="38"/>
      <c r="OZ295" s="38"/>
      <c r="PA295" s="38"/>
      <c r="PB295" s="38"/>
      <c r="PC295" s="38"/>
      <c r="PD295" s="38"/>
      <c r="PE295" s="38"/>
      <c r="PF295" s="38"/>
      <c r="PG295" s="38"/>
      <c r="PH295" s="38"/>
      <c r="PI295" s="38"/>
      <c r="PJ295" s="38"/>
      <c r="PK295" s="38"/>
      <c r="PL295" s="38"/>
      <c r="PM295" s="38"/>
      <c r="PN295" s="38"/>
      <c r="PO295" s="38"/>
      <c r="PP295" s="38"/>
      <c r="PQ295" s="38"/>
      <c r="PR295" s="38"/>
      <c r="PS295" s="38"/>
      <c r="PT295" s="38"/>
      <c r="PU295" s="38"/>
      <c r="PV295" s="38"/>
      <c r="PW295" s="38"/>
      <c r="PX295" s="38"/>
      <c r="PY295" s="38">
        <v>25</v>
      </c>
      <c r="PZ295" s="38"/>
      <c r="QA295" s="38"/>
      <c r="QB295" s="38"/>
      <c r="QC295" s="38"/>
      <c r="QD295" s="38">
        <v>30</v>
      </c>
      <c r="QE295" s="38"/>
      <c r="QF295" s="38"/>
      <c r="QG295" s="38"/>
      <c r="QH295" s="38"/>
      <c r="QI295" s="38"/>
      <c r="QJ295" s="38"/>
      <c r="QK295" s="38"/>
      <c r="QL295" s="38"/>
      <c r="QM295" s="38"/>
      <c r="QN295" s="38"/>
      <c r="QO295" s="38"/>
      <c r="QP295" s="38"/>
      <c r="QQ295" s="38"/>
      <c r="QR295" s="38"/>
      <c r="QS295" s="38"/>
      <c r="QT295" s="38">
        <v>25</v>
      </c>
      <c r="QU295" s="38"/>
      <c r="QV295" s="38"/>
      <c r="QW295" s="38"/>
      <c r="QX295" s="38"/>
      <c r="QY295" s="38"/>
      <c r="QZ295" s="38"/>
      <c r="RA295" s="38"/>
      <c r="RB295" s="38"/>
      <c r="RC295" s="38"/>
      <c r="RD295" s="38"/>
      <c r="RE295" s="38">
        <v>50</v>
      </c>
      <c r="RF295" s="38"/>
      <c r="RG295" s="38"/>
      <c r="RH295" s="38"/>
      <c r="RI295" s="38"/>
      <c r="RJ295" s="38"/>
      <c r="RK295" s="38">
        <v>20</v>
      </c>
      <c r="RL295" s="38"/>
      <c r="RM295" s="38"/>
      <c r="RN295" s="38"/>
      <c r="RO295" s="38"/>
      <c r="RP295" s="38"/>
      <c r="RQ295" s="38"/>
      <c r="RR295" s="38"/>
      <c r="RS295" s="38"/>
      <c r="RT295" s="38"/>
      <c r="RU295" s="38"/>
      <c r="RV295" s="38"/>
      <c r="RW295" s="38"/>
      <c r="RX295" s="38"/>
      <c r="RY295" s="38"/>
      <c r="RZ295" s="38"/>
      <c r="SA295" s="38"/>
      <c r="SB295" s="38"/>
      <c r="SC295" s="38"/>
      <c r="SD295" s="38"/>
      <c r="SE295" s="38"/>
      <c r="SF295" s="38"/>
      <c r="SG295" s="38"/>
      <c r="SH295" s="38"/>
      <c r="SI295" s="38"/>
      <c r="SJ295" s="38"/>
      <c r="SK295" s="38"/>
      <c r="SL295" s="38"/>
      <c r="SM295" s="38"/>
      <c r="SN295" s="38"/>
      <c r="SO295" s="38"/>
      <c r="SP295" s="38"/>
      <c r="SQ295" s="38"/>
      <c r="SR295" s="38"/>
      <c r="SS295" s="38"/>
      <c r="ST295" s="38"/>
      <c r="SU295" s="38"/>
      <c r="SV295" s="38"/>
      <c r="SW295" s="38"/>
      <c r="SX295" s="38"/>
      <c r="SY295" s="38"/>
      <c r="SZ295" s="38"/>
      <c r="TA295" s="38"/>
      <c r="TB295" s="38"/>
      <c r="TC295" s="38"/>
      <c r="TD295" s="38"/>
      <c r="TE295" s="38"/>
      <c r="TF295" s="38"/>
      <c r="TG295" s="38"/>
      <c r="TH295" s="38"/>
      <c r="TI295" s="38"/>
      <c r="TJ295" s="38"/>
      <c r="TK295" s="38"/>
      <c r="TL295" s="38"/>
      <c r="TM295" s="38"/>
      <c r="TN295" s="38"/>
      <c r="TO295" s="38"/>
      <c r="TP295" s="38"/>
      <c r="TQ295" s="38"/>
      <c r="TR295" s="38"/>
      <c r="TS295" s="38"/>
      <c r="TT295" s="38"/>
      <c r="TU295" s="38"/>
      <c r="TV295" s="38"/>
      <c r="TW295" s="38"/>
      <c r="TX295" s="38"/>
      <c r="TY295" s="38"/>
      <c r="TZ295" s="38"/>
      <c r="UA295" s="38"/>
      <c r="UB295" s="38"/>
      <c r="UC295" s="38"/>
      <c r="UD295" s="38"/>
      <c r="UE295" s="38"/>
      <c r="UF295" s="38"/>
      <c r="UG295" s="38"/>
      <c r="UH295" s="38"/>
      <c r="UI295" s="38"/>
      <c r="UJ295" s="38"/>
      <c r="UK295" s="38"/>
      <c r="UL295" s="38"/>
      <c r="UM295" s="38"/>
      <c r="UN295" s="38"/>
      <c r="UO295" s="38"/>
      <c r="UP295" s="38"/>
      <c r="UQ295" s="38"/>
      <c r="UR295" s="38"/>
      <c r="US295" s="38"/>
      <c r="UT295" s="38"/>
      <c r="UU295" s="38"/>
      <c r="UV295" s="38"/>
      <c r="UW295" s="38"/>
      <c r="UX295" s="38"/>
      <c r="UY295" s="38"/>
      <c r="UZ295" s="38"/>
      <c r="VA295" s="38"/>
      <c r="VB295" s="38"/>
      <c r="VC295" s="38"/>
      <c r="VD295" s="38"/>
      <c r="VE295" s="38"/>
      <c r="VF295" s="38"/>
      <c r="VG295" s="38"/>
      <c r="VH295" s="38"/>
      <c r="VI295" s="38"/>
      <c r="VJ295" s="38"/>
      <c r="VK295" s="38"/>
      <c r="VL295" s="38"/>
      <c r="VM295" s="38"/>
      <c r="VN295" s="38"/>
      <c r="VO295" s="38"/>
      <c r="VP295" s="38"/>
      <c r="VQ295" s="38"/>
      <c r="VR295" s="38"/>
      <c r="VS295" s="38"/>
      <c r="VT295" s="38"/>
      <c r="VU295" s="38"/>
      <c r="VV295" s="38"/>
      <c r="VW295" s="38"/>
      <c r="VX295" s="38"/>
      <c r="VY295" s="38"/>
      <c r="VZ295" s="38"/>
      <c r="WA295" s="38"/>
      <c r="WB295" s="38"/>
      <c r="WC295" s="38"/>
      <c r="WD295" s="38"/>
      <c r="WE295" s="38"/>
      <c r="WF295" s="38"/>
      <c r="WG295" s="38"/>
      <c r="WH295" s="38"/>
      <c r="WI295" s="38"/>
      <c r="WJ295" s="38"/>
      <c r="WK295" s="38"/>
      <c r="WL295" s="38"/>
      <c r="WM295" s="38"/>
      <c r="WN295" s="38"/>
      <c r="WO295" s="38"/>
      <c r="WP295" s="38">
        <v>20</v>
      </c>
      <c r="WQ295" s="38"/>
      <c r="WR295" s="38"/>
      <c r="WS295" s="38"/>
      <c r="WT295" s="38"/>
      <c r="WU295" s="38"/>
      <c r="WV295" s="38"/>
      <c r="WW295" s="38"/>
      <c r="WX295" s="38"/>
      <c r="WY295" s="38"/>
      <c r="WZ295" s="38"/>
      <c r="XA295" s="38"/>
      <c r="XB295" s="38"/>
      <c r="XC295" s="38"/>
      <c r="XD295" s="38"/>
      <c r="XE295" s="38"/>
      <c r="XF295" s="38"/>
      <c r="XG295" s="38">
        <v>20</v>
      </c>
      <c r="XH295" s="38"/>
      <c r="XI295" s="38"/>
      <c r="XJ295" s="38"/>
      <c r="XK295" s="38"/>
      <c r="XL295" s="38"/>
      <c r="XM295" s="38"/>
      <c r="XN295" s="38"/>
      <c r="XO295" s="38"/>
      <c r="XP295" s="38"/>
      <c r="XQ295" s="38"/>
      <c r="XR295" s="38"/>
      <c r="XS295" s="38"/>
      <c r="XT295" s="38"/>
      <c r="XU295" s="38"/>
      <c r="XV295" s="38"/>
      <c r="XW295" s="38"/>
      <c r="XX295" s="38"/>
      <c r="XY295" s="38"/>
      <c r="XZ295" s="38"/>
      <c r="YA295" s="38"/>
      <c r="YB295" s="38"/>
      <c r="YC295" s="38"/>
      <c r="YD295" s="38"/>
      <c r="YE295" s="38"/>
      <c r="YF295" s="38"/>
      <c r="YG295" s="38"/>
      <c r="YH295" s="38"/>
      <c r="YI295" s="38"/>
      <c r="YJ295" s="38"/>
      <c r="YK295" s="38"/>
      <c r="YL295" s="38"/>
      <c r="YM295" s="38"/>
      <c r="YN295" s="38"/>
      <c r="YO295" s="38"/>
      <c r="YP295" s="38"/>
      <c r="YQ295" s="38"/>
      <c r="YR295" s="38"/>
      <c r="YS295" s="38"/>
      <c r="YT295" s="38"/>
      <c r="YU295" s="38"/>
      <c r="YV295" s="38"/>
      <c r="YW295" s="38"/>
      <c r="YX295" s="38"/>
      <c r="YY295" s="38"/>
      <c r="YZ295" s="38"/>
      <c r="ZA295" s="38"/>
      <c r="ZB295" s="38"/>
      <c r="ZC295" s="38"/>
      <c r="ZD295" s="38"/>
      <c r="ZE295" s="38"/>
      <c r="ZF295" s="38"/>
      <c r="ZG295" s="38"/>
      <c r="ZH295" s="38"/>
      <c r="ZI295" s="38"/>
      <c r="ZJ295" s="38"/>
      <c r="ZK295" s="38"/>
      <c r="ZL295" s="38"/>
      <c r="ZM295" s="38"/>
      <c r="ZN295" s="38"/>
      <c r="ZO295" s="38"/>
      <c r="ZP295" s="38"/>
      <c r="ZQ295" s="38"/>
      <c r="ZR295" s="38"/>
      <c r="ZS295" s="38"/>
      <c r="ZT295" s="38"/>
      <c r="ZU295" s="38"/>
      <c r="ZV295" s="38"/>
      <c r="ZW295" s="38"/>
      <c r="ZX295" s="38"/>
      <c r="ZY295" s="38"/>
      <c r="ZZ295" s="38"/>
      <c r="AAA295" s="38"/>
      <c r="AAB295" s="38"/>
      <c r="AAC295" s="38"/>
      <c r="AAD295" s="38"/>
      <c r="AAE295" s="38"/>
      <c r="AAF295" s="38"/>
      <c r="AAG295" s="38"/>
      <c r="AAH295" s="38"/>
      <c r="AAI295" s="38"/>
      <c r="AAJ295" s="31">
        <f t="shared" si="26"/>
        <v>0</v>
      </c>
    </row>
    <row r="296" spans="1:984" s="5" customFormat="1" ht="12" customHeight="1" x14ac:dyDescent="0.25">
      <c r="A296" s="43" t="s">
        <v>666</v>
      </c>
      <c r="B296" s="77">
        <f t="shared" si="29"/>
        <v>0</v>
      </c>
      <c r="C296" s="69">
        <v>1</v>
      </c>
      <c r="D296" s="72">
        <v>43409</v>
      </c>
      <c r="E296" s="79">
        <v>107.65</v>
      </c>
      <c r="F296" s="79">
        <f t="shared" si="31"/>
        <v>0</v>
      </c>
      <c r="G296" s="77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  <c r="AL296" s="38"/>
      <c r="AM296" s="38"/>
      <c r="AN296" s="38"/>
      <c r="AO296" s="38"/>
      <c r="AP296" s="38"/>
      <c r="AQ296" s="38"/>
      <c r="AR296" s="38"/>
      <c r="AS296" s="38"/>
      <c r="AT296" s="38"/>
      <c r="AU296" s="38"/>
      <c r="AV296" s="38"/>
      <c r="AW296" s="38"/>
      <c r="AX296" s="38"/>
      <c r="AY296" s="38"/>
      <c r="AZ296" s="38"/>
      <c r="BA296" s="38"/>
      <c r="BB296" s="38"/>
      <c r="BC296" s="38"/>
      <c r="BD296" s="38"/>
      <c r="BE296" s="38"/>
      <c r="BF296" s="38"/>
      <c r="BG296" s="38"/>
      <c r="BH296" s="38"/>
      <c r="BI296" s="38"/>
      <c r="BJ296" s="38"/>
      <c r="BK296" s="38"/>
      <c r="BL296" s="38"/>
      <c r="BM296" s="38"/>
      <c r="BN296" s="38"/>
      <c r="BO296" s="38"/>
      <c r="BP296" s="38"/>
      <c r="BQ296" s="38"/>
      <c r="BR296" s="38"/>
      <c r="BS296" s="38"/>
      <c r="BT296" s="38"/>
      <c r="BU296" s="38"/>
      <c r="BV296" s="38"/>
      <c r="BW296" s="38"/>
      <c r="BX296" s="38"/>
      <c r="BY296" s="38"/>
      <c r="BZ296" s="38"/>
      <c r="CA296" s="38"/>
      <c r="CB296" s="38"/>
      <c r="CC296" s="38"/>
      <c r="CD296" s="38"/>
      <c r="CE296" s="38"/>
      <c r="CF296" s="38"/>
      <c r="CG296" s="38"/>
      <c r="CH296" s="38"/>
      <c r="CI296" s="38"/>
      <c r="CJ296" s="38"/>
      <c r="CK296" s="38"/>
      <c r="CL296" s="38"/>
      <c r="CM296" s="38"/>
      <c r="CN296" s="38"/>
      <c r="CO296" s="38"/>
      <c r="CP296" s="38"/>
      <c r="CQ296" s="38"/>
      <c r="CR296" s="38"/>
      <c r="CS296" s="38"/>
      <c r="CT296" s="38"/>
      <c r="CU296" s="38"/>
      <c r="CV296" s="38"/>
      <c r="CW296" s="38"/>
      <c r="CX296" s="38"/>
      <c r="CY296" s="38"/>
      <c r="CZ296" s="38"/>
      <c r="DA296" s="38"/>
      <c r="DB296" s="38"/>
      <c r="DC296" s="38"/>
      <c r="DD296" s="38"/>
      <c r="DE296" s="38"/>
      <c r="DF296" s="38"/>
      <c r="DG296" s="38"/>
      <c r="DH296" s="38"/>
      <c r="DI296" s="38"/>
      <c r="DJ296" s="38"/>
      <c r="DK296" s="38"/>
      <c r="DL296" s="38"/>
      <c r="DM296" s="38"/>
      <c r="DN296" s="38"/>
      <c r="DO296" s="38"/>
      <c r="DP296" s="38"/>
      <c r="DQ296" s="38"/>
      <c r="DR296" s="38"/>
      <c r="DS296" s="38"/>
      <c r="DT296" s="38"/>
      <c r="DU296" s="38"/>
      <c r="DV296" s="38"/>
      <c r="DW296" s="38"/>
      <c r="DX296" s="38"/>
      <c r="DY296" s="38"/>
      <c r="DZ296" s="38"/>
      <c r="EA296" s="38"/>
      <c r="EB296" s="38"/>
      <c r="EC296" s="38"/>
      <c r="ED296" s="38"/>
      <c r="EE296" s="38"/>
      <c r="EF296" s="38"/>
      <c r="EG296" s="38"/>
      <c r="EH296" s="38"/>
      <c r="EI296" s="38"/>
      <c r="EJ296" s="38"/>
      <c r="EK296" s="38"/>
      <c r="EL296" s="38"/>
      <c r="EM296" s="38"/>
      <c r="EN296" s="38"/>
      <c r="EO296" s="38"/>
      <c r="EP296" s="38"/>
      <c r="EQ296" s="38"/>
      <c r="ER296" s="38"/>
      <c r="ES296" s="38"/>
      <c r="ET296" s="38"/>
      <c r="EU296" s="38"/>
      <c r="EV296" s="38"/>
      <c r="EW296" s="38"/>
      <c r="EX296" s="38"/>
      <c r="EY296" s="38"/>
      <c r="EZ296" s="38"/>
      <c r="FA296" s="38"/>
      <c r="FB296" s="38"/>
      <c r="FC296" s="38"/>
      <c r="FD296" s="38"/>
      <c r="FE296" s="38"/>
      <c r="FF296" s="38"/>
      <c r="FG296" s="38"/>
      <c r="FH296" s="38"/>
      <c r="FI296" s="38"/>
      <c r="FJ296" s="38"/>
      <c r="FK296" s="38"/>
      <c r="FL296" s="38"/>
      <c r="FM296" s="38"/>
      <c r="FN296" s="38"/>
      <c r="FO296" s="38"/>
      <c r="FP296" s="38"/>
      <c r="FQ296" s="38"/>
      <c r="FR296" s="38"/>
      <c r="FS296" s="38"/>
      <c r="FT296" s="38"/>
      <c r="FU296" s="38"/>
      <c r="FV296" s="38"/>
      <c r="FW296" s="38"/>
      <c r="FX296" s="38"/>
      <c r="FY296" s="38"/>
      <c r="FZ296" s="38"/>
      <c r="GA296" s="38"/>
      <c r="GB296" s="38"/>
      <c r="GC296" s="38"/>
      <c r="GD296" s="38"/>
      <c r="GE296" s="38"/>
      <c r="GF296" s="38"/>
      <c r="GG296" s="38"/>
      <c r="GH296" s="38"/>
      <c r="GI296" s="38"/>
      <c r="GJ296" s="38"/>
      <c r="GK296" s="38"/>
      <c r="GL296" s="38"/>
      <c r="GM296" s="38"/>
      <c r="GN296" s="38"/>
      <c r="GO296" s="38"/>
      <c r="GP296" s="38"/>
      <c r="GQ296" s="38"/>
      <c r="GR296" s="38"/>
      <c r="GS296" s="38"/>
      <c r="GT296" s="38"/>
      <c r="GU296" s="38"/>
      <c r="GV296" s="38"/>
      <c r="GW296" s="38"/>
      <c r="GX296" s="38"/>
      <c r="GY296" s="38"/>
      <c r="GZ296" s="38"/>
      <c r="HA296" s="38"/>
      <c r="HB296" s="38"/>
      <c r="HC296" s="38"/>
      <c r="HD296" s="38"/>
      <c r="HE296" s="38"/>
      <c r="HF296" s="38"/>
      <c r="HG296" s="38"/>
      <c r="HH296" s="38"/>
      <c r="HI296" s="38"/>
      <c r="HJ296" s="38"/>
      <c r="HK296" s="38"/>
      <c r="HL296" s="38"/>
      <c r="HM296" s="38"/>
      <c r="HN296" s="38"/>
      <c r="HO296" s="38"/>
      <c r="HP296" s="38"/>
      <c r="HQ296" s="38"/>
      <c r="HR296" s="38"/>
      <c r="HS296" s="38"/>
      <c r="HT296" s="38"/>
      <c r="HU296" s="38"/>
      <c r="HV296" s="38"/>
      <c r="HW296" s="38"/>
      <c r="HX296" s="38"/>
      <c r="HY296" s="38"/>
      <c r="HZ296" s="38"/>
      <c r="IA296" s="38"/>
      <c r="IB296" s="38"/>
      <c r="IC296" s="38"/>
      <c r="ID296" s="38"/>
      <c r="IE296" s="38"/>
      <c r="IF296" s="38"/>
      <c r="IG296" s="38"/>
      <c r="IH296" s="38"/>
      <c r="II296" s="38"/>
      <c r="IJ296" s="38"/>
      <c r="IK296" s="38"/>
      <c r="IL296" s="38"/>
      <c r="IM296" s="38"/>
      <c r="IN296" s="38"/>
      <c r="IO296" s="38"/>
      <c r="IP296" s="38"/>
      <c r="IQ296" s="38"/>
      <c r="IR296" s="38"/>
      <c r="IS296" s="38"/>
      <c r="IT296" s="38"/>
      <c r="IU296" s="38"/>
      <c r="IV296" s="38"/>
      <c r="IW296" s="38"/>
      <c r="IX296" s="38"/>
      <c r="IY296" s="38"/>
      <c r="IZ296" s="38"/>
      <c r="JA296" s="38"/>
      <c r="JB296" s="38"/>
      <c r="JC296" s="38"/>
      <c r="JD296" s="38"/>
      <c r="JE296" s="38"/>
      <c r="JF296" s="38"/>
      <c r="JG296" s="38"/>
      <c r="JH296" s="38"/>
      <c r="JI296" s="38"/>
      <c r="JJ296" s="38"/>
      <c r="JK296" s="38"/>
      <c r="JL296" s="38"/>
      <c r="JM296" s="38"/>
      <c r="JN296" s="38"/>
      <c r="JO296" s="38"/>
      <c r="JP296" s="38"/>
      <c r="JQ296" s="38"/>
      <c r="JR296" s="38"/>
      <c r="JS296" s="38"/>
      <c r="JT296" s="38"/>
      <c r="JU296" s="38"/>
      <c r="JV296" s="38"/>
      <c r="JW296" s="38"/>
      <c r="JX296" s="38"/>
      <c r="JY296" s="38"/>
      <c r="JZ296" s="38"/>
      <c r="KA296" s="38"/>
      <c r="KB296" s="38"/>
      <c r="KC296" s="38"/>
      <c r="KD296" s="38"/>
      <c r="KE296" s="38"/>
      <c r="KF296" s="38"/>
      <c r="KG296" s="38"/>
      <c r="KH296" s="38"/>
      <c r="KI296" s="38"/>
      <c r="KJ296" s="38"/>
      <c r="KK296" s="38"/>
      <c r="KL296" s="38"/>
      <c r="KM296" s="38"/>
      <c r="KN296" s="38"/>
      <c r="KO296" s="38"/>
      <c r="KP296" s="38"/>
      <c r="KQ296" s="38"/>
      <c r="KR296" s="38"/>
      <c r="KS296" s="38"/>
      <c r="KT296" s="38"/>
      <c r="KU296" s="38"/>
      <c r="KV296" s="38"/>
      <c r="KW296" s="38"/>
      <c r="KX296" s="38"/>
      <c r="KY296" s="38"/>
      <c r="KZ296" s="38"/>
      <c r="LA296" s="38"/>
      <c r="LB296" s="38"/>
      <c r="LC296" s="38"/>
      <c r="LD296" s="38"/>
      <c r="LE296" s="38"/>
      <c r="LF296" s="38"/>
      <c r="LG296" s="38"/>
      <c r="LH296" s="38"/>
      <c r="LI296" s="38"/>
      <c r="LJ296" s="38"/>
      <c r="LK296" s="38"/>
      <c r="LL296" s="38"/>
      <c r="LM296" s="38"/>
      <c r="LN296" s="38"/>
      <c r="LO296" s="38"/>
      <c r="LP296" s="38"/>
      <c r="LQ296" s="38"/>
      <c r="LR296" s="38"/>
      <c r="LS296" s="38"/>
      <c r="LT296" s="38"/>
      <c r="LU296" s="38"/>
      <c r="LV296" s="38"/>
      <c r="LW296" s="38"/>
      <c r="LX296" s="38"/>
      <c r="LY296" s="38"/>
      <c r="LZ296" s="38"/>
      <c r="MA296" s="38"/>
      <c r="MB296" s="38"/>
      <c r="MC296" s="38"/>
      <c r="MD296" s="38"/>
      <c r="ME296" s="38"/>
      <c r="MF296" s="38"/>
      <c r="MG296" s="38"/>
      <c r="MH296" s="38"/>
      <c r="MI296" s="38"/>
      <c r="MJ296" s="38"/>
      <c r="MK296" s="38"/>
      <c r="ML296" s="38"/>
      <c r="MM296" s="38"/>
      <c r="MN296" s="38"/>
      <c r="MO296" s="38"/>
      <c r="MP296" s="38"/>
      <c r="MQ296" s="38"/>
      <c r="MR296" s="38"/>
      <c r="MS296" s="38"/>
      <c r="MT296" s="38"/>
      <c r="MU296" s="38"/>
      <c r="MV296" s="38"/>
      <c r="MW296" s="38"/>
      <c r="MX296" s="38"/>
      <c r="MY296" s="38"/>
      <c r="MZ296" s="38"/>
      <c r="NA296" s="38"/>
      <c r="NB296" s="38"/>
      <c r="NC296" s="38"/>
      <c r="ND296" s="38"/>
      <c r="NE296" s="38"/>
      <c r="NF296" s="38"/>
      <c r="NG296" s="38"/>
      <c r="NH296" s="38"/>
      <c r="NI296" s="38"/>
      <c r="NJ296" s="38"/>
      <c r="NK296" s="38"/>
      <c r="NL296" s="38"/>
      <c r="NM296" s="38"/>
      <c r="NN296" s="38"/>
      <c r="NO296" s="38"/>
      <c r="NP296" s="38"/>
      <c r="NQ296" s="38"/>
      <c r="NR296" s="38"/>
      <c r="NS296" s="38"/>
      <c r="NT296" s="38"/>
      <c r="NU296" s="38"/>
      <c r="NV296" s="38"/>
      <c r="NW296" s="38"/>
      <c r="NX296" s="38"/>
      <c r="NY296" s="38"/>
      <c r="NZ296" s="38"/>
      <c r="OA296" s="38"/>
      <c r="OB296" s="38"/>
      <c r="OC296" s="38"/>
      <c r="OD296" s="38"/>
      <c r="OE296" s="38"/>
      <c r="OF296" s="38"/>
      <c r="OG296" s="38"/>
      <c r="OH296" s="38"/>
      <c r="OI296" s="38"/>
      <c r="OJ296" s="38"/>
      <c r="OK296" s="38"/>
      <c r="OL296" s="38"/>
      <c r="OM296" s="38"/>
      <c r="ON296" s="38"/>
      <c r="OO296" s="38"/>
      <c r="OP296" s="38"/>
      <c r="OQ296" s="38"/>
      <c r="OR296" s="38"/>
      <c r="OS296" s="38"/>
      <c r="OT296" s="38"/>
      <c r="OU296" s="38"/>
      <c r="OV296" s="38"/>
      <c r="OW296" s="38"/>
      <c r="OX296" s="38"/>
      <c r="OY296" s="38"/>
      <c r="OZ296" s="38"/>
      <c r="PA296" s="38"/>
      <c r="PB296" s="38"/>
      <c r="PC296" s="38"/>
      <c r="PD296" s="38"/>
      <c r="PE296" s="38"/>
      <c r="PF296" s="38"/>
      <c r="PG296" s="38"/>
      <c r="PH296" s="38"/>
      <c r="PI296" s="38"/>
      <c r="PJ296" s="38"/>
      <c r="PK296" s="38"/>
      <c r="PL296" s="38"/>
      <c r="PM296" s="38"/>
      <c r="PN296" s="38"/>
      <c r="PO296" s="38"/>
      <c r="PP296" s="38"/>
      <c r="PQ296" s="38"/>
      <c r="PR296" s="38"/>
      <c r="PS296" s="38"/>
      <c r="PT296" s="38"/>
      <c r="PU296" s="38"/>
      <c r="PV296" s="38"/>
      <c r="PW296" s="38"/>
      <c r="PX296" s="38"/>
      <c r="PY296" s="38"/>
      <c r="PZ296" s="38"/>
      <c r="QA296" s="38"/>
      <c r="QB296" s="38"/>
      <c r="QC296" s="38"/>
      <c r="QD296" s="38"/>
      <c r="QE296" s="38"/>
      <c r="QF296" s="38"/>
      <c r="QG296" s="38"/>
      <c r="QH296" s="38"/>
      <c r="QI296" s="38"/>
      <c r="QJ296" s="38"/>
      <c r="QK296" s="38"/>
      <c r="QL296" s="38"/>
      <c r="QM296" s="38"/>
      <c r="QN296" s="38"/>
      <c r="QO296" s="38"/>
      <c r="QP296" s="38"/>
      <c r="QQ296" s="38"/>
      <c r="QR296" s="38"/>
      <c r="QS296" s="38"/>
      <c r="QT296" s="38"/>
      <c r="QU296" s="38"/>
      <c r="QV296" s="38"/>
      <c r="QW296" s="38"/>
      <c r="QX296" s="38"/>
      <c r="QY296" s="38"/>
      <c r="QZ296" s="38"/>
      <c r="RA296" s="38"/>
      <c r="RB296" s="38"/>
      <c r="RC296" s="38"/>
      <c r="RD296" s="38"/>
      <c r="RE296" s="38"/>
      <c r="RF296" s="38"/>
      <c r="RG296" s="38"/>
      <c r="RH296" s="38"/>
      <c r="RI296" s="38"/>
      <c r="RJ296" s="38"/>
      <c r="RK296" s="38"/>
      <c r="RL296" s="38"/>
      <c r="RM296" s="38"/>
      <c r="RN296" s="38"/>
      <c r="RO296" s="38"/>
      <c r="RP296" s="38"/>
      <c r="RQ296" s="38"/>
      <c r="RR296" s="38"/>
      <c r="RS296" s="38"/>
      <c r="RT296" s="38"/>
      <c r="RU296" s="38"/>
      <c r="RV296" s="38"/>
      <c r="RW296" s="38"/>
      <c r="RX296" s="38"/>
      <c r="RY296" s="38"/>
      <c r="RZ296" s="38"/>
      <c r="SA296" s="38"/>
      <c r="SB296" s="38"/>
      <c r="SC296" s="38"/>
      <c r="SD296" s="38"/>
      <c r="SE296" s="38"/>
      <c r="SF296" s="38"/>
      <c r="SG296" s="38"/>
      <c r="SH296" s="38"/>
      <c r="SI296" s="38"/>
      <c r="SJ296" s="38"/>
      <c r="SK296" s="38"/>
      <c r="SL296" s="38"/>
      <c r="SM296" s="38"/>
      <c r="SN296" s="38"/>
      <c r="SO296" s="38"/>
      <c r="SP296" s="38"/>
      <c r="SQ296" s="38"/>
      <c r="SR296" s="38"/>
      <c r="SS296" s="38"/>
      <c r="ST296" s="38"/>
      <c r="SU296" s="38"/>
      <c r="SV296" s="38"/>
      <c r="SW296" s="38"/>
      <c r="SX296" s="38"/>
      <c r="SY296" s="38"/>
      <c r="SZ296" s="38"/>
      <c r="TA296" s="38"/>
      <c r="TB296" s="38"/>
      <c r="TC296" s="38"/>
      <c r="TD296" s="38"/>
      <c r="TE296" s="38"/>
      <c r="TF296" s="38"/>
      <c r="TG296" s="38"/>
      <c r="TH296" s="38"/>
      <c r="TI296" s="38"/>
      <c r="TJ296" s="38"/>
      <c r="TK296" s="38"/>
      <c r="TL296" s="38"/>
      <c r="TM296" s="38"/>
      <c r="TN296" s="38"/>
      <c r="TO296" s="38"/>
      <c r="TP296" s="38"/>
      <c r="TQ296" s="38"/>
      <c r="TR296" s="38"/>
      <c r="TS296" s="38"/>
      <c r="TT296" s="38"/>
      <c r="TU296" s="38"/>
      <c r="TV296" s="38"/>
      <c r="TW296" s="38"/>
      <c r="TX296" s="38"/>
      <c r="TY296" s="38"/>
      <c r="TZ296" s="38"/>
      <c r="UA296" s="38"/>
      <c r="UB296" s="38"/>
      <c r="UC296" s="38"/>
      <c r="UD296" s="38"/>
      <c r="UE296" s="38"/>
      <c r="UF296" s="38"/>
      <c r="UG296" s="38"/>
      <c r="UH296" s="38"/>
      <c r="UI296" s="38"/>
      <c r="UJ296" s="38"/>
      <c r="UK296" s="38"/>
      <c r="UL296" s="38"/>
      <c r="UM296" s="38"/>
      <c r="UN296" s="38"/>
      <c r="UO296" s="38"/>
      <c r="UP296" s="38"/>
      <c r="UQ296" s="38"/>
      <c r="UR296" s="38"/>
      <c r="US296" s="38"/>
      <c r="UT296" s="38"/>
      <c r="UU296" s="38"/>
      <c r="UV296" s="38"/>
      <c r="UW296" s="38"/>
      <c r="UX296" s="38"/>
      <c r="UY296" s="38"/>
      <c r="UZ296" s="38"/>
      <c r="VA296" s="38"/>
      <c r="VB296" s="38"/>
      <c r="VC296" s="38"/>
      <c r="VD296" s="38"/>
      <c r="VE296" s="38"/>
      <c r="VF296" s="38"/>
      <c r="VG296" s="38"/>
      <c r="VH296" s="38"/>
      <c r="VI296" s="38"/>
      <c r="VJ296" s="38"/>
      <c r="VK296" s="38"/>
      <c r="VL296" s="38"/>
      <c r="VM296" s="38"/>
      <c r="VN296" s="38"/>
      <c r="VO296" s="38"/>
      <c r="VP296" s="38"/>
      <c r="VQ296" s="38"/>
      <c r="VR296" s="38">
        <v>1</v>
      </c>
      <c r="VS296" s="38"/>
      <c r="VT296" s="38"/>
      <c r="VU296" s="38"/>
      <c r="VV296" s="38"/>
      <c r="VW296" s="38"/>
      <c r="VX296" s="38"/>
      <c r="VY296" s="38">
        <v>1</v>
      </c>
      <c r="VZ296" s="38"/>
      <c r="WA296" s="38"/>
      <c r="WB296" s="38"/>
      <c r="WC296" s="38"/>
      <c r="WD296" s="38"/>
      <c r="WE296" s="38"/>
      <c r="WF296" s="38"/>
      <c r="WG296" s="38"/>
      <c r="WH296" s="38"/>
      <c r="WI296" s="38"/>
      <c r="WJ296" s="38"/>
      <c r="WK296" s="38"/>
      <c r="WL296" s="38"/>
      <c r="WM296" s="38"/>
      <c r="WN296" s="38"/>
      <c r="WO296" s="38"/>
      <c r="WP296" s="38"/>
      <c r="WQ296" s="38"/>
      <c r="WR296" s="38"/>
      <c r="WS296" s="38"/>
      <c r="WT296" s="38"/>
      <c r="WU296" s="38"/>
      <c r="WV296" s="38"/>
      <c r="WW296" s="38"/>
      <c r="WX296" s="38"/>
      <c r="WY296" s="38"/>
      <c r="WZ296" s="38"/>
      <c r="XA296" s="38"/>
      <c r="XB296" s="38"/>
      <c r="XC296" s="38"/>
      <c r="XD296" s="38"/>
      <c r="XE296" s="38"/>
      <c r="XF296" s="38"/>
      <c r="XG296" s="38"/>
      <c r="XH296" s="38"/>
      <c r="XI296" s="38"/>
      <c r="XJ296" s="38"/>
      <c r="XK296" s="38"/>
      <c r="XL296" s="38"/>
      <c r="XM296" s="38"/>
      <c r="XN296" s="38"/>
      <c r="XO296" s="38"/>
      <c r="XP296" s="38"/>
      <c r="XQ296" s="38"/>
      <c r="XR296" s="38"/>
      <c r="XS296" s="38"/>
      <c r="XT296" s="38"/>
      <c r="XU296" s="38"/>
      <c r="XV296" s="38"/>
      <c r="XW296" s="38"/>
      <c r="XX296" s="38"/>
      <c r="XY296" s="38"/>
      <c r="XZ296" s="38"/>
      <c r="YA296" s="38"/>
      <c r="YB296" s="38"/>
      <c r="YC296" s="38"/>
      <c r="YD296" s="38"/>
      <c r="YE296" s="38"/>
      <c r="YF296" s="38"/>
      <c r="YG296" s="38"/>
      <c r="YH296" s="38"/>
      <c r="YI296" s="38"/>
      <c r="YJ296" s="38"/>
      <c r="YK296" s="38"/>
      <c r="YL296" s="38"/>
      <c r="YM296" s="38"/>
      <c r="YN296" s="38"/>
      <c r="YO296" s="38"/>
      <c r="YP296" s="38"/>
      <c r="YQ296" s="38"/>
      <c r="YR296" s="38"/>
      <c r="YS296" s="38"/>
      <c r="YT296" s="38"/>
      <c r="YU296" s="38"/>
      <c r="YV296" s="38"/>
      <c r="YW296" s="38"/>
      <c r="YX296" s="38"/>
      <c r="YY296" s="38"/>
      <c r="YZ296" s="38"/>
      <c r="ZA296" s="38"/>
      <c r="ZB296" s="38"/>
      <c r="ZC296" s="38"/>
      <c r="ZD296" s="38"/>
      <c r="ZE296" s="38"/>
      <c r="ZF296" s="38"/>
      <c r="ZG296" s="38"/>
      <c r="ZH296" s="38"/>
      <c r="ZI296" s="38"/>
      <c r="ZJ296" s="38"/>
      <c r="ZK296" s="38"/>
      <c r="ZL296" s="38"/>
      <c r="ZM296" s="38"/>
      <c r="ZN296" s="38"/>
      <c r="ZO296" s="38"/>
      <c r="ZP296" s="38"/>
      <c r="ZQ296" s="38"/>
      <c r="ZR296" s="38"/>
      <c r="ZS296" s="38"/>
      <c r="ZT296" s="38"/>
      <c r="ZU296" s="38"/>
      <c r="ZV296" s="38"/>
      <c r="ZW296" s="38"/>
      <c r="ZX296" s="38"/>
      <c r="ZY296" s="38"/>
      <c r="ZZ296" s="38"/>
      <c r="AAA296" s="38"/>
      <c r="AAB296" s="38"/>
      <c r="AAC296" s="38"/>
      <c r="AAD296" s="38"/>
      <c r="AAE296" s="38"/>
      <c r="AAF296" s="38"/>
      <c r="AAG296" s="38"/>
      <c r="AAH296" s="38"/>
      <c r="AAI296" s="38"/>
      <c r="AAJ296" s="31">
        <f t="shared" si="26"/>
        <v>0</v>
      </c>
    </row>
    <row r="297" spans="1:984" s="5" customFormat="1" ht="12" customHeight="1" x14ac:dyDescent="0.25">
      <c r="A297" s="43" t="s">
        <v>339</v>
      </c>
      <c r="B297" s="77">
        <f t="shared" si="29"/>
        <v>0</v>
      </c>
      <c r="C297" s="69">
        <v>1</v>
      </c>
      <c r="D297" s="72">
        <v>43210</v>
      </c>
      <c r="E297" s="79">
        <v>56.62</v>
      </c>
      <c r="F297" s="79">
        <f t="shared" si="31"/>
        <v>0</v>
      </c>
      <c r="G297" s="77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  <c r="AL297" s="38"/>
      <c r="AM297" s="38"/>
      <c r="AN297" s="38"/>
      <c r="AO297" s="38"/>
      <c r="AP297" s="38"/>
      <c r="AQ297" s="38"/>
      <c r="AR297" s="38"/>
      <c r="AS297" s="38"/>
      <c r="AT297" s="38"/>
      <c r="AU297" s="38"/>
      <c r="AV297" s="38"/>
      <c r="AW297" s="38"/>
      <c r="AX297" s="38"/>
      <c r="AY297" s="38"/>
      <c r="AZ297" s="38"/>
      <c r="BA297" s="38"/>
      <c r="BB297" s="38"/>
      <c r="BC297" s="38"/>
      <c r="BD297" s="38"/>
      <c r="BE297" s="38"/>
      <c r="BF297" s="38"/>
      <c r="BG297" s="38"/>
      <c r="BH297" s="38"/>
      <c r="BI297" s="38"/>
      <c r="BJ297" s="38"/>
      <c r="BK297" s="38"/>
      <c r="BL297" s="38"/>
      <c r="BM297" s="38"/>
      <c r="BN297" s="38"/>
      <c r="BO297" s="38"/>
      <c r="BP297" s="38"/>
      <c r="BQ297" s="38"/>
      <c r="BR297" s="38"/>
      <c r="BS297" s="38"/>
      <c r="BT297" s="38"/>
      <c r="BU297" s="38"/>
      <c r="BV297" s="38"/>
      <c r="BW297" s="38"/>
      <c r="BX297" s="38"/>
      <c r="BY297" s="38"/>
      <c r="BZ297" s="38"/>
      <c r="CA297" s="38"/>
      <c r="CB297" s="38"/>
      <c r="CC297" s="38"/>
      <c r="CD297" s="38"/>
      <c r="CE297" s="38"/>
      <c r="CF297" s="38"/>
      <c r="CG297" s="38"/>
      <c r="CH297" s="38"/>
      <c r="CI297" s="38"/>
      <c r="CJ297" s="38"/>
      <c r="CK297" s="38"/>
      <c r="CL297" s="38"/>
      <c r="CM297" s="38"/>
      <c r="CN297" s="38"/>
      <c r="CO297" s="38"/>
      <c r="CP297" s="38"/>
      <c r="CQ297" s="38"/>
      <c r="CR297" s="38"/>
      <c r="CS297" s="38"/>
      <c r="CT297" s="38"/>
      <c r="CU297" s="38"/>
      <c r="CV297" s="38"/>
      <c r="CW297" s="38"/>
      <c r="CX297" s="38"/>
      <c r="CY297" s="38"/>
      <c r="CZ297" s="38"/>
      <c r="DA297" s="38"/>
      <c r="DB297" s="38"/>
      <c r="DC297" s="38"/>
      <c r="DD297" s="38"/>
      <c r="DE297" s="38"/>
      <c r="DF297" s="38"/>
      <c r="DG297" s="38"/>
      <c r="DH297" s="38"/>
      <c r="DI297" s="38"/>
      <c r="DJ297" s="38"/>
      <c r="DK297" s="38"/>
      <c r="DL297" s="38"/>
      <c r="DM297" s="38"/>
      <c r="DN297" s="38"/>
      <c r="DO297" s="38"/>
      <c r="DP297" s="38"/>
      <c r="DQ297" s="38"/>
      <c r="DR297" s="38"/>
      <c r="DS297" s="38"/>
      <c r="DT297" s="38">
        <v>1</v>
      </c>
      <c r="DU297" s="38"/>
      <c r="DV297" s="38"/>
      <c r="DW297" s="38"/>
      <c r="DX297" s="38"/>
      <c r="DY297" s="38"/>
      <c r="DZ297" s="38"/>
      <c r="EA297" s="38"/>
      <c r="EB297" s="38"/>
      <c r="EC297" s="38"/>
      <c r="ED297" s="38"/>
      <c r="EE297" s="38"/>
      <c r="EF297" s="38"/>
      <c r="EG297" s="38"/>
      <c r="EH297" s="38"/>
      <c r="EI297" s="38"/>
      <c r="EJ297" s="38"/>
      <c r="EK297" s="38"/>
      <c r="EL297" s="38"/>
      <c r="EM297" s="38"/>
      <c r="EN297" s="38"/>
      <c r="EO297" s="38"/>
      <c r="EP297" s="38"/>
      <c r="EQ297" s="38"/>
      <c r="ER297" s="38"/>
      <c r="ES297" s="38"/>
      <c r="ET297" s="38"/>
      <c r="EU297" s="38"/>
      <c r="EV297" s="38"/>
      <c r="EW297" s="38"/>
      <c r="EX297" s="38"/>
      <c r="EY297" s="38"/>
      <c r="EZ297" s="38"/>
      <c r="FA297" s="38"/>
      <c r="FB297" s="38"/>
      <c r="FC297" s="38">
        <v>1</v>
      </c>
      <c r="FD297" s="38"/>
      <c r="FE297" s="38"/>
      <c r="FF297" s="38"/>
      <c r="FG297" s="38"/>
      <c r="FH297" s="38"/>
      <c r="FI297" s="38"/>
      <c r="FJ297" s="38"/>
      <c r="FK297" s="38"/>
      <c r="FL297" s="38"/>
      <c r="FM297" s="38"/>
      <c r="FN297" s="38"/>
      <c r="FO297" s="38"/>
      <c r="FP297" s="38"/>
      <c r="FQ297" s="38"/>
      <c r="FR297" s="38"/>
      <c r="FS297" s="38"/>
      <c r="FT297" s="38"/>
      <c r="FU297" s="38"/>
      <c r="FV297" s="38"/>
      <c r="FW297" s="38"/>
      <c r="FX297" s="38"/>
      <c r="FY297" s="38"/>
      <c r="FZ297" s="38"/>
      <c r="GA297" s="38"/>
      <c r="GB297" s="38"/>
      <c r="GC297" s="38"/>
      <c r="GD297" s="38"/>
      <c r="GE297" s="38"/>
      <c r="GF297" s="38"/>
      <c r="GG297" s="38"/>
      <c r="GH297" s="38"/>
      <c r="GI297" s="38"/>
      <c r="GJ297" s="38">
        <v>5</v>
      </c>
      <c r="GK297" s="38"/>
      <c r="GL297" s="38"/>
      <c r="GM297" s="38"/>
      <c r="GN297" s="38"/>
      <c r="GO297" s="38"/>
      <c r="GP297" s="38"/>
      <c r="GQ297" s="38"/>
      <c r="GR297" s="38"/>
      <c r="GS297" s="38"/>
      <c r="GT297" s="38"/>
      <c r="GU297" s="38"/>
      <c r="GV297" s="38"/>
      <c r="GW297" s="38"/>
      <c r="GX297" s="38"/>
      <c r="GY297" s="38"/>
      <c r="GZ297" s="38"/>
      <c r="HA297" s="38"/>
      <c r="HB297" s="38"/>
      <c r="HC297" s="38"/>
      <c r="HD297" s="38">
        <v>5</v>
      </c>
      <c r="HE297" s="38"/>
      <c r="HF297" s="38"/>
      <c r="HG297" s="38"/>
      <c r="HH297" s="38"/>
      <c r="HI297" s="38"/>
      <c r="HJ297" s="38"/>
      <c r="HK297" s="38"/>
      <c r="HL297" s="38"/>
      <c r="HM297" s="38"/>
      <c r="HN297" s="38"/>
      <c r="HO297" s="38"/>
      <c r="HP297" s="38"/>
      <c r="HQ297" s="38"/>
      <c r="HR297" s="38"/>
      <c r="HS297" s="38"/>
      <c r="HT297" s="38"/>
      <c r="HU297" s="38"/>
      <c r="HV297" s="38"/>
      <c r="HW297" s="38"/>
      <c r="HX297" s="38"/>
      <c r="HY297" s="38"/>
      <c r="HZ297" s="38"/>
      <c r="IA297" s="38"/>
      <c r="IB297" s="38"/>
      <c r="IC297" s="38"/>
      <c r="ID297" s="38"/>
      <c r="IE297" s="38"/>
      <c r="IF297" s="38"/>
      <c r="IG297" s="38"/>
      <c r="IH297" s="38"/>
      <c r="II297" s="38"/>
      <c r="IJ297" s="38"/>
      <c r="IK297" s="38"/>
      <c r="IL297" s="38"/>
      <c r="IM297" s="38"/>
      <c r="IN297" s="38"/>
      <c r="IO297" s="38"/>
      <c r="IP297" s="38"/>
      <c r="IQ297" s="38"/>
      <c r="IR297" s="38"/>
      <c r="IS297" s="38"/>
      <c r="IT297" s="38"/>
      <c r="IU297" s="38"/>
      <c r="IV297" s="38"/>
      <c r="IW297" s="38"/>
      <c r="IX297" s="38"/>
      <c r="IY297" s="38"/>
      <c r="IZ297" s="38"/>
      <c r="JA297" s="38"/>
      <c r="JB297" s="38"/>
      <c r="JC297" s="38"/>
      <c r="JD297" s="38"/>
      <c r="JE297" s="38"/>
      <c r="JF297" s="38"/>
      <c r="JG297" s="38"/>
      <c r="JH297" s="38"/>
      <c r="JI297" s="38"/>
      <c r="JJ297" s="38"/>
      <c r="JK297" s="38"/>
      <c r="JL297" s="38"/>
      <c r="JM297" s="38"/>
      <c r="JN297" s="38"/>
      <c r="JO297" s="38"/>
      <c r="JP297" s="38"/>
      <c r="JQ297" s="38"/>
      <c r="JR297" s="38"/>
      <c r="JS297" s="38"/>
      <c r="JT297" s="38"/>
      <c r="JU297" s="38"/>
      <c r="JV297" s="38"/>
      <c r="JW297" s="38"/>
      <c r="JX297" s="38"/>
      <c r="JY297" s="38"/>
      <c r="JZ297" s="38"/>
      <c r="KA297" s="38"/>
      <c r="KB297" s="38"/>
      <c r="KC297" s="38"/>
      <c r="KD297" s="38"/>
      <c r="KE297" s="38"/>
      <c r="KF297" s="38"/>
      <c r="KG297" s="38"/>
      <c r="KH297" s="38"/>
      <c r="KI297" s="38"/>
      <c r="KJ297" s="38"/>
      <c r="KK297" s="38"/>
      <c r="KL297" s="38"/>
      <c r="KM297" s="38"/>
      <c r="KN297" s="38"/>
      <c r="KO297" s="38"/>
      <c r="KP297" s="38"/>
      <c r="KQ297" s="38"/>
      <c r="KR297" s="38"/>
      <c r="KS297" s="38"/>
      <c r="KT297" s="38"/>
      <c r="KU297" s="38"/>
      <c r="KV297" s="38"/>
      <c r="KW297" s="38"/>
      <c r="KX297" s="38"/>
      <c r="KY297" s="38"/>
      <c r="KZ297" s="38"/>
      <c r="LA297" s="38"/>
      <c r="LB297" s="38"/>
      <c r="LC297" s="38"/>
      <c r="LD297" s="38"/>
      <c r="LE297" s="38"/>
      <c r="LF297" s="38"/>
      <c r="LG297" s="38"/>
      <c r="LH297" s="38"/>
      <c r="LI297" s="38"/>
      <c r="LJ297" s="38"/>
      <c r="LK297" s="38"/>
      <c r="LL297" s="38"/>
      <c r="LM297" s="38"/>
      <c r="LN297" s="38"/>
      <c r="LO297" s="38"/>
      <c r="LP297" s="38"/>
      <c r="LQ297" s="38"/>
      <c r="LR297" s="38"/>
      <c r="LS297" s="38"/>
      <c r="LT297" s="38"/>
      <c r="LU297" s="38"/>
      <c r="LV297" s="38"/>
      <c r="LW297" s="38"/>
      <c r="LX297" s="38"/>
      <c r="LY297" s="38"/>
      <c r="LZ297" s="38"/>
      <c r="MA297" s="38"/>
      <c r="MB297" s="38"/>
      <c r="MC297" s="38"/>
      <c r="MD297" s="38"/>
      <c r="ME297" s="38"/>
      <c r="MF297" s="38"/>
      <c r="MG297" s="38"/>
      <c r="MH297" s="38"/>
      <c r="MI297" s="38"/>
      <c r="MJ297" s="38"/>
      <c r="MK297" s="38"/>
      <c r="ML297" s="38"/>
      <c r="MM297" s="38"/>
      <c r="MN297" s="38"/>
      <c r="MO297" s="38"/>
      <c r="MP297" s="38"/>
      <c r="MQ297" s="38"/>
      <c r="MR297" s="38"/>
      <c r="MS297" s="38"/>
      <c r="MT297" s="38"/>
      <c r="MU297" s="38"/>
      <c r="MV297" s="38"/>
      <c r="MW297" s="38"/>
      <c r="MX297" s="38"/>
      <c r="MY297" s="38"/>
      <c r="MZ297" s="38"/>
      <c r="NA297" s="38"/>
      <c r="NB297" s="38"/>
      <c r="NC297" s="38"/>
      <c r="ND297" s="38"/>
      <c r="NE297" s="38"/>
      <c r="NF297" s="38"/>
      <c r="NG297" s="38"/>
      <c r="NH297" s="38"/>
      <c r="NI297" s="38"/>
      <c r="NJ297" s="38"/>
      <c r="NK297" s="38"/>
      <c r="NL297" s="38"/>
      <c r="NM297" s="38"/>
      <c r="NN297" s="38"/>
      <c r="NO297" s="38"/>
      <c r="NP297" s="38"/>
      <c r="NQ297" s="38"/>
      <c r="NR297" s="38"/>
      <c r="NS297" s="38"/>
      <c r="NT297" s="38"/>
      <c r="NU297" s="38"/>
      <c r="NV297" s="38"/>
      <c r="NW297" s="38"/>
      <c r="NX297" s="38"/>
      <c r="NY297" s="38"/>
      <c r="NZ297" s="38"/>
      <c r="OA297" s="38"/>
      <c r="OB297" s="38"/>
      <c r="OC297" s="38"/>
      <c r="OD297" s="38"/>
      <c r="OE297" s="38"/>
      <c r="OF297" s="38"/>
      <c r="OG297" s="38"/>
      <c r="OH297" s="38"/>
      <c r="OI297" s="38"/>
      <c r="OJ297" s="38"/>
      <c r="OK297" s="38"/>
      <c r="OL297" s="38"/>
      <c r="OM297" s="38"/>
      <c r="ON297" s="38"/>
      <c r="OO297" s="38"/>
      <c r="OP297" s="38"/>
      <c r="OQ297" s="38"/>
      <c r="OR297" s="38"/>
      <c r="OS297" s="38"/>
      <c r="OT297" s="38"/>
      <c r="OU297" s="38"/>
      <c r="OV297" s="38"/>
      <c r="OW297" s="38"/>
      <c r="OX297" s="38"/>
      <c r="OY297" s="38"/>
      <c r="OZ297" s="38"/>
      <c r="PA297" s="38"/>
      <c r="PB297" s="38"/>
      <c r="PC297" s="38"/>
      <c r="PD297" s="38"/>
      <c r="PE297" s="38"/>
      <c r="PF297" s="38"/>
      <c r="PG297" s="38"/>
      <c r="PH297" s="38"/>
      <c r="PI297" s="38"/>
      <c r="PJ297" s="38"/>
      <c r="PK297" s="38"/>
      <c r="PL297" s="38"/>
      <c r="PM297" s="38"/>
      <c r="PN297" s="38"/>
      <c r="PO297" s="38"/>
      <c r="PP297" s="38"/>
      <c r="PQ297" s="38"/>
      <c r="PR297" s="38"/>
      <c r="PS297" s="38"/>
      <c r="PT297" s="38"/>
      <c r="PU297" s="38"/>
      <c r="PV297" s="38"/>
      <c r="PW297" s="38"/>
      <c r="PX297" s="38"/>
      <c r="PY297" s="38"/>
      <c r="PZ297" s="38"/>
      <c r="QA297" s="38"/>
      <c r="QB297" s="38"/>
      <c r="QC297" s="38"/>
      <c r="QD297" s="38"/>
      <c r="QE297" s="38"/>
      <c r="QF297" s="38"/>
      <c r="QG297" s="38"/>
      <c r="QH297" s="38"/>
      <c r="QI297" s="38"/>
      <c r="QJ297" s="38"/>
      <c r="QK297" s="38"/>
      <c r="QL297" s="38"/>
      <c r="QM297" s="38"/>
      <c r="QN297" s="38"/>
      <c r="QO297" s="38"/>
      <c r="QP297" s="38"/>
      <c r="QQ297" s="38"/>
      <c r="QR297" s="38"/>
      <c r="QS297" s="38"/>
      <c r="QT297" s="38"/>
      <c r="QU297" s="38"/>
      <c r="QV297" s="38"/>
      <c r="QW297" s="38"/>
      <c r="QX297" s="38"/>
      <c r="QY297" s="38"/>
      <c r="QZ297" s="38"/>
      <c r="RA297" s="38"/>
      <c r="RB297" s="38"/>
      <c r="RC297" s="38"/>
      <c r="RD297" s="38"/>
      <c r="RE297" s="38"/>
      <c r="RF297" s="38"/>
      <c r="RG297" s="38"/>
      <c r="RH297" s="38"/>
      <c r="RI297" s="38"/>
      <c r="RJ297" s="38"/>
      <c r="RK297" s="38"/>
      <c r="RL297" s="38"/>
      <c r="RM297" s="38"/>
      <c r="RN297" s="38"/>
      <c r="RO297" s="38"/>
      <c r="RP297" s="38"/>
      <c r="RQ297" s="38"/>
      <c r="RR297" s="38"/>
      <c r="RS297" s="38"/>
      <c r="RT297" s="38"/>
      <c r="RU297" s="38"/>
      <c r="RV297" s="38"/>
      <c r="RW297" s="38"/>
      <c r="RX297" s="38"/>
      <c r="RY297" s="38"/>
      <c r="RZ297" s="38"/>
      <c r="SA297" s="38"/>
      <c r="SB297" s="38"/>
      <c r="SC297" s="38"/>
      <c r="SD297" s="38"/>
      <c r="SE297" s="38"/>
      <c r="SF297" s="38"/>
      <c r="SG297" s="38"/>
      <c r="SH297" s="38"/>
      <c r="SI297" s="38"/>
      <c r="SJ297" s="38"/>
      <c r="SK297" s="38"/>
      <c r="SL297" s="38"/>
      <c r="SM297" s="38"/>
      <c r="SN297" s="38"/>
      <c r="SO297" s="38"/>
      <c r="SP297" s="38"/>
      <c r="SQ297" s="38"/>
      <c r="SR297" s="38"/>
      <c r="SS297" s="38"/>
      <c r="ST297" s="38"/>
      <c r="SU297" s="38"/>
      <c r="SV297" s="38"/>
      <c r="SW297" s="38"/>
      <c r="SX297" s="38"/>
      <c r="SY297" s="38"/>
      <c r="SZ297" s="38"/>
      <c r="TA297" s="38"/>
      <c r="TB297" s="38"/>
      <c r="TC297" s="38"/>
      <c r="TD297" s="38"/>
      <c r="TE297" s="38"/>
      <c r="TF297" s="38"/>
      <c r="TG297" s="38"/>
      <c r="TH297" s="38"/>
      <c r="TI297" s="38"/>
      <c r="TJ297" s="38"/>
      <c r="TK297" s="38"/>
      <c r="TL297" s="38"/>
      <c r="TM297" s="38"/>
      <c r="TN297" s="38"/>
      <c r="TO297" s="38"/>
      <c r="TP297" s="38"/>
      <c r="TQ297" s="38"/>
      <c r="TR297" s="38"/>
      <c r="TS297" s="38"/>
      <c r="TT297" s="38"/>
      <c r="TU297" s="38"/>
      <c r="TV297" s="38"/>
      <c r="TW297" s="38"/>
      <c r="TX297" s="38"/>
      <c r="TY297" s="38"/>
      <c r="TZ297" s="38"/>
      <c r="UA297" s="38"/>
      <c r="UB297" s="38"/>
      <c r="UC297" s="38"/>
      <c r="UD297" s="38"/>
      <c r="UE297" s="38"/>
      <c r="UF297" s="38"/>
      <c r="UG297" s="38"/>
      <c r="UH297" s="38"/>
      <c r="UI297" s="38"/>
      <c r="UJ297" s="38"/>
      <c r="UK297" s="38"/>
      <c r="UL297" s="38"/>
      <c r="UM297" s="38"/>
      <c r="UN297" s="38"/>
      <c r="UO297" s="38"/>
      <c r="UP297" s="38"/>
      <c r="UQ297" s="38"/>
      <c r="UR297" s="38"/>
      <c r="US297" s="38"/>
      <c r="UT297" s="38"/>
      <c r="UU297" s="38"/>
      <c r="UV297" s="38"/>
      <c r="UW297" s="38"/>
      <c r="UX297" s="38"/>
      <c r="UY297" s="38"/>
      <c r="UZ297" s="38"/>
      <c r="VA297" s="38"/>
      <c r="VB297" s="38"/>
      <c r="VC297" s="38"/>
      <c r="VD297" s="38"/>
      <c r="VE297" s="38"/>
      <c r="VF297" s="38"/>
      <c r="VG297" s="38"/>
      <c r="VH297" s="38"/>
      <c r="VI297" s="38"/>
      <c r="VJ297" s="38"/>
      <c r="VK297" s="38"/>
      <c r="VL297" s="38"/>
      <c r="VM297" s="38"/>
      <c r="VN297" s="38"/>
      <c r="VO297" s="38"/>
      <c r="VP297" s="38"/>
      <c r="VQ297" s="38"/>
      <c r="VR297" s="38"/>
      <c r="VS297" s="38"/>
      <c r="VT297" s="38"/>
      <c r="VU297" s="38"/>
      <c r="VV297" s="38"/>
      <c r="VW297" s="38"/>
      <c r="VX297" s="38"/>
      <c r="VY297" s="38"/>
      <c r="VZ297" s="38"/>
      <c r="WA297" s="38"/>
      <c r="WB297" s="38"/>
      <c r="WC297" s="38"/>
      <c r="WD297" s="38"/>
      <c r="WE297" s="38"/>
      <c r="WF297" s="38"/>
      <c r="WG297" s="38"/>
      <c r="WH297" s="38"/>
      <c r="WI297" s="38"/>
      <c r="WJ297" s="38"/>
      <c r="WK297" s="38"/>
      <c r="WL297" s="38"/>
      <c r="WM297" s="38"/>
      <c r="WN297" s="38"/>
      <c r="WO297" s="38"/>
      <c r="WP297" s="38"/>
      <c r="WQ297" s="38"/>
      <c r="WR297" s="38"/>
      <c r="WS297" s="38"/>
      <c r="WT297" s="38"/>
      <c r="WU297" s="38"/>
      <c r="WV297" s="38"/>
      <c r="WW297" s="38"/>
      <c r="WX297" s="38"/>
      <c r="WY297" s="38"/>
      <c r="WZ297" s="38"/>
      <c r="XA297" s="38"/>
      <c r="XB297" s="38"/>
      <c r="XC297" s="38"/>
      <c r="XD297" s="38"/>
      <c r="XE297" s="38"/>
      <c r="XF297" s="38"/>
      <c r="XG297" s="38"/>
      <c r="XH297" s="38"/>
      <c r="XI297" s="38"/>
      <c r="XJ297" s="38"/>
      <c r="XK297" s="38"/>
      <c r="XL297" s="38"/>
      <c r="XM297" s="38"/>
      <c r="XN297" s="38"/>
      <c r="XO297" s="38"/>
      <c r="XP297" s="38"/>
      <c r="XQ297" s="38"/>
      <c r="XR297" s="38"/>
      <c r="XS297" s="38"/>
      <c r="XT297" s="38"/>
      <c r="XU297" s="38"/>
      <c r="XV297" s="38"/>
      <c r="XW297" s="38"/>
      <c r="XX297" s="38"/>
      <c r="XY297" s="38"/>
      <c r="XZ297" s="38"/>
      <c r="YA297" s="38"/>
      <c r="YB297" s="38"/>
      <c r="YC297" s="38"/>
      <c r="YD297" s="38"/>
      <c r="YE297" s="38"/>
      <c r="YF297" s="38"/>
      <c r="YG297" s="38"/>
      <c r="YH297" s="38"/>
      <c r="YI297" s="38"/>
      <c r="YJ297" s="38"/>
      <c r="YK297" s="38"/>
      <c r="YL297" s="38"/>
      <c r="YM297" s="38"/>
      <c r="YN297" s="38"/>
      <c r="YO297" s="38"/>
      <c r="YP297" s="38"/>
      <c r="YQ297" s="38"/>
      <c r="YR297" s="38"/>
      <c r="YS297" s="38"/>
      <c r="YT297" s="38"/>
      <c r="YU297" s="38"/>
      <c r="YV297" s="38"/>
      <c r="YW297" s="38"/>
      <c r="YX297" s="38"/>
      <c r="YY297" s="38"/>
      <c r="YZ297" s="38"/>
      <c r="ZA297" s="38"/>
      <c r="ZB297" s="38"/>
      <c r="ZC297" s="38"/>
      <c r="ZD297" s="38"/>
      <c r="ZE297" s="38"/>
      <c r="ZF297" s="38"/>
      <c r="ZG297" s="38"/>
      <c r="ZH297" s="38"/>
      <c r="ZI297" s="38"/>
      <c r="ZJ297" s="38"/>
      <c r="ZK297" s="38"/>
      <c r="ZL297" s="38"/>
      <c r="ZM297" s="38"/>
      <c r="ZN297" s="38"/>
      <c r="ZO297" s="38"/>
      <c r="ZP297" s="38"/>
      <c r="ZQ297" s="38"/>
      <c r="ZR297" s="38"/>
      <c r="ZS297" s="38"/>
      <c r="ZT297" s="38"/>
      <c r="ZU297" s="38"/>
      <c r="ZV297" s="38"/>
      <c r="ZW297" s="38"/>
      <c r="ZX297" s="38"/>
      <c r="ZY297" s="38"/>
      <c r="ZZ297" s="38"/>
      <c r="AAA297" s="38"/>
      <c r="AAB297" s="38"/>
      <c r="AAC297" s="38"/>
      <c r="AAD297" s="38"/>
      <c r="AAE297" s="38"/>
      <c r="AAF297" s="38"/>
      <c r="AAG297" s="38"/>
      <c r="AAH297" s="38"/>
      <c r="AAI297" s="38"/>
      <c r="AAJ297" s="31">
        <f t="shared" si="26"/>
        <v>0</v>
      </c>
    </row>
    <row r="298" spans="1:984" s="5" customFormat="1" ht="12" customHeight="1" x14ac:dyDescent="0.25">
      <c r="A298" s="43" t="s">
        <v>639</v>
      </c>
      <c r="B298" s="77">
        <f t="shared" si="29"/>
        <v>0</v>
      </c>
      <c r="C298" s="69">
        <v>1</v>
      </c>
      <c r="D298" s="72">
        <v>43402</v>
      </c>
      <c r="E298" s="79">
        <v>22.21</v>
      </c>
      <c r="F298" s="79">
        <f t="shared" si="31"/>
        <v>0</v>
      </c>
      <c r="G298" s="77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  <c r="AL298" s="38"/>
      <c r="AM298" s="38"/>
      <c r="AN298" s="38"/>
      <c r="AO298" s="38"/>
      <c r="AP298" s="38"/>
      <c r="AQ298" s="38"/>
      <c r="AR298" s="38"/>
      <c r="AS298" s="38"/>
      <c r="AT298" s="38"/>
      <c r="AU298" s="38"/>
      <c r="AV298" s="38"/>
      <c r="AW298" s="38"/>
      <c r="AX298" s="38"/>
      <c r="AY298" s="38"/>
      <c r="AZ298" s="38"/>
      <c r="BA298" s="38"/>
      <c r="BB298" s="38"/>
      <c r="BC298" s="38"/>
      <c r="BD298" s="38"/>
      <c r="BE298" s="38"/>
      <c r="BF298" s="38"/>
      <c r="BG298" s="38"/>
      <c r="BH298" s="38"/>
      <c r="BI298" s="38"/>
      <c r="BJ298" s="38"/>
      <c r="BK298" s="38"/>
      <c r="BL298" s="38"/>
      <c r="BM298" s="38"/>
      <c r="BN298" s="38"/>
      <c r="BO298" s="38"/>
      <c r="BP298" s="38"/>
      <c r="BQ298" s="38"/>
      <c r="BR298" s="38"/>
      <c r="BS298" s="38"/>
      <c r="BT298" s="38"/>
      <c r="BU298" s="38"/>
      <c r="BV298" s="38"/>
      <c r="BW298" s="38"/>
      <c r="BX298" s="38"/>
      <c r="BY298" s="38"/>
      <c r="BZ298" s="38"/>
      <c r="CA298" s="38"/>
      <c r="CB298" s="38"/>
      <c r="CC298" s="38"/>
      <c r="CD298" s="38"/>
      <c r="CE298" s="38"/>
      <c r="CF298" s="38"/>
      <c r="CG298" s="38"/>
      <c r="CH298" s="38"/>
      <c r="CI298" s="38"/>
      <c r="CJ298" s="38"/>
      <c r="CK298" s="38"/>
      <c r="CL298" s="38"/>
      <c r="CM298" s="38"/>
      <c r="CN298" s="38"/>
      <c r="CO298" s="38"/>
      <c r="CP298" s="38"/>
      <c r="CQ298" s="38"/>
      <c r="CR298" s="38"/>
      <c r="CS298" s="38"/>
      <c r="CT298" s="38"/>
      <c r="CU298" s="38"/>
      <c r="CV298" s="38"/>
      <c r="CW298" s="38"/>
      <c r="CX298" s="38"/>
      <c r="CY298" s="38"/>
      <c r="CZ298" s="38"/>
      <c r="DA298" s="38"/>
      <c r="DB298" s="38"/>
      <c r="DC298" s="38"/>
      <c r="DD298" s="38"/>
      <c r="DE298" s="38"/>
      <c r="DF298" s="38"/>
      <c r="DG298" s="38"/>
      <c r="DH298" s="38"/>
      <c r="DI298" s="38"/>
      <c r="DJ298" s="38"/>
      <c r="DK298" s="38"/>
      <c r="DL298" s="38"/>
      <c r="DM298" s="38"/>
      <c r="DN298" s="38"/>
      <c r="DO298" s="38"/>
      <c r="DP298" s="38"/>
      <c r="DQ298" s="38"/>
      <c r="DR298" s="38"/>
      <c r="DS298" s="38"/>
      <c r="DT298" s="38"/>
      <c r="DU298" s="38"/>
      <c r="DV298" s="38"/>
      <c r="DW298" s="38"/>
      <c r="DX298" s="38"/>
      <c r="DY298" s="38"/>
      <c r="DZ298" s="38"/>
      <c r="EA298" s="38"/>
      <c r="EB298" s="38"/>
      <c r="EC298" s="38"/>
      <c r="ED298" s="38"/>
      <c r="EE298" s="38"/>
      <c r="EF298" s="38"/>
      <c r="EG298" s="38"/>
      <c r="EH298" s="38"/>
      <c r="EI298" s="38"/>
      <c r="EJ298" s="38"/>
      <c r="EK298" s="38"/>
      <c r="EL298" s="38"/>
      <c r="EM298" s="38"/>
      <c r="EN298" s="38"/>
      <c r="EO298" s="38"/>
      <c r="EP298" s="38"/>
      <c r="EQ298" s="38"/>
      <c r="ER298" s="38"/>
      <c r="ES298" s="38"/>
      <c r="ET298" s="38"/>
      <c r="EU298" s="38"/>
      <c r="EV298" s="38"/>
      <c r="EW298" s="38"/>
      <c r="EX298" s="38"/>
      <c r="EY298" s="38"/>
      <c r="EZ298" s="38"/>
      <c r="FA298" s="38"/>
      <c r="FB298" s="38"/>
      <c r="FC298" s="38"/>
      <c r="FD298" s="38"/>
      <c r="FE298" s="38"/>
      <c r="FF298" s="38"/>
      <c r="FG298" s="38"/>
      <c r="FH298" s="38"/>
      <c r="FI298" s="38"/>
      <c r="FJ298" s="38"/>
      <c r="FK298" s="38"/>
      <c r="FL298" s="38"/>
      <c r="FM298" s="38"/>
      <c r="FN298" s="38"/>
      <c r="FO298" s="38"/>
      <c r="FP298" s="38"/>
      <c r="FQ298" s="38"/>
      <c r="FR298" s="38"/>
      <c r="FS298" s="38"/>
      <c r="FT298" s="38"/>
      <c r="FU298" s="38"/>
      <c r="FV298" s="38"/>
      <c r="FW298" s="38"/>
      <c r="FX298" s="38"/>
      <c r="FY298" s="38"/>
      <c r="FZ298" s="38"/>
      <c r="GA298" s="38"/>
      <c r="GB298" s="38"/>
      <c r="GC298" s="38"/>
      <c r="GD298" s="38"/>
      <c r="GE298" s="38"/>
      <c r="GF298" s="38"/>
      <c r="GG298" s="38"/>
      <c r="GH298" s="38"/>
      <c r="GI298" s="38"/>
      <c r="GJ298" s="38"/>
      <c r="GK298" s="38"/>
      <c r="GL298" s="38"/>
      <c r="GM298" s="38"/>
      <c r="GN298" s="38"/>
      <c r="GO298" s="38"/>
      <c r="GP298" s="38"/>
      <c r="GQ298" s="38"/>
      <c r="GR298" s="38"/>
      <c r="GS298" s="38"/>
      <c r="GT298" s="38"/>
      <c r="GU298" s="38"/>
      <c r="GV298" s="38"/>
      <c r="GW298" s="38"/>
      <c r="GX298" s="38"/>
      <c r="GY298" s="38"/>
      <c r="GZ298" s="38"/>
      <c r="HA298" s="38"/>
      <c r="HB298" s="38"/>
      <c r="HC298" s="38"/>
      <c r="HD298" s="38"/>
      <c r="HE298" s="38"/>
      <c r="HF298" s="38"/>
      <c r="HG298" s="38"/>
      <c r="HH298" s="38"/>
      <c r="HI298" s="38"/>
      <c r="HJ298" s="38"/>
      <c r="HK298" s="38"/>
      <c r="HL298" s="38"/>
      <c r="HM298" s="38"/>
      <c r="HN298" s="38"/>
      <c r="HO298" s="38"/>
      <c r="HP298" s="38"/>
      <c r="HQ298" s="38"/>
      <c r="HR298" s="38"/>
      <c r="HS298" s="38"/>
      <c r="HT298" s="38"/>
      <c r="HU298" s="38"/>
      <c r="HV298" s="38"/>
      <c r="HW298" s="38"/>
      <c r="HX298" s="38"/>
      <c r="HY298" s="38"/>
      <c r="HZ298" s="38"/>
      <c r="IA298" s="38"/>
      <c r="IB298" s="38"/>
      <c r="IC298" s="38"/>
      <c r="ID298" s="38"/>
      <c r="IE298" s="38"/>
      <c r="IF298" s="38"/>
      <c r="IG298" s="38"/>
      <c r="IH298" s="38"/>
      <c r="II298" s="38"/>
      <c r="IJ298" s="38"/>
      <c r="IK298" s="38"/>
      <c r="IL298" s="38"/>
      <c r="IM298" s="38"/>
      <c r="IN298" s="38"/>
      <c r="IO298" s="38"/>
      <c r="IP298" s="38"/>
      <c r="IQ298" s="38"/>
      <c r="IR298" s="38"/>
      <c r="IS298" s="38"/>
      <c r="IT298" s="38"/>
      <c r="IU298" s="38"/>
      <c r="IV298" s="38"/>
      <c r="IW298" s="38"/>
      <c r="IX298" s="38"/>
      <c r="IY298" s="38"/>
      <c r="IZ298" s="38"/>
      <c r="JA298" s="38"/>
      <c r="JB298" s="38"/>
      <c r="JC298" s="38"/>
      <c r="JD298" s="38"/>
      <c r="JE298" s="38"/>
      <c r="JF298" s="38"/>
      <c r="JG298" s="38"/>
      <c r="JH298" s="38"/>
      <c r="JI298" s="38"/>
      <c r="JJ298" s="38"/>
      <c r="JK298" s="38"/>
      <c r="JL298" s="38"/>
      <c r="JM298" s="38"/>
      <c r="JN298" s="38"/>
      <c r="JO298" s="38"/>
      <c r="JP298" s="38"/>
      <c r="JQ298" s="38"/>
      <c r="JR298" s="38"/>
      <c r="JS298" s="38"/>
      <c r="JT298" s="38"/>
      <c r="JU298" s="38"/>
      <c r="JV298" s="38"/>
      <c r="JW298" s="38"/>
      <c r="JX298" s="38"/>
      <c r="JY298" s="38"/>
      <c r="JZ298" s="38"/>
      <c r="KA298" s="38"/>
      <c r="KB298" s="38"/>
      <c r="KC298" s="38"/>
      <c r="KD298" s="38"/>
      <c r="KE298" s="38"/>
      <c r="KF298" s="38"/>
      <c r="KG298" s="38"/>
      <c r="KH298" s="38"/>
      <c r="KI298" s="38"/>
      <c r="KJ298" s="38"/>
      <c r="KK298" s="38"/>
      <c r="KL298" s="38"/>
      <c r="KM298" s="38"/>
      <c r="KN298" s="38"/>
      <c r="KO298" s="38"/>
      <c r="KP298" s="38"/>
      <c r="KQ298" s="38"/>
      <c r="KR298" s="38"/>
      <c r="KS298" s="38"/>
      <c r="KT298" s="38"/>
      <c r="KU298" s="38"/>
      <c r="KV298" s="38"/>
      <c r="KW298" s="38"/>
      <c r="KX298" s="38"/>
      <c r="KY298" s="38"/>
      <c r="KZ298" s="38"/>
      <c r="LA298" s="38"/>
      <c r="LB298" s="38"/>
      <c r="LC298" s="38"/>
      <c r="LD298" s="38"/>
      <c r="LE298" s="38"/>
      <c r="LF298" s="38"/>
      <c r="LG298" s="38"/>
      <c r="LH298" s="38"/>
      <c r="LI298" s="38"/>
      <c r="LJ298" s="38"/>
      <c r="LK298" s="38"/>
      <c r="LL298" s="38"/>
      <c r="LM298" s="38"/>
      <c r="LN298" s="38"/>
      <c r="LO298" s="38"/>
      <c r="LP298" s="38"/>
      <c r="LQ298" s="38"/>
      <c r="LR298" s="38"/>
      <c r="LS298" s="38"/>
      <c r="LT298" s="38"/>
      <c r="LU298" s="38"/>
      <c r="LV298" s="38"/>
      <c r="LW298" s="38"/>
      <c r="LX298" s="38"/>
      <c r="LY298" s="38"/>
      <c r="LZ298" s="38"/>
      <c r="MA298" s="38"/>
      <c r="MB298" s="38"/>
      <c r="MC298" s="38"/>
      <c r="MD298" s="38"/>
      <c r="ME298" s="38"/>
      <c r="MF298" s="38"/>
      <c r="MG298" s="38"/>
      <c r="MH298" s="38"/>
      <c r="MI298" s="38"/>
      <c r="MJ298" s="38"/>
      <c r="MK298" s="38"/>
      <c r="ML298" s="38"/>
      <c r="MM298" s="38"/>
      <c r="MN298" s="38"/>
      <c r="MO298" s="38"/>
      <c r="MP298" s="38"/>
      <c r="MQ298" s="38"/>
      <c r="MR298" s="38"/>
      <c r="MS298" s="38"/>
      <c r="MT298" s="38"/>
      <c r="MU298" s="38"/>
      <c r="MV298" s="38"/>
      <c r="MW298" s="38"/>
      <c r="MX298" s="38"/>
      <c r="MY298" s="38"/>
      <c r="MZ298" s="38"/>
      <c r="NA298" s="38"/>
      <c r="NB298" s="38"/>
      <c r="NC298" s="38"/>
      <c r="ND298" s="38"/>
      <c r="NE298" s="38"/>
      <c r="NF298" s="38"/>
      <c r="NG298" s="38"/>
      <c r="NH298" s="38"/>
      <c r="NI298" s="38"/>
      <c r="NJ298" s="38"/>
      <c r="NK298" s="38"/>
      <c r="NL298" s="38"/>
      <c r="NM298" s="38"/>
      <c r="NN298" s="38"/>
      <c r="NO298" s="38"/>
      <c r="NP298" s="38"/>
      <c r="NQ298" s="38"/>
      <c r="NR298" s="38"/>
      <c r="NS298" s="38"/>
      <c r="NT298" s="38"/>
      <c r="NU298" s="38"/>
      <c r="NV298" s="38"/>
      <c r="NW298" s="38"/>
      <c r="NX298" s="38"/>
      <c r="NY298" s="38"/>
      <c r="NZ298" s="38"/>
      <c r="OA298" s="38"/>
      <c r="OB298" s="38"/>
      <c r="OC298" s="38"/>
      <c r="OD298" s="38"/>
      <c r="OE298" s="38"/>
      <c r="OF298" s="38"/>
      <c r="OG298" s="38"/>
      <c r="OH298" s="38"/>
      <c r="OI298" s="38"/>
      <c r="OJ298" s="38"/>
      <c r="OK298" s="38"/>
      <c r="OL298" s="38"/>
      <c r="OM298" s="38"/>
      <c r="ON298" s="38"/>
      <c r="OO298" s="38"/>
      <c r="OP298" s="38"/>
      <c r="OQ298" s="38"/>
      <c r="OR298" s="38"/>
      <c r="OS298" s="38"/>
      <c r="OT298" s="38"/>
      <c r="OU298" s="38"/>
      <c r="OV298" s="38"/>
      <c r="OW298" s="38"/>
      <c r="OX298" s="38"/>
      <c r="OY298" s="38"/>
      <c r="OZ298" s="38"/>
      <c r="PA298" s="38"/>
      <c r="PB298" s="38"/>
      <c r="PC298" s="38"/>
      <c r="PD298" s="38"/>
      <c r="PE298" s="38"/>
      <c r="PF298" s="38"/>
      <c r="PG298" s="38"/>
      <c r="PH298" s="38"/>
      <c r="PI298" s="38"/>
      <c r="PJ298" s="38"/>
      <c r="PK298" s="38"/>
      <c r="PL298" s="38"/>
      <c r="PM298" s="38"/>
      <c r="PN298" s="38"/>
      <c r="PO298" s="38"/>
      <c r="PP298" s="38"/>
      <c r="PQ298" s="38"/>
      <c r="PR298" s="38"/>
      <c r="PS298" s="38"/>
      <c r="PT298" s="38"/>
      <c r="PU298" s="38"/>
      <c r="PV298" s="38"/>
      <c r="PW298" s="38"/>
      <c r="PX298" s="38"/>
      <c r="PY298" s="38"/>
      <c r="PZ298" s="38"/>
      <c r="QA298" s="38"/>
      <c r="QB298" s="38"/>
      <c r="QC298" s="38"/>
      <c r="QD298" s="38"/>
      <c r="QE298" s="38"/>
      <c r="QF298" s="38"/>
      <c r="QG298" s="38"/>
      <c r="QH298" s="38"/>
      <c r="QI298" s="38"/>
      <c r="QJ298" s="38"/>
      <c r="QK298" s="38"/>
      <c r="QL298" s="38"/>
      <c r="QM298" s="38"/>
      <c r="QN298" s="38"/>
      <c r="QO298" s="38"/>
      <c r="QP298" s="38"/>
      <c r="QQ298" s="38"/>
      <c r="QR298" s="38"/>
      <c r="QS298" s="38"/>
      <c r="QT298" s="38"/>
      <c r="QU298" s="38"/>
      <c r="QV298" s="38"/>
      <c r="QW298" s="38"/>
      <c r="QX298" s="38"/>
      <c r="QY298" s="38"/>
      <c r="QZ298" s="38"/>
      <c r="RA298" s="38"/>
      <c r="RB298" s="38"/>
      <c r="RC298" s="38"/>
      <c r="RD298" s="38"/>
      <c r="RE298" s="38"/>
      <c r="RF298" s="38"/>
      <c r="RG298" s="38"/>
      <c r="RH298" s="38"/>
      <c r="RI298" s="38"/>
      <c r="RJ298" s="38"/>
      <c r="RK298" s="38"/>
      <c r="RL298" s="38"/>
      <c r="RM298" s="38"/>
      <c r="RN298" s="38"/>
      <c r="RO298" s="38"/>
      <c r="RP298" s="38"/>
      <c r="RQ298" s="38"/>
      <c r="RR298" s="38"/>
      <c r="RS298" s="38"/>
      <c r="RT298" s="38"/>
      <c r="RU298" s="38"/>
      <c r="RV298" s="38"/>
      <c r="RW298" s="38"/>
      <c r="RX298" s="38"/>
      <c r="RY298" s="38"/>
      <c r="RZ298" s="38"/>
      <c r="SA298" s="38"/>
      <c r="SB298" s="38"/>
      <c r="SC298" s="38"/>
      <c r="SD298" s="38"/>
      <c r="SE298" s="38"/>
      <c r="SF298" s="38"/>
      <c r="SG298" s="38"/>
      <c r="SH298" s="38"/>
      <c r="SI298" s="38"/>
      <c r="SJ298" s="38"/>
      <c r="SK298" s="38"/>
      <c r="SL298" s="38"/>
      <c r="SM298" s="38"/>
      <c r="SN298" s="38"/>
      <c r="SO298" s="38"/>
      <c r="SP298" s="38"/>
      <c r="SQ298" s="38"/>
      <c r="SR298" s="38"/>
      <c r="SS298" s="38"/>
      <c r="ST298" s="38"/>
      <c r="SU298" s="38"/>
      <c r="SV298" s="38"/>
      <c r="SW298" s="38"/>
      <c r="SX298" s="38"/>
      <c r="SY298" s="38"/>
      <c r="SZ298" s="38"/>
      <c r="TA298" s="38"/>
      <c r="TB298" s="38"/>
      <c r="TC298" s="38"/>
      <c r="TD298" s="38"/>
      <c r="TE298" s="38"/>
      <c r="TF298" s="38"/>
      <c r="TG298" s="38"/>
      <c r="TH298" s="38"/>
      <c r="TI298" s="38"/>
      <c r="TJ298" s="38"/>
      <c r="TK298" s="38"/>
      <c r="TL298" s="38"/>
      <c r="TM298" s="38"/>
      <c r="TN298" s="38"/>
      <c r="TO298" s="38"/>
      <c r="TP298" s="38"/>
      <c r="TQ298" s="38"/>
      <c r="TR298" s="38"/>
      <c r="TS298" s="38"/>
      <c r="TT298" s="38"/>
      <c r="TU298" s="38"/>
      <c r="TV298" s="38"/>
      <c r="TW298" s="38"/>
      <c r="TX298" s="38"/>
      <c r="TY298" s="38"/>
      <c r="TZ298" s="38"/>
      <c r="UA298" s="38"/>
      <c r="UB298" s="38"/>
      <c r="UC298" s="38"/>
      <c r="UD298" s="38"/>
      <c r="UE298" s="38"/>
      <c r="UF298" s="38"/>
      <c r="UG298" s="38"/>
      <c r="UH298" s="38"/>
      <c r="UI298" s="38"/>
      <c r="UJ298" s="38"/>
      <c r="UK298" s="38"/>
      <c r="UL298" s="38"/>
      <c r="UM298" s="38"/>
      <c r="UN298" s="38"/>
      <c r="UO298" s="38"/>
      <c r="UP298" s="38"/>
      <c r="UQ298" s="38"/>
      <c r="UR298" s="38"/>
      <c r="US298" s="38"/>
      <c r="UT298" s="38"/>
      <c r="UU298" s="38">
        <v>5</v>
      </c>
      <c r="UV298" s="38"/>
      <c r="UW298" s="38"/>
      <c r="UX298" s="38"/>
      <c r="UY298" s="38"/>
      <c r="UZ298" s="38">
        <v>5</v>
      </c>
      <c r="VA298" s="38"/>
      <c r="VB298" s="38"/>
      <c r="VC298" s="38"/>
      <c r="VD298" s="38"/>
      <c r="VE298" s="38"/>
      <c r="VF298" s="38"/>
      <c r="VG298" s="38"/>
      <c r="VH298" s="38"/>
      <c r="VI298" s="38"/>
      <c r="VJ298" s="38"/>
      <c r="VK298" s="38"/>
      <c r="VL298" s="38"/>
      <c r="VM298" s="38"/>
      <c r="VN298" s="38"/>
      <c r="VO298" s="38"/>
      <c r="VP298" s="38"/>
      <c r="VQ298" s="38"/>
      <c r="VR298" s="38"/>
      <c r="VS298" s="38"/>
      <c r="VT298" s="38"/>
      <c r="VU298" s="38"/>
      <c r="VV298" s="38"/>
      <c r="VW298" s="38"/>
      <c r="VX298" s="38"/>
      <c r="VY298" s="38"/>
      <c r="VZ298" s="38"/>
      <c r="WA298" s="38"/>
      <c r="WB298" s="38"/>
      <c r="WC298" s="38"/>
      <c r="WD298" s="38"/>
      <c r="WE298" s="38"/>
      <c r="WF298" s="38"/>
      <c r="WG298" s="38"/>
      <c r="WH298" s="38"/>
      <c r="WI298" s="38"/>
      <c r="WJ298" s="38"/>
      <c r="WK298" s="38"/>
      <c r="WL298" s="38"/>
      <c r="WM298" s="38"/>
      <c r="WN298" s="38"/>
      <c r="WO298" s="38"/>
      <c r="WP298" s="38"/>
      <c r="WQ298" s="38"/>
      <c r="WR298" s="38"/>
      <c r="WS298" s="38"/>
      <c r="WT298" s="38"/>
      <c r="WU298" s="38"/>
      <c r="WV298" s="38"/>
      <c r="WW298" s="38"/>
      <c r="WX298" s="38"/>
      <c r="WY298" s="38"/>
      <c r="WZ298" s="38"/>
      <c r="XA298" s="38"/>
      <c r="XB298" s="38"/>
      <c r="XC298" s="38"/>
      <c r="XD298" s="38"/>
      <c r="XE298" s="38"/>
      <c r="XF298" s="38"/>
      <c r="XG298" s="38"/>
      <c r="XH298" s="38"/>
      <c r="XI298" s="38"/>
      <c r="XJ298" s="38"/>
      <c r="XK298" s="38"/>
      <c r="XL298" s="38"/>
      <c r="XM298" s="38"/>
      <c r="XN298" s="38"/>
      <c r="XO298" s="38"/>
      <c r="XP298" s="38"/>
      <c r="XQ298" s="38"/>
      <c r="XR298" s="38"/>
      <c r="XS298" s="38"/>
      <c r="XT298" s="38"/>
      <c r="XU298" s="38"/>
      <c r="XV298" s="38"/>
      <c r="XW298" s="38"/>
      <c r="XX298" s="38"/>
      <c r="XY298" s="38"/>
      <c r="XZ298" s="38"/>
      <c r="YA298" s="38"/>
      <c r="YB298" s="38"/>
      <c r="YC298" s="38"/>
      <c r="YD298" s="38"/>
      <c r="YE298" s="38"/>
      <c r="YF298" s="38"/>
      <c r="YG298" s="38"/>
      <c r="YH298" s="38"/>
      <c r="YI298" s="38"/>
      <c r="YJ298" s="38"/>
      <c r="YK298" s="38"/>
      <c r="YL298" s="38"/>
      <c r="YM298" s="38"/>
      <c r="YN298" s="38"/>
      <c r="YO298" s="38"/>
      <c r="YP298" s="38"/>
      <c r="YQ298" s="38"/>
      <c r="YR298" s="38"/>
      <c r="YS298" s="38"/>
      <c r="YT298" s="38"/>
      <c r="YU298" s="38"/>
      <c r="YV298" s="38"/>
      <c r="YW298" s="38"/>
      <c r="YX298" s="38"/>
      <c r="YY298" s="38"/>
      <c r="YZ298" s="38"/>
      <c r="ZA298" s="38"/>
      <c r="ZB298" s="38"/>
      <c r="ZC298" s="38"/>
      <c r="ZD298" s="38"/>
      <c r="ZE298" s="38"/>
      <c r="ZF298" s="38"/>
      <c r="ZG298" s="38"/>
      <c r="ZH298" s="38"/>
      <c r="ZI298" s="38"/>
      <c r="ZJ298" s="38"/>
      <c r="ZK298" s="38"/>
      <c r="ZL298" s="38"/>
      <c r="ZM298" s="38"/>
      <c r="ZN298" s="38"/>
      <c r="ZO298" s="38"/>
      <c r="ZP298" s="38"/>
      <c r="ZQ298" s="38"/>
      <c r="ZR298" s="38"/>
      <c r="ZS298" s="38"/>
      <c r="ZT298" s="38"/>
      <c r="ZU298" s="38"/>
      <c r="ZV298" s="38"/>
      <c r="ZW298" s="38"/>
      <c r="ZX298" s="38"/>
      <c r="ZY298" s="38"/>
      <c r="ZZ298" s="38"/>
      <c r="AAA298" s="38"/>
      <c r="AAB298" s="38"/>
      <c r="AAC298" s="38"/>
      <c r="AAD298" s="38"/>
      <c r="AAE298" s="38"/>
      <c r="AAF298" s="38"/>
      <c r="AAG298" s="38"/>
      <c r="AAH298" s="38"/>
      <c r="AAI298" s="38"/>
      <c r="AAJ298" s="31">
        <f t="shared" si="26"/>
        <v>0</v>
      </c>
    </row>
    <row r="299" spans="1:984" s="5" customFormat="1" x14ac:dyDescent="0.25">
      <c r="A299" s="56" t="s">
        <v>117</v>
      </c>
      <c r="B299" s="77">
        <f t="shared" si="29"/>
        <v>0</v>
      </c>
      <c r="C299" s="69">
        <v>5</v>
      </c>
      <c r="D299" s="71">
        <v>43419</v>
      </c>
      <c r="E299" s="79">
        <v>32.75</v>
      </c>
      <c r="F299" s="79">
        <f t="shared" si="31"/>
        <v>0</v>
      </c>
      <c r="G299" s="77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  <c r="AL299" s="38"/>
      <c r="AM299" s="38"/>
      <c r="AN299" s="38"/>
      <c r="AO299" s="38"/>
      <c r="AP299" s="38"/>
      <c r="AQ299" s="38"/>
      <c r="AR299" s="38"/>
      <c r="AS299" s="38"/>
      <c r="AT299" s="38"/>
      <c r="AU299" s="38"/>
      <c r="AV299" s="38"/>
      <c r="AW299" s="38"/>
      <c r="AX299" s="38"/>
      <c r="AY299" s="38"/>
      <c r="AZ299" s="38"/>
      <c r="BA299" s="38"/>
      <c r="BB299" s="38"/>
      <c r="BC299" s="38"/>
      <c r="BD299" s="38"/>
      <c r="BE299" s="38"/>
      <c r="BF299" s="38"/>
      <c r="BG299" s="38"/>
      <c r="BH299" s="38"/>
      <c r="BI299" s="38"/>
      <c r="BJ299" s="38"/>
      <c r="BK299" s="38"/>
      <c r="BL299" s="38"/>
      <c r="BM299" s="38"/>
      <c r="BN299" s="38"/>
      <c r="BO299" s="38"/>
      <c r="BP299" s="38"/>
      <c r="BQ299" s="38"/>
      <c r="BR299" s="38"/>
      <c r="BS299" s="38"/>
      <c r="BT299" s="38"/>
      <c r="BU299" s="38"/>
      <c r="BV299" s="38"/>
      <c r="BW299" s="38"/>
      <c r="BX299" s="38"/>
      <c r="BY299" s="38"/>
      <c r="BZ299" s="38"/>
      <c r="CA299" s="38"/>
      <c r="CB299" s="38"/>
      <c r="CC299" s="38"/>
      <c r="CD299" s="38"/>
      <c r="CE299" s="38"/>
      <c r="CF299" s="38"/>
      <c r="CG299" s="38"/>
      <c r="CH299" s="38"/>
      <c r="CI299" s="38"/>
      <c r="CJ299" s="38"/>
      <c r="CK299" s="38"/>
      <c r="CL299" s="38"/>
      <c r="CM299" s="38"/>
      <c r="CN299" s="38"/>
      <c r="CO299" s="38"/>
      <c r="CP299" s="38"/>
      <c r="CQ299" s="38"/>
      <c r="CR299" s="38"/>
      <c r="CS299" s="38"/>
      <c r="CT299" s="38"/>
      <c r="CU299" s="38"/>
      <c r="CV299" s="38"/>
      <c r="CW299" s="38"/>
      <c r="CX299" s="38"/>
      <c r="CY299" s="38"/>
      <c r="CZ299" s="38"/>
      <c r="DA299" s="38"/>
      <c r="DB299" s="38"/>
      <c r="DC299" s="38"/>
      <c r="DD299" s="38"/>
      <c r="DE299" s="38"/>
      <c r="DF299" s="38"/>
      <c r="DG299" s="38"/>
      <c r="DH299" s="38"/>
      <c r="DI299" s="38"/>
      <c r="DJ299" s="38"/>
      <c r="DK299" s="38"/>
      <c r="DL299" s="38"/>
      <c r="DM299" s="38"/>
      <c r="DN299" s="38"/>
      <c r="DO299" s="38"/>
      <c r="DP299" s="38"/>
      <c r="DQ299" s="38"/>
      <c r="DR299" s="38"/>
      <c r="DS299" s="38"/>
      <c r="DT299" s="38"/>
      <c r="DU299" s="38">
        <v>5</v>
      </c>
      <c r="DV299" s="38"/>
      <c r="DW299" s="38"/>
      <c r="DX299" s="38"/>
      <c r="DY299" s="38"/>
      <c r="DZ299" s="38"/>
      <c r="EA299" s="38"/>
      <c r="EB299" s="38"/>
      <c r="EC299" s="38"/>
      <c r="ED299" s="38"/>
      <c r="EE299" s="38"/>
      <c r="EF299" s="38"/>
      <c r="EG299" s="38"/>
      <c r="EH299" s="38"/>
      <c r="EI299" s="38"/>
      <c r="EJ299" s="38"/>
      <c r="EK299" s="38"/>
      <c r="EL299" s="38"/>
      <c r="EM299" s="38"/>
      <c r="EN299" s="38"/>
      <c r="EO299" s="38"/>
      <c r="EP299" s="38"/>
      <c r="EQ299" s="38"/>
      <c r="ER299" s="38"/>
      <c r="ES299" s="38"/>
      <c r="ET299" s="38"/>
      <c r="EU299" s="38">
        <v>5</v>
      </c>
      <c r="EV299" s="38"/>
      <c r="EW299" s="38"/>
      <c r="EX299" s="38"/>
      <c r="EY299" s="38"/>
      <c r="EZ299" s="38"/>
      <c r="FA299" s="38"/>
      <c r="FB299" s="38"/>
      <c r="FC299" s="38"/>
      <c r="FD299" s="38"/>
      <c r="FE299" s="38"/>
      <c r="FF299" s="38"/>
      <c r="FG299" s="38"/>
      <c r="FH299" s="38"/>
      <c r="FI299" s="38"/>
      <c r="FJ299" s="38"/>
      <c r="FK299" s="38"/>
      <c r="FL299" s="38"/>
      <c r="FM299" s="38"/>
      <c r="FN299" s="38"/>
      <c r="FO299" s="38"/>
      <c r="FP299" s="38"/>
      <c r="FQ299" s="38"/>
      <c r="FR299" s="38"/>
      <c r="FS299" s="38"/>
      <c r="FT299" s="38"/>
      <c r="FU299" s="38"/>
      <c r="FV299" s="38"/>
      <c r="FW299" s="38"/>
      <c r="FX299" s="38"/>
      <c r="FY299" s="38"/>
      <c r="FZ299" s="38"/>
      <c r="GA299" s="38"/>
      <c r="GB299" s="38"/>
      <c r="GC299" s="38"/>
      <c r="GD299" s="38"/>
      <c r="GE299" s="38"/>
      <c r="GF299" s="38"/>
      <c r="GG299" s="38"/>
      <c r="GH299" s="38"/>
      <c r="GI299" s="38"/>
      <c r="GJ299" s="38"/>
      <c r="GK299" s="38"/>
      <c r="GL299" s="38"/>
      <c r="GM299" s="38"/>
      <c r="GN299" s="38"/>
      <c r="GO299" s="38"/>
      <c r="GP299" s="38"/>
      <c r="GQ299" s="38"/>
      <c r="GR299" s="38"/>
      <c r="GS299" s="38"/>
      <c r="GT299" s="38"/>
      <c r="GU299" s="38"/>
      <c r="GV299" s="38"/>
      <c r="GW299" s="38"/>
      <c r="GX299" s="38"/>
      <c r="GY299" s="38"/>
      <c r="GZ299" s="38"/>
      <c r="HA299" s="38"/>
      <c r="HB299" s="38"/>
      <c r="HC299" s="38"/>
      <c r="HD299" s="38"/>
      <c r="HE299" s="38"/>
      <c r="HF299" s="38"/>
      <c r="HG299" s="38"/>
      <c r="HH299" s="38"/>
      <c r="HI299" s="38"/>
      <c r="HJ299" s="38"/>
      <c r="HK299" s="38"/>
      <c r="HL299" s="38"/>
      <c r="HM299" s="38"/>
      <c r="HN299" s="38"/>
      <c r="HO299" s="38"/>
      <c r="HP299" s="38"/>
      <c r="HQ299" s="38"/>
      <c r="HR299" s="38"/>
      <c r="HS299" s="38"/>
      <c r="HT299" s="38"/>
      <c r="HU299" s="38"/>
      <c r="HV299" s="38"/>
      <c r="HW299" s="38"/>
      <c r="HX299" s="38"/>
      <c r="HY299" s="38"/>
      <c r="HZ299" s="38"/>
      <c r="IA299" s="38"/>
      <c r="IB299" s="38"/>
      <c r="IC299" s="38"/>
      <c r="ID299" s="38"/>
      <c r="IE299" s="38"/>
      <c r="IF299" s="38"/>
      <c r="IG299" s="38"/>
      <c r="IH299" s="38"/>
      <c r="II299" s="38"/>
      <c r="IJ299" s="38"/>
      <c r="IK299" s="38"/>
      <c r="IL299" s="38"/>
      <c r="IM299" s="38"/>
      <c r="IN299" s="38"/>
      <c r="IO299" s="38"/>
      <c r="IP299" s="38"/>
      <c r="IQ299" s="38"/>
      <c r="IR299" s="38"/>
      <c r="IS299" s="38"/>
      <c r="IT299" s="38"/>
      <c r="IU299" s="38"/>
      <c r="IV299" s="38"/>
      <c r="IW299" s="38"/>
      <c r="IX299" s="38"/>
      <c r="IY299" s="38"/>
      <c r="IZ299" s="38"/>
      <c r="JA299" s="38"/>
      <c r="JB299" s="38"/>
      <c r="JC299" s="38"/>
      <c r="JD299" s="38"/>
      <c r="JE299" s="38"/>
      <c r="JF299" s="38"/>
      <c r="JG299" s="38"/>
      <c r="JH299" s="38"/>
      <c r="JI299" s="38"/>
      <c r="JJ299" s="38"/>
      <c r="JK299" s="38"/>
      <c r="JL299" s="38"/>
      <c r="JM299" s="38"/>
      <c r="JN299" s="38"/>
      <c r="JO299" s="38"/>
      <c r="JP299" s="38"/>
      <c r="JQ299" s="38"/>
      <c r="JR299" s="38"/>
      <c r="JS299" s="38"/>
      <c r="JT299" s="38"/>
      <c r="JU299" s="38"/>
      <c r="JV299" s="38"/>
      <c r="JW299" s="38"/>
      <c r="JX299" s="38"/>
      <c r="JY299" s="38"/>
      <c r="JZ299" s="38"/>
      <c r="KA299" s="38"/>
      <c r="KB299" s="38"/>
      <c r="KC299" s="38">
        <v>10</v>
      </c>
      <c r="KD299" s="38"/>
      <c r="KE299" s="38"/>
      <c r="KF299" s="38"/>
      <c r="KG299" s="38"/>
      <c r="KH299" s="38"/>
      <c r="KI299" s="38"/>
      <c r="KJ299" s="38"/>
      <c r="KK299" s="38"/>
      <c r="KL299" s="38"/>
      <c r="KM299" s="38"/>
      <c r="KN299" s="38"/>
      <c r="KO299" s="38"/>
      <c r="KP299" s="38"/>
      <c r="KQ299" s="38"/>
      <c r="KR299" s="38"/>
      <c r="KS299" s="38"/>
      <c r="KT299" s="38"/>
      <c r="KU299" s="38"/>
      <c r="KV299" s="38"/>
      <c r="KW299" s="38"/>
      <c r="KX299" s="38"/>
      <c r="KY299" s="38"/>
      <c r="KZ299" s="38"/>
      <c r="LA299" s="38"/>
      <c r="LB299" s="38"/>
      <c r="LC299" s="38">
        <v>10</v>
      </c>
      <c r="LD299" s="38"/>
      <c r="LE299" s="38"/>
      <c r="LF299" s="38"/>
      <c r="LG299" s="38"/>
      <c r="LH299" s="38"/>
      <c r="LI299" s="38"/>
      <c r="LJ299" s="38"/>
      <c r="LK299" s="38"/>
      <c r="LL299" s="38"/>
      <c r="LM299" s="38"/>
      <c r="LN299" s="38"/>
      <c r="LO299" s="38"/>
      <c r="LP299" s="38"/>
      <c r="LQ299" s="38"/>
      <c r="LR299" s="38"/>
      <c r="LS299" s="38"/>
      <c r="LT299" s="38"/>
      <c r="LU299" s="38"/>
      <c r="LV299" s="38"/>
      <c r="LW299" s="38"/>
      <c r="LX299" s="38"/>
      <c r="LY299" s="38"/>
      <c r="LZ299" s="38"/>
      <c r="MA299" s="38"/>
      <c r="MB299" s="38"/>
      <c r="MC299" s="38"/>
      <c r="MD299" s="38"/>
      <c r="ME299" s="38"/>
      <c r="MF299" s="38"/>
      <c r="MG299" s="38"/>
      <c r="MH299" s="38"/>
      <c r="MI299" s="38"/>
      <c r="MJ299" s="38"/>
      <c r="MK299" s="38"/>
      <c r="ML299" s="38"/>
      <c r="MM299" s="38"/>
      <c r="MN299" s="38"/>
      <c r="MO299" s="38"/>
      <c r="MP299" s="38"/>
      <c r="MQ299" s="38"/>
      <c r="MR299" s="38"/>
      <c r="MS299" s="38"/>
      <c r="MT299" s="38"/>
      <c r="MU299" s="38"/>
      <c r="MV299" s="38"/>
      <c r="MW299" s="38"/>
      <c r="MX299" s="38"/>
      <c r="MY299" s="38"/>
      <c r="MZ299" s="38"/>
      <c r="NA299" s="38"/>
      <c r="NB299" s="38"/>
      <c r="NC299" s="38"/>
      <c r="ND299" s="38"/>
      <c r="NE299" s="38"/>
      <c r="NF299" s="38"/>
      <c r="NG299" s="38"/>
      <c r="NH299" s="38"/>
      <c r="NI299" s="38"/>
      <c r="NJ299" s="38"/>
      <c r="NK299" s="38"/>
      <c r="NL299" s="38"/>
      <c r="NM299" s="38"/>
      <c r="NN299" s="38"/>
      <c r="NO299" s="38"/>
      <c r="NP299" s="38"/>
      <c r="NQ299" s="38"/>
      <c r="NR299" s="38"/>
      <c r="NS299" s="38"/>
      <c r="NT299" s="38"/>
      <c r="NU299" s="38"/>
      <c r="NV299" s="38"/>
      <c r="NW299" s="38"/>
      <c r="NX299" s="38"/>
      <c r="NY299" s="38"/>
      <c r="NZ299" s="38"/>
      <c r="OA299" s="38"/>
      <c r="OB299" s="38"/>
      <c r="OC299" s="38"/>
      <c r="OD299" s="38"/>
      <c r="OE299" s="38"/>
      <c r="OF299" s="38"/>
      <c r="OG299" s="38"/>
      <c r="OH299" s="38"/>
      <c r="OI299" s="38"/>
      <c r="OJ299" s="38"/>
      <c r="OK299" s="38"/>
      <c r="OL299" s="38"/>
      <c r="OM299" s="38"/>
      <c r="ON299" s="38"/>
      <c r="OO299" s="38"/>
      <c r="OP299" s="38"/>
      <c r="OQ299" s="38"/>
      <c r="OR299" s="38"/>
      <c r="OS299" s="38"/>
      <c r="OT299" s="38"/>
      <c r="OU299" s="38"/>
      <c r="OV299" s="38"/>
      <c r="OW299" s="38"/>
      <c r="OX299" s="38"/>
      <c r="OY299" s="38"/>
      <c r="OZ299" s="38"/>
      <c r="PA299" s="38"/>
      <c r="PB299" s="38"/>
      <c r="PC299" s="38"/>
      <c r="PD299" s="38"/>
      <c r="PE299" s="38"/>
      <c r="PF299" s="38"/>
      <c r="PG299" s="38"/>
      <c r="PH299" s="38"/>
      <c r="PI299" s="38"/>
      <c r="PJ299" s="38"/>
      <c r="PK299" s="38"/>
      <c r="PL299" s="38"/>
      <c r="PM299" s="38"/>
      <c r="PN299" s="38"/>
      <c r="PO299" s="38"/>
      <c r="PP299" s="38"/>
      <c r="PQ299" s="38"/>
      <c r="PR299" s="38"/>
      <c r="PS299" s="38"/>
      <c r="PT299" s="38"/>
      <c r="PU299" s="38"/>
      <c r="PV299" s="38"/>
      <c r="PW299" s="38"/>
      <c r="PX299" s="38"/>
      <c r="PY299" s="38"/>
      <c r="PZ299" s="38"/>
      <c r="QA299" s="38"/>
      <c r="QB299" s="38"/>
      <c r="QC299" s="38"/>
      <c r="QD299" s="38"/>
      <c r="QE299" s="38"/>
      <c r="QF299" s="38"/>
      <c r="QG299" s="38"/>
      <c r="QH299" s="38"/>
      <c r="QI299" s="38"/>
      <c r="QJ299" s="38"/>
      <c r="QK299" s="38"/>
      <c r="QL299" s="38"/>
      <c r="QM299" s="38"/>
      <c r="QN299" s="38"/>
      <c r="QO299" s="38"/>
      <c r="QP299" s="38"/>
      <c r="QQ299" s="38"/>
      <c r="QR299" s="38"/>
      <c r="QS299" s="38">
        <v>10</v>
      </c>
      <c r="QT299" s="38"/>
      <c r="QU299" s="38"/>
      <c r="QV299" s="38"/>
      <c r="QW299" s="38"/>
      <c r="QX299" s="38"/>
      <c r="QY299" s="38"/>
      <c r="QZ299" s="38"/>
      <c r="RA299" s="38"/>
      <c r="RB299" s="38"/>
      <c r="RC299" s="38"/>
      <c r="RD299" s="38"/>
      <c r="RE299" s="38"/>
      <c r="RF299" s="38"/>
      <c r="RG299" s="38"/>
      <c r="RH299" s="38"/>
      <c r="RI299" s="38"/>
      <c r="RJ299" s="38"/>
      <c r="RK299" s="38"/>
      <c r="RL299" s="38"/>
      <c r="RM299" s="38"/>
      <c r="RN299" s="38"/>
      <c r="RO299" s="38"/>
      <c r="RP299" s="38"/>
      <c r="RQ299" s="38"/>
      <c r="RR299" s="38"/>
      <c r="RS299" s="38"/>
      <c r="RT299" s="38"/>
      <c r="RU299" s="38"/>
      <c r="RV299" s="38"/>
      <c r="RW299" s="38"/>
      <c r="RX299" s="38"/>
      <c r="RY299" s="38"/>
      <c r="RZ299" s="38"/>
      <c r="SA299" s="38"/>
      <c r="SB299" s="38"/>
      <c r="SC299" s="38"/>
      <c r="SD299" s="38"/>
      <c r="SE299" s="38"/>
      <c r="SF299" s="38"/>
      <c r="SG299" s="38"/>
      <c r="SH299" s="38"/>
      <c r="SI299" s="38"/>
      <c r="SJ299" s="38"/>
      <c r="SK299" s="38"/>
      <c r="SL299" s="38"/>
      <c r="SM299" s="38"/>
      <c r="SN299" s="38"/>
      <c r="SO299" s="38"/>
      <c r="SP299" s="38"/>
      <c r="SQ299" s="38"/>
      <c r="SR299" s="38"/>
      <c r="SS299" s="38"/>
      <c r="ST299" s="38"/>
      <c r="SU299" s="38"/>
      <c r="SV299" s="38"/>
      <c r="SW299" s="38"/>
      <c r="SX299" s="38">
        <v>1</v>
      </c>
      <c r="SY299" s="38"/>
      <c r="SZ299" s="38"/>
      <c r="TA299" s="38">
        <v>1</v>
      </c>
      <c r="TB299" s="38"/>
      <c r="TC299" s="38"/>
      <c r="TD299" s="38"/>
      <c r="TE299" s="38"/>
      <c r="TF299" s="38"/>
      <c r="TG299" s="38"/>
      <c r="TH299" s="38"/>
      <c r="TI299" s="38"/>
      <c r="TJ299" s="38"/>
      <c r="TK299" s="38"/>
      <c r="TL299" s="38"/>
      <c r="TM299" s="38"/>
      <c r="TN299" s="38"/>
      <c r="TO299" s="38"/>
      <c r="TP299" s="38"/>
      <c r="TQ299" s="38"/>
      <c r="TR299" s="38"/>
      <c r="TS299" s="38"/>
      <c r="TT299" s="38"/>
      <c r="TU299" s="38"/>
      <c r="TV299" s="38"/>
      <c r="TW299" s="38"/>
      <c r="TX299" s="38"/>
      <c r="TY299" s="38"/>
      <c r="TZ299" s="38"/>
      <c r="UA299" s="38"/>
      <c r="UB299" s="38"/>
      <c r="UC299" s="38"/>
      <c r="UD299" s="38"/>
      <c r="UE299" s="38"/>
      <c r="UF299" s="38"/>
      <c r="UG299" s="38"/>
      <c r="UH299" s="38"/>
      <c r="UI299" s="38"/>
      <c r="UJ299" s="38"/>
      <c r="UK299" s="38"/>
      <c r="UL299" s="38"/>
      <c r="UM299" s="38"/>
      <c r="UN299" s="38"/>
      <c r="UO299" s="38"/>
      <c r="UP299" s="38"/>
      <c r="UQ299" s="38"/>
      <c r="UR299" s="38"/>
      <c r="US299" s="38"/>
      <c r="UT299" s="38"/>
      <c r="UU299" s="38"/>
      <c r="UV299" s="38"/>
      <c r="UW299" s="38"/>
      <c r="UX299" s="38"/>
      <c r="UY299" s="38"/>
      <c r="UZ299" s="38"/>
      <c r="VA299" s="38"/>
      <c r="VB299" s="38"/>
      <c r="VC299" s="38"/>
      <c r="VD299" s="38"/>
      <c r="VE299" s="38"/>
      <c r="VF299" s="38"/>
      <c r="VG299" s="38"/>
      <c r="VH299" s="38"/>
      <c r="VI299" s="38"/>
      <c r="VJ299" s="38"/>
      <c r="VK299" s="38"/>
      <c r="VL299" s="38"/>
      <c r="VM299" s="38"/>
      <c r="VN299" s="38"/>
      <c r="VO299" s="38"/>
      <c r="VP299" s="38"/>
      <c r="VQ299" s="38"/>
      <c r="VR299" s="38"/>
      <c r="VS299" s="38"/>
      <c r="VT299" s="38"/>
      <c r="VU299" s="38"/>
      <c r="VV299" s="38"/>
      <c r="VW299" s="38"/>
      <c r="VX299" s="38"/>
      <c r="VY299" s="38"/>
      <c r="VZ299" s="38"/>
      <c r="WA299" s="38"/>
      <c r="WB299" s="38"/>
      <c r="WC299" s="38">
        <v>10</v>
      </c>
      <c r="WD299" s="38"/>
      <c r="WE299" s="38"/>
      <c r="WF299" s="38"/>
      <c r="WG299" s="38"/>
      <c r="WH299" s="38"/>
      <c r="WI299" s="38"/>
      <c r="WJ299" s="38"/>
      <c r="WK299" s="38"/>
      <c r="WL299" s="38"/>
      <c r="WM299" s="38"/>
      <c r="WN299" s="38"/>
      <c r="WO299" s="38"/>
      <c r="WP299" s="38"/>
      <c r="WQ299" s="38"/>
      <c r="WR299" s="38"/>
      <c r="WS299" s="38"/>
      <c r="WT299" s="38"/>
      <c r="WU299" s="38"/>
      <c r="WV299" s="38"/>
      <c r="WW299" s="38"/>
      <c r="WX299" s="38"/>
      <c r="WY299" s="38"/>
      <c r="WZ299" s="38"/>
      <c r="XA299" s="38"/>
      <c r="XB299" s="38"/>
      <c r="XC299" s="38"/>
      <c r="XD299" s="38"/>
      <c r="XE299" s="38"/>
      <c r="XF299" s="38"/>
      <c r="XG299" s="38"/>
      <c r="XH299" s="38"/>
      <c r="XI299" s="38"/>
      <c r="XJ299" s="38"/>
      <c r="XK299" s="38"/>
      <c r="XL299" s="38"/>
      <c r="XM299" s="38"/>
      <c r="XN299" s="38"/>
      <c r="XO299" s="38"/>
      <c r="XP299" s="38"/>
      <c r="XQ299" s="38"/>
      <c r="XR299" s="38"/>
      <c r="XS299" s="38"/>
      <c r="XT299" s="38"/>
      <c r="XU299" s="38"/>
      <c r="XV299" s="38"/>
      <c r="XW299" s="38"/>
      <c r="XX299" s="38"/>
      <c r="XY299" s="38"/>
      <c r="XZ299" s="38"/>
      <c r="YA299" s="38"/>
      <c r="YB299" s="38"/>
      <c r="YC299" s="38"/>
      <c r="YD299" s="38"/>
      <c r="YE299" s="38"/>
      <c r="YF299" s="38"/>
      <c r="YG299" s="38"/>
      <c r="YH299" s="38"/>
      <c r="YI299" s="38"/>
      <c r="YJ299" s="38"/>
      <c r="YK299" s="38"/>
      <c r="YL299" s="38"/>
      <c r="YM299" s="38"/>
      <c r="YN299" s="38"/>
      <c r="YO299" s="38"/>
      <c r="YP299" s="38"/>
      <c r="YQ299" s="38"/>
      <c r="YR299" s="38"/>
      <c r="YS299" s="38"/>
      <c r="YT299" s="38"/>
      <c r="YU299" s="38"/>
      <c r="YV299" s="38"/>
      <c r="YW299" s="38"/>
      <c r="YX299" s="38"/>
      <c r="YY299" s="38"/>
      <c r="YZ299" s="38"/>
      <c r="ZA299" s="38"/>
      <c r="ZB299" s="38"/>
      <c r="ZC299" s="38"/>
      <c r="ZD299" s="38"/>
      <c r="ZE299" s="38"/>
      <c r="ZF299" s="38"/>
      <c r="ZG299" s="38"/>
      <c r="ZH299" s="38"/>
      <c r="ZI299" s="38"/>
      <c r="ZJ299" s="38"/>
      <c r="ZK299" s="38"/>
      <c r="ZL299" s="38"/>
      <c r="ZM299" s="38"/>
      <c r="ZN299" s="38"/>
      <c r="ZO299" s="38"/>
      <c r="ZP299" s="38"/>
      <c r="ZQ299" s="38"/>
      <c r="ZR299" s="38"/>
      <c r="ZS299" s="38"/>
      <c r="ZT299" s="38"/>
      <c r="ZU299" s="38"/>
      <c r="ZV299" s="38"/>
      <c r="ZW299" s="38"/>
      <c r="ZX299" s="38"/>
      <c r="ZY299" s="38"/>
      <c r="ZZ299" s="38"/>
      <c r="AAA299" s="38"/>
      <c r="AAB299" s="38"/>
      <c r="AAC299" s="38"/>
      <c r="AAD299" s="38"/>
      <c r="AAE299" s="38"/>
      <c r="AAF299" s="38"/>
      <c r="AAG299" s="38"/>
      <c r="AAH299" s="38"/>
      <c r="AAI299" s="38"/>
      <c r="AAJ299" s="78">
        <f t="shared" si="26"/>
        <v>0</v>
      </c>
    </row>
    <row r="300" spans="1:984" s="5" customFormat="1" x14ac:dyDescent="0.25">
      <c r="A300" s="43" t="s">
        <v>58</v>
      </c>
      <c r="B300" s="77">
        <f t="shared" si="29"/>
        <v>0</v>
      </c>
      <c r="C300" s="69">
        <v>1</v>
      </c>
      <c r="D300" s="76">
        <v>43231</v>
      </c>
      <c r="E300" s="79">
        <v>72.62</v>
      </c>
      <c r="F300" s="79">
        <f t="shared" si="31"/>
        <v>0</v>
      </c>
      <c r="G300" s="77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>
        <v>2</v>
      </c>
      <c r="AD300" s="38"/>
      <c r="AE300" s="38"/>
      <c r="AF300" s="38"/>
      <c r="AG300" s="38"/>
      <c r="AH300" s="38"/>
      <c r="AI300" s="38"/>
      <c r="AJ300" s="38"/>
      <c r="AK300" s="38"/>
      <c r="AL300" s="38"/>
      <c r="AM300" s="38"/>
      <c r="AN300" s="38"/>
      <c r="AO300" s="38"/>
      <c r="AP300" s="38"/>
      <c r="AQ300" s="38"/>
      <c r="AR300" s="38"/>
      <c r="AS300" s="38"/>
      <c r="AT300" s="38"/>
      <c r="AU300" s="38"/>
      <c r="AV300" s="38"/>
      <c r="AW300" s="38">
        <v>2</v>
      </c>
      <c r="AX300" s="38"/>
      <c r="AY300" s="38"/>
      <c r="AZ300" s="38"/>
      <c r="BA300" s="38"/>
      <c r="BB300" s="38"/>
      <c r="BC300" s="38"/>
      <c r="BD300" s="38"/>
      <c r="BE300" s="38"/>
      <c r="BF300" s="38"/>
      <c r="BG300" s="38"/>
      <c r="BH300" s="38"/>
      <c r="BI300" s="38"/>
      <c r="BJ300" s="38"/>
      <c r="BK300" s="38"/>
      <c r="BL300" s="38"/>
      <c r="BM300" s="38"/>
      <c r="BN300" s="38"/>
      <c r="BO300" s="38"/>
      <c r="BP300" s="38"/>
      <c r="BQ300" s="38"/>
      <c r="BR300" s="38"/>
      <c r="BS300" s="38"/>
      <c r="BT300" s="38"/>
      <c r="BU300" s="38"/>
      <c r="BV300" s="38"/>
      <c r="BW300" s="38"/>
      <c r="BX300" s="38"/>
      <c r="BY300" s="38"/>
      <c r="BZ300" s="38"/>
      <c r="CA300" s="38"/>
      <c r="CB300" s="38"/>
      <c r="CC300" s="38"/>
      <c r="CD300" s="38"/>
      <c r="CE300" s="38"/>
      <c r="CF300" s="38"/>
      <c r="CG300" s="38"/>
      <c r="CH300" s="38"/>
      <c r="CI300" s="38"/>
      <c r="CJ300" s="38"/>
      <c r="CK300" s="38"/>
      <c r="CL300" s="38"/>
      <c r="CM300" s="38"/>
      <c r="CN300" s="38"/>
      <c r="CO300" s="38"/>
      <c r="CP300" s="38"/>
      <c r="CQ300" s="38"/>
      <c r="CR300" s="38"/>
      <c r="CS300" s="38"/>
      <c r="CT300" s="38"/>
      <c r="CU300" s="38"/>
      <c r="CV300" s="38"/>
      <c r="CW300" s="38"/>
      <c r="CX300" s="38"/>
      <c r="CY300" s="38"/>
      <c r="CZ300" s="38"/>
      <c r="DA300" s="38"/>
      <c r="DB300" s="38"/>
      <c r="DC300" s="38"/>
      <c r="DD300" s="38"/>
      <c r="DE300" s="38"/>
      <c r="DF300" s="38"/>
      <c r="DG300" s="38"/>
      <c r="DH300" s="38"/>
      <c r="DI300" s="38"/>
      <c r="DJ300" s="38"/>
      <c r="DK300" s="38"/>
      <c r="DL300" s="38"/>
      <c r="DM300" s="38"/>
      <c r="DN300" s="38"/>
      <c r="DO300" s="38"/>
      <c r="DP300" s="38"/>
      <c r="DQ300" s="38"/>
      <c r="DR300" s="38"/>
      <c r="DS300" s="38"/>
      <c r="DT300" s="38"/>
      <c r="DU300" s="38"/>
      <c r="DV300" s="38"/>
      <c r="DW300" s="38"/>
      <c r="DX300" s="38"/>
      <c r="DY300" s="38"/>
      <c r="DZ300" s="38"/>
      <c r="EA300" s="38"/>
      <c r="EB300" s="38"/>
      <c r="EC300" s="38"/>
      <c r="ED300" s="38"/>
      <c r="EE300" s="38"/>
      <c r="EF300" s="38"/>
      <c r="EG300" s="38"/>
      <c r="EH300" s="38"/>
      <c r="EI300" s="38"/>
      <c r="EJ300" s="38"/>
      <c r="EK300" s="38"/>
      <c r="EL300" s="38"/>
      <c r="EM300" s="38"/>
      <c r="EN300" s="38"/>
      <c r="EO300" s="38"/>
      <c r="EP300" s="38"/>
      <c r="EQ300" s="38"/>
      <c r="ER300" s="38"/>
      <c r="ES300" s="38"/>
      <c r="ET300" s="38"/>
      <c r="EU300" s="38"/>
      <c r="EV300" s="38"/>
      <c r="EW300" s="38"/>
      <c r="EX300" s="38"/>
      <c r="EY300" s="38"/>
      <c r="EZ300" s="38"/>
      <c r="FA300" s="38"/>
      <c r="FB300" s="38"/>
      <c r="FC300" s="38"/>
      <c r="FD300" s="38"/>
      <c r="FE300" s="38"/>
      <c r="FF300" s="38"/>
      <c r="FG300" s="38"/>
      <c r="FH300" s="38"/>
      <c r="FI300" s="38"/>
      <c r="FJ300" s="38"/>
      <c r="FK300" s="38"/>
      <c r="FL300" s="38"/>
      <c r="FM300" s="38"/>
      <c r="FN300" s="38"/>
      <c r="FO300" s="38"/>
      <c r="FP300" s="38"/>
      <c r="FQ300" s="38"/>
      <c r="FR300" s="38"/>
      <c r="FS300" s="38"/>
      <c r="FT300" s="38"/>
      <c r="FU300" s="38"/>
      <c r="FV300" s="38"/>
      <c r="FW300" s="38"/>
      <c r="FX300" s="38"/>
      <c r="FY300" s="38"/>
      <c r="FZ300" s="38"/>
      <c r="GA300" s="38"/>
      <c r="GB300" s="38"/>
      <c r="GC300" s="38"/>
      <c r="GD300" s="38"/>
      <c r="GE300" s="38"/>
      <c r="GF300" s="38"/>
      <c r="GG300" s="38"/>
      <c r="GH300" s="38"/>
      <c r="GI300" s="38"/>
      <c r="GJ300" s="38"/>
      <c r="GK300" s="38"/>
      <c r="GL300" s="38"/>
      <c r="GM300" s="38"/>
      <c r="GN300" s="38"/>
      <c r="GO300" s="38"/>
      <c r="GP300" s="38"/>
      <c r="GQ300" s="38"/>
      <c r="GR300" s="38"/>
      <c r="GS300" s="38"/>
      <c r="GT300" s="38"/>
      <c r="GU300" s="38"/>
      <c r="GV300" s="38"/>
      <c r="GW300" s="38"/>
      <c r="GX300" s="38"/>
      <c r="GY300" s="38"/>
      <c r="GZ300" s="38"/>
      <c r="HA300" s="38"/>
      <c r="HB300" s="38"/>
      <c r="HC300" s="38"/>
      <c r="HD300" s="38"/>
      <c r="HE300" s="38"/>
      <c r="HF300" s="38"/>
      <c r="HG300" s="38"/>
      <c r="HH300" s="38"/>
      <c r="HI300" s="38"/>
      <c r="HJ300" s="38"/>
      <c r="HK300" s="38"/>
      <c r="HL300" s="38"/>
      <c r="HM300" s="38"/>
      <c r="HN300" s="38"/>
      <c r="HO300" s="38"/>
      <c r="HP300" s="38"/>
      <c r="HQ300" s="38"/>
      <c r="HR300" s="38"/>
      <c r="HS300" s="38"/>
      <c r="HT300" s="38"/>
      <c r="HU300" s="38"/>
      <c r="HV300" s="38"/>
      <c r="HW300" s="38"/>
      <c r="HX300" s="38"/>
      <c r="HY300" s="38"/>
      <c r="HZ300" s="38"/>
      <c r="IA300" s="38"/>
      <c r="IB300" s="38"/>
      <c r="IC300" s="38"/>
      <c r="ID300" s="38"/>
      <c r="IE300" s="38"/>
      <c r="IF300" s="38"/>
      <c r="IG300" s="38"/>
      <c r="IH300" s="38"/>
      <c r="II300" s="38"/>
      <c r="IJ300" s="38">
        <v>1</v>
      </c>
      <c r="IK300" s="38"/>
      <c r="IL300" s="38"/>
      <c r="IM300" s="38"/>
      <c r="IN300" s="38"/>
      <c r="IO300" s="38"/>
      <c r="IP300" s="38">
        <v>1</v>
      </c>
      <c r="IQ300" s="38"/>
      <c r="IR300" s="38"/>
      <c r="IS300" s="38"/>
      <c r="IT300" s="38"/>
      <c r="IU300" s="38"/>
      <c r="IV300" s="38"/>
      <c r="IW300" s="38"/>
      <c r="IX300" s="38"/>
      <c r="IY300" s="38"/>
      <c r="IZ300" s="38"/>
      <c r="JA300" s="38"/>
      <c r="JB300" s="38"/>
      <c r="JC300" s="38"/>
      <c r="JD300" s="38"/>
      <c r="JE300" s="38"/>
      <c r="JF300" s="38"/>
      <c r="JG300" s="38"/>
      <c r="JH300" s="38"/>
      <c r="JI300" s="38"/>
      <c r="JJ300" s="38"/>
      <c r="JK300" s="38"/>
      <c r="JL300" s="38"/>
      <c r="JM300" s="38"/>
      <c r="JN300" s="38"/>
      <c r="JO300" s="38"/>
      <c r="JP300" s="38"/>
      <c r="JQ300" s="38"/>
      <c r="JR300" s="38"/>
      <c r="JS300" s="38"/>
      <c r="JT300" s="38"/>
      <c r="JU300" s="38"/>
      <c r="JV300" s="38"/>
      <c r="JW300" s="38"/>
      <c r="JX300" s="38"/>
      <c r="JY300" s="38"/>
      <c r="JZ300" s="38"/>
      <c r="KA300" s="38"/>
      <c r="KB300" s="38"/>
      <c r="KC300" s="38"/>
      <c r="KD300" s="38"/>
      <c r="KE300" s="38"/>
      <c r="KF300" s="38"/>
      <c r="KG300" s="38"/>
      <c r="KH300" s="38"/>
      <c r="KI300" s="38"/>
      <c r="KJ300" s="38"/>
      <c r="KK300" s="38"/>
      <c r="KL300" s="38"/>
      <c r="KM300" s="38"/>
      <c r="KN300" s="38"/>
      <c r="KO300" s="38"/>
      <c r="KP300" s="38"/>
      <c r="KQ300" s="38"/>
      <c r="KR300" s="38"/>
      <c r="KS300" s="38"/>
      <c r="KT300" s="38"/>
      <c r="KU300" s="38"/>
      <c r="KV300" s="38"/>
      <c r="KW300" s="38"/>
      <c r="KX300" s="38"/>
      <c r="KY300" s="38"/>
      <c r="KZ300" s="38"/>
      <c r="LA300" s="38"/>
      <c r="LB300" s="38"/>
      <c r="LC300" s="38"/>
      <c r="LD300" s="38"/>
      <c r="LE300" s="38"/>
      <c r="LF300" s="38"/>
      <c r="LG300" s="38"/>
      <c r="LH300" s="38"/>
      <c r="LI300" s="38"/>
      <c r="LJ300" s="38"/>
      <c r="LK300" s="38"/>
      <c r="LL300" s="38"/>
      <c r="LM300" s="38"/>
      <c r="LN300" s="38"/>
      <c r="LO300" s="38"/>
      <c r="LP300" s="38"/>
      <c r="LQ300" s="38"/>
      <c r="LR300" s="38"/>
      <c r="LS300" s="38"/>
      <c r="LT300" s="38"/>
      <c r="LU300" s="38"/>
      <c r="LV300" s="38"/>
      <c r="LW300" s="38"/>
      <c r="LX300" s="38"/>
      <c r="LY300" s="38"/>
      <c r="LZ300" s="38"/>
      <c r="MA300" s="38"/>
      <c r="MB300" s="38"/>
      <c r="MC300" s="38"/>
      <c r="MD300" s="38"/>
      <c r="ME300" s="38"/>
      <c r="MF300" s="38"/>
      <c r="MG300" s="38"/>
      <c r="MH300" s="38"/>
      <c r="MI300" s="38"/>
      <c r="MJ300" s="38"/>
      <c r="MK300" s="38"/>
      <c r="ML300" s="38"/>
      <c r="MM300" s="38"/>
      <c r="MN300" s="38"/>
      <c r="MO300" s="38"/>
      <c r="MP300" s="38"/>
      <c r="MQ300" s="38"/>
      <c r="MR300" s="38"/>
      <c r="MS300" s="38"/>
      <c r="MT300" s="38"/>
      <c r="MU300" s="38"/>
      <c r="MV300" s="38"/>
      <c r="MW300" s="38"/>
      <c r="MX300" s="38"/>
      <c r="MY300" s="38"/>
      <c r="MZ300" s="38"/>
      <c r="NA300" s="38"/>
      <c r="NB300" s="38"/>
      <c r="NC300" s="38"/>
      <c r="ND300" s="38"/>
      <c r="NE300" s="38"/>
      <c r="NF300" s="38"/>
      <c r="NG300" s="38"/>
      <c r="NH300" s="38"/>
      <c r="NI300" s="38"/>
      <c r="NJ300" s="38"/>
      <c r="NK300" s="38"/>
      <c r="NL300" s="38"/>
      <c r="NM300" s="38"/>
      <c r="NN300" s="38"/>
      <c r="NO300" s="38"/>
      <c r="NP300" s="38"/>
      <c r="NQ300" s="38"/>
      <c r="NR300" s="38"/>
      <c r="NS300" s="38"/>
      <c r="NT300" s="38"/>
      <c r="NU300" s="38"/>
      <c r="NV300" s="38"/>
      <c r="NW300" s="38"/>
      <c r="NX300" s="38"/>
      <c r="NY300" s="38"/>
      <c r="NZ300" s="38"/>
      <c r="OA300" s="38"/>
      <c r="OB300" s="38"/>
      <c r="OC300" s="38"/>
      <c r="OD300" s="38"/>
      <c r="OE300" s="38"/>
      <c r="OF300" s="38"/>
      <c r="OG300" s="38"/>
      <c r="OH300" s="38"/>
      <c r="OI300" s="38"/>
      <c r="OJ300" s="38"/>
      <c r="OK300" s="38"/>
      <c r="OL300" s="38"/>
      <c r="OM300" s="38"/>
      <c r="ON300" s="38"/>
      <c r="OO300" s="38"/>
      <c r="OP300" s="38"/>
      <c r="OQ300" s="38"/>
      <c r="OR300" s="38"/>
      <c r="OS300" s="38"/>
      <c r="OT300" s="38"/>
      <c r="OU300" s="38"/>
      <c r="OV300" s="38"/>
      <c r="OW300" s="38"/>
      <c r="OX300" s="38"/>
      <c r="OY300" s="38"/>
      <c r="OZ300" s="38"/>
      <c r="PA300" s="38"/>
      <c r="PB300" s="38"/>
      <c r="PC300" s="38"/>
      <c r="PD300" s="38"/>
      <c r="PE300" s="38"/>
      <c r="PF300" s="38"/>
      <c r="PG300" s="38"/>
      <c r="PH300" s="38"/>
      <c r="PI300" s="38"/>
      <c r="PJ300" s="38"/>
      <c r="PK300" s="38"/>
      <c r="PL300" s="38"/>
      <c r="PM300" s="38"/>
      <c r="PN300" s="38"/>
      <c r="PO300" s="38"/>
      <c r="PP300" s="38"/>
      <c r="PQ300" s="38"/>
      <c r="PR300" s="38"/>
      <c r="PS300" s="38"/>
      <c r="PT300" s="38"/>
      <c r="PU300" s="38"/>
      <c r="PV300" s="38"/>
      <c r="PW300" s="38"/>
      <c r="PX300" s="38"/>
      <c r="PY300" s="38"/>
      <c r="PZ300" s="38"/>
      <c r="QA300" s="38"/>
      <c r="QB300" s="38"/>
      <c r="QC300" s="38"/>
      <c r="QD300" s="38"/>
      <c r="QE300" s="38"/>
      <c r="QF300" s="38"/>
      <c r="QG300" s="38"/>
      <c r="QH300" s="38"/>
      <c r="QI300" s="38"/>
      <c r="QJ300" s="38"/>
      <c r="QK300" s="38"/>
      <c r="QL300" s="38"/>
      <c r="QM300" s="38"/>
      <c r="QN300" s="38"/>
      <c r="QO300" s="38"/>
      <c r="QP300" s="38"/>
      <c r="QQ300" s="38"/>
      <c r="QR300" s="38"/>
      <c r="QS300" s="38"/>
      <c r="QT300" s="38"/>
      <c r="QU300" s="38"/>
      <c r="QV300" s="38"/>
      <c r="QW300" s="38"/>
      <c r="QX300" s="38"/>
      <c r="QY300" s="38"/>
      <c r="QZ300" s="38"/>
      <c r="RA300" s="38"/>
      <c r="RB300" s="38"/>
      <c r="RC300" s="38"/>
      <c r="RD300" s="38"/>
      <c r="RE300" s="38"/>
      <c r="RF300" s="38"/>
      <c r="RG300" s="38"/>
      <c r="RH300" s="38"/>
      <c r="RI300" s="38"/>
      <c r="RJ300" s="38"/>
      <c r="RK300" s="38"/>
      <c r="RL300" s="38"/>
      <c r="RM300" s="38"/>
      <c r="RN300" s="38"/>
      <c r="RO300" s="38"/>
      <c r="RP300" s="38"/>
      <c r="RQ300" s="38"/>
      <c r="RR300" s="38"/>
      <c r="RS300" s="38"/>
      <c r="RT300" s="38"/>
      <c r="RU300" s="38"/>
      <c r="RV300" s="38"/>
      <c r="RW300" s="38"/>
      <c r="RX300" s="38"/>
      <c r="RY300" s="38"/>
      <c r="RZ300" s="38"/>
      <c r="SA300" s="38"/>
      <c r="SB300" s="38"/>
      <c r="SC300" s="38"/>
      <c r="SD300" s="38"/>
      <c r="SE300" s="38"/>
      <c r="SF300" s="38"/>
      <c r="SG300" s="38"/>
      <c r="SH300" s="38"/>
      <c r="SI300" s="38"/>
      <c r="SJ300" s="38"/>
      <c r="SK300" s="38"/>
      <c r="SL300" s="38"/>
      <c r="SM300" s="38"/>
      <c r="SN300" s="38"/>
      <c r="SO300" s="38"/>
      <c r="SP300" s="38"/>
      <c r="SQ300" s="38"/>
      <c r="SR300" s="38"/>
      <c r="SS300" s="38"/>
      <c r="ST300" s="38"/>
      <c r="SU300" s="38"/>
      <c r="SV300" s="38"/>
      <c r="SW300" s="38"/>
      <c r="SX300" s="38"/>
      <c r="SY300" s="38"/>
      <c r="SZ300" s="38"/>
      <c r="TA300" s="38"/>
      <c r="TB300" s="38"/>
      <c r="TC300" s="38"/>
      <c r="TD300" s="38"/>
      <c r="TE300" s="38"/>
      <c r="TF300" s="38"/>
      <c r="TG300" s="38"/>
      <c r="TH300" s="38"/>
      <c r="TI300" s="38"/>
      <c r="TJ300" s="38"/>
      <c r="TK300" s="38"/>
      <c r="TL300" s="38"/>
      <c r="TM300" s="38"/>
      <c r="TN300" s="38"/>
      <c r="TO300" s="38"/>
      <c r="TP300" s="38"/>
      <c r="TQ300" s="38"/>
      <c r="TR300" s="38"/>
      <c r="TS300" s="38"/>
      <c r="TT300" s="38"/>
      <c r="TU300" s="38"/>
      <c r="TV300" s="38"/>
      <c r="TW300" s="38"/>
      <c r="TX300" s="38"/>
      <c r="TY300" s="38"/>
      <c r="TZ300" s="38"/>
      <c r="UA300" s="38"/>
      <c r="UB300" s="38"/>
      <c r="UC300" s="38"/>
      <c r="UD300" s="38"/>
      <c r="UE300" s="38"/>
      <c r="UF300" s="38"/>
      <c r="UG300" s="38"/>
      <c r="UH300" s="38"/>
      <c r="UI300" s="38"/>
      <c r="UJ300" s="38"/>
      <c r="UK300" s="38"/>
      <c r="UL300" s="38"/>
      <c r="UM300" s="38"/>
      <c r="UN300" s="38"/>
      <c r="UO300" s="38"/>
      <c r="UP300" s="38"/>
      <c r="UQ300" s="38"/>
      <c r="UR300" s="38"/>
      <c r="US300" s="38"/>
      <c r="UT300" s="38"/>
      <c r="UU300" s="38"/>
      <c r="UV300" s="38"/>
      <c r="UW300" s="38"/>
      <c r="UX300" s="38"/>
      <c r="UY300" s="38"/>
      <c r="UZ300" s="38"/>
      <c r="VA300" s="38"/>
      <c r="VB300" s="38"/>
      <c r="VC300" s="38"/>
      <c r="VD300" s="38"/>
      <c r="VE300" s="38"/>
      <c r="VF300" s="38"/>
      <c r="VG300" s="38"/>
      <c r="VH300" s="38"/>
      <c r="VI300" s="38"/>
      <c r="VJ300" s="38"/>
      <c r="VK300" s="38"/>
      <c r="VL300" s="38"/>
      <c r="VM300" s="38"/>
      <c r="VN300" s="38"/>
      <c r="VO300" s="38"/>
      <c r="VP300" s="38"/>
      <c r="VQ300" s="38"/>
      <c r="VR300" s="38"/>
      <c r="VS300" s="38"/>
      <c r="VT300" s="38"/>
      <c r="VU300" s="38"/>
      <c r="VV300" s="38"/>
      <c r="VW300" s="38"/>
      <c r="VX300" s="38"/>
      <c r="VY300" s="38"/>
      <c r="VZ300" s="38"/>
      <c r="WA300" s="38"/>
      <c r="WB300" s="38"/>
      <c r="WC300" s="38"/>
      <c r="WD300" s="38"/>
      <c r="WE300" s="38"/>
      <c r="WF300" s="38"/>
      <c r="WG300" s="38"/>
      <c r="WH300" s="38"/>
      <c r="WI300" s="38"/>
      <c r="WJ300" s="38"/>
      <c r="WK300" s="38"/>
      <c r="WL300" s="38"/>
      <c r="WM300" s="38"/>
      <c r="WN300" s="38"/>
      <c r="WO300" s="38"/>
      <c r="WP300" s="38"/>
      <c r="WQ300" s="38"/>
      <c r="WR300" s="38"/>
      <c r="WS300" s="38"/>
      <c r="WT300" s="38"/>
      <c r="WU300" s="38"/>
      <c r="WV300" s="38"/>
      <c r="WW300" s="38"/>
      <c r="WX300" s="38"/>
      <c r="WY300" s="38"/>
      <c r="WZ300" s="38"/>
      <c r="XA300" s="38"/>
      <c r="XB300" s="38"/>
      <c r="XC300" s="38"/>
      <c r="XD300" s="38"/>
      <c r="XE300" s="38"/>
      <c r="XF300" s="38"/>
      <c r="XG300" s="38"/>
      <c r="XH300" s="38"/>
      <c r="XI300" s="38"/>
      <c r="XJ300" s="38"/>
      <c r="XK300" s="38"/>
      <c r="XL300" s="38"/>
      <c r="XM300" s="38"/>
      <c r="XN300" s="38"/>
      <c r="XO300" s="38"/>
      <c r="XP300" s="38"/>
      <c r="XQ300" s="38"/>
      <c r="XR300" s="38"/>
      <c r="XS300" s="38"/>
      <c r="XT300" s="38"/>
      <c r="XU300" s="38"/>
      <c r="XV300" s="38"/>
      <c r="XW300" s="38"/>
      <c r="XX300" s="38"/>
      <c r="XY300" s="38"/>
      <c r="XZ300" s="38"/>
      <c r="YA300" s="38"/>
      <c r="YB300" s="38"/>
      <c r="YC300" s="38"/>
      <c r="YD300" s="38"/>
      <c r="YE300" s="38"/>
      <c r="YF300" s="38"/>
      <c r="YG300" s="38"/>
      <c r="YH300" s="38"/>
      <c r="YI300" s="38"/>
      <c r="YJ300" s="38"/>
      <c r="YK300" s="38"/>
      <c r="YL300" s="38"/>
      <c r="YM300" s="38"/>
      <c r="YN300" s="38"/>
      <c r="YO300" s="38"/>
      <c r="YP300" s="38"/>
      <c r="YQ300" s="38"/>
      <c r="YR300" s="38"/>
      <c r="YS300" s="38"/>
      <c r="YT300" s="38"/>
      <c r="YU300" s="38"/>
      <c r="YV300" s="38"/>
      <c r="YW300" s="38"/>
      <c r="YX300" s="38"/>
      <c r="YY300" s="38"/>
      <c r="YZ300" s="38"/>
      <c r="ZA300" s="38"/>
      <c r="ZB300" s="38"/>
      <c r="ZC300" s="38"/>
      <c r="ZD300" s="38"/>
      <c r="ZE300" s="38"/>
      <c r="ZF300" s="38"/>
      <c r="ZG300" s="38"/>
      <c r="ZH300" s="38"/>
      <c r="ZI300" s="38"/>
      <c r="ZJ300" s="38"/>
      <c r="ZK300" s="38"/>
      <c r="ZL300" s="38"/>
      <c r="ZM300" s="38"/>
      <c r="ZN300" s="38"/>
      <c r="ZO300" s="38"/>
      <c r="ZP300" s="38"/>
      <c r="ZQ300" s="38"/>
      <c r="ZR300" s="38"/>
      <c r="ZS300" s="38"/>
      <c r="ZT300" s="38"/>
      <c r="ZU300" s="38"/>
      <c r="ZV300" s="38"/>
      <c r="ZW300" s="38"/>
      <c r="ZX300" s="38"/>
      <c r="ZY300" s="38"/>
      <c r="ZZ300" s="38"/>
      <c r="AAA300" s="38"/>
      <c r="AAB300" s="38"/>
      <c r="AAC300" s="38"/>
      <c r="AAD300" s="38"/>
      <c r="AAE300" s="38"/>
      <c r="AAF300" s="38"/>
      <c r="AAG300" s="38"/>
      <c r="AAH300" s="38"/>
      <c r="AAI300" s="38"/>
      <c r="AAJ300" s="31">
        <f t="shared" si="26"/>
        <v>0</v>
      </c>
    </row>
    <row r="301" spans="1:984" s="5" customFormat="1" x14ac:dyDescent="0.25">
      <c r="A301" s="43" t="s">
        <v>327</v>
      </c>
      <c r="B301" s="77">
        <f t="shared" si="29"/>
        <v>0</v>
      </c>
      <c r="C301" s="69">
        <v>1</v>
      </c>
      <c r="D301" s="76">
        <v>43257</v>
      </c>
      <c r="E301" s="79">
        <v>160</v>
      </c>
      <c r="F301" s="79">
        <f t="shared" si="31"/>
        <v>0</v>
      </c>
      <c r="G301" s="77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  <c r="AL301" s="38"/>
      <c r="AM301" s="38"/>
      <c r="AN301" s="38"/>
      <c r="AO301" s="38"/>
      <c r="AP301" s="38"/>
      <c r="AQ301" s="38"/>
      <c r="AR301" s="38"/>
      <c r="AS301" s="38"/>
      <c r="AT301" s="38"/>
      <c r="AU301" s="38"/>
      <c r="AV301" s="38"/>
      <c r="AW301" s="38"/>
      <c r="AX301" s="38"/>
      <c r="AY301" s="38"/>
      <c r="AZ301" s="38"/>
      <c r="BA301" s="38"/>
      <c r="BB301" s="38"/>
      <c r="BC301" s="38"/>
      <c r="BD301" s="38"/>
      <c r="BE301" s="38"/>
      <c r="BF301" s="38"/>
      <c r="BG301" s="38"/>
      <c r="BH301" s="38"/>
      <c r="BI301" s="38"/>
      <c r="BJ301" s="38"/>
      <c r="BK301" s="38"/>
      <c r="BL301" s="38"/>
      <c r="BM301" s="38"/>
      <c r="BN301" s="38"/>
      <c r="BO301" s="38"/>
      <c r="BP301" s="38"/>
      <c r="BQ301" s="38"/>
      <c r="BR301" s="38"/>
      <c r="BS301" s="38"/>
      <c r="BT301" s="38"/>
      <c r="BU301" s="38"/>
      <c r="BV301" s="38"/>
      <c r="BW301" s="38"/>
      <c r="BX301" s="38"/>
      <c r="BY301" s="38"/>
      <c r="BZ301" s="38"/>
      <c r="CA301" s="38"/>
      <c r="CB301" s="38"/>
      <c r="CC301" s="38"/>
      <c r="CD301" s="38"/>
      <c r="CE301" s="38"/>
      <c r="CF301" s="38"/>
      <c r="CG301" s="38"/>
      <c r="CH301" s="38"/>
      <c r="CI301" s="38"/>
      <c r="CJ301" s="38"/>
      <c r="CK301" s="38"/>
      <c r="CL301" s="38"/>
      <c r="CM301" s="38"/>
      <c r="CN301" s="38"/>
      <c r="CO301" s="38"/>
      <c r="CP301" s="38"/>
      <c r="CQ301" s="38"/>
      <c r="CR301" s="38"/>
      <c r="CS301" s="38"/>
      <c r="CT301" s="38"/>
      <c r="CU301" s="38"/>
      <c r="CV301" s="38"/>
      <c r="CW301" s="38"/>
      <c r="CX301" s="38"/>
      <c r="CY301" s="38"/>
      <c r="CZ301" s="38"/>
      <c r="DA301" s="38"/>
      <c r="DB301" s="38"/>
      <c r="DC301" s="38"/>
      <c r="DD301" s="38"/>
      <c r="DE301" s="38"/>
      <c r="DF301" s="38"/>
      <c r="DG301" s="38"/>
      <c r="DH301" s="38"/>
      <c r="DI301" s="38"/>
      <c r="DJ301" s="38"/>
      <c r="DK301" s="38"/>
      <c r="DL301" s="38"/>
      <c r="DM301" s="38"/>
      <c r="DN301" s="38"/>
      <c r="DO301" s="38"/>
      <c r="DP301" s="38"/>
      <c r="DQ301" s="38"/>
      <c r="DR301" s="38"/>
      <c r="DS301" s="38"/>
      <c r="DT301" s="38"/>
      <c r="DU301" s="38"/>
      <c r="DV301" s="38"/>
      <c r="DW301" s="38"/>
      <c r="DX301" s="38"/>
      <c r="DY301" s="38"/>
      <c r="DZ301" s="38"/>
      <c r="EA301" s="38">
        <v>1</v>
      </c>
      <c r="EB301" s="38"/>
      <c r="EC301" s="38"/>
      <c r="ED301" s="38">
        <v>1</v>
      </c>
      <c r="EE301" s="38"/>
      <c r="EF301" s="38"/>
      <c r="EG301" s="38"/>
      <c r="EH301" s="38"/>
      <c r="EI301" s="38"/>
      <c r="EJ301" s="38"/>
      <c r="EK301" s="38"/>
      <c r="EL301" s="38"/>
      <c r="EM301" s="38"/>
      <c r="EN301" s="38"/>
      <c r="EO301" s="38"/>
      <c r="EP301" s="38"/>
      <c r="EQ301" s="38"/>
      <c r="ER301" s="38"/>
      <c r="ES301" s="38"/>
      <c r="ET301" s="38"/>
      <c r="EU301" s="38"/>
      <c r="EV301" s="38"/>
      <c r="EW301" s="38"/>
      <c r="EX301" s="38"/>
      <c r="EY301" s="38"/>
      <c r="EZ301" s="38"/>
      <c r="FA301" s="38"/>
      <c r="FB301" s="38"/>
      <c r="FC301" s="38"/>
      <c r="FD301" s="38"/>
      <c r="FE301" s="38"/>
      <c r="FF301" s="38"/>
      <c r="FG301" s="38"/>
      <c r="FH301" s="38"/>
      <c r="FI301" s="38"/>
      <c r="FJ301" s="38"/>
      <c r="FK301" s="38"/>
      <c r="FL301" s="38"/>
      <c r="FM301" s="38"/>
      <c r="FN301" s="38"/>
      <c r="FO301" s="38"/>
      <c r="FP301" s="38"/>
      <c r="FQ301" s="38"/>
      <c r="FR301" s="38"/>
      <c r="FS301" s="38"/>
      <c r="FT301" s="38"/>
      <c r="FU301" s="38"/>
      <c r="FV301" s="38"/>
      <c r="FW301" s="38"/>
      <c r="FX301" s="38"/>
      <c r="FY301" s="38"/>
      <c r="FZ301" s="38"/>
      <c r="GA301" s="38"/>
      <c r="GB301" s="38"/>
      <c r="GC301" s="38"/>
      <c r="GD301" s="38"/>
      <c r="GE301" s="38"/>
      <c r="GF301" s="38"/>
      <c r="GG301" s="38"/>
      <c r="GH301" s="38"/>
      <c r="GI301" s="38"/>
      <c r="GJ301" s="38"/>
      <c r="GK301" s="38"/>
      <c r="GL301" s="38"/>
      <c r="GM301" s="38"/>
      <c r="GN301" s="38"/>
      <c r="GO301" s="38"/>
      <c r="GP301" s="38"/>
      <c r="GQ301" s="38"/>
      <c r="GR301" s="38"/>
      <c r="GS301" s="38"/>
      <c r="GT301" s="38"/>
      <c r="GU301" s="38"/>
      <c r="GV301" s="38"/>
      <c r="GW301" s="38"/>
      <c r="GX301" s="38"/>
      <c r="GY301" s="38"/>
      <c r="GZ301" s="38"/>
      <c r="HA301" s="38"/>
      <c r="HB301" s="38"/>
      <c r="HC301" s="38"/>
      <c r="HD301" s="38"/>
      <c r="HE301" s="38"/>
      <c r="HF301" s="38"/>
      <c r="HG301" s="38">
        <v>2.4</v>
      </c>
      <c r="HH301" s="38"/>
      <c r="HI301" s="38"/>
      <c r="HJ301" s="38"/>
      <c r="HK301" s="38"/>
      <c r="HL301" s="38"/>
      <c r="HM301" s="38"/>
      <c r="HN301" s="38"/>
      <c r="HO301" s="38">
        <f>0.8+1.6</f>
        <v>2.4000000000000004</v>
      </c>
      <c r="HP301" s="38"/>
      <c r="HQ301" s="38"/>
      <c r="HR301" s="38"/>
      <c r="HS301" s="38"/>
      <c r="HT301" s="38"/>
      <c r="HU301" s="38"/>
      <c r="HV301" s="38"/>
      <c r="HW301" s="38"/>
      <c r="HX301" s="38"/>
      <c r="HY301" s="38"/>
      <c r="HZ301" s="38"/>
      <c r="IA301" s="38"/>
      <c r="IB301" s="38"/>
      <c r="IC301" s="38"/>
      <c r="ID301" s="38"/>
      <c r="IE301" s="38"/>
      <c r="IF301" s="38"/>
      <c r="IG301" s="38"/>
      <c r="IH301" s="38"/>
      <c r="II301" s="38"/>
      <c r="IJ301" s="38"/>
      <c r="IK301" s="38"/>
      <c r="IL301" s="38"/>
      <c r="IM301" s="38"/>
      <c r="IN301" s="38"/>
      <c r="IO301" s="38"/>
      <c r="IP301" s="38"/>
      <c r="IQ301" s="38"/>
      <c r="IR301" s="38"/>
      <c r="IS301" s="38"/>
      <c r="IT301" s="38"/>
      <c r="IU301" s="38"/>
      <c r="IV301" s="38"/>
      <c r="IW301" s="38"/>
      <c r="IX301" s="38"/>
      <c r="IY301" s="38"/>
      <c r="IZ301" s="38"/>
      <c r="JA301" s="38"/>
      <c r="JB301" s="38"/>
      <c r="JC301" s="38"/>
      <c r="JD301" s="38"/>
      <c r="JE301" s="38"/>
      <c r="JF301" s="38"/>
      <c r="JG301" s="38"/>
      <c r="JH301" s="38"/>
      <c r="JI301" s="38"/>
      <c r="JJ301" s="38"/>
      <c r="JK301" s="38"/>
      <c r="JL301" s="38"/>
      <c r="JM301" s="38"/>
      <c r="JN301" s="38"/>
      <c r="JO301" s="38"/>
      <c r="JP301" s="38"/>
      <c r="JQ301" s="38"/>
      <c r="JR301" s="38"/>
      <c r="JS301" s="38"/>
      <c r="JT301" s="38"/>
      <c r="JU301" s="38"/>
      <c r="JV301" s="38"/>
      <c r="JW301" s="38"/>
      <c r="JX301" s="38"/>
      <c r="JY301" s="38"/>
      <c r="JZ301" s="38"/>
      <c r="KA301" s="38"/>
      <c r="KB301" s="38"/>
      <c r="KC301" s="38"/>
      <c r="KD301" s="38"/>
      <c r="KE301" s="38"/>
      <c r="KF301" s="38"/>
      <c r="KG301" s="38"/>
      <c r="KH301" s="38"/>
      <c r="KI301" s="38"/>
      <c r="KJ301" s="38"/>
      <c r="KK301" s="38"/>
      <c r="KL301" s="38"/>
      <c r="KM301" s="38"/>
      <c r="KN301" s="38"/>
      <c r="KO301" s="38"/>
      <c r="KP301" s="38"/>
      <c r="KQ301" s="38"/>
      <c r="KR301" s="38"/>
      <c r="KS301" s="38"/>
      <c r="KT301" s="38"/>
      <c r="KU301" s="38"/>
      <c r="KV301" s="38"/>
      <c r="KW301" s="38"/>
      <c r="KX301" s="38"/>
      <c r="KY301" s="38"/>
      <c r="KZ301" s="38"/>
      <c r="LA301" s="38"/>
      <c r="LB301" s="38"/>
      <c r="LC301" s="38">
        <v>5.6</v>
      </c>
      <c r="LD301" s="38"/>
      <c r="LE301" s="38"/>
      <c r="LF301" s="38"/>
      <c r="LG301" s="38">
        <v>5.6</v>
      </c>
      <c r="LH301" s="38"/>
      <c r="LI301" s="38"/>
      <c r="LJ301" s="38"/>
      <c r="LK301" s="38"/>
      <c r="LL301" s="38"/>
      <c r="LM301" s="38"/>
      <c r="LN301" s="38"/>
      <c r="LO301" s="38"/>
      <c r="LP301" s="38"/>
      <c r="LQ301" s="38"/>
      <c r="LR301" s="38"/>
      <c r="LS301" s="38"/>
      <c r="LT301" s="38"/>
      <c r="LU301" s="38"/>
      <c r="LV301" s="38"/>
      <c r="LW301" s="38"/>
      <c r="LX301" s="38"/>
      <c r="LY301" s="38"/>
      <c r="LZ301" s="38"/>
      <c r="MA301" s="38"/>
      <c r="MB301" s="38"/>
      <c r="MC301" s="38"/>
      <c r="MD301" s="38"/>
      <c r="ME301" s="38"/>
      <c r="MF301" s="38"/>
      <c r="MG301" s="38"/>
      <c r="MH301" s="38"/>
      <c r="MI301" s="38"/>
      <c r="MJ301" s="38"/>
      <c r="MK301" s="38"/>
      <c r="ML301" s="38"/>
      <c r="MM301" s="38"/>
      <c r="MN301" s="38"/>
      <c r="MO301" s="38"/>
      <c r="MP301" s="38"/>
      <c r="MQ301" s="38"/>
      <c r="MR301" s="38"/>
      <c r="MS301" s="38"/>
      <c r="MT301" s="38"/>
      <c r="MU301" s="38"/>
      <c r="MV301" s="38"/>
      <c r="MW301" s="38"/>
      <c r="MX301" s="38"/>
      <c r="MY301" s="38"/>
      <c r="MZ301" s="38"/>
      <c r="NA301" s="38"/>
      <c r="NB301" s="38"/>
      <c r="NC301" s="38"/>
      <c r="ND301" s="38"/>
      <c r="NE301" s="38"/>
      <c r="NF301" s="38"/>
      <c r="NG301" s="38"/>
      <c r="NH301" s="38"/>
      <c r="NI301" s="38"/>
      <c r="NJ301" s="38"/>
      <c r="NK301" s="38"/>
      <c r="NL301" s="38"/>
      <c r="NM301" s="38"/>
      <c r="NN301" s="38"/>
      <c r="NO301" s="38"/>
      <c r="NP301" s="38"/>
      <c r="NQ301" s="38"/>
      <c r="NR301" s="38"/>
      <c r="NS301" s="38"/>
      <c r="NT301" s="38"/>
      <c r="NU301" s="38"/>
      <c r="NV301" s="38"/>
      <c r="NW301" s="38"/>
      <c r="NX301" s="38"/>
      <c r="NY301" s="38"/>
      <c r="NZ301" s="38"/>
      <c r="OA301" s="38"/>
      <c r="OB301" s="38"/>
      <c r="OC301" s="38"/>
      <c r="OD301" s="38"/>
      <c r="OE301" s="38"/>
      <c r="OF301" s="38"/>
      <c r="OG301" s="38"/>
      <c r="OH301" s="38"/>
      <c r="OI301" s="38"/>
      <c r="OJ301" s="38"/>
      <c r="OK301" s="38"/>
      <c r="OL301" s="38"/>
      <c r="OM301" s="38"/>
      <c r="ON301" s="38"/>
      <c r="OO301" s="38"/>
      <c r="OP301" s="38"/>
      <c r="OQ301" s="38"/>
      <c r="OR301" s="38"/>
      <c r="OS301" s="38"/>
      <c r="OT301" s="38"/>
      <c r="OU301" s="38"/>
      <c r="OV301" s="38"/>
      <c r="OW301" s="38"/>
      <c r="OX301" s="38"/>
      <c r="OY301" s="38"/>
      <c r="OZ301" s="38"/>
      <c r="PA301" s="38"/>
      <c r="PB301" s="38"/>
      <c r="PC301" s="38"/>
      <c r="PD301" s="38"/>
      <c r="PE301" s="38"/>
      <c r="PF301" s="38"/>
      <c r="PG301" s="38"/>
      <c r="PH301" s="38"/>
      <c r="PI301" s="38"/>
      <c r="PJ301" s="38"/>
      <c r="PK301" s="38"/>
      <c r="PL301" s="38"/>
      <c r="PM301" s="38"/>
      <c r="PN301" s="38"/>
      <c r="PO301" s="38"/>
      <c r="PP301" s="38"/>
      <c r="PQ301" s="38"/>
      <c r="PR301" s="38"/>
      <c r="PS301" s="38"/>
      <c r="PT301" s="38"/>
      <c r="PU301" s="38"/>
      <c r="PV301" s="38"/>
      <c r="PW301" s="38"/>
      <c r="PX301" s="38"/>
      <c r="PY301" s="38"/>
      <c r="PZ301" s="38"/>
      <c r="QA301" s="38"/>
      <c r="QB301" s="38"/>
      <c r="QC301" s="38"/>
      <c r="QD301" s="38"/>
      <c r="QE301" s="38"/>
      <c r="QF301" s="38"/>
      <c r="QG301" s="38"/>
      <c r="QH301" s="38"/>
      <c r="QI301" s="38"/>
      <c r="QJ301" s="38"/>
      <c r="QK301" s="38"/>
      <c r="QL301" s="38"/>
      <c r="QM301" s="38"/>
      <c r="QN301" s="38"/>
      <c r="QO301" s="38"/>
      <c r="QP301" s="38"/>
      <c r="QQ301" s="38"/>
      <c r="QR301" s="38"/>
      <c r="QS301" s="38"/>
      <c r="QT301" s="38"/>
      <c r="QU301" s="38"/>
      <c r="QV301" s="38"/>
      <c r="QW301" s="38"/>
      <c r="QX301" s="38"/>
      <c r="QY301" s="38"/>
      <c r="QZ301" s="38"/>
      <c r="RA301" s="38"/>
      <c r="RB301" s="38"/>
      <c r="RC301" s="38"/>
      <c r="RD301" s="38"/>
      <c r="RE301" s="38"/>
      <c r="RF301" s="38"/>
      <c r="RG301" s="38"/>
      <c r="RH301" s="38"/>
      <c r="RI301" s="38"/>
      <c r="RJ301" s="38"/>
      <c r="RK301" s="38"/>
      <c r="RL301" s="38"/>
      <c r="RM301" s="38"/>
      <c r="RN301" s="38"/>
      <c r="RO301" s="38"/>
      <c r="RP301" s="38"/>
      <c r="RQ301" s="38"/>
      <c r="RR301" s="38"/>
      <c r="RS301" s="38"/>
      <c r="RT301" s="38"/>
      <c r="RU301" s="38"/>
      <c r="RV301" s="38"/>
      <c r="RW301" s="38"/>
      <c r="RX301" s="38"/>
      <c r="RY301" s="38"/>
      <c r="RZ301" s="38"/>
      <c r="SA301" s="38"/>
      <c r="SB301" s="38"/>
      <c r="SC301" s="38"/>
      <c r="SD301" s="38"/>
      <c r="SE301" s="38"/>
      <c r="SF301" s="38"/>
      <c r="SG301" s="38"/>
      <c r="SH301" s="38"/>
      <c r="SI301" s="38"/>
      <c r="SJ301" s="38"/>
      <c r="SK301" s="38"/>
      <c r="SL301" s="38"/>
      <c r="SM301" s="38"/>
      <c r="SN301" s="38"/>
      <c r="SO301" s="38"/>
      <c r="SP301" s="38"/>
      <c r="SQ301" s="38"/>
      <c r="SR301" s="38"/>
      <c r="SS301" s="38"/>
      <c r="ST301" s="38"/>
      <c r="SU301" s="38"/>
      <c r="SV301" s="38"/>
      <c r="SW301" s="38"/>
      <c r="SX301" s="38"/>
      <c r="SY301" s="38"/>
      <c r="SZ301" s="38"/>
      <c r="TA301" s="38"/>
      <c r="TB301" s="38"/>
      <c r="TC301" s="38"/>
      <c r="TD301" s="38"/>
      <c r="TE301" s="38"/>
      <c r="TF301" s="38"/>
      <c r="TG301" s="38"/>
      <c r="TH301" s="38"/>
      <c r="TI301" s="38"/>
      <c r="TJ301" s="38"/>
      <c r="TK301" s="38"/>
      <c r="TL301" s="38"/>
      <c r="TM301" s="38"/>
      <c r="TN301" s="38"/>
      <c r="TO301" s="38"/>
      <c r="TP301" s="38"/>
      <c r="TQ301" s="38"/>
      <c r="TR301" s="38"/>
      <c r="TS301" s="38"/>
      <c r="TT301" s="38"/>
      <c r="TU301" s="38"/>
      <c r="TV301" s="38"/>
      <c r="TW301" s="38"/>
      <c r="TX301" s="38"/>
      <c r="TY301" s="38"/>
      <c r="TZ301" s="38"/>
      <c r="UA301" s="38"/>
      <c r="UB301" s="38"/>
      <c r="UC301" s="38"/>
      <c r="UD301" s="38"/>
      <c r="UE301" s="38"/>
      <c r="UF301" s="38"/>
      <c r="UG301" s="38"/>
      <c r="UH301" s="38"/>
      <c r="UI301" s="38"/>
      <c r="UJ301" s="38"/>
      <c r="UK301" s="38"/>
      <c r="UL301" s="38"/>
      <c r="UM301" s="38"/>
      <c r="UN301" s="38"/>
      <c r="UO301" s="38"/>
      <c r="UP301" s="38"/>
      <c r="UQ301" s="38"/>
      <c r="UR301" s="38"/>
      <c r="US301" s="38"/>
      <c r="UT301" s="38"/>
      <c r="UU301" s="38"/>
      <c r="UV301" s="38"/>
      <c r="UW301" s="38"/>
      <c r="UX301" s="38"/>
      <c r="UY301" s="38"/>
      <c r="UZ301" s="38"/>
      <c r="VA301" s="38"/>
      <c r="VB301" s="38"/>
      <c r="VC301" s="38"/>
      <c r="VD301" s="38"/>
      <c r="VE301" s="38"/>
      <c r="VF301" s="38"/>
      <c r="VG301" s="38"/>
      <c r="VH301" s="38"/>
      <c r="VI301" s="38"/>
      <c r="VJ301" s="38"/>
      <c r="VK301" s="38"/>
      <c r="VL301" s="38"/>
      <c r="VM301" s="38"/>
      <c r="VN301" s="38"/>
      <c r="VO301" s="38"/>
      <c r="VP301" s="38"/>
      <c r="VQ301" s="38"/>
      <c r="VR301" s="38"/>
      <c r="VS301" s="38"/>
      <c r="VT301" s="38"/>
      <c r="VU301" s="38"/>
      <c r="VV301" s="38"/>
      <c r="VW301" s="38"/>
      <c r="VX301" s="38"/>
      <c r="VY301" s="38"/>
      <c r="VZ301" s="38"/>
      <c r="WA301" s="38"/>
      <c r="WB301" s="38"/>
      <c r="WC301" s="38"/>
      <c r="WD301" s="38"/>
      <c r="WE301" s="38"/>
      <c r="WF301" s="38"/>
      <c r="WG301" s="38"/>
      <c r="WH301" s="38"/>
      <c r="WI301" s="38"/>
      <c r="WJ301" s="38"/>
      <c r="WK301" s="38"/>
      <c r="WL301" s="38"/>
      <c r="WM301" s="38"/>
      <c r="WN301" s="38"/>
      <c r="WO301" s="38"/>
      <c r="WP301" s="38"/>
      <c r="WQ301" s="38"/>
      <c r="WR301" s="38"/>
      <c r="WS301" s="38"/>
      <c r="WT301" s="38"/>
      <c r="WU301" s="38"/>
      <c r="WV301" s="38"/>
      <c r="WW301" s="38"/>
      <c r="WX301" s="38"/>
      <c r="WY301" s="38"/>
      <c r="WZ301" s="38"/>
      <c r="XA301" s="38"/>
      <c r="XB301" s="38"/>
      <c r="XC301" s="38"/>
      <c r="XD301" s="38"/>
      <c r="XE301" s="38"/>
      <c r="XF301" s="38"/>
      <c r="XG301" s="38"/>
      <c r="XH301" s="38"/>
      <c r="XI301" s="38"/>
      <c r="XJ301" s="38"/>
      <c r="XK301" s="38"/>
      <c r="XL301" s="38"/>
      <c r="XM301" s="38"/>
      <c r="XN301" s="38"/>
      <c r="XO301" s="38"/>
      <c r="XP301" s="38"/>
      <c r="XQ301" s="38"/>
      <c r="XR301" s="38"/>
      <c r="XS301" s="38"/>
      <c r="XT301" s="38"/>
      <c r="XU301" s="38"/>
      <c r="XV301" s="38"/>
      <c r="XW301" s="38"/>
      <c r="XX301" s="38"/>
      <c r="XY301" s="38"/>
      <c r="XZ301" s="38"/>
      <c r="YA301" s="38"/>
      <c r="YB301" s="38"/>
      <c r="YC301" s="38"/>
      <c r="YD301" s="38"/>
      <c r="YE301" s="38"/>
      <c r="YF301" s="38"/>
      <c r="YG301" s="38"/>
      <c r="YH301" s="38"/>
      <c r="YI301" s="38"/>
      <c r="YJ301" s="38"/>
      <c r="YK301" s="38"/>
      <c r="YL301" s="38"/>
      <c r="YM301" s="38"/>
      <c r="YN301" s="38"/>
      <c r="YO301" s="38"/>
      <c r="YP301" s="38"/>
      <c r="YQ301" s="38"/>
      <c r="YR301" s="38"/>
      <c r="YS301" s="38"/>
      <c r="YT301" s="38"/>
      <c r="YU301" s="38"/>
      <c r="YV301" s="38"/>
      <c r="YW301" s="38"/>
      <c r="YX301" s="38"/>
      <c r="YY301" s="38"/>
      <c r="YZ301" s="38"/>
      <c r="ZA301" s="38"/>
      <c r="ZB301" s="38"/>
      <c r="ZC301" s="38"/>
      <c r="ZD301" s="38"/>
      <c r="ZE301" s="38"/>
      <c r="ZF301" s="38"/>
      <c r="ZG301" s="38"/>
      <c r="ZH301" s="38"/>
      <c r="ZI301" s="38"/>
      <c r="ZJ301" s="38"/>
      <c r="ZK301" s="38"/>
      <c r="ZL301" s="38"/>
      <c r="ZM301" s="38"/>
      <c r="ZN301" s="38"/>
      <c r="ZO301" s="38"/>
      <c r="ZP301" s="38"/>
      <c r="ZQ301" s="38"/>
      <c r="ZR301" s="38"/>
      <c r="ZS301" s="38"/>
      <c r="ZT301" s="38"/>
      <c r="ZU301" s="38"/>
      <c r="ZV301" s="38"/>
      <c r="ZW301" s="38"/>
      <c r="ZX301" s="38"/>
      <c r="ZY301" s="38"/>
      <c r="ZZ301" s="38"/>
      <c r="AAA301" s="38"/>
      <c r="AAB301" s="38"/>
      <c r="AAC301" s="38"/>
      <c r="AAD301" s="38"/>
      <c r="AAE301" s="38"/>
      <c r="AAF301" s="38"/>
      <c r="AAG301" s="38"/>
      <c r="AAH301" s="38"/>
      <c r="AAI301" s="38"/>
      <c r="AAJ301" s="31">
        <f t="shared" si="26"/>
        <v>0</v>
      </c>
    </row>
    <row r="302" spans="1:984" s="5" customFormat="1" x14ac:dyDescent="0.25">
      <c r="A302" s="43" t="s">
        <v>247</v>
      </c>
      <c r="B302" s="77">
        <f t="shared" si="29"/>
        <v>0</v>
      </c>
      <c r="C302" s="69">
        <v>1</v>
      </c>
      <c r="D302" s="71">
        <v>43461</v>
      </c>
      <c r="E302" s="79">
        <v>146.09</v>
      </c>
      <c r="F302" s="79">
        <f>E302*B302</f>
        <v>0</v>
      </c>
      <c r="G302" s="77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  <c r="AL302" s="38"/>
      <c r="AM302" s="38"/>
      <c r="AN302" s="38"/>
      <c r="AO302" s="38"/>
      <c r="AP302" s="38"/>
      <c r="AQ302" s="38"/>
      <c r="AR302" s="38"/>
      <c r="AS302" s="38"/>
      <c r="AT302" s="38"/>
      <c r="AU302" s="38"/>
      <c r="AV302" s="38"/>
      <c r="AW302" s="38"/>
      <c r="AX302" s="38"/>
      <c r="AY302" s="38"/>
      <c r="AZ302" s="38"/>
      <c r="BA302" s="38"/>
      <c r="BB302" s="38"/>
      <c r="BC302" s="38"/>
      <c r="BD302" s="38"/>
      <c r="BE302" s="38"/>
      <c r="BF302" s="38"/>
      <c r="BG302" s="38"/>
      <c r="BH302" s="38"/>
      <c r="BI302" s="38"/>
      <c r="BJ302" s="38"/>
      <c r="BK302" s="38"/>
      <c r="BL302" s="38"/>
      <c r="BM302" s="38"/>
      <c r="BN302" s="38"/>
      <c r="BO302" s="38"/>
      <c r="BP302" s="38"/>
      <c r="BQ302" s="38"/>
      <c r="BR302" s="38"/>
      <c r="BS302" s="38"/>
      <c r="BT302" s="38"/>
      <c r="BU302" s="38"/>
      <c r="BV302" s="38"/>
      <c r="BW302" s="38"/>
      <c r="BX302" s="38"/>
      <c r="BY302" s="38"/>
      <c r="BZ302" s="38"/>
      <c r="CA302" s="38"/>
      <c r="CB302" s="38"/>
      <c r="CC302" s="38"/>
      <c r="CD302" s="38"/>
      <c r="CE302" s="38"/>
      <c r="CF302" s="38"/>
      <c r="CG302" s="38"/>
      <c r="CH302" s="38"/>
      <c r="CI302" s="38"/>
      <c r="CJ302" s="38"/>
      <c r="CK302" s="38"/>
      <c r="CL302" s="38"/>
      <c r="CM302" s="38"/>
      <c r="CN302" s="38"/>
      <c r="CO302" s="38"/>
      <c r="CP302" s="38"/>
      <c r="CQ302" s="38"/>
      <c r="CR302" s="38"/>
      <c r="CS302" s="38"/>
      <c r="CT302" s="38"/>
      <c r="CU302" s="38"/>
      <c r="CV302" s="38"/>
      <c r="CW302" s="38"/>
      <c r="CX302" s="38"/>
      <c r="CY302" s="38"/>
      <c r="CZ302" s="38"/>
      <c r="DA302" s="38"/>
      <c r="DB302" s="38"/>
      <c r="DC302" s="38"/>
      <c r="DD302" s="38"/>
      <c r="DE302" s="38"/>
      <c r="DF302" s="38"/>
      <c r="DG302" s="38"/>
      <c r="DH302" s="38"/>
      <c r="DI302" s="38"/>
      <c r="DJ302" s="38"/>
      <c r="DK302" s="38"/>
      <c r="DL302" s="38"/>
      <c r="DM302" s="38"/>
      <c r="DN302" s="38"/>
      <c r="DO302" s="38"/>
      <c r="DP302" s="38"/>
      <c r="DQ302" s="38"/>
      <c r="DR302" s="38"/>
      <c r="DS302" s="38"/>
      <c r="DT302" s="38"/>
      <c r="DU302" s="38"/>
      <c r="DV302" s="38"/>
      <c r="DW302" s="38"/>
      <c r="DX302" s="38"/>
      <c r="DY302" s="38"/>
      <c r="DZ302" s="38"/>
      <c r="EA302" s="38">
        <v>1</v>
      </c>
      <c r="EB302" s="38"/>
      <c r="EC302" s="38"/>
      <c r="ED302" s="38">
        <v>1</v>
      </c>
      <c r="EE302" s="38"/>
      <c r="EF302" s="38"/>
      <c r="EG302" s="38"/>
      <c r="EH302" s="38"/>
      <c r="EI302" s="38"/>
      <c r="EJ302" s="38"/>
      <c r="EK302" s="38"/>
      <c r="EL302" s="38"/>
      <c r="EM302" s="38"/>
      <c r="EN302" s="38"/>
      <c r="EO302" s="38"/>
      <c r="EP302" s="38"/>
      <c r="EQ302" s="38"/>
      <c r="ER302" s="38"/>
      <c r="ES302" s="38"/>
      <c r="ET302" s="38"/>
      <c r="EU302" s="38"/>
      <c r="EV302" s="38"/>
      <c r="EW302" s="38"/>
      <c r="EX302" s="38"/>
      <c r="EY302" s="38"/>
      <c r="EZ302" s="38"/>
      <c r="FA302" s="38"/>
      <c r="FB302" s="38"/>
      <c r="FC302" s="38">
        <v>5</v>
      </c>
      <c r="FD302" s="38"/>
      <c r="FE302" s="38"/>
      <c r="FF302" s="38"/>
      <c r="FG302" s="38"/>
      <c r="FH302" s="38"/>
      <c r="FI302" s="38"/>
      <c r="FJ302" s="38"/>
      <c r="FK302" s="38"/>
      <c r="FL302" s="38"/>
      <c r="FM302" s="38"/>
      <c r="FN302" s="38"/>
      <c r="FO302" s="38"/>
      <c r="FP302" s="38"/>
      <c r="FQ302" s="38"/>
      <c r="FR302" s="38"/>
      <c r="FS302" s="38"/>
      <c r="FT302" s="38"/>
      <c r="FU302" s="38">
        <v>5</v>
      </c>
      <c r="FV302" s="38"/>
      <c r="FW302" s="38"/>
      <c r="FX302" s="38"/>
      <c r="FY302" s="38"/>
      <c r="FZ302" s="38"/>
      <c r="GA302" s="38"/>
      <c r="GB302" s="38"/>
      <c r="GC302" s="38"/>
      <c r="GD302" s="38"/>
      <c r="GE302" s="38"/>
      <c r="GF302" s="38"/>
      <c r="GG302" s="38"/>
      <c r="GH302" s="38"/>
      <c r="GI302" s="38"/>
      <c r="GJ302" s="38"/>
      <c r="GK302" s="38"/>
      <c r="GL302" s="38"/>
      <c r="GM302" s="38"/>
      <c r="GN302" s="38"/>
      <c r="GO302" s="38"/>
      <c r="GP302" s="38"/>
      <c r="GQ302" s="38"/>
      <c r="GR302" s="38"/>
      <c r="GS302" s="38"/>
      <c r="GT302" s="38"/>
      <c r="GU302" s="38"/>
      <c r="GV302" s="38"/>
      <c r="GW302" s="38"/>
      <c r="GX302" s="38"/>
      <c r="GY302" s="38"/>
      <c r="GZ302" s="38"/>
      <c r="HA302" s="38"/>
      <c r="HB302" s="38"/>
      <c r="HC302" s="38"/>
      <c r="HD302" s="38"/>
      <c r="HE302" s="38"/>
      <c r="HF302" s="38"/>
      <c r="HG302" s="38"/>
      <c r="HH302" s="38"/>
      <c r="HI302" s="38"/>
      <c r="HJ302" s="38"/>
      <c r="HK302" s="38"/>
      <c r="HL302" s="38"/>
      <c r="HM302" s="38"/>
      <c r="HN302" s="38"/>
      <c r="HO302" s="38"/>
      <c r="HP302" s="38"/>
      <c r="HQ302" s="38"/>
      <c r="HR302" s="38"/>
      <c r="HS302" s="38"/>
      <c r="HT302" s="38"/>
      <c r="HU302" s="38"/>
      <c r="HV302" s="38"/>
      <c r="HW302" s="38"/>
      <c r="HX302" s="38"/>
      <c r="HY302" s="38"/>
      <c r="HZ302" s="38"/>
      <c r="IA302" s="38"/>
      <c r="IB302" s="38"/>
      <c r="IC302" s="38"/>
      <c r="ID302" s="38"/>
      <c r="IE302" s="38"/>
      <c r="IF302" s="38"/>
      <c r="IG302" s="38"/>
      <c r="IH302" s="38"/>
      <c r="II302" s="38"/>
      <c r="IJ302" s="38"/>
      <c r="IK302" s="38"/>
      <c r="IL302" s="38"/>
      <c r="IM302" s="38"/>
      <c r="IN302" s="38"/>
      <c r="IO302" s="38"/>
      <c r="IP302" s="38"/>
      <c r="IQ302" s="38"/>
      <c r="IR302" s="38"/>
      <c r="IS302" s="38"/>
      <c r="IT302" s="38"/>
      <c r="IU302" s="38"/>
      <c r="IV302" s="38"/>
      <c r="IW302" s="38"/>
      <c r="IX302" s="38"/>
      <c r="IY302" s="38">
        <v>5</v>
      </c>
      <c r="IZ302" s="38"/>
      <c r="JA302" s="38"/>
      <c r="JB302" s="38"/>
      <c r="JC302" s="38"/>
      <c r="JD302" s="38"/>
      <c r="JE302" s="38"/>
      <c r="JF302" s="38"/>
      <c r="JG302" s="38"/>
      <c r="JH302" s="38"/>
      <c r="JI302" s="38">
        <v>5</v>
      </c>
      <c r="JJ302" s="38"/>
      <c r="JK302" s="38"/>
      <c r="JL302" s="38"/>
      <c r="JM302" s="38"/>
      <c r="JN302" s="38"/>
      <c r="JO302" s="38"/>
      <c r="JP302" s="38"/>
      <c r="JQ302" s="38"/>
      <c r="JR302" s="38"/>
      <c r="JS302" s="38"/>
      <c r="JT302" s="38"/>
      <c r="JU302" s="38"/>
      <c r="JV302" s="38"/>
      <c r="JW302" s="38"/>
      <c r="JX302" s="38"/>
      <c r="JY302" s="38"/>
      <c r="JZ302" s="38"/>
      <c r="KA302" s="38"/>
      <c r="KB302" s="38"/>
      <c r="KC302" s="38"/>
      <c r="KD302" s="38"/>
      <c r="KE302" s="38"/>
      <c r="KF302" s="38"/>
      <c r="KG302" s="38"/>
      <c r="KH302" s="38"/>
      <c r="KI302" s="38"/>
      <c r="KJ302" s="38"/>
      <c r="KK302" s="38"/>
      <c r="KL302" s="38"/>
      <c r="KM302" s="38"/>
      <c r="KN302" s="38"/>
      <c r="KO302" s="38"/>
      <c r="KP302" s="38"/>
      <c r="KQ302" s="38"/>
      <c r="KR302" s="38"/>
      <c r="KS302" s="38"/>
      <c r="KT302" s="38"/>
      <c r="KU302" s="38"/>
      <c r="KV302" s="38"/>
      <c r="KW302" s="38"/>
      <c r="KX302" s="38"/>
      <c r="KY302" s="38"/>
      <c r="KZ302" s="38"/>
      <c r="LA302" s="38"/>
      <c r="LB302" s="38"/>
      <c r="LC302" s="38"/>
      <c r="LD302" s="38"/>
      <c r="LE302" s="38"/>
      <c r="LF302" s="38"/>
      <c r="LG302" s="38"/>
      <c r="LH302" s="38"/>
      <c r="LI302" s="38"/>
      <c r="LJ302" s="38"/>
      <c r="LK302" s="38"/>
      <c r="LL302" s="38"/>
      <c r="LM302" s="38"/>
      <c r="LN302" s="38"/>
      <c r="LO302" s="38"/>
      <c r="LP302" s="38"/>
      <c r="LQ302" s="38"/>
      <c r="LR302" s="38"/>
      <c r="LS302" s="38"/>
      <c r="LT302" s="38"/>
      <c r="LU302" s="38"/>
      <c r="LV302" s="38"/>
      <c r="LW302" s="38"/>
      <c r="LX302" s="38"/>
      <c r="LY302" s="38"/>
      <c r="LZ302" s="38"/>
      <c r="MA302" s="38"/>
      <c r="MB302" s="38"/>
      <c r="MC302" s="38"/>
      <c r="MD302" s="38"/>
      <c r="ME302" s="38"/>
      <c r="MF302" s="38"/>
      <c r="MG302" s="38"/>
      <c r="MH302" s="38"/>
      <c r="MI302" s="38"/>
      <c r="MJ302" s="38"/>
      <c r="MK302" s="38"/>
      <c r="ML302" s="38"/>
      <c r="MM302" s="38"/>
      <c r="MN302" s="38"/>
      <c r="MO302" s="38"/>
      <c r="MP302" s="38"/>
      <c r="MQ302" s="38"/>
      <c r="MR302" s="38"/>
      <c r="MS302" s="38"/>
      <c r="MT302" s="38"/>
      <c r="MU302" s="38"/>
      <c r="MV302" s="38"/>
      <c r="MW302" s="38"/>
      <c r="MX302" s="38"/>
      <c r="MY302" s="38"/>
      <c r="MZ302" s="38"/>
      <c r="NA302" s="38"/>
      <c r="NB302" s="38"/>
      <c r="NC302" s="38"/>
      <c r="ND302" s="38"/>
      <c r="NE302" s="38"/>
      <c r="NF302" s="38"/>
      <c r="NG302" s="38"/>
      <c r="NH302" s="38"/>
      <c r="NI302" s="38"/>
      <c r="NJ302" s="38"/>
      <c r="NK302" s="38"/>
      <c r="NL302" s="38"/>
      <c r="NM302" s="38"/>
      <c r="NN302" s="38"/>
      <c r="NO302" s="38"/>
      <c r="NP302" s="38"/>
      <c r="NQ302" s="38"/>
      <c r="NR302" s="38"/>
      <c r="NS302" s="38"/>
      <c r="NT302" s="38"/>
      <c r="NU302" s="38"/>
      <c r="NV302" s="38"/>
      <c r="NW302" s="38"/>
      <c r="NX302" s="38"/>
      <c r="NY302" s="38"/>
      <c r="NZ302" s="38"/>
      <c r="OA302" s="38"/>
      <c r="OB302" s="38"/>
      <c r="OC302" s="38"/>
      <c r="OD302" s="38"/>
      <c r="OE302" s="38"/>
      <c r="OF302" s="38"/>
      <c r="OG302" s="38"/>
      <c r="OH302" s="38"/>
      <c r="OI302" s="38"/>
      <c r="OJ302" s="38">
        <v>5</v>
      </c>
      <c r="OK302" s="38"/>
      <c r="OL302" s="38"/>
      <c r="OM302" s="38"/>
      <c r="ON302" s="38"/>
      <c r="OO302" s="38">
        <v>5</v>
      </c>
      <c r="OP302" s="38"/>
      <c r="OQ302" s="38"/>
      <c r="OR302" s="38"/>
      <c r="OS302" s="38"/>
      <c r="OT302" s="38"/>
      <c r="OU302" s="38"/>
      <c r="OV302" s="38"/>
      <c r="OW302" s="38"/>
      <c r="OX302" s="38"/>
      <c r="OY302" s="38"/>
      <c r="OZ302" s="38"/>
      <c r="PA302" s="38"/>
      <c r="PB302" s="38"/>
      <c r="PC302" s="38"/>
      <c r="PD302" s="38"/>
      <c r="PE302" s="38"/>
      <c r="PF302" s="38"/>
      <c r="PG302" s="38"/>
      <c r="PH302" s="38"/>
      <c r="PI302" s="38"/>
      <c r="PJ302" s="38"/>
      <c r="PK302" s="38"/>
      <c r="PL302" s="38"/>
      <c r="PM302" s="38"/>
      <c r="PN302" s="38"/>
      <c r="PO302" s="38"/>
      <c r="PP302" s="38"/>
      <c r="PQ302" s="38"/>
      <c r="PR302" s="38"/>
      <c r="PS302" s="38"/>
      <c r="PT302" s="38"/>
      <c r="PU302" s="38"/>
      <c r="PV302" s="38"/>
      <c r="PW302" s="38"/>
      <c r="PX302" s="38"/>
      <c r="PY302" s="38"/>
      <c r="PZ302" s="38"/>
      <c r="QA302" s="38"/>
      <c r="QB302" s="38"/>
      <c r="QC302" s="38"/>
      <c r="QD302" s="38"/>
      <c r="QE302" s="38"/>
      <c r="QF302" s="38"/>
      <c r="QG302" s="38"/>
      <c r="QH302" s="38"/>
      <c r="QI302" s="38"/>
      <c r="QJ302" s="38"/>
      <c r="QK302" s="38"/>
      <c r="QL302" s="38"/>
      <c r="QM302" s="38"/>
      <c r="QN302" s="38"/>
      <c r="QO302" s="38"/>
      <c r="QP302" s="38"/>
      <c r="QQ302" s="38"/>
      <c r="QR302" s="38"/>
      <c r="QS302" s="38"/>
      <c r="QT302" s="38"/>
      <c r="QU302" s="38"/>
      <c r="QV302" s="38"/>
      <c r="QW302" s="38"/>
      <c r="QX302" s="38"/>
      <c r="QY302" s="38"/>
      <c r="QZ302" s="38"/>
      <c r="RA302" s="38"/>
      <c r="RB302" s="38"/>
      <c r="RC302" s="38"/>
      <c r="RD302" s="38"/>
      <c r="RE302" s="38"/>
      <c r="RF302" s="38"/>
      <c r="RG302" s="38"/>
      <c r="RH302" s="38"/>
      <c r="RI302" s="38"/>
      <c r="RJ302" s="38"/>
      <c r="RK302" s="38"/>
      <c r="RL302" s="38"/>
      <c r="RM302" s="38"/>
      <c r="RN302" s="38"/>
      <c r="RO302" s="38">
        <v>11</v>
      </c>
      <c r="RP302" s="38"/>
      <c r="RQ302" s="38"/>
      <c r="RR302" s="38"/>
      <c r="RS302" s="38"/>
      <c r="RT302" s="38"/>
      <c r="RU302" s="38"/>
      <c r="RV302" s="38"/>
      <c r="RW302" s="38"/>
      <c r="RX302" s="38"/>
      <c r="RY302" s="38"/>
      <c r="RZ302" s="38"/>
      <c r="SA302" s="38"/>
      <c r="SB302" s="38">
        <v>11</v>
      </c>
      <c r="SC302" s="38"/>
      <c r="SD302" s="38"/>
      <c r="SE302" s="38"/>
      <c r="SF302" s="38"/>
      <c r="SG302" s="38"/>
      <c r="SH302" s="38"/>
      <c r="SI302" s="38"/>
      <c r="SJ302" s="38"/>
      <c r="SK302" s="38"/>
      <c r="SL302" s="38"/>
      <c r="SM302" s="38"/>
      <c r="SN302" s="38"/>
      <c r="SO302" s="38"/>
      <c r="SP302" s="38"/>
      <c r="SQ302" s="38"/>
      <c r="SR302" s="38"/>
      <c r="SS302" s="38"/>
      <c r="ST302" s="38"/>
      <c r="SU302" s="38"/>
      <c r="SV302" s="38"/>
      <c r="SW302" s="38"/>
      <c r="SX302" s="38"/>
      <c r="SY302" s="38"/>
      <c r="SZ302" s="38"/>
      <c r="TA302" s="38"/>
      <c r="TB302" s="38"/>
      <c r="TC302" s="38"/>
      <c r="TD302" s="38"/>
      <c r="TE302" s="38"/>
      <c r="TF302" s="38"/>
      <c r="TG302" s="38"/>
      <c r="TH302" s="38"/>
      <c r="TI302" s="38"/>
      <c r="TJ302" s="38"/>
      <c r="TK302" s="38"/>
      <c r="TL302" s="38"/>
      <c r="TM302" s="38"/>
      <c r="TN302" s="38"/>
      <c r="TO302" s="38"/>
      <c r="TP302" s="38"/>
      <c r="TQ302" s="38"/>
      <c r="TR302" s="38"/>
      <c r="TS302" s="38"/>
      <c r="TT302" s="38"/>
      <c r="TU302" s="38"/>
      <c r="TV302" s="38"/>
      <c r="TW302" s="38"/>
      <c r="TX302" s="38"/>
      <c r="TY302" s="38"/>
      <c r="TZ302" s="38"/>
      <c r="UA302" s="38"/>
      <c r="UB302" s="38"/>
      <c r="UC302" s="38"/>
      <c r="UD302" s="38"/>
      <c r="UE302" s="38"/>
      <c r="UF302" s="38"/>
      <c r="UG302" s="38"/>
      <c r="UH302" s="38"/>
      <c r="UI302" s="38"/>
      <c r="UJ302" s="38"/>
      <c r="UK302" s="38"/>
      <c r="UL302" s="38"/>
      <c r="UM302" s="38"/>
      <c r="UN302" s="38"/>
      <c r="UO302" s="38"/>
      <c r="UP302" s="38"/>
      <c r="UQ302" s="38"/>
      <c r="UR302" s="38"/>
      <c r="US302" s="38"/>
      <c r="UT302" s="38"/>
      <c r="UU302" s="38">
        <v>3</v>
      </c>
      <c r="UV302" s="38"/>
      <c r="UW302" s="38"/>
      <c r="UX302" s="38">
        <v>3</v>
      </c>
      <c r="UY302" s="38"/>
      <c r="UZ302" s="38"/>
      <c r="VA302" s="38"/>
      <c r="VB302" s="38"/>
      <c r="VC302" s="38"/>
      <c r="VD302" s="38"/>
      <c r="VE302" s="38"/>
      <c r="VF302" s="38"/>
      <c r="VG302" s="38"/>
      <c r="VH302" s="38"/>
      <c r="VI302" s="38"/>
      <c r="VJ302" s="38"/>
      <c r="VK302" s="38"/>
      <c r="VL302" s="38"/>
      <c r="VM302" s="38"/>
      <c r="VN302" s="38"/>
      <c r="VO302" s="38"/>
      <c r="VP302" s="38"/>
      <c r="VQ302" s="38"/>
      <c r="VR302" s="38"/>
      <c r="VS302" s="38"/>
      <c r="VT302" s="38"/>
      <c r="VU302" s="38"/>
      <c r="VV302" s="38"/>
      <c r="VW302" s="38"/>
      <c r="VX302" s="38"/>
      <c r="VY302" s="38"/>
      <c r="VZ302" s="38"/>
      <c r="WA302" s="38"/>
      <c r="WB302" s="38"/>
      <c r="WC302" s="38"/>
      <c r="WD302" s="38"/>
      <c r="WE302" s="38"/>
      <c r="WF302" s="38"/>
      <c r="WG302" s="38"/>
      <c r="WH302" s="38"/>
      <c r="WI302" s="38"/>
      <c r="WJ302" s="38"/>
      <c r="WK302" s="38"/>
      <c r="WL302" s="38"/>
      <c r="WM302" s="38"/>
      <c r="WN302" s="38"/>
      <c r="WO302" s="38"/>
      <c r="WP302" s="38"/>
      <c r="WQ302" s="38"/>
      <c r="WR302" s="38"/>
      <c r="WS302" s="38"/>
      <c r="WT302" s="38"/>
      <c r="WU302" s="38"/>
      <c r="WV302" s="38"/>
      <c r="WW302" s="38"/>
      <c r="WX302" s="38"/>
      <c r="WY302" s="38"/>
      <c r="WZ302" s="38"/>
      <c r="XA302" s="38"/>
      <c r="XB302" s="38"/>
      <c r="XC302" s="38"/>
      <c r="XD302" s="38"/>
      <c r="XE302" s="38"/>
      <c r="XF302" s="38"/>
      <c r="XG302" s="38"/>
      <c r="XH302" s="38"/>
      <c r="XI302" s="38"/>
      <c r="XJ302" s="38"/>
      <c r="XK302" s="38"/>
      <c r="XL302" s="38"/>
      <c r="XM302" s="38"/>
      <c r="XN302" s="38"/>
      <c r="XO302" s="38"/>
      <c r="XP302" s="38"/>
      <c r="XQ302" s="38"/>
      <c r="XR302" s="38"/>
      <c r="XS302" s="38"/>
      <c r="XT302" s="38"/>
      <c r="XU302" s="38"/>
      <c r="XV302" s="38"/>
      <c r="XW302" s="38"/>
      <c r="XX302" s="38"/>
      <c r="XY302" s="38"/>
      <c r="XZ302" s="38"/>
      <c r="YA302" s="38"/>
      <c r="YB302" s="38"/>
      <c r="YC302" s="38"/>
      <c r="YD302" s="38"/>
      <c r="YE302" s="38"/>
      <c r="YF302" s="38"/>
      <c r="YG302" s="38"/>
      <c r="YH302" s="38"/>
      <c r="YI302" s="38"/>
      <c r="YJ302" s="38"/>
      <c r="YK302" s="38"/>
      <c r="YL302" s="38"/>
      <c r="YM302" s="38"/>
      <c r="YN302" s="38"/>
      <c r="YO302" s="38"/>
      <c r="YP302" s="38"/>
      <c r="YQ302" s="38"/>
      <c r="YR302" s="38"/>
      <c r="YS302" s="38"/>
      <c r="YT302" s="38"/>
      <c r="YU302" s="38"/>
      <c r="YV302" s="38"/>
      <c r="YW302" s="38"/>
      <c r="YX302" s="38"/>
      <c r="YY302" s="38"/>
      <c r="YZ302" s="38"/>
      <c r="ZA302" s="38"/>
      <c r="ZB302" s="38"/>
      <c r="ZC302" s="38"/>
      <c r="ZD302" s="38"/>
      <c r="ZE302" s="38"/>
      <c r="ZF302" s="38"/>
      <c r="ZG302" s="38"/>
      <c r="ZH302" s="38"/>
      <c r="ZI302" s="38"/>
      <c r="ZJ302" s="38"/>
      <c r="ZK302" s="38"/>
      <c r="ZL302" s="38"/>
      <c r="ZM302" s="38"/>
      <c r="ZN302" s="38"/>
      <c r="ZO302" s="38"/>
      <c r="ZP302" s="38"/>
      <c r="ZQ302" s="38"/>
      <c r="ZR302" s="38">
        <v>6</v>
      </c>
      <c r="ZS302" s="38"/>
      <c r="ZT302" s="38"/>
      <c r="ZU302" s="38"/>
      <c r="ZV302" s="38">
        <v>6</v>
      </c>
      <c r="ZW302" s="38"/>
      <c r="ZX302" s="38"/>
      <c r="ZY302" s="38"/>
      <c r="ZZ302" s="38"/>
      <c r="AAA302" s="38"/>
      <c r="AAB302" s="38"/>
      <c r="AAC302" s="38"/>
      <c r="AAD302" s="38"/>
      <c r="AAE302" s="38"/>
      <c r="AAF302" s="38"/>
      <c r="AAG302" s="38"/>
      <c r="AAH302" s="38"/>
      <c r="AAI302" s="38"/>
      <c r="AAJ302" s="31">
        <f t="shared" si="26"/>
        <v>0</v>
      </c>
    </row>
    <row r="303" spans="1:984" s="5" customFormat="1" x14ac:dyDescent="0.25">
      <c r="A303" s="56" t="s">
        <v>114</v>
      </c>
      <c r="B303" s="77">
        <f t="shared" si="29"/>
        <v>0</v>
      </c>
      <c r="C303" s="69">
        <v>1</v>
      </c>
      <c r="D303" s="71">
        <v>43339</v>
      </c>
      <c r="E303" s="79">
        <v>29.6</v>
      </c>
      <c r="F303" s="79">
        <f t="shared" si="31"/>
        <v>0</v>
      </c>
      <c r="G303" s="77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  <c r="AL303" s="38"/>
      <c r="AM303" s="38"/>
      <c r="AN303" s="38"/>
      <c r="AO303" s="38"/>
      <c r="AP303" s="38"/>
      <c r="AQ303" s="38"/>
      <c r="AR303" s="38"/>
      <c r="AS303" s="38"/>
      <c r="AT303" s="38"/>
      <c r="AU303" s="38"/>
      <c r="AV303" s="38"/>
      <c r="AW303" s="38"/>
      <c r="AX303" s="38"/>
      <c r="AY303" s="38"/>
      <c r="AZ303" s="38"/>
      <c r="BA303" s="38"/>
      <c r="BB303" s="38"/>
      <c r="BC303" s="38"/>
      <c r="BD303" s="38"/>
      <c r="BE303" s="38"/>
      <c r="BF303" s="38"/>
      <c r="BG303" s="38"/>
      <c r="BH303" s="38"/>
      <c r="BI303" s="38"/>
      <c r="BJ303" s="38"/>
      <c r="BK303" s="38"/>
      <c r="BL303" s="38"/>
      <c r="BM303" s="38"/>
      <c r="BN303" s="38"/>
      <c r="BO303" s="38"/>
      <c r="BP303" s="38"/>
      <c r="BQ303" s="38"/>
      <c r="BR303" s="38"/>
      <c r="BS303" s="38"/>
      <c r="BT303" s="38"/>
      <c r="BU303" s="38"/>
      <c r="BV303" s="38"/>
      <c r="BW303" s="38"/>
      <c r="BX303" s="38"/>
      <c r="BY303" s="38"/>
      <c r="BZ303" s="38"/>
      <c r="CA303" s="38"/>
      <c r="CB303" s="38"/>
      <c r="CC303" s="38"/>
      <c r="CD303" s="38"/>
      <c r="CE303" s="38"/>
      <c r="CF303" s="38"/>
      <c r="CG303" s="38"/>
      <c r="CH303" s="38"/>
      <c r="CI303" s="38"/>
      <c r="CJ303" s="38"/>
      <c r="CK303" s="38"/>
      <c r="CL303" s="38"/>
      <c r="CM303" s="38"/>
      <c r="CN303" s="38"/>
      <c r="CO303" s="38"/>
      <c r="CP303" s="38"/>
      <c r="CQ303" s="38"/>
      <c r="CR303" s="38"/>
      <c r="CS303" s="38"/>
      <c r="CT303" s="38"/>
      <c r="CU303" s="38"/>
      <c r="CV303" s="38"/>
      <c r="CW303" s="38"/>
      <c r="CX303" s="38"/>
      <c r="CY303" s="38"/>
      <c r="CZ303" s="38"/>
      <c r="DA303" s="38"/>
      <c r="DB303" s="38"/>
      <c r="DC303" s="38"/>
      <c r="DD303" s="38"/>
      <c r="DE303" s="38"/>
      <c r="DF303" s="38"/>
      <c r="DG303" s="38"/>
      <c r="DH303" s="38"/>
      <c r="DI303" s="38"/>
      <c r="DJ303" s="38"/>
      <c r="DK303" s="38"/>
      <c r="DL303" s="38"/>
      <c r="DM303" s="38"/>
      <c r="DN303" s="38"/>
      <c r="DO303" s="38"/>
      <c r="DP303" s="38"/>
      <c r="DQ303" s="38"/>
      <c r="DR303" s="38"/>
      <c r="DS303" s="38"/>
      <c r="DT303" s="38"/>
      <c r="DU303" s="38"/>
      <c r="DV303" s="38"/>
      <c r="DW303" s="38"/>
      <c r="DX303" s="38"/>
      <c r="DY303" s="38"/>
      <c r="DZ303" s="38"/>
      <c r="EA303" s="38"/>
      <c r="EB303" s="38"/>
      <c r="EC303" s="38"/>
      <c r="ED303" s="38"/>
      <c r="EE303" s="38"/>
      <c r="EF303" s="38"/>
      <c r="EG303" s="38"/>
      <c r="EH303" s="38"/>
      <c r="EI303" s="38"/>
      <c r="EJ303" s="38"/>
      <c r="EK303" s="38"/>
      <c r="EL303" s="38"/>
      <c r="EM303" s="38"/>
      <c r="EN303" s="38"/>
      <c r="EO303" s="38"/>
      <c r="EP303" s="38"/>
      <c r="EQ303" s="38"/>
      <c r="ER303" s="38"/>
      <c r="ES303" s="38"/>
      <c r="ET303" s="38"/>
      <c r="EU303" s="38"/>
      <c r="EV303" s="38"/>
      <c r="EW303" s="38"/>
      <c r="EX303" s="38"/>
      <c r="EY303" s="38"/>
      <c r="EZ303" s="38"/>
      <c r="FA303" s="38"/>
      <c r="FB303" s="38"/>
      <c r="FC303" s="38"/>
      <c r="FD303" s="38"/>
      <c r="FE303" s="38"/>
      <c r="FF303" s="38"/>
      <c r="FG303" s="38"/>
      <c r="FH303" s="38"/>
      <c r="FI303" s="38"/>
      <c r="FJ303" s="38"/>
      <c r="FK303" s="38"/>
      <c r="FL303" s="38"/>
      <c r="FM303" s="38"/>
      <c r="FN303" s="38"/>
      <c r="FO303" s="38"/>
      <c r="FP303" s="38"/>
      <c r="FQ303" s="38"/>
      <c r="FR303" s="38"/>
      <c r="FS303" s="38"/>
      <c r="FT303" s="38"/>
      <c r="FU303" s="38"/>
      <c r="FV303" s="38"/>
      <c r="FW303" s="38"/>
      <c r="FX303" s="38"/>
      <c r="FY303" s="38"/>
      <c r="FZ303" s="38"/>
      <c r="GA303" s="38"/>
      <c r="GB303" s="38"/>
      <c r="GC303" s="38"/>
      <c r="GD303" s="38"/>
      <c r="GE303" s="38"/>
      <c r="GF303" s="38"/>
      <c r="GG303" s="38"/>
      <c r="GH303" s="38"/>
      <c r="GI303" s="38"/>
      <c r="GJ303" s="38"/>
      <c r="GK303" s="38"/>
      <c r="GL303" s="38"/>
      <c r="GM303" s="38"/>
      <c r="GN303" s="38"/>
      <c r="GO303" s="38"/>
      <c r="GP303" s="38"/>
      <c r="GQ303" s="38"/>
      <c r="GR303" s="38"/>
      <c r="GS303" s="38"/>
      <c r="GT303" s="38"/>
      <c r="GU303" s="38"/>
      <c r="GV303" s="38"/>
      <c r="GW303" s="38"/>
      <c r="GX303" s="38"/>
      <c r="GY303" s="38"/>
      <c r="GZ303" s="38"/>
      <c r="HA303" s="38"/>
      <c r="HB303" s="38"/>
      <c r="HC303" s="38"/>
      <c r="HD303" s="38"/>
      <c r="HE303" s="38"/>
      <c r="HF303" s="38"/>
      <c r="HG303" s="38"/>
      <c r="HH303" s="38"/>
      <c r="HI303" s="38"/>
      <c r="HJ303" s="38"/>
      <c r="HK303" s="38"/>
      <c r="HL303" s="38"/>
      <c r="HM303" s="38"/>
      <c r="HN303" s="38"/>
      <c r="HO303" s="38"/>
      <c r="HP303" s="38"/>
      <c r="HQ303" s="38"/>
      <c r="HR303" s="38"/>
      <c r="HS303" s="38"/>
      <c r="HT303" s="38"/>
      <c r="HU303" s="38"/>
      <c r="HV303" s="38"/>
      <c r="HW303" s="38"/>
      <c r="HX303" s="38"/>
      <c r="HY303" s="38"/>
      <c r="HZ303" s="38"/>
      <c r="IA303" s="38"/>
      <c r="IB303" s="38"/>
      <c r="IC303" s="38"/>
      <c r="ID303" s="38"/>
      <c r="IE303" s="38"/>
      <c r="IF303" s="38"/>
      <c r="IG303" s="38"/>
      <c r="IH303" s="38"/>
      <c r="II303" s="38"/>
      <c r="IJ303" s="38"/>
      <c r="IK303" s="38"/>
      <c r="IL303" s="38"/>
      <c r="IM303" s="38"/>
      <c r="IN303" s="38"/>
      <c r="IO303" s="38"/>
      <c r="IP303" s="38"/>
      <c r="IQ303" s="38"/>
      <c r="IR303" s="38"/>
      <c r="IS303" s="38"/>
      <c r="IT303" s="38"/>
      <c r="IU303" s="38"/>
      <c r="IV303" s="38"/>
      <c r="IW303" s="38"/>
      <c r="IX303" s="38"/>
      <c r="IY303" s="38"/>
      <c r="IZ303" s="38"/>
      <c r="JA303" s="38"/>
      <c r="JB303" s="38"/>
      <c r="JC303" s="38"/>
      <c r="JD303" s="38"/>
      <c r="JE303" s="38"/>
      <c r="JF303" s="38"/>
      <c r="JG303" s="38"/>
      <c r="JH303" s="38"/>
      <c r="JI303" s="38"/>
      <c r="JJ303" s="38"/>
      <c r="JK303" s="38"/>
      <c r="JL303" s="38"/>
      <c r="JM303" s="38"/>
      <c r="JN303" s="38"/>
      <c r="JO303" s="38"/>
      <c r="JP303" s="38"/>
      <c r="JQ303" s="38"/>
      <c r="JR303" s="38"/>
      <c r="JS303" s="38"/>
      <c r="JT303" s="38"/>
      <c r="JU303" s="38"/>
      <c r="JV303" s="38"/>
      <c r="JW303" s="38"/>
      <c r="JX303" s="38"/>
      <c r="JY303" s="38"/>
      <c r="JZ303" s="38"/>
      <c r="KA303" s="38"/>
      <c r="KB303" s="38"/>
      <c r="KC303" s="38"/>
      <c r="KD303" s="38"/>
      <c r="KE303" s="38"/>
      <c r="KF303" s="38"/>
      <c r="KG303" s="38"/>
      <c r="KH303" s="38"/>
      <c r="KI303" s="38"/>
      <c r="KJ303" s="38"/>
      <c r="KK303" s="38"/>
      <c r="KL303" s="38"/>
      <c r="KM303" s="38"/>
      <c r="KN303" s="38"/>
      <c r="KO303" s="38"/>
      <c r="KP303" s="38"/>
      <c r="KQ303" s="38"/>
      <c r="KR303" s="38"/>
      <c r="KS303" s="38"/>
      <c r="KT303" s="38"/>
      <c r="KU303" s="38"/>
      <c r="KV303" s="38"/>
      <c r="KW303" s="38"/>
      <c r="KX303" s="38"/>
      <c r="KY303" s="38"/>
      <c r="KZ303" s="38"/>
      <c r="LA303" s="38"/>
      <c r="LB303" s="38"/>
      <c r="LC303" s="38"/>
      <c r="LD303" s="38"/>
      <c r="LE303" s="38"/>
      <c r="LF303" s="38"/>
      <c r="LG303" s="38"/>
      <c r="LH303" s="38"/>
      <c r="LI303" s="38"/>
      <c r="LJ303" s="38"/>
      <c r="LK303" s="38"/>
      <c r="LL303" s="38"/>
      <c r="LM303" s="38"/>
      <c r="LN303" s="38"/>
      <c r="LO303" s="38"/>
      <c r="LP303" s="38"/>
      <c r="LQ303" s="38"/>
      <c r="LR303" s="38"/>
      <c r="LS303" s="38"/>
      <c r="LT303" s="38"/>
      <c r="LU303" s="38"/>
      <c r="LV303" s="38"/>
      <c r="LW303" s="38"/>
      <c r="LX303" s="38"/>
      <c r="LY303" s="38"/>
      <c r="LZ303" s="38"/>
      <c r="MA303" s="38"/>
      <c r="MB303" s="38"/>
      <c r="MC303" s="38"/>
      <c r="MD303" s="38"/>
      <c r="ME303" s="38"/>
      <c r="MF303" s="38"/>
      <c r="MG303" s="38"/>
      <c r="MH303" s="38"/>
      <c r="MI303" s="38"/>
      <c r="MJ303" s="38"/>
      <c r="MK303" s="38"/>
      <c r="ML303" s="38"/>
      <c r="MM303" s="38"/>
      <c r="MN303" s="38"/>
      <c r="MO303" s="38"/>
      <c r="MP303" s="38"/>
      <c r="MQ303" s="38"/>
      <c r="MR303" s="38"/>
      <c r="MS303" s="38"/>
      <c r="MT303" s="38"/>
      <c r="MU303" s="38"/>
      <c r="MV303" s="38"/>
      <c r="MW303" s="38"/>
      <c r="MX303" s="38"/>
      <c r="MY303" s="38"/>
      <c r="MZ303" s="38"/>
      <c r="NA303" s="38"/>
      <c r="NB303" s="38"/>
      <c r="NC303" s="38"/>
      <c r="ND303" s="38"/>
      <c r="NE303" s="38"/>
      <c r="NF303" s="38"/>
      <c r="NG303" s="38"/>
      <c r="NH303" s="38"/>
      <c r="NI303" s="38"/>
      <c r="NJ303" s="38"/>
      <c r="NK303" s="38"/>
      <c r="NL303" s="38"/>
      <c r="NM303" s="38"/>
      <c r="NN303" s="38"/>
      <c r="NO303" s="38"/>
      <c r="NP303" s="38"/>
      <c r="NQ303" s="38"/>
      <c r="NR303" s="38"/>
      <c r="NS303" s="38"/>
      <c r="NT303" s="38"/>
      <c r="NU303" s="38"/>
      <c r="NV303" s="38"/>
      <c r="NW303" s="38"/>
      <c r="NX303" s="38"/>
      <c r="NY303" s="38"/>
      <c r="NZ303" s="38"/>
      <c r="OA303" s="38"/>
      <c r="OB303" s="38"/>
      <c r="OC303" s="38"/>
      <c r="OD303" s="38"/>
      <c r="OE303" s="38"/>
      <c r="OF303" s="38"/>
      <c r="OG303" s="38"/>
      <c r="OH303" s="38"/>
      <c r="OI303" s="38"/>
      <c r="OJ303" s="38"/>
      <c r="OK303" s="38"/>
      <c r="OL303" s="38"/>
      <c r="OM303" s="38"/>
      <c r="ON303" s="38"/>
      <c r="OO303" s="38"/>
      <c r="OP303" s="38"/>
      <c r="OQ303" s="38"/>
      <c r="OR303" s="38"/>
      <c r="OS303" s="38"/>
      <c r="OT303" s="38"/>
      <c r="OU303" s="38"/>
      <c r="OV303" s="38"/>
      <c r="OW303" s="38"/>
      <c r="OX303" s="38"/>
      <c r="OY303" s="38"/>
      <c r="OZ303" s="38"/>
      <c r="PA303" s="38"/>
      <c r="PB303" s="38"/>
      <c r="PC303" s="38"/>
      <c r="PD303" s="38"/>
      <c r="PE303" s="38"/>
      <c r="PF303" s="38"/>
      <c r="PG303" s="38"/>
      <c r="PH303" s="38"/>
      <c r="PI303" s="38"/>
      <c r="PJ303" s="38"/>
      <c r="PK303" s="38"/>
      <c r="PL303" s="38"/>
      <c r="PM303" s="38"/>
      <c r="PN303" s="38"/>
      <c r="PO303" s="38"/>
      <c r="PP303" s="38"/>
      <c r="PQ303" s="38"/>
      <c r="PR303" s="38"/>
      <c r="PS303" s="38"/>
      <c r="PT303" s="38"/>
      <c r="PU303" s="38"/>
      <c r="PV303" s="38"/>
      <c r="PW303" s="38"/>
      <c r="PX303" s="38"/>
      <c r="PY303" s="38"/>
      <c r="PZ303" s="38"/>
      <c r="QA303" s="38"/>
      <c r="QB303" s="38"/>
      <c r="QC303" s="38"/>
      <c r="QD303" s="38"/>
      <c r="QE303" s="38"/>
      <c r="QF303" s="38"/>
      <c r="QG303" s="38"/>
      <c r="QH303" s="38"/>
      <c r="QI303" s="38"/>
      <c r="QJ303" s="38"/>
      <c r="QK303" s="38"/>
      <c r="QL303" s="38"/>
      <c r="QM303" s="38"/>
      <c r="QN303" s="38"/>
      <c r="QO303" s="38"/>
      <c r="QP303" s="38"/>
      <c r="QQ303" s="38"/>
      <c r="QR303" s="38"/>
      <c r="QS303" s="38"/>
      <c r="QT303" s="38"/>
      <c r="QU303" s="38"/>
      <c r="QV303" s="38"/>
      <c r="QW303" s="38"/>
      <c r="QX303" s="38"/>
      <c r="QY303" s="38"/>
      <c r="QZ303" s="38"/>
      <c r="RA303" s="38"/>
      <c r="RB303" s="38"/>
      <c r="RC303" s="38"/>
      <c r="RD303" s="38"/>
      <c r="RE303" s="38">
        <v>1</v>
      </c>
      <c r="RF303" s="38">
        <v>1</v>
      </c>
      <c r="RG303" s="38"/>
      <c r="RH303" s="38"/>
      <c r="RI303" s="38"/>
      <c r="RJ303" s="38"/>
      <c r="RK303" s="38"/>
      <c r="RL303" s="38"/>
      <c r="RM303" s="38"/>
      <c r="RN303" s="38"/>
      <c r="RO303" s="38"/>
      <c r="RP303" s="38"/>
      <c r="RQ303" s="38"/>
      <c r="RR303" s="38"/>
      <c r="RS303" s="38"/>
      <c r="RT303" s="38"/>
      <c r="RU303" s="38"/>
      <c r="RV303" s="38"/>
      <c r="RW303" s="38"/>
      <c r="RX303" s="38"/>
      <c r="RY303" s="38"/>
      <c r="RZ303" s="38"/>
      <c r="SA303" s="38"/>
      <c r="SB303" s="38"/>
      <c r="SC303" s="38"/>
      <c r="SD303" s="38"/>
      <c r="SE303" s="38"/>
      <c r="SF303" s="38"/>
      <c r="SG303" s="38"/>
      <c r="SH303" s="38"/>
      <c r="SI303" s="38"/>
      <c r="SJ303" s="38"/>
      <c r="SK303" s="38"/>
      <c r="SL303" s="38"/>
      <c r="SM303" s="38"/>
      <c r="SN303" s="38"/>
      <c r="SO303" s="38"/>
      <c r="SP303" s="38"/>
      <c r="SQ303" s="38"/>
      <c r="SR303" s="38"/>
      <c r="SS303" s="38"/>
      <c r="ST303" s="38"/>
      <c r="SU303" s="38"/>
      <c r="SV303" s="38"/>
      <c r="SW303" s="38"/>
      <c r="SX303" s="38"/>
      <c r="SY303" s="38"/>
      <c r="SZ303" s="38"/>
      <c r="TA303" s="38"/>
      <c r="TB303" s="38"/>
      <c r="TC303" s="38"/>
      <c r="TD303" s="38"/>
      <c r="TE303" s="38"/>
      <c r="TF303" s="38"/>
      <c r="TG303" s="38"/>
      <c r="TH303" s="38"/>
      <c r="TI303" s="38"/>
      <c r="TJ303" s="38"/>
      <c r="TK303" s="38"/>
      <c r="TL303" s="38"/>
      <c r="TM303" s="38"/>
      <c r="TN303" s="38"/>
      <c r="TO303" s="38"/>
      <c r="TP303" s="38"/>
      <c r="TQ303" s="38"/>
      <c r="TR303" s="38"/>
      <c r="TS303" s="38"/>
      <c r="TT303" s="38"/>
      <c r="TU303" s="38"/>
      <c r="TV303" s="38"/>
      <c r="TW303" s="38"/>
      <c r="TX303" s="38"/>
      <c r="TY303" s="38"/>
      <c r="TZ303" s="38"/>
      <c r="UA303" s="38"/>
      <c r="UB303" s="38"/>
      <c r="UC303" s="38"/>
      <c r="UD303" s="38"/>
      <c r="UE303" s="38"/>
      <c r="UF303" s="38"/>
      <c r="UG303" s="38"/>
      <c r="UH303" s="38"/>
      <c r="UI303" s="38"/>
      <c r="UJ303" s="38"/>
      <c r="UK303" s="38"/>
      <c r="UL303" s="38"/>
      <c r="UM303" s="38"/>
      <c r="UN303" s="38"/>
      <c r="UO303" s="38"/>
      <c r="UP303" s="38"/>
      <c r="UQ303" s="38"/>
      <c r="UR303" s="38"/>
      <c r="US303" s="38"/>
      <c r="UT303" s="38"/>
      <c r="UU303" s="38"/>
      <c r="UV303" s="38"/>
      <c r="UW303" s="38"/>
      <c r="UX303" s="38"/>
      <c r="UY303" s="38"/>
      <c r="UZ303" s="38"/>
      <c r="VA303" s="38"/>
      <c r="VB303" s="38"/>
      <c r="VC303" s="38"/>
      <c r="VD303" s="38"/>
      <c r="VE303" s="38"/>
      <c r="VF303" s="38"/>
      <c r="VG303" s="38"/>
      <c r="VH303" s="38"/>
      <c r="VI303" s="38"/>
      <c r="VJ303" s="38"/>
      <c r="VK303" s="38"/>
      <c r="VL303" s="38"/>
      <c r="VM303" s="38"/>
      <c r="VN303" s="38"/>
      <c r="VO303" s="38"/>
      <c r="VP303" s="38"/>
      <c r="VQ303" s="38"/>
      <c r="VR303" s="38"/>
      <c r="VS303" s="38"/>
      <c r="VT303" s="38"/>
      <c r="VU303" s="38"/>
      <c r="VV303" s="38"/>
      <c r="VW303" s="38"/>
      <c r="VX303" s="38"/>
      <c r="VY303" s="38"/>
      <c r="VZ303" s="38"/>
      <c r="WA303" s="38"/>
      <c r="WB303" s="38"/>
      <c r="WC303" s="38"/>
      <c r="WD303" s="38"/>
      <c r="WE303" s="38"/>
      <c r="WF303" s="38"/>
      <c r="WG303" s="38"/>
      <c r="WH303" s="38"/>
      <c r="WI303" s="38"/>
      <c r="WJ303" s="38"/>
      <c r="WK303" s="38"/>
      <c r="WL303" s="38"/>
      <c r="WM303" s="38"/>
      <c r="WN303" s="38"/>
      <c r="WO303" s="38"/>
      <c r="WP303" s="38"/>
      <c r="WQ303" s="38"/>
      <c r="WR303" s="38"/>
      <c r="WS303" s="38"/>
      <c r="WT303" s="38"/>
      <c r="WU303" s="38"/>
      <c r="WV303" s="38"/>
      <c r="WW303" s="38"/>
      <c r="WX303" s="38"/>
      <c r="WY303" s="38"/>
      <c r="WZ303" s="38"/>
      <c r="XA303" s="38"/>
      <c r="XB303" s="38"/>
      <c r="XC303" s="38"/>
      <c r="XD303" s="38"/>
      <c r="XE303" s="38"/>
      <c r="XF303" s="38"/>
      <c r="XG303" s="38"/>
      <c r="XH303" s="38"/>
      <c r="XI303" s="38"/>
      <c r="XJ303" s="38"/>
      <c r="XK303" s="38"/>
      <c r="XL303" s="38"/>
      <c r="XM303" s="38"/>
      <c r="XN303" s="38"/>
      <c r="XO303" s="38"/>
      <c r="XP303" s="38"/>
      <c r="XQ303" s="38"/>
      <c r="XR303" s="38"/>
      <c r="XS303" s="38"/>
      <c r="XT303" s="38"/>
      <c r="XU303" s="38"/>
      <c r="XV303" s="38"/>
      <c r="XW303" s="38"/>
      <c r="XX303" s="38"/>
      <c r="XY303" s="38"/>
      <c r="XZ303" s="38"/>
      <c r="YA303" s="38"/>
      <c r="YB303" s="38"/>
      <c r="YC303" s="38"/>
      <c r="YD303" s="38"/>
      <c r="YE303" s="38"/>
      <c r="YF303" s="38"/>
      <c r="YG303" s="38"/>
      <c r="YH303" s="38"/>
      <c r="YI303" s="38"/>
      <c r="YJ303" s="38"/>
      <c r="YK303" s="38"/>
      <c r="YL303" s="38"/>
      <c r="YM303" s="38"/>
      <c r="YN303" s="38"/>
      <c r="YO303" s="38"/>
      <c r="YP303" s="38"/>
      <c r="YQ303" s="38"/>
      <c r="YR303" s="38"/>
      <c r="YS303" s="38"/>
      <c r="YT303" s="38"/>
      <c r="YU303" s="38"/>
      <c r="YV303" s="38"/>
      <c r="YW303" s="38"/>
      <c r="YX303" s="38"/>
      <c r="YY303" s="38"/>
      <c r="YZ303" s="38"/>
      <c r="ZA303" s="38"/>
      <c r="ZB303" s="38"/>
      <c r="ZC303" s="38"/>
      <c r="ZD303" s="38"/>
      <c r="ZE303" s="38"/>
      <c r="ZF303" s="38"/>
      <c r="ZG303" s="38"/>
      <c r="ZH303" s="38"/>
      <c r="ZI303" s="38"/>
      <c r="ZJ303" s="38"/>
      <c r="ZK303" s="38"/>
      <c r="ZL303" s="38"/>
      <c r="ZM303" s="38"/>
      <c r="ZN303" s="38"/>
      <c r="ZO303" s="38"/>
      <c r="ZP303" s="38"/>
      <c r="ZQ303" s="38"/>
      <c r="ZR303" s="38"/>
      <c r="ZS303" s="38"/>
      <c r="ZT303" s="38"/>
      <c r="ZU303" s="38"/>
      <c r="ZV303" s="38"/>
      <c r="ZW303" s="38"/>
      <c r="ZX303" s="38"/>
      <c r="ZY303" s="38"/>
      <c r="ZZ303" s="38"/>
      <c r="AAA303" s="38"/>
      <c r="AAB303" s="38"/>
      <c r="AAC303" s="38"/>
      <c r="AAD303" s="38"/>
      <c r="AAE303" s="38"/>
      <c r="AAF303" s="38"/>
      <c r="AAG303" s="38"/>
      <c r="AAH303" s="38"/>
      <c r="AAI303" s="38"/>
      <c r="AAJ303" s="31">
        <f t="shared" si="26"/>
        <v>0</v>
      </c>
    </row>
    <row r="304" spans="1:984" s="5" customFormat="1" x14ac:dyDescent="0.25">
      <c r="A304" s="56" t="s">
        <v>112</v>
      </c>
      <c r="B304" s="77">
        <f t="shared" si="29"/>
        <v>0</v>
      </c>
      <c r="C304" s="69">
        <v>5</v>
      </c>
      <c r="D304" s="70">
        <v>43073</v>
      </c>
      <c r="E304" s="79">
        <v>37.4</v>
      </c>
      <c r="F304" s="79">
        <f t="shared" si="31"/>
        <v>0</v>
      </c>
      <c r="G304" s="77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  <c r="AL304" s="38"/>
      <c r="AM304" s="38"/>
      <c r="AN304" s="38"/>
      <c r="AO304" s="38"/>
      <c r="AP304" s="38"/>
      <c r="AQ304" s="38"/>
      <c r="AR304" s="38"/>
      <c r="AS304" s="38"/>
      <c r="AT304" s="38"/>
      <c r="AU304" s="38"/>
      <c r="AV304" s="38"/>
      <c r="AW304" s="38"/>
      <c r="AX304" s="38"/>
      <c r="AY304" s="38"/>
      <c r="AZ304" s="38"/>
      <c r="BA304" s="38"/>
      <c r="BB304" s="38"/>
      <c r="BC304" s="38"/>
      <c r="BD304" s="38"/>
      <c r="BE304" s="38"/>
      <c r="BF304" s="38"/>
      <c r="BG304" s="38"/>
      <c r="BH304" s="38"/>
      <c r="BI304" s="38"/>
      <c r="BJ304" s="38"/>
      <c r="BK304" s="38"/>
      <c r="BL304" s="38"/>
      <c r="BM304" s="38"/>
      <c r="BN304" s="38"/>
      <c r="BO304" s="38"/>
      <c r="BP304" s="38"/>
      <c r="BQ304" s="38"/>
      <c r="BR304" s="38"/>
      <c r="BS304" s="38"/>
      <c r="BT304" s="38"/>
      <c r="BU304" s="38"/>
      <c r="BV304" s="38"/>
      <c r="BW304" s="38"/>
      <c r="BX304" s="38"/>
      <c r="BY304" s="38"/>
      <c r="BZ304" s="38"/>
      <c r="CA304" s="38"/>
      <c r="CB304" s="38"/>
      <c r="CC304" s="38"/>
      <c r="CD304" s="38"/>
      <c r="CE304" s="38"/>
      <c r="CF304" s="38"/>
      <c r="CG304" s="38"/>
      <c r="CH304" s="38"/>
      <c r="CI304" s="38"/>
      <c r="CJ304" s="38"/>
      <c r="CK304" s="38"/>
      <c r="CL304" s="38"/>
      <c r="CM304" s="38"/>
      <c r="CN304" s="38"/>
      <c r="CO304" s="38"/>
      <c r="CP304" s="38"/>
      <c r="CQ304" s="38"/>
      <c r="CR304" s="38"/>
      <c r="CS304" s="38"/>
      <c r="CT304" s="38"/>
      <c r="CU304" s="38"/>
      <c r="CV304" s="38"/>
      <c r="CW304" s="38"/>
      <c r="CX304" s="38"/>
      <c r="CY304" s="38"/>
      <c r="CZ304" s="38"/>
      <c r="DA304" s="38"/>
      <c r="DB304" s="38"/>
      <c r="DC304" s="38"/>
      <c r="DD304" s="38"/>
      <c r="DE304" s="38"/>
      <c r="DF304" s="38"/>
      <c r="DG304" s="38"/>
      <c r="DH304" s="38"/>
      <c r="DI304" s="38"/>
      <c r="DJ304" s="38"/>
      <c r="DK304" s="38"/>
      <c r="DL304" s="38"/>
      <c r="DM304" s="38"/>
      <c r="DN304" s="38"/>
      <c r="DO304" s="38"/>
      <c r="DP304" s="38"/>
      <c r="DQ304" s="38"/>
      <c r="DR304" s="38"/>
      <c r="DS304" s="38"/>
      <c r="DT304" s="38"/>
      <c r="DU304" s="38"/>
      <c r="DV304" s="38"/>
      <c r="DW304" s="38"/>
      <c r="DX304" s="38"/>
      <c r="DY304" s="38"/>
      <c r="DZ304" s="38"/>
      <c r="EA304" s="38"/>
      <c r="EB304" s="38"/>
      <c r="EC304" s="38"/>
      <c r="ED304" s="38"/>
      <c r="EE304" s="38"/>
      <c r="EF304" s="38"/>
      <c r="EG304" s="38"/>
      <c r="EH304" s="38"/>
      <c r="EI304" s="38"/>
      <c r="EJ304" s="38"/>
      <c r="EK304" s="38"/>
      <c r="EL304" s="38"/>
      <c r="EM304" s="38"/>
      <c r="EN304" s="38"/>
      <c r="EO304" s="38"/>
      <c r="EP304" s="38"/>
      <c r="EQ304" s="38"/>
      <c r="ER304" s="38"/>
      <c r="ES304" s="38"/>
      <c r="ET304" s="38"/>
      <c r="EU304" s="38"/>
      <c r="EV304" s="38"/>
      <c r="EW304" s="38"/>
      <c r="EX304" s="38"/>
      <c r="EY304" s="38"/>
      <c r="EZ304" s="38"/>
      <c r="FA304" s="38"/>
      <c r="FB304" s="38"/>
      <c r="FC304" s="38"/>
      <c r="FD304" s="38"/>
      <c r="FE304" s="38"/>
      <c r="FF304" s="38"/>
      <c r="FG304" s="38"/>
      <c r="FH304" s="38"/>
      <c r="FI304" s="38"/>
      <c r="FJ304" s="38"/>
      <c r="FK304" s="38"/>
      <c r="FL304" s="38"/>
      <c r="FM304" s="38"/>
      <c r="FN304" s="38"/>
      <c r="FO304" s="38"/>
      <c r="FP304" s="38"/>
      <c r="FQ304" s="38"/>
      <c r="FR304" s="38"/>
      <c r="FS304" s="38"/>
      <c r="FT304" s="38"/>
      <c r="FU304" s="38"/>
      <c r="FV304" s="38"/>
      <c r="FW304" s="38"/>
      <c r="FX304" s="38"/>
      <c r="FY304" s="38"/>
      <c r="FZ304" s="38"/>
      <c r="GA304" s="38"/>
      <c r="GB304" s="38"/>
      <c r="GC304" s="38"/>
      <c r="GD304" s="38"/>
      <c r="GE304" s="38"/>
      <c r="GF304" s="38"/>
      <c r="GG304" s="38"/>
      <c r="GH304" s="38"/>
      <c r="GI304" s="38"/>
      <c r="GJ304" s="38"/>
      <c r="GK304" s="38"/>
      <c r="GL304" s="38"/>
      <c r="GM304" s="38"/>
      <c r="GN304" s="38"/>
      <c r="GO304" s="38"/>
      <c r="GP304" s="38"/>
      <c r="GQ304" s="38"/>
      <c r="GR304" s="38"/>
      <c r="GS304" s="38"/>
      <c r="GT304" s="38"/>
      <c r="GU304" s="38"/>
      <c r="GV304" s="38"/>
      <c r="GW304" s="38"/>
      <c r="GX304" s="38"/>
      <c r="GY304" s="38"/>
      <c r="GZ304" s="38"/>
      <c r="HA304" s="38"/>
      <c r="HB304" s="38"/>
      <c r="HC304" s="38"/>
      <c r="HD304" s="38"/>
      <c r="HE304" s="38"/>
      <c r="HF304" s="38"/>
      <c r="HG304" s="38"/>
      <c r="HH304" s="38"/>
      <c r="HI304" s="38"/>
      <c r="HJ304" s="38"/>
      <c r="HK304" s="38"/>
      <c r="HL304" s="38"/>
      <c r="HM304" s="38"/>
      <c r="HN304" s="38"/>
      <c r="HO304" s="38"/>
      <c r="HP304" s="38"/>
      <c r="HQ304" s="38"/>
      <c r="HR304" s="38"/>
      <c r="HS304" s="38"/>
      <c r="HT304" s="38"/>
      <c r="HU304" s="38"/>
      <c r="HV304" s="38"/>
      <c r="HW304" s="38"/>
      <c r="HX304" s="38"/>
      <c r="HY304" s="38"/>
      <c r="HZ304" s="38"/>
      <c r="IA304" s="38"/>
      <c r="IB304" s="38"/>
      <c r="IC304" s="38"/>
      <c r="ID304" s="38"/>
      <c r="IE304" s="38"/>
      <c r="IF304" s="38"/>
      <c r="IG304" s="38"/>
      <c r="IH304" s="38"/>
      <c r="II304" s="38"/>
      <c r="IJ304" s="38"/>
      <c r="IK304" s="38"/>
      <c r="IL304" s="38"/>
      <c r="IM304" s="38"/>
      <c r="IN304" s="38"/>
      <c r="IO304" s="38"/>
      <c r="IP304" s="38"/>
      <c r="IQ304" s="38"/>
      <c r="IR304" s="38"/>
      <c r="IS304" s="38"/>
      <c r="IT304" s="38"/>
      <c r="IU304" s="38"/>
      <c r="IV304" s="38"/>
      <c r="IW304" s="38"/>
      <c r="IX304" s="38"/>
      <c r="IY304" s="38"/>
      <c r="IZ304" s="38"/>
      <c r="JA304" s="38"/>
      <c r="JB304" s="38"/>
      <c r="JC304" s="38"/>
      <c r="JD304" s="38"/>
      <c r="JE304" s="38"/>
      <c r="JF304" s="38"/>
      <c r="JG304" s="38"/>
      <c r="JH304" s="38"/>
      <c r="JI304" s="38"/>
      <c r="JJ304" s="38"/>
      <c r="JK304" s="38"/>
      <c r="JL304" s="38"/>
      <c r="JM304" s="38"/>
      <c r="JN304" s="38"/>
      <c r="JO304" s="38"/>
      <c r="JP304" s="38"/>
      <c r="JQ304" s="38"/>
      <c r="JR304" s="38"/>
      <c r="JS304" s="38"/>
      <c r="JT304" s="38"/>
      <c r="JU304" s="38"/>
      <c r="JV304" s="38"/>
      <c r="JW304" s="38"/>
      <c r="JX304" s="38"/>
      <c r="JY304" s="38"/>
      <c r="JZ304" s="38"/>
      <c r="KA304" s="38"/>
      <c r="KB304" s="38"/>
      <c r="KC304" s="38"/>
      <c r="KD304" s="38"/>
      <c r="KE304" s="38"/>
      <c r="KF304" s="38"/>
      <c r="KG304" s="38"/>
      <c r="KH304" s="38"/>
      <c r="KI304" s="38"/>
      <c r="KJ304" s="38"/>
      <c r="KK304" s="38"/>
      <c r="KL304" s="38"/>
      <c r="KM304" s="38"/>
      <c r="KN304" s="38"/>
      <c r="KO304" s="38"/>
      <c r="KP304" s="38"/>
      <c r="KQ304" s="38"/>
      <c r="KR304" s="38"/>
      <c r="KS304" s="38"/>
      <c r="KT304" s="38"/>
      <c r="KU304" s="38"/>
      <c r="KV304" s="38"/>
      <c r="KW304" s="38"/>
      <c r="KX304" s="38"/>
      <c r="KY304" s="38"/>
      <c r="KZ304" s="38"/>
      <c r="LA304" s="38"/>
      <c r="LB304" s="38"/>
      <c r="LC304" s="38"/>
      <c r="LD304" s="38"/>
      <c r="LE304" s="38"/>
      <c r="LF304" s="38"/>
      <c r="LG304" s="38"/>
      <c r="LH304" s="38"/>
      <c r="LI304" s="38"/>
      <c r="LJ304" s="38"/>
      <c r="LK304" s="38"/>
      <c r="LL304" s="38"/>
      <c r="LM304" s="38"/>
      <c r="LN304" s="38"/>
      <c r="LO304" s="38"/>
      <c r="LP304" s="38"/>
      <c r="LQ304" s="38"/>
      <c r="LR304" s="38"/>
      <c r="LS304" s="38"/>
      <c r="LT304" s="38"/>
      <c r="LU304" s="38"/>
      <c r="LV304" s="38"/>
      <c r="LW304" s="38"/>
      <c r="LX304" s="38"/>
      <c r="LY304" s="38"/>
      <c r="LZ304" s="38"/>
      <c r="MA304" s="38"/>
      <c r="MB304" s="38"/>
      <c r="MC304" s="38"/>
      <c r="MD304" s="38"/>
      <c r="ME304" s="38"/>
      <c r="MF304" s="38"/>
      <c r="MG304" s="38"/>
      <c r="MH304" s="38"/>
      <c r="MI304" s="38"/>
      <c r="MJ304" s="38"/>
      <c r="MK304" s="38"/>
      <c r="ML304" s="38"/>
      <c r="MM304" s="38"/>
      <c r="MN304" s="38"/>
      <c r="MO304" s="38"/>
      <c r="MP304" s="38"/>
      <c r="MQ304" s="38"/>
      <c r="MR304" s="38"/>
      <c r="MS304" s="38"/>
      <c r="MT304" s="38"/>
      <c r="MU304" s="38"/>
      <c r="MV304" s="38"/>
      <c r="MW304" s="38"/>
      <c r="MX304" s="38"/>
      <c r="MY304" s="38"/>
      <c r="MZ304" s="38"/>
      <c r="NA304" s="38"/>
      <c r="NB304" s="38"/>
      <c r="NC304" s="38"/>
      <c r="ND304" s="38"/>
      <c r="NE304" s="38"/>
      <c r="NF304" s="38"/>
      <c r="NG304" s="38"/>
      <c r="NH304" s="38"/>
      <c r="NI304" s="38"/>
      <c r="NJ304" s="38"/>
      <c r="NK304" s="38"/>
      <c r="NL304" s="38"/>
      <c r="NM304" s="38"/>
      <c r="NN304" s="38"/>
      <c r="NO304" s="38"/>
      <c r="NP304" s="38"/>
      <c r="NQ304" s="38"/>
      <c r="NR304" s="38"/>
      <c r="NS304" s="38"/>
      <c r="NT304" s="38"/>
      <c r="NU304" s="38"/>
      <c r="NV304" s="38"/>
      <c r="NW304" s="38"/>
      <c r="NX304" s="38"/>
      <c r="NY304" s="38"/>
      <c r="NZ304" s="38"/>
      <c r="OA304" s="38"/>
      <c r="OB304" s="38"/>
      <c r="OC304" s="38"/>
      <c r="OD304" s="38"/>
      <c r="OE304" s="38"/>
      <c r="OF304" s="38"/>
      <c r="OG304" s="38"/>
      <c r="OH304" s="38"/>
      <c r="OI304" s="38"/>
      <c r="OJ304" s="38"/>
      <c r="OK304" s="38"/>
      <c r="OL304" s="38"/>
      <c r="OM304" s="38"/>
      <c r="ON304" s="38"/>
      <c r="OO304" s="38"/>
      <c r="OP304" s="38"/>
      <c r="OQ304" s="38"/>
      <c r="OR304" s="38"/>
      <c r="OS304" s="38"/>
      <c r="OT304" s="38"/>
      <c r="OU304" s="38"/>
      <c r="OV304" s="38"/>
      <c r="OW304" s="38"/>
      <c r="OX304" s="38"/>
      <c r="OY304" s="38"/>
      <c r="OZ304" s="38"/>
      <c r="PA304" s="38"/>
      <c r="PB304" s="38"/>
      <c r="PC304" s="38"/>
      <c r="PD304" s="38"/>
      <c r="PE304" s="38"/>
      <c r="PF304" s="38"/>
      <c r="PG304" s="38"/>
      <c r="PH304" s="38"/>
      <c r="PI304" s="38"/>
      <c r="PJ304" s="38"/>
      <c r="PK304" s="38"/>
      <c r="PL304" s="38"/>
      <c r="PM304" s="38"/>
      <c r="PN304" s="38"/>
      <c r="PO304" s="38"/>
      <c r="PP304" s="38"/>
      <c r="PQ304" s="38"/>
      <c r="PR304" s="38"/>
      <c r="PS304" s="38"/>
      <c r="PT304" s="38"/>
      <c r="PU304" s="38"/>
      <c r="PV304" s="38"/>
      <c r="PW304" s="38"/>
      <c r="PX304" s="38"/>
      <c r="PY304" s="38"/>
      <c r="PZ304" s="38"/>
      <c r="QA304" s="38"/>
      <c r="QB304" s="38"/>
      <c r="QC304" s="38"/>
      <c r="QD304" s="38"/>
      <c r="QE304" s="38"/>
      <c r="QF304" s="38"/>
      <c r="QG304" s="38"/>
      <c r="QH304" s="38"/>
      <c r="QI304" s="38"/>
      <c r="QJ304" s="38"/>
      <c r="QK304" s="38"/>
      <c r="QL304" s="38"/>
      <c r="QM304" s="38"/>
      <c r="QN304" s="38"/>
      <c r="QO304" s="38"/>
      <c r="QP304" s="38"/>
      <c r="QQ304" s="38"/>
      <c r="QR304" s="38"/>
      <c r="QS304" s="38"/>
      <c r="QT304" s="38"/>
      <c r="QU304" s="38"/>
      <c r="QV304" s="38"/>
      <c r="QW304" s="38"/>
      <c r="QX304" s="38"/>
      <c r="QY304" s="38"/>
      <c r="QZ304" s="38"/>
      <c r="RA304" s="38"/>
      <c r="RB304" s="38"/>
      <c r="RC304" s="38"/>
      <c r="RD304" s="38"/>
      <c r="RE304" s="38"/>
      <c r="RF304" s="38"/>
      <c r="RG304" s="38"/>
      <c r="RH304" s="38"/>
      <c r="RI304" s="38"/>
      <c r="RJ304" s="38"/>
      <c r="RK304" s="38"/>
      <c r="RL304" s="38"/>
      <c r="RM304" s="38"/>
      <c r="RN304" s="38"/>
      <c r="RO304" s="38"/>
      <c r="RP304" s="38"/>
      <c r="RQ304" s="38"/>
      <c r="RR304" s="38"/>
      <c r="RS304" s="38"/>
      <c r="RT304" s="38"/>
      <c r="RU304" s="38"/>
      <c r="RV304" s="38"/>
      <c r="RW304" s="38"/>
      <c r="RX304" s="38"/>
      <c r="RY304" s="38"/>
      <c r="RZ304" s="38"/>
      <c r="SA304" s="38"/>
      <c r="SB304" s="38"/>
      <c r="SC304" s="38"/>
      <c r="SD304" s="38"/>
      <c r="SE304" s="38"/>
      <c r="SF304" s="38"/>
      <c r="SG304" s="38"/>
      <c r="SH304" s="38"/>
      <c r="SI304" s="38"/>
      <c r="SJ304" s="38"/>
      <c r="SK304" s="38"/>
      <c r="SL304" s="38"/>
      <c r="SM304" s="38"/>
      <c r="SN304" s="38"/>
      <c r="SO304" s="38"/>
      <c r="SP304" s="38"/>
      <c r="SQ304" s="38"/>
      <c r="SR304" s="38"/>
      <c r="SS304" s="38"/>
      <c r="ST304" s="38"/>
      <c r="SU304" s="38"/>
      <c r="SV304" s="38"/>
      <c r="SW304" s="38"/>
      <c r="SX304" s="38"/>
      <c r="SY304" s="38"/>
      <c r="SZ304" s="38"/>
      <c r="TA304" s="38"/>
      <c r="TB304" s="38"/>
      <c r="TC304" s="38"/>
      <c r="TD304" s="38"/>
      <c r="TE304" s="38"/>
      <c r="TF304" s="38"/>
      <c r="TG304" s="38"/>
      <c r="TH304" s="38"/>
      <c r="TI304" s="38"/>
      <c r="TJ304" s="38"/>
      <c r="TK304" s="38"/>
      <c r="TL304" s="38"/>
      <c r="TM304" s="38"/>
      <c r="TN304" s="38"/>
      <c r="TO304" s="38"/>
      <c r="TP304" s="38"/>
      <c r="TQ304" s="38"/>
      <c r="TR304" s="38"/>
      <c r="TS304" s="38"/>
      <c r="TT304" s="38"/>
      <c r="TU304" s="38"/>
      <c r="TV304" s="38"/>
      <c r="TW304" s="38"/>
      <c r="TX304" s="38"/>
      <c r="TY304" s="38"/>
      <c r="TZ304" s="38"/>
      <c r="UA304" s="38"/>
      <c r="UB304" s="38"/>
      <c r="UC304" s="38"/>
      <c r="UD304" s="38"/>
      <c r="UE304" s="38"/>
      <c r="UF304" s="38"/>
      <c r="UG304" s="38"/>
      <c r="UH304" s="38"/>
      <c r="UI304" s="38"/>
      <c r="UJ304" s="38"/>
      <c r="UK304" s="38"/>
      <c r="UL304" s="38"/>
      <c r="UM304" s="38"/>
      <c r="UN304" s="38"/>
      <c r="UO304" s="38"/>
      <c r="UP304" s="38"/>
      <c r="UQ304" s="38"/>
      <c r="UR304" s="38"/>
      <c r="US304" s="38"/>
      <c r="UT304" s="38"/>
      <c r="UU304" s="38"/>
      <c r="UV304" s="38"/>
      <c r="UW304" s="38"/>
      <c r="UX304" s="38"/>
      <c r="UY304" s="38"/>
      <c r="UZ304" s="38"/>
      <c r="VA304" s="38"/>
      <c r="VB304" s="38"/>
      <c r="VC304" s="38"/>
      <c r="VD304" s="38"/>
      <c r="VE304" s="38"/>
      <c r="VF304" s="38"/>
      <c r="VG304" s="38"/>
      <c r="VH304" s="38"/>
      <c r="VI304" s="38"/>
      <c r="VJ304" s="38"/>
      <c r="VK304" s="38"/>
      <c r="VL304" s="38"/>
      <c r="VM304" s="38"/>
      <c r="VN304" s="38"/>
      <c r="VO304" s="38"/>
      <c r="VP304" s="38"/>
      <c r="VQ304" s="38"/>
      <c r="VR304" s="38"/>
      <c r="VS304" s="38"/>
      <c r="VT304" s="38"/>
      <c r="VU304" s="38"/>
      <c r="VV304" s="38"/>
      <c r="VW304" s="38"/>
      <c r="VX304" s="38"/>
      <c r="VY304" s="38"/>
      <c r="VZ304" s="38"/>
      <c r="WA304" s="38"/>
      <c r="WB304" s="38"/>
      <c r="WC304" s="38"/>
      <c r="WD304" s="38"/>
      <c r="WE304" s="38"/>
      <c r="WF304" s="38"/>
      <c r="WG304" s="38"/>
      <c r="WH304" s="38"/>
      <c r="WI304" s="38"/>
      <c r="WJ304" s="38"/>
      <c r="WK304" s="38"/>
      <c r="WL304" s="38"/>
      <c r="WM304" s="38"/>
      <c r="WN304" s="38"/>
      <c r="WO304" s="38"/>
      <c r="WP304" s="38"/>
      <c r="WQ304" s="38"/>
      <c r="WR304" s="38"/>
      <c r="WS304" s="38"/>
      <c r="WT304" s="38"/>
      <c r="WU304" s="38"/>
      <c r="WV304" s="38"/>
      <c r="WW304" s="38"/>
      <c r="WX304" s="38"/>
      <c r="WY304" s="38"/>
      <c r="WZ304" s="38"/>
      <c r="XA304" s="38"/>
      <c r="XB304" s="38"/>
      <c r="XC304" s="38"/>
      <c r="XD304" s="38"/>
      <c r="XE304" s="38"/>
      <c r="XF304" s="38"/>
      <c r="XG304" s="38"/>
      <c r="XH304" s="38"/>
      <c r="XI304" s="38"/>
      <c r="XJ304" s="38"/>
      <c r="XK304" s="38"/>
      <c r="XL304" s="38"/>
      <c r="XM304" s="38"/>
      <c r="XN304" s="38"/>
      <c r="XO304" s="38"/>
      <c r="XP304" s="38"/>
      <c r="XQ304" s="38"/>
      <c r="XR304" s="38"/>
      <c r="XS304" s="38"/>
      <c r="XT304" s="38"/>
      <c r="XU304" s="38"/>
      <c r="XV304" s="38"/>
      <c r="XW304" s="38"/>
      <c r="XX304" s="38"/>
      <c r="XY304" s="38"/>
      <c r="XZ304" s="38"/>
      <c r="YA304" s="38"/>
      <c r="YB304" s="38"/>
      <c r="YC304" s="38"/>
      <c r="YD304" s="38"/>
      <c r="YE304" s="38"/>
      <c r="YF304" s="38"/>
      <c r="YG304" s="38"/>
      <c r="YH304" s="38"/>
      <c r="YI304" s="38"/>
      <c r="YJ304" s="38"/>
      <c r="YK304" s="38"/>
      <c r="YL304" s="38"/>
      <c r="YM304" s="38"/>
      <c r="YN304" s="38"/>
      <c r="YO304" s="38"/>
      <c r="YP304" s="38"/>
      <c r="YQ304" s="38"/>
      <c r="YR304" s="38"/>
      <c r="YS304" s="38"/>
      <c r="YT304" s="38"/>
      <c r="YU304" s="38"/>
      <c r="YV304" s="38"/>
      <c r="YW304" s="38"/>
      <c r="YX304" s="38"/>
      <c r="YY304" s="38"/>
      <c r="YZ304" s="38"/>
      <c r="ZA304" s="38"/>
      <c r="ZB304" s="38"/>
      <c r="ZC304" s="38"/>
      <c r="ZD304" s="38"/>
      <c r="ZE304" s="38"/>
      <c r="ZF304" s="38"/>
      <c r="ZG304" s="38"/>
      <c r="ZH304" s="38"/>
      <c r="ZI304" s="38"/>
      <c r="ZJ304" s="38"/>
      <c r="ZK304" s="38"/>
      <c r="ZL304" s="38"/>
      <c r="ZM304" s="38"/>
      <c r="ZN304" s="38"/>
      <c r="ZO304" s="38"/>
      <c r="ZP304" s="38"/>
      <c r="ZQ304" s="38"/>
      <c r="ZR304" s="38"/>
      <c r="ZS304" s="38"/>
      <c r="ZT304" s="38"/>
      <c r="ZU304" s="38"/>
      <c r="ZV304" s="38"/>
      <c r="ZW304" s="38"/>
      <c r="ZX304" s="38"/>
      <c r="ZY304" s="38"/>
      <c r="ZZ304" s="38"/>
      <c r="AAA304" s="38"/>
      <c r="AAB304" s="38"/>
      <c r="AAC304" s="38"/>
      <c r="AAD304" s="38"/>
      <c r="AAE304" s="38"/>
      <c r="AAF304" s="38"/>
      <c r="AAG304" s="38"/>
      <c r="AAH304" s="38"/>
      <c r="AAI304" s="38"/>
      <c r="AAJ304" s="31">
        <f t="shared" si="26"/>
        <v>0</v>
      </c>
    </row>
    <row r="305" spans="1:712" s="5" customFormat="1" x14ac:dyDescent="0.25">
      <c r="A305" s="56" t="s">
        <v>113</v>
      </c>
      <c r="B305" s="77">
        <f t="shared" si="29"/>
        <v>0</v>
      </c>
      <c r="C305" s="69">
        <v>5</v>
      </c>
      <c r="D305" s="70">
        <v>43346</v>
      </c>
      <c r="E305" s="79">
        <v>41.69</v>
      </c>
      <c r="F305" s="79">
        <f t="shared" ref="F305:F315" si="32">E305*B305</f>
        <v>0</v>
      </c>
      <c r="G305" s="77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  <c r="AL305" s="38"/>
      <c r="AM305" s="38"/>
      <c r="AN305" s="38"/>
      <c r="AO305" s="38"/>
      <c r="AP305" s="38"/>
      <c r="AQ305" s="38"/>
      <c r="AR305" s="38"/>
      <c r="AS305" s="38"/>
      <c r="AT305" s="38"/>
      <c r="AU305" s="38"/>
      <c r="AV305" s="38"/>
      <c r="AW305" s="38"/>
      <c r="AX305" s="38"/>
      <c r="AY305" s="38"/>
      <c r="AZ305" s="38"/>
      <c r="BA305" s="38"/>
      <c r="BB305" s="38"/>
      <c r="BC305" s="38"/>
      <c r="BD305" s="38"/>
      <c r="BE305" s="38"/>
      <c r="BF305" s="38"/>
      <c r="BG305" s="38"/>
      <c r="BH305" s="38"/>
      <c r="BI305" s="38"/>
      <c r="BJ305" s="38"/>
      <c r="BK305" s="38"/>
      <c r="BL305" s="38"/>
      <c r="BM305" s="38"/>
      <c r="BN305" s="38"/>
      <c r="BO305" s="38"/>
      <c r="BP305" s="38"/>
      <c r="BQ305" s="38"/>
      <c r="BR305" s="38"/>
      <c r="BS305" s="38"/>
      <c r="BT305" s="38"/>
      <c r="BU305" s="38"/>
      <c r="BV305" s="38"/>
      <c r="BW305" s="38"/>
      <c r="BX305" s="38"/>
      <c r="BY305" s="38"/>
      <c r="BZ305" s="38"/>
      <c r="CA305" s="38"/>
      <c r="CB305" s="38"/>
      <c r="CC305" s="38"/>
      <c r="CD305" s="38"/>
      <c r="CE305" s="38"/>
      <c r="CF305" s="38"/>
      <c r="CG305" s="38"/>
      <c r="CH305" s="38"/>
      <c r="CI305" s="38"/>
      <c r="CJ305" s="38"/>
      <c r="CK305" s="38"/>
      <c r="CL305" s="38"/>
      <c r="CM305" s="38"/>
      <c r="CN305" s="38"/>
      <c r="CO305" s="38"/>
      <c r="CP305" s="38"/>
      <c r="CQ305" s="38"/>
      <c r="CR305" s="38"/>
      <c r="CS305" s="38"/>
      <c r="CT305" s="38"/>
      <c r="CU305" s="38"/>
      <c r="CV305" s="38"/>
      <c r="CW305" s="38"/>
      <c r="CX305" s="38"/>
      <c r="CY305" s="38">
        <v>5</v>
      </c>
      <c r="CZ305" s="38"/>
      <c r="DA305" s="38"/>
      <c r="DB305" s="38"/>
      <c r="DC305" s="38"/>
      <c r="DD305" s="38">
        <v>5</v>
      </c>
      <c r="DE305" s="38"/>
      <c r="DF305" s="38"/>
      <c r="DG305" s="38"/>
      <c r="DH305" s="38"/>
      <c r="DI305" s="38"/>
      <c r="DJ305" s="38"/>
      <c r="DK305" s="38"/>
      <c r="DL305" s="38"/>
      <c r="DM305" s="38"/>
      <c r="DN305" s="38"/>
      <c r="DO305" s="38"/>
      <c r="DP305" s="38"/>
      <c r="DQ305" s="38"/>
      <c r="DR305" s="38"/>
      <c r="DS305" s="38"/>
      <c r="DT305" s="38"/>
      <c r="DU305" s="38">
        <v>1</v>
      </c>
      <c r="DV305" s="38"/>
      <c r="DW305" s="38"/>
      <c r="DX305" s="38"/>
      <c r="DY305" s="38"/>
      <c r="DZ305" s="38"/>
      <c r="EA305" s="38"/>
      <c r="EB305" s="38"/>
      <c r="EC305" s="38"/>
      <c r="ED305" s="38"/>
      <c r="EE305" s="38"/>
      <c r="EF305" s="38"/>
      <c r="EG305" s="38"/>
      <c r="EH305" s="38">
        <v>1</v>
      </c>
      <c r="EI305" s="38"/>
      <c r="EJ305" s="38"/>
      <c r="EK305" s="38"/>
      <c r="EL305" s="38"/>
      <c r="EM305" s="38"/>
      <c r="EN305" s="38"/>
      <c r="EO305" s="38"/>
      <c r="EP305" s="38"/>
      <c r="EQ305" s="38"/>
      <c r="ER305" s="38"/>
      <c r="ES305" s="38"/>
      <c r="ET305" s="38"/>
      <c r="EU305" s="38"/>
      <c r="EV305" s="38"/>
      <c r="EW305" s="38"/>
      <c r="EX305" s="38"/>
      <c r="EY305" s="38"/>
      <c r="EZ305" s="38"/>
      <c r="FA305" s="38"/>
      <c r="FB305" s="38"/>
      <c r="FC305" s="38"/>
      <c r="FD305" s="38"/>
      <c r="FE305" s="38"/>
      <c r="FF305" s="38"/>
      <c r="FG305" s="38"/>
      <c r="FH305" s="38"/>
      <c r="FI305" s="38"/>
      <c r="FJ305" s="38"/>
      <c r="FK305" s="38"/>
      <c r="FL305" s="38"/>
      <c r="FM305" s="38"/>
      <c r="FN305" s="38"/>
      <c r="FO305" s="38"/>
      <c r="FP305" s="38"/>
      <c r="FQ305" s="38"/>
      <c r="FR305" s="38"/>
      <c r="FS305" s="38"/>
      <c r="FT305" s="38"/>
      <c r="FU305" s="38"/>
      <c r="FV305" s="38"/>
      <c r="FW305" s="38"/>
      <c r="FX305" s="38"/>
      <c r="FY305" s="38"/>
      <c r="FZ305" s="38"/>
      <c r="GA305" s="38"/>
      <c r="GB305" s="38"/>
      <c r="GC305" s="38"/>
      <c r="GD305" s="38"/>
      <c r="GE305" s="38"/>
      <c r="GF305" s="38"/>
      <c r="GG305" s="38"/>
      <c r="GH305" s="38"/>
      <c r="GI305" s="38"/>
      <c r="GJ305" s="38"/>
      <c r="GK305" s="38"/>
      <c r="GL305" s="38"/>
      <c r="GM305" s="38"/>
      <c r="GN305" s="38"/>
      <c r="GO305" s="38"/>
      <c r="GP305" s="38"/>
      <c r="GQ305" s="38"/>
      <c r="GR305" s="38"/>
      <c r="GS305" s="38"/>
      <c r="GT305" s="38"/>
      <c r="GU305" s="38"/>
      <c r="GV305" s="38"/>
      <c r="GW305" s="38"/>
      <c r="GX305" s="38"/>
      <c r="GY305" s="38"/>
      <c r="GZ305" s="38"/>
      <c r="HA305" s="38"/>
      <c r="HB305" s="38"/>
      <c r="HC305" s="38"/>
      <c r="HD305" s="38"/>
      <c r="HE305" s="38"/>
      <c r="HF305" s="38"/>
      <c r="HG305" s="38"/>
      <c r="HH305" s="38"/>
      <c r="HI305" s="38"/>
      <c r="HJ305" s="38"/>
      <c r="HK305" s="38"/>
      <c r="HL305" s="38"/>
      <c r="HM305" s="38"/>
      <c r="HN305" s="38"/>
      <c r="HO305" s="38"/>
      <c r="HP305" s="38"/>
      <c r="HQ305" s="38"/>
      <c r="HR305" s="38"/>
      <c r="HS305" s="38"/>
      <c r="HT305" s="38"/>
      <c r="HU305" s="38"/>
      <c r="HV305" s="38"/>
      <c r="HW305" s="38"/>
      <c r="HX305" s="38"/>
      <c r="HY305" s="38"/>
      <c r="HZ305" s="38"/>
      <c r="IA305" s="38"/>
      <c r="IB305" s="38"/>
      <c r="IC305" s="38"/>
      <c r="ID305" s="38"/>
      <c r="IE305" s="38"/>
      <c r="IF305" s="38"/>
      <c r="IG305" s="38"/>
      <c r="IH305" s="38"/>
      <c r="II305" s="38"/>
      <c r="IJ305" s="38"/>
      <c r="IK305" s="38"/>
      <c r="IL305" s="38"/>
      <c r="IM305" s="38"/>
      <c r="IN305" s="38"/>
      <c r="IO305" s="38"/>
      <c r="IP305" s="38"/>
      <c r="IQ305" s="38"/>
      <c r="IR305" s="38"/>
      <c r="IS305" s="38"/>
      <c r="IT305" s="38"/>
      <c r="IU305" s="38"/>
      <c r="IV305" s="38"/>
      <c r="IW305" s="38"/>
      <c r="IX305" s="38"/>
      <c r="IY305" s="38"/>
      <c r="IZ305" s="38"/>
      <c r="JA305" s="38"/>
      <c r="JB305" s="38"/>
      <c r="JC305" s="38"/>
      <c r="JD305" s="38"/>
      <c r="JE305" s="38"/>
      <c r="JF305" s="38"/>
      <c r="JG305" s="38"/>
      <c r="JH305" s="38"/>
      <c r="JI305" s="38"/>
      <c r="JJ305" s="38">
        <v>2</v>
      </c>
      <c r="JK305" s="38"/>
      <c r="JL305" s="38"/>
      <c r="JM305" s="38">
        <v>2</v>
      </c>
      <c r="JN305" s="38"/>
      <c r="JO305" s="38"/>
      <c r="JP305" s="38"/>
      <c r="JQ305" s="38"/>
      <c r="JR305" s="38"/>
      <c r="JS305" s="38"/>
      <c r="JT305" s="38"/>
      <c r="JU305" s="38"/>
      <c r="JV305" s="38"/>
      <c r="JW305" s="38"/>
      <c r="JX305" s="38"/>
      <c r="JY305" s="38"/>
      <c r="JZ305" s="38"/>
      <c r="KA305" s="38"/>
      <c r="KB305" s="38"/>
      <c r="KC305" s="38"/>
      <c r="KD305" s="38"/>
      <c r="KE305" s="38"/>
      <c r="KF305" s="38"/>
      <c r="KG305" s="38"/>
      <c r="KH305" s="38"/>
      <c r="KI305" s="38"/>
      <c r="KJ305" s="38"/>
      <c r="KK305" s="38"/>
      <c r="KL305" s="38"/>
      <c r="KM305" s="38"/>
      <c r="KN305" s="38"/>
      <c r="KO305" s="38"/>
      <c r="KP305" s="38"/>
      <c r="KQ305" s="38"/>
      <c r="KR305" s="38"/>
      <c r="KS305" s="38"/>
      <c r="KT305" s="38"/>
      <c r="KU305" s="38"/>
      <c r="KV305" s="38"/>
      <c r="KW305" s="38"/>
      <c r="KX305" s="38"/>
      <c r="KY305" s="38"/>
      <c r="KZ305" s="38"/>
      <c r="LA305" s="38"/>
      <c r="LB305" s="38"/>
      <c r="LC305" s="38"/>
      <c r="LD305" s="38"/>
      <c r="LE305" s="38"/>
      <c r="LF305" s="38"/>
      <c r="LG305" s="38"/>
      <c r="LH305" s="38"/>
      <c r="LI305" s="38"/>
      <c r="LJ305" s="38"/>
      <c r="LK305" s="38"/>
      <c r="LL305" s="38">
        <v>5</v>
      </c>
      <c r="LM305" s="38"/>
      <c r="LN305" s="38"/>
      <c r="LO305" s="38"/>
      <c r="LP305" s="38"/>
      <c r="LQ305" s="38"/>
      <c r="LR305" s="38"/>
      <c r="LS305" s="38"/>
      <c r="LT305" s="38"/>
      <c r="LU305" s="38">
        <v>5</v>
      </c>
      <c r="LV305" s="38"/>
      <c r="LW305" s="38"/>
      <c r="LX305" s="38"/>
      <c r="LY305" s="38"/>
      <c r="LZ305" s="38"/>
      <c r="MA305" s="38"/>
      <c r="MB305" s="38"/>
      <c r="MC305" s="38"/>
      <c r="MD305" s="38"/>
      <c r="ME305" s="38"/>
      <c r="MF305" s="38"/>
      <c r="MG305" s="38"/>
      <c r="MH305" s="38"/>
      <c r="MI305" s="38"/>
      <c r="MJ305" s="38"/>
      <c r="MK305" s="38"/>
      <c r="ML305" s="38"/>
      <c r="MM305" s="38"/>
      <c r="MN305" s="38"/>
      <c r="MO305" s="38"/>
      <c r="MP305" s="38"/>
      <c r="MQ305" s="38"/>
      <c r="MR305" s="38"/>
      <c r="MS305" s="38"/>
      <c r="MT305" s="38"/>
      <c r="MU305" s="38"/>
      <c r="MV305" s="38"/>
      <c r="MW305" s="38"/>
      <c r="MX305" s="38"/>
      <c r="MY305" s="38"/>
      <c r="MZ305" s="38"/>
      <c r="NA305" s="38"/>
      <c r="NB305" s="38"/>
      <c r="NC305" s="38"/>
      <c r="ND305" s="38"/>
      <c r="NE305" s="38"/>
      <c r="NF305" s="38"/>
      <c r="NG305" s="38"/>
      <c r="NH305" s="38"/>
      <c r="NI305" s="38"/>
      <c r="NJ305" s="38"/>
      <c r="NK305" s="38"/>
      <c r="NL305" s="38"/>
      <c r="NM305" s="38"/>
      <c r="NN305" s="38"/>
      <c r="NO305" s="38"/>
      <c r="NP305" s="38"/>
      <c r="NQ305" s="38"/>
      <c r="NR305" s="38"/>
      <c r="NS305" s="38"/>
      <c r="NT305" s="38"/>
      <c r="NU305" s="38"/>
      <c r="NV305" s="38"/>
      <c r="NW305" s="38"/>
      <c r="NX305" s="38"/>
      <c r="NY305" s="38"/>
      <c r="NZ305" s="38"/>
      <c r="OA305" s="38"/>
      <c r="OB305" s="38"/>
      <c r="OC305" s="38"/>
      <c r="OD305" s="38"/>
      <c r="OE305" s="38"/>
      <c r="OF305" s="38"/>
      <c r="OG305" s="38"/>
      <c r="OH305" s="38"/>
      <c r="OI305" s="38"/>
      <c r="OJ305" s="38"/>
      <c r="OK305" s="38"/>
      <c r="OL305" s="38"/>
      <c r="OM305" s="38"/>
      <c r="ON305" s="38"/>
      <c r="OO305" s="38"/>
      <c r="OP305" s="38"/>
      <c r="OQ305" s="38"/>
      <c r="OR305" s="38"/>
      <c r="OS305" s="38"/>
      <c r="OT305" s="38"/>
      <c r="OU305" s="38"/>
      <c r="OV305" s="38"/>
      <c r="OW305" s="38"/>
      <c r="OX305" s="38"/>
      <c r="OY305" s="38"/>
      <c r="OZ305" s="38"/>
      <c r="PA305" s="38"/>
      <c r="PB305" s="38"/>
      <c r="PC305" s="38"/>
      <c r="PD305" s="38"/>
      <c r="PE305" s="38"/>
      <c r="PF305" s="38"/>
      <c r="PG305" s="38"/>
      <c r="PH305" s="38"/>
      <c r="PI305" s="38"/>
      <c r="PJ305" s="38"/>
      <c r="PK305" s="38"/>
      <c r="PL305" s="38"/>
      <c r="PM305" s="38"/>
      <c r="PN305" s="38"/>
      <c r="PO305" s="38"/>
      <c r="PP305" s="38"/>
      <c r="PQ305" s="38"/>
      <c r="PR305" s="38"/>
      <c r="PS305" s="38"/>
      <c r="PT305" s="38"/>
      <c r="PU305" s="38"/>
      <c r="PV305" s="38"/>
      <c r="PW305" s="38"/>
      <c r="PX305" s="38"/>
      <c r="PY305" s="38"/>
      <c r="PZ305" s="38"/>
      <c r="QA305" s="38"/>
      <c r="QB305" s="38"/>
      <c r="QC305" s="38"/>
      <c r="QD305" s="38"/>
      <c r="QE305" s="38"/>
      <c r="QF305" s="38"/>
      <c r="QG305" s="38"/>
      <c r="QH305" s="38"/>
      <c r="QI305" s="38"/>
      <c r="QJ305" s="38"/>
      <c r="QK305" s="38"/>
      <c r="QL305" s="38"/>
      <c r="QM305" s="38"/>
      <c r="QN305" s="38"/>
      <c r="QO305" s="38"/>
      <c r="QP305" s="38"/>
      <c r="QQ305" s="38"/>
      <c r="QR305" s="38"/>
      <c r="QS305" s="38"/>
      <c r="QT305" s="38"/>
      <c r="QU305" s="38"/>
      <c r="QV305" s="38"/>
      <c r="QW305" s="38"/>
      <c r="QX305" s="38"/>
      <c r="QY305" s="38"/>
      <c r="QZ305" s="38"/>
      <c r="RA305" s="38"/>
      <c r="RB305" s="38"/>
      <c r="RC305" s="38"/>
      <c r="RD305" s="38"/>
      <c r="RE305" s="38"/>
      <c r="RF305" s="38"/>
      <c r="RG305" s="38"/>
      <c r="RH305" s="38"/>
      <c r="RI305" s="38"/>
      <c r="RJ305" s="38"/>
      <c r="RK305" s="38"/>
      <c r="RL305" s="38"/>
      <c r="RM305" s="38"/>
      <c r="RN305" s="38">
        <v>5</v>
      </c>
      <c r="RO305" s="38">
        <v>5</v>
      </c>
      <c r="RP305" s="38"/>
      <c r="RQ305" s="38"/>
      <c r="RR305" s="38"/>
      <c r="RS305" s="38"/>
      <c r="RT305" s="38"/>
      <c r="RU305" s="38"/>
      <c r="RV305" s="38"/>
      <c r="RW305" s="38"/>
      <c r="RX305" s="38"/>
      <c r="RY305" s="38"/>
      <c r="RZ305" s="38"/>
      <c r="SA305" s="38"/>
      <c r="SB305" s="38"/>
      <c r="SC305" s="38"/>
      <c r="SD305" s="38"/>
      <c r="SE305" s="38"/>
      <c r="SF305" s="38"/>
      <c r="SG305" s="38"/>
      <c r="SH305" s="38"/>
      <c r="SI305" s="38"/>
      <c r="SJ305" s="38"/>
      <c r="SK305" s="38"/>
      <c r="SL305" s="38"/>
      <c r="SM305" s="38"/>
      <c r="SN305" s="38"/>
      <c r="SO305" s="38"/>
      <c r="SP305" s="38"/>
      <c r="SQ305" s="38"/>
      <c r="SR305" s="38"/>
      <c r="SS305" s="38"/>
      <c r="ST305" s="38"/>
      <c r="SU305" s="38"/>
      <c r="SV305" s="38"/>
      <c r="SW305" s="38"/>
      <c r="SX305" s="38"/>
      <c r="SY305" s="38"/>
      <c r="SZ305" s="38"/>
      <c r="TA305" s="38"/>
      <c r="TB305" s="38"/>
      <c r="TC305" s="38"/>
      <c r="TD305" s="38"/>
      <c r="TE305" s="38"/>
      <c r="TF305" s="38"/>
      <c r="TG305" s="38"/>
      <c r="TH305" s="38"/>
      <c r="TI305" s="38"/>
      <c r="TJ305" s="38"/>
      <c r="TK305" s="38"/>
      <c r="TL305" s="38"/>
      <c r="TM305" s="38"/>
      <c r="TN305" s="38"/>
      <c r="TO305" s="38"/>
      <c r="TP305" s="38"/>
      <c r="TQ305" s="38"/>
      <c r="TR305" s="38"/>
      <c r="TS305" s="38"/>
      <c r="TT305" s="38"/>
      <c r="TU305" s="38"/>
      <c r="TV305" s="38"/>
      <c r="TW305" s="38"/>
      <c r="TX305" s="38"/>
      <c r="TY305" s="38"/>
      <c r="TZ305" s="38"/>
      <c r="UA305" s="38"/>
      <c r="UB305" s="38"/>
      <c r="UC305" s="38"/>
      <c r="UD305" s="38"/>
      <c r="UE305" s="38"/>
      <c r="UF305" s="38"/>
      <c r="UG305" s="38"/>
      <c r="UH305" s="38"/>
      <c r="UI305" s="38"/>
      <c r="UJ305" s="38"/>
      <c r="UK305" s="38"/>
      <c r="UL305" s="38"/>
      <c r="UM305" s="38"/>
      <c r="UN305" s="38"/>
      <c r="UO305" s="38"/>
      <c r="UP305" s="38"/>
      <c r="UQ305" s="38"/>
      <c r="UR305" s="38"/>
      <c r="US305" s="38"/>
      <c r="UT305" s="38"/>
      <c r="UU305" s="38"/>
      <c r="UV305" s="38"/>
      <c r="UW305" s="38"/>
      <c r="UX305" s="38"/>
      <c r="UY305" s="38"/>
      <c r="UZ305" s="38"/>
      <c r="VA305" s="38"/>
      <c r="VB305" s="38"/>
      <c r="VC305" s="38"/>
      <c r="VD305" s="38"/>
      <c r="VE305" s="38"/>
      <c r="VF305" s="38"/>
      <c r="VG305" s="38"/>
      <c r="VH305" s="38"/>
      <c r="VI305" s="38"/>
      <c r="VJ305" s="38"/>
      <c r="VK305" s="38"/>
      <c r="VL305" s="38"/>
      <c r="VM305" s="38"/>
      <c r="VN305" s="38"/>
      <c r="VO305" s="38"/>
      <c r="VP305" s="38"/>
      <c r="VQ305" s="38"/>
      <c r="VR305" s="38"/>
      <c r="VS305" s="38"/>
      <c r="VT305" s="38"/>
      <c r="VU305" s="38"/>
      <c r="VV305" s="38"/>
      <c r="VW305" s="38"/>
      <c r="VX305" s="38"/>
      <c r="VY305" s="38"/>
      <c r="VZ305" s="38"/>
      <c r="WA305" s="38"/>
      <c r="WB305" s="38"/>
      <c r="WC305" s="38"/>
      <c r="WD305" s="38"/>
      <c r="WE305" s="38"/>
      <c r="WF305" s="38"/>
      <c r="WG305" s="38"/>
      <c r="WH305" s="38"/>
      <c r="WI305" s="38"/>
      <c r="WJ305" s="38"/>
      <c r="WK305" s="38"/>
      <c r="WL305" s="38"/>
      <c r="WM305" s="38"/>
      <c r="WN305" s="38"/>
      <c r="WO305" s="38"/>
      <c r="WP305" s="38"/>
      <c r="WQ305" s="38"/>
      <c r="WR305" s="38"/>
      <c r="WS305" s="38"/>
      <c r="WT305" s="38"/>
      <c r="WU305" s="38"/>
      <c r="WV305" s="38"/>
      <c r="WW305" s="38"/>
      <c r="WX305" s="38"/>
      <c r="WY305" s="38"/>
      <c r="WZ305" s="38"/>
      <c r="XA305" s="38"/>
      <c r="XB305" s="38"/>
      <c r="XC305" s="38"/>
      <c r="XD305" s="38"/>
      <c r="XE305" s="38"/>
      <c r="XF305" s="38"/>
      <c r="XG305" s="38"/>
      <c r="XH305" s="38"/>
      <c r="XI305" s="38"/>
      <c r="XJ305" s="38"/>
      <c r="XK305" s="38"/>
      <c r="XL305" s="38"/>
      <c r="XM305" s="38"/>
      <c r="XN305" s="38"/>
      <c r="XO305" s="38"/>
      <c r="XP305" s="38"/>
      <c r="XQ305" s="38"/>
      <c r="XR305" s="38"/>
      <c r="XS305" s="38"/>
      <c r="XT305" s="38"/>
      <c r="XU305" s="38"/>
      <c r="XV305" s="38"/>
      <c r="XW305" s="38"/>
      <c r="XX305" s="38"/>
      <c r="XY305" s="38"/>
      <c r="XZ305" s="38"/>
      <c r="YA305" s="38"/>
      <c r="YB305" s="38"/>
      <c r="YC305" s="38"/>
      <c r="YD305" s="38"/>
      <c r="YE305" s="38"/>
      <c r="YF305" s="38"/>
      <c r="YG305" s="38"/>
      <c r="YH305" s="38"/>
      <c r="YI305" s="38"/>
      <c r="YJ305" s="38"/>
      <c r="YK305" s="38"/>
      <c r="YL305" s="38"/>
      <c r="YM305" s="38"/>
      <c r="YN305" s="38"/>
      <c r="YO305" s="38"/>
      <c r="YP305" s="38"/>
      <c r="YQ305" s="38"/>
      <c r="YR305" s="38"/>
      <c r="YS305" s="38"/>
      <c r="YT305" s="38"/>
      <c r="YU305" s="38"/>
      <c r="YV305" s="38"/>
      <c r="YW305" s="38"/>
      <c r="YX305" s="38"/>
      <c r="YY305" s="38"/>
      <c r="YZ305" s="38"/>
      <c r="ZA305" s="38"/>
      <c r="ZB305" s="38"/>
      <c r="ZC305" s="38"/>
      <c r="ZD305" s="38"/>
      <c r="ZE305" s="38"/>
      <c r="ZF305" s="38"/>
      <c r="ZG305" s="38"/>
      <c r="ZH305" s="38"/>
      <c r="ZI305" s="38"/>
      <c r="ZJ305" s="38"/>
      <c r="ZK305" s="38"/>
      <c r="ZL305" s="38"/>
      <c r="ZM305" s="38"/>
      <c r="ZN305" s="38"/>
      <c r="ZO305" s="38"/>
      <c r="ZP305" s="38"/>
      <c r="ZQ305" s="38"/>
      <c r="ZR305" s="38"/>
      <c r="ZS305" s="38"/>
      <c r="ZT305" s="38"/>
      <c r="ZU305" s="38"/>
      <c r="ZV305" s="38"/>
      <c r="ZW305" s="38"/>
      <c r="ZX305" s="38"/>
      <c r="ZY305" s="38"/>
      <c r="ZZ305" s="38"/>
      <c r="AAA305" s="38"/>
      <c r="AAB305" s="38"/>
      <c r="AAC305" s="38"/>
      <c r="AAD305" s="38"/>
      <c r="AAE305" s="38"/>
      <c r="AAF305" s="38"/>
      <c r="AAG305" s="38"/>
      <c r="AAH305" s="38"/>
      <c r="AAI305" s="38"/>
      <c r="AAJ305" s="31">
        <f t="shared" si="26"/>
        <v>0</v>
      </c>
    </row>
    <row r="306" spans="1:712" s="5" customFormat="1" x14ac:dyDescent="0.25">
      <c r="A306" s="56" t="s">
        <v>190</v>
      </c>
      <c r="B306" s="77">
        <f t="shared" si="29"/>
        <v>0</v>
      </c>
      <c r="C306" s="69">
        <v>1</v>
      </c>
      <c r="D306" s="70">
        <v>43437</v>
      </c>
      <c r="E306" s="79">
        <v>50.89</v>
      </c>
      <c r="F306" s="79">
        <f t="shared" si="32"/>
        <v>0</v>
      </c>
      <c r="G306" s="77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  <c r="AL306" s="38"/>
      <c r="AM306" s="38"/>
      <c r="AN306" s="38"/>
      <c r="AO306" s="38"/>
      <c r="AP306" s="38"/>
      <c r="AQ306" s="38"/>
      <c r="AR306" s="38"/>
      <c r="AS306" s="38"/>
      <c r="AT306" s="38"/>
      <c r="AU306" s="38"/>
      <c r="AV306" s="38"/>
      <c r="AW306" s="38"/>
      <c r="AX306" s="38"/>
      <c r="AY306" s="38"/>
      <c r="AZ306" s="38"/>
      <c r="BA306" s="38"/>
      <c r="BB306" s="38"/>
      <c r="BC306" s="38"/>
      <c r="BD306" s="38"/>
      <c r="BE306" s="38"/>
      <c r="BF306" s="38"/>
      <c r="BG306" s="38"/>
      <c r="BH306" s="38"/>
      <c r="BI306" s="38"/>
      <c r="BJ306" s="38"/>
      <c r="BK306" s="38"/>
      <c r="BL306" s="38"/>
      <c r="BM306" s="38"/>
      <c r="BN306" s="38"/>
      <c r="BO306" s="38"/>
      <c r="BP306" s="38"/>
      <c r="BQ306" s="38"/>
      <c r="BR306" s="38"/>
      <c r="BS306" s="38"/>
      <c r="BT306" s="38"/>
      <c r="BU306" s="38"/>
      <c r="BV306" s="38"/>
      <c r="BW306" s="38"/>
      <c r="BX306" s="38"/>
      <c r="BY306" s="38"/>
      <c r="BZ306" s="38"/>
      <c r="CA306" s="38"/>
      <c r="CB306" s="38"/>
      <c r="CC306" s="38"/>
      <c r="CD306" s="38"/>
      <c r="CE306" s="38"/>
      <c r="CF306" s="38"/>
      <c r="CG306" s="38"/>
      <c r="CH306" s="38"/>
      <c r="CI306" s="38"/>
      <c r="CJ306" s="38"/>
      <c r="CK306" s="38"/>
      <c r="CL306" s="38"/>
      <c r="CM306" s="38"/>
      <c r="CN306" s="38"/>
      <c r="CO306" s="38"/>
      <c r="CP306" s="38"/>
      <c r="CQ306" s="38"/>
      <c r="CR306" s="38"/>
      <c r="CS306" s="38"/>
      <c r="CT306" s="38"/>
      <c r="CU306" s="38"/>
      <c r="CV306" s="38"/>
      <c r="CW306" s="38"/>
      <c r="CX306" s="38"/>
      <c r="CY306" s="38"/>
      <c r="CZ306" s="38"/>
      <c r="DA306" s="38"/>
      <c r="DB306" s="38"/>
      <c r="DC306" s="38"/>
      <c r="DD306" s="38"/>
      <c r="DE306" s="38"/>
      <c r="DF306" s="38"/>
      <c r="DG306" s="38"/>
      <c r="DH306" s="38"/>
      <c r="DI306" s="38"/>
      <c r="DJ306" s="38"/>
      <c r="DK306" s="38"/>
      <c r="DL306" s="38"/>
      <c r="DM306" s="38"/>
      <c r="DN306" s="38"/>
      <c r="DO306" s="38"/>
      <c r="DP306" s="38"/>
      <c r="DQ306" s="38"/>
      <c r="DR306" s="38"/>
      <c r="DS306" s="38"/>
      <c r="DT306" s="38"/>
      <c r="DU306" s="38"/>
      <c r="DV306" s="38"/>
      <c r="DW306" s="38"/>
      <c r="DX306" s="38"/>
      <c r="DY306" s="38"/>
      <c r="DZ306" s="38"/>
      <c r="EA306" s="38"/>
      <c r="EB306" s="38"/>
      <c r="EC306" s="38"/>
      <c r="ED306" s="38"/>
      <c r="EE306" s="38"/>
      <c r="EF306" s="38"/>
      <c r="EG306" s="38"/>
      <c r="EH306" s="38"/>
      <c r="EI306" s="38"/>
      <c r="EJ306" s="38"/>
      <c r="EK306" s="38"/>
      <c r="EL306" s="38"/>
      <c r="EM306" s="38"/>
      <c r="EN306" s="38"/>
      <c r="EO306" s="38"/>
      <c r="EP306" s="38"/>
      <c r="EQ306" s="38"/>
      <c r="ER306" s="38"/>
      <c r="ES306" s="38"/>
      <c r="ET306" s="38"/>
      <c r="EU306" s="38"/>
      <c r="EV306" s="38"/>
      <c r="EW306" s="38"/>
      <c r="EX306" s="38"/>
      <c r="EY306" s="38"/>
      <c r="EZ306" s="38"/>
      <c r="FA306" s="38"/>
      <c r="FB306" s="38"/>
      <c r="FC306" s="38"/>
      <c r="FD306" s="38"/>
      <c r="FE306" s="38"/>
      <c r="FF306" s="38"/>
      <c r="FG306" s="38"/>
      <c r="FH306" s="38"/>
      <c r="FI306" s="38"/>
      <c r="FJ306" s="38"/>
      <c r="FK306" s="38"/>
      <c r="FL306" s="38"/>
      <c r="FM306" s="38"/>
      <c r="FN306" s="38"/>
      <c r="FO306" s="38"/>
      <c r="FP306" s="38"/>
      <c r="FQ306" s="38"/>
      <c r="FR306" s="38"/>
      <c r="FS306" s="38"/>
      <c r="FT306" s="38"/>
      <c r="FU306" s="38"/>
      <c r="FV306" s="38"/>
      <c r="FW306" s="38"/>
      <c r="FX306" s="38"/>
      <c r="FY306" s="38"/>
      <c r="FZ306" s="38"/>
      <c r="GA306" s="38"/>
      <c r="GB306" s="38"/>
      <c r="GC306" s="38"/>
      <c r="GD306" s="38"/>
      <c r="GE306" s="38"/>
      <c r="GF306" s="38"/>
      <c r="GG306" s="38"/>
      <c r="GH306" s="38"/>
      <c r="GI306" s="38"/>
      <c r="GJ306" s="38"/>
      <c r="GK306" s="38"/>
      <c r="GL306" s="38"/>
      <c r="GM306" s="38"/>
      <c r="GN306" s="38"/>
      <c r="GO306" s="38"/>
      <c r="GP306" s="38"/>
      <c r="GQ306" s="38"/>
      <c r="GR306" s="38"/>
      <c r="GS306" s="38"/>
      <c r="GT306" s="38"/>
      <c r="GU306" s="38"/>
      <c r="GV306" s="38"/>
      <c r="GW306" s="38"/>
      <c r="GX306" s="38"/>
      <c r="GY306" s="38"/>
      <c r="GZ306" s="38"/>
      <c r="HA306" s="38"/>
      <c r="HB306" s="38"/>
      <c r="HC306" s="38"/>
      <c r="HD306" s="38"/>
      <c r="HE306" s="38"/>
      <c r="HF306" s="38"/>
      <c r="HG306" s="38"/>
      <c r="HH306" s="38"/>
      <c r="HI306" s="38"/>
      <c r="HJ306" s="38"/>
      <c r="HK306" s="38"/>
      <c r="HL306" s="38"/>
      <c r="HM306" s="38"/>
      <c r="HN306" s="38"/>
      <c r="HO306" s="38"/>
      <c r="HP306" s="38"/>
      <c r="HQ306" s="38"/>
      <c r="HR306" s="38"/>
      <c r="HS306" s="38"/>
      <c r="HT306" s="38"/>
      <c r="HU306" s="38"/>
      <c r="HV306" s="38"/>
      <c r="HW306" s="38"/>
      <c r="HX306" s="38"/>
      <c r="HY306" s="38"/>
      <c r="HZ306" s="38"/>
      <c r="IA306" s="38"/>
      <c r="IB306" s="38"/>
      <c r="IC306" s="38"/>
      <c r="ID306" s="38"/>
      <c r="IE306" s="38"/>
      <c r="IF306" s="38"/>
      <c r="IG306" s="38"/>
      <c r="IH306" s="38"/>
      <c r="II306" s="38"/>
      <c r="IJ306" s="38"/>
      <c r="IK306" s="38"/>
      <c r="IL306" s="38"/>
      <c r="IM306" s="38"/>
      <c r="IN306" s="38"/>
      <c r="IO306" s="38"/>
      <c r="IP306" s="38"/>
      <c r="IQ306" s="38"/>
      <c r="IR306" s="38"/>
      <c r="IS306" s="38"/>
      <c r="IT306" s="38"/>
      <c r="IU306" s="38"/>
      <c r="IV306" s="38"/>
      <c r="IW306" s="38"/>
      <c r="IX306" s="38"/>
      <c r="IY306" s="38"/>
      <c r="IZ306" s="38"/>
      <c r="JA306" s="38"/>
      <c r="JB306" s="38"/>
      <c r="JC306" s="38"/>
      <c r="JD306" s="38"/>
      <c r="JE306" s="38"/>
      <c r="JF306" s="38"/>
      <c r="JG306" s="38"/>
      <c r="JH306" s="38"/>
      <c r="JI306" s="38"/>
      <c r="JJ306" s="38"/>
      <c r="JK306" s="38"/>
      <c r="JL306" s="38"/>
      <c r="JM306" s="38"/>
      <c r="JN306" s="38"/>
      <c r="JO306" s="38"/>
      <c r="JP306" s="38"/>
      <c r="JQ306" s="38"/>
      <c r="JR306" s="38"/>
      <c r="JS306" s="38"/>
      <c r="JT306" s="38"/>
      <c r="JU306" s="38"/>
      <c r="JV306" s="38"/>
      <c r="JW306" s="38"/>
      <c r="JX306" s="38"/>
      <c r="JY306" s="38"/>
      <c r="JZ306" s="38"/>
      <c r="KA306" s="38"/>
      <c r="KB306" s="38"/>
      <c r="KC306" s="38"/>
      <c r="KD306" s="38"/>
      <c r="KE306" s="38"/>
      <c r="KF306" s="38"/>
      <c r="KG306" s="38"/>
      <c r="KH306" s="38"/>
      <c r="KI306" s="38"/>
      <c r="KJ306" s="38"/>
      <c r="KK306" s="38"/>
      <c r="KL306" s="38"/>
      <c r="KM306" s="38"/>
      <c r="KN306" s="38"/>
      <c r="KO306" s="38"/>
      <c r="KP306" s="38"/>
      <c r="KQ306" s="38"/>
      <c r="KR306" s="38"/>
      <c r="KS306" s="38"/>
      <c r="KT306" s="38"/>
      <c r="KU306" s="38"/>
      <c r="KV306" s="38"/>
      <c r="KW306" s="38"/>
      <c r="KX306" s="38"/>
      <c r="KY306" s="38"/>
      <c r="KZ306" s="38"/>
      <c r="LA306" s="38"/>
      <c r="LB306" s="38"/>
      <c r="LC306" s="38"/>
      <c r="LD306" s="38"/>
      <c r="LE306" s="38"/>
      <c r="LF306" s="38"/>
      <c r="LG306" s="38"/>
      <c r="LH306" s="38"/>
      <c r="LI306" s="38"/>
      <c r="LJ306" s="38"/>
      <c r="LK306" s="38"/>
      <c r="LL306" s="38"/>
      <c r="LM306" s="38"/>
      <c r="LN306" s="38"/>
      <c r="LO306" s="38"/>
      <c r="LP306" s="38"/>
      <c r="LQ306" s="38"/>
      <c r="LR306" s="38"/>
      <c r="LS306" s="38"/>
      <c r="LT306" s="38"/>
      <c r="LU306" s="38"/>
      <c r="LV306" s="38"/>
      <c r="LW306" s="38"/>
      <c r="LX306" s="38"/>
      <c r="LY306" s="38"/>
      <c r="LZ306" s="38"/>
      <c r="MA306" s="38"/>
      <c r="MB306" s="38"/>
      <c r="MC306" s="38"/>
      <c r="MD306" s="38"/>
      <c r="ME306" s="38"/>
      <c r="MF306" s="38"/>
      <c r="MG306" s="38"/>
      <c r="MH306" s="38"/>
      <c r="MI306" s="38"/>
      <c r="MJ306" s="38"/>
      <c r="MK306" s="38"/>
      <c r="ML306" s="38"/>
      <c r="MM306" s="38"/>
      <c r="MN306" s="38"/>
      <c r="MO306" s="38"/>
      <c r="MP306" s="38"/>
      <c r="MQ306" s="38"/>
      <c r="MR306" s="38"/>
      <c r="MS306" s="38"/>
      <c r="MT306" s="38"/>
      <c r="MU306" s="38"/>
      <c r="MV306" s="38"/>
      <c r="MW306" s="38"/>
      <c r="MX306" s="38"/>
      <c r="MY306" s="38"/>
      <c r="MZ306" s="38"/>
      <c r="NA306" s="38"/>
      <c r="NB306" s="38"/>
      <c r="NC306" s="38"/>
      <c r="ND306" s="38"/>
      <c r="NE306" s="38"/>
      <c r="NF306" s="38"/>
      <c r="NG306" s="38"/>
      <c r="NH306" s="38"/>
      <c r="NI306" s="38"/>
      <c r="NJ306" s="38"/>
      <c r="NK306" s="38"/>
      <c r="NL306" s="38"/>
      <c r="NM306" s="38"/>
      <c r="NN306" s="38"/>
      <c r="NO306" s="38"/>
      <c r="NP306" s="38"/>
      <c r="NQ306" s="38"/>
      <c r="NR306" s="38"/>
      <c r="NS306" s="38"/>
      <c r="NT306" s="38"/>
      <c r="NU306" s="38"/>
      <c r="NV306" s="38"/>
      <c r="NW306" s="38"/>
      <c r="NX306" s="38"/>
      <c r="NY306" s="38"/>
      <c r="NZ306" s="38"/>
      <c r="OA306" s="38"/>
      <c r="OB306" s="38"/>
      <c r="OC306" s="38"/>
      <c r="OD306" s="38"/>
      <c r="OE306" s="38"/>
      <c r="OF306" s="38"/>
      <c r="OG306" s="38"/>
      <c r="OH306" s="38"/>
      <c r="OI306" s="38"/>
      <c r="OJ306" s="38"/>
      <c r="OK306" s="38"/>
      <c r="OL306" s="38"/>
      <c r="OM306" s="38"/>
      <c r="ON306" s="38"/>
      <c r="OO306" s="38"/>
      <c r="OP306" s="38"/>
      <c r="OQ306" s="38"/>
      <c r="OR306" s="38"/>
      <c r="OS306" s="38"/>
      <c r="OT306" s="38"/>
      <c r="OU306" s="38"/>
      <c r="OV306" s="38"/>
      <c r="OW306" s="38"/>
      <c r="OX306" s="38"/>
      <c r="OY306" s="38"/>
      <c r="OZ306" s="38"/>
      <c r="PA306" s="38"/>
      <c r="PB306" s="38"/>
      <c r="PC306" s="38"/>
      <c r="PD306" s="38"/>
      <c r="PE306" s="38"/>
      <c r="PF306" s="38"/>
      <c r="PG306" s="38"/>
      <c r="PH306" s="38"/>
      <c r="PI306" s="38"/>
      <c r="PJ306" s="38"/>
      <c r="PK306" s="38"/>
      <c r="PL306" s="38"/>
      <c r="PM306" s="38"/>
      <c r="PN306" s="38"/>
      <c r="PO306" s="38"/>
      <c r="PP306" s="38"/>
      <c r="PQ306" s="38"/>
      <c r="PR306" s="38"/>
      <c r="PS306" s="38"/>
      <c r="PT306" s="38"/>
      <c r="PU306" s="38"/>
      <c r="PV306" s="38"/>
      <c r="PW306" s="38"/>
      <c r="PX306" s="38"/>
      <c r="PY306" s="38"/>
      <c r="PZ306" s="38"/>
      <c r="QA306" s="38"/>
      <c r="QB306" s="38"/>
      <c r="QC306" s="38"/>
      <c r="QD306" s="38"/>
      <c r="QE306" s="38"/>
      <c r="QF306" s="38"/>
      <c r="QG306" s="38"/>
      <c r="QH306" s="38"/>
      <c r="QI306" s="38"/>
      <c r="QJ306" s="38"/>
      <c r="QK306" s="38"/>
      <c r="QL306" s="38"/>
      <c r="QM306" s="38"/>
      <c r="QN306" s="38"/>
      <c r="QO306" s="38"/>
      <c r="QP306" s="38"/>
      <c r="QQ306" s="38"/>
      <c r="QR306" s="38"/>
      <c r="QS306" s="38"/>
      <c r="QT306" s="38"/>
      <c r="QU306" s="38"/>
      <c r="QV306" s="38"/>
      <c r="QW306" s="38"/>
      <c r="QX306" s="38"/>
      <c r="QY306" s="38"/>
      <c r="QZ306" s="38"/>
      <c r="RA306" s="38"/>
      <c r="RB306" s="38"/>
      <c r="RC306" s="38"/>
      <c r="RD306" s="38"/>
      <c r="RE306" s="38"/>
      <c r="RF306" s="38"/>
      <c r="RG306" s="38"/>
      <c r="RH306" s="38"/>
      <c r="RI306" s="38"/>
      <c r="RJ306" s="38"/>
      <c r="RK306" s="38"/>
      <c r="RL306" s="38"/>
      <c r="RM306" s="38"/>
      <c r="RN306" s="38"/>
      <c r="RO306" s="38"/>
      <c r="RP306" s="38"/>
      <c r="RQ306" s="38"/>
      <c r="RR306" s="38"/>
      <c r="RS306" s="38"/>
      <c r="RT306" s="38"/>
      <c r="RU306" s="38"/>
      <c r="RV306" s="38"/>
      <c r="RW306" s="38"/>
      <c r="RX306" s="38"/>
      <c r="RY306" s="38"/>
      <c r="RZ306" s="38"/>
      <c r="SA306" s="38"/>
      <c r="SB306" s="38"/>
      <c r="SC306" s="38"/>
      <c r="SD306" s="38"/>
      <c r="SE306" s="38"/>
      <c r="SF306" s="38"/>
      <c r="SG306" s="38"/>
      <c r="SH306" s="38"/>
      <c r="SI306" s="38"/>
      <c r="SJ306" s="38"/>
      <c r="SK306" s="38"/>
      <c r="SL306" s="38"/>
      <c r="SM306" s="38"/>
      <c r="SN306" s="38"/>
      <c r="SO306" s="38"/>
      <c r="SP306" s="38"/>
      <c r="SQ306" s="38"/>
      <c r="SR306" s="38"/>
      <c r="SS306" s="38"/>
      <c r="ST306" s="38"/>
      <c r="SU306" s="38"/>
      <c r="SV306" s="38"/>
      <c r="SW306" s="38"/>
      <c r="SX306" s="38"/>
      <c r="SY306" s="38"/>
      <c r="SZ306" s="38"/>
      <c r="TA306" s="38"/>
      <c r="TB306" s="38"/>
      <c r="TC306" s="38"/>
      <c r="TD306" s="38"/>
      <c r="TE306" s="38"/>
      <c r="TF306" s="38"/>
      <c r="TG306" s="38"/>
      <c r="TH306" s="38"/>
      <c r="TI306" s="38"/>
      <c r="TJ306" s="38"/>
      <c r="TK306" s="38"/>
      <c r="TL306" s="38"/>
      <c r="TM306" s="38"/>
      <c r="TN306" s="38"/>
      <c r="TO306" s="38"/>
      <c r="TP306" s="38"/>
      <c r="TQ306" s="38"/>
      <c r="TR306" s="38"/>
      <c r="TS306" s="38"/>
      <c r="TT306" s="38"/>
      <c r="TU306" s="38"/>
      <c r="TV306" s="38"/>
      <c r="TW306" s="38"/>
      <c r="TX306" s="38"/>
      <c r="TY306" s="38"/>
      <c r="TZ306" s="38"/>
      <c r="UA306" s="38"/>
      <c r="UB306" s="38"/>
      <c r="UC306" s="38"/>
      <c r="UD306" s="38"/>
      <c r="UE306" s="38"/>
      <c r="UF306" s="38"/>
      <c r="UG306" s="38"/>
      <c r="UH306" s="38"/>
      <c r="UI306" s="38"/>
      <c r="UJ306" s="38"/>
      <c r="UK306" s="38"/>
      <c r="UL306" s="38"/>
      <c r="UM306" s="38"/>
      <c r="UN306" s="38"/>
      <c r="UO306" s="38"/>
      <c r="UP306" s="38"/>
      <c r="UQ306" s="38"/>
      <c r="UR306" s="38"/>
      <c r="US306" s="38"/>
      <c r="UT306" s="38"/>
      <c r="UU306" s="38"/>
      <c r="UV306" s="38"/>
      <c r="UW306" s="38"/>
      <c r="UX306" s="38"/>
      <c r="UY306" s="38"/>
      <c r="UZ306" s="38"/>
      <c r="VA306" s="38"/>
      <c r="VB306" s="38"/>
      <c r="VC306" s="38"/>
      <c r="VD306" s="38"/>
      <c r="VE306" s="38"/>
      <c r="VF306" s="38"/>
      <c r="VG306" s="38"/>
      <c r="VH306" s="38"/>
      <c r="VI306" s="38"/>
      <c r="VJ306" s="38"/>
      <c r="VK306" s="38"/>
      <c r="VL306" s="38"/>
      <c r="VM306" s="38"/>
      <c r="VN306" s="38"/>
      <c r="VO306" s="38"/>
      <c r="VP306" s="38"/>
      <c r="VQ306" s="38"/>
      <c r="VR306" s="38"/>
      <c r="VS306" s="38"/>
      <c r="VT306" s="38"/>
      <c r="VU306" s="38"/>
      <c r="VV306" s="38"/>
      <c r="VW306" s="38"/>
      <c r="VX306" s="38"/>
      <c r="VY306" s="38"/>
      <c r="VZ306" s="38"/>
      <c r="WA306" s="38"/>
      <c r="WB306" s="38"/>
      <c r="WC306" s="38"/>
      <c r="WD306" s="38"/>
      <c r="WE306" s="38"/>
      <c r="WF306" s="38"/>
      <c r="WG306" s="38"/>
      <c r="WH306" s="38"/>
      <c r="WI306" s="38"/>
      <c r="WJ306" s="38"/>
      <c r="WK306" s="38"/>
      <c r="WL306" s="38"/>
      <c r="WM306" s="38"/>
      <c r="WN306" s="38"/>
      <c r="WO306" s="38"/>
      <c r="WP306" s="38"/>
      <c r="WQ306" s="38"/>
      <c r="WR306" s="38"/>
      <c r="WS306" s="38"/>
      <c r="WT306" s="38"/>
      <c r="WU306" s="38"/>
      <c r="WV306" s="38"/>
      <c r="WW306" s="38"/>
      <c r="WX306" s="38"/>
      <c r="WY306" s="38"/>
      <c r="WZ306" s="38"/>
      <c r="XA306" s="38"/>
      <c r="XB306" s="38"/>
      <c r="XC306" s="38"/>
      <c r="XD306" s="38">
        <v>1</v>
      </c>
      <c r="XE306" s="38"/>
      <c r="XF306" s="38"/>
      <c r="XG306" s="38"/>
      <c r="XH306" s="38"/>
      <c r="XI306" s="38">
        <v>1</v>
      </c>
      <c r="XJ306" s="38"/>
      <c r="XK306" s="38"/>
      <c r="XL306" s="38"/>
      <c r="XM306" s="38"/>
      <c r="XN306" s="38"/>
      <c r="XO306" s="38"/>
      <c r="XP306" s="38"/>
      <c r="XQ306" s="38"/>
      <c r="XR306" s="38"/>
      <c r="XS306" s="38"/>
      <c r="XT306" s="38"/>
      <c r="XU306" s="38"/>
      <c r="XV306" s="38"/>
      <c r="XW306" s="38"/>
      <c r="XX306" s="38"/>
      <c r="XY306" s="38"/>
      <c r="XZ306" s="38"/>
      <c r="YA306" s="38"/>
      <c r="YB306" s="38"/>
      <c r="YC306" s="38"/>
      <c r="YD306" s="38"/>
      <c r="YE306" s="38"/>
      <c r="YF306" s="38"/>
      <c r="YG306" s="38"/>
      <c r="YH306" s="38"/>
      <c r="YI306" s="38"/>
      <c r="YJ306" s="38"/>
      <c r="YK306" s="38"/>
      <c r="YL306" s="38"/>
      <c r="YM306" s="38"/>
      <c r="YN306" s="38"/>
      <c r="YO306" s="38"/>
      <c r="YP306" s="38"/>
      <c r="YQ306" s="38"/>
      <c r="YR306" s="38"/>
      <c r="YS306" s="38"/>
      <c r="YT306" s="38"/>
      <c r="YU306" s="38"/>
      <c r="YV306" s="38"/>
      <c r="YW306" s="38"/>
      <c r="YX306" s="38"/>
      <c r="YY306" s="38"/>
      <c r="YZ306" s="38"/>
      <c r="ZA306" s="38"/>
      <c r="ZB306" s="38"/>
      <c r="ZC306" s="38"/>
      <c r="ZD306" s="38"/>
      <c r="ZE306" s="38"/>
      <c r="ZF306" s="38"/>
      <c r="ZG306" s="38"/>
      <c r="ZH306" s="38"/>
      <c r="ZI306" s="38"/>
      <c r="ZJ306" s="38"/>
      <c r="ZK306" s="38"/>
      <c r="ZL306" s="38"/>
      <c r="ZM306" s="38"/>
      <c r="ZN306" s="38"/>
      <c r="ZO306" s="38"/>
      <c r="ZP306" s="38"/>
      <c r="ZQ306" s="38"/>
      <c r="ZR306" s="38"/>
      <c r="ZS306" s="38"/>
      <c r="ZT306" s="38"/>
      <c r="ZU306" s="38"/>
      <c r="ZV306" s="38"/>
      <c r="ZW306" s="38"/>
      <c r="ZX306" s="38"/>
      <c r="ZY306" s="38"/>
      <c r="ZZ306" s="38"/>
      <c r="AAA306" s="38"/>
      <c r="AAB306" s="38"/>
      <c r="AAC306" s="38"/>
      <c r="AAD306" s="38"/>
      <c r="AAE306" s="38"/>
      <c r="AAF306" s="38"/>
      <c r="AAG306" s="38"/>
      <c r="AAH306" s="38"/>
      <c r="AAI306" s="38"/>
      <c r="AAJ306" s="31">
        <f t="shared" si="26"/>
        <v>0</v>
      </c>
    </row>
    <row r="307" spans="1:712" s="5" customFormat="1" x14ac:dyDescent="0.25">
      <c r="A307" s="56" t="s">
        <v>693</v>
      </c>
      <c r="B307" s="77">
        <f t="shared" si="29"/>
        <v>0</v>
      </c>
      <c r="C307" s="69">
        <v>1</v>
      </c>
      <c r="D307" s="70">
        <v>43437</v>
      </c>
      <c r="E307" s="79">
        <v>116.03</v>
      </c>
      <c r="F307" s="79">
        <f t="shared" si="32"/>
        <v>0</v>
      </c>
      <c r="G307" s="77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  <c r="AL307" s="38"/>
      <c r="AM307" s="38"/>
      <c r="AN307" s="38"/>
      <c r="AO307" s="38"/>
      <c r="AP307" s="38"/>
      <c r="AQ307" s="38"/>
      <c r="AR307" s="38"/>
      <c r="AS307" s="38"/>
      <c r="AT307" s="38"/>
      <c r="AU307" s="38"/>
      <c r="AV307" s="38"/>
      <c r="AW307" s="38"/>
      <c r="AX307" s="38"/>
      <c r="AY307" s="38"/>
      <c r="AZ307" s="38"/>
      <c r="BA307" s="38"/>
      <c r="BB307" s="38"/>
      <c r="BC307" s="38"/>
      <c r="BD307" s="38"/>
      <c r="BE307" s="38"/>
      <c r="BF307" s="38"/>
      <c r="BG307" s="38"/>
      <c r="BH307" s="38"/>
      <c r="BI307" s="38"/>
      <c r="BJ307" s="38"/>
      <c r="BK307" s="38"/>
      <c r="BL307" s="38"/>
      <c r="BM307" s="38"/>
      <c r="BN307" s="38"/>
      <c r="BO307" s="38"/>
      <c r="BP307" s="38"/>
      <c r="BQ307" s="38"/>
      <c r="BR307" s="38"/>
      <c r="BS307" s="38"/>
      <c r="BT307" s="38"/>
      <c r="BU307" s="38"/>
      <c r="BV307" s="38"/>
      <c r="BW307" s="38"/>
      <c r="BX307" s="38"/>
      <c r="BY307" s="38"/>
      <c r="BZ307" s="38"/>
      <c r="CA307" s="38"/>
      <c r="CB307" s="38"/>
      <c r="CC307" s="38"/>
      <c r="CD307" s="38"/>
      <c r="CE307" s="38"/>
      <c r="CF307" s="38"/>
      <c r="CG307" s="38"/>
      <c r="CH307" s="38"/>
      <c r="CI307" s="38"/>
      <c r="CJ307" s="38"/>
      <c r="CK307" s="38"/>
      <c r="CL307" s="38"/>
      <c r="CM307" s="38"/>
      <c r="CN307" s="38"/>
      <c r="CO307" s="38"/>
      <c r="CP307" s="38"/>
      <c r="CQ307" s="38"/>
      <c r="CR307" s="38"/>
      <c r="CS307" s="38"/>
      <c r="CT307" s="38"/>
      <c r="CU307" s="38"/>
      <c r="CV307" s="38"/>
      <c r="CW307" s="38"/>
      <c r="CX307" s="38"/>
      <c r="CY307" s="38"/>
      <c r="CZ307" s="38"/>
      <c r="DA307" s="38"/>
      <c r="DB307" s="38"/>
      <c r="DC307" s="38"/>
      <c r="DD307" s="38"/>
      <c r="DE307" s="38"/>
      <c r="DF307" s="38"/>
      <c r="DG307" s="38"/>
      <c r="DH307" s="38"/>
      <c r="DI307" s="38"/>
      <c r="DJ307" s="38"/>
      <c r="DK307" s="38"/>
      <c r="DL307" s="38"/>
      <c r="DM307" s="38"/>
      <c r="DN307" s="38"/>
      <c r="DO307" s="38"/>
      <c r="DP307" s="38"/>
      <c r="DQ307" s="38"/>
      <c r="DR307" s="38"/>
      <c r="DS307" s="38"/>
      <c r="DT307" s="38"/>
      <c r="DU307" s="38"/>
      <c r="DV307" s="38"/>
      <c r="DW307" s="38"/>
      <c r="DX307" s="38"/>
      <c r="DY307" s="38"/>
      <c r="DZ307" s="38"/>
      <c r="EA307" s="38"/>
      <c r="EB307" s="38"/>
      <c r="EC307" s="38"/>
      <c r="ED307" s="38"/>
      <c r="EE307" s="38"/>
      <c r="EF307" s="38"/>
      <c r="EG307" s="38"/>
      <c r="EH307" s="38"/>
      <c r="EI307" s="38"/>
      <c r="EJ307" s="38"/>
      <c r="EK307" s="38"/>
      <c r="EL307" s="38"/>
      <c r="EM307" s="38"/>
      <c r="EN307" s="38"/>
      <c r="EO307" s="38"/>
      <c r="EP307" s="38"/>
      <c r="EQ307" s="38"/>
      <c r="ER307" s="38"/>
      <c r="ES307" s="38"/>
      <c r="ET307" s="38"/>
      <c r="EU307" s="38"/>
      <c r="EV307" s="38"/>
      <c r="EW307" s="38"/>
      <c r="EX307" s="38"/>
      <c r="EY307" s="38"/>
      <c r="EZ307" s="38"/>
      <c r="FA307" s="38"/>
      <c r="FB307" s="38"/>
      <c r="FC307" s="38"/>
      <c r="FD307" s="38"/>
      <c r="FE307" s="38"/>
      <c r="FF307" s="38"/>
      <c r="FG307" s="38"/>
      <c r="FH307" s="38"/>
      <c r="FI307" s="38"/>
      <c r="FJ307" s="38"/>
      <c r="FK307" s="38"/>
      <c r="FL307" s="38"/>
      <c r="FM307" s="38"/>
      <c r="FN307" s="38"/>
      <c r="FO307" s="38"/>
      <c r="FP307" s="38"/>
      <c r="FQ307" s="38"/>
      <c r="FR307" s="38"/>
      <c r="FS307" s="38"/>
      <c r="FT307" s="38"/>
      <c r="FU307" s="38"/>
      <c r="FV307" s="38"/>
      <c r="FW307" s="38"/>
      <c r="FX307" s="38"/>
      <c r="FY307" s="38"/>
      <c r="FZ307" s="38"/>
      <c r="GA307" s="38"/>
      <c r="GB307" s="38"/>
      <c r="GC307" s="38"/>
      <c r="GD307" s="38"/>
      <c r="GE307" s="38"/>
      <c r="GF307" s="38"/>
      <c r="GG307" s="38"/>
      <c r="GH307" s="38"/>
      <c r="GI307" s="38"/>
      <c r="GJ307" s="38"/>
      <c r="GK307" s="38"/>
      <c r="GL307" s="38"/>
      <c r="GM307" s="38"/>
      <c r="GN307" s="38"/>
      <c r="GO307" s="38"/>
      <c r="GP307" s="38"/>
      <c r="GQ307" s="38"/>
      <c r="GR307" s="38"/>
      <c r="GS307" s="38"/>
      <c r="GT307" s="38"/>
      <c r="GU307" s="38"/>
      <c r="GV307" s="38"/>
      <c r="GW307" s="38"/>
      <c r="GX307" s="38"/>
      <c r="GY307" s="38"/>
      <c r="GZ307" s="38"/>
      <c r="HA307" s="38"/>
      <c r="HB307" s="38"/>
      <c r="HC307" s="38"/>
      <c r="HD307" s="38"/>
      <c r="HE307" s="38"/>
      <c r="HF307" s="38"/>
      <c r="HG307" s="38"/>
      <c r="HH307" s="38"/>
      <c r="HI307" s="38"/>
      <c r="HJ307" s="38"/>
      <c r="HK307" s="38"/>
      <c r="HL307" s="38"/>
      <c r="HM307" s="38"/>
      <c r="HN307" s="38"/>
      <c r="HO307" s="38"/>
      <c r="HP307" s="38"/>
      <c r="HQ307" s="38"/>
      <c r="HR307" s="38"/>
      <c r="HS307" s="38"/>
      <c r="HT307" s="38"/>
      <c r="HU307" s="38"/>
      <c r="HV307" s="38"/>
      <c r="HW307" s="38"/>
      <c r="HX307" s="38"/>
      <c r="HY307" s="38"/>
      <c r="HZ307" s="38"/>
      <c r="IA307" s="38"/>
      <c r="IB307" s="38"/>
      <c r="IC307" s="38"/>
      <c r="ID307" s="38"/>
      <c r="IE307" s="38"/>
      <c r="IF307" s="38"/>
      <c r="IG307" s="38"/>
      <c r="IH307" s="38"/>
      <c r="II307" s="38"/>
      <c r="IJ307" s="38"/>
      <c r="IK307" s="38"/>
      <c r="IL307" s="38"/>
      <c r="IM307" s="38"/>
      <c r="IN307" s="38"/>
      <c r="IO307" s="38"/>
      <c r="IP307" s="38"/>
      <c r="IQ307" s="38"/>
      <c r="IR307" s="38"/>
      <c r="IS307" s="38"/>
      <c r="IT307" s="38"/>
      <c r="IU307" s="38"/>
      <c r="IV307" s="38"/>
      <c r="IW307" s="38"/>
      <c r="IX307" s="38"/>
      <c r="IY307" s="38"/>
      <c r="IZ307" s="38"/>
      <c r="JA307" s="38"/>
      <c r="JB307" s="38"/>
      <c r="JC307" s="38"/>
      <c r="JD307" s="38"/>
      <c r="JE307" s="38"/>
      <c r="JF307" s="38"/>
      <c r="JG307" s="38"/>
      <c r="JH307" s="38"/>
      <c r="JI307" s="38"/>
      <c r="JJ307" s="38"/>
      <c r="JK307" s="38"/>
      <c r="JL307" s="38"/>
      <c r="JM307" s="38"/>
      <c r="JN307" s="38"/>
      <c r="JO307" s="38"/>
      <c r="JP307" s="38"/>
      <c r="JQ307" s="38"/>
      <c r="JR307" s="38"/>
      <c r="JS307" s="38"/>
      <c r="JT307" s="38"/>
      <c r="JU307" s="38"/>
      <c r="JV307" s="38"/>
      <c r="JW307" s="38"/>
      <c r="JX307" s="38"/>
      <c r="JY307" s="38"/>
      <c r="JZ307" s="38"/>
      <c r="KA307" s="38"/>
      <c r="KB307" s="38"/>
      <c r="KC307" s="38"/>
      <c r="KD307" s="38"/>
      <c r="KE307" s="38"/>
      <c r="KF307" s="38"/>
      <c r="KG307" s="38"/>
      <c r="KH307" s="38"/>
      <c r="KI307" s="38"/>
      <c r="KJ307" s="38"/>
      <c r="KK307" s="38"/>
      <c r="KL307" s="38"/>
      <c r="KM307" s="38"/>
      <c r="KN307" s="38"/>
      <c r="KO307" s="38"/>
      <c r="KP307" s="38"/>
      <c r="KQ307" s="38"/>
      <c r="KR307" s="38"/>
      <c r="KS307" s="38"/>
      <c r="KT307" s="38"/>
      <c r="KU307" s="38"/>
      <c r="KV307" s="38"/>
      <c r="KW307" s="38"/>
      <c r="KX307" s="38"/>
      <c r="KY307" s="38"/>
      <c r="KZ307" s="38"/>
      <c r="LA307" s="38"/>
      <c r="LB307" s="38"/>
      <c r="LC307" s="38"/>
      <c r="LD307" s="38"/>
      <c r="LE307" s="38"/>
      <c r="LF307" s="38"/>
      <c r="LG307" s="38"/>
      <c r="LH307" s="38"/>
      <c r="LI307" s="38"/>
      <c r="LJ307" s="38"/>
      <c r="LK307" s="38"/>
      <c r="LL307" s="38"/>
      <c r="LM307" s="38"/>
      <c r="LN307" s="38"/>
      <c r="LO307" s="38"/>
      <c r="LP307" s="38"/>
      <c r="LQ307" s="38"/>
      <c r="LR307" s="38"/>
      <c r="LS307" s="38"/>
      <c r="LT307" s="38"/>
      <c r="LU307" s="38"/>
      <c r="LV307" s="38"/>
      <c r="LW307" s="38"/>
      <c r="LX307" s="38"/>
      <c r="LY307" s="38"/>
      <c r="LZ307" s="38"/>
      <c r="MA307" s="38"/>
      <c r="MB307" s="38"/>
      <c r="MC307" s="38"/>
      <c r="MD307" s="38"/>
      <c r="ME307" s="38"/>
      <c r="MF307" s="38"/>
      <c r="MG307" s="38"/>
      <c r="MH307" s="38"/>
      <c r="MI307" s="38"/>
      <c r="MJ307" s="38"/>
      <c r="MK307" s="38"/>
      <c r="ML307" s="38"/>
      <c r="MM307" s="38"/>
      <c r="MN307" s="38"/>
      <c r="MO307" s="38"/>
      <c r="MP307" s="38"/>
      <c r="MQ307" s="38"/>
      <c r="MR307" s="38"/>
      <c r="MS307" s="38"/>
      <c r="MT307" s="38"/>
      <c r="MU307" s="38"/>
      <c r="MV307" s="38"/>
      <c r="MW307" s="38"/>
      <c r="MX307" s="38"/>
      <c r="MY307" s="38"/>
      <c r="MZ307" s="38"/>
      <c r="NA307" s="38"/>
      <c r="NB307" s="38"/>
      <c r="NC307" s="38"/>
      <c r="ND307" s="38"/>
      <c r="NE307" s="38"/>
      <c r="NF307" s="38"/>
      <c r="NG307" s="38"/>
      <c r="NH307" s="38"/>
      <c r="NI307" s="38"/>
      <c r="NJ307" s="38"/>
      <c r="NK307" s="38"/>
      <c r="NL307" s="38"/>
      <c r="NM307" s="38"/>
      <c r="NN307" s="38"/>
      <c r="NO307" s="38"/>
      <c r="NP307" s="38"/>
      <c r="NQ307" s="38"/>
      <c r="NR307" s="38"/>
      <c r="NS307" s="38"/>
      <c r="NT307" s="38"/>
      <c r="NU307" s="38"/>
      <c r="NV307" s="38"/>
      <c r="NW307" s="38"/>
      <c r="NX307" s="38"/>
      <c r="NY307" s="38"/>
      <c r="NZ307" s="38"/>
      <c r="OA307" s="38"/>
      <c r="OB307" s="38"/>
      <c r="OC307" s="38"/>
      <c r="OD307" s="38"/>
      <c r="OE307" s="38"/>
      <c r="OF307" s="38"/>
      <c r="OG307" s="38"/>
      <c r="OH307" s="38"/>
      <c r="OI307" s="38"/>
      <c r="OJ307" s="38"/>
      <c r="OK307" s="38"/>
      <c r="OL307" s="38"/>
      <c r="OM307" s="38"/>
      <c r="ON307" s="38"/>
      <c r="OO307" s="38"/>
      <c r="OP307" s="38"/>
      <c r="OQ307" s="38"/>
      <c r="OR307" s="38"/>
      <c r="OS307" s="38"/>
      <c r="OT307" s="38"/>
      <c r="OU307" s="38"/>
      <c r="OV307" s="38"/>
      <c r="OW307" s="38"/>
      <c r="OX307" s="38"/>
      <c r="OY307" s="38"/>
      <c r="OZ307" s="38"/>
      <c r="PA307" s="38"/>
      <c r="PB307" s="38"/>
      <c r="PC307" s="38"/>
      <c r="PD307" s="38"/>
      <c r="PE307" s="38"/>
      <c r="PF307" s="38"/>
      <c r="PG307" s="38"/>
      <c r="PH307" s="38"/>
      <c r="PI307" s="38"/>
      <c r="PJ307" s="38"/>
      <c r="PK307" s="38"/>
      <c r="PL307" s="38"/>
      <c r="PM307" s="38"/>
      <c r="PN307" s="38"/>
      <c r="PO307" s="38"/>
      <c r="PP307" s="38"/>
      <c r="PQ307" s="38"/>
      <c r="PR307" s="38"/>
      <c r="PS307" s="38"/>
      <c r="PT307" s="38"/>
      <c r="PU307" s="38"/>
      <c r="PV307" s="38"/>
      <c r="PW307" s="38"/>
      <c r="PX307" s="38"/>
      <c r="PY307" s="38"/>
      <c r="PZ307" s="38"/>
      <c r="QA307" s="38"/>
      <c r="QB307" s="38"/>
      <c r="QC307" s="38"/>
      <c r="QD307" s="38"/>
      <c r="QE307" s="38"/>
      <c r="QF307" s="38"/>
      <c r="QG307" s="38"/>
      <c r="QH307" s="38"/>
      <c r="QI307" s="38"/>
      <c r="QJ307" s="38"/>
      <c r="QK307" s="38"/>
      <c r="QL307" s="38"/>
      <c r="QM307" s="38"/>
      <c r="QN307" s="38"/>
      <c r="QO307" s="38"/>
      <c r="QP307" s="38"/>
      <c r="QQ307" s="38"/>
      <c r="QR307" s="38"/>
      <c r="QS307" s="38"/>
      <c r="QT307" s="38"/>
      <c r="QU307" s="38"/>
      <c r="QV307" s="38"/>
      <c r="QW307" s="38"/>
      <c r="QX307" s="38"/>
      <c r="QY307" s="38"/>
      <c r="QZ307" s="38"/>
      <c r="RA307" s="38"/>
      <c r="RB307" s="38"/>
      <c r="RC307" s="38"/>
      <c r="RD307" s="38"/>
      <c r="RE307" s="38"/>
      <c r="RF307" s="38"/>
      <c r="RG307" s="38"/>
      <c r="RH307" s="38"/>
      <c r="RI307" s="38"/>
      <c r="RJ307" s="38"/>
      <c r="RK307" s="38"/>
      <c r="RL307" s="38"/>
      <c r="RM307" s="38"/>
      <c r="RN307" s="38"/>
      <c r="RO307" s="38"/>
      <c r="RP307" s="38"/>
      <c r="RQ307" s="38"/>
      <c r="RR307" s="38"/>
      <c r="RS307" s="38"/>
      <c r="RT307" s="38"/>
      <c r="RU307" s="38"/>
      <c r="RV307" s="38"/>
      <c r="RW307" s="38"/>
      <c r="RX307" s="38"/>
      <c r="RY307" s="38"/>
      <c r="RZ307" s="38"/>
      <c r="SA307" s="38"/>
      <c r="SB307" s="38"/>
      <c r="SC307" s="38"/>
      <c r="SD307" s="38"/>
      <c r="SE307" s="38"/>
      <c r="SF307" s="38"/>
      <c r="SG307" s="38"/>
      <c r="SH307" s="38"/>
      <c r="SI307" s="38"/>
      <c r="SJ307" s="38"/>
      <c r="SK307" s="38"/>
      <c r="SL307" s="38"/>
      <c r="SM307" s="38"/>
      <c r="SN307" s="38"/>
      <c r="SO307" s="38"/>
      <c r="SP307" s="38"/>
      <c r="SQ307" s="38"/>
      <c r="SR307" s="38"/>
      <c r="SS307" s="38"/>
      <c r="ST307" s="38"/>
      <c r="SU307" s="38"/>
      <c r="SV307" s="38"/>
      <c r="SW307" s="38"/>
      <c r="SX307" s="38"/>
      <c r="SY307" s="38"/>
      <c r="SZ307" s="38"/>
      <c r="TA307" s="38"/>
      <c r="TB307" s="38"/>
      <c r="TC307" s="38"/>
      <c r="TD307" s="38"/>
      <c r="TE307" s="38"/>
      <c r="TF307" s="38"/>
      <c r="TG307" s="38"/>
      <c r="TH307" s="38"/>
      <c r="TI307" s="38"/>
      <c r="TJ307" s="38"/>
      <c r="TK307" s="38"/>
      <c r="TL307" s="38"/>
      <c r="TM307" s="38"/>
      <c r="TN307" s="38"/>
      <c r="TO307" s="38"/>
      <c r="TP307" s="38"/>
      <c r="TQ307" s="38"/>
      <c r="TR307" s="38"/>
      <c r="TS307" s="38"/>
      <c r="TT307" s="38"/>
      <c r="TU307" s="38"/>
      <c r="TV307" s="38"/>
      <c r="TW307" s="38"/>
      <c r="TX307" s="38"/>
      <c r="TY307" s="38"/>
      <c r="TZ307" s="38"/>
      <c r="UA307" s="38"/>
      <c r="UB307" s="38"/>
      <c r="UC307" s="38"/>
      <c r="UD307" s="38"/>
      <c r="UE307" s="38"/>
      <c r="UF307" s="38"/>
      <c r="UG307" s="38"/>
      <c r="UH307" s="38"/>
      <c r="UI307" s="38"/>
      <c r="UJ307" s="38"/>
      <c r="UK307" s="38"/>
      <c r="UL307" s="38"/>
      <c r="UM307" s="38"/>
      <c r="UN307" s="38"/>
      <c r="UO307" s="38"/>
      <c r="UP307" s="38"/>
      <c r="UQ307" s="38"/>
      <c r="UR307" s="38"/>
      <c r="US307" s="38"/>
      <c r="UT307" s="38"/>
      <c r="UU307" s="38"/>
      <c r="UV307" s="38"/>
      <c r="UW307" s="38"/>
      <c r="UX307" s="38"/>
      <c r="UY307" s="38"/>
      <c r="UZ307" s="38"/>
      <c r="VA307" s="38"/>
      <c r="VB307" s="38"/>
      <c r="VC307" s="38"/>
      <c r="VD307" s="38"/>
      <c r="VE307" s="38"/>
      <c r="VF307" s="38"/>
      <c r="VG307" s="38"/>
      <c r="VH307" s="38"/>
      <c r="VI307" s="38"/>
      <c r="VJ307" s="38"/>
      <c r="VK307" s="38"/>
      <c r="VL307" s="38"/>
      <c r="VM307" s="38"/>
      <c r="VN307" s="38"/>
      <c r="VO307" s="38"/>
      <c r="VP307" s="38"/>
      <c r="VQ307" s="38"/>
      <c r="VR307" s="38"/>
      <c r="VS307" s="38"/>
      <c r="VT307" s="38"/>
      <c r="VU307" s="38"/>
      <c r="VV307" s="38"/>
      <c r="VW307" s="38"/>
      <c r="VX307" s="38"/>
      <c r="VY307" s="38"/>
      <c r="VZ307" s="38"/>
      <c r="WA307" s="38"/>
      <c r="WB307" s="38"/>
      <c r="WC307" s="38"/>
      <c r="WD307" s="38"/>
      <c r="WE307" s="38"/>
      <c r="WF307" s="38"/>
      <c r="WG307" s="38"/>
      <c r="WH307" s="38"/>
      <c r="WI307" s="38"/>
      <c r="WJ307" s="38"/>
      <c r="WK307" s="38"/>
      <c r="WL307" s="38"/>
      <c r="WM307" s="38"/>
      <c r="WN307" s="38"/>
      <c r="WO307" s="38"/>
      <c r="WP307" s="38"/>
      <c r="WQ307" s="38"/>
      <c r="WR307" s="38"/>
      <c r="WS307" s="38"/>
      <c r="WT307" s="38"/>
      <c r="WU307" s="38"/>
      <c r="WV307" s="38"/>
      <c r="WW307" s="38"/>
      <c r="WX307" s="38"/>
      <c r="WY307" s="38"/>
      <c r="WZ307" s="38"/>
      <c r="XA307" s="38"/>
      <c r="XB307" s="38"/>
      <c r="XC307" s="38"/>
      <c r="XD307" s="38">
        <v>1</v>
      </c>
      <c r="XE307" s="38"/>
      <c r="XF307" s="38"/>
      <c r="XG307" s="38"/>
      <c r="XH307" s="38"/>
      <c r="XI307" s="38">
        <v>1</v>
      </c>
      <c r="XJ307" s="38"/>
      <c r="XK307" s="38"/>
      <c r="XL307" s="38"/>
      <c r="XM307" s="38"/>
      <c r="XN307" s="38"/>
      <c r="XO307" s="38"/>
      <c r="XP307" s="38"/>
      <c r="XQ307" s="38"/>
      <c r="XR307" s="38"/>
      <c r="XS307" s="38"/>
      <c r="XT307" s="38"/>
      <c r="XU307" s="38"/>
      <c r="XV307" s="38"/>
      <c r="XW307" s="38"/>
      <c r="XX307" s="38"/>
      <c r="XY307" s="38"/>
      <c r="XZ307" s="38"/>
      <c r="YA307" s="38"/>
      <c r="YB307" s="38"/>
      <c r="YC307" s="38"/>
      <c r="YD307" s="38"/>
      <c r="YE307" s="38"/>
      <c r="YF307" s="38"/>
      <c r="YG307" s="38"/>
      <c r="YH307" s="38"/>
      <c r="YI307" s="38"/>
      <c r="YJ307" s="38"/>
      <c r="YK307" s="38"/>
      <c r="YL307" s="38"/>
      <c r="YM307" s="38"/>
      <c r="YN307" s="38"/>
      <c r="YO307" s="38"/>
      <c r="YP307" s="38"/>
      <c r="YQ307" s="38"/>
      <c r="YR307" s="38"/>
      <c r="YS307" s="38"/>
      <c r="YT307" s="38"/>
      <c r="YU307" s="38"/>
      <c r="YV307" s="38"/>
      <c r="YW307" s="38"/>
      <c r="YX307" s="38"/>
      <c r="YY307" s="38"/>
      <c r="YZ307" s="38"/>
      <c r="ZA307" s="38"/>
      <c r="ZB307" s="38"/>
      <c r="ZC307" s="38"/>
      <c r="ZD307" s="38"/>
      <c r="ZE307" s="38"/>
      <c r="ZF307" s="38"/>
      <c r="ZG307" s="38"/>
      <c r="ZH307" s="38"/>
      <c r="ZI307" s="38"/>
      <c r="ZJ307" s="38"/>
      <c r="ZK307" s="38"/>
      <c r="ZL307" s="38"/>
      <c r="ZM307" s="38"/>
      <c r="ZN307" s="38"/>
      <c r="ZO307" s="38"/>
      <c r="ZP307" s="38"/>
      <c r="ZQ307" s="38"/>
      <c r="ZR307" s="38"/>
      <c r="ZS307" s="38"/>
      <c r="ZT307" s="38"/>
      <c r="ZU307" s="38"/>
      <c r="ZV307" s="38"/>
      <c r="ZW307" s="38"/>
      <c r="ZX307" s="38"/>
      <c r="ZY307" s="38"/>
      <c r="ZZ307" s="38"/>
      <c r="AAA307" s="38"/>
      <c r="AAB307" s="38"/>
      <c r="AAC307" s="38"/>
      <c r="AAD307" s="38"/>
      <c r="AAE307" s="38"/>
      <c r="AAF307" s="38"/>
      <c r="AAG307" s="38"/>
      <c r="AAH307" s="38"/>
      <c r="AAI307" s="38"/>
      <c r="AAJ307" s="31">
        <f t="shared" si="26"/>
        <v>0</v>
      </c>
    </row>
    <row r="308" spans="1:712" s="5" customFormat="1" x14ac:dyDescent="0.25">
      <c r="A308" s="56" t="s">
        <v>211</v>
      </c>
      <c r="B308" s="77">
        <f t="shared" si="29"/>
        <v>0</v>
      </c>
      <c r="C308" s="69">
        <v>1</v>
      </c>
      <c r="D308" s="70">
        <v>42828</v>
      </c>
      <c r="E308" s="79">
        <v>70.11</v>
      </c>
      <c r="F308" s="79">
        <f t="shared" si="32"/>
        <v>0</v>
      </c>
      <c r="G308" s="77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  <c r="AL308" s="38"/>
      <c r="AM308" s="38"/>
      <c r="AN308" s="38"/>
      <c r="AO308" s="38"/>
      <c r="AP308" s="38"/>
      <c r="AQ308" s="38"/>
      <c r="AR308" s="38"/>
      <c r="AS308" s="38"/>
      <c r="AT308" s="38"/>
      <c r="AU308" s="38"/>
      <c r="AV308" s="38"/>
      <c r="AW308" s="38"/>
      <c r="AX308" s="38"/>
      <c r="AY308" s="38"/>
      <c r="AZ308" s="38"/>
      <c r="BA308" s="38"/>
      <c r="BB308" s="38"/>
      <c r="BC308" s="38"/>
      <c r="BD308" s="38"/>
      <c r="BE308" s="38"/>
      <c r="BF308" s="38"/>
      <c r="BG308" s="38"/>
      <c r="BH308" s="38"/>
      <c r="BI308" s="38"/>
      <c r="BJ308" s="38"/>
      <c r="BK308" s="38"/>
      <c r="BL308" s="38"/>
      <c r="BM308" s="38"/>
      <c r="BN308" s="38"/>
      <c r="BO308" s="38"/>
      <c r="BP308" s="38"/>
      <c r="BQ308" s="38"/>
      <c r="BR308" s="38"/>
      <c r="BS308" s="38"/>
      <c r="BT308" s="38"/>
      <c r="BU308" s="38"/>
      <c r="BV308" s="38"/>
      <c r="BW308" s="38"/>
      <c r="BX308" s="38"/>
      <c r="BY308" s="38"/>
      <c r="BZ308" s="38"/>
      <c r="CA308" s="38"/>
      <c r="CB308" s="38"/>
      <c r="CC308" s="38"/>
      <c r="CD308" s="38"/>
      <c r="CE308" s="38"/>
      <c r="CF308" s="38"/>
      <c r="CG308" s="38"/>
      <c r="CH308" s="38"/>
      <c r="CI308" s="38"/>
      <c r="CJ308" s="38"/>
      <c r="CK308" s="38"/>
      <c r="CL308" s="38"/>
      <c r="CM308" s="38"/>
      <c r="CN308" s="38"/>
      <c r="CO308" s="38"/>
      <c r="CP308" s="38"/>
      <c r="CQ308" s="38"/>
      <c r="CR308" s="38"/>
      <c r="CS308" s="38"/>
      <c r="CT308" s="38"/>
      <c r="CU308" s="38"/>
      <c r="CV308" s="38"/>
      <c r="CW308" s="38"/>
      <c r="CX308" s="38"/>
      <c r="CY308" s="38"/>
      <c r="CZ308" s="38"/>
      <c r="DA308" s="38"/>
      <c r="DB308" s="38"/>
      <c r="DC308" s="38"/>
      <c r="DD308" s="38"/>
      <c r="DE308" s="38"/>
      <c r="DF308" s="38"/>
      <c r="DG308" s="38"/>
      <c r="DH308" s="38"/>
      <c r="DI308" s="38"/>
      <c r="DJ308" s="38"/>
      <c r="DK308" s="38"/>
      <c r="DL308" s="38"/>
      <c r="DM308" s="38"/>
      <c r="DN308" s="38"/>
      <c r="DO308" s="38"/>
      <c r="DP308" s="38"/>
      <c r="DQ308" s="38"/>
      <c r="DR308" s="38"/>
      <c r="DS308" s="38"/>
      <c r="DT308" s="38"/>
      <c r="DU308" s="38"/>
      <c r="DV308" s="38"/>
      <c r="DW308" s="38"/>
      <c r="DX308" s="38"/>
      <c r="DY308" s="38"/>
      <c r="DZ308" s="38"/>
      <c r="EA308" s="38"/>
      <c r="EB308" s="38"/>
      <c r="EC308" s="38"/>
      <c r="ED308" s="38"/>
      <c r="EE308" s="38"/>
      <c r="EF308" s="38"/>
      <c r="EG308" s="38"/>
      <c r="EH308" s="38"/>
      <c r="EI308" s="38"/>
      <c r="EJ308" s="38"/>
      <c r="EK308" s="38"/>
      <c r="EL308" s="38"/>
      <c r="EM308" s="38"/>
      <c r="EN308" s="38"/>
      <c r="EO308" s="38"/>
      <c r="EP308" s="38"/>
      <c r="EQ308" s="38"/>
      <c r="ER308" s="38"/>
      <c r="ES308" s="38"/>
      <c r="ET308" s="38"/>
      <c r="EU308" s="38"/>
      <c r="EV308" s="38"/>
      <c r="EW308" s="38"/>
      <c r="EX308" s="38"/>
      <c r="EY308" s="38"/>
      <c r="EZ308" s="38"/>
      <c r="FA308" s="38"/>
      <c r="FB308" s="38"/>
      <c r="FC308" s="38"/>
      <c r="FD308" s="38"/>
      <c r="FE308" s="38"/>
      <c r="FF308" s="38"/>
      <c r="FG308" s="38"/>
      <c r="FH308" s="38"/>
      <c r="FI308" s="38"/>
      <c r="FJ308" s="38"/>
      <c r="FK308" s="38"/>
      <c r="FL308" s="38"/>
      <c r="FM308" s="38"/>
      <c r="FN308" s="38"/>
      <c r="FO308" s="38"/>
      <c r="FP308" s="38"/>
      <c r="FQ308" s="38"/>
      <c r="FR308" s="38"/>
      <c r="FS308" s="38"/>
      <c r="FT308" s="38"/>
      <c r="FU308" s="38"/>
      <c r="FV308" s="38"/>
      <c r="FW308" s="38"/>
      <c r="FX308" s="38"/>
      <c r="FY308" s="38"/>
      <c r="FZ308" s="38"/>
      <c r="GA308" s="38"/>
      <c r="GB308" s="38"/>
      <c r="GC308" s="38"/>
      <c r="GD308" s="38"/>
      <c r="GE308" s="38"/>
      <c r="GF308" s="38"/>
      <c r="GG308" s="38"/>
      <c r="GH308" s="38"/>
      <c r="GI308" s="38"/>
      <c r="GJ308" s="38"/>
      <c r="GK308" s="38"/>
      <c r="GL308" s="38"/>
      <c r="GM308" s="38"/>
      <c r="GN308" s="38"/>
      <c r="GO308" s="38"/>
      <c r="GP308" s="38"/>
      <c r="GQ308" s="38"/>
      <c r="GR308" s="38"/>
      <c r="GS308" s="38"/>
      <c r="GT308" s="38"/>
      <c r="GU308" s="38"/>
      <c r="GV308" s="38"/>
      <c r="GW308" s="38"/>
      <c r="GX308" s="38"/>
      <c r="GY308" s="38"/>
      <c r="GZ308" s="38"/>
      <c r="HA308" s="38"/>
      <c r="HB308" s="38"/>
      <c r="HC308" s="38"/>
      <c r="HD308" s="38"/>
      <c r="HE308" s="38"/>
      <c r="HF308" s="38"/>
      <c r="HG308" s="38"/>
      <c r="HH308" s="38"/>
      <c r="HI308" s="38"/>
      <c r="HJ308" s="38"/>
      <c r="HK308" s="38"/>
      <c r="HL308" s="38"/>
      <c r="HM308" s="38"/>
      <c r="HN308" s="38"/>
      <c r="HO308" s="38"/>
      <c r="HP308" s="38"/>
      <c r="HQ308" s="38"/>
      <c r="HR308" s="38"/>
      <c r="HS308" s="38"/>
      <c r="HT308" s="38"/>
      <c r="HU308" s="38"/>
      <c r="HV308" s="38"/>
      <c r="HW308" s="38"/>
      <c r="HX308" s="38"/>
      <c r="HY308" s="38"/>
      <c r="HZ308" s="38"/>
      <c r="IA308" s="38"/>
      <c r="IB308" s="38"/>
      <c r="IC308" s="38"/>
      <c r="ID308" s="38"/>
      <c r="IE308" s="38"/>
      <c r="IF308" s="38"/>
      <c r="IG308" s="38"/>
      <c r="IH308" s="38"/>
      <c r="II308" s="38"/>
      <c r="IJ308" s="38"/>
      <c r="IK308" s="38"/>
      <c r="IL308" s="38"/>
      <c r="IM308" s="38"/>
      <c r="IN308" s="38"/>
      <c r="IO308" s="38"/>
      <c r="IP308" s="38"/>
      <c r="IQ308" s="38"/>
      <c r="IR308" s="38"/>
      <c r="IS308" s="38"/>
      <c r="IT308" s="38"/>
      <c r="IU308" s="38"/>
      <c r="IV308" s="38"/>
      <c r="IW308" s="38"/>
      <c r="IX308" s="38"/>
      <c r="IY308" s="38"/>
      <c r="IZ308" s="38"/>
      <c r="JA308" s="38"/>
      <c r="JB308" s="38"/>
      <c r="JC308" s="38"/>
      <c r="JD308" s="38"/>
      <c r="JE308" s="38"/>
      <c r="JF308" s="38"/>
      <c r="JG308" s="38"/>
      <c r="JH308" s="38"/>
      <c r="JI308" s="38"/>
      <c r="JJ308" s="38"/>
      <c r="JK308" s="38"/>
      <c r="JL308" s="38"/>
      <c r="JM308" s="38"/>
      <c r="JN308" s="38"/>
      <c r="JO308" s="38"/>
      <c r="JP308" s="38"/>
      <c r="JQ308" s="38"/>
      <c r="JR308" s="38"/>
      <c r="JS308" s="38"/>
      <c r="JT308" s="38"/>
      <c r="JU308" s="38"/>
      <c r="JV308" s="38"/>
      <c r="JW308" s="38"/>
      <c r="JX308" s="38"/>
      <c r="JY308" s="38"/>
      <c r="JZ308" s="38"/>
      <c r="KA308" s="38"/>
      <c r="KB308" s="38"/>
      <c r="KC308" s="38"/>
      <c r="KD308" s="38"/>
      <c r="KE308" s="38"/>
      <c r="KF308" s="38"/>
      <c r="KG308" s="38"/>
      <c r="KH308" s="38"/>
      <c r="KI308" s="38"/>
      <c r="KJ308" s="38"/>
      <c r="KK308" s="38"/>
      <c r="KL308" s="38"/>
      <c r="KM308" s="38"/>
      <c r="KN308" s="38"/>
      <c r="KO308" s="38"/>
      <c r="KP308" s="38"/>
      <c r="KQ308" s="38"/>
      <c r="KR308" s="38"/>
      <c r="KS308" s="38"/>
      <c r="KT308" s="38"/>
      <c r="KU308" s="38"/>
      <c r="KV308" s="38"/>
      <c r="KW308" s="38"/>
      <c r="KX308" s="38"/>
      <c r="KY308" s="38"/>
      <c r="KZ308" s="38"/>
      <c r="LA308" s="38"/>
      <c r="LB308" s="38"/>
      <c r="LC308" s="38"/>
      <c r="LD308" s="38"/>
      <c r="LE308" s="38"/>
      <c r="LF308" s="38"/>
      <c r="LG308" s="38"/>
      <c r="LH308" s="38"/>
      <c r="LI308" s="38"/>
      <c r="LJ308" s="38"/>
      <c r="LK308" s="38"/>
      <c r="LL308" s="38"/>
      <c r="LM308" s="38"/>
      <c r="LN308" s="38"/>
      <c r="LO308" s="38"/>
      <c r="LP308" s="38"/>
      <c r="LQ308" s="38"/>
      <c r="LR308" s="38"/>
      <c r="LS308" s="38"/>
      <c r="LT308" s="38"/>
      <c r="LU308" s="38"/>
      <c r="LV308" s="38"/>
      <c r="LW308" s="38"/>
      <c r="LX308" s="38"/>
      <c r="LY308" s="38"/>
      <c r="LZ308" s="38"/>
      <c r="MA308" s="38"/>
      <c r="MB308" s="38"/>
      <c r="MC308" s="38"/>
      <c r="MD308" s="38"/>
      <c r="ME308" s="38"/>
      <c r="MF308" s="38"/>
      <c r="MG308" s="38"/>
      <c r="MH308" s="38"/>
      <c r="MI308" s="38"/>
      <c r="MJ308" s="38"/>
      <c r="MK308" s="38"/>
      <c r="ML308" s="38"/>
      <c r="MM308" s="38"/>
      <c r="MN308" s="38"/>
      <c r="MO308" s="38"/>
      <c r="MP308" s="38"/>
      <c r="MQ308" s="38"/>
      <c r="MR308" s="38"/>
      <c r="MS308" s="38"/>
      <c r="MT308" s="38"/>
      <c r="MU308" s="38"/>
      <c r="MV308" s="38"/>
      <c r="MW308" s="38"/>
      <c r="MX308" s="38"/>
      <c r="MY308" s="38"/>
      <c r="MZ308" s="38"/>
      <c r="NA308" s="38"/>
      <c r="NB308" s="38"/>
      <c r="NC308" s="38"/>
      <c r="ND308" s="38"/>
      <c r="NE308" s="38"/>
      <c r="NF308" s="38"/>
      <c r="NG308" s="38"/>
      <c r="NH308" s="38"/>
      <c r="NI308" s="38"/>
      <c r="NJ308" s="38"/>
      <c r="NK308" s="38"/>
      <c r="NL308" s="38"/>
      <c r="NM308" s="38"/>
      <c r="NN308" s="38"/>
      <c r="NO308" s="38"/>
      <c r="NP308" s="38"/>
      <c r="NQ308" s="38"/>
      <c r="NR308" s="38"/>
      <c r="NS308" s="38"/>
      <c r="NT308" s="38"/>
      <c r="NU308" s="38"/>
      <c r="NV308" s="38"/>
      <c r="NW308" s="38"/>
      <c r="NX308" s="38"/>
      <c r="NY308" s="38"/>
      <c r="NZ308" s="38"/>
      <c r="OA308" s="38"/>
      <c r="OB308" s="38"/>
      <c r="OC308" s="38"/>
      <c r="OD308" s="38"/>
      <c r="OE308" s="38"/>
      <c r="OF308" s="38"/>
      <c r="OG308" s="38"/>
      <c r="OH308" s="38"/>
      <c r="OI308" s="38"/>
      <c r="OJ308" s="38"/>
      <c r="OK308" s="38"/>
      <c r="OL308" s="38"/>
      <c r="OM308" s="38"/>
      <c r="ON308" s="38"/>
      <c r="OO308" s="38"/>
      <c r="OP308" s="38"/>
      <c r="OQ308" s="38"/>
      <c r="OR308" s="38"/>
      <c r="OS308" s="38"/>
      <c r="OT308" s="38"/>
      <c r="OU308" s="38"/>
      <c r="OV308" s="38"/>
      <c r="OW308" s="38"/>
      <c r="OX308" s="38"/>
      <c r="OY308" s="38"/>
      <c r="OZ308" s="38"/>
      <c r="PA308" s="38"/>
      <c r="PB308" s="38"/>
      <c r="PC308" s="38"/>
      <c r="PD308" s="38"/>
      <c r="PE308" s="38"/>
      <c r="PF308" s="38"/>
      <c r="PG308" s="38"/>
      <c r="PH308" s="38"/>
      <c r="PI308" s="38"/>
      <c r="PJ308" s="38"/>
      <c r="PK308" s="38"/>
      <c r="PL308" s="38"/>
      <c r="PM308" s="38"/>
      <c r="PN308" s="38"/>
      <c r="PO308" s="38"/>
      <c r="PP308" s="38"/>
      <c r="PQ308" s="38"/>
      <c r="PR308" s="38"/>
      <c r="PS308" s="38"/>
      <c r="PT308" s="38"/>
      <c r="PU308" s="38"/>
      <c r="PV308" s="38"/>
      <c r="PW308" s="38"/>
      <c r="PX308" s="38"/>
      <c r="PY308" s="38"/>
      <c r="PZ308" s="38"/>
      <c r="QA308" s="38"/>
      <c r="QB308" s="38"/>
      <c r="QC308" s="38"/>
      <c r="QD308" s="38"/>
      <c r="QE308" s="38"/>
      <c r="QF308" s="38"/>
      <c r="QG308" s="38"/>
      <c r="QH308" s="38"/>
      <c r="QI308" s="38"/>
      <c r="QJ308" s="38"/>
      <c r="QK308" s="38"/>
      <c r="QL308" s="38"/>
      <c r="QM308" s="38"/>
      <c r="QN308" s="38"/>
      <c r="QO308" s="38"/>
      <c r="QP308" s="38"/>
      <c r="QQ308" s="38"/>
      <c r="QR308" s="38"/>
      <c r="QS308" s="38"/>
      <c r="QT308" s="38"/>
      <c r="QU308" s="38"/>
      <c r="QV308" s="38"/>
      <c r="QW308" s="38"/>
      <c r="QX308" s="38"/>
      <c r="QY308" s="38"/>
      <c r="QZ308" s="38"/>
      <c r="RA308" s="38"/>
      <c r="RB308" s="38"/>
      <c r="RC308" s="38"/>
      <c r="RD308" s="38"/>
      <c r="RE308" s="38"/>
      <c r="RF308" s="38"/>
      <c r="RG308" s="38"/>
      <c r="RH308" s="38"/>
      <c r="RI308" s="38"/>
      <c r="RJ308" s="38"/>
      <c r="RK308" s="38"/>
      <c r="RL308" s="38"/>
      <c r="RM308" s="38"/>
      <c r="RN308" s="38"/>
      <c r="RO308" s="38"/>
      <c r="RP308" s="38"/>
      <c r="RQ308" s="38"/>
      <c r="RR308" s="38"/>
      <c r="RS308" s="38"/>
      <c r="RT308" s="38"/>
      <c r="RU308" s="38"/>
      <c r="RV308" s="38"/>
      <c r="RW308" s="38"/>
      <c r="RX308" s="38"/>
      <c r="RY308" s="38"/>
      <c r="RZ308" s="38"/>
      <c r="SA308" s="38"/>
      <c r="SB308" s="38"/>
      <c r="SC308" s="38"/>
      <c r="SD308" s="38"/>
      <c r="SE308" s="38"/>
      <c r="SF308" s="38"/>
      <c r="SG308" s="38"/>
      <c r="SH308" s="38"/>
      <c r="SI308" s="38"/>
      <c r="SJ308" s="38"/>
      <c r="SK308" s="38"/>
      <c r="SL308" s="38"/>
      <c r="SM308" s="38"/>
      <c r="SN308" s="38"/>
      <c r="SO308" s="38"/>
      <c r="SP308" s="38"/>
      <c r="SQ308" s="38"/>
      <c r="SR308" s="38"/>
      <c r="SS308" s="38"/>
      <c r="ST308" s="38"/>
      <c r="SU308" s="38"/>
      <c r="SV308" s="38"/>
      <c r="SW308" s="38"/>
      <c r="SX308" s="38"/>
      <c r="SY308" s="38"/>
      <c r="SZ308" s="38"/>
      <c r="TA308" s="38"/>
      <c r="TB308" s="38"/>
      <c r="TC308" s="38"/>
      <c r="TD308" s="38"/>
      <c r="TE308" s="38"/>
      <c r="TF308" s="38"/>
      <c r="TG308" s="38"/>
      <c r="TH308" s="38"/>
      <c r="TI308" s="38"/>
      <c r="TJ308" s="38"/>
      <c r="TK308" s="38"/>
      <c r="TL308" s="38"/>
      <c r="TM308" s="38"/>
      <c r="TN308" s="38"/>
      <c r="TO308" s="38"/>
      <c r="TP308" s="38"/>
      <c r="TQ308" s="38"/>
      <c r="TR308" s="38"/>
      <c r="TS308" s="38"/>
      <c r="TT308" s="38"/>
      <c r="TU308" s="38"/>
      <c r="TV308" s="38"/>
      <c r="TW308" s="38"/>
      <c r="TX308" s="38"/>
      <c r="TY308" s="38"/>
      <c r="TZ308" s="38"/>
      <c r="UA308" s="38"/>
      <c r="UB308" s="38"/>
      <c r="UC308" s="38"/>
      <c r="UD308" s="38"/>
      <c r="UE308" s="38"/>
      <c r="UF308" s="38"/>
      <c r="UG308" s="38"/>
      <c r="UH308" s="38"/>
      <c r="UI308" s="38"/>
      <c r="UJ308" s="38"/>
      <c r="UK308" s="38"/>
      <c r="UL308" s="38"/>
      <c r="UM308" s="38"/>
      <c r="UN308" s="38"/>
      <c r="UO308" s="38"/>
      <c r="UP308" s="38"/>
      <c r="UQ308" s="38"/>
      <c r="UR308" s="38"/>
      <c r="US308" s="38"/>
      <c r="UT308" s="38"/>
      <c r="UU308" s="38"/>
      <c r="UV308" s="38"/>
      <c r="UW308" s="38"/>
      <c r="UX308" s="38"/>
      <c r="UY308" s="38"/>
      <c r="UZ308" s="38"/>
      <c r="VA308" s="38"/>
      <c r="VB308" s="38"/>
      <c r="VC308" s="38"/>
      <c r="VD308" s="38"/>
      <c r="VE308" s="38"/>
      <c r="VF308" s="38"/>
      <c r="VG308" s="38"/>
      <c r="VH308" s="38"/>
      <c r="VI308" s="38"/>
      <c r="VJ308" s="38"/>
      <c r="VK308" s="38"/>
      <c r="VL308" s="38"/>
      <c r="VM308" s="38"/>
      <c r="VN308" s="38"/>
      <c r="VO308" s="38"/>
      <c r="VP308" s="38"/>
      <c r="VQ308" s="38"/>
      <c r="VR308" s="38"/>
      <c r="VS308" s="38"/>
      <c r="VT308" s="38"/>
      <c r="VU308" s="38"/>
      <c r="VV308" s="38"/>
      <c r="VW308" s="38"/>
      <c r="VX308" s="38"/>
      <c r="VY308" s="38"/>
      <c r="VZ308" s="38"/>
      <c r="WA308" s="38"/>
      <c r="WB308" s="38"/>
      <c r="WC308" s="38"/>
      <c r="WD308" s="38"/>
      <c r="WE308" s="38"/>
      <c r="WF308" s="38"/>
      <c r="WG308" s="38"/>
      <c r="WH308" s="38"/>
      <c r="WI308" s="38"/>
      <c r="WJ308" s="38"/>
      <c r="WK308" s="38"/>
      <c r="WL308" s="38"/>
      <c r="WM308" s="38"/>
      <c r="WN308" s="38"/>
      <c r="WO308" s="38"/>
      <c r="WP308" s="38"/>
      <c r="WQ308" s="38"/>
      <c r="WR308" s="38"/>
      <c r="WS308" s="38"/>
      <c r="WT308" s="38"/>
      <c r="WU308" s="38"/>
      <c r="WV308" s="38"/>
      <c r="WW308" s="38"/>
      <c r="WX308" s="38"/>
      <c r="WY308" s="38"/>
      <c r="WZ308" s="38"/>
      <c r="XA308" s="38"/>
      <c r="XB308" s="38"/>
      <c r="XC308" s="38"/>
      <c r="XD308" s="38"/>
      <c r="XE308" s="38"/>
      <c r="XF308" s="38"/>
      <c r="XG308" s="38"/>
      <c r="XH308" s="38"/>
      <c r="XI308" s="38"/>
      <c r="XJ308" s="38"/>
      <c r="XK308" s="38"/>
      <c r="XL308" s="38"/>
      <c r="XM308" s="38"/>
      <c r="XN308" s="38"/>
      <c r="XO308" s="38"/>
      <c r="XP308" s="38"/>
      <c r="XQ308" s="38"/>
      <c r="XR308" s="38"/>
      <c r="XS308" s="38"/>
      <c r="XT308" s="38"/>
      <c r="XU308" s="38"/>
      <c r="XV308" s="38"/>
      <c r="XW308" s="38"/>
      <c r="XX308" s="38"/>
      <c r="XY308" s="38"/>
      <c r="XZ308" s="38"/>
      <c r="YA308" s="38"/>
      <c r="YB308" s="38"/>
      <c r="YC308" s="38"/>
      <c r="YD308" s="38"/>
      <c r="YE308" s="38"/>
      <c r="YF308" s="38"/>
      <c r="YG308" s="38"/>
      <c r="YH308" s="38"/>
      <c r="YI308" s="38"/>
      <c r="YJ308" s="38"/>
      <c r="YK308" s="38"/>
      <c r="YL308" s="38"/>
      <c r="YM308" s="38"/>
      <c r="YN308" s="38"/>
      <c r="YO308" s="38"/>
      <c r="YP308" s="38"/>
      <c r="YQ308" s="38"/>
      <c r="YR308" s="38"/>
      <c r="YS308" s="38"/>
      <c r="YT308" s="38"/>
      <c r="YU308" s="38"/>
      <c r="YV308" s="38"/>
      <c r="YW308" s="38"/>
      <c r="YX308" s="38"/>
      <c r="YY308" s="38"/>
      <c r="YZ308" s="38"/>
      <c r="ZA308" s="38"/>
      <c r="ZB308" s="38"/>
      <c r="ZC308" s="38"/>
      <c r="ZD308" s="38"/>
      <c r="ZE308" s="38"/>
      <c r="ZF308" s="38"/>
      <c r="ZG308" s="38"/>
      <c r="ZH308" s="38"/>
      <c r="ZI308" s="38"/>
      <c r="ZJ308" s="38"/>
      <c r="ZK308" s="38"/>
      <c r="ZL308" s="38"/>
      <c r="ZM308" s="38"/>
      <c r="ZN308" s="38"/>
      <c r="ZO308" s="38"/>
      <c r="ZP308" s="38"/>
      <c r="ZQ308" s="38"/>
      <c r="ZR308" s="38"/>
      <c r="ZS308" s="38"/>
      <c r="ZT308" s="38"/>
      <c r="ZU308" s="38"/>
      <c r="ZV308" s="38"/>
      <c r="ZW308" s="38"/>
      <c r="ZX308" s="38"/>
      <c r="ZY308" s="38"/>
      <c r="ZZ308" s="38"/>
      <c r="AAA308" s="38"/>
      <c r="AAB308" s="38"/>
      <c r="AAC308" s="38"/>
      <c r="AAD308" s="38"/>
      <c r="AAE308" s="38"/>
      <c r="AAF308" s="38"/>
      <c r="AAG308" s="38"/>
      <c r="AAH308" s="38"/>
      <c r="AAI308" s="38"/>
      <c r="AAJ308" s="31">
        <f t="shared" si="26"/>
        <v>0</v>
      </c>
    </row>
    <row r="309" spans="1:712" s="5" customFormat="1" x14ac:dyDescent="0.25">
      <c r="A309" s="56" t="s">
        <v>133</v>
      </c>
      <c r="B309" s="77">
        <f t="shared" si="29"/>
        <v>0</v>
      </c>
      <c r="C309" s="69">
        <v>1</v>
      </c>
      <c r="D309" s="70">
        <v>43437</v>
      </c>
      <c r="E309" s="79">
        <v>39.39</v>
      </c>
      <c r="F309" s="79">
        <f t="shared" si="32"/>
        <v>0</v>
      </c>
      <c r="G309" s="77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  <c r="AL309" s="38"/>
      <c r="AM309" s="38"/>
      <c r="AN309" s="38"/>
      <c r="AO309" s="38"/>
      <c r="AP309" s="38"/>
      <c r="AQ309" s="38"/>
      <c r="AR309" s="38"/>
      <c r="AS309" s="38"/>
      <c r="AT309" s="38"/>
      <c r="AU309" s="38"/>
      <c r="AV309" s="38"/>
      <c r="AW309" s="38"/>
      <c r="AX309" s="38"/>
      <c r="AY309" s="38"/>
      <c r="AZ309" s="38"/>
      <c r="BA309" s="38"/>
      <c r="BB309" s="38"/>
      <c r="BC309" s="38"/>
      <c r="BD309" s="38"/>
      <c r="BE309" s="38"/>
      <c r="BF309" s="38"/>
      <c r="BG309" s="38"/>
      <c r="BH309" s="38"/>
      <c r="BI309" s="38"/>
      <c r="BJ309" s="38"/>
      <c r="BK309" s="38"/>
      <c r="BL309" s="38"/>
      <c r="BM309" s="38"/>
      <c r="BN309" s="38"/>
      <c r="BO309" s="38"/>
      <c r="BP309" s="38"/>
      <c r="BQ309" s="38"/>
      <c r="BR309" s="38"/>
      <c r="BS309" s="38"/>
      <c r="BT309" s="38"/>
      <c r="BU309" s="38"/>
      <c r="BV309" s="38"/>
      <c r="BW309" s="38"/>
      <c r="BX309" s="38"/>
      <c r="BY309" s="38"/>
      <c r="BZ309" s="38"/>
      <c r="CA309" s="38"/>
      <c r="CB309" s="38"/>
      <c r="CC309" s="38"/>
      <c r="CD309" s="38"/>
      <c r="CE309" s="38"/>
      <c r="CF309" s="38"/>
      <c r="CG309" s="38"/>
      <c r="CH309" s="38"/>
      <c r="CI309" s="38"/>
      <c r="CJ309" s="38"/>
      <c r="CK309" s="38"/>
      <c r="CL309" s="38"/>
      <c r="CM309" s="38"/>
      <c r="CN309" s="38"/>
      <c r="CO309" s="38"/>
      <c r="CP309" s="38"/>
      <c r="CQ309" s="38"/>
      <c r="CR309" s="38"/>
      <c r="CS309" s="38"/>
      <c r="CT309" s="38"/>
      <c r="CU309" s="38"/>
      <c r="CV309" s="38"/>
      <c r="CW309" s="38"/>
      <c r="CX309" s="38"/>
      <c r="CY309" s="38"/>
      <c r="CZ309" s="38"/>
      <c r="DA309" s="38"/>
      <c r="DB309" s="38"/>
      <c r="DC309" s="38"/>
      <c r="DD309" s="38"/>
      <c r="DE309" s="38"/>
      <c r="DF309" s="38"/>
      <c r="DG309" s="38"/>
      <c r="DH309" s="38"/>
      <c r="DI309" s="38"/>
      <c r="DJ309" s="38"/>
      <c r="DK309" s="38"/>
      <c r="DL309" s="38"/>
      <c r="DM309" s="38"/>
      <c r="DN309" s="38"/>
      <c r="DO309" s="38"/>
      <c r="DP309" s="38"/>
      <c r="DQ309" s="38"/>
      <c r="DR309" s="38"/>
      <c r="DS309" s="38"/>
      <c r="DT309" s="38"/>
      <c r="DU309" s="38"/>
      <c r="DV309" s="38"/>
      <c r="DW309" s="38"/>
      <c r="DX309" s="38"/>
      <c r="DY309" s="38"/>
      <c r="DZ309" s="38"/>
      <c r="EA309" s="38"/>
      <c r="EB309" s="38"/>
      <c r="EC309" s="38"/>
      <c r="ED309" s="38"/>
      <c r="EE309" s="38"/>
      <c r="EF309" s="38"/>
      <c r="EG309" s="38"/>
      <c r="EH309" s="38"/>
      <c r="EI309" s="38"/>
      <c r="EJ309" s="38"/>
      <c r="EK309" s="38"/>
      <c r="EL309" s="38"/>
      <c r="EM309" s="38"/>
      <c r="EN309" s="38"/>
      <c r="EO309" s="38"/>
      <c r="EP309" s="38"/>
      <c r="EQ309" s="38"/>
      <c r="ER309" s="38"/>
      <c r="ES309" s="38"/>
      <c r="ET309" s="38"/>
      <c r="EU309" s="38"/>
      <c r="EV309" s="38"/>
      <c r="EW309" s="38"/>
      <c r="EX309" s="38"/>
      <c r="EY309" s="38"/>
      <c r="EZ309" s="38"/>
      <c r="FA309" s="38"/>
      <c r="FB309" s="38"/>
      <c r="FC309" s="38"/>
      <c r="FD309" s="38"/>
      <c r="FE309" s="38"/>
      <c r="FF309" s="38"/>
      <c r="FG309" s="38"/>
      <c r="FH309" s="38"/>
      <c r="FI309" s="38"/>
      <c r="FJ309" s="38"/>
      <c r="FK309" s="38"/>
      <c r="FL309" s="38"/>
      <c r="FM309" s="38"/>
      <c r="FN309" s="38"/>
      <c r="FO309" s="38"/>
      <c r="FP309" s="38"/>
      <c r="FQ309" s="38"/>
      <c r="FR309" s="38"/>
      <c r="FS309" s="38"/>
      <c r="FT309" s="38"/>
      <c r="FU309" s="38"/>
      <c r="FV309" s="38"/>
      <c r="FW309" s="38"/>
      <c r="FX309" s="38"/>
      <c r="FY309" s="38"/>
      <c r="FZ309" s="38"/>
      <c r="GA309" s="38"/>
      <c r="GB309" s="38"/>
      <c r="GC309" s="38"/>
      <c r="GD309" s="38"/>
      <c r="GE309" s="38"/>
      <c r="GF309" s="38"/>
      <c r="GG309" s="38"/>
      <c r="GH309" s="38"/>
      <c r="GI309" s="38"/>
      <c r="GJ309" s="38"/>
      <c r="GK309" s="38"/>
      <c r="GL309" s="38"/>
      <c r="GM309" s="38"/>
      <c r="GN309" s="38"/>
      <c r="GO309" s="38"/>
      <c r="GP309" s="38"/>
      <c r="GQ309" s="38"/>
      <c r="GR309" s="38"/>
      <c r="GS309" s="38"/>
      <c r="GT309" s="38"/>
      <c r="GU309" s="38"/>
      <c r="GV309" s="38"/>
      <c r="GW309" s="38"/>
      <c r="GX309" s="38"/>
      <c r="GY309" s="38"/>
      <c r="GZ309" s="38"/>
      <c r="HA309" s="38"/>
      <c r="HB309" s="38"/>
      <c r="HC309" s="38"/>
      <c r="HD309" s="38"/>
      <c r="HE309" s="38"/>
      <c r="HF309" s="38"/>
      <c r="HG309" s="38"/>
      <c r="HH309" s="38"/>
      <c r="HI309" s="38"/>
      <c r="HJ309" s="38"/>
      <c r="HK309" s="38"/>
      <c r="HL309" s="38"/>
      <c r="HM309" s="38"/>
      <c r="HN309" s="38"/>
      <c r="HO309" s="38"/>
      <c r="HP309" s="38"/>
      <c r="HQ309" s="38"/>
      <c r="HR309" s="38"/>
      <c r="HS309" s="38"/>
      <c r="HT309" s="38"/>
      <c r="HU309" s="38"/>
      <c r="HV309" s="38"/>
      <c r="HW309" s="38"/>
      <c r="HX309" s="38"/>
      <c r="HY309" s="38"/>
      <c r="HZ309" s="38"/>
      <c r="IA309" s="38"/>
      <c r="IB309" s="38"/>
      <c r="IC309" s="38"/>
      <c r="ID309" s="38"/>
      <c r="IE309" s="38"/>
      <c r="IF309" s="38"/>
      <c r="IG309" s="38"/>
      <c r="IH309" s="38"/>
      <c r="II309" s="38"/>
      <c r="IJ309" s="38"/>
      <c r="IK309" s="38"/>
      <c r="IL309" s="38"/>
      <c r="IM309" s="38"/>
      <c r="IN309" s="38"/>
      <c r="IO309" s="38"/>
      <c r="IP309" s="38"/>
      <c r="IQ309" s="38"/>
      <c r="IR309" s="38"/>
      <c r="IS309" s="38"/>
      <c r="IT309" s="38"/>
      <c r="IU309" s="38"/>
      <c r="IV309" s="38"/>
      <c r="IW309" s="38"/>
      <c r="IX309" s="38"/>
      <c r="IY309" s="38"/>
      <c r="IZ309" s="38"/>
      <c r="JA309" s="38"/>
      <c r="JB309" s="38"/>
      <c r="JC309" s="38"/>
      <c r="JD309" s="38"/>
      <c r="JE309" s="38"/>
      <c r="JF309" s="38"/>
      <c r="JG309" s="38"/>
      <c r="JH309" s="38"/>
      <c r="JI309" s="38"/>
      <c r="JJ309" s="38"/>
      <c r="JK309" s="38"/>
      <c r="JL309" s="38"/>
      <c r="JM309" s="38"/>
      <c r="JN309" s="38"/>
      <c r="JO309" s="38"/>
      <c r="JP309" s="38"/>
      <c r="JQ309" s="38"/>
      <c r="JR309" s="38"/>
      <c r="JS309" s="38"/>
      <c r="JT309" s="38"/>
      <c r="JU309" s="38"/>
      <c r="JV309" s="38"/>
      <c r="JW309" s="38"/>
      <c r="JX309" s="38"/>
      <c r="JY309" s="38"/>
      <c r="JZ309" s="38"/>
      <c r="KA309" s="38"/>
      <c r="KB309" s="38"/>
      <c r="KC309" s="38"/>
      <c r="KD309" s="38"/>
      <c r="KE309" s="38"/>
      <c r="KF309" s="38"/>
      <c r="KG309" s="38"/>
      <c r="KH309" s="38"/>
      <c r="KI309" s="38"/>
      <c r="KJ309" s="38"/>
      <c r="KK309" s="38"/>
      <c r="KL309" s="38"/>
      <c r="KM309" s="38"/>
      <c r="KN309" s="38"/>
      <c r="KO309" s="38"/>
      <c r="KP309" s="38"/>
      <c r="KQ309" s="38"/>
      <c r="KR309" s="38"/>
      <c r="KS309" s="38"/>
      <c r="KT309" s="38"/>
      <c r="KU309" s="38"/>
      <c r="KV309" s="38"/>
      <c r="KW309" s="38"/>
      <c r="KX309" s="38"/>
      <c r="KY309" s="38"/>
      <c r="KZ309" s="38"/>
      <c r="LA309" s="38"/>
      <c r="LB309" s="38"/>
      <c r="LC309" s="38"/>
      <c r="LD309" s="38"/>
      <c r="LE309" s="38"/>
      <c r="LF309" s="38"/>
      <c r="LG309" s="38"/>
      <c r="LH309" s="38"/>
      <c r="LI309" s="38"/>
      <c r="LJ309" s="38"/>
      <c r="LK309" s="38"/>
      <c r="LL309" s="38"/>
      <c r="LM309" s="38"/>
      <c r="LN309" s="38"/>
      <c r="LO309" s="38"/>
      <c r="LP309" s="38"/>
      <c r="LQ309" s="38"/>
      <c r="LR309" s="38"/>
      <c r="LS309" s="38"/>
      <c r="LT309" s="38"/>
      <c r="LU309" s="38"/>
      <c r="LV309" s="38"/>
      <c r="LW309" s="38"/>
      <c r="LX309" s="38"/>
      <c r="LY309" s="38"/>
      <c r="LZ309" s="38"/>
      <c r="MA309" s="38"/>
      <c r="MB309" s="38"/>
      <c r="MC309" s="38"/>
      <c r="MD309" s="38"/>
      <c r="ME309" s="38"/>
      <c r="MF309" s="38"/>
      <c r="MG309" s="38"/>
      <c r="MH309" s="38"/>
      <c r="MI309" s="38"/>
      <c r="MJ309" s="38"/>
      <c r="MK309" s="38"/>
      <c r="ML309" s="38"/>
      <c r="MM309" s="38"/>
      <c r="MN309" s="38"/>
      <c r="MO309" s="38"/>
      <c r="MP309" s="38"/>
      <c r="MQ309" s="38"/>
      <c r="MR309" s="38"/>
      <c r="MS309" s="38"/>
      <c r="MT309" s="38"/>
      <c r="MU309" s="38"/>
      <c r="MV309" s="38"/>
      <c r="MW309" s="38"/>
      <c r="MX309" s="38"/>
      <c r="MY309" s="38"/>
      <c r="MZ309" s="38"/>
      <c r="NA309" s="38"/>
      <c r="NB309" s="38"/>
      <c r="NC309" s="38"/>
      <c r="ND309" s="38"/>
      <c r="NE309" s="38"/>
      <c r="NF309" s="38"/>
      <c r="NG309" s="38"/>
      <c r="NH309" s="38"/>
      <c r="NI309" s="38"/>
      <c r="NJ309" s="38"/>
      <c r="NK309" s="38"/>
      <c r="NL309" s="38"/>
      <c r="NM309" s="38"/>
      <c r="NN309" s="38"/>
      <c r="NO309" s="38"/>
      <c r="NP309" s="38"/>
      <c r="NQ309" s="38"/>
      <c r="NR309" s="38"/>
      <c r="NS309" s="38"/>
      <c r="NT309" s="38"/>
      <c r="NU309" s="38"/>
      <c r="NV309" s="38"/>
      <c r="NW309" s="38"/>
      <c r="NX309" s="38"/>
      <c r="NY309" s="38"/>
      <c r="NZ309" s="38"/>
      <c r="OA309" s="38"/>
      <c r="OB309" s="38"/>
      <c r="OC309" s="38"/>
      <c r="OD309" s="38"/>
      <c r="OE309" s="38"/>
      <c r="OF309" s="38"/>
      <c r="OG309" s="38"/>
      <c r="OH309" s="38"/>
      <c r="OI309" s="38"/>
      <c r="OJ309" s="38"/>
      <c r="OK309" s="38"/>
      <c r="OL309" s="38"/>
      <c r="OM309" s="38"/>
      <c r="ON309" s="38"/>
      <c r="OO309" s="38"/>
      <c r="OP309" s="38"/>
      <c r="OQ309" s="38"/>
      <c r="OR309" s="38"/>
      <c r="OS309" s="38"/>
      <c r="OT309" s="38"/>
      <c r="OU309" s="38"/>
      <c r="OV309" s="38"/>
      <c r="OW309" s="38"/>
      <c r="OX309" s="38"/>
      <c r="OY309" s="38"/>
      <c r="OZ309" s="38"/>
      <c r="PA309" s="38"/>
      <c r="PB309" s="38"/>
      <c r="PC309" s="38"/>
      <c r="PD309" s="38"/>
      <c r="PE309" s="38"/>
      <c r="PF309" s="38"/>
      <c r="PG309" s="38"/>
      <c r="PH309" s="38"/>
      <c r="PI309" s="38"/>
      <c r="PJ309" s="38"/>
      <c r="PK309" s="38"/>
      <c r="PL309" s="38"/>
      <c r="PM309" s="38"/>
      <c r="PN309" s="38"/>
      <c r="PO309" s="38"/>
      <c r="PP309" s="38"/>
      <c r="PQ309" s="38"/>
      <c r="PR309" s="38"/>
      <c r="PS309" s="38"/>
      <c r="PT309" s="38"/>
      <c r="PU309" s="38"/>
      <c r="PV309" s="38"/>
      <c r="PW309" s="38"/>
      <c r="PX309" s="38"/>
      <c r="PY309" s="38"/>
      <c r="PZ309" s="38"/>
      <c r="QA309" s="38"/>
      <c r="QB309" s="38"/>
      <c r="QC309" s="38"/>
      <c r="QD309" s="38"/>
      <c r="QE309" s="38"/>
      <c r="QF309" s="38"/>
      <c r="QG309" s="38"/>
      <c r="QH309" s="38"/>
      <c r="QI309" s="38"/>
      <c r="QJ309" s="38"/>
      <c r="QK309" s="38"/>
      <c r="QL309" s="38"/>
      <c r="QM309" s="38"/>
      <c r="QN309" s="38"/>
      <c r="QO309" s="38"/>
      <c r="QP309" s="38"/>
      <c r="QQ309" s="38"/>
      <c r="QR309" s="38"/>
      <c r="QS309" s="38"/>
      <c r="QT309" s="38"/>
      <c r="QU309" s="38"/>
      <c r="QV309" s="38"/>
      <c r="QW309" s="38"/>
      <c r="QX309" s="38"/>
      <c r="QY309" s="38"/>
      <c r="QZ309" s="38"/>
      <c r="RA309" s="38"/>
      <c r="RB309" s="38"/>
      <c r="RC309" s="38"/>
      <c r="RD309" s="38"/>
      <c r="RE309" s="38"/>
      <c r="RF309" s="38"/>
      <c r="RG309" s="38"/>
      <c r="RH309" s="38"/>
      <c r="RI309" s="38"/>
      <c r="RJ309" s="38"/>
      <c r="RK309" s="38"/>
      <c r="RL309" s="38"/>
      <c r="RM309" s="38"/>
      <c r="RN309" s="38"/>
      <c r="RO309" s="38"/>
      <c r="RP309" s="38"/>
      <c r="RQ309" s="38"/>
      <c r="RR309" s="38"/>
      <c r="RS309" s="38"/>
      <c r="RT309" s="38"/>
      <c r="RU309" s="38"/>
      <c r="RV309" s="38"/>
      <c r="RW309" s="38"/>
      <c r="RX309" s="38"/>
      <c r="RY309" s="38"/>
      <c r="RZ309" s="38"/>
      <c r="SA309" s="38"/>
      <c r="SB309" s="38"/>
      <c r="SC309" s="38"/>
      <c r="SD309" s="38"/>
      <c r="SE309" s="38"/>
      <c r="SF309" s="38"/>
      <c r="SG309" s="38"/>
      <c r="SH309" s="38"/>
      <c r="SI309" s="38"/>
      <c r="SJ309" s="38"/>
      <c r="SK309" s="38"/>
      <c r="SL309" s="38"/>
      <c r="SM309" s="38"/>
      <c r="SN309" s="38"/>
      <c r="SO309" s="38"/>
      <c r="SP309" s="38"/>
      <c r="SQ309" s="38"/>
      <c r="SR309" s="38"/>
      <c r="SS309" s="38"/>
      <c r="ST309" s="38"/>
      <c r="SU309" s="38"/>
      <c r="SV309" s="38"/>
      <c r="SW309" s="38"/>
      <c r="SX309" s="38"/>
      <c r="SY309" s="38"/>
      <c r="SZ309" s="38"/>
      <c r="TA309" s="38"/>
      <c r="TB309" s="38"/>
      <c r="TC309" s="38"/>
      <c r="TD309" s="38"/>
      <c r="TE309" s="38"/>
      <c r="TF309" s="38"/>
      <c r="TG309" s="38"/>
      <c r="TH309" s="38"/>
      <c r="TI309" s="38"/>
      <c r="TJ309" s="38"/>
      <c r="TK309" s="38"/>
      <c r="TL309" s="38"/>
      <c r="TM309" s="38"/>
      <c r="TN309" s="38"/>
      <c r="TO309" s="38"/>
      <c r="TP309" s="38"/>
      <c r="TQ309" s="38"/>
      <c r="TR309" s="38"/>
      <c r="TS309" s="38"/>
      <c r="TT309" s="38"/>
      <c r="TU309" s="38"/>
      <c r="TV309" s="38"/>
      <c r="TW309" s="38"/>
      <c r="TX309" s="38"/>
      <c r="TY309" s="38"/>
      <c r="TZ309" s="38"/>
      <c r="UA309" s="38"/>
      <c r="UB309" s="38"/>
      <c r="UC309" s="38"/>
      <c r="UD309" s="38"/>
      <c r="UE309" s="38"/>
      <c r="UF309" s="38"/>
      <c r="UG309" s="38"/>
      <c r="UH309" s="38"/>
      <c r="UI309" s="38"/>
      <c r="UJ309" s="38"/>
      <c r="UK309" s="38"/>
      <c r="UL309" s="38"/>
      <c r="UM309" s="38"/>
      <c r="UN309" s="38"/>
      <c r="UO309" s="38"/>
      <c r="UP309" s="38"/>
      <c r="UQ309" s="38"/>
      <c r="UR309" s="38"/>
      <c r="US309" s="38"/>
      <c r="UT309" s="38"/>
      <c r="UU309" s="38"/>
      <c r="UV309" s="38"/>
      <c r="UW309" s="38"/>
      <c r="UX309" s="38"/>
      <c r="UY309" s="38"/>
      <c r="UZ309" s="38"/>
      <c r="VA309" s="38"/>
      <c r="VB309" s="38"/>
      <c r="VC309" s="38"/>
      <c r="VD309" s="38"/>
      <c r="VE309" s="38"/>
      <c r="VF309" s="38"/>
      <c r="VG309" s="38"/>
      <c r="VH309" s="38"/>
      <c r="VI309" s="38"/>
      <c r="VJ309" s="38"/>
      <c r="VK309" s="38"/>
      <c r="VL309" s="38"/>
      <c r="VM309" s="38"/>
      <c r="VN309" s="38"/>
      <c r="VO309" s="38"/>
      <c r="VP309" s="38"/>
      <c r="VQ309" s="38"/>
      <c r="VR309" s="38"/>
      <c r="VS309" s="38"/>
      <c r="VT309" s="38"/>
      <c r="VU309" s="38"/>
      <c r="VV309" s="38"/>
      <c r="VW309" s="38"/>
      <c r="VX309" s="38"/>
      <c r="VY309" s="38"/>
      <c r="VZ309" s="38"/>
      <c r="WA309" s="38"/>
      <c r="WB309" s="38"/>
      <c r="WC309" s="38"/>
      <c r="WD309" s="38"/>
      <c r="WE309" s="38"/>
      <c r="WF309" s="38"/>
      <c r="WG309" s="38"/>
      <c r="WH309" s="38"/>
      <c r="WI309" s="38"/>
      <c r="WJ309" s="38"/>
      <c r="WK309" s="38"/>
      <c r="WL309" s="38"/>
      <c r="WM309" s="38"/>
      <c r="WN309" s="38"/>
      <c r="WO309" s="38"/>
      <c r="WP309" s="38"/>
      <c r="WQ309" s="38"/>
      <c r="WR309" s="38"/>
      <c r="WS309" s="38"/>
      <c r="WT309" s="38"/>
      <c r="WU309" s="38"/>
      <c r="WV309" s="38"/>
      <c r="WW309" s="38"/>
      <c r="WX309" s="38"/>
      <c r="WY309" s="38"/>
      <c r="WZ309" s="38"/>
      <c r="XA309" s="38"/>
      <c r="XB309" s="38"/>
      <c r="XC309" s="38"/>
      <c r="XD309" s="38">
        <v>1</v>
      </c>
      <c r="XE309" s="38"/>
      <c r="XF309" s="38"/>
      <c r="XG309" s="38"/>
      <c r="XH309" s="38"/>
      <c r="XI309" s="38">
        <v>1</v>
      </c>
      <c r="XJ309" s="38"/>
      <c r="XK309" s="38"/>
      <c r="XL309" s="38"/>
      <c r="XM309" s="38"/>
      <c r="XN309" s="38"/>
      <c r="XO309" s="38"/>
      <c r="XP309" s="38"/>
      <c r="XQ309" s="38"/>
      <c r="XR309" s="38"/>
      <c r="XS309" s="38"/>
      <c r="XT309" s="38"/>
      <c r="XU309" s="38"/>
      <c r="XV309" s="38"/>
      <c r="XW309" s="38"/>
      <c r="XX309" s="38"/>
      <c r="XY309" s="38"/>
      <c r="XZ309" s="38"/>
      <c r="YA309" s="38"/>
      <c r="YB309" s="38"/>
      <c r="YC309" s="38"/>
      <c r="YD309" s="38"/>
      <c r="YE309" s="38"/>
      <c r="YF309" s="38"/>
      <c r="YG309" s="38"/>
      <c r="YH309" s="38"/>
      <c r="YI309" s="38"/>
      <c r="YJ309" s="38"/>
      <c r="YK309" s="38"/>
      <c r="YL309" s="38"/>
      <c r="YM309" s="38"/>
      <c r="YN309" s="38"/>
      <c r="YO309" s="38"/>
      <c r="YP309" s="38"/>
      <c r="YQ309" s="38"/>
      <c r="YR309" s="38"/>
      <c r="YS309" s="38"/>
      <c r="YT309" s="38"/>
      <c r="YU309" s="38"/>
      <c r="YV309" s="38"/>
      <c r="YW309" s="38"/>
      <c r="YX309" s="38"/>
      <c r="YY309" s="38"/>
      <c r="YZ309" s="38"/>
      <c r="ZA309" s="38"/>
      <c r="ZB309" s="38"/>
      <c r="ZC309" s="38"/>
      <c r="ZD309" s="38"/>
      <c r="ZE309" s="38"/>
      <c r="ZF309" s="38"/>
      <c r="ZG309" s="38"/>
      <c r="ZH309" s="38"/>
      <c r="ZI309" s="38"/>
      <c r="ZJ309" s="38"/>
      <c r="ZK309" s="38"/>
      <c r="ZL309" s="38"/>
      <c r="ZM309" s="38"/>
      <c r="ZN309" s="38"/>
      <c r="ZO309" s="38"/>
      <c r="ZP309" s="38"/>
      <c r="ZQ309" s="38"/>
      <c r="ZR309" s="38"/>
      <c r="ZS309" s="38"/>
      <c r="ZT309" s="38"/>
      <c r="ZU309" s="38"/>
      <c r="ZV309" s="38"/>
      <c r="ZW309" s="38"/>
      <c r="ZX309" s="38"/>
      <c r="ZY309" s="38"/>
      <c r="ZZ309" s="38"/>
      <c r="AAA309" s="38"/>
      <c r="AAB309" s="38"/>
      <c r="AAC309" s="38"/>
      <c r="AAD309" s="38"/>
      <c r="AAE309" s="38"/>
      <c r="AAF309" s="38"/>
      <c r="AAG309" s="38"/>
      <c r="AAH309" s="38"/>
      <c r="AAI309" s="38"/>
      <c r="AAJ309" s="31">
        <f t="shared" si="26"/>
        <v>0</v>
      </c>
    </row>
    <row r="310" spans="1:712" s="5" customFormat="1" x14ac:dyDescent="0.25">
      <c r="A310" s="56" t="s">
        <v>111</v>
      </c>
      <c r="B310" s="77">
        <f t="shared" si="29"/>
        <v>0</v>
      </c>
      <c r="C310" s="69">
        <v>1</v>
      </c>
      <c r="D310" s="70">
        <v>43437</v>
      </c>
      <c r="E310" s="79">
        <v>41.59</v>
      </c>
      <c r="F310" s="79">
        <f t="shared" si="32"/>
        <v>0</v>
      </c>
      <c r="G310" s="77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  <c r="AL310" s="38"/>
      <c r="AM310" s="38"/>
      <c r="AN310" s="38"/>
      <c r="AO310" s="38"/>
      <c r="AP310" s="38"/>
      <c r="AQ310" s="38"/>
      <c r="AR310" s="38"/>
      <c r="AS310" s="38"/>
      <c r="AT310" s="38"/>
      <c r="AU310" s="38"/>
      <c r="AV310" s="38"/>
      <c r="AW310" s="38"/>
      <c r="AX310" s="38"/>
      <c r="AY310" s="38"/>
      <c r="AZ310" s="38"/>
      <c r="BA310" s="38"/>
      <c r="BB310" s="38"/>
      <c r="BC310" s="38"/>
      <c r="BD310" s="38"/>
      <c r="BE310" s="38"/>
      <c r="BF310" s="38"/>
      <c r="BG310" s="38"/>
      <c r="BH310" s="38"/>
      <c r="BI310" s="38"/>
      <c r="BJ310" s="38"/>
      <c r="BK310" s="38"/>
      <c r="BL310" s="38"/>
      <c r="BM310" s="38"/>
      <c r="BN310" s="38"/>
      <c r="BO310" s="38"/>
      <c r="BP310" s="38"/>
      <c r="BQ310" s="38"/>
      <c r="BR310" s="38"/>
      <c r="BS310" s="38"/>
      <c r="BT310" s="38"/>
      <c r="BU310" s="38"/>
      <c r="BV310" s="38"/>
      <c r="BW310" s="38"/>
      <c r="BX310" s="38"/>
      <c r="BY310" s="38"/>
      <c r="BZ310" s="38"/>
      <c r="CA310" s="38"/>
      <c r="CB310" s="38"/>
      <c r="CC310" s="38"/>
      <c r="CD310" s="38"/>
      <c r="CE310" s="38"/>
      <c r="CF310" s="38"/>
      <c r="CG310" s="38"/>
      <c r="CH310" s="38"/>
      <c r="CI310" s="38"/>
      <c r="CJ310" s="38"/>
      <c r="CK310" s="38"/>
      <c r="CL310" s="38"/>
      <c r="CM310" s="38"/>
      <c r="CN310" s="38"/>
      <c r="CO310" s="38">
        <v>1</v>
      </c>
      <c r="CP310" s="38"/>
      <c r="CQ310" s="38"/>
      <c r="CR310" s="38"/>
      <c r="CS310" s="38"/>
      <c r="CT310" s="38"/>
      <c r="CU310" s="38"/>
      <c r="CV310" s="38"/>
      <c r="CW310" s="38"/>
      <c r="CX310" s="38"/>
      <c r="CY310" s="38"/>
      <c r="CZ310" s="38"/>
      <c r="DA310" s="38"/>
      <c r="DB310" s="38"/>
      <c r="DC310" s="38"/>
      <c r="DD310" s="38">
        <v>1</v>
      </c>
      <c r="DE310" s="38"/>
      <c r="DF310" s="38"/>
      <c r="DG310" s="38"/>
      <c r="DH310" s="38"/>
      <c r="DI310" s="38"/>
      <c r="DJ310" s="38"/>
      <c r="DK310" s="38"/>
      <c r="DL310" s="38"/>
      <c r="DM310" s="38"/>
      <c r="DN310" s="38"/>
      <c r="DO310" s="38"/>
      <c r="DP310" s="38"/>
      <c r="DQ310" s="38"/>
      <c r="DR310" s="38"/>
      <c r="DS310" s="38"/>
      <c r="DT310" s="38"/>
      <c r="DU310" s="38"/>
      <c r="DV310" s="38"/>
      <c r="DW310" s="38"/>
      <c r="DX310" s="38"/>
      <c r="DY310" s="38"/>
      <c r="DZ310" s="38"/>
      <c r="EA310" s="38"/>
      <c r="EB310" s="38"/>
      <c r="EC310" s="38"/>
      <c r="ED310" s="38"/>
      <c r="EE310" s="38"/>
      <c r="EF310" s="38"/>
      <c r="EG310" s="38"/>
      <c r="EH310" s="38"/>
      <c r="EI310" s="38"/>
      <c r="EJ310" s="38"/>
      <c r="EK310" s="38"/>
      <c r="EL310" s="38"/>
      <c r="EM310" s="38"/>
      <c r="EN310" s="38"/>
      <c r="EO310" s="38"/>
      <c r="EP310" s="38"/>
      <c r="EQ310" s="38"/>
      <c r="ER310" s="38"/>
      <c r="ES310" s="38"/>
      <c r="ET310" s="38"/>
      <c r="EU310" s="38"/>
      <c r="EV310" s="38"/>
      <c r="EW310" s="38"/>
      <c r="EX310" s="38"/>
      <c r="EY310" s="38"/>
      <c r="EZ310" s="38"/>
      <c r="FA310" s="38"/>
      <c r="FB310" s="38"/>
      <c r="FC310" s="38"/>
      <c r="FD310" s="38"/>
      <c r="FE310" s="38"/>
      <c r="FF310" s="38"/>
      <c r="FG310" s="38"/>
      <c r="FH310" s="38"/>
      <c r="FI310" s="38"/>
      <c r="FJ310" s="38"/>
      <c r="FK310" s="38"/>
      <c r="FL310" s="38"/>
      <c r="FM310" s="38"/>
      <c r="FN310" s="38"/>
      <c r="FO310" s="38"/>
      <c r="FP310" s="38"/>
      <c r="FQ310" s="38"/>
      <c r="FR310" s="38"/>
      <c r="FS310" s="38"/>
      <c r="FT310" s="38"/>
      <c r="FU310" s="38"/>
      <c r="FV310" s="38"/>
      <c r="FW310" s="38"/>
      <c r="FX310" s="38"/>
      <c r="FY310" s="38"/>
      <c r="FZ310" s="38"/>
      <c r="GA310" s="38"/>
      <c r="GB310" s="38"/>
      <c r="GC310" s="38"/>
      <c r="GD310" s="38"/>
      <c r="GE310" s="38"/>
      <c r="GF310" s="38"/>
      <c r="GG310" s="38"/>
      <c r="GH310" s="38"/>
      <c r="GI310" s="38"/>
      <c r="GJ310" s="38"/>
      <c r="GK310" s="38"/>
      <c r="GL310" s="38"/>
      <c r="GM310" s="38"/>
      <c r="GN310" s="38"/>
      <c r="GO310" s="38"/>
      <c r="GP310" s="38"/>
      <c r="GQ310" s="38"/>
      <c r="GR310" s="38"/>
      <c r="GS310" s="38"/>
      <c r="GT310" s="38"/>
      <c r="GU310" s="38"/>
      <c r="GV310" s="38"/>
      <c r="GW310" s="38"/>
      <c r="GX310" s="38"/>
      <c r="GY310" s="38"/>
      <c r="GZ310" s="38"/>
      <c r="HA310" s="38"/>
      <c r="HB310" s="38"/>
      <c r="HC310" s="38"/>
      <c r="HD310" s="38"/>
      <c r="HE310" s="38"/>
      <c r="HF310" s="38"/>
      <c r="HG310" s="38"/>
      <c r="HH310" s="38"/>
      <c r="HI310" s="38"/>
      <c r="HJ310" s="38"/>
      <c r="HK310" s="38"/>
      <c r="HL310" s="38"/>
      <c r="HM310" s="38"/>
      <c r="HN310" s="38"/>
      <c r="HO310" s="38"/>
      <c r="HP310" s="38"/>
      <c r="HQ310" s="38"/>
      <c r="HR310" s="38"/>
      <c r="HS310" s="38"/>
      <c r="HT310" s="38"/>
      <c r="HU310" s="38"/>
      <c r="HV310" s="38"/>
      <c r="HW310" s="38"/>
      <c r="HX310" s="38"/>
      <c r="HY310" s="38"/>
      <c r="HZ310" s="38"/>
      <c r="IA310" s="38"/>
      <c r="IB310" s="38"/>
      <c r="IC310" s="38"/>
      <c r="ID310" s="38"/>
      <c r="IE310" s="38"/>
      <c r="IF310" s="38"/>
      <c r="IG310" s="38"/>
      <c r="IH310" s="38"/>
      <c r="II310" s="38"/>
      <c r="IJ310" s="38"/>
      <c r="IK310" s="38"/>
      <c r="IL310" s="38"/>
      <c r="IM310" s="38"/>
      <c r="IN310" s="38"/>
      <c r="IO310" s="38"/>
      <c r="IP310" s="38"/>
      <c r="IQ310" s="38"/>
      <c r="IR310" s="38"/>
      <c r="IS310" s="38"/>
      <c r="IT310" s="38"/>
      <c r="IU310" s="38"/>
      <c r="IV310" s="38"/>
      <c r="IW310" s="38"/>
      <c r="IX310" s="38"/>
      <c r="IY310" s="38"/>
      <c r="IZ310" s="38"/>
      <c r="JA310" s="38"/>
      <c r="JB310" s="38"/>
      <c r="JC310" s="38"/>
      <c r="JD310" s="38"/>
      <c r="JE310" s="38"/>
      <c r="JF310" s="38"/>
      <c r="JG310" s="38"/>
      <c r="JH310" s="38"/>
      <c r="JI310" s="38"/>
      <c r="JJ310" s="38"/>
      <c r="JK310" s="38"/>
      <c r="JL310" s="38"/>
      <c r="JM310" s="38"/>
      <c r="JN310" s="38"/>
      <c r="JO310" s="38"/>
      <c r="JP310" s="38"/>
      <c r="JQ310" s="38"/>
      <c r="JR310" s="38"/>
      <c r="JS310" s="38"/>
      <c r="JT310" s="38"/>
      <c r="JU310" s="38"/>
      <c r="JV310" s="38"/>
      <c r="JW310" s="38"/>
      <c r="JX310" s="38"/>
      <c r="JY310" s="38"/>
      <c r="JZ310" s="38"/>
      <c r="KA310" s="38"/>
      <c r="KB310" s="38"/>
      <c r="KC310" s="38"/>
      <c r="KD310" s="38"/>
      <c r="KE310" s="38"/>
      <c r="KF310" s="38"/>
      <c r="KG310" s="38"/>
      <c r="KH310" s="38"/>
      <c r="KI310" s="38"/>
      <c r="KJ310" s="38"/>
      <c r="KK310" s="38"/>
      <c r="KL310" s="38"/>
      <c r="KM310" s="38"/>
      <c r="KN310" s="38"/>
      <c r="KO310" s="38"/>
      <c r="KP310" s="38"/>
      <c r="KQ310" s="38"/>
      <c r="KR310" s="38"/>
      <c r="KS310" s="38"/>
      <c r="KT310" s="38"/>
      <c r="KU310" s="38"/>
      <c r="KV310" s="38"/>
      <c r="KW310" s="38"/>
      <c r="KX310" s="38"/>
      <c r="KY310" s="38"/>
      <c r="KZ310" s="38"/>
      <c r="LA310" s="38"/>
      <c r="LB310" s="38"/>
      <c r="LC310" s="38"/>
      <c r="LD310" s="38"/>
      <c r="LE310" s="38"/>
      <c r="LF310" s="38"/>
      <c r="LG310" s="38"/>
      <c r="LH310" s="38"/>
      <c r="LI310" s="38"/>
      <c r="LJ310" s="38"/>
      <c r="LK310" s="38"/>
      <c r="LL310" s="38"/>
      <c r="LM310" s="38"/>
      <c r="LN310" s="38"/>
      <c r="LO310" s="38"/>
      <c r="LP310" s="38"/>
      <c r="LQ310" s="38"/>
      <c r="LR310" s="38"/>
      <c r="LS310" s="38"/>
      <c r="LT310" s="38"/>
      <c r="LU310" s="38"/>
      <c r="LV310" s="38"/>
      <c r="LW310" s="38"/>
      <c r="LX310" s="38"/>
      <c r="LY310" s="38"/>
      <c r="LZ310" s="38"/>
      <c r="MA310" s="38"/>
      <c r="MB310" s="38"/>
      <c r="MC310" s="38"/>
      <c r="MD310" s="38"/>
      <c r="ME310" s="38"/>
      <c r="MF310" s="38"/>
      <c r="MG310" s="38"/>
      <c r="MH310" s="38"/>
      <c r="MI310" s="38"/>
      <c r="MJ310" s="38"/>
      <c r="MK310" s="38"/>
      <c r="ML310" s="38"/>
      <c r="MM310" s="38"/>
      <c r="MN310" s="38"/>
      <c r="MO310" s="38"/>
      <c r="MP310" s="38"/>
      <c r="MQ310" s="38"/>
      <c r="MR310" s="38"/>
      <c r="MS310" s="38"/>
      <c r="MT310" s="38"/>
      <c r="MU310" s="38"/>
      <c r="MV310" s="38"/>
      <c r="MW310" s="38"/>
      <c r="MX310" s="38"/>
      <c r="MY310" s="38"/>
      <c r="MZ310" s="38"/>
      <c r="NA310" s="38"/>
      <c r="NB310" s="38"/>
      <c r="NC310" s="38"/>
      <c r="ND310" s="38"/>
      <c r="NE310" s="38"/>
      <c r="NF310" s="38"/>
      <c r="NG310" s="38"/>
      <c r="NH310" s="38"/>
      <c r="NI310" s="38"/>
      <c r="NJ310" s="38"/>
      <c r="NK310" s="38"/>
      <c r="NL310" s="38"/>
      <c r="NM310" s="38"/>
      <c r="NN310" s="38"/>
      <c r="NO310" s="38"/>
      <c r="NP310" s="38"/>
      <c r="NQ310" s="38"/>
      <c r="NR310" s="38"/>
      <c r="NS310" s="38"/>
      <c r="NT310" s="38"/>
      <c r="NU310" s="38"/>
      <c r="NV310" s="38"/>
      <c r="NW310" s="38"/>
      <c r="NX310" s="38"/>
      <c r="NY310" s="38"/>
      <c r="NZ310" s="38"/>
      <c r="OA310" s="38"/>
      <c r="OB310" s="38"/>
      <c r="OC310" s="38"/>
      <c r="OD310" s="38"/>
      <c r="OE310" s="38"/>
      <c r="OF310" s="38"/>
      <c r="OG310" s="38"/>
      <c r="OH310" s="38"/>
      <c r="OI310" s="38"/>
      <c r="OJ310" s="38"/>
      <c r="OK310" s="38"/>
      <c r="OL310" s="38"/>
      <c r="OM310" s="38"/>
      <c r="ON310" s="38"/>
      <c r="OO310" s="38"/>
      <c r="OP310" s="38"/>
      <c r="OQ310" s="38"/>
      <c r="OR310" s="38"/>
      <c r="OS310" s="38"/>
      <c r="OT310" s="38"/>
      <c r="OU310" s="38"/>
      <c r="OV310" s="38"/>
      <c r="OW310" s="38"/>
      <c r="OX310" s="38"/>
      <c r="OY310" s="38"/>
      <c r="OZ310" s="38"/>
      <c r="PA310" s="38"/>
      <c r="PB310" s="38"/>
      <c r="PC310" s="38"/>
      <c r="PD310" s="38"/>
      <c r="PE310" s="38"/>
      <c r="PF310" s="38"/>
      <c r="PG310" s="38"/>
      <c r="PH310" s="38"/>
      <c r="PI310" s="38"/>
      <c r="PJ310" s="38"/>
      <c r="PK310" s="38"/>
      <c r="PL310" s="38"/>
      <c r="PM310" s="38"/>
      <c r="PN310" s="38"/>
      <c r="PO310" s="38"/>
      <c r="PP310" s="38"/>
      <c r="PQ310" s="38"/>
      <c r="PR310" s="38"/>
      <c r="PS310" s="38"/>
      <c r="PT310" s="38"/>
      <c r="PU310" s="38"/>
      <c r="PV310" s="38"/>
      <c r="PW310" s="38"/>
      <c r="PX310" s="38"/>
      <c r="PY310" s="38"/>
      <c r="PZ310" s="38"/>
      <c r="QA310" s="38"/>
      <c r="QB310" s="38"/>
      <c r="QC310" s="38"/>
      <c r="QD310" s="38"/>
      <c r="QE310" s="38"/>
      <c r="QF310" s="38"/>
      <c r="QG310" s="38"/>
      <c r="QH310" s="38"/>
      <c r="QI310" s="38"/>
      <c r="QJ310" s="38"/>
      <c r="QK310" s="38"/>
      <c r="QL310" s="38"/>
      <c r="QM310" s="38"/>
      <c r="QN310" s="38"/>
      <c r="QO310" s="38"/>
      <c r="QP310" s="38"/>
      <c r="QQ310" s="38"/>
      <c r="QR310" s="38"/>
      <c r="QS310" s="38"/>
      <c r="QT310" s="38"/>
      <c r="QU310" s="38"/>
      <c r="QV310" s="38"/>
      <c r="QW310" s="38"/>
      <c r="QX310" s="38"/>
      <c r="QY310" s="38"/>
      <c r="QZ310" s="38"/>
      <c r="RA310" s="38"/>
      <c r="RB310" s="38"/>
      <c r="RC310" s="38"/>
      <c r="RD310" s="38"/>
      <c r="RE310" s="38"/>
      <c r="RF310" s="38"/>
      <c r="RG310" s="38"/>
      <c r="RH310" s="38"/>
      <c r="RI310" s="38"/>
      <c r="RJ310" s="38"/>
      <c r="RK310" s="38"/>
      <c r="RL310" s="38">
        <v>1</v>
      </c>
      <c r="RM310" s="38"/>
      <c r="RN310" s="38">
        <v>1</v>
      </c>
      <c r="RO310" s="38"/>
      <c r="RP310" s="38"/>
      <c r="RQ310" s="38"/>
      <c r="RR310" s="38"/>
      <c r="RS310" s="38"/>
      <c r="RT310" s="38"/>
      <c r="RU310" s="38"/>
      <c r="RV310" s="38"/>
      <c r="RW310" s="38"/>
      <c r="RX310" s="38"/>
      <c r="RY310" s="38"/>
      <c r="RZ310" s="38"/>
      <c r="SA310" s="38"/>
      <c r="SB310" s="38"/>
      <c r="SC310" s="38"/>
      <c r="SD310" s="38"/>
      <c r="SE310" s="38"/>
      <c r="SF310" s="38"/>
      <c r="SG310" s="38"/>
      <c r="SH310" s="38"/>
      <c r="SI310" s="38"/>
      <c r="SJ310" s="38"/>
      <c r="SK310" s="38"/>
      <c r="SL310" s="38"/>
      <c r="SM310" s="38"/>
      <c r="SN310" s="38"/>
      <c r="SO310" s="38"/>
      <c r="SP310" s="38"/>
      <c r="SQ310" s="38"/>
      <c r="SR310" s="38"/>
      <c r="SS310" s="38"/>
      <c r="ST310" s="38"/>
      <c r="SU310" s="38"/>
      <c r="SV310" s="38"/>
      <c r="SW310" s="38"/>
      <c r="SX310" s="38"/>
      <c r="SY310" s="38"/>
      <c r="SZ310" s="38"/>
      <c r="TA310" s="38"/>
      <c r="TB310" s="38"/>
      <c r="TC310" s="38"/>
      <c r="TD310" s="38"/>
      <c r="TE310" s="38"/>
      <c r="TF310" s="38"/>
      <c r="TG310" s="38"/>
      <c r="TH310" s="38"/>
      <c r="TI310" s="38"/>
      <c r="TJ310" s="38"/>
      <c r="TK310" s="38"/>
      <c r="TL310" s="38"/>
      <c r="TM310" s="38"/>
      <c r="TN310" s="38"/>
      <c r="TO310" s="38"/>
      <c r="TP310" s="38"/>
      <c r="TQ310" s="38"/>
      <c r="TR310" s="38"/>
      <c r="TS310" s="38"/>
      <c r="TT310" s="38"/>
      <c r="TU310" s="38"/>
      <c r="TV310" s="38"/>
      <c r="TW310" s="38"/>
      <c r="TX310" s="38"/>
      <c r="TY310" s="38"/>
      <c r="TZ310" s="38"/>
      <c r="UA310" s="38"/>
      <c r="UB310" s="38"/>
      <c r="UC310" s="38"/>
      <c r="UD310" s="38"/>
      <c r="UE310" s="38"/>
      <c r="UF310" s="38"/>
      <c r="UG310" s="38"/>
      <c r="UH310" s="38"/>
      <c r="UI310" s="38"/>
      <c r="UJ310" s="38"/>
      <c r="UK310" s="38"/>
      <c r="UL310" s="38"/>
      <c r="UM310" s="38"/>
      <c r="UN310" s="38"/>
      <c r="UO310" s="38"/>
      <c r="UP310" s="38"/>
      <c r="UQ310" s="38"/>
      <c r="UR310" s="38"/>
      <c r="US310" s="38"/>
      <c r="UT310" s="38"/>
      <c r="UU310" s="38"/>
      <c r="UV310" s="38"/>
      <c r="UW310" s="38"/>
      <c r="UX310" s="38"/>
      <c r="UY310" s="38"/>
      <c r="UZ310" s="38"/>
      <c r="VA310" s="38"/>
      <c r="VB310" s="38"/>
      <c r="VC310" s="38"/>
      <c r="VD310" s="38"/>
      <c r="VE310" s="38"/>
      <c r="VF310" s="38"/>
      <c r="VG310" s="38"/>
      <c r="VH310" s="38"/>
      <c r="VI310" s="38"/>
      <c r="VJ310" s="38"/>
      <c r="VK310" s="38"/>
      <c r="VL310" s="38"/>
      <c r="VM310" s="38"/>
      <c r="VN310" s="38"/>
      <c r="VO310" s="38"/>
      <c r="VP310" s="38"/>
      <c r="VQ310" s="38"/>
      <c r="VR310" s="38"/>
      <c r="VS310" s="38"/>
      <c r="VT310" s="38"/>
      <c r="VU310" s="38"/>
      <c r="VV310" s="38"/>
      <c r="VW310" s="38"/>
      <c r="VX310" s="38"/>
      <c r="VY310" s="38"/>
      <c r="VZ310" s="38"/>
      <c r="WA310" s="38"/>
      <c r="WB310" s="38"/>
      <c r="WC310" s="38"/>
      <c r="WD310" s="38"/>
      <c r="WE310" s="38"/>
      <c r="WF310" s="38"/>
      <c r="WG310" s="38"/>
      <c r="WH310" s="38"/>
      <c r="WI310" s="38"/>
      <c r="WJ310" s="38"/>
      <c r="WK310" s="38"/>
      <c r="WL310" s="38"/>
      <c r="WM310" s="38"/>
      <c r="WN310" s="38"/>
      <c r="WO310" s="38"/>
      <c r="WP310" s="38"/>
      <c r="WQ310" s="38"/>
      <c r="WR310" s="38"/>
      <c r="WS310" s="38"/>
      <c r="WT310" s="38"/>
      <c r="WU310" s="38"/>
      <c r="WV310" s="38"/>
      <c r="WW310" s="38"/>
      <c r="WX310" s="38"/>
      <c r="WY310" s="38"/>
      <c r="WZ310" s="38"/>
      <c r="XA310" s="38"/>
      <c r="XB310" s="38"/>
      <c r="XC310" s="38"/>
      <c r="XD310" s="38">
        <v>1</v>
      </c>
      <c r="XE310" s="38"/>
      <c r="XF310" s="38"/>
      <c r="XG310" s="38"/>
      <c r="XH310" s="38"/>
      <c r="XI310" s="38">
        <v>1</v>
      </c>
      <c r="XJ310" s="38"/>
      <c r="XK310" s="38"/>
      <c r="XL310" s="38"/>
      <c r="XM310" s="38"/>
      <c r="XN310" s="38"/>
      <c r="XO310" s="38"/>
      <c r="XP310" s="38"/>
      <c r="XQ310" s="38"/>
      <c r="XR310" s="38"/>
      <c r="XS310" s="38"/>
      <c r="XT310" s="38"/>
      <c r="XU310" s="38"/>
      <c r="XV310" s="38"/>
      <c r="XW310" s="38"/>
      <c r="XX310" s="38"/>
      <c r="XY310" s="38"/>
      <c r="XZ310" s="38"/>
      <c r="YA310" s="38"/>
      <c r="YB310" s="38"/>
      <c r="YC310" s="38"/>
      <c r="YD310" s="38"/>
      <c r="YE310" s="38"/>
      <c r="YF310" s="38"/>
      <c r="YG310" s="38"/>
      <c r="YH310" s="38"/>
      <c r="YI310" s="38"/>
      <c r="YJ310" s="38"/>
      <c r="YK310" s="38"/>
      <c r="YL310" s="38"/>
      <c r="YM310" s="38"/>
      <c r="YN310" s="38"/>
      <c r="YO310" s="38"/>
      <c r="YP310" s="38"/>
      <c r="YQ310" s="38"/>
      <c r="YR310" s="38"/>
      <c r="YS310" s="38"/>
      <c r="YT310" s="38"/>
      <c r="YU310" s="38"/>
      <c r="YV310" s="38"/>
      <c r="YW310" s="38"/>
      <c r="YX310" s="38"/>
      <c r="YY310" s="38"/>
      <c r="YZ310" s="38"/>
      <c r="ZA310" s="38"/>
      <c r="ZB310" s="38"/>
      <c r="ZC310" s="38"/>
      <c r="ZD310" s="38"/>
      <c r="ZE310" s="38"/>
      <c r="ZF310" s="38"/>
      <c r="ZG310" s="38"/>
      <c r="ZH310" s="38"/>
      <c r="ZI310" s="38"/>
      <c r="ZJ310" s="38"/>
      <c r="ZK310" s="38"/>
      <c r="ZL310" s="38"/>
      <c r="ZM310" s="38"/>
      <c r="ZN310" s="38"/>
      <c r="ZO310" s="38"/>
      <c r="ZP310" s="38"/>
      <c r="ZQ310" s="38"/>
      <c r="ZR310" s="38"/>
      <c r="ZS310" s="38"/>
      <c r="ZT310" s="38"/>
      <c r="ZU310" s="38"/>
      <c r="ZV310" s="38"/>
      <c r="ZW310" s="38"/>
      <c r="ZX310" s="38"/>
      <c r="ZY310" s="38"/>
      <c r="ZZ310" s="38"/>
      <c r="AAA310" s="38"/>
      <c r="AAB310" s="38"/>
      <c r="AAC310" s="38"/>
      <c r="AAD310" s="38"/>
      <c r="AAE310" s="38"/>
      <c r="AAF310" s="38"/>
      <c r="AAG310" s="38"/>
      <c r="AAH310" s="38"/>
      <c r="AAI310" s="38"/>
      <c r="AAJ310" s="31">
        <f t="shared" si="26"/>
        <v>0</v>
      </c>
    </row>
    <row r="311" spans="1:712" s="5" customFormat="1" ht="12" customHeight="1" x14ac:dyDescent="0.25">
      <c r="A311" s="43" t="s">
        <v>77</v>
      </c>
      <c r="B311" s="77">
        <f t="shared" si="29"/>
        <v>0</v>
      </c>
      <c r="C311" s="69">
        <v>1</v>
      </c>
      <c r="D311" s="71">
        <v>42882</v>
      </c>
      <c r="E311" s="79">
        <v>358.69</v>
      </c>
      <c r="F311" s="79">
        <f t="shared" si="32"/>
        <v>0</v>
      </c>
      <c r="G311" s="77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  <c r="AL311" s="38"/>
      <c r="AM311" s="38"/>
      <c r="AN311" s="38"/>
      <c r="AO311" s="38"/>
      <c r="AP311" s="38"/>
      <c r="AQ311" s="38"/>
      <c r="AR311" s="38"/>
      <c r="AS311" s="38"/>
      <c r="AT311" s="38"/>
      <c r="AU311" s="38"/>
      <c r="AV311" s="38"/>
      <c r="AW311" s="38"/>
      <c r="AX311" s="38"/>
      <c r="AY311" s="38"/>
      <c r="AZ311" s="38"/>
      <c r="BA311" s="38"/>
      <c r="BB311" s="38"/>
      <c r="BC311" s="38"/>
      <c r="BD311" s="38"/>
      <c r="BE311" s="38"/>
      <c r="BF311" s="38"/>
      <c r="BG311" s="38"/>
      <c r="BH311" s="38"/>
      <c r="BI311" s="38"/>
      <c r="BJ311" s="38"/>
      <c r="BK311" s="38"/>
      <c r="BL311" s="38"/>
      <c r="BM311" s="38"/>
      <c r="BN311" s="38"/>
      <c r="BO311" s="38"/>
      <c r="BP311" s="38"/>
      <c r="BQ311" s="38"/>
      <c r="BR311" s="38"/>
      <c r="BS311" s="38"/>
      <c r="BT311" s="38"/>
      <c r="BU311" s="38"/>
      <c r="BV311" s="38"/>
      <c r="BW311" s="38"/>
      <c r="BX311" s="38"/>
      <c r="BY311" s="38"/>
      <c r="BZ311" s="38"/>
      <c r="CA311" s="38"/>
      <c r="CB311" s="38"/>
      <c r="CC311" s="38"/>
      <c r="CD311" s="38"/>
      <c r="CE311" s="38"/>
      <c r="CF311" s="38"/>
      <c r="CG311" s="38"/>
      <c r="CH311" s="38"/>
      <c r="CI311" s="38"/>
      <c r="CJ311" s="38"/>
      <c r="CK311" s="38"/>
      <c r="CL311" s="38"/>
      <c r="CM311" s="38"/>
      <c r="CN311" s="38"/>
      <c r="CO311" s="38"/>
      <c r="CP311" s="38"/>
      <c r="CQ311" s="38"/>
      <c r="CR311" s="38"/>
      <c r="CS311" s="38"/>
      <c r="CT311" s="38"/>
      <c r="CU311" s="38"/>
      <c r="CV311" s="38"/>
      <c r="CW311" s="38"/>
      <c r="CX311" s="38"/>
      <c r="CY311" s="38"/>
      <c r="CZ311" s="38"/>
      <c r="DA311" s="38"/>
      <c r="DB311" s="38"/>
      <c r="DC311" s="38"/>
      <c r="DD311" s="38"/>
      <c r="DE311" s="38"/>
      <c r="DF311" s="38"/>
      <c r="DG311" s="38"/>
      <c r="DH311" s="38"/>
      <c r="DI311" s="38"/>
      <c r="DJ311" s="38"/>
      <c r="DK311" s="38"/>
      <c r="DL311" s="38"/>
      <c r="DM311" s="38"/>
      <c r="DN311" s="38"/>
      <c r="DO311" s="38"/>
      <c r="DP311" s="38"/>
      <c r="DQ311" s="38"/>
      <c r="DR311" s="38"/>
      <c r="DS311" s="38"/>
      <c r="DT311" s="38"/>
      <c r="DU311" s="38"/>
      <c r="DV311" s="38"/>
      <c r="DW311" s="38"/>
      <c r="DX311" s="38"/>
      <c r="DY311" s="38"/>
      <c r="DZ311" s="38"/>
      <c r="EA311" s="38"/>
      <c r="EB311" s="38"/>
      <c r="EC311" s="38"/>
      <c r="ED311" s="38"/>
      <c r="EE311" s="38"/>
      <c r="EF311" s="38"/>
      <c r="EG311" s="38"/>
      <c r="EH311" s="38"/>
      <c r="EI311" s="38"/>
      <c r="EJ311" s="38"/>
      <c r="EK311" s="38"/>
      <c r="EL311" s="38"/>
      <c r="EM311" s="38"/>
      <c r="EN311" s="38"/>
      <c r="EO311" s="38"/>
      <c r="EP311" s="38"/>
      <c r="EQ311" s="38"/>
      <c r="ER311" s="38"/>
      <c r="ES311" s="38"/>
      <c r="ET311" s="38"/>
      <c r="EU311" s="38"/>
      <c r="EV311" s="38"/>
      <c r="EW311" s="38"/>
      <c r="EX311" s="38"/>
      <c r="EY311" s="38"/>
      <c r="EZ311" s="38"/>
      <c r="FA311" s="38"/>
      <c r="FB311" s="38"/>
      <c r="FC311" s="38"/>
      <c r="FD311" s="38"/>
      <c r="FE311" s="38"/>
      <c r="FF311" s="38"/>
      <c r="FG311" s="38"/>
      <c r="FH311" s="38"/>
      <c r="FI311" s="38"/>
      <c r="FJ311" s="38"/>
      <c r="FK311" s="38"/>
      <c r="FL311" s="38"/>
      <c r="FM311" s="38"/>
      <c r="FN311" s="38"/>
      <c r="FO311" s="38"/>
      <c r="FP311" s="38"/>
      <c r="FQ311" s="38"/>
      <c r="FR311" s="38"/>
      <c r="FS311" s="38"/>
      <c r="FT311" s="38"/>
      <c r="FU311" s="38"/>
      <c r="FV311" s="38"/>
      <c r="FW311" s="38"/>
      <c r="FX311" s="38"/>
      <c r="FY311" s="38"/>
      <c r="FZ311" s="38"/>
      <c r="GA311" s="38"/>
      <c r="GB311" s="38"/>
      <c r="GC311" s="38"/>
      <c r="GD311" s="38"/>
      <c r="GE311" s="38"/>
      <c r="GF311" s="38"/>
      <c r="GG311" s="38"/>
      <c r="GH311" s="38"/>
      <c r="GI311" s="38"/>
      <c r="GJ311" s="38"/>
      <c r="GK311" s="38"/>
      <c r="GL311" s="38"/>
      <c r="GM311" s="38"/>
      <c r="GN311" s="38"/>
      <c r="GO311" s="38"/>
      <c r="GP311" s="38"/>
      <c r="GQ311" s="38"/>
      <c r="GR311" s="38"/>
      <c r="GS311" s="38"/>
      <c r="GT311" s="38"/>
      <c r="GU311" s="38"/>
      <c r="GV311" s="38"/>
      <c r="GW311" s="38"/>
      <c r="GX311" s="38"/>
      <c r="GY311" s="38"/>
      <c r="GZ311" s="38"/>
      <c r="HA311" s="38"/>
      <c r="HB311" s="38"/>
      <c r="HC311" s="38"/>
      <c r="HD311" s="38"/>
      <c r="HE311" s="38"/>
      <c r="HF311" s="38"/>
      <c r="HG311" s="38"/>
      <c r="HH311" s="38"/>
      <c r="HI311" s="38"/>
      <c r="HJ311" s="38"/>
      <c r="HK311" s="38"/>
      <c r="HL311" s="38"/>
      <c r="HM311" s="38"/>
      <c r="HN311" s="38"/>
      <c r="HO311" s="38"/>
      <c r="HP311" s="38"/>
      <c r="HQ311" s="38"/>
      <c r="HR311" s="38"/>
      <c r="HS311" s="38"/>
      <c r="HT311" s="38"/>
      <c r="HU311" s="38"/>
      <c r="HV311" s="38"/>
      <c r="HW311" s="38"/>
      <c r="HX311" s="38"/>
      <c r="HY311" s="38"/>
      <c r="HZ311" s="38"/>
      <c r="IA311" s="38"/>
      <c r="IB311" s="38"/>
      <c r="IC311" s="38"/>
      <c r="ID311" s="38"/>
      <c r="IE311" s="38"/>
      <c r="IF311" s="38"/>
      <c r="IG311" s="38"/>
      <c r="IH311" s="38"/>
      <c r="II311" s="38"/>
      <c r="IJ311" s="38"/>
      <c r="IK311" s="38"/>
      <c r="IL311" s="38"/>
      <c r="IM311" s="38"/>
      <c r="IN311" s="38"/>
      <c r="IO311" s="38"/>
      <c r="IP311" s="38"/>
      <c r="IQ311" s="38"/>
      <c r="IR311" s="38"/>
      <c r="IS311" s="38"/>
      <c r="IT311" s="38"/>
      <c r="IU311" s="38"/>
      <c r="IV311" s="38"/>
      <c r="IW311" s="38"/>
      <c r="IX311" s="38"/>
      <c r="IY311" s="38"/>
      <c r="IZ311" s="38"/>
      <c r="JA311" s="38"/>
      <c r="JB311" s="38"/>
      <c r="JC311" s="38"/>
      <c r="JD311" s="38"/>
      <c r="JE311" s="38"/>
      <c r="JF311" s="38"/>
      <c r="JG311" s="38"/>
      <c r="JH311" s="38"/>
      <c r="JI311" s="38"/>
      <c r="JJ311" s="38"/>
      <c r="JK311" s="38"/>
      <c r="JL311" s="38"/>
      <c r="JM311" s="38"/>
      <c r="JN311" s="38"/>
      <c r="JO311" s="38"/>
      <c r="JP311" s="38"/>
      <c r="JQ311" s="38"/>
      <c r="JR311" s="38"/>
      <c r="JS311" s="38"/>
      <c r="JT311" s="38"/>
      <c r="JU311" s="38"/>
      <c r="JV311" s="38"/>
      <c r="JW311" s="38"/>
      <c r="JX311" s="38"/>
      <c r="JY311" s="38"/>
      <c r="JZ311" s="38"/>
      <c r="KA311" s="38"/>
      <c r="KB311" s="38"/>
      <c r="KC311" s="38"/>
      <c r="KD311" s="38"/>
      <c r="KE311" s="38"/>
      <c r="KF311" s="38"/>
      <c r="KG311" s="38"/>
      <c r="KH311" s="38"/>
      <c r="KI311" s="38"/>
      <c r="KJ311" s="38"/>
      <c r="KK311" s="38"/>
      <c r="KL311" s="38"/>
      <c r="KM311" s="38"/>
      <c r="KN311" s="38"/>
      <c r="KO311" s="38"/>
      <c r="KP311" s="38"/>
      <c r="KQ311" s="38"/>
      <c r="KR311" s="38"/>
      <c r="KS311" s="38"/>
      <c r="KT311" s="38"/>
      <c r="KU311" s="38"/>
      <c r="KV311" s="38"/>
      <c r="KW311" s="38"/>
      <c r="KX311" s="38"/>
      <c r="KY311" s="38"/>
      <c r="KZ311" s="38"/>
      <c r="LA311" s="38"/>
      <c r="LB311" s="38"/>
      <c r="LC311" s="38"/>
      <c r="LD311" s="38"/>
      <c r="LE311" s="38"/>
      <c r="LF311" s="38"/>
      <c r="LG311" s="38"/>
      <c r="LH311" s="38"/>
      <c r="LI311" s="38"/>
      <c r="LJ311" s="38"/>
      <c r="LK311" s="38"/>
      <c r="LL311" s="38"/>
      <c r="LM311" s="38"/>
      <c r="LN311" s="38"/>
      <c r="LO311" s="38"/>
      <c r="LP311" s="38"/>
      <c r="LQ311" s="38"/>
      <c r="LR311" s="38"/>
      <c r="LS311" s="38"/>
      <c r="LT311" s="38"/>
      <c r="LU311" s="38"/>
      <c r="LV311" s="38"/>
      <c r="LW311" s="38"/>
      <c r="LX311" s="38"/>
      <c r="LY311" s="38"/>
      <c r="LZ311" s="38"/>
      <c r="MA311" s="38"/>
      <c r="MB311" s="38"/>
      <c r="MC311" s="38"/>
      <c r="MD311" s="38"/>
      <c r="ME311" s="38"/>
      <c r="MF311" s="38"/>
      <c r="MG311" s="38"/>
      <c r="MH311" s="38"/>
      <c r="MI311" s="38"/>
      <c r="MJ311" s="38"/>
      <c r="MK311" s="38"/>
      <c r="ML311" s="38"/>
      <c r="MM311" s="38"/>
      <c r="MN311" s="38"/>
      <c r="MO311" s="38"/>
      <c r="MP311" s="38"/>
      <c r="MQ311" s="38"/>
      <c r="MR311" s="38"/>
      <c r="MS311" s="38"/>
      <c r="MT311" s="38"/>
      <c r="MU311" s="38"/>
      <c r="MV311" s="38"/>
      <c r="MW311" s="38"/>
      <c r="MX311" s="38"/>
      <c r="MY311" s="38"/>
      <c r="MZ311" s="38"/>
      <c r="NA311" s="38"/>
      <c r="NB311" s="38"/>
      <c r="NC311" s="38"/>
      <c r="ND311" s="38"/>
      <c r="NE311" s="38"/>
      <c r="NF311" s="38"/>
      <c r="NG311" s="38"/>
      <c r="NH311" s="38"/>
      <c r="NI311" s="38"/>
      <c r="NJ311" s="38"/>
      <c r="NK311" s="38"/>
      <c r="NL311" s="38"/>
      <c r="NM311" s="38"/>
      <c r="NN311" s="38"/>
      <c r="NO311" s="38"/>
      <c r="NP311" s="38"/>
      <c r="NQ311" s="38"/>
      <c r="NR311" s="38"/>
      <c r="NS311" s="38"/>
      <c r="NT311" s="38"/>
      <c r="NU311" s="38"/>
      <c r="NV311" s="38"/>
      <c r="NW311" s="38"/>
      <c r="NX311" s="38"/>
      <c r="NY311" s="38"/>
      <c r="NZ311" s="38"/>
      <c r="OA311" s="38"/>
      <c r="OB311" s="38"/>
      <c r="OC311" s="38"/>
      <c r="OD311" s="38"/>
      <c r="OE311" s="38"/>
      <c r="OF311" s="38"/>
      <c r="OG311" s="38"/>
      <c r="OH311" s="38"/>
      <c r="OI311" s="38"/>
      <c r="OJ311" s="38"/>
      <c r="OK311" s="38"/>
      <c r="OL311" s="38"/>
      <c r="OM311" s="38"/>
      <c r="ON311" s="38"/>
      <c r="OO311" s="38"/>
      <c r="OP311" s="38"/>
      <c r="OQ311" s="38"/>
      <c r="OR311" s="38"/>
      <c r="OS311" s="38"/>
      <c r="OT311" s="38"/>
      <c r="OU311" s="38"/>
      <c r="OV311" s="38"/>
      <c r="OW311" s="38"/>
      <c r="OX311" s="38"/>
      <c r="OY311" s="38"/>
      <c r="OZ311" s="38"/>
      <c r="PA311" s="38"/>
      <c r="PB311" s="38"/>
      <c r="PC311" s="38"/>
      <c r="PD311" s="38"/>
      <c r="PE311" s="38"/>
      <c r="PF311" s="38"/>
      <c r="PG311" s="38"/>
      <c r="PH311" s="38"/>
      <c r="PI311" s="38"/>
      <c r="PJ311" s="38"/>
      <c r="PK311" s="38"/>
      <c r="PL311" s="38"/>
      <c r="PM311" s="38"/>
      <c r="PN311" s="38"/>
      <c r="PO311" s="38"/>
      <c r="PP311" s="38"/>
      <c r="PQ311" s="38"/>
      <c r="PR311" s="38"/>
      <c r="PS311" s="38"/>
      <c r="PT311" s="38"/>
      <c r="PU311" s="38"/>
      <c r="PV311" s="38"/>
      <c r="PW311" s="38"/>
      <c r="PX311" s="38"/>
      <c r="PY311" s="38"/>
      <c r="PZ311" s="38"/>
      <c r="QA311" s="38"/>
      <c r="QB311" s="38"/>
      <c r="QC311" s="38"/>
      <c r="QD311" s="38"/>
      <c r="QE311" s="38"/>
      <c r="QF311" s="38"/>
      <c r="QG311" s="38"/>
      <c r="QH311" s="38"/>
      <c r="QI311" s="38"/>
      <c r="QJ311" s="38"/>
      <c r="QK311" s="38"/>
      <c r="QL311" s="38"/>
      <c r="QM311" s="38"/>
      <c r="QN311" s="38"/>
      <c r="QO311" s="38"/>
      <c r="QP311" s="38"/>
      <c r="QQ311" s="38"/>
      <c r="QR311" s="38"/>
      <c r="QS311" s="38"/>
      <c r="QT311" s="38"/>
      <c r="QU311" s="38"/>
      <c r="QV311" s="38"/>
      <c r="QW311" s="38"/>
      <c r="QX311" s="38"/>
      <c r="QY311" s="38"/>
      <c r="QZ311" s="38"/>
      <c r="RA311" s="38"/>
      <c r="RB311" s="38"/>
      <c r="RC311" s="38"/>
      <c r="RD311" s="38"/>
      <c r="RE311" s="38"/>
      <c r="RF311" s="38"/>
      <c r="RG311" s="38"/>
      <c r="RH311" s="38"/>
      <c r="RI311" s="38"/>
      <c r="RJ311" s="38"/>
      <c r="RK311" s="38"/>
      <c r="RL311" s="38"/>
      <c r="RM311" s="38"/>
      <c r="RN311" s="38"/>
      <c r="RO311" s="38"/>
      <c r="RP311" s="38"/>
      <c r="RQ311" s="38"/>
      <c r="RR311" s="38"/>
      <c r="RS311" s="38"/>
      <c r="RT311" s="38"/>
      <c r="RU311" s="38"/>
      <c r="RV311" s="38"/>
      <c r="RW311" s="38"/>
      <c r="RX311" s="38"/>
      <c r="RY311" s="38"/>
      <c r="RZ311" s="38"/>
      <c r="SA311" s="38"/>
      <c r="SB311" s="38"/>
      <c r="SC311" s="38"/>
      <c r="SD311" s="38"/>
      <c r="SE311" s="38"/>
      <c r="SF311" s="38"/>
      <c r="SG311" s="38"/>
      <c r="SH311" s="38"/>
      <c r="SI311" s="38"/>
      <c r="SJ311" s="38"/>
      <c r="SK311" s="38"/>
      <c r="SL311" s="38"/>
      <c r="SM311" s="38"/>
      <c r="SN311" s="38"/>
      <c r="SO311" s="38"/>
      <c r="SP311" s="38"/>
      <c r="SQ311" s="38"/>
      <c r="SR311" s="38"/>
      <c r="SS311" s="38"/>
      <c r="ST311" s="38"/>
      <c r="SU311" s="38"/>
      <c r="SV311" s="38"/>
      <c r="SW311" s="38"/>
      <c r="SX311" s="38"/>
      <c r="SY311" s="38"/>
      <c r="SZ311" s="38"/>
      <c r="TA311" s="38"/>
      <c r="TB311" s="38"/>
      <c r="TC311" s="38"/>
      <c r="TD311" s="38"/>
      <c r="TE311" s="38"/>
      <c r="TF311" s="38"/>
      <c r="TG311" s="38"/>
      <c r="TH311" s="38"/>
      <c r="TI311" s="38"/>
      <c r="TJ311" s="38"/>
      <c r="TK311" s="38"/>
      <c r="TL311" s="38"/>
      <c r="TM311" s="38"/>
      <c r="TN311" s="38"/>
      <c r="TO311" s="38"/>
      <c r="TP311" s="38"/>
      <c r="TQ311" s="38"/>
      <c r="TR311" s="38"/>
      <c r="TS311" s="38"/>
      <c r="TT311" s="38"/>
      <c r="TU311" s="38"/>
      <c r="TV311" s="38"/>
      <c r="TW311" s="38"/>
      <c r="TX311" s="38"/>
      <c r="TY311" s="38"/>
      <c r="TZ311" s="38"/>
      <c r="UA311" s="38"/>
      <c r="UB311" s="38"/>
      <c r="UC311" s="38"/>
      <c r="UD311" s="38"/>
      <c r="UE311" s="38"/>
      <c r="UF311" s="38"/>
      <c r="UG311" s="38"/>
      <c r="UH311" s="38"/>
      <c r="UI311" s="38"/>
      <c r="UJ311" s="38"/>
      <c r="UK311" s="38"/>
      <c r="UL311" s="38"/>
      <c r="UM311" s="38"/>
      <c r="UN311" s="38"/>
      <c r="UO311" s="38"/>
      <c r="UP311" s="38"/>
      <c r="UQ311" s="38"/>
      <c r="UR311" s="38"/>
      <c r="US311" s="38"/>
      <c r="UT311" s="38"/>
      <c r="UU311" s="38"/>
      <c r="UV311" s="38"/>
      <c r="UW311" s="38"/>
      <c r="UX311" s="38"/>
      <c r="UY311" s="38"/>
      <c r="UZ311" s="38"/>
      <c r="VA311" s="38"/>
      <c r="VB311" s="38"/>
      <c r="VC311" s="38"/>
      <c r="VD311" s="38"/>
      <c r="VE311" s="38"/>
      <c r="VF311" s="38"/>
      <c r="VG311" s="38"/>
      <c r="VH311" s="38"/>
      <c r="VI311" s="38"/>
      <c r="VJ311" s="38"/>
      <c r="VK311" s="38"/>
      <c r="VL311" s="38"/>
      <c r="VM311" s="38"/>
      <c r="VN311" s="38"/>
      <c r="VO311" s="38"/>
      <c r="VP311" s="38"/>
      <c r="VQ311" s="38"/>
      <c r="VR311" s="38"/>
      <c r="VS311" s="38"/>
      <c r="VT311" s="38"/>
      <c r="VU311" s="38"/>
      <c r="VV311" s="38"/>
      <c r="VW311" s="38"/>
      <c r="VX311" s="38"/>
      <c r="VY311" s="38"/>
      <c r="VZ311" s="38"/>
      <c r="WA311" s="38"/>
      <c r="WB311" s="38"/>
      <c r="WC311" s="38"/>
      <c r="WD311" s="38"/>
      <c r="WE311" s="38"/>
      <c r="WF311" s="38"/>
      <c r="WG311" s="38"/>
      <c r="WH311" s="38"/>
      <c r="WI311" s="38"/>
      <c r="WJ311" s="38"/>
      <c r="WK311" s="38"/>
      <c r="WL311" s="38"/>
      <c r="WM311" s="38"/>
      <c r="WN311" s="38"/>
      <c r="WO311" s="38"/>
      <c r="WP311" s="38"/>
      <c r="WQ311" s="38"/>
      <c r="WR311" s="38"/>
      <c r="WS311" s="38"/>
      <c r="WT311" s="38"/>
      <c r="WU311" s="38"/>
      <c r="WV311" s="38"/>
      <c r="WW311" s="38"/>
      <c r="WX311" s="38"/>
      <c r="WY311" s="38"/>
      <c r="WZ311" s="38"/>
      <c r="XA311" s="38"/>
      <c r="XB311" s="38"/>
      <c r="XC311" s="38"/>
      <c r="XD311" s="38"/>
      <c r="XE311" s="38"/>
      <c r="XF311" s="38"/>
      <c r="XG311" s="38"/>
      <c r="XH311" s="38"/>
      <c r="XI311" s="38"/>
      <c r="XJ311" s="38"/>
      <c r="XK311" s="38"/>
      <c r="XL311" s="38"/>
      <c r="XM311" s="38"/>
      <c r="XN311" s="38"/>
      <c r="XO311" s="38"/>
      <c r="XP311" s="38"/>
      <c r="XQ311" s="38"/>
      <c r="XR311" s="38"/>
      <c r="XS311" s="38"/>
      <c r="XT311" s="38"/>
      <c r="XU311" s="38"/>
      <c r="XV311" s="38"/>
      <c r="XW311" s="38"/>
      <c r="XX311" s="38"/>
      <c r="XY311" s="38"/>
      <c r="XZ311" s="38"/>
      <c r="YA311" s="38"/>
      <c r="YB311" s="38"/>
      <c r="YC311" s="38"/>
      <c r="YD311" s="38"/>
      <c r="YE311" s="38"/>
      <c r="YF311" s="38"/>
      <c r="YG311" s="38"/>
      <c r="YH311" s="38"/>
      <c r="YI311" s="38"/>
      <c r="YJ311" s="38"/>
      <c r="YK311" s="38"/>
      <c r="YL311" s="38"/>
      <c r="YM311" s="38"/>
      <c r="YN311" s="38"/>
      <c r="YO311" s="38"/>
      <c r="YP311" s="38"/>
      <c r="YQ311" s="38"/>
      <c r="YR311" s="38"/>
      <c r="YS311" s="38"/>
      <c r="YT311" s="38"/>
      <c r="YU311" s="38"/>
      <c r="YV311" s="38"/>
      <c r="YW311" s="38"/>
      <c r="YX311" s="38"/>
      <c r="YY311" s="38"/>
      <c r="YZ311" s="38"/>
      <c r="ZA311" s="38"/>
      <c r="ZB311" s="38"/>
      <c r="ZC311" s="38"/>
      <c r="ZD311" s="38"/>
      <c r="ZE311" s="38"/>
      <c r="ZF311" s="38"/>
      <c r="ZG311" s="38"/>
      <c r="ZH311" s="38"/>
      <c r="ZI311" s="38"/>
      <c r="ZJ311" s="38"/>
      <c r="ZK311" s="38"/>
      <c r="ZL311" s="38"/>
      <c r="ZM311" s="38"/>
      <c r="ZN311" s="38"/>
      <c r="ZO311" s="38"/>
      <c r="ZP311" s="38"/>
      <c r="ZQ311" s="38"/>
      <c r="ZR311" s="38"/>
      <c r="ZS311" s="38"/>
      <c r="ZT311" s="38"/>
      <c r="ZU311" s="38"/>
      <c r="ZV311" s="38"/>
      <c r="ZW311" s="38"/>
      <c r="ZX311" s="38"/>
      <c r="ZY311" s="38"/>
      <c r="ZZ311" s="38"/>
      <c r="AAA311" s="38"/>
      <c r="AAB311" s="38"/>
      <c r="AAC311" s="38"/>
      <c r="AAD311" s="38"/>
      <c r="AAE311" s="38"/>
      <c r="AAF311" s="38"/>
      <c r="AAG311" s="38"/>
      <c r="AAH311" s="38"/>
      <c r="AAI311" s="38"/>
      <c r="AAJ311" s="31">
        <f t="shared" si="26"/>
        <v>0</v>
      </c>
    </row>
    <row r="312" spans="1:712" s="5" customFormat="1" ht="12" customHeight="1" x14ac:dyDescent="0.25">
      <c r="A312" s="43" t="s">
        <v>286</v>
      </c>
      <c r="B312" s="77">
        <f t="shared" si="29"/>
        <v>0</v>
      </c>
      <c r="C312" s="69">
        <v>1</v>
      </c>
      <c r="D312" s="71">
        <v>43150</v>
      </c>
      <c r="E312" s="79">
        <v>440.66</v>
      </c>
      <c r="F312" s="79">
        <f t="shared" si="32"/>
        <v>0</v>
      </c>
      <c r="G312" s="77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  <c r="AL312" s="38"/>
      <c r="AM312" s="38"/>
      <c r="AN312" s="38"/>
      <c r="AO312" s="38"/>
      <c r="AP312" s="38"/>
      <c r="AQ312" s="38"/>
      <c r="AR312" s="38"/>
      <c r="AS312" s="38"/>
      <c r="AT312" s="38"/>
      <c r="AU312" s="38"/>
      <c r="AV312" s="38"/>
      <c r="AW312" s="38"/>
      <c r="AX312" s="38"/>
      <c r="AY312" s="38"/>
      <c r="AZ312" s="38"/>
      <c r="BA312" s="38"/>
      <c r="BB312" s="38"/>
      <c r="BC312" s="38"/>
      <c r="BD312" s="38">
        <v>1</v>
      </c>
      <c r="BE312" s="38"/>
      <c r="BF312" s="38"/>
      <c r="BG312" s="38"/>
      <c r="BH312" s="38"/>
      <c r="BI312" s="38"/>
      <c r="BJ312" s="38"/>
      <c r="BK312" s="38"/>
      <c r="BL312" s="38"/>
      <c r="BM312" s="38"/>
      <c r="BN312" s="38"/>
      <c r="BO312" s="38"/>
      <c r="BP312" s="38"/>
      <c r="BQ312" s="38"/>
      <c r="BR312" s="38"/>
      <c r="BS312" s="38"/>
      <c r="BT312" s="38"/>
      <c r="BU312" s="38"/>
      <c r="BV312" s="38"/>
      <c r="BW312" s="38"/>
      <c r="BX312" s="38"/>
      <c r="BY312" s="38">
        <v>1</v>
      </c>
      <c r="BZ312" s="38"/>
      <c r="CA312" s="38"/>
      <c r="CB312" s="38"/>
      <c r="CC312" s="38"/>
      <c r="CD312" s="38"/>
      <c r="CE312" s="38"/>
      <c r="CF312" s="38"/>
      <c r="CG312" s="38"/>
      <c r="CH312" s="38"/>
      <c r="CI312" s="38"/>
      <c r="CJ312" s="38"/>
      <c r="CK312" s="38"/>
      <c r="CL312" s="38"/>
      <c r="CM312" s="38"/>
      <c r="CN312" s="38"/>
      <c r="CO312" s="38"/>
      <c r="CP312" s="38"/>
      <c r="CQ312" s="38"/>
      <c r="CR312" s="38"/>
      <c r="CS312" s="38"/>
      <c r="CT312" s="38"/>
      <c r="CU312" s="38"/>
      <c r="CV312" s="38"/>
      <c r="CW312" s="38"/>
      <c r="CX312" s="38"/>
      <c r="CY312" s="38"/>
      <c r="CZ312" s="38"/>
      <c r="DA312" s="38"/>
      <c r="DB312" s="38"/>
      <c r="DC312" s="38"/>
      <c r="DD312" s="38"/>
      <c r="DE312" s="38"/>
      <c r="DF312" s="38"/>
      <c r="DG312" s="38"/>
      <c r="DH312" s="38"/>
      <c r="DI312" s="38"/>
      <c r="DJ312" s="38"/>
      <c r="DK312" s="38"/>
      <c r="DL312" s="38"/>
      <c r="DM312" s="38"/>
      <c r="DN312" s="38"/>
      <c r="DO312" s="38"/>
      <c r="DP312" s="38"/>
      <c r="DQ312" s="38"/>
      <c r="DR312" s="38"/>
      <c r="DS312" s="38"/>
      <c r="DT312" s="38"/>
      <c r="DU312" s="38"/>
      <c r="DV312" s="38"/>
      <c r="DW312" s="38"/>
      <c r="DX312" s="38"/>
      <c r="DY312" s="38"/>
      <c r="DZ312" s="38"/>
      <c r="EA312" s="38"/>
      <c r="EB312" s="38"/>
      <c r="EC312" s="38"/>
      <c r="ED312" s="38"/>
      <c r="EE312" s="38"/>
      <c r="EF312" s="38"/>
      <c r="EG312" s="38"/>
      <c r="EH312" s="38"/>
      <c r="EI312" s="38"/>
      <c r="EJ312" s="38"/>
      <c r="EK312" s="38"/>
      <c r="EL312" s="38"/>
      <c r="EM312" s="38"/>
      <c r="EN312" s="38"/>
      <c r="EO312" s="38"/>
      <c r="EP312" s="38"/>
      <c r="EQ312" s="38"/>
      <c r="ER312" s="38"/>
      <c r="ES312" s="38"/>
      <c r="ET312" s="38"/>
      <c r="EU312" s="38"/>
      <c r="EV312" s="38"/>
      <c r="EW312" s="38"/>
      <c r="EX312" s="38"/>
      <c r="EY312" s="38"/>
      <c r="EZ312" s="38"/>
      <c r="FA312" s="38"/>
      <c r="FB312" s="38"/>
      <c r="FC312" s="38"/>
      <c r="FD312" s="38"/>
      <c r="FE312" s="38"/>
      <c r="FF312" s="38"/>
      <c r="FG312" s="38"/>
      <c r="FH312" s="38"/>
      <c r="FI312" s="38"/>
      <c r="FJ312" s="38"/>
      <c r="FK312" s="38"/>
      <c r="FL312" s="38"/>
      <c r="FM312" s="38"/>
      <c r="FN312" s="38"/>
      <c r="FO312" s="38"/>
      <c r="FP312" s="38"/>
      <c r="FQ312" s="38"/>
      <c r="FR312" s="38"/>
      <c r="FS312" s="38"/>
      <c r="FT312" s="38"/>
      <c r="FU312" s="38"/>
      <c r="FV312" s="38"/>
      <c r="FW312" s="38"/>
      <c r="FX312" s="38"/>
      <c r="FY312" s="38"/>
      <c r="FZ312" s="38"/>
      <c r="GA312" s="38"/>
      <c r="GB312" s="38"/>
      <c r="GC312" s="38"/>
      <c r="GD312" s="38"/>
      <c r="GE312" s="38"/>
      <c r="GF312" s="38"/>
      <c r="GG312" s="38"/>
      <c r="GH312" s="38"/>
      <c r="GI312" s="38"/>
      <c r="GJ312" s="38"/>
      <c r="GK312" s="38"/>
      <c r="GL312" s="38"/>
      <c r="GM312" s="38"/>
      <c r="GN312" s="38"/>
      <c r="GO312" s="38"/>
      <c r="GP312" s="38"/>
      <c r="GQ312" s="38"/>
      <c r="GR312" s="38"/>
      <c r="GS312" s="38"/>
      <c r="GT312" s="38"/>
      <c r="GU312" s="38"/>
      <c r="GV312" s="38"/>
      <c r="GW312" s="38"/>
      <c r="GX312" s="38"/>
      <c r="GY312" s="38"/>
      <c r="GZ312" s="38"/>
      <c r="HA312" s="38"/>
      <c r="HB312" s="38"/>
      <c r="HC312" s="38"/>
      <c r="HD312" s="38"/>
      <c r="HE312" s="38"/>
      <c r="HF312" s="38"/>
      <c r="HG312" s="38"/>
      <c r="HH312" s="38"/>
      <c r="HI312" s="38"/>
      <c r="HJ312" s="38"/>
      <c r="HK312" s="38"/>
      <c r="HL312" s="38"/>
      <c r="HM312" s="38"/>
      <c r="HN312" s="38"/>
      <c r="HO312" s="38"/>
      <c r="HP312" s="38"/>
      <c r="HQ312" s="38"/>
      <c r="HR312" s="38"/>
      <c r="HS312" s="38"/>
      <c r="HT312" s="38"/>
      <c r="HU312" s="38"/>
      <c r="HV312" s="38"/>
      <c r="HW312" s="38"/>
      <c r="HX312" s="38"/>
      <c r="HY312" s="38"/>
      <c r="HZ312" s="38"/>
      <c r="IA312" s="38"/>
      <c r="IB312" s="38"/>
      <c r="IC312" s="38"/>
      <c r="ID312" s="38"/>
      <c r="IE312" s="38"/>
      <c r="IF312" s="38"/>
      <c r="IG312" s="38"/>
      <c r="IH312" s="38"/>
      <c r="II312" s="38"/>
      <c r="IJ312" s="38"/>
      <c r="IK312" s="38"/>
      <c r="IL312" s="38"/>
      <c r="IM312" s="38"/>
      <c r="IN312" s="38"/>
      <c r="IO312" s="38"/>
      <c r="IP312" s="38"/>
      <c r="IQ312" s="38"/>
      <c r="IR312" s="38"/>
      <c r="IS312" s="38"/>
      <c r="IT312" s="38"/>
      <c r="IU312" s="38"/>
      <c r="IV312" s="38"/>
      <c r="IW312" s="38"/>
      <c r="IX312" s="38"/>
      <c r="IY312" s="38"/>
      <c r="IZ312" s="38"/>
      <c r="JA312" s="38"/>
      <c r="JB312" s="38"/>
      <c r="JC312" s="38"/>
      <c r="JD312" s="38"/>
      <c r="JE312" s="38"/>
      <c r="JF312" s="38"/>
      <c r="JG312" s="38"/>
      <c r="JH312" s="38"/>
      <c r="JI312" s="38"/>
      <c r="JJ312" s="38"/>
      <c r="JK312" s="38"/>
      <c r="JL312" s="38"/>
      <c r="JM312" s="38"/>
      <c r="JN312" s="38"/>
      <c r="JO312" s="38"/>
      <c r="JP312" s="38"/>
      <c r="JQ312" s="38"/>
      <c r="JR312" s="38"/>
      <c r="JS312" s="38"/>
      <c r="JT312" s="38"/>
      <c r="JU312" s="38"/>
      <c r="JV312" s="38"/>
      <c r="JW312" s="38"/>
      <c r="JX312" s="38"/>
      <c r="JY312" s="38"/>
      <c r="JZ312" s="38"/>
      <c r="KA312" s="38"/>
      <c r="KB312" s="38"/>
      <c r="KC312" s="38"/>
      <c r="KD312" s="38"/>
      <c r="KE312" s="38"/>
      <c r="KF312" s="38"/>
      <c r="KG312" s="38"/>
      <c r="KH312" s="38"/>
      <c r="KI312" s="38"/>
      <c r="KJ312" s="38"/>
      <c r="KK312" s="38"/>
      <c r="KL312" s="38"/>
      <c r="KM312" s="38"/>
      <c r="KN312" s="38"/>
      <c r="KO312" s="38"/>
      <c r="KP312" s="38"/>
      <c r="KQ312" s="38"/>
      <c r="KR312" s="38"/>
      <c r="KS312" s="38"/>
      <c r="KT312" s="38"/>
      <c r="KU312" s="38"/>
      <c r="KV312" s="38"/>
      <c r="KW312" s="38"/>
      <c r="KX312" s="38"/>
      <c r="KY312" s="38"/>
      <c r="KZ312" s="38"/>
      <c r="LA312" s="38"/>
      <c r="LB312" s="38"/>
      <c r="LC312" s="38"/>
      <c r="LD312" s="38"/>
      <c r="LE312" s="38"/>
      <c r="LF312" s="38"/>
      <c r="LG312" s="38"/>
      <c r="LH312" s="38"/>
      <c r="LI312" s="38"/>
      <c r="LJ312" s="38"/>
      <c r="LK312" s="38"/>
      <c r="LL312" s="38"/>
      <c r="LM312" s="38"/>
      <c r="LN312" s="38"/>
      <c r="LO312" s="38"/>
      <c r="LP312" s="38"/>
      <c r="LQ312" s="38"/>
      <c r="LR312" s="38"/>
      <c r="LS312" s="38"/>
      <c r="LT312" s="38"/>
      <c r="LU312" s="38"/>
      <c r="LV312" s="38"/>
      <c r="LW312" s="38"/>
      <c r="LX312" s="38"/>
      <c r="LY312" s="38"/>
      <c r="LZ312" s="38"/>
      <c r="MA312" s="38"/>
      <c r="MB312" s="38"/>
      <c r="MC312" s="38"/>
      <c r="MD312" s="38"/>
      <c r="ME312" s="38"/>
      <c r="MF312" s="38"/>
      <c r="MG312" s="38"/>
      <c r="MH312" s="38"/>
      <c r="MI312" s="38"/>
      <c r="MJ312" s="38"/>
      <c r="MK312" s="38"/>
      <c r="ML312" s="38"/>
      <c r="MM312" s="38"/>
      <c r="MN312" s="38"/>
      <c r="MO312" s="38"/>
      <c r="MP312" s="38"/>
      <c r="MQ312" s="38"/>
      <c r="MR312" s="38"/>
      <c r="MS312" s="38"/>
      <c r="MT312" s="38"/>
      <c r="MU312" s="38"/>
      <c r="MV312" s="38"/>
      <c r="MW312" s="38"/>
      <c r="MX312" s="38"/>
      <c r="MY312" s="38"/>
      <c r="MZ312" s="38"/>
      <c r="NA312" s="38"/>
      <c r="NB312" s="38"/>
      <c r="NC312" s="38"/>
      <c r="ND312" s="38"/>
      <c r="NE312" s="38"/>
      <c r="NF312" s="38"/>
      <c r="NG312" s="38"/>
      <c r="NH312" s="38"/>
      <c r="NI312" s="38"/>
      <c r="NJ312" s="38"/>
      <c r="NK312" s="38"/>
      <c r="NL312" s="38"/>
      <c r="NM312" s="38"/>
      <c r="NN312" s="38"/>
      <c r="NO312" s="38"/>
      <c r="NP312" s="38"/>
      <c r="NQ312" s="38"/>
      <c r="NR312" s="38"/>
      <c r="NS312" s="38"/>
      <c r="NT312" s="38"/>
      <c r="NU312" s="38"/>
      <c r="NV312" s="38"/>
      <c r="NW312" s="38"/>
      <c r="NX312" s="38"/>
      <c r="NY312" s="38"/>
      <c r="NZ312" s="38"/>
      <c r="OA312" s="38"/>
      <c r="OB312" s="38"/>
      <c r="OC312" s="38"/>
      <c r="OD312" s="38"/>
      <c r="OE312" s="38"/>
      <c r="OF312" s="38"/>
      <c r="OG312" s="38"/>
      <c r="OH312" s="38"/>
      <c r="OI312" s="38"/>
      <c r="OJ312" s="38"/>
      <c r="OK312" s="38"/>
      <c r="OL312" s="38"/>
      <c r="OM312" s="38"/>
      <c r="ON312" s="38"/>
      <c r="OO312" s="38"/>
      <c r="OP312" s="38"/>
      <c r="OQ312" s="38"/>
      <c r="OR312" s="38"/>
      <c r="OS312" s="38"/>
      <c r="OT312" s="38"/>
      <c r="OU312" s="38"/>
      <c r="OV312" s="38"/>
      <c r="OW312" s="38"/>
      <c r="OX312" s="38"/>
      <c r="OY312" s="38"/>
      <c r="OZ312" s="38"/>
      <c r="PA312" s="38"/>
      <c r="PB312" s="38"/>
      <c r="PC312" s="38"/>
      <c r="PD312" s="38"/>
      <c r="PE312" s="38"/>
      <c r="PF312" s="38"/>
      <c r="PG312" s="38"/>
      <c r="PH312" s="38"/>
      <c r="PI312" s="38"/>
      <c r="PJ312" s="38"/>
      <c r="PK312" s="38"/>
      <c r="PL312" s="38"/>
      <c r="PM312" s="38"/>
      <c r="PN312" s="38"/>
      <c r="PO312" s="38"/>
      <c r="PP312" s="38"/>
      <c r="PQ312" s="38"/>
      <c r="PR312" s="38"/>
      <c r="PS312" s="38"/>
      <c r="PT312" s="38"/>
      <c r="PU312" s="38"/>
      <c r="PV312" s="38"/>
      <c r="PW312" s="38"/>
      <c r="PX312" s="38"/>
      <c r="PY312" s="38"/>
      <c r="PZ312" s="38"/>
      <c r="QA312" s="38"/>
      <c r="QB312" s="38"/>
      <c r="QC312" s="38"/>
      <c r="QD312" s="38"/>
      <c r="QE312" s="38"/>
      <c r="QF312" s="38"/>
      <c r="QG312" s="38"/>
      <c r="QH312" s="38"/>
      <c r="QI312" s="38"/>
      <c r="QJ312" s="38"/>
      <c r="QK312" s="38"/>
      <c r="QL312" s="38"/>
      <c r="QM312" s="38"/>
      <c r="QN312" s="38"/>
      <c r="QO312" s="38"/>
      <c r="QP312" s="38"/>
      <c r="QQ312" s="38"/>
      <c r="QR312" s="38"/>
      <c r="QS312" s="38"/>
      <c r="QT312" s="38"/>
      <c r="QU312" s="38"/>
      <c r="QV312" s="38"/>
      <c r="QW312" s="38"/>
      <c r="QX312" s="38"/>
      <c r="QY312" s="38"/>
      <c r="QZ312" s="38"/>
      <c r="RA312" s="38"/>
      <c r="RB312" s="38"/>
      <c r="RC312" s="38"/>
      <c r="RD312" s="38"/>
      <c r="RE312" s="38"/>
      <c r="RF312" s="38"/>
      <c r="RG312" s="38"/>
      <c r="RH312" s="38"/>
      <c r="RI312" s="38"/>
      <c r="RJ312" s="38"/>
      <c r="RK312" s="38"/>
      <c r="RL312" s="38"/>
      <c r="RM312" s="38"/>
      <c r="RN312" s="38"/>
      <c r="RO312" s="38"/>
      <c r="RP312" s="38"/>
      <c r="RQ312" s="38"/>
      <c r="RR312" s="38"/>
      <c r="RS312" s="38"/>
      <c r="RT312" s="38"/>
      <c r="RU312" s="38"/>
      <c r="RV312" s="38"/>
      <c r="RW312" s="38"/>
      <c r="RX312" s="38"/>
      <c r="RY312" s="38"/>
      <c r="RZ312" s="38"/>
      <c r="SA312" s="38"/>
      <c r="SB312" s="38"/>
      <c r="SC312" s="38"/>
      <c r="SD312" s="38"/>
      <c r="SE312" s="38"/>
      <c r="SF312" s="38"/>
      <c r="SG312" s="38"/>
      <c r="SH312" s="38"/>
      <c r="SI312" s="38"/>
      <c r="SJ312" s="38"/>
      <c r="SK312" s="38"/>
      <c r="SL312" s="38"/>
      <c r="SM312" s="38"/>
      <c r="SN312" s="38"/>
      <c r="SO312" s="38"/>
      <c r="SP312" s="38"/>
      <c r="SQ312" s="38"/>
      <c r="SR312" s="38"/>
      <c r="SS312" s="38"/>
      <c r="ST312" s="38"/>
      <c r="SU312" s="38"/>
      <c r="SV312" s="38"/>
      <c r="SW312" s="38"/>
      <c r="SX312" s="38"/>
      <c r="SY312" s="38"/>
      <c r="SZ312" s="38"/>
      <c r="TA312" s="38"/>
      <c r="TB312" s="38"/>
      <c r="TC312" s="38"/>
      <c r="TD312" s="38"/>
      <c r="TE312" s="38"/>
      <c r="TF312" s="38"/>
      <c r="TG312" s="38"/>
      <c r="TH312" s="38"/>
      <c r="TI312" s="38"/>
      <c r="TJ312" s="38"/>
      <c r="TK312" s="38"/>
      <c r="TL312" s="38"/>
      <c r="TM312" s="38"/>
      <c r="TN312" s="38"/>
      <c r="TO312" s="38"/>
      <c r="TP312" s="38"/>
      <c r="TQ312" s="38"/>
      <c r="TR312" s="38"/>
      <c r="TS312" s="38"/>
      <c r="TT312" s="38"/>
      <c r="TU312" s="38"/>
      <c r="TV312" s="38"/>
      <c r="TW312" s="38"/>
      <c r="TX312" s="38"/>
      <c r="TY312" s="38"/>
      <c r="TZ312" s="38"/>
      <c r="UA312" s="38"/>
      <c r="UB312" s="38"/>
      <c r="UC312" s="38"/>
      <c r="UD312" s="38"/>
      <c r="UE312" s="38"/>
      <c r="UF312" s="38"/>
      <c r="UG312" s="38"/>
      <c r="UH312" s="38"/>
      <c r="UI312" s="38"/>
      <c r="UJ312" s="38"/>
      <c r="UK312" s="38"/>
      <c r="UL312" s="38"/>
      <c r="UM312" s="38"/>
      <c r="UN312" s="38"/>
      <c r="UO312" s="38"/>
      <c r="UP312" s="38"/>
      <c r="UQ312" s="38"/>
      <c r="UR312" s="38"/>
      <c r="US312" s="38"/>
      <c r="UT312" s="38"/>
      <c r="UU312" s="38"/>
      <c r="UV312" s="38"/>
      <c r="UW312" s="38"/>
      <c r="UX312" s="38"/>
      <c r="UY312" s="38"/>
      <c r="UZ312" s="38"/>
      <c r="VA312" s="38"/>
      <c r="VB312" s="38"/>
      <c r="VC312" s="38"/>
      <c r="VD312" s="38"/>
      <c r="VE312" s="38"/>
      <c r="VF312" s="38"/>
      <c r="VG312" s="38"/>
      <c r="VH312" s="38"/>
      <c r="VI312" s="38"/>
      <c r="VJ312" s="38"/>
      <c r="VK312" s="38"/>
      <c r="VL312" s="38"/>
      <c r="VM312" s="38"/>
      <c r="VN312" s="38"/>
      <c r="VO312" s="38"/>
      <c r="VP312" s="38"/>
      <c r="VQ312" s="38"/>
      <c r="VR312" s="38"/>
      <c r="VS312" s="38"/>
      <c r="VT312" s="38"/>
      <c r="VU312" s="38"/>
      <c r="VV312" s="38"/>
      <c r="VW312" s="38"/>
      <c r="VX312" s="38"/>
      <c r="VY312" s="38"/>
      <c r="VZ312" s="38"/>
      <c r="WA312" s="38"/>
      <c r="WB312" s="38"/>
      <c r="WC312" s="38"/>
      <c r="WD312" s="38"/>
      <c r="WE312" s="38"/>
      <c r="WF312" s="38"/>
      <c r="WG312" s="38"/>
      <c r="WH312" s="38"/>
      <c r="WI312" s="38"/>
      <c r="WJ312" s="38"/>
      <c r="WK312" s="38"/>
      <c r="WL312" s="38"/>
      <c r="WM312" s="38"/>
      <c r="WN312" s="38"/>
      <c r="WO312" s="38"/>
      <c r="WP312" s="38"/>
      <c r="WQ312" s="38"/>
      <c r="WR312" s="38"/>
      <c r="WS312" s="38"/>
      <c r="WT312" s="38"/>
      <c r="WU312" s="38"/>
      <c r="WV312" s="38"/>
      <c r="WW312" s="38"/>
      <c r="WX312" s="38"/>
      <c r="WY312" s="38"/>
      <c r="WZ312" s="38"/>
      <c r="XA312" s="38"/>
      <c r="XB312" s="38"/>
      <c r="XC312" s="38"/>
      <c r="XD312" s="38"/>
      <c r="XE312" s="38"/>
      <c r="XF312" s="38"/>
      <c r="XG312" s="38"/>
      <c r="XH312" s="38"/>
      <c r="XI312" s="38"/>
      <c r="XJ312" s="38"/>
      <c r="XK312" s="38"/>
      <c r="XL312" s="38"/>
      <c r="XM312" s="38"/>
      <c r="XN312" s="38"/>
      <c r="XO312" s="38"/>
      <c r="XP312" s="38"/>
      <c r="XQ312" s="38"/>
      <c r="XR312" s="38"/>
      <c r="XS312" s="38"/>
      <c r="XT312" s="38"/>
      <c r="XU312" s="38"/>
      <c r="XV312" s="38"/>
      <c r="XW312" s="38"/>
      <c r="XX312" s="38"/>
      <c r="XY312" s="38"/>
      <c r="XZ312" s="38"/>
      <c r="YA312" s="38"/>
      <c r="YB312" s="38"/>
      <c r="YC312" s="38"/>
      <c r="YD312" s="38"/>
      <c r="YE312" s="38"/>
      <c r="YF312" s="38"/>
      <c r="YG312" s="38"/>
      <c r="YH312" s="38"/>
      <c r="YI312" s="38"/>
      <c r="YJ312" s="38"/>
      <c r="YK312" s="38"/>
      <c r="YL312" s="38"/>
      <c r="YM312" s="38"/>
      <c r="YN312" s="38"/>
      <c r="YO312" s="38"/>
      <c r="YP312" s="38"/>
      <c r="YQ312" s="38"/>
      <c r="YR312" s="38"/>
      <c r="YS312" s="38"/>
      <c r="YT312" s="38"/>
      <c r="YU312" s="38"/>
      <c r="YV312" s="38"/>
      <c r="YW312" s="38"/>
      <c r="YX312" s="38"/>
      <c r="YY312" s="38"/>
      <c r="YZ312" s="38"/>
      <c r="ZA312" s="38"/>
      <c r="ZB312" s="38"/>
      <c r="ZC312" s="38"/>
      <c r="ZD312" s="38"/>
      <c r="ZE312" s="38"/>
      <c r="ZF312" s="38"/>
      <c r="ZG312" s="38"/>
      <c r="ZH312" s="38"/>
      <c r="ZI312" s="38"/>
      <c r="ZJ312" s="38"/>
      <c r="ZK312" s="38"/>
      <c r="ZL312" s="38"/>
      <c r="ZM312" s="38"/>
      <c r="ZN312" s="38"/>
      <c r="ZO312" s="38"/>
      <c r="ZP312" s="38"/>
      <c r="ZQ312" s="38"/>
      <c r="ZR312" s="38"/>
      <c r="ZS312" s="38"/>
      <c r="ZT312" s="38"/>
      <c r="ZU312" s="38"/>
      <c r="ZV312" s="38"/>
      <c r="ZW312" s="38"/>
      <c r="ZX312" s="38"/>
      <c r="ZY312" s="38"/>
      <c r="ZZ312" s="38"/>
      <c r="AAA312" s="38"/>
      <c r="AAB312" s="38"/>
      <c r="AAC312" s="38"/>
      <c r="AAD312" s="38"/>
      <c r="AAE312" s="38"/>
      <c r="AAF312" s="38"/>
      <c r="AAG312" s="38"/>
      <c r="AAH312" s="38"/>
      <c r="AAI312" s="38"/>
      <c r="AAJ312" s="31">
        <f t="shared" si="26"/>
        <v>0</v>
      </c>
    </row>
    <row r="313" spans="1:712" s="5" customFormat="1" ht="12" customHeight="1" x14ac:dyDescent="0.25">
      <c r="A313" s="43" t="s">
        <v>644</v>
      </c>
      <c r="B313" s="77">
        <f t="shared" si="29"/>
        <v>0</v>
      </c>
      <c r="C313" s="69">
        <v>1</v>
      </c>
      <c r="D313" s="71">
        <v>42786</v>
      </c>
      <c r="E313" s="79">
        <v>23.17</v>
      </c>
      <c r="F313" s="79">
        <f t="shared" si="32"/>
        <v>0</v>
      </c>
      <c r="G313" s="77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  <c r="AL313" s="38"/>
      <c r="AM313" s="38"/>
      <c r="AN313" s="38"/>
      <c r="AO313" s="38"/>
      <c r="AP313" s="38"/>
      <c r="AQ313" s="38"/>
      <c r="AR313" s="38"/>
      <c r="AS313" s="38"/>
      <c r="AT313" s="38"/>
      <c r="AU313" s="38"/>
      <c r="AV313" s="38"/>
      <c r="AW313" s="38"/>
      <c r="AX313" s="38"/>
      <c r="AY313" s="38"/>
      <c r="AZ313" s="38"/>
      <c r="BA313" s="38"/>
      <c r="BB313" s="38"/>
      <c r="BC313" s="38"/>
      <c r="BD313" s="38"/>
      <c r="BE313" s="38"/>
      <c r="BF313" s="38"/>
      <c r="BG313" s="38"/>
      <c r="BH313" s="38"/>
      <c r="BI313" s="38"/>
      <c r="BJ313" s="38"/>
      <c r="BK313" s="38"/>
      <c r="BL313" s="38"/>
      <c r="BM313" s="38"/>
      <c r="BN313" s="38"/>
      <c r="BO313" s="38"/>
      <c r="BP313" s="38"/>
      <c r="BQ313" s="38"/>
      <c r="BR313" s="38"/>
      <c r="BS313" s="38"/>
      <c r="BT313" s="38"/>
      <c r="BU313" s="38"/>
      <c r="BV313" s="38"/>
      <c r="BW313" s="38"/>
      <c r="BX313" s="38"/>
      <c r="BY313" s="38"/>
      <c r="BZ313" s="38"/>
      <c r="CA313" s="38"/>
      <c r="CB313" s="38"/>
      <c r="CC313" s="38"/>
      <c r="CD313" s="38"/>
      <c r="CE313" s="38"/>
      <c r="CF313" s="38"/>
      <c r="CG313" s="38"/>
      <c r="CH313" s="38"/>
      <c r="CI313" s="38"/>
      <c r="CJ313" s="38"/>
      <c r="CK313" s="38"/>
      <c r="CL313" s="38"/>
      <c r="CM313" s="38"/>
      <c r="CN313" s="38"/>
      <c r="CO313" s="38"/>
      <c r="CP313" s="38"/>
      <c r="CQ313" s="38"/>
      <c r="CR313" s="38"/>
      <c r="CS313" s="38"/>
      <c r="CT313" s="38"/>
      <c r="CU313" s="38"/>
      <c r="CV313" s="38"/>
      <c r="CW313" s="38"/>
      <c r="CX313" s="38"/>
      <c r="CY313" s="38"/>
      <c r="CZ313" s="38"/>
      <c r="DA313" s="38"/>
      <c r="DB313" s="38"/>
      <c r="DC313" s="38"/>
      <c r="DD313" s="38"/>
      <c r="DE313" s="38"/>
      <c r="DF313" s="38"/>
      <c r="DG313" s="38"/>
      <c r="DH313" s="38"/>
      <c r="DI313" s="38"/>
      <c r="DJ313" s="38"/>
      <c r="DK313" s="38"/>
      <c r="DL313" s="38"/>
      <c r="DM313" s="38"/>
      <c r="DN313" s="38"/>
      <c r="DO313" s="38"/>
      <c r="DP313" s="38"/>
      <c r="DQ313" s="38"/>
      <c r="DR313" s="38"/>
      <c r="DS313" s="38"/>
      <c r="DT313" s="38"/>
      <c r="DU313" s="38"/>
      <c r="DV313" s="38"/>
      <c r="DW313" s="38"/>
      <c r="DX313" s="38"/>
      <c r="DY313" s="38"/>
      <c r="DZ313" s="38"/>
      <c r="EA313" s="38"/>
      <c r="EB313" s="38"/>
      <c r="EC313" s="38"/>
      <c r="ED313" s="38"/>
      <c r="EE313" s="38"/>
      <c r="EF313" s="38"/>
      <c r="EG313" s="38"/>
      <c r="EH313" s="38"/>
      <c r="EI313" s="38"/>
      <c r="EJ313" s="38"/>
      <c r="EK313" s="38"/>
      <c r="EL313" s="38"/>
      <c r="EM313" s="38"/>
      <c r="EN313" s="38"/>
      <c r="EO313" s="38"/>
      <c r="EP313" s="38"/>
      <c r="EQ313" s="38"/>
      <c r="ER313" s="38"/>
      <c r="ES313" s="38"/>
      <c r="ET313" s="38"/>
      <c r="EU313" s="38"/>
      <c r="EV313" s="38"/>
      <c r="EW313" s="38"/>
      <c r="EX313" s="38"/>
      <c r="EY313" s="38"/>
      <c r="EZ313" s="38"/>
      <c r="FA313" s="38"/>
      <c r="FB313" s="38"/>
      <c r="FC313" s="38"/>
      <c r="FD313" s="38"/>
      <c r="FE313" s="38"/>
      <c r="FF313" s="38"/>
      <c r="FG313" s="38"/>
      <c r="FH313" s="38"/>
      <c r="FI313" s="38"/>
      <c r="FJ313" s="38"/>
      <c r="FK313" s="38"/>
      <c r="FL313" s="38"/>
      <c r="FM313" s="38"/>
      <c r="FN313" s="38"/>
      <c r="FO313" s="38"/>
      <c r="FP313" s="38"/>
      <c r="FQ313" s="38"/>
      <c r="FR313" s="38"/>
      <c r="FS313" s="38"/>
      <c r="FT313" s="38"/>
      <c r="FU313" s="38"/>
      <c r="FV313" s="38"/>
      <c r="FW313" s="38"/>
      <c r="FX313" s="38"/>
      <c r="FY313" s="38"/>
      <c r="FZ313" s="38"/>
      <c r="GA313" s="38"/>
      <c r="GB313" s="38"/>
      <c r="GC313" s="38"/>
      <c r="GD313" s="38"/>
      <c r="GE313" s="38"/>
      <c r="GF313" s="38"/>
      <c r="GG313" s="38"/>
      <c r="GH313" s="38"/>
      <c r="GI313" s="38"/>
      <c r="GJ313" s="38"/>
      <c r="GK313" s="38"/>
      <c r="GL313" s="38"/>
      <c r="GM313" s="38"/>
      <c r="GN313" s="38"/>
      <c r="GO313" s="38"/>
      <c r="GP313" s="38"/>
      <c r="GQ313" s="38"/>
      <c r="GR313" s="38"/>
      <c r="GS313" s="38"/>
      <c r="GT313" s="38"/>
      <c r="GU313" s="38"/>
      <c r="GV313" s="38"/>
      <c r="GW313" s="38"/>
      <c r="GX313" s="38"/>
      <c r="GY313" s="38"/>
      <c r="GZ313" s="38"/>
      <c r="HA313" s="38"/>
      <c r="HB313" s="38"/>
      <c r="HC313" s="38"/>
      <c r="HD313" s="38"/>
      <c r="HE313" s="38"/>
      <c r="HF313" s="38"/>
      <c r="HG313" s="38"/>
      <c r="HH313" s="38"/>
      <c r="HI313" s="38"/>
      <c r="HJ313" s="38"/>
      <c r="HK313" s="38"/>
      <c r="HL313" s="38"/>
      <c r="HM313" s="38"/>
      <c r="HN313" s="38"/>
      <c r="HO313" s="38"/>
      <c r="HP313" s="38"/>
      <c r="HQ313" s="38"/>
      <c r="HR313" s="38"/>
      <c r="HS313" s="38"/>
      <c r="HT313" s="38"/>
      <c r="HU313" s="38"/>
      <c r="HV313" s="38"/>
      <c r="HW313" s="38"/>
      <c r="HX313" s="38"/>
      <c r="HY313" s="38"/>
      <c r="HZ313" s="38"/>
      <c r="IA313" s="38"/>
      <c r="IB313" s="38"/>
      <c r="IC313" s="38"/>
      <c r="ID313" s="38"/>
      <c r="IE313" s="38"/>
      <c r="IF313" s="38"/>
      <c r="IG313" s="38"/>
      <c r="IH313" s="38"/>
      <c r="II313" s="38"/>
      <c r="IJ313" s="38"/>
      <c r="IK313" s="38"/>
      <c r="IL313" s="38"/>
      <c r="IM313" s="38"/>
      <c r="IN313" s="38"/>
      <c r="IO313" s="38"/>
      <c r="IP313" s="38"/>
      <c r="IQ313" s="38"/>
      <c r="IR313" s="38"/>
      <c r="IS313" s="38"/>
      <c r="IT313" s="38"/>
      <c r="IU313" s="38"/>
      <c r="IV313" s="38"/>
      <c r="IW313" s="38"/>
      <c r="IX313" s="38"/>
      <c r="IY313" s="38"/>
      <c r="IZ313" s="38"/>
      <c r="JA313" s="38"/>
      <c r="JB313" s="38"/>
      <c r="JC313" s="38"/>
      <c r="JD313" s="38"/>
      <c r="JE313" s="38"/>
      <c r="JF313" s="38"/>
      <c r="JG313" s="38"/>
      <c r="JH313" s="38"/>
      <c r="JI313" s="38"/>
      <c r="JJ313" s="38"/>
      <c r="JK313" s="38"/>
      <c r="JL313" s="38"/>
      <c r="JM313" s="38"/>
      <c r="JN313" s="38"/>
      <c r="JO313" s="38"/>
      <c r="JP313" s="38"/>
      <c r="JQ313" s="38"/>
      <c r="JR313" s="38"/>
      <c r="JS313" s="38"/>
      <c r="JT313" s="38"/>
      <c r="JU313" s="38"/>
      <c r="JV313" s="38"/>
      <c r="JW313" s="38"/>
      <c r="JX313" s="38"/>
      <c r="JY313" s="38"/>
      <c r="JZ313" s="38"/>
      <c r="KA313" s="38"/>
      <c r="KB313" s="38"/>
      <c r="KC313" s="38"/>
      <c r="KD313" s="38"/>
      <c r="KE313" s="38"/>
      <c r="KF313" s="38"/>
      <c r="KG313" s="38"/>
      <c r="KH313" s="38"/>
      <c r="KI313" s="38"/>
      <c r="KJ313" s="38"/>
      <c r="KK313" s="38"/>
      <c r="KL313" s="38"/>
      <c r="KM313" s="38"/>
      <c r="KN313" s="38"/>
      <c r="KO313" s="38"/>
      <c r="KP313" s="38"/>
      <c r="KQ313" s="38"/>
      <c r="KR313" s="38"/>
      <c r="KS313" s="38"/>
      <c r="KT313" s="38"/>
      <c r="KU313" s="38"/>
      <c r="KV313" s="38"/>
      <c r="KW313" s="38"/>
      <c r="KX313" s="38"/>
      <c r="KY313" s="38"/>
      <c r="KZ313" s="38"/>
      <c r="LA313" s="38"/>
      <c r="LB313" s="38"/>
      <c r="LC313" s="38"/>
      <c r="LD313" s="38"/>
      <c r="LE313" s="38"/>
      <c r="LF313" s="38"/>
      <c r="LG313" s="38"/>
      <c r="LH313" s="38"/>
      <c r="LI313" s="38"/>
      <c r="LJ313" s="38"/>
      <c r="LK313" s="38"/>
      <c r="LL313" s="38"/>
      <c r="LM313" s="38"/>
      <c r="LN313" s="38"/>
      <c r="LO313" s="38"/>
      <c r="LP313" s="38"/>
      <c r="LQ313" s="38"/>
      <c r="LR313" s="38"/>
      <c r="LS313" s="38"/>
      <c r="LT313" s="38"/>
      <c r="LU313" s="38"/>
      <c r="LV313" s="38"/>
      <c r="LW313" s="38"/>
      <c r="LX313" s="38"/>
      <c r="LY313" s="38"/>
      <c r="LZ313" s="38"/>
      <c r="MA313" s="38"/>
      <c r="MB313" s="38"/>
      <c r="MC313" s="38"/>
      <c r="MD313" s="38"/>
      <c r="ME313" s="38"/>
      <c r="MF313" s="38"/>
      <c r="MG313" s="38"/>
      <c r="MH313" s="38"/>
      <c r="MI313" s="38"/>
      <c r="MJ313" s="38"/>
      <c r="MK313" s="38"/>
      <c r="ML313" s="38"/>
      <c r="MM313" s="38"/>
      <c r="MN313" s="38"/>
      <c r="MO313" s="38"/>
      <c r="MP313" s="38"/>
      <c r="MQ313" s="38"/>
      <c r="MR313" s="38"/>
      <c r="MS313" s="38"/>
      <c r="MT313" s="38"/>
      <c r="MU313" s="38"/>
      <c r="MV313" s="38"/>
      <c r="MW313" s="38"/>
      <c r="MX313" s="38"/>
      <c r="MY313" s="38"/>
      <c r="MZ313" s="38"/>
      <c r="NA313" s="38"/>
      <c r="NB313" s="38"/>
      <c r="NC313" s="38"/>
      <c r="ND313" s="38"/>
      <c r="NE313" s="38"/>
      <c r="NF313" s="38"/>
      <c r="NG313" s="38"/>
      <c r="NH313" s="38"/>
      <c r="NI313" s="38"/>
      <c r="NJ313" s="38"/>
      <c r="NK313" s="38"/>
      <c r="NL313" s="38"/>
      <c r="NM313" s="38"/>
      <c r="NN313" s="38"/>
      <c r="NO313" s="38"/>
      <c r="NP313" s="38"/>
      <c r="NQ313" s="38"/>
      <c r="NR313" s="38"/>
      <c r="NS313" s="38"/>
      <c r="NT313" s="38"/>
      <c r="NU313" s="38"/>
      <c r="NV313" s="38"/>
      <c r="NW313" s="38"/>
      <c r="NX313" s="38"/>
      <c r="NY313" s="38"/>
      <c r="NZ313" s="38"/>
      <c r="OA313" s="38"/>
      <c r="OB313" s="38"/>
      <c r="OC313" s="38"/>
      <c r="OD313" s="38"/>
      <c r="OE313" s="38"/>
      <c r="OF313" s="38"/>
      <c r="OG313" s="38"/>
      <c r="OH313" s="38"/>
      <c r="OI313" s="38"/>
      <c r="OJ313" s="38"/>
      <c r="OK313" s="38"/>
      <c r="OL313" s="38"/>
      <c r="OM313" s="38"/>
      <c r="ON313" s="38"/>
      <c r="OO313" s="38"/>
      <c r="OP313" s="38"/>
      <c r="OQ313" s="38"/>
      <c r="OR313" s="38"/>
      <c r="OS313" s="38"/>
      <c r="OT313" s="38"/>
      <c r="OU313" s="38"/>
      <c r="OV313" s="38"/>
      <c r="OW313" s="38"/>
      <c r="OX313" s="38"/>
      <c r="OY313" s="38"/>
      <c r="OZ313" s="38"/>
      <c r="PA313" s="38"/>
      <c r="PB313" s="38"/>
      <c r="PC313" s="38"/>
      <c r="PD313" s="38"/>
      <c r="PE313" s="38"/>
      <c r="PF313" s="38"/>
      <c r="PG313" s="38"/>
      <c r="PH313" s="38"/>
      <c r="PI313" s="38"/>
      <c r="PJ313" s="38"/>
      <c r="PK313" s="38"/>
      <c r="PL313" s="38"/>
      <c r="PM313" s="38"/>
      <c r="PN313" s="38"/>
      <c r="PO313" s="38"/>
      <c r="PP313" s="38"/>
      <c r="PQ313" s="38"/>
      <c r="PR313" s="38"/>
      <c r="PS313" s="38"/>
      <c r="PT313" s="38"/>
      <c r="PU313" s="38"/>
      <c r="PV313" s="38"/>
      <c r="PW313" s="38"/>
      <c r="PX313" s="38"/>
      <c r="PY313" s="38"/>
      <c r="PZ313" s="38"/>
      <c r="QA313" s="38"/>
      <c r="QB313" s="38"/>
      <c r="QC313" s="38"/>
      <c r="QD313" s="38"/>
      <c r="QE313" s="38"/>
      <c r="QF313" s="38"/>
      <c r="QG313" s="38"/>
      <c r="QH313" s="38"/>
      <c r="QI313" s="38"/>
      <c r="QJ313" s="38"/>
      <c r="QK313" s="38"/>
      <c r="QL313" s="38"/>
      <c r="QM313" s="38"/>
      <c r="QN313" s="38"/>
      <c r="QO313" s="38"/>
      <c r="QP313" s="38"/>
      <c r="QQ313" s="38"/>
      <c r="QR313" s="38"/>
      <c r="QS313" s="38"/>
      <c r="QT313" s="38"/>
      <c r="QU313" s="38"/>
      <c r="QV313" s="38"/>
      <c r="QW313" s="38"/>
      <c r="QX313" s="38"/>
      <c r="QY313" s="38"/>
      <c r="QZ313" s="38"/>
      <c r="RA313" s="38"/>
      <c r="RB313" s="38"/>
      <c r="RC313" s="38"/>
      <c r="RD313" s="38"/>
      <c r="RE313" s="38"/>
      <c r="RF313" s="38"/>
      <c r="RG313" s="38"/>
      <c r="RH313" s="38"/>
      <c r="RI313" s="38"/>
      <c r="RJ313" s="38"/>
      <c r="RK313" s="38"/>
      <c r="RL313" s="38"/>
      <c r="RM313" s="38"/>
      <c r="RN313" s="38"/>
      <c r="RO313" s="38"/>
      <c r="RP313" s="38"/>
      <c r="RQ313" s="38"/>
      <c r="RR313" s="38"/>
      <c r="RS313" s="38"/>
      <c r="RT313" s="38"/>
      <c r="RU313" s="38"/>
      <c r="RV313" s="38"/>
      <c r="RW313" s="38"/>
      <c r="RX313" s="38"/>
      <c r="RY313" s="38"/>
      <c r="RZ313" s="38"/>
      <c r="SA313" s="38"/>
      <c r="SB313" s="38"/>
      <c r="SC313" s="38"/>
      <c r="SD313" s="38"/>
      <c r="SE313" s="38"/>
      <c r="SF313" s="38"/>
      <c r="SG313" s="38"/>
      <c r="SH313" s="38"/>
      <c r="SI313" s="38"/>
      <c r="SJ313" s="38"/>
      <c r="SK313" s="38"/>
      <c r="SL313" s="38"/>
      <c r="SM313" s="38"/>
      <c r="SN313" s="38"/>
      <c r="SO313" s="38"/>
      <c r="SP313" s="38"/>
      <c r="SQ313" s="38"/>
      <c r="SR313" s="38"/>
      <c r="SS313" s="38"/>
      <c r="ST313" s="38"/>
      <c r="SU313" s="38"/>
      <c r="SV313" s="38"/>
      <c r="SW313" s="38"/>
      <c r="SX313" s="38"/>
      <c r="SY313" s="38"/>
      <c r="SZ313" s="38"/>
      <c r="TA313" s="38"/>
      <c r="TB313" s="38"/>
      <c r="TC313" s="38"/>
      <c r="TD313" s="38"/>
      <c r="TE313" s="38"/>
      <c r="TF313" s="38"/>
      <c r="TG313" s="38"/>
      <c r="TH313" s="38"/>
      <c r="TI313" s="38"/>
      <c r="TJ313" s="38"/>
      <c r="TK313" s="38"/>
      <c r="TL313" s="38"/>
      <c r="TM313" s="38"/>
      <c r="TN313" s="38"/>
      <c r="TO313" s="38"/>
      <c r="TP313" s="38"/>
      <c r="TQ313" s="38"/>
      <c r="TR313" s="38"/>
      <c r="TS313" s="38"/>
      <c r="TT313" s="38"/>
      <c r="TU313" s="38"/>
      <c r="TV313" s="38"/>
      <c r="TW313" s="38"/>
      <c r="TX313" s="38"/>
      <c r="TY313" s="38"/>
      <c r="TZ313" s="38"/>
      <c r="UA313" s="38"/>
      <c r="UB313" s="38"/>
      <c r="UC313" s="38"/>
      <c r="UD313" s="38"/>
      <c r="UE313" s="38"/>
      <c r="UF313" s="38"/>
      <c r="UG313" s="38"/>
      <c r="UH313" s="38"/>
      <c r="UI313" s="38"/>
      <c r="UJ313" s="38"/>
      <c r="UK313" s="38"/>
      <c r="UL313" s="38"/>
      <c r="UM313" s="38"/>
      <c r="UN313" s="38"/>
      <c r="UO313" s="38"/>
      <c r="UP313" s="38"/>
      <c r="UQ313" s="38"/>
      <c r="UR313" s="38"/>
      <c r="US313" s="38"/>
      <c r="UT313" s="38"/>
      <c r="UU313" s="38"/>
      <c r="UV313" s="38"/>
      <c r="UW313" s="38"/>
      <c r="UX313" s="38"/>
      <c r="UY313" s="38"/>
      <c r="UZ313" s="38"/>
      <c r="VA313" s="38"/>
      <c r="VB313" s="38"/>
      <c r="VC313" s="38"/>
      <c r="VD313" s="38"/>
      <c r="VE313" s="38"/>
      <c r="VF313" s="38"/>
      <c r="VG313" s="38"/>
      <c r="VH313" s="38"/>
      <c r="VI313" s="38"/>
      <c r="VJ313" s="38"/>
      <c r="VK313" s="38"/>
      <c r="VL313" s="38"/>
      <c r="VM313" s="38"/>
      <c r="VN313" s="38"/>
      <c r="VO313" s="38"/>
      <c r="VP313" s="38"/>
      <c r="VQ313" s="38"/>
      <c r="VR313" s="38"/>
      <c r="VS313" s="38"/>
      <c r="VT313" s="38"/>
      <c r="VU313" s="38"/>
      <c r="VV313" s="38"/>
      <c r="VW313" s="38"/>
      <c r="VX313" s="38"/>
      <c r="VY313" s="38"/>
      <c r="VZ313" s="38"/>
      <c r="WA313" s="38"/>
      <c r="WB313" s="38"/>
      <c r="WC313" s="38"/>
      <c r="WD313" s="38"/>
      <c r="WE313" s="38"/>
      <c r="WF313" s="38"/>
      <c r="WG313" s="38"/>
      <c r="WH313" s="38"/>
      <c r="WI313" s="38"/>
      <c r="WJ313" s="38"/>
      <c r="WK313" s="38"/>
      <c r="WL313" s="38"/>
      <c r="WM313" s="38"/>
      <c r="WN313" s="38"/>
      <c r="WO313" s="38"/>
      <c r="WP313" s="38"/>
      <c r="WQ313" s="38"/>
      <c r="WR313" s="38"/>
      <c r="WS313" s="38"/>
      <c r="WT313" s="38"/>
      <c r="WU313" s="38"/>
      <c r="WV313" s="38"/>
      <c r="WW313" s="38"/>
      <c r="WX313" s="38"/>
      <c r="WY313" s="38"/>
      <c r="WZ313" s="38"/>
      <c r="XA313" s="38"/>
      <c r="XB313" s="38"/>
      <c r="XC313" s="38"/>
      <c r="XD313" s="38"/>
      <c r="XE313" s="38"/>
      <c r="XF313" s="38"/>
      <c r="XG313" s="38"/>
      <c r="XH313" s="38"/>
      <c r="XI313" s="38"/>
      <c r="XJ313" s="38"/>
      <c r="XK313" s="38"/>
      <c r="XL313" s="38"/>
      <c r="XM313" s="38"/>
      <c r="XN313" s="38"/>
      <c r="XO313" s="38"/>
      <c r="XP313" s="38"/>
      <c r="XQ313" s="38"/>
      <c r="XR313" s="38"/>
      <c r="XS313" s="38"/>
      <c r="XT313" s="38"/>
      <c r="XU313" s="38"/>
      <c r="XV313" s="38"/>
      <c r="XW313" s="38"/>
      <c r="XX313" s="38"/>
      <c r="XY313" s="38"/>
      <c r="XZ313" s="38"/>
      <c r="YA313" s="38"/>
      <c r="YB313" s="38"/>
      <c r="YC313" s="38"/>
      <c r="YD313" s="38"/>
      <c r="YE313" s="38"/>
      <c r="YF313" s="38"/>
      <c r="YG313" s="38"/>
      <c r="YH313" s="38"/>
      <c r="YI313" s="38"/>
      <c r="YJ313" s="38"/>
      <c r="YK313" s="38"/>
      <c r="YL313" s="38"/>
      <c r="YM313" s="38"/>
      <c r="YN313" s="38"/>
      <c r="YO313" s="38"/>
      <c r="YP313" s="38"/>
      <c r="YQ313" s="38"/>
      <c r="YR313" s="38"/>
      <c r="YS313" s="38"/>
      <c r="YT313" s="38"/>
      <c r="YU313" s="38"/>
      <c r="YV313" s="38"/>
      <c r="YW313" s="38"/>
      <c r="YX313" s="38"/>
      <c r="YY313" s="38"/>
      <c r="YZ313" s="38"/>
      <c r="ZA313" s="38"/>
      <c r="ZB313" s="38"/>
      <c r="ZC313" s="38"/>
      <c r="ZD313" s="38"/>
      <c r="ZE313" s="38"/>
      <c r="ZF313" s="38"/>
      <c r="ZG313" s="38"/>
      <c r="ZH313" s="38"/>
      <c r="ZI313" s="38"/>
      <c r="ZJ313" s="38"/>
      <c r="ZK313" s="38"/>
      <c r="ZL313" s="38"/>
      <c r="ZM313" s="38"/>
      <c r="ZN313" s="38"/>
      <c r="ZO313" s="38"/>
      <c r="ZP313" s="38"/>
      <c r="ZQ313" s="38"/>
      <c r="ZR313" s="38"/>
      <c r="ZS313" s="38"/>
      <c r="ZT313" s="38"/>
      <c r="ZU313" s="38"/>
      <c r="ZV313" s="38"/>
      <c r="ZW313" s="38"/>
      <c r="ZX313" s="38"/>
      <c r="ZY313" s="38"/>
      <c r="ZZ313" s="38"/>
      <c r="AAA313" s="38"/>
      <c r="AAB313" s="38"/>
      <c r="AAC313" s="38"/>
      <c r="AAD313" s="38"/>
      <c r="AAE313" s="38"/>
      <c r="AAF313" s="38"/>
      <c r="AAG313" s="38"/>
      <c r="AAH313" s="38"/>
      <c r="AAI313" s="38"/>
      <c r="AAJ313" s="31">
        <f t="shared" si="26"/>
        <v>0</v>
      </c>
    </row>
    <row r="314" spans="1:712" s="5" customFormat="1" ht="12" customHeight="1" x14ac:dyDescent="0.25">
      <c r="A314" s="43" t="s">
        <v>637</v>
      </c>
      <c r="B314" s="77">
        <f t="shared" si="29"/>
        <v>0</v>
      </c>
      <c r="C314" s="69">
        <v>1</v>
      </c>
      <c r="D314" s="71">
        <v>43402</v>
      </c>
      <c r="E314" s="79">
        <v>24.28</v>
      </c>
      <c r="F314" s="79">
        <f t="shared" si="32"/>
        <v>0</v>
      </c>
      <c r="G314" s="77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  <c r="AL314" s="38"/>
      <c r="AM314" s="38"/>
      <c r="AN314" s="38"/>
      <c r="AO314" s="38"/>
      <c r="AP314" s="38"/>
      <c r="AQ314" s="38"/>
      <c r="AR314" s="38"/>
      <c r="AS314" s="38"/>
      <c r="AT314" s="38"/>
      <c r="AU314" s="38"/>
      <c r="AV314" s="38"/>
      <c r="AW314" s="38"/>
      <c r="AX314" s="38"/>
      <c r="AY314" s="38"/>
      <c r="AZ314" s="38"/>
      <c r="BA314" s="38"/>
      <c r="BB314" s="38"/>
      <c r="BC314" s="38"/>
      <c r="BD314" s="38"/>
      <c r="BE314" s="38"/>
      <c r="BF314" s="38"/>
      <c r="BG314" s="38"/>
      <c r="BH314" s="38"/>
      <c r="BI314" s="38"/>
      <c r="BJ314" s="38"/>
      <c r="BK314" s="38"/>
      <c r="BL314" s="38"/>
      <c r="BM314" s="38"/>
      <c r="BN314" s="38"/>
      <c r="BO314" s="38"/>
      <c r="BP314" s="38"/>
      <c r="BQ314" s="38"/>
      <c r="BR314" s="38"/>
      <c r="BS314" s="38"/>
      <c r="BT314" s="38"/>
      <c r="BU314" s="38"/>
      <c r="BV314" s="38"/>
      <c r="BW314" s="38"/>
      <c r="BX314" s="38"/>
      <c r="BY314" s="38"/>
      <c r="BZ314" s="38"/>
      <c r="CA314" s="38"/>
      <c r="CB314" s="38"/>
      <c r="CC314" s="38"/>
      <c r="CD314" s="38"/>
      <c r="CE314" s="38"/>
      <c r="CF314" s="38"/>
      <c r="CG314" s="38"/>
      <c r="CH314" s="38"/>
      <c r="CI314" s="38"/>
      <c r="CJ314" s="38"/>
      <c r="CK314" s="38"/>
      <c r="CL314" s="38"/>
      <c r="CM314" s="38"/>
      <c r="CN314" s="38"/>
      <c r="CO314" s="38"/>
      <c r="CP314" s="38"/>
      <c r="CQ314" s="38"/>
      <c r="CR314" s="38"/>
      <c r="CS314" s="38"/>
      <c r="CT314" s="38"/>
      <c r="CU314" s="38"/>
      <c r="CV314" s="38"/>
      <c r="CW314" s="38"/>
      <c r="CX314" s="38"/>
      <c r="CY314" s="38"/>
      <c r="CZ314" s="38"/>
      <c r="DA314" s="38"/>
      <c r="DB314" s="38"/>
      <c r="DC314" s="38"/>
      <c r="DD314" s="38"/>
      <c r="DE314" s="38"/>
      <c r="DF314" s="38"/>
      <c r="DG314" s="38"/>
      <c r="DH314" s="38"/>
      <c r="DI314" s="38"/>
      <c r="DJ314" s="38"/>
      <c r="DK314" s="38"/>
      <c r="DL314" s="38"/>
      <c r="DM314" s="38"/>
      <c r="DN314" s="38"/>
      <c r="DO314" s="38"/>
      <c r="DP314" s="38"/>
      <c r="DQ314" s="38"/>
      <c r="DR314" s="38"/>
      <c r="DS314" s="38"/>
      <c r="DT314" s="38"/>
      <c r="DU314" s="38"/>
      <c r="DV314" s="38"/>
      <c r="DW314" s="38"/>
      <c r="DX314" s="38"/>
      <c r="DY314" s="38"/>
      <c r="DZ314" s="38"/>
      <c r="EA314" s="38"/>
      <c r="EB314" s="38"/>
      <c r="EC314" s="38"/>
      <c r="ED314" s="38"/>
      <c r="EE314" s="38"/>
      <c r="EF314" s="38"/>
      <c r="EG314" s="38"/>
      <c r="EH314" s="38"/>
      <c r="EI314" s="38"/>
      <c r="EJ314" s="38"/>
      <c r="EK314" s="38"/>
      <c r="EL314" s="38"/>
      <c r="EM314" s="38"/>
      <c r="EN314" s="38"/>
      <c r="EO314" s="38"/>
      <c r="EP314" s="38"/>
      <c r="EQ314" s="38"/>
      <c r="ER314" s="38"/>
      <c r="ES314" s="38"/>
      <c r="ET314" s="38"/>
      <c r="EU314" s="38"/>
      <c r="EV314" s="38"/>
      <c r="EW314" s="38"/>
      <c r="EX314" s="38"/>
      <c r="EY314" s="38"/>
      <c r="EZ314" s="38"/>
      <c r="FA314" s="38"/>
      <c r="FB314" s="38"/>
      <c r="FC314" s="38"/>
      <c r="FD314" s="38"/>
      <c r="FE314" s="38"/>
      <c r="FF314" s="38"/>
      <c r="FG314" s="38"/>
      <c r="FH314" s="38"/>
      <c r="FI314" s="38"/>
      <c r="FJ314" s="38"/>
      <c r="FK314" s="38"/>
      <c r="FL314" s="38"/>
      <c r="FM314" s="38"/>
      <c r="FN314" s="38"/>
      <c r="FO314" s="38"/>
      <c r="FP314" s="38"/>
      <c r="FQ314" s="38"/>
      <c r="FR314" s="38"/>
      <c r="FS314" s="38"/>
      <c r="FT314" s="38"/>
      <c r="FU314" s="38"/>
      <c r="FV314" s="38"/>
      <c r="FW314" s="38"/>
      <c r="FX314" s="38"/>
      <c r="FY314" s="38"/>
      <c r="FZ314" s="38"/>
      <c r="GA314" s="38"/>
      <c r="GB314" s="38"/>
      <c r="GC314" s="38"/>
      <c r="GD314" s="38"/>
      <c r="GE314" s="38"/>
      <c r="GF314" s="38"/>
      <c r="GG314" s="38"/>
      <c r="GH314" s="38"/>
      <c r="GI314" s="38"/>
      <c r="GJ314" s="38"/>
      <c r="GK314" s="38"/>
      <c r="GL314" s="38"/>
      <c r="GM314" s="38"/>
      <c r="GN314" s="38"/>
      <c r="GO314" s="38"/>
      <c r="GP314" s="38"/>
      <c r="GQ314" s="38"/>
      <c r="GR314" s="38"/>
      <c r="GS314" s="38"/>
      <c r="GT314" s="38"/>
      <c r="GU314" s="38"/>
      <c r="GV314" s="38"/>
      <c r="GW314" s="38"/>
      <c r="GX314" s="38"/>
      <c r="GY314" s="38"/>
      <c r="GZ314" s="38"/>
      <c r="HA314" s="38"/>
      <c r="HB314" s="38"/>
      <c r="HC314" s="38"/>
      <c r="HD314" s="38"/>
      <c r="HE314" s="38"/>
      <c r="HF314" s="38"/>
      <c r="HG314" s="38"/>
      <c r="HH314" s="38"/>
      <c r="HI314" s="38"/>
      <c r="HJ314" s="38"/>
      <c r="HK314" s="38"/>
      <c r="HL314" s="38"/>
      <c r="HM314" s="38"/>
      <c r="HN314" s="38"/>
      <c r="HO314" s="38"/>
      <c r="HP314" s="38"/>
      <c r="HQ314" s="38"/>
      <c r="HR314" s="38"/>
      <c r="HS314" s="38"/>
      <c r="HT314" s="38"/>
      <c r="HU314" s="38"/>
      <c r="HV314" s="38"/>
      <c r="HW314" s="38"/>
      <c r="HX314" s="38"/>
      <c r="HY314" s="38"/>
      <c r="HZ314" s="38"/>
      <c r="IA314" s="38"/>
      <c r="IB314" s="38"/>
      <c r="IC314" s="38"/>
      <c r="ID314" s="38"/>
      <c r="IE314" s="38"/>
      <c r="IF314" s="38"/>
      <c r="IG314" s="38"/>
      <c r="IH314" s="38"/>
      <c r="II314" s="38"/>
      <c r="IJ314" s="38"/>
      <c r="IK314" s="38"/>
      <c r="IL314" s="38"/>
      <c r="IM314" s="38"/>
      <c r="IN314" s="38"/>
      <c r="IO314" s="38"/>
      <c r="IP314" s="38"/>
      <c r="IQ314" s="38"/>
      <c r="IR314" s="38"/>
      <c r="IS314" s="38"/>
      <c r="IT314" s="38"/>
      <c r="IU314" s="38"/>
      <c r="IV314" s="38"/>
      <c r="IW314" s="38"/>
      <c r="IX314" s="38"/>
      <c r="IY314" s="38"/>
      <c r="IZ314" s="38"/>
      <c r="JA314" s="38"/>
      <c r="JB314" s="38"/>
      <c r="JC314" s="38"/>
      <c r="JD314" s="38"/>
      <c r="JE314" s="38"/>
      <c r="JF314" s="38"/>
      <c r="JG314" s="38"/>
      <c r="JH314" s="38"/>
      <c r="JI314" s="38"/>
      <c r="JJ314" s="38"/>
      <c r="JK314" s="38"/>
      <c r="JL314" s="38"/>
      <c r="JM314" s="38"/>
      <c r="JN314" s="38"/>
      <c r="JO314" s="38"/>
      <c r="JP314" s="38"/>
      <c r="JQ314" s="38"/>
      <c r="JR314" s="38"/>
      <c r="JS314" s="38"/>
      <c r="JT314" s="38"/>
      <c r="JU314" s="38"/>
      <c r="JV314" s="38"/>
      <c r="JW314" s="38"/>
      <c r="JX314" s="38"/>
      <c r="JY314" s="38"/>
      <c r="JZ314" s="38"/>
      <c r="KA314" s="38"/>
      <c r="KB314" s="38"/>
      <c r="KC314" s="38"/>
      <c r="KD314" s="38"/>
      <c r="KE314" s="38"/>
      <c r="KF314" s="38"/>
      <c r="KG314" s="38"/>
      <c r="KH314" s="38"/>
      <c r="KI314" s="38"/>
      <c r="KJ314" s="38"/>
      <c r="KK314" s="38"/>
      <c r="KL314" s="38"/>
      <c r="KM314" s="38"/>
      <c r="KN314" s="38"/>
      <c r="KO314" s="38"/>
      <c r="KP314" s="38"/>
      <c r="KQ314" s="38"/>
      <c r="KR314" s="38"/>
      <c r="KS314" s="38"/>
      <c r="KT314" s="38"/>
      <c r="KU314" s="38"/>
      <c r="KV314" s="38"/>
      <c r="KW314" s="38"/>
      <c r="KX314" s="38"/>
      <c r="KY314" s="38"/>
      <c r="KZ314" s="38"/>
      <c r="LA314" s="38"/>
      <c r="LB314" s="38"/>
      <c r="LC314" s="38"/>
      <c r="LD314" s="38"/>
      <c r="LE314" s="38"/>
      <c r="LF314" s="38"/>
      <c r="LG314" s="38"/>
      <c r="LH314" s="38"/>
      <c r="LI314" s="38"/>
      <c r="LJ314" s="38"/>
      <c r="LK314" s="38"/>
      <c r="LL314" s="38"/>
      <c r="LM314" s="38"/>
      <c r="LN314" s="38"/>
      <c r="LO314" s="38"/>
      <c r="LP314" s="38"/>
      <c r="LQ314" s="38"/>
      <c r="LR314" s="38"/>
      <c r="LS314" s="38"/>
      <c r="LT314" s="38"/>
      <c r="LU314" s="38"/>
      <c r="LV314" s="38"/>
      <c r="LW314" s="38"/>
      <c r="LX314" s="38"/>
      <c r="LY314" s="38"/>
      <c r="LZ314" s="38"/>
      <c r="MA314" s="38"/>
      <c r="MB314" s="38"/>
      <c r="MC314" s="38"/>
      <c r="MD314" s="38"/>
      <c r="ME314" s="38"/>
      <c r="MF314" s="38"/>
      <c r="MG314" s="38"/>
      <c r="MH314" s="38"/>
      <c r="MI314" s="38"/>
      <c r="MJ314" s="38"/>
      <c r="MK314" s="38"/>
      <c r="ML314" s="38"/>
      <c r="MM314" s="38"/>
      <c r="MN314" s="38"/>
      <c r="MO314" s="38"/>
      <c r="MP314" s="38"/>
      <c r="MQ314" s="38"/>
      <c r="MR314" s="38"/>
      <c r="MS314" s="38"/>
      <c r="MT314" s="38"/>
      <c r="MU314" s="38"/>
      <c r="MV314" s="38"/>
      <c r="MW314" s="38"/>
      <c r="MX314" s="38"/>
      <c r="MY314" s="38"/>
      <c r="MZ314" s="38"/>
      <c r="NA314" s="38"/>
      <c r="NB314" s="38"/>
      <c r="NC314" s="38"/>
      <c r="ND314" s="38"/>
      <c r="NE314" s="38"/>
      <c r="NF314" s="38"/>
      <c r="NG314" s="38"/>
      <c r="NH314" s="38"/>
      <c r="NI314" s="38"/>
      <c r="NJ314" s="38"/>
      <c r="NK314" s="38"/>
      <c r="NL314" s="38"/>
      <c r="NM314" s="38"/>
      <c r="NN314" s="38"/>
      <c r="NO314" s="38"/>
      <c r="NP314" s="38"/>
      <c r="NQ314" s="38"/>
      <c r="NR314" s="38"/>
      <c r="NS314" s="38"/>
      <c r="NT314" s="38"/>
      <c r="NU314" s="38"/>
      <c r="NV314" s="38"/>
      <c r="NW314" s="38"/>
      <c r="NX314" s="38"/>
      <c r="NY314" s="38"/>
      <c r="NZ314" s="38"/>
      <c r="OA314" s="38"/>
      <c r="OB314" s="38"/>
      <c r="OC314" s="38"/>
      <c r="OD314" s="38"/>
      <c r="OE314" s="38"/>
      <c r="OF314" s="38"/>
      <c r="OG314" s="38"/>
      <c r="OH314" s="38"/>
      <c r="OI314" s="38"/>
      <c r="OJ314" s="38"/>
      <c r="OK314" s="38"/>
      <c r="OL314" s="38"/>
      <c r="OM314" s="38"/>
      <c r="ON314" s="38"/>
      <c r="OO314" s="38"/>
      <c r="OP314" s="38"/>
      <c r="OQ314" s="38"/>
      <c r="OR314" s="38"/>
      <c r="OS314" s="38"/>
      <c r="OT314" s="38"/>
      <c r="OU314" s="38"/>
      <c r="OV314" s="38"/>
      <c r="OW314" s="38"/>
      <c r="OX314" s="38"/>
      <c r="OY314" s="38"/>
      <c r="OZ314" s="38"/>
      <c r="PA314" s="38"/>
      <c r="PB314" s="38"/>
      <c r="PC314" s="38"/>
      <c r="PD314" s="38"/>
      <c r="PE314" s="38"/>
      <c r="PF314" s="38"/>
      <c r="PG314" s="38"/>
      <c r="PH314" s="38"/>
      <c r="PI314" s="38"/>
      <c r="PJ314" s="38"/>
      <c r="PK314" s="38"/>
      <c r="PL314" s="38"/>
      <c r="PM314" s="38"/>
      <c r="PN314" s="38"/>
      <c r="PO314" s="38"/>
      <c r="PP314" s="38"/>
      <c r="PQ314" s="38"/>
      <c r="PR314" s="38"/>
      <c r="PS314" s="38"/>
      <c r="PT314" s="38"/>
      <c r="PU314" s="38"/>
      <c r="PV314" s="38"/>
      <c r="PW314" s="38"/>
      <c r="PX314" s="38"/>
      <c r="PY314" s="38"/>
      <c r="PZ314" s="38"/>
      <c r="QA314" s="38"/>
      <c r="QB314" s="38"/>
      <c r="QC314" s="38"/>
      <c r="QD314" s="38"/>
      <c r="QE314" s="38"/>
      <c r="QF314" s="38"/>
      <c r="QG314" s="38"/>
      <c r="QH314" s="38"/>
      <c r="QI314" s="38"/>
      <c r="QJ314" s="38"/>
      <c r="QK314" s="38"/>
      <c r="QL314" s="38"/>
      <c r="QM314" s="38"/>
      <c r="QN314" s="38"/>
      <c r="QO314" s="38"/>
      <c r="QP314" s="38"/>
      <c r="QQ314" s="38"/>
      <c r="QR314" s="38"/>
      <c r="QS314" s="38"/>
      <c r="QT314" s="38"/>
      <c r="QU314" s="38"/>
      <c r="QV314" s="38"/>
      <c r="QW314" s="38"/>
      <c r="QX314" s="38"/>
      <c r="QY314" s="38"/>
      <c r="QZ314" s="38"/>
      <c r="RA314" s="38"/>
      <c r="RB314" s="38"/>
      <c r="RC314" s="38"/>
      <c r="RD314" s="38"/>
      <c r="RE314" s="38"/>
      <c r="RF314" s="38"/>
      <c r="RG314" s="38"/>
      <c r="RH314" s="38"/>
      <c r="RI314" s="38"/>
      <c r="RJ314" s="38"/>
      <c r="RK314" s="38"/>
      <c r="RL314" s="38"/>
      <c r="RM314" s="38"/>
      <c r="RN314" s="38"/>
      <c r="RO314" s="38"/>
      <c r="RP314" s="38"/>
      <c r="RQ314" s="38"/>
      <c r="RR314" s="38"/>
      <c r="RS314" s="38"/>
      <c r="RT314" s="38"/>
      <c r="RU314" s="38"/>
      <c r="RV314" s="38"/>
      <c r="RW314" s="38"/>
      <c r="RX314" s="38"/>
      <c r="RY314" s="38"/>
      <c r="RZ314" s="38"/>
      <c r="SA314" s="38"/>
      <c r="SB314" s="38"/>
      <c r="SC314" s="38"/>
      <c r="SD314" s="38"/>
      <c r="SE314" s="38"/>
      <c r="SF314" s="38"/>
      <c r="SG314" s="38"/>
      <c r="SH314" s="38"/>
      <c r="SI314" s="38"/>
      <c r="SJ314" s="38"/>
      <c r="SK314" s="38"/>
      <c r="SL314" s="38"/>
      <c r="SM314" s="38"/>
      <c r="SN314" s="38"/>
      <c r="SO314" s="38"/>
      <c r="SP314" s="38"/>
      <c r="SQ314" s="38"/>
      <c r="SR314" s="38"/>
      <c r="SS314" s="38"/>
      <c r="ST314" s="38"/>
      <c r="SU314" s="38"/>
      <c r="SV314" s="38"/>
      <c r="SW314" s="38"/>
      <c r="SX314" s="38"/>
      <c r="SY314" s="38"/>
      <c r="SZ314" s="38"/>
      <c r="TA314" s="38"/>
      <c r="TB314" s="38"/>
      <c r="TC314" s="38"/>
      <c r="TD314" s="38"/>
      <c r="TE314" s="38"/>
      <c r="TF314" s="38"/>
      <c r="TG314" s="38"/>
      <c r="TH314" s="38"/>
      <c r="TI314" s="38"/>
      <c r="TJ314" s="38"/>
      <c r="TK314" s="38"/>
      <c r="TL314" s="38"/>
      <c r="TM314" s="38"/>
      <c r="TN314" s="38"/>
      <c r="TO314" s="38"/>
      <c r="TP314" s="38"/>
      <c r="TQ314" s="38"/>
      <c r="TR314" s="38"/>
      <c r="TS314" s="38"/>
      <c r="TT314" s="38"/>
      <c r="TU314" s="38"/>
      <c r="TV314" s="38"/>
      <c r="TW314" s="38"/>
      <c r="TX314" s="38"/>
      <c r="TY314" s="38"/>
      <c r="TZ314" s="38"/>
      <c r="UA314" s="38"/>
      <c r="UB314" s="38"/>
      <c r="UC314" s="38"/>
      <c r="UD314" s="38"/>
      <c r="UE314" s="38"/>
      <c r="UF314" s="38"/>
      <c r="UG314" s="38"/>
      <c r="UH314" s="38"/>
      <c r="UI314" s="38"/>
      <c r="UJ314" s="38"/>
      <c r="UK314" s="38"/>
      <c r="UL314" s="38"/>
      <c r="UM314" s="38"/>
      <c r="UN314" s="38"/>
      <c r="UO314" s="38"/>
      <c r="UP314" s="38"/>
      <c r="UQ314" s="38"/>
      <c r="UR314" s="38"/>
      <c r="US314" s="38"/>
      <c r="UT314" s="38"/>
      <c r="UU314" s="38">
        <v>1</v>
      </c>
      <c r="UV314" s="38"/>
      <c r="UW314" s="38"/>
      <c r="UX314" s="38"/>
      <c r="UY314" s="38">
        <v>1</v>
      </c>
      <c r="UZ314" s="38"/>
      <c r="VA314" s="38"/>
      <c r="VB314" s="38"/>
      <c r="VC314" s="38"/>
      <c r="VD314" s="38"/>
      <c r="VE314" s="38"/>
      <c r="VF314" s="38"/>
      <c r="VG314" s="38"/>
      <c r="VH314" s="38"/>
      <c r="VI314" s="38"/>
      <c r="VJ314" s="38"/>
      <c r="VK314" s="38"/>
      <c r="VL314" s="38"/>
      <c r="VM314" s="38"/>
      <c r="VN314" s="38"/>
      <c r="VO314" s="38"/>
      <c r="VP314" s="38"/>
      <c r="VQ314" s="38"/>
      <c r="VR314" s="38"/>
      <c r="VS314" s="38"/>
      <c r="VT314" s="38"/>
      <c r="VU314" s="38"/>
      <c r="VV314" s="38"/>
      <c r="VW314" s="38"/>
      <c r="VX314" s="38"/>
      <c r="VY314" s="38"/>
      <c r="VZ314" s="38"/>
      <c r="WA314" s="38"/>
      <c r="WB314" s="38"/>
      <c r="WC314" s="38"/>
      <c r="WD314" s="38"/>
      <c r="WE314" s="38"/>
      <c r="WF314" s="38"/>
      <c r="WG314" s="38"/>
      <c r="WH314" s="38"/>
      <c r="WI314" s="38"/>
      <c r="WJ314" s="38"/>
      <c r="WK314" s="38"/>
      <c r="WL314" s="38"/>
      <c r="WM314" s="38"/>
      <c r="WN314" s="38"/>
      <c r="WO314" s="38"/>
      <c r="WP314" s="38"/>
      <c r="WQ314" s="38"/>
      <c r="WR314" s="38"/>
      <c r="WS314" s="38"/>
      <c r="WT314" s="38"/>
      <c r="WU314" s="38"/>
      <c r="WV314" s="38"/>
      <c r="WW314" s="38"/>
      <c r="WX314" s="38"/>
      <c r="WY314" s="38"/>
      <c r="WZ314" s="38"/>
      <c r="XA314" s="38"/>
      <c r="XB314" s="38"/>
      <c r="XC314" s="38"/>
      <c r="XD314" s="38"/>
      <c r="XE314" s="38"/>
      <c r="XF314" s="38"/>
      <c r="XG314" s="38"/>
      <c r="XH314" s="38"/>
      <c r="XI314" s="38"/>
      <c r="XJ314" s="38"/>
      <c r="XK314" s="38"/>
      <c r="XL314" s="38"/>
      <c r="XM314" s="38"/>
      <c r="XN314" s="38"/>
      <c r="XO314" s="38"/>
      <c r="XP314" s="38"/>
      <c r="XQ314" s="38"/>
      <c r="XR314" s="38"/>
      <c r="XS314" s="38"/>
      <c r="XT314" s="38"/>
      <c r="XU314" s="38"/>
      <c r="XV314" s="38"/>
      <c r="XW314" s="38"/>
      <c r="XX314" s="38"/>
      <c r="XY314" s="38"/>
      <c r="XZ314" s="38"/>
      <c r="YA314" s="38"/>
      <c r="YB314" s="38"/>
      <c r="YC314" s="38"/>
      <c r="YD314" s="38"/>
      <c r="YE314" s="38"/>
      <c r="YF314" s="38"/>
      <c r="YG314" s="38"/>
      <c r="YH314" s="38"/>
      <c r="YI314" s="38"/>
      <c r="YJ314" s="38"/>
      <c r="YK314" s="38"/>
      <c r="YL314" s="38"/>
      <c r="YM314" s="38"/>
      <c r="YN314" s="38"/>
      <c r="YO314" s="38"/>
      <c r="YP314" s="38"/>
      <c r="YQ314" s="38"/>
      <c r="YR314" s="38"/>
      <c r="YS314" s="38"/>
      <c r="YT314" s="38"/>
      <c r="YU314" s="38"/>
      <c r="YV314" s="38"/>
      <c r="YW314" s="38"/>
      <c r="YX314" s="38"/>
      <c r="YY314" s="38"/>
      <c r="YZ314" s="38"/>
      <c r="ZA314" s="38"/>
      <c r="ZB314" s="38"/>
      <c r="ZC314" s="38"/>
      <c r="ZD314" s="38"/>
      <c r="ZE314" s="38"/>
      <c r="ZF314" s="38"/>
      <c r="ZG314" s="38"/>
      <c r="ZH314" s="38"/>
      <c r="ZI314" s="38"/>
      <c r="ZJ314" s="38"/>
      <c r="ZK314" s="38"/>
      <c r="ZL314" s="38"/>
      <c r="ZM314" s="38"/>
      <c r="ZN314" s="38"/>
      <c r="ZO314" s="38"/>
      <c r="ZP314" s="38"/>
      <c r="ZQ314" s="38"/>
      <c r="ZR314" s="38"/>
      <c r="ZS314" s="38"/>
      <c r="ZT314" s="38"/>
      <c r="ZU314" s="38"/>
      <c r="ZV314" s="38"/>
      <c r="ZW314" s="38"/>
      <c r="ZX314" s="38"/>
      <c r="ZY314" s="38"/>
      <c r="ZZ314" s="38"/>
      <c r="AAA314" s="38"/>
      <c r="AAB314" s="38"/>
      <c r="AAC314" s="38"/>
      <c r="AAD314" s="38"/>
      <c r="AAE314" s="38"/>
      <c r="AAF314" s="38"/>
      <c r="AAG314" s="38"/>
      <c r="AAH314" s="38"/>
      <c r="AAI314" s="38"/>
      <c r="AAJ314" s="31">
        <f t="shared" si="26"/>
        <v>0</v>
      </c>
    </row>
    <row r="315" spans="1:712" s="5" customFormat="1" ht="12" customHeight="1" x14ac:dyDescent="0.25">
      <c r="A315" s="43" t="s">
        <v>638</v>
      </c>
      <c r="B315" s="77">
        <f t="shared" si="29"/>
        <v>0</v>
      </c>
      <c r="C315" s="69">
        <v>1</v>
      </c>
      <c r="D315" s="71">
        <v>43402</v>
      </c>
      <c r="E315" s="79">
        <v>24.28</v>
      </c>
      <c r="F315" s="79">
        <f t="shared" si="32"/>
        <v>0</v>
      </c>
      <c r="G315" s="77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  <c r="AL315" s="38"/>
      <c r="AM315" s="38"/>
      <c r="AN315" s="38"/>
      <c r="AO315" s="38"/>
      <c r="AP315" s="38"/>
      <c r="AQ315" s="38"/>
      <c r="AR315" s="38"/>
      <c r="AS315" s="38"/>
      <c r="AT315" s="38"/>
      <c r="AU315" s="38"/>
      <c r="AV315" s="38"/>
      <c r="AW315" s="38"/>
      <c r="AX315" s="38"/>
      <c r="AY315" s="38"/>
      <c r="AZ315" s="38"/>
      <c r="BA315" s="38"/>
      <c r="BB315" s="38"/>
      <c r="BC315" s="38"/>
      <c r="BD315" s="38"/>
      <c r="BE315" s="38"/>
      <c r="BF315" s="38"/>
      <c r="BG315" s="38"/>
      <c r="BH315" s="38"/>
      <c r="BI315" s="38"/>
      <c r="BJ315" s="38"/>
      <c r="BK315" s="38"/>
      <c r="BL315" s="38"/>
      <c r="BM315" s="38"/>
      <c r="BN315" s="38"/>
      <c r="BO315" s="38"/>
      <c r="BP315" s="38"/>
      <c r="BQ315" s="38"/>
      <c r="BR315" s="38"/>
      <c r="BS315" s="38"/>
      <c r="BT315" s="38"/>
      <c r="BU315" s="38"/>
      <c r="BV315" s="38"/>
      <c r="BW315" s="38"/>
      <c r="BX315" s="38"/>
      <c r="BY315" s="38"/>
      <c r="BZ315" s="38"/>
      <c r="CA315" s="38"/>
      <c r="CB315" s="38"/>
      <c r="CC315" s="38"/>
      <c r="CD315" s="38"/>
      <c r="CE315" s="38"/>
      <c r="CF315" s="38"/>
      <c r="CG315" s="38"/>
      <c r="CH315" s="38"/>
      <c r="CI315" s="38"/>
      <c r="CJ315" s="38"/>
      <c r="CK315" s="38"/>
      <c r="CL315" s="38"/>
      <c r="CM315" s="38"/>
      <c r="CN315" s="38"/>
      <c r="CO315" s="38"/>
      <c r="CP315" s="38"/>
      <c r="CQ315" s="38"/>
      <c r="CR315" s="38"/>
      <c r="CS315" s="38"/>
      <c r="CT315" s="38"/>
      <c r="CU315" s="38"/>
      <c r="CV315" s="38"/>
      <c r="CW315" s="38"/>
      <c r="CX315" s="38"/>
      <c r="CY315" s="38"/>
      <c r="CZ315" s="38"/>
      <c r="DA315" s="38"/>
      <c r="DB315" s="38"/>
      <c r="DC315" s="38"/>
      <c r="DD315" s="38"/>
      <c r="DE315" s="38"/>
      <c r="DF315" s="38"/>
      <c r="DG315" s="38"/>
      <c r="DH315" s="38"/>
      <c r="DI315" s="38"/>
      <c r="DJ315" s="38"/>
      <c r="DK315" s="38"/>
      <c r="DL315" s="38"/>
      <c r="DM315" s="38"/>
      <c r="DN315" s="38"/>
      <c r="DO315" s="38"/>
      <c r="DP315" s="38"/>
      <c r="DQ315" s="38"/>
      <c r="DR315" s="38"/>
      <c r="DS315" s="38"/>
      <c r="DT315" s="38"/>
      <c r="DU315" s="38"/>
      <c r="DV315" s="38"/>
      <c r="DW315" s="38"/>
      <c r="DX315" s="38"/>
      <c r="DY315" s="38"/>
      <c r="DZ315" s="38"/>
      <c r="EA315" s="38"/>
      <c r="EB315" s="38"/>
      <c r="EC315" s="38"/>
      <c r="ED315" s="38"/>
      <c r="EE315" s="38"/>
      <c r="EF315" s="38"/>
      <c r="EG315" s="38"/>
      <c r="EH315" s="38"/>
      <c r="EI315" s="38"/>
      <c r="EJ315" s="38"/>
      <c r="EK315" s="38"/>
      <c r="EL315" s="38"/>
      <c r="EM315" s="38"/>
      <c r="EN315" s="38"/>
      <c r="EO315" s="38"/>
      <c r="EP315" s="38"/>
      <c r="EQ315" s="38"/>
      <c r="ER315" s="38"/>
      <c r="ES315" s="38"/>
      <c r="ET315" s="38"/>
      <c r="EU315" s="38"/>
      <c r="EV315" s="38"/>
      <c r="EW315" s="38"/>
      <c r="EX315" s="38"/>
      <c r="EY315" s="38"/>
      <c r="EZ315" s="38"/>
      <c r="FA315" s="38"/>
      <c r="FB315" s="38"/>
      <c r="FC315" s="38"/>
      <c r="FD315" s="38"/>
      <c r="FE315" s="38"/>
      <c r="FF315" s="38"/>
      <c r="FG315" s="38"/>
      <c r="FH315" s="38"/>
      <c r="FI315" s="38"/>
      <c r="FJ315" s="38"/>
      <c r="FK315" s="38"/>
      <c r="FL315" s="38"/>
      <c r="FM315" s="38"/>
      <c r="FN315" s="38"/>
      <c r="FO315" s="38"/>
      <c r="FP315" s="38"/>
      <c r="FQ315" s="38"/>
      <c r="FR315" s="38"/>
      <c r="FS315" s="38"/>
      <c r="FT315" s="38"/>
      <c r="FU315" s="38"/>
      <c r="FV315" s="38"/>
      <c r="FW315" s="38"/>
      <c r="FX315" s="38"/>
      <c r="FY315" s="38"/>
      <c r="FZ315" s="38"/>
      <c r="GA315" s="38"/>
      <c r="GB315" s="38"/>
      <c r="GC315" s="38"/>
      <c r="GD315" s="38"/>
      <c r="GE315" s="38"/>
      <c r="GF315" s="38"/>
      <c r="GG315" s="38"/>
      <c r="GH315" s="38"/>
      <c r="GI315" s="38"/>
      <c r="GJ315" s="38"/>
      <c r="GK315" s="38"/>
      <c r="GL315" s="38"/>
      <c r="GM315" s="38"/>
      <c r="GN315" s="38"/>
      <c r="GO315" s="38"/>
      <c r="GP315" s="38"/>
      <c r="GQ315" s="38"/>
      <c r="GR315" s="38"/>
      <c r="GS315" s="38"/>
      <c r="GT315" s="38"/>
      <c r="GU315" s="38"/>
      <c r="GV315" s="38"/>
      <c r="GW315" s="38"/>
      <c r="GX315" s="38"/>
      <c r="GY315" s="38"/>
      <c r="GZ315" s="38"/>
      <c r="HA315" s="38"/>
      <c r="HB315" s="38"/>
      <c r="HC315" s="38"/>
      <c r="HD315" s="38"/>
      <c r="HE315" s="38"/>
      <c r="HF315" s="38"/>
      <c r="HG315" s="38"/>
      <c r="HH315" s="38"/>
      <c r="HI315" s="38"/>
      <c r="HJ315" s="38"/>
      <c r="HK315" s="38"/>
      <c r="HL315" s="38"/>
      <c r="HM315" s="38"/>
      <c r="HN315" s="38"/>
      <c r="HO315" s="38"/>
      <c r="HP315" s="38"/>
      <c r="HQ315" s="38"/>
      <c r="HR315" s="38"/>
      <c r="HS315" s="38"/>
      <c r="HT315" s="38"/>
      <c r="HU315" s="38"/>
      <c r="HV315" s="38"/>
      <c r="HW315" s="38"/>
      <c r="HX315" s="38"/>
      <c r="HY315" s="38"/>
      <c r="HZ315" s="38"/>
      <c r="IA315" s="38"/>
      <c r="IB315" s="38"/>
      <c r="IC315" s="38"/>
      <c r="ID315" s="38"/>
      <c r="IE315" s="38"/>
      <c r="IF315" s="38"/>
      <c r="IG315" s="38"/>
      <c r="IH315" s="38"/>
      <c r="II315" s="38"/>
      <c r="IJ315" s="38"/>
      <c r="IK315" s="38"/>
      <c r="IL315" s="38"/>
      <c r="IM315" s="38"/>
      <c r="IN315" s="38"/>
      <c r="IO315" s="38"/>
      <c r="IP315" s="38"/>
      <c r="IQ315" s="38"/>
      <c r="IR315" s="38"/>
      <c r="IS315" s="38"/>
      <c r="IT315" s="38"/>
      <c r="IU315" s="38"/>
      <c r="IV315" s="38"/>
      <c r="IW315" s="38"/>
      <c r="IX315" s="38"/>
      <c r="IY315" s="38"/>
      <c r="IZ315" s="38"/>
      <c r="JA315" s="38"/>
      <c r="JB315" s="38"/>
      <c r="JC315" s="38"/>
      <c r="JD315" s="38"/>
      <c r="JE315" s="38"/>
      <c r="JF315" s="38"/>
      <c r="JG315" s="38"/>
      <c r="JH315" s="38"/>
      <c r="JI315" s="38"/>
      <c r="JJ315" s="38"/>
      <c r="JK315" s="38"/>
      <c r="JL315" s="38"/>
      <c r="JM315" s="38"/>
      <c r="JN315" s="38"/>
      <c r="JO315" s="38"/>
      <c r="JP315" s="38"/>
      <c r="JQ315" s="38"/>
      <c r="JR315" s="38"/>
      <c r="JS315" s="38"/>
      <c r="JT315" s="38"/>
      <c r="JU315" s="38"/>
      <c r="JV315" s="38"/>
      <c r="JW315" s="38"/>
      <c r="JX315" s="38"/>
      <c r="JY315" s="38"/>
      <c r="JZ315" s="38"/>
      <c r="KA315" s="38"/>
      <c r="KB315" s="38"/>
      <c r="KC315" s="38"/>
      <c r="KD315" s="38"/>
      <c r="KE315" s="38"/>
      <c r="KF315" s="38"/>
      <c r="KG315" s="38"/>
      <c r="KH315" s="38"/>
      <c r="KI315" s="38"/>
      <c r="KJ315" s="38"/>
      <c r="KK315" s="38"/>
      <c r="KL315" s="38"/>
      <c r="KM315" s="38"/>
      <c r="KN315" s="38"/>
      <c r="KO315" s="38"/>
      <c r="KP315" s="38"/>
      <c r="KQ315" s="38"/>
      <c r="KR315" s="38"/>
      <c r="KS315" s="38"/>
      <c r="KT315" s="38"/>
      <c r="KU315" s="38"/>
      <c r="KV315" s="38"/>
      <c r="KW315" s="38"/>
      <c r="KX315" s="38"/>
      <c r="KY315" s="38"/>
      <c r="KZ315" s="38"/>
      <c r="LA315" s="38"/>
      <c r="LB315" s="38"/>
      <c r="LC315" s="38"/>
      <c r="LD315" s="38"/>
      <c r="LE315" s="38"/>
      <c r="LF315" s="38"/>
      <c r="LG315" s="38"/>
      <c r="LH315" s="38"/>
      <c r="LI315" s="38"/>
      <c r="LJ315" s="38"/>
      <c r="LK315" s="38"/>
      <c r="LL315" s="38"/>
      <c r="LM315" s="38"/>
      <c r="LN315" s="38"/>
      <c r="LO315" s="38"/>
      <c r="LP315" s="38"/>
      <c r="LQ315" s="38"/>
      <c r="LR315" s="38"/>
      <c r="LS315" s="38"/>
      <c r="LT315" s="38"/>
      <c r="LU315" s="38"/>
      <c r="LV315" s="38"/>
      <c r="LW315" s="38"/>
      <c r="LX315" s="38"/>
      <c r="LY315" s="38"/>
      <c r="LZ315" s="38"/>
      <c r="MA315" s="38"/>
      <c r="MB315" s="38"/>
      <c r="MC315" s="38"/>
      <c r="MD315" s="38"/>
      <c r="ME315" s="38"/>
      <c r="MF315" s="38"/>
      <c r="MG315" s="38"/>
      <c r="MH315" s="38"/>
      <c r="MI315" s="38"/>
      <c r="MJ315" s="38"/>
      <c r="MK315" s="38"/>
      <c r="ML315" s="38"/>
      <c r="MM315" s="38"/>
      <c r="MN315" s="38"/>
      <c r="MO315" s="38"/>
      <c r="MP315" s="38"/>
      <c r="MQ315" s="38"/>
      <c r="MR315" s="38"/>
      <c r="MS315" s="38"/>
      <c r="MT315" s="38"/>
      <c r="MU315" s="38"/>
      <c r="MV315" s="38"/>
      <c r="MW315" s="38"/>
      <c r="MX315" s="38"/>
      <c r="MY315" s="38"/>
      <c r="MZ315" s="38"/>
      <c r="NA315" s="38"/>
      <c r="NB315" s="38"/>
      <c r="NC315" s="38"/>
      <c r="ND315" s="38"/>
      <c r="NE315" s="38"/>
      <c r="NF315" s="38"/>
      <c r="NG315" s="38"/>
      <c r="NH315" s="38"/>
      <c r="NI315" s="38"/>
      <c r="NJ315" s="38"/>
      <c r="NK315" s="38"/>
      <c r="NL315" s="38"/>
      <c r="NM315" s="38"/>
      <c r="NN315" s="38"/>
      <c r="NO315" s="38"/>
      <c r="NP315" s="38"/>
      <c r="NQ315" s="38"/>
      <c r="NR315" s="38"/>
      <c r="NS315" s="38"/>
      <c r="NT315" s="38"/>
      <c r="NU315" s="38"/>
      <c r="NV315" s="38"/>
      <c r="NW315" s="38"/>
      <c r="NX315" s="38"/>
      <c r="NY315" s="38"/>
      <c r="NZ315" s="38"/>
      <c r="OA315" s="38"/>
      <c r="OB315" s="38"/>
      <c r="OC315" s="38"/>
      <c r="OD315" s="38"/>
      <c r="OE315" s="38"/>
      <c r="OF315" s="38"/>
      <c r="OG315" s="38"/>
      <c r="OH315" s="38"/>
      <c r="OI315" s="38"/>
      <c r="OJ315" s="38"/>
      <c r="OK315" s="38"/>
      <c r="OL315" s="38"/>
      <c r="OM315" s="38"/>
      <c r="ON315" s="38"/>
      <c r="OO315" s="38"/>
      <c r="OP315" s="38"/>
      <c r="OQ315" s="38"/>
      <c r="OR315" s="38"/>
      <c r="OS315" s="38"/>
      <c r="OT315" s="38"/>
      <c r="OU315" s="38"/>
      <c r="OV315" s="38"/>
      <c r="OW315" s="38"/>
      <c r="OX315" s="38"/>
      <c r="OY315" s="38"/>
      <c r="OZ315" s="38"/>
      <c r="PA315" s="38"/>
      <c r="PB315" s="38"/>
      <c r="PC315" s="38"/>
      <c r="PD315" s="38"/>
      <c r="PE315" s="38"/>
      <c r="PF315" s="38"/>
      <c r="PG315" s="38"/>
      <c r="PH315" s="38"/>
      <c r="PI315" s="38"/>
      <c r="PJ315" s="38"/>
      <c r="PK315" s="38"/>
      <c r="PL315" s="38"/>
      <c r="PM315" s="38"/>
      <c r="PN315" s="38"/>
      <c r="PO315" s="38"/>
      <c r="PP315" s="38"/>
      <c r="PQ315" s="38"/>
      <c r="PR315" s="38"/>
      <c r="PS315" s="38"/>
      <c r="PT315" s="38"/>
      <c r="PU315" s="38"/>
      <c r="PV315" s="38"/>
      <c r="PW315" s="38"/>
      <c r="PX315" s="38"/>
      <c r="PY315" s="38"/>
      <c r="PZ315" s="38"/>
      <c r="QA315" s="38"/>
      <c r="QB315" s="38"/>
      <c r="QC315" s="38"/>
      <c r="QD315" s="38"/>
      <c r="QE315" s="38"/>
      <c r="QF315" s="38"/>
      <c r="QG315" s="38"/>
      <c r="QH315" s="38"/>
      <c r="QI315" s="38"/>
      <c r="QJ315" s="38"/>
      <c r="QK315" s="38"/>
      <c r="QL315" s="38"/>
      <c r="QM315" s="38"/>
      <c r="QN315" s="38"/>
      <c r="QO315" s="38"/>
      <c r="QP315" s="38"/>
      <c r="QQ315" s="38"/>
      <c r="QR315" s="38"/>
      <c r="QS315" s="38"/>
      <c r="QT315" s="38"/>
      <c r="QU315" s="38"/>
      <c r="QV315" s="38"/>
      <c r="QW315" s="38"/>
      <c r="QX315" s="38"/>
      <c r="QY315" s="38"/>
      <c r="QZ315" s="38"/>
      <c r="RA315" s="38"/>
      <c r="RB315" s="38"/>
      <c r="RC315" s="38"/>
      <c r="RD315" s="38"/>
      <c r="RE315" s="38"/>
      <c r="RF315" s="38"/>
      <c r="RG315" s="38"/>
      <c r="RH315" s="38"/>
      <c r="RI315" s="38"/>
      <c r="RJ315" s="38"/>
      <c r="RK315" s="38"/>
      <c r="RL315" s="38"/>
      <c r="RM315" s="38"/>
      <c r="RN315" s="38"/>
      <c r="RO315" s="38"/>
      <c r="RP315" s="38"/>
      <c r="RQ315" s="38"/>
      <c r="RR315" s="38"/>
      <c r="RS315" s="38"/>
      <c r="RT315" s="38"/>
      <c r="RU315" s="38"/>
      <c r="RV315" s="38"/>
      <c r="RW315" s="38"/>
      <c r="RX315" s="38"/>
      <c r="RY315" s="38"/>
      <c r="RZ315" s="38"/>
      <c r="SA315" s="38"/>
      <c r="SB315" s="38"/>
      <c r="SC315" s="38"/>
      <c r="SD315" s="38"/>
      <c r="SE315" s="38"/>
      <c r="SF315" s="38"/>
      <c r="SG315" s="38"/>
      <c r="SH315" s="38"/>
      <c r="SI315" s="38"/>
      <c r="SJ315" s="38"/>
      <c r="SK315" s="38"/>
      <c r="SL315" s="38"/>
      <c r="SM315" s="38"/>
      <c r="SN315" s="38"/>
      <c r="SO315" s="38"/>
      <c r="SP315" s="38"/>
      <c r="SQ315" s="38"/>
      <c r="SR315" s="38"/>
      <c r="SS315" s="38"/>
      <c r="ST315" s="38"/>
      <c r="SU315" s="38"/>
      <c r="SV315" s="38"/>
      <c r="SW315" s="38"/>
      <c r="SX315" s="38"/>
      <c r="SY315" s="38"/>
      <c r="SZ315" s="38"/>
      <c r="TA315" s="38"/>
      <c r="TB315" s="38"/>
      <c r="TC315" s="38"/>
      <c r="TD315" s="38"/>
      <c r="TE315" s="38"/>
      <c r="TF315" s="38"/>
      <c r="TG315" s="38"/>
      <c r="TH315" s="38"/>
      <c r="TI315" s="38"/>
      <c r="TJ315" s="38"/>
      <c r="TK315" s="38"/>
      <c r="TL315" s="38"/>
      <c r="TM315" s="38"/>
      <c r="TN315" s="38"/>
      <c r="TO315" s="38"/>
      <c r="TP315" s="38"/>
      <c r="TQ315" s="38"/>
      <c r="TR315" s="38"/>
      <c r="TS315" s="38"/>
      <c r="TT315" s="38"/>
      <c r="TU315" s="38"/>
      <c r="TV315" s="38"/>
      <c r="TW315" s="38"/>
      <c r="TX315" s="38"/>
      <c r="TY315" s="38"/>
      <c r="TZ315" s="38"/>
      <c r="UA315" s="38"/>
      <c r="UB315" s="38"/>
      <c r="UC315" s="38"/>
      <c r="UD315" s="38"/>
      <c r="UE315" s="38"/>
      <c r="UF315" s="38"/>
      <c r="UG315" s="38"/>
      <c r="UH315" s="38"/>
      <c r="UI315" s="38"/>
      <c r="UJ315" s="38"/>
      <c r="UK315" s="38"/>
      <c r="UL315" s="38"/>
      <c r="UM315" s="38"/>
      <c r="UN315" s="38"/>
      <c r="UO315" s="38"/>
      <c r="UP315" s="38"/>
      <c r="UQ315" s="38"/>
      <c r="UR315" s="38"/>
      <c r="US315" s="38"/>
      <c r="UT315" s="38"/>
      <c r="UU315" s="38">
        <v>1</v>
      </c>
      <c r="UV315" s="38"/>
      <c r="UW315" s="38"/>
      <c r="UX315" s="38"/>
      <c r="UY315" s="38">
        <v>1</v>
      </c>
      <c r="UZ315" s="38"/>
      <c r="VA315" s="38"/>
      <c r="VB315" s="38"/>
      <c r="VC315" s="38"/>
      <c r="VD315" s="38"/>
      <c r="VE315" s="38"/>
      <c r="VF315" s="38"/>
      <c r="VG315" s="38"/>
      <c r="VH315" s="38"/>
      <c r="VI315" s="38"/>
      <c r="VJ315" s="38"/>
      <c r="VK315" s="38"/>
      <c r="VL315" s="38"/>
      <c r="VM315" s="38"/>
      <c r="VN315" s="38"/>
      <c r="VO315" s="38"/>
      <c r="VP315" s="38"/>
      <c r="VQ315" s="38"/>
      <c r="VR315" s="38"/>
      <c r="VS315" s="38"/>
      <c r="VT315" s="38"/>
      <c r="VU315" s="38"/>
      <c r="VV315" s="38"/>
      <c r="VW315" s="38"/>
      <c r="VX315" s="38"/>
      <c r="VY315" s="38"/>
      <c r="VZ315" s="38"/>
      <c r="WA315" s="38"/>
      <c r="WB315" s="38"/>
      <c r="WC315" s="38"/>
      <c r="WD315" s="38"/>
      <c r="WE315" s="38"/>
      <c r="WF315" s="38"/>
      <c r="WG315" s="38"/>
      <c r="WH315" s="38"/>
      <c r="WI315" s="38"/>
      <c r="WJ315" s="38"/>
      <c r="WK315" s="38"/>
      <c r="WL315" s="38"/>
      <c r="WM315" s="38"/>
      <c r="WN315" s="38"/>
      <c r="WO315" s="38"/>
      <c r="WP315" s="38"/>
      <c r="WQ315" s="38"/>
      <c r="WR315" s="38"/>
      <c r="WS315" s="38"/>
      <c r="WT315" s="38"/>
      <c r="WU315" s="38"/>
      <c r="WV315" s="38"/>
      <c r="WW315" s="38"/>
      <c r="WX315" s="38"/>
      <c r="WY315" s="38"/>
      <c r="WZ315" s="38"/>
      <c r="XA315" s="38"/>
      <c r="XB315" s="38"/>
      <c r="XC315" s="38"/>
      <c r="XD315" s="38"/>
      <c r="XE315" s="38"/>
      <c r="XF315" s="38"/>
      <c r="XG315" s="38"/>
      <c r="XH315" s="38"/>
      <c r="XI315" s="38"/>
      <c r="XJ315" s="38"/>
      <c r="XK315" s="38"/>
      <c r="XL315" s="38"/>
      <c r="XM315" s="38"/>
      <c r="XN315" s="38"/>
      <c r="XO315" s="38"/>
      <c r="XP315" s="38"/>
      <c r="XQ315" s="38"/>
      <c r="XR315" s="38"/>
      <c r="XS315" s="38"/>
      <c r="XT315" s="38"/>
      <c r="XU315" s="38"/>
      <c r="XV315" s="38"/>
      <c r="XW315" s="38"/>
      <c r="XX315" s="38"/>
      <c r="XY315" s="38"/>
      <c r="XZ315" s="38"/>
      <c r="YA315" s="38"/>
      <c r="YB315" s="38"/>
      <c r="YC315" s="38"/>
      <c r="YD315" s="38"/>
      <c r="YE315" s="38"/>
      <c r="YF315" s="38"/>
      <c r="YG315" s="38"/>
      <c r="YH315" s="38"/>
      <c r="YI315" s="38"/>
      <c r="YJ315" s="38"/>
      <c r="YK315" s="38"/>
      <c r="YL315" s="38"/>
      <c r="YM315" s="38"/>
      <c r="YN315" s="38"/>
      <c r="YO315" s="38"/>
      <c r="YP315" s="38"/>
      <c r="YQ315" s="38"/>
      <c r="YR315" s="38"/>
      <c r="YS315" s="38"/>
      <c r="YT315" s="38"/>
      <c r="YU315" s="38"/>
      <c r="YV315" s="38"/>
      <c r="YW315" s="38"/>
      <c r="YX315" s="38"/>
      <c r="YY315" s="38"/>
      <c r="YZ315" s="38"/>
      <c r="ZA315" s="38"/>
      <c r="ZB315" s="38"/>
      <c r="ZC315" s="38"/>
      <c r="ZD315" s="38"/>
      <c r="ZE315" s="38"/>
      <c r="ZF315" s="38"/>
      <c r="ZG315" s="38"/>
      <c r="ZH315" s="38"/>
      <c r="ZI315" s="38"/>
      <c r="ZJ315" s="38"/>
      <c r="ZK315" s="38"/>
      <c r="ZL315" s="38"/>
      <c r="ZM315" s="38"/>
      <c r="ZN315" s="38"/>
      <c r="ZO315" s="38"/>
      <c r="ZP315" s="38"/>
      <c r="ZQ315" s="38"/>
      <c r="ZR315" s="38"/>
      <c r="ZS315" s="38"/>
      <c r="ZT315" s="38"/>
      <c r="ZU315" s="38"/>
      <c r="ZV315" s="38"/>
      <c r="ZW315" s="38"/>
      <c r="ZX315" s="38"/>
      <c r="ZY315" s="38"/>
      <c r="ZZ315" s="38"/>
      <c r="AAA315" s="38"/>
      <c r="AAB315" s="38"/>
      <c r="AAC315" s="38"/>
      <c r="AAD315" s="38"/>
      <c r="AAE315" s="38"/>
      <c r="AAF315" s="38"/>
      <c r="AAG315" s="38"/>
      <c r="AAH315" s="38"/>
      <c r="AAI315" s="38"/>
      <c r="AAJ315" s="31">
        <f t="shared" si="26"/>
        <v>0</v>
      </c>
    </row>
    <row r="316" spans="1:712" s="5" customFormat="1" ht="12" customHeight="1" x14ac:dyDescent="0.25">
      <c r="A316" s="95" t="s">
        <v>45</v>
      </c>
      <c r="B316" s="77">
        <f t="shared" si="29"/>
        <v>2.1999999999999886</v>
      </c>
      <c r="C316" s="69">
        <v>1.1000000000000001</v>
      </c>
      <c r="D316" s="71">
        <v>43461</v>
      </c>
      <c r="E316" s="79">
        <v>7.06</v>
      </c>
      <c r="F316" s="79">
        <f t="shared" ref="F316:F323" si="33">E316*B316</f>
        <v>15.531999999999918</v>
      </c>
      <c r="G316" s="77">
        <v>22</v>
      </c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  <c r="AL316" s="38"/>
      <c r="AM316" s="38"/>
      <c r="AN316" s="38"/>
      <c r="AO316" s="38"/>
      <c r="AP316" s="38"/>
      <c r="AQ316" s="38"/>
      <c r="AR316" s="38"/>
      <c r="AS316" s="38"/>
      <c r="AT316" s="38"/>
      <c r="AU316" s="38"/>
      <c r="AV316" s="38"/>
      <c r="AW316" s="38"/>
      <c r="AX316" s="38"/>
      <c r="AY316" s="38"/>
      <c r="AZ316" s="38"/>
      <c r="BA316" s="38">
        <v>11</v>
      </c>
      <c r="BB316" s="38"/>
      <c r="BC316" s="38"/>
      <c r="BD316" s="38"/>
      <c r="BE316" s="38"/>
      <c r="BF316" s="38"/>
      <c r="BG316" s="38"/>
      <c r="BH316" s="38">
        <v>11</v>
      </c>
      <c r="BI316" s="38"/>
      <c r="BJ316" s="38"/>
      <c r="BK316" s="38"/>
      <c r="BL316" s="38"/>
      <c r="BM316" s="38"/>
      <c r="BN316" s="38"/>
      <c r="BO316" s="38"/>
      <c r="BP316" s="38"/>
      <c r="BQ316" s="38"/>
      <c r="BR316" s="38"/>
      <c r="BS316" s="38"/>
      <c r="BT316" s="38"/>
      <c r="BU316" s="38"/>
      <c r="BV316" s="38"/>
      <c r="BW316" s="38"/>
      <c r="BX316" s="38"/>
      <c r="BY316" s="38">
        <v>22</v>
      </c>
      <c r="BZ316" s="38"/>
      <c r="CA316" s="38"/>
      <c r="CB316" s="38">
        <v>22</v>
      </c>
      <c r="CC316" s="38"/>
      <c r="CD316" s="38"/>
      <c r="CE316" s="38"/>
      <c r="CF316" s="38"/>
      <c r="CG316" s="38"/>
      <c r="CH316" s="38"/>
      <c r="CI316" s="38"/>
      <c r="CJ316" s="38"/>
      <c r="CK316" s="38"/>
      <c r="CL316" s="38"/>
      <c r="CM316" s="38"/>
      <c r="CN316" s="38"/>
      <c r="CO316" s="38"/>
      <c r="CP316" s="38"/>
      <c r="CQ316" s="38"/>
      <c r="CR316" s="38"/>
      <c r="CS316" s="38"/>
      <c r="CT316" s="38"/>
      <c r="CU316" s="38"/>
      <c r="CV316" s="38"/>
      <c r="CW316" s="38"/>
      <c r="CX316" s="38"/>
      <c r="CY316" s="38">
        <v>11</v>
      </c>
      <c r="CZ316" s="38"/>
      <c r="DA316" s="38">
        <v>11</v>
      </c>
      <c r="DB316" s="38"/>
      <c r="DC316" s="38"/>
      <c r="DD316" s="38"/>
      <c r="DE316" s="38"/>
      <c r="DF316" s="38"/>
      <c r="DG316" s="38"/>
      <c r="DH316" s="38"/>
      <c r="DI316" s="38"/>
      <c r="DJ316" s="38"/>
      <c r="DK316" s="38"/>
      <c r="DL316" s="38"/>
      <c r="DM316" s="38"/>
      <c r="DN316" s="38"/>
      <c r="DO316" s="38"/>
      <c r="DP316" s="38"/>
      <c r="DQ316" s="38"/>
      <c r="DR316" s="38"/>
      <c r="DS316" s="38"/>
      <c r="DT316" s="38"/>
      <c r="DU316" s="38">
        <v>22</v>
      </c>
      <c r="DV316" s="38"/>
      <c r="DW316" s="38"/>
      <c r="DX316" s="38"/>
      <c r="DY316" s="38"/>
      <c r="DZ316" s="38"/>
      <c r="EA316" s="38"/>
      <c r="EB316" s="38"/>
      <c r="EC316" s="38"/>
      <c r="ED316" s="38"/>
      <c r="EE316" s="38"/>
      <c r="EF316" s="38"/>
      <c r="EG316" s="38"/>
      <c r="EH316" s="38"/>
      <c r="EI316" s="38"/>
      <c r="EJ316" s="38"/>
      <c r="EK316" s="38"/>
      <c r="EL316" s="38"/>
      <c r="EM316" s="38"/>
      <c r="EN316" s="38"/>
      <c r="EO316" s="38"/>
      <c r="EP316" s="38"/>
      <c r="EQ316" s="38"/>
      <c r="ER316" s="38"/>
      <c r="ES316" s="38"/>
      <c r="ET316" s="38"/>
      <c r="EU316" s="38"/>
      <c r="EV316" s="38"/>
      <c r="EW316" s="38"/>
      <c r="EX316" s="38"/>
      <c r="EY316" s="38"/>
      <c r="EZ316" s="38"/>
      <c r="FA316" s="38"/>
      <c r="FB316" s="38"/>
      <c r="FC316" s="38"/>
      <c r="FD316" s="38"/>
      <c r="FE316" s="38"/>
      <c r="FF316" s="38"/>
      <c r="FG316" s="38"/>
      <c r="FH316" s="38"/>
      <c r="FI316" s="38"/>
      <c r="FJ316" s="38"/>
      <c r="FK316" s="38"/>
      <c r="FL316" s="38"/>
      <c r="FM316" s="38"/>
      <c r="FN316" s="38"/>
      <c r="FO316" s="38"/>
      <c r="FP316" s="38"/>
      <c r="FQ316" s="38"/>
      <c r="FR316" s="38"/>
      <c r="FS316" s="38"/>
      <c r="FT316" s="38"/>
      <c r="FU316" s="38"/>
      <c r="FV316" s="38"/>
      <c r="FW316" s="38"/>
      <c r="FX316" s="38"/>
      <c r="FY316" s="38"/>
      <c r="FZ316" s="38"/>
      <c r="GA316" s="38"/>
      <c r="GB316" s="38"/>
      <c r="GC316" s="38"/>
      <c r="GD316" s="38"/>
      <c r="GE316" s="38"/>
      <c r="GF316" s="38"/>
      <c r="GG316" s="38"/>
      <c r="GH316" s="38"/>
      <c r="GI316" s="38"/>
      <c r="GJ316" s="38"/>
      <c r="GK316" s="38"/>
      <c r="GL316" s="38"/>
      <c r="GM316" s="38"/>
      <c r="GN316" s="38"/>
      <c r="GO316" s="38"/>
      <c r="GP316" s="38"/>
      <c r="GQ316" s="38"/>
      <c r="GR316" s="38"/>
      <c r="GS316" s="38"/>
      <c r="GT316" s="38"/>
      <c r="GU316" s="38"/>
      <c r="GV316" s="38"/>
      <c r="GW316" s="38"/>
      <c r="GX316" s="38"/>
      <c r="GY316" s="38"/>
      <c r="GZ316" s="38"/>
      <c r="HA316" s="38"/>
      <c r="HB316" s="38"/>
      <c r="HC316" s="38"/>
      <c r="HD316" s="38"/>
      <c r="HE316" s="38"/>
      <c r="HF316" s="38"/>
      <c r="HG316" s="38"/>
      <c r="HH316" s="38"/>
      <c r="HI316" s="38">
        <v>11</v>
      </c>
      <c r="HJ316" s="38"/>
      <c r="HK316" s="38"/>
      <c r="HL316" s="38"/>
      <c r="HM316" s="38"/>
      <c r="HN316" s="38"/>
      <c r="HO316" s="38"/>
      <c r="HP316" s="38"/>
      <c r="HQ316" s="38"/>
      <c r="HR316" s="38"/>
      <c r="HS316" s="38"/>
      <c r="HT316" s="38"/>
      <c r="HU316" s="38"/>
      <c r="HV316" s="38"/>
      <c r="HW316" s="38"/>
      <c r="HX316" s="38"/>
      <c r="HY316" s="38"/>
      <c r="HZ316" s="38"/>
      <c r="IA316" s="38"/>
      <c r="IB316" s="38"/>
      <c r="IC316" s="38"/>
      <c r="ID316" s="38"/>
      <c r="IE316" s="38"/>
      <c r="IF316" s="38"/>
      <c r="IG316" s="38"/>
      <c r="IH316" s="38"/>
      <c r="II316" s="38"/>
      <c r="IJ316" s="38"/>
      <c r="IK316" s="38"/>
      <c r="IL316" s="38"/>
      <c r="IM316" s="38"/>
      <c r="IN316" s="38"/>
      <c r="IO316" s="38"/>
      <c r="IP316" s="38"/>
      <c r="IQ316" s="38">
        <v>11</v>
      </c>
      <c r="IR316" s="38"/>
      <c r="IS316" s="38"/>
      <c r="IT316" s="38"/>
      <c r="IU316" s="38"/>
      <c r="IV316" s="38"/>
      <c r="IW316" s="38"/>
      <c r="IX316" s="38"/>
      <c r="IY316" s="38">
        <v>33</v>
      </c>
      <c r="IZ316" s="38"/>
      <c r="JA316" s="38"/>
      <c r="JB316" s="38"/>
      <c r="JC316" s="38"/>
      <c r="JD316" s="38"/>
      <c r="JE316" s="38"/>
      <c r="JF316" s="38"/>
      <c r="JG316" s="38"/>
      <c r="JH316" s="38"/>
      <c r="JI316" s="38"/>
      <c r="JJ316" s="38"/>
      <c r="JK316" s="38"/>
      <c r="JL316" s="38"/>
      <c r="JM316" s="38"/>
      <c r="JN316" s="38"/>
      <c r="JO316" s="38"/>
      <c r="JP316" s="38"/>
      <c r="JQ316" s="38"/>
      <c r="JR316" s="38"/>
      <c r="JS316" s="38"/>
      <c r="JT316" s="38"/>
      <c r="JU316" s="38">
        <v>11</v>
      </c>
      <c r="JV316" s="38"/>
      <c r="JW316" s="38"/>
      <c r="JX316" s="38"/>
      <c r="JY316" s="38"/>
      <c r="JZ316" s="38"/>
      <c r="KA316" s="38"/>
      <c r="KB316" s="38"/>
      <c r="KC316" s="38"/>
      <c r="KD316" s="38"/>
      <c r="KE316" s="38"/>
      <c r="KF316" s="38"/>
      <c r="KG316" s="38"/>
      <c r="KH316" s="38"/>
      <c r="KI316" s="38"/>
      <c r="KJ316" s="38"/>
      <c r="KK316" s="38"/>
      <c r="KL316" s="38"/>
      <c r="KM316" s="38"/>
      <c r="KN316" s="38"/>
      <c r="KO316" s="38"/>
      <c r="KP316" s="38"/>
      <c r="KQ316" s="38"/>
      <c r="KR316" s="38"/>
      <c r="KS316" s="38"/>
      <c r="KT316" s="38">
        <v>11</v>
      </c>
      <c r="KU316" s="38"/>
      <c r="KV316" s="38"/>
      <c r="KW316" s="38"/>
      <c r="KX316" s="38"/>
      <c r="KY316" s="38"/>
      <c r="KZ316" s="38"/>
      <c r="LA316" s="38"/>
      <c r="LB316" s="38"/>
      <c r="LC316" s="38"/>
      <c r="LD316" s="38"/>
      <c r="LE316" s="38"/>
      <c r="LF316" s="38"/>
      <c r="LG316" s="38"/>
      <c r="LH316" s="38"/>
      <c r="LI316" s="38"/>
      <c r="LJ316" s="38"/>
      <c r="LK316" s="38"/>
      <c r="LL316" s="38"/>
      <c r="LM316" s="38"/>
      <c r="LN316" s="38"/>
      <c r="LO316" s="38"/>
      <c r="LP316" s="38"/>
      <c r="LQ316" s="38"/>
      <c r="LR316" s="38"/>
      <c r="LS316" s="38"/>
      <c r="LT316" s="38"/>
      <c r="LU316" s="38"/>
      <c r="LV316" s="38"/>
      <c r="LW316" s="38"/>
      <c r="LX316" s="38"/>
      <c r="LY316" s="38"/>
      <c r="LZ316" s="38"/>
      <c r="MA316" s="38"/>
      <c r="MB316" s="38"/>
      <c r="MC316" s="38"/>
      <c r="MD316" s="38"/>
      <c r="ME316" s="38"/>
      <c r="MF316" s="38"/>
      <c r="MG316" s="38"/>
      <c r="MH316" s="38"/>
      <c r="MI316" s="38"/>
      <c r="MJ316" s="38"/>
      <c r="MK316" s="38"/>
      <c r="ML316" s="38"/>
      <c r="MM316" s="38"/>
      <c r="MN316" s="38"/>
      <c r="MO316" s="38"/>
      <c r="MP316" s="38"/>
      <c r="MQ316" s="38"/>
      <c r="MR316" s="38"/>
      <c r="MS316" s="38"/>
      <c r="MT316" s="38"/>
      <c r="MU316" s="38"/>
      <c r="MV316" s="38"/>
      <c r="MW316" s="38"/>
      <c r="MX316" s="38"/>
      <c r="MY316" s="38"/>
      <c r="MZ316" s="38"/>
      <c r="NA316" s="38"/>
      <c r="NB316" s="38">
        <v>11</v>
      </c>
      <c r="NC316" s="38"/>
      <c r="ND316" s="38"/>
      <c r="NE316" s="38"/>
      <c r="NF316" s="38"/>
      <c r="NG316" s="38"/>
      <c r="NH316" s="38"/>
      <c r="NI316" s="38"/>
      <c r="NJ316" s="38"/>
      <c r="NK316" s="38"/>
      <c r="NL316" s="38"/>
      <c r="NM316" s="38"/>
      <c r="NN316" s="38"/>
      <c r="NO316" s="38"/>
      <c r="NP316" s="38"/>
      <c r="NQ316" s="38"/>
      <c r="NR316" s="38"/>
      <c r="NS316" s="38"/>
      <c r="NT316" s="38"/>
      <c r="NU316" s="38"/>
      <c r="NV316" s="38"/>
      <c r="NW316" s="38"/>
      <c r="NX316" s="38"/>
      <c r="NY316" s="38"/>
      <c r="NZ316" s="38"/>
      <c r="OA316" s="38"/>
      <c r="OB316" s="38"/>
      <c r="OC316" s="38"/>
      <c r="OD316" s="38"/>
      <c r="OE316" s="38"/>
      <c r="OF316" s="38"/>
      <c r="OG316" s="38"/>
      <c r="OH316" s="38"/>
      <c r="OI316" s="38"/>
      <c r="OJ316" s="38"/>
      <c r="OK316" s="38"/>
      <c r="OL316" s="38"/>
      <c r="OM316" s="38"/>
      <c r="ON316" s="38"/>
      <c r="OO316" s="38"/>
      <c r="OP316" s="38"/>
      <c r="OQ316" s="38"/>
      <c r="OR316" s="38"/>
      <c r="OS316" s="38"/>
      <c r="OT316" s="38"/>
      <c r="OU316" s="38"/>
      <c r="OV316" s="38"/>
      <c r="OW316" s="38"/>
      <c r="OX316" s="38"/>
      <c r="OY316" s="38"/>
      <c r="OZ316" s="38"/>
      <c r="PA316" s="38"/>
      <c r="PB316" s="38"/>
      <c r="PC316" s="38"/>
      <c r="PD316" s="38"/>
      <c r="PE316" s="38"/>
      <c r="PF316" s="38"/>
      <c r="PG316" s="38"/>
      <c r="PH316" s="38"/>
      <c r="PI316" s="38"/>
      <c r="PJ316" s="38"/>
      <c r="PK316" s="38"/>
      <c r="PL316" s="38"/>
      <c r="PM316" s="38"/>
      <c r="PN316" s="38"/>
      <c r="PO316" s="38"/>
      <c r="PP316" s="38"/>
      <c r="PQ316" s="38"/>
      <c r="PR316" s="38"/>
      <c r="PS316" s="38"/>
      <c r="PT316" s="38"/>
      <c r="PU316" s="38"/>
      <c r="PV316" s="38"/>
      <c r="PW316" s="38"/>
      <c r="PX316" s="38"/>
      <c r="PY316" s="38"/>
      <c r="PZ316" s="38"/>
      <c r="QA316" s="38"/>
      <c r="QB316" s="38"/>
      <c r="QC316" s="38"/>
      <c r="QD316" s="38"/>
      <c r="QE316" s="38">
        <v>25</v>
      </c>
      <c r="QF316" s="38"/>
      <c r="QG316" s="38"/>
      <c r="QH316" s="38"/>
      <c r="QI316" s="38"/>
      <c r="QJ316" s="38"/>
      <c r="QK316" s="38"/>
      <c r="QL316" s="38"/>
      <c r="QM316" s="38"/>
      <c r="QN316" s="38"/>
      <c r="QO316" s="38"/>
      <c r="QP316" s="38"/>
      <c r="QQ316" s="38"/>
      <c r="QR316" s="38"/>
      <c r="QS316" s="38"/>
      <c r="QT316" s="38"/>
      <c r="QU316" s="38"/>
      <c r="QV316" s="38"/>
      <c r="QW316" s="38"/>
      <c r="QX316" s="38"/>
      <c r="QY316" s="38"/>
      <c r="QZ316" s="38"/>
      <c r="RA316" s="38"/>
      <c r="RB316" s="38"/>
      <c r="RC316" s="38"/>
      <c r="RD316" s="38"/>
      <c r="RE316" s="38"/>
      <c r="RF316" s="38"/>
      <c r="RG316" s="38"/>
      <c r="RH316" s="38"/>
      <c r="RI316" s="38"/>
      <c r="RJ316" s="38"/>
      <c r="RK316" s="38"/>
      <c r="RL316" s="38"/>
      <c r="RM316" s="38"/>
      <c r="RN316" s="38"/>
      <c r="RO316" s="38"/>
      <c r="RP316" s="38"/>
      <c r="RQ316" s="38"/>
      <c r="RR316" s="38"/>
      <c r="RS316" s="38"/>
      <c r="RT316" s="38"/>
      <c r="RU316" s="38"/>
      <c r="RV316" s="38"/>
      <c r="RW316" s="38"/>
      <c r="RX316" s="38"/>
      <c r="RY316" s="38"/>
      <c r="RZ316" s="38"/>
      <c r="SA316" s="38"/>
      <c r="SB316" s="38"/>
      <c r="SC316" s="38"/>
      <c r="SD316" s="38"/>
      <c r="SE316" s="38"/>
      <c r="SF316" s="38"/>
      <c r="SG316" s="38"/>
      <c r="SH316" s="38"/>
      <c r="SI316" s="38">
        <v>25</v>
      </c>
      <c r="SJ316" s="38"/>
      <c r="SK316" s="38"/>
      <c r="SL316" s="38"/>
      <c r="SM316" s="38"/>
      <c r="SN316" s="38"/>
      <c r="SO316" s="38"/>
      <c r="SP316" s="38"/>
      <c r="SQ316" s="38"/>
      <c r="SR316" s="38"/>
      <c r="SS316" s="38">
        <v>25</v>
      </c>
      <c r="ST316" s="38"/>
      <c r="SU316" s="38"/>
      <c r="SV316" s="38"/>
      <c r="SW316" s="38"/>
      <c r="SX316" s="38"/>
      <c r="SY316" s="38"/>
      <c r="SZ316" s="38"/>
      <c r="TA316" s="38"/>
      <c r="TB316" s="38"/>
      <c r="TC316" s="38"/>
      <c r="TD316" s="38"/>
      <c r="TE316" s="38"/>
      <c r="TF316" s="38"/>
      <c r="TG316" s="38"/>
      <c r="TH316" s="38"/>
      <c r="TI316" s="38"/>
      <c r="TJ316" s="38"/>
      <c r="TK316" s="38"/>
      <c r="TL316" s="38"/>
      <c r="TM316" s="38"/>
      <c r="TN316" s="38"/>
      <c r="TO316" s="38"/>
      <c r="TP316" s="38"/>
      <c r="TQ316" s="38"/>
      <c r="TR316" s="38"/>
      <c r="TS316" s="38"/>
      <c r="TT316" s="38"/>
      <c r="TU316" s="38"/>
      <c r="TV316" s="38"/>
      <c r="TW316" s="38"/>
      <c r="TX316" s="38"/>
      <c r="TY316" s="38"/>
      <c r="TZ316" s="38"/>
      <c r="UA316" s="38"/>
      <c r="UB316" s="38"/>
      <c r="UC316" s="38"/>
      <c r="UD316" s="38">
        <v>25</v>
      </c>
      <c r="UE316" s="38"/>
      <c r="UF316" s="38"/>
      <c r="UG316" s="38"/>
      <c r="UH316" s="38"/>
      <c r="UI316" s="38"/>
      <c r="UJ316" s="38"/>
      <c r="UK316" s="38"/>
      <c r="UL316" s="38"/>
      <c r="UM316" s="38"/>
      <c r="UN316" s="38"/>
      <c r="UO316" s="38"/>
      <c r="UP316" s="38"/>
      <c r="UQ316" s="38"/>
      <c r="UR316" s="38"/>
      <c r="US316" s="38"/>
      <c r="UT316" s="38"/>
      <c r="UU316" s="38"/>
      <c r="UV316" s="38"/>
      <c r="UW316" s="38"/>
      <c r="UX316" s="38"/>
      <c r="UY316" s="38"/>
      <c r="UZ316" s="38"/>
      <c r="VA316" s="38"/>
      <c r="VB316" s="38"/>
      <c r="VC316" s="38"/>
      <c r="VD316" s="38"/>
      <c r="VE316" s="38"/>
      <c r="VF316" s="38"/>
      <c r="VG316" s="38"/>
      <c r="VH316" s="38"/>
      <c r="VI316" s="38"/>
      <c r="VJ316" s="38"/>
      <c r="VK316" s="38"/>
      <c r="VL316" s="38"/>
      <c r="VM316" s="38"/>
      <c r="VN316" s="38"/>
      <c r="VO316" s="38"/>
      <c r="VP316" s="38"/>
      <c r="VQ316" s="38">
        <v>3.3</v>
      </c>
      <c r="VR316" s="38"/>
      <c r="VS316" s="38"/>
      <c r="VT316" s="38"/>
      <c r="VU316" s="38"/>
      <c r="VV316" s="38"/>
      <c r="VW316" s="38"/>
      <c r="VX316" s="38"/>
      <c r="VY316" s="38">
        <v>3.3</v>
      </c>
      <c r="VZ316" s="38"/>
      <c r="WA316" s="38"/>
      <c r="WB316" s="38"/>
      <c r="WC316" s="38"/>
      <c r="WD316" s="38"/>
      <c r="WE316" s="38"/>
      <c r="WF316" s="38"/>
      <c r="WG316" s="38"/>
      <c r="WH316" s="38"/>
      <c r="WI316" s="38"/>
      <c r="WJ316" s="38"/>
      <c r="WK316" s="38"/>
      <c r="WL316" s="38"/>
      <c r="WM316" s="38"/>
      <c r="WN316" s="38"/>
      <c r="WO316" s="38"/>
      <c r="WP316" s="38"/>
      <c r="WQ316" s="38"/>
      <c r="WR316" s="38"/>
      <c r="WS316" s="38"/>
      <c r="WT316" s="38"/>
      <c r="WU316" s="38"/>
      <c r="WV316" s="38"/>
      <c r="WW316" s="38"/>
      <c r="WX316" s="38"/>
      <c r="WY316" s="38"/>
      <c r="WZ316" s="38"/>
      <c r="XA316" s="38"/>
      <c r="XB316" s="38"/>
      <c r="XC316" s="38"/>
      <c r="XD316" s="38"/>
      <c r="XE316" s="38"/>
      <c r="XF316" s="38"/>
      <c r="XG316" s="38"/>
      <c r="XH316" s="38"/>
      <c r="XI316" s="38"/>
      <c r="XJ316" s="38"/>
      <c r="XK316" s="38"/>
      <c r="XL316" s="38"/>
      <c r="XM316" s="38"/>
      <c r="XN316" s="38"/>
      <c r="XO316" s="38"/>
      <c r="XP316" s="38"/>
      <c r="XQ316" s="38"/>
      <c r="XR316" s="38"/>
      <c r="XS316" s="38"/>
      <c r="XT316" s="38"/>
      <c r="XU316" s="38"/>
      <c r="XV316" s="38"/>
      <c r="XW316" s="38"/>
      <c r="XX316" s="38"/>
      <c r="XY316" s="38"/>
      <c r="XZ316" s="38"/>
      <c r="YA316" s="38"/>
      <c r="YB316" s="38"/>
      <c r="YC316" s="38"/>
      <c r="YD316" s="38"/>
      <c r="YE316" s="38"/>
      <c r="YF316" s="38"/>
      <c r="YG316" s="38"/>
      <c r="YH316" s="38"/>
      <c r="YI316" s="38"/>
      <c r="YJ316" s="38"/>
      <c r="YK316" s="38"/>
      <c r="YL316" s="38"/>
      <c r="YM316" s="38"/>
      <c r="YN316" s="38"/>
      <c r="YO316" s="38"/>
      <c r="YP316" s="38"/>
      <c r="YQ316" s="38"/>
      <c r="YR316" s="38"/>
      <c r="YS316" s="38"/>
      <c r="YT316" s="38"/>
      <c r="YU316" s="38"/>
      <c r="YV316" s="38"/>
      <c r="YW316" s="38"/>
      <c r="YX316" s="38"/>
      <c r="YY316" s="38"/>
      <c r="YZ316" s="38"/>
      <c r="ZA316" s="38"/>
      <c r="ZB316" s="38"/>
      <c r="ZC316" s="38"/>
      <c r="ZD316" s="38"/>
      <c r="ZE316" s="38"/>
      <c r="ZF316" s="38"/>
      <c r="ZG316" s="38"/>
      <c r="ZH316" s="38"/>
      <c r="ZI316" s="38"/>
      <c r="ZJ316" s="38"/>
      <c r="ZK316" s="38"/>
      <c r="ZL316" s="38"/>
      <c r="ZM316" s="38"/>
      <c r="ZN316" s="38"/>
      <c r="ZO316" s="38"/>
      <c r="ZP316" s="38"/>
      <c r="ZQ316" s="38">
        <v>2.2000000000000002</v>
      </c>
      <c r="ZR316" s="38"/>
      <c r="ZS316" s="38"/>
      <c r="ZT316" s="38"/>
      <c r="ZU316" s="38"/>
      <c r="ZV316" s="38"/>
      <c r="ZW316" s="38">
        <v>2.2000000000000002</v>
      </c>
      <c r="ZX316" s="38"/>
      <c r="ZY316" s="38"/>
      <c r="ZZ316" s="38"/>
      <c r="AAA316" s="38"/>
      <c r="AAB316" s="38"/>
      <c r="AAC316" s="38"/>
      <c r="AAD316" s="38"/>
      <c r="AAE316" s="38"/>
      <c r="AAF316" s="38"/>
      <c r="AAG316" s="38"/>
      <c r="AAH316" s="38"/>
      <c r="AAI316" s="38"/>
      <c r="AAJ316" s="31">
        <f t="shared" si="26"/>
        <v>-1.1546319456101628E-14</v>
      </c>
    </row>
    <row r="317" spans="1:712" s="5" customFormat="1" ht="12" customHeight="1" x14ac:dyDescent="0.25">
      <c r="A317" s="95" t="s">
        <v>45</v>
      </c>
      <c r="B317" s="77">
        <f t="shared" si="29"/>
        <v>0</v>
      </c>
      <c r="C317" s="69">
        <v>25</v>
      </c>
      <c r="D317" s="71">
        <v>43318</v>
      </c>
      <c r="E317" s="79">
        <v>4.7300000000000004</v>
      </c>
      <c r="F317" s="79">
        <f t="shared" si="33"/>
        <v>0</v>
      </c>
      <c r="G317" s="77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  <c r="AL317" s="38"/>
      <c r="AM317" s="38"/>
      <c r="AN317" s="38"/>
      <c r="AO317" s="38"/>
      <c r="AP317" s="38"/>
      <c r="AQ317" s="38"/>
      <c r="AR317" s="38"/>
      <c r="AS317" s="38"/>
      <c r="AT317" s="38"/>
      <c r="AU317" s="38"/>
      <c r="AV317" s="38"/>
      <c r="AW317" s="38"/>
      <c r="AX317" s="38"/>
      <c r="AY317" s="38"/>
      <c r="AZ317" s="38"/>
      <c r="BA317" s="38"/>
      <c r="BB317" s="38">
        <v>22</v>
      </c>
      <c r="BC317" s="38"/>
      <c r="BD317" s="38"/>
      <c r="BE317" s="38"/>
      <c r="BF317" s="38"/>
      <c r="BG317" s="38"/>
      <c r="BH317" s="38"/>
      <c r="BI317" s="38"/>
      <c r="BJ317" s="38"/>
      <c r="BK317" s="38"/>
      <c r="BL317" s="38"/>
      <c r="BM317" s="38"/>
      <c r="BN317" s="38"/>
      <c r="BO317" s="38"/>
      <c r="BP317" s="38"/>
      <c r="BQ317" s="38"/>
      <c r="BR317" s="38"/>
      <c r="BS317" s="38"/>
      <c r="BT317" s="38"/>
      <c r="BU317" s="38"/>
      <c r="BV317" s="38"/>
      <c r="BW317" s="38"/>
      <c r="BX317" s="38"/>
      <c r="BY317" s="38"/>
      <c r="BZ317" s="38"/>
      <c r="CA317" s="38"/>
      <c r="CB317" s="38"/>
      <c r="CC317" s="38"/>
      <c r="CD317" s="38"/>
      <c r="CE317" s="38"/>
      <c r="CF317" s="38"/>
      <c r="CG317" s="38"/>
      <c r="CH317" s="38"/>
      <c r="CI317" s="38"/>
      <c r="CJ317" s="38"/>
      <c r="CK317" s="38"/>
      <c r="CL317" s="38"/>
      <c r="CM317" s="38"/>
      <c r="CN317" s="38"/>
      <c r="CO317" s="38"/>
      <c r="CP317" s="38"/>
      <c r="CQ317" s="38"/>
      <c r="CR317" s="38"/>
      <c r="CS317" s="38"/>
      <c r="CT317" s="38"/>
      <c r="CU317" s="38"/>
      <c r="CV317" s="38"/>
      <c r="CW317" s="38"/>
      <c r="CX317" s="38"/>
      <c r="CY317" s="38"/>
      <c r="CZ317" s="38"/>
      <c r="DA317" s="38"/>
      <c r="DB317" s="38"/>
      <c r="DC317" s="38"/>
      <c r="DD317" s="38"/>
      <c r="DE317" s="38"/>
      <c r="DF317" s="38"/>
      <c r="DG317" s="38"/>
      <c r="DH317" s="38"/>
      <c r="DI317" s="38"/>
      <c r="DJ317" s="38"/>
      <c r="DK317" s="38"/>
      <c r="DL317" s="38"/>
      <c r="DM317" s="38"/>
      <c r="DN317" s="38"/>
      <c r="DO317" s="38"/>
      <c r="DP317" s="38"/>
      <c r="DQ317" s="38"/>
      <c r="DR317" s="38"/>
      <c r="DS317" s="38"/>
      <c r="DT317" s="38"/>
      <c r="DU317" s="38"/>
      <c r="DV317" s="38"/>
      <c r="DW317" s="38"/>
      <c r="DX317" s="38"/>
      <c r="DY317" s="38"/>
      <c r="DZ317" s="38"/>
      <c r="EA317" s="38"/>
      <c r="EB317" s="38"/>
      <c r="EC317" s="38"/>
      <c r="ED317" s="38"/>
      <c r="EE317" s="38"/>
      <c r="EF317" s="38"/>
      <c r="EG317" s="38"/>
      <c r="EH317" s="38"/>
      <c r="EI317" s="38"/>
      <c r="EJ317" s="38"/>
      <c r="EK317" s="38">
        <v>11</v>
      </c>
      <c r="EL317" s="38"/>
      <c r="EM317" s="38"/>
      <c r="EN317" s="38"/>
      <c r="EO317" s="38"/>
      <c r="EP317" s="38"/>
      <c r="EQ317" s="38"/>
      <c r="ER317" s="38"/>
      <c r="ES317" s="38"/>
      <c r="ET317" s="38"/>
      <c r="EU317" s="38"/>
      <c r="EV317" s="38"/>
      <c r="EW317" s="38"/>
      <c r="EX317" s="38"/>
      <c r="EY317" s="38"/>
      <c r="EZ317" s="38"/>
      <c r="FA317" s="38"/>
      <c r="FB317" s="38"/>
      <c r="FC317" s="38"/>
      <c r="FD317" s="38"/>
      <c r="FE317" s="38"/>
      <c r="FF317" s="38"/>
      <c r="FG317" s="38"/>
      <c r="FH317" s="38">
        <v>11</v>
      </c>
      <c r="FI317" s="38"/>
      <c r="FJ317" s="38"/>
      <c r="FK317" s="38"/>
      <c r="FL317" s="38"/>
      <c r="FM317" s="38"/>
      <c r="FN317" s="38"/>
      <c r="FO317" s="38"/>
      <c r="FP317" s="38">
        <v>11</v>
      </c>
      <c r="FQ317" s="38"/>
      <c r="FR317" s="38"/>
      <c r="FS317" s="38"/>
      <c r="FT317" s="38"/>
      <c r="FU317" s="38"/>
      <c r="FV317" s="38"/>
      <c r="FW317" s="38"/>
      <c r="FX317" s="38"/>
      <c r="FY317" s="38"/>
      <c r="FZ317" s="38"/>
      <c r="GA317" s="38"/>
      <c r="GB317" s="38"/>
      <c r="GC317" s="38"/>
      <c r="GD317" s="38"/>
      <c r="GE317" s="38"/>
      <c r="GF317" s="38"/>
      <c r="GG317" s="38"/>
      <c r="GH317" s="38"/>
      <c r="GI317" s="38"/>
      <c r="GJ317" s="38"/>
      <c r="GK317" s="38"/>
      <c r="GL317" s="38"/>
      <c r="GM317" s="38"/>
      <c r="GN317" s="38"/>
      <c r="GO317" s="38"/>
      <c r="GP317" s="38"/>
      <c r="GQ317" s="38"/>
      <c r="GR317" s="38"/>
      <c r="GS317" s="38"/>
      <c r="GT317" s="38"/>
      <c r="GU317" s="38"/>
      <c r="GV317" s="38"/>
      <c r="GW317" s="38"/>
      <c r="GX317" s="38"/>
      <c r="GY317" s="38"/>
      <c r="GZ317" s="38"/>
      <c r="HA317" s="38"/>
      <c r="HB317" s="38"/>
      <c r="HC317" s="38"/>
      <c r="HD317" s="38"/>
      <c r="HE317" s="38"/>
      <c r="HF317" s="38"/>
      <c r="HG317" s="38"/>
      <c r="HH317" s="38"/>
      <c r="HI317" s="38"/>
      <c r="HJ317" s="38"/>
      <c r="HK317" s="38"/>
      <c r="HL317" s="38"/>
      <c r="HM317" s="38"/>
      <c r="HN317" s="38"/>
      <c r="HO317" s="38"/>
      <c r="HP317" s="38"/>
      <c r="HQ317" s="38"/>
      <c r="HR317" s="38"/>
      <c r="HS317" s="38"/>
      <c r="HT317" s="38"/>
      <c r="HU317" s="38"/>
      <c r="HV317" s="38"/>
      <c r="HW317" s="38"/>
      <c r="HX317" s="38"/>
      <c r="HY317" s="38"/>
      <c r="HZ317" s="38"/>
      <c r="IA317" s="38"/>
      <c r="IB317" s="38"/>
      <c r="IC317" s="38"/>
      <c r="ID317" s="38"/>
      <c r="IE317" s="38"/>
      <c r="IF317" s="38"/>
      <c r="IG317" s="38"/>
      <c r="IH317" s="38"/>
      <c r="II317" s="38"/>
      <c r="IJ317" s="38"/>
      <c r="IK317" s="38"/>
      <c r="IL317" s="38"/>
      <c r="IM317" s="38"/>
      <c r="IN317" s="38"/>
      <c r="IO317" s="38"/>
      <c r="IP317" s="38"/>
      <c r="IQ317" s="38"/>
      <c r="IR317" s="38"/>
      <c r="IS317" s="38"/>
      <c r="IT317" s="38"/>
      <c r="IU317" s="38"/>
      <c r="IV317" s="38"/>
      <c r="IW317" s="38"/>
      <c r="IX317" s="38"/>
      <c r="IY317" s="38"/>
      <c r="IZ317" s="38"/>
      <c r="JA317" s="38"/>
      <c r="JB317" s="38"/>
      <c r="JC317" s="38"/>
      <c r="JD317" s="38"/>
      <c r="JE317" s="38"/>
      <c r="JF317" s="38"/>
      <c r="JG317" s="38"/>
      <c r="JH317" s="38"/>
      <c r="JI317" s="38"/>
      <c r="JJ317" s="38"/>
      <c r="JK317" s="38"/>
      <c r="JL317" s="38"/>
      <c r="JM317" s="38"/>
      <c r="JN317" s="38"/>
      <c r="JO317" s="38"/>
      <c r="JP317" s="38"/>
      <c r="JQ317" s="38"/>
      <c r="JR317" s="38"/>
      <c r="JS317" s="38"/>
      <c r="JT317" s="38"/>
      <c r="JU317" s="38">
        <v>11</v>
      </c>
      <c r="JV317" s="38"/>
      <c r="JW317" s="38"/>
      <c r="JX317" s="38"/>
      <c r="JY317" s="38"/>
      <c r="JZ317" s="38"/>
      <c r="KA317" s="38"/>
      <c r="KB317" s="38"/>
      <c r="KC317" s="38"/>
      <c r="KD317" s="38"/>
      <c r="KE317" s="38"/>
      <c r="KF317" s="38"/>
      <c r="KG317" s="38">
        <v>25</v>
      </c>
      <c r="KH317" s="38"/>
      <c r="KI317" s="38"/>
      <c r="KJ317" s="38"/>
      <c r="KK317" s="38"/>
      <c r="KL317" s="38"/>
      <c r="KM317" s="38"/>
      <c r="KN317" s="38"/>
      <c r="KO317" s="38"/>
      <c r="KP317" s="38"/>
      <c r="KQ317" s="38"/>
      <c r="KR317" s="38"/>
      <c r="KS317" s="38"/>
      <c r="KT317" s="38"/>
      <c r="KU317" s="38"/>
      <c r="KV317" s="38"/>
      <c r="KW317" s="38"/>
      <c r="KX317" s="38"/>
      <c r="KY317" s="38"/>
      <c r="KZ317" s="38"/>
      <c r="LA317" s="38"/>
      <c r="LB317" s="38"/>
      <c r="LC317" s="38"/>
      <c r="LD317" s="38"/>
      <c r="LE317" s="38"/>
      <c r="LF317" s="38"/>
      <c r="LG317" s="38"/>
      <c r="LH317" s="38"/>
      <c r="LI317" s="38"/>
      <c r="LJ317" s="38"/>
      <c r="LK317" s="38"/>
      <c r="LL317" s="38">
        <v>25</v>
      </c>
      <c r="LM317" s="38"/>
      <c r="LN317" s="38"/>
      <c r="LO317" s="38"/>
      <c r="LP317" s="38"/>
      <c r="LQ317" s="38"/>
      <c r="LR317" s="38"/>
      <c r="LS317" s="38"/>
      <c r="LT317" s="38"/>
      <c r="LU317" s="38"/>
      <c r="LV317" s="38"/>
      <c r="LW317" s="38"/>
      <c r="LX317" s="38"/>
      <c r="LY317" s="38"/>
      <c r="LZ317" s="38"/>
      <c r="MA317" s="38"/>
      <c r="MB317" s="38"/>
      <c r="MC317" s="38"/>
      <c r="MD317" s="38"/>
      <c r="ME317" s="38"/>
      <c r="MF317" s="38"/>
      <c r="MG317" s="38"/>
      <c r="MH317" s="38"/>
      <c r="MI317" s="38"/>
      <c r="MJ317" s="38"/>
      <c r="MK317" s="38"/>
      <c r="ML317" s="38"/>
      <c r="MM317" s="38"/>
      <c r="MN317" s="38"/>
      <c r="MO317" s="38"/>
      <c r="MP317" s="38"/>
      <c r="MQ317" s="38"/>
      <c r="MR317" s="38"/>
      <c r="MS317" s="38"/>
      <c r="MT317" s="38"/>
      <c r="MU317" s="38"/>
      <c r="MV317" s="38"/>
      <c r="MW317" s="38"/>
      <c r="MX317" s="38"/>
      <c r="MY317" s="38"/>
      <c r="MZ317" s="38"/>
      <c r="NA317" s="38"/>
      <c r="NB317" s="38"/>
      <c r="NC317" s="38"/>
      <c r="ND317" s="38"/>
      <c r="NE317" s="38"/>
      <c r="NF317" s="38"/>
      <c r="NG317" s="38"/>
      <c r="NH317" s="38"/>
      <c r="NI317" s="38"/>
      <c r="NJ317" s="38"/>
      <c r="NK317" s="38"/>
      <c r="NL317" s="38"/>
      <c r="NM317" s="38"/>
      <c r="NN317" s="38"/>
      <c r="NO317" s="38"/>
      <c r="NP317" s="38"/>
      <c r="NQ317" s="38"/>
      <c r="NR317" s="38"/>
      <c r="NS317" s="38"/>
      <c r="NT317" s="38"/>
      <c r="NU317" s="38"/>
      <c r="NV317" s="38"/>
      <c r="NW317" s="38"/>
      <c r="NX317" s="38"/>
      <c r="NY317" s="38"/>
      <c r="NZ317" s="38"/>
      <c r="OA317" s="38"/>
      <c r="OB317" s="38"/>
      <c r="OC317" s="38"/>
      <c r="OD317" s="38"/>
      <c r="OE317" s="38"/>
      <c r="OF317" s="38"/>
      <c r="OG317" s="38"/>
      <c r="OH317" s="38"/>
      <c r="OI317" s="38"/>
      <c r="OJ317" s="38"/>
      <c r="OK317" s="38"/>
      <c r="OL317" s="38"/>
      <c r="OM317" s="38"/>
      <c r="ON317" s="38"/>
      <c r="OO317" s="38"/>
      <c r="OP317" s="38"/>
      <c r="OQ317" s="38"/>
      <c r="OR317" s="38"/>
      <c r="OS317" s="38"/>
      <c r="OT317" s="38"/>
      <c r="OU317" s="38"/>
      <c r="OV317" s="38"/>
      <c r="OW317" s="38"/>
      <c r="OX317" s="38"/>
      <c r="OY317" s="38"/>
      <c r="OZ317" s="38"/>
      <c r="PA317" s="38"/>
      <c r="PB317" s="38"/>
      <c r="PC317" s="38"/>
      <c r="PD317" s="38"/>
      <c r="PE317" s="38"/>
      <c r="PF317" s="38"/>
      <c r="PG317" s="38"/>
      <c r="PH317" s="38"/>
      <c r="PI317" s="38"/>
      <c r="PJ317" s="38"/>
      <c r="PK317" s="38"/>
      <c r="PL317" s="38">
        <v>25</v>
      </c>
      <c r="PM317" s="38">
        <v>50</v>
      </c>
      <c r="PN317" s="38"/>
      <c r="PO317" s="38"/>
      <c r="PP317" s="38"/>
      <c r="PQ317" s="38"/>
      <c r="PR317" s="38"/>
      <c r="PS317" s="38"/>
      <c r="PT317" s="38"/>
      <c r="PU317" s="38"/>
      <c r="PV317" s="38"/>
      <c r="PW317" s="38">
        <v>25</v>
      </c>
      <c r="PX317" s="38"/>
      <c r="PY317" s="38"/>
      <c r="PZ317" s="38"/>
      <c r="QA317" s="38"/>
      <c r="QB317" s="38"/>
      <c r="QC317" s="38"/>
      <c r="QD317" s="38"/>
      <c r="QE317" s="38"/>
      <c r="QF317" s="38"/>
      <c r="QG317" s="38"/>
      <c r="QH317" s="38"/>
      <c r="QI317" s="38"/>
      <c r="QJ317" s="38"/>
      <c r="QK317" s="38"/>
      <c r="QL317" s="38"/>
      <c r="QM317" s="38"/>
      <c r="QN317" s="38"/>
      <c r="QO317" s="38"/>
      <c r="QP317" s="38"/>
      <c r="QQ317" s="38"/>
      <c r="QR317" s="38"/>
      <c r="QS317" s="38"/>
      <c r="QT317" s="38"/>
      <c r="QU317" s="38"/>
      <c r="QV317" s="38"/>
      <c r="QW317" s="38"/>
      <c r="QX317" s="38"/>
      <c r="QY317" s="38"/>
      <c r="QZ317" s="38"/>
      <c r="RA317" s="38"/>
      <c r="RB317" s="38"/>
      <c r="RC317" s="38"/>
      <c r="RD317" s="38"/>
      <c r="RE317" s="38"/>
      <c r="RF317" s="38"/>
      <c r="RG317" s="38"/>
      <c r="RH317" s="38"/>
      <c r="RI317" s="38"/>
      <c r="RJ317" s="38"/>
      <c r="RK317" s="38"/>
      <c r="RL317" s="38"/>
      <c r="RM317" s="38"/>
      <c r="RN317" s="38"/>
      <c r="RO317" s="38"/>
      <c r="RP317" s="38"/>
      <c r="RQ317" s="38"/>
      <c r="RR317" s="38"/>
      <c r="RS317" s="38"/>
      <c r="RT317" s="38"/>
      <c r="RU317" s="38"/>
      <c r="RV317" s="38"/>
      <c r="RW317" s="38"/>
      <c r="RX317" s="38"/>
      <c r="RY317" s="38"/>
      <c r="RZ317" s="38"/>
      <c r="SA317" s="38"/>
      <c r="SB317" s="38"/>
      <c r="SC317" s="38"/>
      <c r="SD317" s="38"/>
      <c r="SE317" s="38"/>
      <c r="SF317" s="38"/>
      <c r="SG317" s="38"/>
      <c r="SH317" s="38"/>
      <c r="SI317" s="38"/>
      <c r="SJ317" s="38"/>
      <c r="SK317" s="38"/>
      <c r="SL317" s="38"/>
      <c r="SM317" s="38"/>
      <c r="SN317" s="38"/>
      <c r="SO317" s="38"/>
      <c r="SP317" s="38"/>
      <c r="SQ317" s="38"/>
      <c r="SR317" s="38"/>
      <c r="SS317" s="38"/>
      <c r="ST317" s="38"/>
      <c r="SU317" s="38"/>
      <c r="SV317" s="38"/>
      <c r="SW317" s="38"/>
      <c r="SX317" s="38"/>
      <c r="SY317" s="38"/>
      <c r="SZ317" s="38"/>
      <c r="TA317" s="38"/>
      <c r="TB317" s="38"/>
      <c r="TC317" s="38"/>
      <c r="TD317" s="38"/>
      <c r="TE317" s="38"/>
      <c r="TF317" s="38"/>
      <c r="TG317" s="38"/>
      <c r="TH317" s="38"/>
      <c r="TI317" s="38"/>
      <c r="TJ317" s="38"/>
      <c r="TK317" s="38"/>
      <c r="TL317" s="38"/>
      <c r="TM317" s="38"/>
      <c r="TN317" s="38"/>
      <c r="TO317" s="38"/>
      <c r="TP317" s="38"/>
      <c r="TQ317" s="38"/>
      <c r="TR317" s="38"/>
      <c r="TS317" s="38"/>
      <c r="TT317" s="38"/>
      <c r="TU317" s="38"/>
      <c r="TV317" s="38"/>
      <c r="TW317" s="38"/>
      <c r="TX317" s="38"/>
      <c r="TY317" s="38"/>
      <c r="TZ317" s="38"/>
      <c r="UA317" s="38"/>
      <c r="UB317" s="38"/>
      <c r="UC317" s="38"/>
      <c r="UD317" s="38"/>
      <c r="UE317" s="38"/>
      <c r="UF317" s="38"/>
      <c r="UG317" s="38"/>
      <c r="UH317" s="38"/>
      <c r="UI317" s="38"/>
      <c r="UJ317" s="38"/>
      <c r="UK317" s="38"/>
      <c r="UL317" s="38"/>
      <c r="UM317" s="38"/>
      <c r="UN317" s="38"/>
      <c r="UO317" s="38"/>
      <c r="UP317" s="38"/>
      <c r="UQ317" s="38"/>
      <c r="UR317" s="38"/>
      <c r="US317" s="38"/>
      <c r="UT317" s="38"/>
      <c r="UU317" s="38"/>
      <c r="UV317" s="38"/>
      <c r="UW317" s="38"/>
      <c r="UX317" s="38"/>
      <c r="UY317" s="38"/>
      <c r="UZ317" s="38"/>
      <c r="VA317" s="38"/>
      <c r="VB317" s="38"/>
      <c r="VC317" s="38"/>
      <c r="VD317" s="38"/>
      <c r="VE317" s="38"/>
      <c r="VF317" s="38"/>
      <c r="VG317" s="38"/>
      <c r="VH317" s="38"/>
      <c r="VI317" s="38"/>
      <c r="VJ317" s="38"/>
      <c r="VK317" s="38"/>
      <c r="VL317" s="38"/>
      <c r="VM317" s="38"/>
      <c r="VN317" s="38"/>
      <c r="VO317" s="38"/>
      <c r="VP317" s="38"/>
      <c r="VQ317" s="38"/>
      <c r="VR317" s="38"/>
      <c r="VS317" s="38"/>
      <c r="VT317" s="38"/>
      <c r="VU317" s="38"/>
      <c r="VV317" s="38"/>
      <c r="VW317" s="38"/>
      <c r="VX317" s="38"/>
      <c r="VY317" s="38"/>
      <c r="VZ317" s="38"/>
      <c r="WA317" s="38"/>
      <c r="WB317" s="38"/>
      <c r="WC317" s="38"/>
      <c r="WD317" s="38"/>
      <c r="WE317" s="38"/>
      <c r="WF317" s="38"/>
      <c r="WG317" s="38"/>
      <c r="WH317" s="38"/>
      <c r="WI317" s="38"/>
      <c r="WJ317" s="38"/>
      <c r="WK317" s="38"/>
      <c r="WL317" s="38"/>
      <c r="WM317" s="38"/>
      <c r="WN317" s="38"/>
      <c r="WO317" s="38"/>
      <c r="WP317" s="38"/>
      <c r="WQ317" s="38"/>
      <c r="WR317" s="38"/>
      <c r="WS317" s="38"/>
      <c r="WT317" s="38"/>
      <c r="WU317" s="38"/>
      <c r="WV317" s="38"/>
      <c r="WW317" s="38"/>
      <c r="WX317" s="38"/>
      <c r="WY317" s="38"/>
      <c r="WZ317" s="38"/>
      <c r="XA317" s="38"/>
      <c r="XB317" s="38"/>
      <c r="XC317" s="38"/>
      <c r="XD317" s="38"/>
      <c r="XE317" s="38"/>
      <c r="XF317" s="38"/>
      <c r="XG317" s="38"/>
      <c r="XH317" s="38"/>
      <c r="XI317" s="38"/>
      <c r="XJ317" s="38"/>
      <c r="XK317" s="38"/>
      <c r="XL317" s="38"/>
      <c r="XM317" s="38"/>
      <c r="XN317" s="38"/>
      <c r="XO317" s="38"/>
      <c r="XP317" s="38"/>
      <c r="XQ317" s="38"/>
      <c r="XR317" s="38"/>
      <c r="XS317" s="38"/>
      <c r="XT317" s="38"/>
      <c r="XU317" s="38"/>
      <c r="XV317" s="38"/>
      <c r="XW317" s="38"/>
      <c r="XX317" s="38"/>
      <c r="XY317" s="38"/>
      <c r="XZ317" s="38"/>
      <c r="YA317" s="38"/>
      <c r="YB317" s="38"/>
      <c r="YC317" s="38"/>
      <c r="YD317" s="38"/>
      <c r="YE317" s="38"/>
      <c r="YF317" s="38"/>
      <c r="YG317" s="38"/>
      <c r="YH317" s="38"/>
      <c r="YI317" s="38"/>
      <c r="YJ317" s="38"/>
      <c r="YK317" s="38"/>
      <c r="YL317" s="38"/>
      <c r="YM317" s="38"/>
      <c r="YN317" s="38"/>
      <c r="YO317" s="38"/>
      <c r="YP317" s="38"/>
      <c r="YQ317" s="38"/>
      <c r="YR317" s="38"/>
      <c r="YS317" s="38"/>
      <c r="YT317" s="38"/>
      <c r="YU317" s="38"/>
      <c r="YV317" s="38"/>
      <c r="YW317" s="38"/>
      <c r="YX317" s="38"/>
      <c r="YY317" s="38"/>
      <c r="YZ317" s="38"/>
      <c r="ZA317" s="38"/>
      <c r="ZB317" s="38"/>
      <c r="ZC317" s="38"/>
      <c r="ZD317" s="38"/>
      <c r="ZE317" s="38"/>
      <c r="ZF317" s="38"/>
      <c r="ZG317" s="38"/>
      <c r="ZH317" s="38"/>
      <c r="ZI317" s="38"/>
      <c r="ZJ317" s="38"/>
      <c r="ZK317" s="38"/>
      <c r="ZL317" s="38"/>
      <c r="ZM317" s="38"/>
      <c r="ZN317" s="38"/>
      <c r="ZO317" s="38"/>
      <c r="ZP317" s="38"/>
      <c r="ZQ317" s="38"/>
      <c r="ZR317" s="38"/>
      <c r="ZS317" s="38"/>
      <c r="ZT317" s="38"/>
      <c r="ZU317" s="38"/>
      <c r="ZV317" s="38"/>
      <c r="ZW317" s="38"/>
      <c r="ZX317" s="38"/>
      <c r="ZY317" s="38"/>
      <c r="ZZ317" s="38"/>
      <c r="AAA317" s="38"/>
      <c r="AAB317" s="38"/>
      <c r="AAC317" s="38"/>
      <c r="AAD317" s="38"/>
      <c r="AAE317" s="38"/>
      <c r="AAF317" s="38"/>
      <c r="AAG317" s="38"/>
      <c r="AAH317" s="38"/>
      <c r="AAI317" s="38"/>
      <c r="AAJ317" s="31">
        <f t="shared" si="26"/>
        <v>0</v>
      </c>
    </row>
    <row r="318" spans="1:712" s="5" customFormat="1" ht="12" customHeight="1" x14ac:dyDescent="0.25">
      <c r="A318" s="43" t="s">
        <v>764</v>
      </c>
      <c r="B318" s="77">
        <f t="shared" si="29"/>
        <v>0</v>
      </c>
      <c r="C318" s="69">
        <v>25</v>
      </c>
      <c r="D318" s="71">
        <v>43089</v>
      </c>
      <c r="E318" s="79">
        <v>3.61</v>
      </c>
      <c r="F318" s="79">
        <f>E318*B318</f>
        <v>0</v>
      </c>
      <c r="G318" s="77">
        <v>25</v>
      </c>
      <c r="H318" s="38"/>
      <c r="I318" s="38"/>
      <c r="J318" s="38"/>
      <c r="K318" s="38"/>
      <c r="L318" s="38"/>
      <c r="M318" s="38"/>
      <c r="N318" s="38">
        <v>25</v>
      </c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  <c r="AK318" s="38"/>
      <c r="AL318" s="38"/>
      <c r="AM318" s="38"/>
      <c r="AN318" s="38"/>
      <c r="AO318" s="38"/>
      <c r="AP318" s="38"/>
      <c r="AQ318" s="38"/>
      <c r="AR318" s="38"/>
      <c r="AS318" s="38"/>
      <c r="AT318" s="38"/>
      <c r="AU318" s="38"/>
      <c r="AV318" s="38"/>
      <c r="AW318" s="38"/>
      <c r="AX318" s="38"/>
      <c r="AY318" s="38"/>
      <c r="AZ318" s="38"/>
      <c r="BA318" s="38"/>
      <c r="BB318" s="38"/>
      <c r="BC318" s="38"/>
      <c r="BD318" s="38"/>
      <c r="BE318" s="38"/>
      <c r="BF318" s="38"/>
      <c r="BG318" s="38"/>
      <c r="BH318" s="38"/>
      <c r="BI318" s="38"/>
      <c r="BJ318" s="38"/>
      <c r="BK318" s="38"/>
      <c r="BL318" s="38"/>
      <c r="BM318" s="38"/>
      <c r="BN318" s="38"/>
      <c r="BO318" s="38"/>
      <c r="BP318" s="38"/>
      <c r="BQ318" s="38"/>
      <c r="BR318" s="38"/>
      <c r="BS318" s="38"/>
      <c r="BT318" s="38"/>
      <c r="BU318" s="38"/>
      <c r="BV318" s="38"/>
      <c r="BW318" s="38"/>
      <c r="BX318" s="38"/>
      <c r="BY318" s="38"/>
      <c r="BZ318" s="38"/>
      <c r="CA318" s="38"/>
      <c r="CB318" s="38"/>
      <c r="CC318" s="38"/>
      <c r="CD318" s="38"/>
      <c r="CE318" s="38"/>
      <c r="CF318" s="38"/>
      <c r="CG318" s="38"/>
      <c r="CH318" s="38"/>
      <c r="CI318" s="38"/>
      <c r="CJ318" s="38"/>
      <c r="CK318" s="38"/>
      <c r="CL318" s="38"/>
      <c r="CM318" s="38"/>
      <c r="CN318" s="38"/>
      <c r="CO318" s="38"/>
      <c r="CP318" s="38"/>
      <c r="CQ318" s="38"/>
      <c r="CR318" s="38"/>
      <c r="CS318" s="38"/>
      <c r="CT318" s="38"/>
      <c r="CU318" s="38"/>
      <c r="CV318" s="38"/>
      <c r="CW318" s="38"/>
      <c r="CX318" s="38"/>
      <c r="CY318" s="38"/>
      <c r="CZ318" s="38"/>
      <c r="DA318" s="38"/>
      <c r="DB318" s="38"/>
      <c r="DC318" s="38"/>
      <c r="DD318" s="38"/>
      <c r="DE318" s="38"/>
      <c r="DF318" s="38"/>
      <c r="DG318" s="38"/>
      <c r="DH318" s="38"/>
      <c r="DI318" s="38"/>
      <c r="DJ318" s="38"/>
      <c r="DK318" s="38"/>
      <c r="DL318" s="38"/>
      <c r="DM318" s="38"/>
      <c r="DN318" s="38"/>
      <c r="DO318" s="38"/>
      <c r="DP318" s="38"/>
      <c r="DQ318" s="38"/>
      <c r="DR318" s="38"/>
      <c r="DS318" s="38"/>
      <c r="DT318" s="38"/>
      <c r="DU318" s="38"/>
      <c r="DV318" s="38"/>
      <c r="DW318" s="38"/>
      <c r="DX318" s="38"/>
      <c r="DY318" s="38"/>
      <c r="DZ318" s="38"/>
      <c r="EA318" s="38"/>
      <c r="EB318" s="38"/>
      <c r="EC318" s="38"/>
      <c r="ED318" s="38"/>
      <c r="EE318" s="38"/>
      <c r="EF318" s="38"/>
      <c r="EG318" s="38"/>
      <c r="EH318" s="38"/>
      <c r="EI318" s="38"/>
      <c r="EJ318" s="38"/>
      <c r="EK318" s="38"/>
      <c r="EL318" s="38"/>
      <c r="EM318" s="38"/>
      <c r="EN318" s="38"/>
      <c r="EO318" s="38"/>
      <c r="EP318" s="38"/>
      <c r="EQ318" s="38"/>
      <c r="ER318" s="38"/>
      <c r="ES318" s="38"/>
      <c r="ET318" s="38"/>
      <c r="EU318" s="38"/>
      <c r="EV318" s="38"/>
      <c r="EW318" s="38"/>
      <c r="EX318" s="38"/>
      <c r="EY318" s="38"/>
      <c r="EZ318" s="38"/>
      <c r="FA318" s="38"/>
      <c r="FB318" s="38"/>
      <c r="FC318" s="38"/>
      <c r="FD318" s="38"/>
      <c r="FE318" s="38"/>
      <c r="FF318" s="38"/>
      <c r="FG318" s="38"/>
      <c r="FH318" s="38"/>
      <c r="FI318" s="38"/>
      <c r="FJ318" s="38"/>
      <c r="FK318" s="38"/>
      <c r="FL318" s="38"/>
      <c r="FM318" s="38"/>
      <c r="FN318" s="38"/>
      <c r="FO318" s="38"/>
      <c r="FP318" s="38"/>
      <c r="FQ318" s="38"/>
      <c r="FR318" s="38"/>
      <c r="FS318" s="38"/>
      <c r="FT318" s="38"/>
      <c r="FU318" s="38"/>
      <c r="FV318" s="38"/>
      <c r="FW318" s="38"/>
      <c r="FX318" s="38"/>
      <c r="FY318" s="38"/>
      <c r="FZ318" s="38"/>
      <c r="GA318" s="38"/>
      <c r="GB318" s="38"/>
      <c r="GC318" s="38"/>
      <c r="GD318" s="38"/>
      <c r="GE318" s="38"/>
      <c r="GF318" s="38"/>
      <c r="GG318" s="38"/>
      <c r="GH318" s="38"/>
      <c r="GI318" s="38"/>
      <c r="GJ318" s="38"/>
      <c r="GK318" s="38"/>
      <c r="GL318" s="38"/>
      <c r="GM318" s="38"/>
      <c r="GN318" s="38"/>
      <c r="GO318" s="38"/>
      <c r="GP318" s="38"/>
      <c r="GQ318" s="38"/>
      <c r="GR318" s="38"/>
      <c r="GS318" s="38"/>
      <c r="GT318" s="38"/>
      <c r="GU318" s="38"/>
      <c r="GV318" s="38"/>
      <c r="GW318" s="38"/>
      <c r="GX318" s="38"/>
      <c r="GY318" s="38"/>
      <c r="GZ318" s="38"/>
      <c r="HA318" s="38"/>
      <c r="HB318" s="38"/>
      <c r="HC318" s="38"/>
      <c r="HD318" s="38"/>
      <c r="HE318" s="38"/>
      <c r="HF318" s="38"/>
      <c r="HG318" s="38"/>
      <c r="HH318" s="38"/>
      <c r="HI318" s="38"/>
      <c r="HJ318" s="38"/>
      <c r="HK318" s="38"/>
      <c r="HL318" s="38"/>
      <c r="HM318" s="38"/>
      <c r="HN318" s="38"/>
      <c r="HO318" s="38"/>
      <c r="HP318" s="38"/>
      <c r="HQ318" s="38"/>
      <c r="HR318" s="38"/>
      <c r="HS318" s="38"/>
      <c r="HT318" s="38"/>
      <c r="HU318" s="38"/>
      <c r="HV318" s="38"/>
      <c r="HW318" s="38"/>
      <c r="HX318" s="38"/>
      <c r="HY318" s="38"/>
      <c r="HZ318" s="38"/>
      <c r="IA318" s="38"/>
      <c r="IB318" s="38"/>
      <c r="IC318" s="38"/>
      <c r="ID318" s="38"/>
      <c r="IE318" s="38"/>
      <c r="IF318" s="38"/>
      <c r="IG318" s="38"/>
      <c r="IH318" s="38"/>
      <c r="II318" s="38"/>
      <c r="IJ318" s="38"/>
      <c r="IK318" s="38"/>
      <c r="IL318" s="38"/>
      <c r="IM318" s="38"/>
      <c r="IN318" s="38"/>
      <c r="IO318" s="38"/>
      <c r="IP318" s="38"/>
      <c r="IQ318" s="38"/>
      <c r="IR318" s="38"/>
      <c r="IS318" s="38"/>
      <c r="IT318" s="38"/>
      <c r="IU318" s="38"/>
      <c r="IV318" s="38"/>
      <c r="IW318" s="38"/>
      <c r="IX318" s="38"/>
      <c r="IY318" s="38"/>
      <c r="IZ318" s="38"/>
      <c r="JA318" s="38"/>
      <c r="JB318" s="38"/>
      <c r="JC318" s="38"/>
      <c r="JD318" s="38"/>
      <c r="JE318" s="38"/>
      <c r="JF318" s="38"/>
      <c r="JG318" s="38"/>
      <c r="JH318" s="38"/>
      <c r="JI318" s="38"/>
      <c r="JJ318" s="38"/>
      <c r="JK318" s="38"/>
      <c r="JL318" s="38"/>
      <c r="JM318" s="38"/>
      <c r="JN318" s="38"/>
      <c r="JO318" s="38"/>
      <c r="JP318" s="38"/>
      <c r="JQ318" s="38"/>
      <c r="JR318" s="38"/>
      <c r="JS318" s="38"/>
      <c r="JT318" s="38"/>
      <c r="JU318" s="38"/>
      <c r="JV318" s="38"/>
      <c r="JW318" s="38"/>
      <c r="JX318" s="38"/>
      <c r="JY318" s="38"/>
      <c r="JZ318" s="38"/>
      <c r="KA318" s="38"/>
      <c r="KB318" s="38"/>
      <c r="KC318" s="38"/>
      <c r="KD318" s="38"/>
      <c r="KE318" s="38"/>
      <c r="KF318" s="38"/>
      <c r="KG318" s="38"/>
      <c r="KH318" s="38"/>
      <c r="KI318" s="38"/>
      <c r="KJ318" s="38"/>
      <c r="KK318" s="38"/>
      <c r="KL318" s="38"/>
      <c r="KM318" s="38"/>
      <c r="KN318" s="38"/>
      <c r="KO318" s="38"/>
      <c r="KP318" s="38"/>
      <c r="KQ318" s="38"/>
      <c r="KR318" s="38"/>
      <c r="KS318" s="38"/>
      <c r="KT318" s="38"/>
      <c r="KU318" s="38"/>
      <c r="KV318" s="38"/>
      <c r="KW318" s="38"/>
      <c r="KX318" s="38"/>
      <c r="KY318" s="38"/>
      <c r="KZ318" s="38"/>
      <c r="LA318" s="38"/>
      <c r="LB318" s="38"/>
      <c r="LC318" s="38"/>
      <c r="LD318" s="38"/>
      <c r="LE318" s="38"/>
      <c r="LF318" s="38"/>
      <c r="LG318" s="38"/>
      <c r="LH318" s="38"/>
      <c r="LI318" s="38"/>
      <c r="LJ318" s="38"/>
      <c r="LK318" s="38"/>
      <c r="LL318" s="38"/>
      <c r="LM318" s="38"/>
      <c r="LN318" s="38"/>
      <c r="LO318" s="38"/>
      <c r="LP318" s="38"/>
      <c r="LQ318" s="38"/>
      <c r="LR318" s="38"/>
      <c r="LS318" s="38"/>
      <c r="LT318" s="38"/>
      <c r="LU318" s="38"/>
      <c r="LV318" s="38"/>
      <c r="LW318" s="38"/>
      <c r="LX318" s="38"/>
      <c r="LY318" s="38"/>
      <c r="LZ318" s="38"/>
      <c r="MA318" s="38"/>
      <c r="MB318" s="38"/>
      <c r="MC318" s="38"/>
      <c r="MD318" s="38"/>
      <c r="ME318" s="38"/>
      <c r="MF318" s="38"/>
      <c r="MG318" s="38"/>
      <c r="MH318" s="38"/>
      <c r="MI318" s="38"/>
      <c r="MJ318" s="38"/>
      <c r="MK318" s="38"/>
      <c r="ML318" s="38"/>
      <c r="MM318" s="38"/>
      <c r="MN318" s="38"/>
      <c r="MO318" s="38"/>
      <c r="MP318" s="38"/>
      <c r="MQ318" s="38"/>
      <c r="MR318" s="38"/>
      <c r="MS318" s="38"/>
      <c r="MT318" s="38"/>
      <c r="MU318" s="38"/>
      <c r="MV318" s="38"/>
      <c r="MW318" s="38"/>
      <c r="MX318" s="38"/>
      <c r="MY318" s="38"/>
      <c r="MZ318" s="38"/>
      <c r="NA318" s="38"/>
      <c r="NB318" s="38"/>
      <c r="NC318" s="38"/>
      <c r="ND318" s="38"/>
      <c r="NE318" s="38"/>
      <c r="NF318" s="38"/>
      <c r="NG318" s="38"/>
      <c r="NH318" s="38"/>
      <c r="NI318" s="38"/>
      <c r="NJ318" s="38"/>
      <c r="NK318" s="38"/>
      <c r="NL318" s="38"/>
      <c r="NM318" s="38"/>
      <c r="NN318" s="38"/>
      <c r="NO318" s="38"/>
      <c r="NP318" s="38"/>
      <c r="NQ318" s="38"/>
      <c r="NR318" s="38"/>
      <c r="NS318" s="38"/>
      <c r="NT318" s="38"/>
      <c r="NU318" s="38"/>
      <c r="NV318" s="38"/>
      <c r="NW318" s="38"/>
      <c r="NX318" s="38"/>
      <c r="NY318" s="38"/>
      <c r="NZ318" s="38"/>
      <c r="OA318" s="38"/>
      <c r="OB318" s="38"/>
      <c r="OC318" s="38"/>
      <c r="OD318" s="38"/>
      <c r="OE318" s="38"/>
      <c r="OF318" s="38"/>
      <c r="OG318" s="38"/>
      <c r="OH318" s="38"/>
      <c r="OI318" s="38"/>
      <c r="OJ318" s="38"/>
      <c r="OK318" s="38"/>
      <c r="OL318" s="38"/>
      <c r="OM318" s="38"/>
      <c r="ON318" s="38"/>
      <c r="OO318" s="38"/>
      <c r="OP318" s="38"/>
      <c r="OQ318" s="38"/>
      <c r="OR318" s="38"/>
      <c r="OS318" s="38"/>
      <c r="OT318" s="38"/>
      <c r="OU318" s="38"/>
      <c r="OV318" s="38"/>
      <c r="OW318" s="38"/>
      <c r="OX318" s="38"/>
      <c r="OY318" s="38"/>
      <c r="OZ318" s="38"/>
      <c r="PA318" s="38"/>
      <c r="PB318" s="38"/>
      <c r="PC318" s="38"/>
      <c r="PD318" s="38"/>
      <c r="PE318" s="38"/>
      <c r="PF318" s="38"/>
      <c r="PG318" s="38"/>
      <c r="PH318" s="38"/>
      <c r="PI318" s="38"/>
      <c r="PJ318" s="38"/>
      <c r="PK318" s="38"/>
      <c r="PL318" s="38"/>
      <c r="PM318" s="38"/>
      <c r="PN318" s="38"/>
      <c r="PO318" s="38"/>
      <c r="PP318" s="38"/>
      <c r="PQ318" s="38"/>
      <c r="PR318" s="38"/>
      <c r="PS318" s="38"/>
      <c r="PT318" s="38"/>
      <c r="PU318" s="38"/>
      <c r="PV318" s="38"/>
      <c r="PW318" s="38"/>
      <c r="PX318" s="38"/>
      <c r="PY318" s="38"/>
      <c r="PZ318" s="38"/>
      <c r="QA318" s="38"/>
      <c r="QB318" s="38"/>
      <c r="QC318" s="38"/>
      <c r="QD318" s="38"/>
      <c r="QE318" s="38"/>
      <c r="QF318" s="38"/>
      <c r="QG318" s="38"/>
      <c r="QH318" s="38"/>
      <c r="QI318" s="38"/>
      <c r="QJ318" s="38"/>
      <c r="QK318" s="38"/>
      <c r="QL318" s="38"/>
      <c r="QM318" s="38"/>
      <c r="QN318" s="38"/>
      <c r="QO318" s="38"/>
      <c r="QP318" s="38"/>
      <c r="QQ318" s="38"/>
      <c r="QR318" s="38"/>
      <c r="QS318" s="38"/>
      <c r="QT318" s="38"/>
      <c r="QU318" s="38"/>
      <c r="QV318" s="38"/>
      <c r="QW318" s="38"/>
      <c r="QX318" s="38"/>
      <c r="QY318" s="38"/>
      <c r="QZ318" s="38"/>
      <c r="RA318" s="38"/>
      <c r="RB318" s="38"/>
      <c r="RC318" s="38"/>
      <c r="RD318" s="38"/>
      <c r="RE318" s="38"/>
      <c r="RF318" s="38"/>
      <c r="RG318" s="38"/>
      <c r="RH318" s="38"/>
      <c r="RI318" s="38"/>
      <c r="RJ318" s="38"/>
      <c r="RK318" s="38"/>
      <c r="RL318" s="38"/>
      <c r="RM318" s="38"/>
      <c r="RN318" s="38"/>
      <c r="RO318" s="38"/>
      <c r="RP318" s="38"/>
      <c r="RQ318" s="38"/>
      <c r="RR318" s="38"/>
      <c r="RS318" s="38"/>
      <c r="RT318" s="38"/>
      <c r="RU318" s="38"/>
      <c r="RV318" s="38"/>
      <c r="RW318" s="38"/>
      <c r="RX318" s="38"/>
      <c r="RY318" s="38"/>
      <c r="RZ318" s="38"/>
      <c r="SA318" s="38"/>
      <c r="SB318" s="38"/>
      <c r="SC318" s="38"/>
      <c r="SD318" s="38"/>
      <c r="SE318" s="38"/>
      <c r="SF318" s="38"/>
      <c r="SG318" s="38"/>
      <c r="SH318" s="38"/>
      <c r="SI318" s="38"/>
      <c r="SJ318" s="38"/>
      <c r="SK318" s="38"/>
      <c r="SL318" s="38"/>
      <c r="SM318" s="38"/>
      <c r="SN318" s="38"/>
      <c r="SO318" s="38"/>
      <c r="SP318" s="38"/>
      <c r="SQ318" s="38"/>
      <c r="SR318" s="38"/>
      <c r="SS318" s="38"/>
      <c r="ST318" s="38"/>
      <c r="SU318" s="38"/>
      <c r="SV318" s="38"/>
      <c r="SW318" s="38"/>
      <c r="SX318" s="38"/>
      <c r="SY318" s="38"/>
      <c r="SZ318" s="38"/>
      <c r="TA318" s="38"/>
      <c r="TB318" s="38"/>
      <c r="TC318" s="38"/>
      <c r="TD318" s="38"/>
      <c r="TE318" s="38"/>
      <c r="TF318" s="38"/>
      <c r="TG318" s="38"/>
      <c r="TH318" s="38"/>
      <c r="TI318" s="38"/>
      <c r="TJ318" s="38"/>
      <c r="TK318" s="38"/>
      <c r="TL318" s="38"/>
      <c r="TM318" s="38"/>
      <c r="TN318" s="38"/>
      <c r="TO318" s="38"/>
      <c r="TP318" s="38"/>
      <c r="TQ318" s="38"/>
      <c r="TR318" s="38"/>
      <c r="TS318" s="38"/>
      <c r="TT318" s="38"/>
      <c r="TU318" s="38"/>
      <c r="TV318" s="38"/>
      <c r="TW318" s="38"/>
      <c r="TX318" s="38"/>
      <c r="TY318" s="38"/>
      <c r="TZ318" s="38"/>
      <c r="UA318" s="38"/>
      <c r="UB318" s="38"/>
      <c r="UC318" s="38"/>
      <c r="UD318" s="38"/>
      <c r="UE318" s="38"/>
      <c r="UF318" s="38"/>
      <c r="UG318" s="38"/>
      <c r="UH318" s="38"/>
      <c r="UI318" s="38"/>
      <c r="UJ318" s="38"/>
      <c r="UK318" s="38"/>
      <c r="UL318" s="38"/>
      <c r="UM318" s="38"/>
      <c r="UN318" s="38"/>
      <c r="UO318" s="38"/>
      <c r="UP318" s="38"/>
      <c r="UQ318" s="38"/>
      <c r="UR318" s="38"/>
      <c r="US318" s="38"/>
      <c r="UT318" s="38"/>
      <c r="UU318" s="38"/>
      <c r="UV318" s="38"/>
      <c r="UW318" s="38"/>
      <c r="UX318" s="38"/>
      <c r="UY318" s="38"/>
      <c r="UZ318" s="38"/>
      <c r="VA318" s="38"/>
      <c r="VB318" s="38"/>
      <c r="VC318" s="38"/>
      <c r="VD318" s="38"/>
      <c r="VE318" s="38"/>
      <c r="VF318" s="38"/>
      <c r="VG318" s="38"/>
      <c r="VH318" s="38"/>
      <c r="VI318" s="38"/>
      <c r="VJ318" s="38"/>
      <c r="VK318" s="38"/>
      <c r="VL318" s="38"/>
      <c r="VM318" s="38"/>
      <c r="VN318" s="38"/>
      <c r="VO318" s="38"/>
      <c r="VP318" s="38"/>
      <c r="VQ318" s="38"/>
      <c r="VR318" s="38"/>
      <c r="VS318" s="38"/>
      <c r="VT318" s="38"/>
      <c r="VU318" s="38"/>
      <c r="VV318" s="38"/>
      <c r="VW318" s="38"/>
      <c r="VX318" s="38"/>
      <c r="VY318" s="38"/>
      <c r="VZ318" s="38"/>
      <c r="WA318" s="38"/>
      <c r="WB318" s="38"/>
      <c r="WC318" s="38"/>
      <c r="WD318" s="38"/>
      <c r="WE318" s="38"/>
      <c r="WF318" s="38"/>
      <c r="WG318" s="38"/>
      <c r="WH318" s="38"/>
      <c r="WI318" s="38"/>
      <c r="WJ318" s="38"/>
      <c r="WK318" s="38"/>
      <c r="WL318" s="38"/>
      <c r="WM318" s="38"/>
      <c r="WN318" s="38"/>
      <c r="WO318" s="38"/>
      <c r="WP318" s="38"/>
      <c r="WQ318" s="38"/>
      <c r="WR318" s="38"/>
      <c r="WS318" s="38"/>
      <c r="WT318" s="38"/>
      <c r="WU318" s="38"/>
      <c r="WV318" s="38"/>
      <c r="WW318" s="38"/>
      <c r="WX318" s="38"/>
      <c r="WY318" s="38"/>
      <c r="WZ318" s="38"/>
      <c r="XA318" s="38"/>
      <c r="XB318" s="38"/>
      <c r="XC318" s="38"/>
      <c r="XD318" s="38"/>
      <c r="XE318" s="38"/>
      <c r="XF318" s="38"/>
      <c r="XG318" s="38"/>
      <c r="XH318" s="38"/>
      <c r="XI318" s="38"/>
      <c r="XJ318" s="38"/>
      <c r="XK318" s="38"/>
      <c r="XL318" s="38"/>
      <c r="XM318" s="38"/>
      <c r="XN318" s="38"/>
      <c r="XO318" s="38"/>
      <c r="XP318" s="38"/>
      <c r="XQ318" s="38"/>
      <c r="XR318" s="38"/>
      <c r="XS318" s="38"/>
      <c r="XT318" s="38"/>
      <c r="XU318" s="38"/>
      <c r="XV318" s="38"/>
      <c r="XW318" s="38"/>
      <c r="XX318" s="38"/>
      <c r="XY318" s="38"/>
      <c r="XZ318" s="38"/>
      <c r="YA318" s="38"/>
      <c r="YB318" s="38"/>
      <c r="YC318" s="38"/>
      <c r="YD318" s="38"/>
      <c r="YE318" s="38"/>
      <c r="YF318" s="38"/>
      <c r="YG318" s="38"/>
      <c r="YH318" s="38"/>
      <c r="YI318" s="38"/>
      <c r="YJ318" s="38"/>
      <c r="YK318" s="38"/>
      <c r="YL318" s="38"/>
      <c r="YM318" s="38"/>
      <c r="YN318" s="38"/>
      <c r="YO318" s="38"/>
      <c r="YP318" s="38"/>
      <c r="YQ318" s="38"/>
      <c r="YR318" s="38"/>
      <c r="YS318" s="38"/>
      <c r="YT318" s="38"/>
      <c r="YU318" s="38"/>
      <c r="YV318" s="38"/>
      <c r="YW318" s="38"/>
      <c r="YX318" s="38"/>
      <c r="YY318" s="38"/>
      <c r="YZ318" s="38"/>
      <c r="ZA318" s="38"/>
      <c r="ZB318" s="38"/>
      <c r="ZC318" s="38"/>
      <c r="ZD318" s="38"/>
      <c r="ZE318" s="38"/>
      <c r="ZF318" s="38"/>
      <c r="ZG318" s="38"/>
      <c r="ZH318" s="38"/>
      <c r="ZI318" s="38"/>
      <c r="ZJ318" s="38"/>
      <c r="ZK318" s="38"/>
      <c r="ZL318" s="38"/>
      <c r="ZM318" s="38"/>
      <c r="ZN318" s="38"/>
      <c r="ZO318" s="38"/>
      <c r="ZP318" s="38"/>
      <c r="ZQ318" s="38"/>
      <c r="ZR318" s="38"/>
      <c r="ZS318" s="38"/>
      <c r="ZT318" s="38"/>
      <c r="ZU318" s="38"/>
      <c r="ZV318" s="38"/>
      <c r="ZW318" s="38"/>
      <c r="ZX318" s="38"/>
      <c r="ZY318" s="38"/>
      <c r="ZZ318" s="38"/>
      <c r="AAA318" s="38"/>
      <c r="AAB318" s="38"/>
      <c r="AAC318" s="38"/>
      <c r="AAD318" s="38"/>
      <c r="AAE318" s="38"/>
      <c r="AAF318" s="38"/>
      <c r="AAG318" s="38"/>
      <c r="AAH318" s="38"/>
      <c r="AAI318" s="38"/>
      <c r="AAJ318" s="31">
        <f t="shared" si="26"/>
        <v>0</v>
      </c>
    </row>
    <row r="319" spans="1:712" s="5" customFormat="1" ht="12" customHeight="1" x14ac:dyDescent="0.25">
      <c r="A319" s="43" t="s">
        <v>665</v>
      </c>
      <c r="B319" s="77">
        <f t="shared" si="29"/>
        <v>1</v>
      </c>
      <c r="C319" s="69">
        <v>1</v>
      </c>
      <c r="D319" s="71">
        <v>43461</v>
      </c>
      <c r="E319" s="79">
        <v>33.049999999999997</v>
      </c>
      <c r="F319" s="79">
        <f>E319*B319</f>
        <v>33.049999999999997</v>
      </c>
      <c r="G319" s="77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  <c r="AK319" s="38"/>
      <c r="AL319" s="38"/>
      <c r="AM319" s="38"/>
      <c r="AN319" s="38"/>
      <c r="AO319" s="38"/>
      <c r="AP319" s="38"/>
      <c r="AQ319" s="38"/>
      <c r="AR319" s="38"/>
      <c r="AS319" s="38"/>
      <c r="AT319" s="38"/>
      <c r="AU319" s="38"/>
      <c r="AV319" s="38"/>
      <c r="AW319" s="38"/>
      <c r="AX319" s="38"/>
      <c r="AY319" s="38"/>
      <c r="AZ319" s="38"/>
      <c r="BA319" s="38"/>
      <c r="BB319" s="38"/>
      <c r="BC319" s="38"/>
      <c r="BD319" s="38"/>
      <c r="BE319" s="38"/>
      <c r="BF319" s="38"/>
      <c r="BG319" s="38"/>
      <c r="BH319" s="38"/>
      <c r="BI319" s="38"/>
      <c r="BJ319" s="38"/>
      <c r="BK319" s="38"/>
      <c r="BL319" s="38"/>
      <c r="BM319" s="38"/>
      <c r="BN319" s="38"/>
      <c r="BO319" s="38"/>
      <c r="BP319" s="38"/>
      <c r="BQ319" s="38"/>
      <c r="BR319" s="38"/>
      <c r="BS319" s="38"/>
      <c r="BT319" s="38"/>
      <c r="BU319" s="38"/>
      <c r="BV319" s="38"/>
      <c r="BW319" s="38"/>
      <c r="BX319" s="38"/>
      <c r="BY319" s="38"/>
      <c r="BZ319" s="38"/>
      <c r="CA319" s="38"/>
      <c r="CB319" s="38"/>
      <c r="CC319" s="38"/>
      <c r="CD319" s="38"/>
      <c r="CE319" s="38"/>
      <c r="CF319" s="38"/>
      <c r="CG319" s="38"/>
      <c r="CH319" s="38"/>
      <c r="CI319" s="38"/>
      <c r="CJ319" s="38"/>
      <c r="CK319" s="38"/>
      <c r="CL319" s="38"/>
      <c r="CM319" s="38"/>
      <c r="CN319" s="38"/>
      <c r="CO319" s="38"/>
      <c r="CP319" s="38"/>
      <c r="CQ319" s="38"/>
      <c r="CR319" s="38"/>
      <c r="CS319" s="38"/>
      <c r="CT319" s="38"/>
      <c r="CU319" s="38"/>
      <c r="CV319" s="38"/>
      <c r="CW319" s="38"/>
      <c r="CX319" s="38"/>
      <c r="CY319" s="38"/>
      <c r="CZ319" s="38"/>
      <c r="DA319" s="38"/>
      <c r="DB319" s="38"/>
      <c r="DC319" s="38"/>
      <c r="DD319" s="38"/>
      <c r="DE319" s="38"/>
      <c r="DF319" s="38"/>
      <c r="DG319" s="38"/>
      <c r="DH319" s="38"/>
      <c r="DI319" s="38"/>
      <c r="DJ319" s="38"/>
      <c r="DK319" s="38"/>
      <c r="DL319" s="38"/>
      <c r="DM319" s="38"/>
      <c r="DN319" s="38"/>
      <c r="DO319" s="38"/>
      <c r="DP319" s="38"/>
      <c r="DQ319" s="38"/>
      <c r="DR319" s="38"/>
      <c r="DS319" s="38"/>
      <c r="DT319" s="38"/>
      <c r="DU319" s="38"/>
      <c r="DV319" s="38"/>
      <c r="DW319" s="38"/>
      <c r="DX319" s="38"/>
      <c r="DY319" s="38"/>
      <c r="DZ319" s="38"/>
      <c r="EA319" s="38"/>
      <c r="EB319" s="38"/>
      <c r="EC319" s="38"/>
      <c r="ED319" s="38"/>
      <c r="EE319" s="38"/>
      <c r="EF319" s="38"/>
      <c r="EG319" s="38"/>
      <c r="EH319" s="38"/>
      <c r="EI319" s="38"/>
      <c r="EJ319" s="38"/>
      <c r="EK319" s="38"/>
      <c r="EL319" s="38"/>
      <c r="EM319" s="38"/>
      <c r="EN319" s="38"/>
      <c r="EO319" s="38"/>
      <c r="EP319" s="38"/>
      <c r="EQ319" s="38"/>
      <c r="ER319" s="38"/>
      <c r="ES319" s="38"/>
      <c r="ET319" s="38"/>
      <c r="EU319" s="38"/>
      <c r="EV319" s="38"/>
      <c r="EW319" s="38"/>
      <c r="EX319" s="38"/>
      <c r="EY319" s="38"/>
      <c r="EZ319" s="38"/>
      <c r="FA319" s="38"/>
      <c r="FB319" s="38"/>
      <c r="FC319" s="38"/>
      <c r="FD319" s="38"/>
      <c r="FE319" s="38"/>
      <c r="FF319" s="38"/>
      <c r="FG319" s="38"/>
      <c r="FH319" s="38"/>
      <c r="FI319" s="38"/>
      <c r="FJ319" s="38"/>
      <c r="FK319" s="38"/>
      <c r="FL319" s="38"/>
      <c r="FM319" s="38"/>
      <c r="FN319" s="38"/>
      <c r="FO319" s="38"/>
      <c r="FP319" s="38"/>
      <c r="FQ319" s="38"/>
      <c r="FR319" s="38"/>
      <c r="FS319" s="38"/>
      <c r="FT319" s="38"/>
      <c r="FU319" s="38"/>
      <c r="FV319" s="38"/>
      <c r="FW319" s="38"/>
      <c r="FX319" s="38"/>
      <c r="FY319" s="38"/>
      <c r="FZ319" s="38"/>
      <c r="GA319" s="38"/>
      <c r="GB319" s="38"/>
      <c r="GC319" s="38"/>
      <c r="GD319" s="38"/>
      <c r="GE319" s="38"/>
      <c r="GF319" s="38"/>
      <c r="GG319" s="38"/>
      <c r="GH319" s="38"/>
      <c r="GI319" s="38"/>
      <c r="GJ319" s="38"/>
      <c r="GK319" s="38"/>
      <c r="GL319" s="38"/>
      <c r="GM319" s="38"/>
      <c r="GN319" s="38"/>
      <c r="GO319" s="38"/>
      <c r="GP319" s="38"/>
      <c r="GQ319" s="38"/>
      <c r="GR319" s="38"/>
      <c r="GS319" s="38"/>
      <c r="GT319" s="38"/>
      <c r="GU319" s="38"/>
      <c r="GV319" s="38"/>
      <c r="GW319" s="38"/>
      <c r="GX319" s="38"/>
      <c r="GY319" s="38"/>
      <c r="GZ319" s="38"/>
      <c r="HA319" s="38"/>
      <c r="HB319" s="38"/>
      <c r="HC319" s="38"/>
      <c r="HD319" s="38"/>
      <c r="HE319" s="38"/>
      <c r="HF319" s="38"/>
      <c r="HG319" s="38"/>
      <c r="HH319" s="38"/>
      <c r="HI319" s="38"/>
      <c r="HJ319" s="38"/>
      <c r="HK319" s="38"/>
      <c r="HL319" s="38"/>
      <c r="HM319" s="38"/>
      <c r="HN319" s="38"/>
      <c r="HO319" s="38"/>
      <c r="HP319" s="38"/>
      <c r="HQ319" s="38"/>
      <c r="HR319" s="38"/>
      <c r="HS319" s="38"/>
      <c r="HT319" s="38"/>
      <c r="HU319" s="38"/>
      <c r="HV319" s="38"/>
      <c r="HW319" s="38"/>
      <c r="HX319" s="38"/>
      <c r="HY319" s="38"/>
      <c r="HZ319" s="38"/>
      <c r="IA319" s="38"/>
      <c r="IB319" s="38"/>
      <c r="IC319" s="38"/>
      <c r="ID319" s="38"/>
      <c r="IE319" s="38"/>
      <c r="IF319" s="38"/>
      <c r="IG319" s="38"/>
      <c r="IH319" s="38"/>
      <c r="II319" s="38"/>
      <c r="IJ319" s="38"/>
      <c r="IK319" s="38"/>
      <c r="IL319" s="38"/>
      <c r="IM319" s="38"/>
      <c r="IN319" s="38"/>
      <c r="IO319" s="38"/>
      <c r="IP319" s="38"/>
      <c r="IQ319" s="38"/>
      <c r="IR319" s="38"/>
      <c r="IS319" s="38"/>
      <c r="IT319" s="38"/>
      <c r="IU319" s="38"/>
      <c r="IV319" s="38"/>
      <c r="IW319" s="38"/>
      <c r="IX319" s="38"/>
      <c r="IY319" s="38"/>
      <c r="IZ319" s="38"/>
      <c r="JA319" s="38"/>
      <c r="JB319" s="38"/>
      <c r="JC319" s="38"/>
      <c r="JD319" s="38"/>
      <c r="JE319" s="38"/>
      <c r="JF319" s="38"/>
      <c r="JG319" s="38"/>
      <c r="JH319" s="38"/>
      <c r="JI319" s="38"/>
      <c r="JJ319" s="38"/>
      <c r="JK319" s="38"/>
      <c r="JL319" s="38"/>
      <c r="JM319" s="38"/>
      <c r="JN319" s="38"/>
      <c r="JO319" s="38"/>
      <c r="JP319" s="38"/>
      <c r="JQ319" s="38"/>
      <c r="JR319" s="38"/>
      <c r="JS319" s="38"/>
      <c r="JT319" s="38"/>
      <c r="JU319" s="38"/>
      <c r="JV319" s="38"/>
      <c r="JW319" s="38"/>
      <c r="JX319" s="38"/>
      <c r="JY319" s="38"/>
      <c r="JZ319" s="38"/>
      <c r="KA319" s="38"/>
      <c r="KB319" s="38"/>
      <c r="KC319" s="38"/>
      <c r="KD319" s="38"/>
      <c r="KE319" s="38"/>
      <c r="KF319" s="38"/>
      <c r="KG319" s="38"/>
      <c r="KH319" s="38"/>
      <c r="KI319" s="38"/>
      <c r="KJ319" s="38"/>
      <c r="KK319" s="38"/>
      <c r="KL319" s="38"/>
      <c r="KM319" s="38"/>
      <c r="KN319" s="38"/>
      <c r="KO319" s="38"/>
      <c r="KP319" s="38"/>
      <c r="KQ319" s="38"/>
      <c r="KR319" s="38"/>
      <c r="KS319" s="38"/>
      <c r="KT319" s="38"/>
      <c r="KU319" s="38"/>
      <c r="KV319" s="38"/>
      <c r="KW319" s="38"/>
      <c r="KX319" s="38"/>
      <c r="KY319" s="38"/>
      <c r="KZ319" s="38"/>
      <c r="LA319" s="38"/>
      <c r="LB319" s="38"/>
      <c r="LC319" s="38"/>
      <c r="LD319" s="38"/>
      <c r="LE319" s="38"/>
      <c r="LF319" s="38"/>
      <c r="LG319" s="38"/>
      <c r="LH319" s="38"/>
      <c r="LI319" s="38"/>
      <c r="LJ319" s="38"/>
      <c r="LK319" s="38"/>
      <c r="LL319" s="38"/>
      <c r="LM319" s="38"/>
      <c r="LN319" s="38"/>
      <c r="LO319" s="38"/>
      <c r="LP319" s="38"/>
      <c r="LQ319" s="38"/>
      <c r="LR319" s="38"/>
      <c r="LS319" s="38"/>
      <c r="LT319" s="38"/>
      <c r="LU319" s="38"/>
      <c r="LV319" s="38"/>
      <c r="LW319" s="38"/>
      <c r="LX319" s="38"/>
      <c r="LY319" s="38"/>
      <c r="LZ319" s="38"/>
      <c r="MA319" s="38"/>
      <c r="MB319" s="38"/>
      <c r="MC319" s="38"/>
      <c r="MD319" s="38"/>
      <c r="ME319" s="38"/>
      <c r="MF319" s="38"/>
      <c r="MG319" s="38"/>
      <c r="MH319" s="38"/>
      <c r="MI319" s="38"/>
      <c r="MJ319" s="38"/>
      <c r="MK319" s="38"/>
      <c r="ML319" s="38"/>
      <c r="MM319" s="38"/>
      <c r="MN319" s="38"/>
      <c r="MO319" s="38"/>
      <c r="MP319" s="38"/>
      <c r="MQ319" s="38"/>
      <c r="MR319" s="38"/>
      <c r="MS319" s="38"/>
      <c r="MT319" s="38"/>
      <c r="MU319" s="38"/>
      <c r="MV319" s="38"/>
      <c r="MW319" s="38"/>
      <c r="MX319" s="38"/>
      <c r="MY319" s="38"/>
      <c r="MZ319" s="38"/>
      <c r="NA319" s="38"/>
      <c r="NB319" s="38"/>
      <c r="NC319" s="38"/>
      <c r="ND319" s="38"/>
      <c r="NE319" s="38"/>
      <c r="NF319" s="38"/>
      <c r="NG319" s="38"/>
      <c r="NH319" s="38"/>
      <c r="NI319" s="38"/>
      <c r="NJ319" s="38"/>
      <c r="NK319" s="38"/>
      <c r="NL319" s="38"/>
      <c r="NM319" s="38"/>
      <c r="NN319" s="38"/>
      <c r="NO319" s="38"/>
      <c r="NP319" s="38"/>
      <c r="NQ319" s="38"/>
      <c r="NR319" s="38"/>
      <c r="NS319" s="38"/>
      <c r="NT319" s="38"/>
      <c r="NU319" s="38"/>
      <c r="NV319" s="38"/>
      <c r="NW319" s="38"/>
      <c r="NX319" s="38"/>
      <c r="NY319" s="38"/>
      <c r="NZ319" s="38"/>
      <c r="OA319" s="38"/>
      <c r="OB319" s="38"/>
      <c r="OC319" s="38"/>
      <c r="OD319" s="38"/>
      <c r="OE319" s="38"/>
      <c r="OF319" s="38"/>
      <c r="OG319" s="38"/>
      <c r="OH319" s="38"/>
      <c r="OI319" s="38"/>
      <c r="OJ319" s="38"/>
      <c r="OK319" s="38"/>
      <c r="OL319" s="38"/>
      <c r="OM319" s="38"/>
      <c r="ON319" s="38"/>
      <c r="OO319" s="38"/>
      <c r="OP319" s="38"/>
      <c r="OQ319" s="38"/>
      <c r="OR319" s="38"/>
      <c r="OS319" s="38"/>
      <c r="OT319" s="38"/>
      <c r="OU319" s="38"/>
      <c r="OV319" s="38"/>
      <c r="OW319" s="38"/>
      <c r="OX319" s="38"/>
      <c r="OY319" s="38"/>
      <c r="OZ319" s="38"/>
      <c r="PA319" s="38"/>
      <c r="PB319" s="38"/>
      <c r="PC319" s="38"/>
      <c r="PD319" s="38"/>
      <c r="PE319" s="38"/>
      <c r="PF319" s="38"/>
      <c r="PG319" s="38"/>
      <c r="PH319" s="38"/>
      <c r="PI319" s="38"/>
      <c r="PJ319" s="38"/>
      <c r="PK319" s="38"/>
      <c r="PL319" s="38"/>
      <c r="PM319" s="38"/>
      <c r="PN319" s="38"/>
      <c r="PO319" s="38"/>
      <c r="PP319" s="38"/>
      <c r="PQ319" s="38"/>
      <c r="PR319" s="38"/>
      <c r="PS319" s="38"/>
      <c r="PT319" s="38"/>
      <c r="PU319" s="38"/>
      <c r="PV319" s="38"/>
      <c r="PW319" s="38"/>
      <c r="PX319" s="38"/>
      <c r="PY319" s="38"/>
      <c r="PZ319" s="38"/>
      <c r="QA319" s="38"/>
      <c r="QB319" s="38"/>
      <c r="QC319" s="38"/>
      <c r="QD319" s="38"/>
      <c r="QE319" s="38"/>
      <c r="QF319" s="38"/>
      <c r="QG319" s="38"/>
      <c r="QH319" s="38"/>
      <c r="QI319" s="38"/>
      <c r="QJ319" s="38"/>
      <c r="QK319" s="38"/>
      <c r="QL319" s="38"/>
      <c r="QM319" s="38"/>
      <c r="QN319" s="38"/>
      <c r="QO319" s="38"/>
      <c r="QP319" s="38"/>
      <c r="QQ319" s="38"/>
      <c r="QR319" s="38"/>
      <c r="QS319" s="38"/>
      <c r="QT319" s="38"/>
      <c r="QU319" s="38"/>
      <c r="QV319" s="38"/>
      <c r="QW319" s="38"/>
      <c r="QX319" s="38"/>
      <c r="QY319" s="38"/>
      <c r="QZ319" s="38"/>
      <c r="RA319" s="38"/>
      <c r="RB319" s="38"/>
      <c r="RC319" s="38"/>
      <c r="RD319" s="38"/>
      <c r="RE319" s="38"/>
      <c r="RF319" s="38"/>
      <c r="RG319" s="38"/>
      <c r="RH319" s="38"/>
      <c r="RI319" s="38"/>
      <c r="RJ319" s="38"/>
      <c r="RK319" s="38"/>
      <c r="RL319" s="38"/>
      <c r="RM319" s="38"/>
      <c r="RN319" s="38"/>
      <c r="RO319" s="38"/>
      <c r="RP319" s="38"/>
      <c r="RQ319" s="38"/>
      <c r="RR319" s="38"/>
      <c r="RS319" s="38"/>
      <c r="RT319" s="38"/>
      <c r="RU319" s="38"/>
      <c r="RV319" s="38"/>
      <c r="RW319" s="38"/>
      <c r="RX319" s="38"/>
      <c r="RY319" s="38"/>
      <c r="RZ319" s="38"/>
      <c r="SA319" s="38"/>
      <c r="SB319" s="38"/>
      <c r="SC319" s="38"/>
      <c r="SD319" s="38"/>
      <c r="SE319" s="38"/>
      <c r="SF319" s="38"/>
      <c r="SG319" s="38"/>
      <c r="SH319" s="38"/>
      <c r="SI319" s="38"/>
      <c r="SJ319" s="38"/>
      <c r="SK319" s="38"/>
      <c r="SL319" s="38"/>
      <c r="SM319" s="38"/>
      <c r="SN319" s="38"/>
      <c r="SO319" s="38"/>
      <c r="SP319" s="38"/>
      <c r="SQ319" s="38"/>
      <c r="SR319" s="38"/>
      <c r="SS319" s="38"/>
      <c r="ST319" s="38"/>
      <c r="SU319" s="38"/>
      <c r="SV319" s="38"/>
      <c r="SW319" s="38"/>
      <c r="SX319" s="38"/>
      <c r="SY319" s="38"/>
      <c r="SZ319" s="38"/>
      <c r="TA319" s="38"/>
      <c r="TB319" s="38"/>
      <c r="TC319" s="38"/>
      <c r="TD319" s="38"/>
      <c r="TE319" s="38"/>
      <c r="TF319" s="38"/>
      <c r="TG319" s="38"/>
      <c r="TH319" s="38"/>
      <c r="TI319" s="38"/>
      <c r="TJ319" s="38"/>
      <c r="TK319" s="38"/>
      <c r="TL319" s="38"/>
      <c r="TM319" s="38"/>
      <c r="TN319" s="38"/>
      <c r="TO319" s="38"/>
      <c r="TP319" s="38"/>
      <c r="TQ319" s="38"/>
      <c r="TR319" s="38"/>
      <c r="TS319" s="38"/>
      <c r="TT319" s="38"/>
      <c r="TU319" s="38"/>
      <c r="TV319" s="38"/>
      <c r="TW319" s="38"/>
      <c r="TX319" s="38"/>
      <c r="TY319" s="38"/>
      <c r="TZ319" s="38"/>
      <c r="UA319" s="38"/>
      <c r="UB319" s="38"/>
      <c r="UC319" s="38"/>
      <c r="UD319" s="38"/>
      <c r="UE319" s="38"/>
      <c r="UF319" s="38"/>
      <c r="UG319" s="38"/>
      <c r="UH319" s="38"/>
      <c r="UI319" s="38"/>
      <c r="UJ319" s="38"/>
      <c r="UK319" s="38"/>
      <c r="UL319" s="38"/>
      <c r="UM319" s="38"/>
      <c r="UN319" s="38"/>
      <c r="UO319" s="38"/>
      <c r="UP319" s="38"/>
      <c r="UQ319" s="38"/>
      <c r="UR319" s="38"/>
      <c r="US319" s="38"/>
      <c r="UT319" s="38"/>
      <c r="UU319" s="38"/>
      <c r="UV319" s="38"/>
      <c r="UW319" s="38"/>
      <c r="UX319" s="38"/>
      <c r="UY319" s="38"/>
      <c r="UZ319" s="38"/>
      <c r="VA319" s="38"/>
      <c r="VB319" s="38"/>
      <c r="VC319" s="38"/>
      <c r="VD319" s="38"/>
      <c r="VE319" s="38"/>
      <c r="VF319" s="38"/>
      <c r="VG319" s="38"/>
      <c r="VH319" s="38"/>
      <c r="VI319" s="38"/>
      <c r="VJ319" s="38"/>
      <c r="VK319" s="38"/>
      <c r="VL319" s="38"/>
      <c r="VM319" s="38"/>
      <c r="VN319" s="38"/>
      <c r="VO319" s="38"/>
      <c r="VP319" s="38"/>
      <c r="VQ319" s="38"/>
      <c r="VR319" s="38">
        <v>2</v>
      </c>
      <c r="VS319" s="38"/>
      <c r="VT319" s="38"/>
      <c r="VU319" s="38"/>
      <c r="VV319" s="38"/>
      <c r="VW319" s="38"/>
      <c r="VX319" s="38"/>
      <c r="VY319" s="38">
        <v>2</v>
      </c>
      <c r="VZ319" s="38"/>
      <c r="WA319" s="38"/>
      <c r="WB319" s="38"/>
      <c r="WC319" s="38"/>
      <c r="WD319" s="38"/>
      <c r="WE319" s="38"/>
      <c r="WF319" s="38"/>
      <c r="WG319" s="38"/>
      <c r="WH319" s="38"/>
      <c r="WI319" s="38"/>
      <c r="WJ319" s="38"/>
      <c r="WK319" s="38"/>
      <c r="WL319" s="38"/>
      <c r="WM319" s="38"/>
      <c r="WN319" s="38"/>
      <c r="WO319" s="38"/>
      <c r="WP319" s="38"/>
      <c r="WQ319" s="38"/>
      <c r="WR319" s="38"/>
      <c r="WS319" s="38"/>
      <c r="WT319" s="38"/>
      <c r="WU319" s="38"/>
      <c r="WV319" s="38"/>
      <c r="WW319" s="38"/>
      <c r="WX319" s="38"/>
      <c r="WY319" s="38"/>
      <c r="WZ319" s="38"/>
      <c r="XA319" s="38"/>
      <c r="XB319" s="38"/>
      <c r="XC319" s="38"/>
      <c r="XD319" s="38"/>
      <c r="XE319" s="38"/>
      <c r="XF319" s="38"/>
      <c r="XG319" s="38"/>
      <c r="XH319" s="38"/>
      <c r="XI319" s="38"/>
      <c r="XJ319" s="38"/>
      <c r="XK319" s="38"/>
      <c r="XL319" s="38"/>
      <c r="XM319" s="38"/>
      <c r="XN319" s="38"/>
      <c r="XO319" s="38"/>
      <c r="XP319" s="38"/>
      <c r="XQ319" s="38"/>
      <c r="XR319" s="38"/>
      <c r="XS319" s="38"/>
      <c r="XT319" s="38"/>
      <c r="XU319" s="38"/>
      <c r="XV319" s="38"/>
      <c r="XW319" s="38"/>
      <c r="XX319" s="38"/>
      <c r="XY319" s="38"/>
      <c r="XZ319" s="38"/>
      <c r="YA319" s="38"/>
      <c r="YB319" s="38"/>
      <c r="YC319" s="38"/>
      <c r="YD319" s="38"/>
      <c r="YE319" s="38"/>
      <c r="YF319" s="38"/>
      <c r="YG319" s="38"/>
      <c r="YH319" s="38"/>
      <c r="YI319" s="38"/>
      <c r="YJ319" s="38"/>
      <c r="YK319" s="38"/>
      <c r="YL319" s="38"/>
      <c r="YM319" s="38"/>
      <c r="YN319" s="38"/>
      <c r="YO319" s="38"/>
      <c r="YP319" s="38"/>
      <c r="YQ319" s="38"/>
      <c r="YR319" s="38"/>
      <c r="YS319" s="38"/>
      <c r="YT319" s="38"/>
      <c r="YU319" s="38"/>
      <c r="YV319" s="38"/>
      <c r="YW319" s="38"/>
      <c r="YX319" s="38"/>
      <c r="YY319" s="38"/>
      <c r="YZ319" s="38"/>
      <c r="ZA319" s="38"/>
      <c r="ZB319" s="38"/>
      <c r="ZC319" s="38"/>
      <c r="ZD319" s="38"/>
      <c r="ZE319" s="38"/>
      <c r="ZF319" s="38"/>
      <c r="ZG319" s="38"/>
      <c r="ZH319" s="38"/>
      <c r="ZI319" s="38"/>
      <c r="ZJ319" s="38"/>
      <c r="ZK319" s="38"/>
      <c r="ZL319" s="38"/>
      <c r="ZM319" s="38"/>
      <c r="ZN319" s="38"/>
      <c r="ZO319" s="38"/>
      <c r="ZP319" s="38"/>
      <c r="ZQ319" s="38"/>
      <c r="ZR319" s="38">
        <v>1</v>
      </c>
      <c r="ZS319" s="38"/>
      <c r="ZT319" s="38"/>
      <c r="ZU319" s="38"/>
      <c r="ZV319" s="38"/>
      <c r="ZW319" s="38">
        <v>1</v>
      </c>
      <c r="ZX319" s="38"/>
      <c r="ZY319" s="38"/>
      <c r="ZZ319" s="38"/>
      <c r="AAA319" s="38"/>
      <c r="AAB319" s="38"/>
      <c r="AAC319" s="38"/>
      <c r="AAD319" s="38"/>
      <c r="AAE319" s="38"/>
      <c r="AAF319" s="38"/>
      <c r="AAG319" s="38"/>
      <c r="AAH319" s="38"/>
      <c r="AAI319" s="38"/>
      <c r="AAJ319" s="31">
        <f t="shared" si="26"/>
        <v>0</v>
      </c>
    </row>
    <row r="320" spans="1:712" s="5" customFormat="1" ht="12" customHeight="1" x14ac:dyDescent="0.25">
      <c r="A320" s="43" t="s">
        <v>401</v>
      </c>
      <c r="B320" s="77">
        <f t="shared" si="29"/>
        <v>0</v>
      </c>
      <c r="C320" s="69">
        <v>4.5</v>
      </c>
      <c r="D320" s="71">
        <v>43444</v>
      </c>
      <c r="E320" s="79">
        <v>141.68</v>
      </c>
      <c r="F320" s="79">
        <f t="shared" si="33"/>
        <v>0</v>
      </c>
      <c r="G320" s="77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>
        <v>18</v>
      </c>
      <c r="Y320" s="38"/>
      <c r="Z320" s="38"/>
      <c r="AA320" s="38"/>
      <c r="AB320" s="38"/>
      <c r="AC320" s="38">
        <v>22.5</v>
      </c>
      <c r="AD320" s="38"/>
      <c r="AE320" s="38"/>
      <c r="AF320" s="38"/>
      <c r="AG320" s="38"/>
      <c r="AH320" s="38"/>
      <c r="AI320" s="38"/>
      <c r="AJ320" s="38"/>
      <c r="AK320" s="38"/>
      <c r="AL320" s="38"/>
      <c r="AM320" s="38"/>
      <c r="AN320" s="38">
        <v>4.5</v>
      </c>
      <c r="AO320" s="38"/>
      <c r="AP320" s="38"/>
      <c r="AQ320" s="38"/>
      <c r="AR320" s="38"/>
      <c r="AS320" s="38"/>
      <c r="AT320" s="38"/>
      <c r="AU320" s="38"/>
      <c r="AV320" s="38"/>
      <c r="AW320" s="38"/>
      <c r="AX320" s="38"/>
      <c r="AY320" s="38"/>
      <c r="AZ320" s="38"/>
      <c r="BA320" s="38"/>
      <c r="BB320" s="38">
        <v>4.5</v>
      </c>
      <c r="BC320" s="38"/>
      <c r="BD320" s="38"/>
      <c r="BE320" s="38"/>
      <c r="BF320" s="38"/>
      <c r="BG320" s="38">
        <v>4.5</v>
      </c>
      <c r="BH320" s="38"/>
      <c r="BI320" s="38"/>
      <c r="BJ320" s="38"/>
      <c r="BK320" s="38"/>
      <c r="BL320" s="38"/>
      <c r="BM320" s="38"/>
      <c r="BN320" s="38"/>
      <c r="BO320" s="38"/>
      <c r="BP320" s="38"/>
      <c r="BQ320" s="38"/>
      <c r="BR320" s="38"/>
      <c r="BS320" s="38"/>
      <c r="BT320" s="38"/>
      <c r="BU320" s="38"/>
      <c r="BV320" s="38"/>
      <c r="BW320" s="38"/>
      <c r="BX320" s="38"/>
      <c r="BY320" s="38"/>
      <c r="BZ320" s="38"/>
      <c r="CA320" s="38"/>
      <c r="CB320" s="38"/>
      <c r="CC320" s="38"/>
      <c r="CD320" s="38"/>
      <c r="CE320" s="38"/>
      <c r="CF320" s="38"/>
      <c r="CG320" s="38"/>
      <c r="CH320" s="38"/>
      <c r="CI320" s="38"/>
      <c r="CJ320" s="38"/>
      <c r="CK320" s="38"/>
      <c r="CL320" s="38"/>
      <c r="CM320" s="38"/>
      <c r="CN320" s="38"/>
      <c r="CO320" s="38"/>
      <c r="CP320" s="38"/>
      <c r="CQ320" s="38"/>
      <c r="CR320" s="38"/>
      <c r="CS320" s="38"/>
      <c r="CT320" s="38"/>
      <c r="CU320" s="38"/>
      <c r="CV320" s="38"/>
      <c r="CW320" s="38"/>
      <c r="CX320" s="38"/>
      <c r="CY320" s="38"/>
      <c r="CZ320" s="38"/>
      <c r="DA320" s="38"/>
      <c r="DB320" s="38"/>
      <c r="DC320" s="38"/>
      <c r="DD320" s="38"/>
      <c r="DE320" s="38"/>
      <c r="DF320" s="38"/>
      <c r="DG320" s="38"/>
      <c r="DH320" s="38"/>
      <c r="DI320" s="38"/>
      <c r="DJ320" s="38"/>
      <c r="DK320" s="38"/>
      <c r="DL320" s="38"/>
      <c r="DM320" s="38"/>
      <c r="DN320" s="38"/>
      <c r="DO320" s="38"/>
      <c r="DP320" s="38"/>
      <c r="DQ320" s="38"/>
      <c r="DR320" s="38"/>
      <c r="DS320" s="38"/>
      <c r="DT320" s="38"/>
      <c r="DU320" s="38"/>
      <c r="DV320" s="38"/>
      <c r="DW320" s="38"/>
      <c r="DX320" s="38"/>
      <c r="DY320" s="38"/>
      <c r="DZ320" s="38"/>
      <c r="EA320" s="38">
        <v>18</v>
      </c>
      <c r="EB320" s="38"/>
      <c r="EC320" s="38"/>
      <c r="ED320" s="38">
        <v>4.5</v>
      </c>
      <c r="EE320" s="38"/>
      <c r="EF320" s="38">
        <v>13.5</v>
      </c>
      <c r="EG320" s="38"/>
      <c r="EH320" s="38"/>
      <c r="EI320" s="38"/>
      <c r="EJ320" s="38"/>
      <c r="EK320" s="38"/>
      <c r="EL320" s="38"/>
      <c r="EM320" s="38"/>
      <c r="EN320" s="38"/>
      <c r="EO320" s="38"/>
      <c r="EP320" s="38"/>
      <c r="EQ320" s="38"/>
      <c r="ER320" s="38"/>
      <c r="ES320" s="38"/>
      <c r="ET320" s="38"/>
      <c r="EU320" s="38"/>
      <c r="EV320" s="38"/>
      <c r="EW320" s="38"/>
      <c r="EX320" s="38"/>
      <c r="EY320" s="38"/>
      <c r="EZ320" s="38"/>
      <c r="FA320" s="38"/>
      <c r="FB320" s="38"/>
      <c r="FC320" s="38">
        <v>4.5</v>
      </c>
      <c r="FD320" s="38"/>
      <c r="FE320" s="38"/>
      <c r="FF320" s="38"/>
      <c r="FG320" s="38"/>
      <c r="FH320" s="38"/>
      <c r="FI320" s="38"/>
      <c r="FJ320" s="38"/>
      <c r="FK320" s="38"/>
      <c r="FL320" s="38"/>
      <c r="FM320" s="38"/>
      <c r="FN320" s="38"/>
      <c r="FO320" s="38"/>
      <c r="FP320" s="38"/>
      <c r="FQ320" s="38"/>
      <c r="FR320" s="38"/>
      <c r="FS320" s="38"/>
      <c r="FT320" s="38"/>
      <c r="FU320" s="38"/>
      <c r="FV320" s="38">
        <v>4.5</v>
      </c>
      <c r="FW320" s="38"/>
      <c r="FX320" s="38"/>
      <c r="FY320" s="38"/>
      <c r="FZ320" s="38"/>
      <c r="GA320" s="38"/>
      <c r="GB320" s="38"/>
      <c r="GC320" s="38"/>
      <c r="GD320" s="38"/>
      <c r="GE320" s="38"/>
      <c r="GF320" s="38"/>
      <c r="GG320" s="38"/>
      <c r="GH320" s="38"/>
      <c r="GI320" s="38"/>
      <c r="GJ320" s="38"/>
      <c r="GK320" s="38"/>
      <c r="GL320" s="38"/>
      <c r="GM320" s="38"/>
      <c r="GN320" s="38"/>
      <c r="GO320" s="38"/>
      <c r="GP320" s="38"/>
      <c r="GQ320" s="38"/>
      <c r="GR320" s="38"/>
      <c r="GS320" s="38"/>
      <c r="GT320" s="38"/>
      <c r="GU320" s="38"/>
      <c r="GV320" s="38"/>
      <c r="GW320" s="38"/>
      <c r="GX320" s="38"/>
      <c r="GY320" s="38"/>
      <c r="GZ320" s="38"/>
      <c r="HA320" s="38"/>
      <c r="HB320" s="38"/>
      <c r="HC320" s="38"/>
      <c r="HD320" s="38"/>
      <c r="HE320" s="38"/>
      <c r="HF320" s="38"/>
      <c r="HG320" s="38"/>
      <c r="HH320" s="38"/>
      <c r="HI320" s="38"/>
      <c r="HJ320" s="38"/>
      <c r="HK320" s="38"/>
      <c r="HL320" s="38"/>
      <c r="HM320" s="38"/>
      <c r="HN320" s="38"/>
      <c r="HO320" s="38"/>
      <c r="HP320" s="38"/>
      <c r="HQ320" s="38"/>
      <c r="HR320" s="38"/>
      <c r="HS320" s="38"/>
      <c r="HT320" s="38"/>
      <c r="HU320" s="38"/>
      <c r="HV320" s="38"/>
      <c r="HW320" s="38"/>
      <c r="HX320" s="38"/>
      <c r="HY320" s="38"/>
      <c r="HZ320" s="38"/>
      <c r="IA320" s="38"/>
      <c r="IB320" s="38"/>
      <c r="IC320" s="38"/>
      <c r="ID320" s="38"/>
      <c r="IE320" s="38"/>
      <c r="IF320" s="38"/>
      <c r="IG320" s="38"/>
      <c r="IH320" s="38"/>
      <c r="II320" s="38"/>
      <c r="IJ320" s="38"/>
      <c r="IK320" s="38"/>
      <c r="IL320" s="38"/>
      <c r="IM320" s="38"/>
      <c r="IN320" s="38"/>
      <c r="IO320" s="38"/>
      <c r="IP320" s="38"/>
      <c r="IQ320" s="38"/>
      <c r="IR320" s="38"/>
      <c r="IS320" s="38"/>
      <c r="IT320" s="38"/>
      <c r="IU320" s="38"/>
      <c r="IV320" s="38"/>
      <c r="IW320" s="38"/>
      <c r="IX320" s="38"/>
      <c r="IY320" s="38"/>
      <c r="IZ320" s="38"/>
      <c r="JA320" s="38"/>
      <c r="JB320" s="38"/>
      <c r="JC320" s="38"/>
      <c r="JD320" s="38"/>
      <c r="JE320" s="38"/>
      <c r="JF320" s="38"/>
      <c r="JG320" s="38"/>
      <c r="JH320" s="38"/>
      <c r="JI320" s="38"/>
      <c r="JJ320" s="38"/>
      <c r="JK320" s="38"/>
      <c r="JL320" s="38"/>
      <c r="JM320" s="38"/>
      <c r="JN320" s="38">
        <v>18</v>
      </c>
      <c r="JO320" s="38">
        <v>13.5</v>
      </c>
      <c r="JP320" s="38">
        <v>4.5</v>
      </c>
      <c r="JQ320" s="38"/>
      <c r="JR320" s="38"/>
      <c r="JS320" s="38"/>
      <c r="JT320" s="38"/>
      <c r="JU320" s="38"/>
      <c r="JV320" s="38"/>
      <c r="JW320" s="38"/>
      <c r="JX320" s="38"/>
      <c r="JY320" s="38"/>
      <c r="JZ320" s="38"/>
      <c r="KA320" s="38"/>
      <c r="KB320" s="38"/>
      <c r="KC320" s="38"/>
      <c r="KD320" s="38"/>
      <c r="KE320" s="38"/>
      <c r="KF320" s="38"/>
      <c r="KG320" s="38"/>
      <c r="KH320" s="38"/>
      <c r="KI320" s="38"/>
      <c r="KJ320" s="38"/>
      <c r="KK320" s="38"/>
      <c r="KL320" s="38"/>
      <c r="KM320" s="38"/>
      <c r="KN320" s="38"/>
      <c r="KO320" s="38"/>
      <c r="KP320" s="38"/>
      <c r="KQ320" s="38"/>
      <c r="KR320" s="38"/>
      <c r="KS320" s="38"/>
      <c r="KT320" s="38"/>
      <c r="KU320" s="38"/>
      <c r="KV320" s="38"/>
      <c r="KW320" s="38"/>
      <c r="KX320" s="38"/>
      <c r="KY320" s="38"/>
      <c r="KZ320" s="38"/>
      <c r="LA320" s="38"/>
      <c r="LB320" s="38"/>
      <c r="LC320" s="38">
        <v>27</v>
      </c>
      <c r="LD320" s="38"/>
      <c r="LE320" s="38"/>
      <c r="LF320" s="38"/>
      <c r="LG320" s="38">
        <v>22.5</v>
      </c>
      <c r="LH320" s="38">
        <v>4.5</v>
      </c>
      <c r="LI320" s="38"/>
      <c r="LJ320" s="38"/>
      <c r="LK320" s="38"/>
      <c r="LL320" s="38"/>
      <c r="LM320" s="38"/>
      <c r="LN320" s="38"/>
      <c r="LO320" s="38"/>
      <c r="LP320" s="38"/>
      <c r="LQ320" s="38"/>
      <c r="LR320" s="38"/>
      <c r="LS320" s="38"/>
      <c r="LT320" s="38"/>
      <c r="LU320" s="38"/>
      <c r="LV320" s="38"/>
      <c r="LW320" s="38"/>
      <c r="LX320" s="38"/>
      <c r="LY320" s="38"/>
      <c r="LZ320" s="38"/>
      <c r="MA320" s="38"/>
      <c r="MB320" s="38"/>
      <c r="MC320" s="38"/>
      <c r="MD320" s="38"/>
      <c r="ME320" s="38"/>
      <c r="MF320" s="38"/>
      <c r="MG320" s="38">
        <v>22.5</v>
      </c>
      <c r="MH320" s="38">
        <v>4.5</v>
      </c>
      <c r="MI320" s="38"/>
      <c r="MJ320" s="38"/>
      <c r="MK320" s="38"/>
      <c r="ML320" s="38"/>
      <c r="MM320" s="38"/>
      <c r="MN320" s="38"/>
      <c r="MO320" s="38"/>
      <c r="MP320" s="38"/>
      <c r="MQ320" s="38"/>
      <c r="MR320" s="38"/>
      <c r="MS320" s="38"/>
      <c r="MT320" s="38"/>
      <c r="MU320" s="38"/>
      <c r="MV320" s="38"/>
      <c r="MW320" s="38"/>
      <c r="MX320" s="38"/>
      <c r="MY320" s="38"/>
      <c r="MZ320" s="38"/>
      <c r="NA320" s="38"/>
      <c r="NB320" s="38"/>
      <c r="NC320" s="38"/>
      <c r="ND320" s="38"/>
      <c r="NE320" s="38"/>
      <c r="NF320" s="38"/>
      <c r="NG320" s="38"/>
      <c r="NH320" s="38"/>
      <c r="NI320" s="38"/>
      <c r="NJ320" s="38"/>
      <c r="NK320" s="38"/>
      <c r="NL320" s="38"/>
      <c r="NM320" s="38"/>
      <c r="NN320" s="38"/>
      <c r="NO320" s="38"/>
      <c r="NP320" s="38"/>
      <c r="NQ320" s="38"/>
      <c r="NR320" s="38"/>
      <c r="NS320" s="38"/>
      <c r="NT320" s="38"/>
      <c r="NU320" s="38"/>
      <c r="NV320" s="38"/>
      <c r="NW320" s="38"/>
      <c r="NX320" s="38"/>
      <c r="NY320" s="38"/>
      <c r="NZ320" s="38"/>
      <c r="OA320" s="38"/>
      <c r="OB320" s="38"/>
      <c r="OC320" s="38"/>
      <c r="OD320" s="38"/>
      <c r="OE320" s="38"/>
      <c r="OF320" s="38"/>
      <c r="OG320" s="38"/>
      <c r="OH320" s="38"/>
      <c r="OI320" s="38"/>
      <c r="OJ320" s="38"/>
      <c r="OK320" s="38"/>
      <c r="OL320" s="38"/>
      <c r="OM320" s="38"/>
      <c r="ON320" s="38"/>
      <c r="OO320" s="38"/>
      <c r="OP320" s="38"/>
      <c r="OQ320" s="38"/>
      <c r="OR320" s="38"/>
      <c r="OS320" s="38"/>
      <c r="OT320" s="38"/>
      <c r="OU320" s="38"/>
      <c r="OV320" s="38"/>
      <c r="OW320" s="38"/>
      <c r="OX320" s="38"/>
      <c r="OY320" s="38"/>
      <c r="OZ320" s="38"/>
      <c r="PA320" s="38"/>
      <c r="PB320" s="38"/>
      <c r="PC320" s="38"/>
      <c r="PD320" s="38"/>
      <c r="PE320" s="38"/>
      <c r="PF320" s="38"/>
      <c r="PG320" s="38"/>
      <c r="PH320" s="38"/>
      <c r="PI320" s="38"/>
      <c r="PJ320" s="38"/>
      <c r="PK320" s="38"/>
      <c r="PL320" s="38"/>
      <c r="PM320" s="38"/>
      <c r="PN320" s="38"/>
      <c r="PO320" s="38"/>
      <c r="PP320" s="38"/>
      <c r="PQ320" s="38"/>
      <c r="PR320" s="38"/>
      <c r="PS320" s="38"/>
      <c r="PT320" s="38"/>
      <c r="PU320" s="38"/>
      <c r="PV320" s="38"/>
      <c r="PW320" s="38"/>
      <c r="PX320" s="38"/>
      <c r="PY320" s="38"/>
      <c r="PZ320" s="38"/>
      <c r="QA320" s="38"/>
      <c r="QB320" s="38"/>
      <c r="QC320" s="38"/>
      <c r="QD320" s="38"/>
      <c r="QE320" s="38"/>
      <c r="QF320" s="38"/>
      <c r="QG320" s="38"/>
      <c r="QH320" s="38"/>
      <c r="QI320" s="38"/>
      <c r="QJ320" s="38"/>
      <c r="QK320" s="38"/>
      <c r="QL320" s="38"/>
      <c r="QM320" s="38"/>
      <c r="QN320" s="38"/>
      <c r="QO320" s="38"/>
      <c r="QP320" s="38"/>
      <c r="QQ320" s="38"/>
      <c r="QR320" s="38"/>
      <c r="QS320" s="38"/>
      <c r="QT320" s="38"/>
      <c r="QU320" s="38"/>
      <c r="QV320" s="38"/>
      <c r="QW320" s="38"/>
      <c r="QX320" s="38">
        <v>4.5</v>
      </c>
      <c r="QY320" s="38"/>
      <c r="QZ320" s="38"/>
      <c r="RA320" s="38"/>
      <c r="RB320" s="38"/>
      <c r="RC320" s="38"/>
      <c r="RD320" s="38"/>
      <c r="RE320" s="38"/>
      <c r="RF320" s="38"/>
      <c r="RG320" s="38"/>
      <c r="RH320" s="38"/>
      <c r="RI320" s="38"/>
      <c r="RJ320" s="38"/>
      <c r="RK320" s="38"/>
      <c r="RL320" s="38"/>
      <c r="RM320" s="38"/>
      <c r="RN320" s="38"/>
      <c r="RO320" s="38"/>
      <c r="RP320" s="38"/>
      <c r="RQ320" s="38"/>
      <c r="RR320" s="38"/>
      <c r="RS320" s="38"/>
      <c r="RT320" s="38"/>
      <c r="RU320" s="38"/>
      <c r="RV320" s="38"/>
      <c r="RW320" s="38"/>
      <c r="RX320" s="38"/>
      <c r="RY320" s="38"/>
      <c r="RZ320" s="38"/>
      <c r="SA320" s="38"/>
      <c r="SB320" s="38"/>
      <c r="SC320" s="38"/>
      <c r="SD320" s="38">
        <v>9</v>
      </c>
      <c r="SE320" s="38"/>
      <c r="SF320" s="38"/>
      <c r="SG320" s="38"/>
      <c r="SH320" s="38"/>
      <c r="SI320" s="38"/>
      <c r="SJ320" s="38"/>
      <c r="SK320" s="38"/>
      <c r="SL320" s="38"/>
      <c r="SM320" s="38"/>
      <c r="SN320" s="38"/>
      <c r="SO320" s="38"/>
      <c r="SP320" s="38"/>
      <c r="SQ320" s="38"/>
      <c r="SR320" s="38"/>
      <c r="SS320" s="38"/>
      <c r="ST320" s="38"/>
      <c r="SU320" s="38"/>
      <c r="SV320" s="38"/>
      <c r="SW320" s="38"/>
      <c r="SX320" s="38"/>
      <c r="SY320" s="38"/>
      <c r="SZ320" s="38"/>
      <c r="TA320" s="38"/>
      <c r="TB320" s="38">
        <v>4.5</v>
      </c>
      <c r="TC320" s="38"/>
      <c r="TD320" s="38">
        <v>4.5</v>
      </c>
      <c r="TE320" s="38"/>
      <c r="TF320" s="38"/>
      <c r="TG320" s="38"/>
      <c r="TH320" s="38"/>
      <c r="TI320" s="38"/>
      <c r="TJ320" s="38"/>
      <c r="TK320" s="38">
        <v>4.5</v>
      </c>
      <c r="TL320" s="38"/>
      <c r="TM320" s="38"/>
      <c r="TN320" s="38"/>
      <c r="TO320" s="38"/>
      <c r="TP320" s="38"/>
      <c r="TQ320" s="38"/>
      <c r="TR320" s="38"/>
      <c r="TS320" s="38"/>
      <c r="TT320" s="38"/>
      <c r="TU320" s="38"/>
      <c r="TV320" s="38"/>
      <c r="TW320" s="38"/>
      <c r="TX320" s="38"/>
      <c r="TY320" s="38"/>
      <c r="TZ320" s="38"/>
      <c r="UA320" s="38"/>
      <c r="UB320" s="38"/>
      <c r="UC320" s="38"/>
      <c r="UD320" s="38"/>
      <c r="UE320" s="38"/>
      <c r="UF320" s="38"/>
      <c r="UG320" s="38"/>
      <c r="UH320" s="38"/>
      <c r="UI320" s="38"/>
      <c r="UJ320" s="38"/>
      <c r="UK320" s="38"/>
      <c r="UL320" s="38"/>
      <c r="UM320" s="38"/>
      <c r="UN320" s="38"/>
      <c r="UO320" s="38"/>
      <c r="UP320" s="38"/>
      <c r="UQ320" s="38"/>
      <c r="UR320" s="38"/>
      <c r="US320" s="38"/>
      <c r="UT320" s="38"/>
      <c r="UU320" s="38"/>
      <c r="UV320" s="38"/>
      <c r="UW320" s="38"/>
      <c r="UX320" s="38"/>
      <c r="UY320" s="38"/>
      <c r="UZ320" s="38"/>
      <c r="VA320" s="38"/>
      <c r="VB320" s="38"/>
      <c r="VC320" s="38"/>
      <c r="VD320" s="38"/>
      <c r="VE320" s="38"/>
      <c r="VF320" s="38"/>
      <c r="VG320" s="38"/>
      <c r="VH320" s="38"/>
      <c r="VI320" s="38"/>
      <c r="VJ320" s="38"/>
      <c r="VK320" s="38"/>
      <c r="VL320" s="38"/>
      <c r="VM320" s="38"/>
      <c r="VN320" s="38"/>
      <c r="VO320" s="38"/>
      <c r="VP320" s="38"/>
      <c r="VQ320" s="38"/>
      <c r="VR320" s="38"/>
      <c r="VS320" s="38"/>
      <c r="VT320" s="38"/>
      <c r="VU320" s="38"/>
      <c r="VV320" s="38"/>
      <c r="VW320" s="38"/>
      <c r="VX320" s="38"/>
      <c r="VY320" s="38"/>
      <c r="VZ320" s="38"/>
      <c r="WA320" s="38"/>
      <c r="WB320" s="38"/>
      <c r="WC320" s="38"/>
      <c r="WD320" s="38"/>
      <c r="WE320" s="38"/>
      <c r="WF320" s="38"/>
      <c r="WG320" s="38"/>
      <c r="WH320" s="38"/>
      <c r="WI320" s="38"/>
      <c r="WJ320" s="38"/>
      <c r="WK320" s="38"/>
      <c r="WL320" s="38"/>
      <c r="WM320" s="38"/>
      <c r="WN320" s="38"/>
      <c r="WO320" s="38"/>
      <c r="WP320" s="38"/>
      <c r="WQ320" s="38"/>
      <c r="WR320" s="38"/>
      <c r="WS320" s="38"/>
      <c r="WT320" s="38"/>
      <c r="WU320" s="38"/>
      <c r="WV320" s="38"/>
      <c r="WW320" s="38"/>
      <c r="WX320" s="38"/>
      <c r="WY320" s="38"/>
      <c r="WZ320" s="38"/>
      <c r="XA320" s="38"/>
      <c r="XB320" s="38"/>
      <c r="XC320" s="38"/>
      <c r="XD320" s="38"/>
      <c r="XE320" s="38"/>
      <c r="XF320" s="38"/>
      <c r="XG320" s="38"/>
      <c r="XH320" s="38"/>
      <c r="XI320" s="38"/>
      <c r="XJ320" s="38"/>
      <c r="XK320" s="38"/>
      <c r="XL320" s="38"/>
      <c r="XM320" s="38"/>
      <c r="XN320" s="38"/>
      <c r="XO320" s="38"/>
      <c r="XP320" s="38"/>
      <c r="XQ320" s="38"/>
      <c r="XR320" s="38"/>
      <c r="XS320" s="38"/>
      <c r="XT320" s="38"/>
      <c r="XU320" s="38"/>
      <c r="XV320" s="38"/>
      <c r="XW320" s="38">
        <v>4.5</v>
      </c>
      <c r="XX320" s="38"/>
      <c r="XY320" s="38">
        <v>4.5</v>
      </c>
      <c r="XZ320" s="38"/>
      <c r="YA320" s="38"/>
      <c r="YB320" s="38"/>
      <c r="YC320" s="38"/>
      <c r="YD320" s="38"/>
      <c r="YE320" s="38"/>
      <c r="YF320" s="38"/>
      <c r="YG320" s="38"/>
      <c r="YH320" s="38"/>
      <c r="YI320" s="38"/>
      <c r="YJ320" s="38"/>
      <c r="YK320" s="38"/>
      <c r="YL320" s="38"/>
      <c r="YM320" s="38"/>
      <c r="YN320" s="38"/>
      <c r="YO320" s="38"/>
      <c r="YP320" s="38"/>
      <c r="YQ320" s="38"/>
      <c r="YR320" s="38"/>
      <c r="YS320" s="38"/>
      <c r="YT320" s="38"/>
      <c r="YU320" s="38"/>
      <c r="YV320" s="38"/>
      <c r="YW320" s="38"/>
      <c r="YX320" s="38"/>
      <c r="YY320" s="38"/>
      <c r="YZ320" s="38"/>
      <c r="ZA320" s="38"/>
      <c r="ZB320" s="38"/>
      <c r="ZC320" s="38"/>
      <c r="ZD320" s="38"/>
      <c r="ZE320" s="38"/>
      <c r="ZF320" s="38"/>
      <c r="ZG320" s="38"/>
      <c r="ZH320" s="38"/>
      <c r="ZI320" s="38"/>
      <c r="ZJ320" s="38"/>
      <c r="ZK320" s="38"/>
      <c r="ZL320" s="38"/>
      <c r="ZM320" s="38"/>
      <c r="ZN320" s="38"/>
      <c r="ZO320" s="38"/>
      <c r="ZP320" s="38"/>
      <c r="ZQ320" s="38"/>
      <c r="ZR320" s="38"/>
      <c r="ZS320" s="38"/>
      <c r="ZT320" s="38"/>
      <c r="ZU320" s="38"/>
      <c r="ZV320" s="38"/>
      <c r="ZW320" s="38"/>
      <c r="ZX320" s="38"/>
      <c r="ZY320" s="38"/>
      <c r="ZZ320" s="38"/>
      <c r="AAA320" s="38"/>
      <c r="AAB320" s="38"/>
      <c r="AAC320" s="38"/>
      <c r="AAD320" s="38"/>
      <c r="AAE320" s="38"/>
      <c r="AAF320" s="38"/>
      <c r="AAG320" s="38"/>
      <c r="AAH320" s="38"/>
      <c r="AAI320" s="38"/>
      <c r="AAJ320" s="31">
        <f t="shared" si="26"/>
        <v>0</v>
      </c>
    </row>
    <row r="321" spans="1:736" s="5" customFormat="1" ht="12" customHeight="1" x14ac:dyDescent="0.25">
      <c r="A321" s="43" t="s">
        <v>401</v>
      </c>
      <c r="B321" s="77">
        <f t="shared" si="29"/>
        <v>0</v>
      </c>
      <c r="C321" s="69">
        <v>0.8</v>
      </c>
      <c r="D321" s="71">
        <v>43444</v>
      </c>
      <c r="E321" s="79">
        <v>141.68</v>
      </c>
      <c r="F321" s="79">
        <f>E321*B321</f>
        <v>0</v>
      </c>
      <c r="G321" s="77">
        <v>4.5</v>
      </c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>
        <v>4.5</v>
      </c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  <c r="AK321" s="38"/>
      <c r="AL321" s="38"/>
      <c r="AM321" s="38"/>
      <c r="AN321" s="38"/>
      <c r="AO321" s="38"/>
      <c r="AP321" s="38"/>
      <c r="AQ321" s="38"/>
      <c r="AR321" s="38"/>
      <c r="AS321" s="38"/>
      <c r="AT321" s="38"/>
      <c r="AU321" s="38"/>
      <c r="AV321" s="38"/>
      <c r="AW321" s="38"/>
      <c r="AX321" s="38"/>
      <c r="AY321" s="38"/>
      <c r="AZ321" s="38"/>
      <c r="BA321" s="38"/>
      <c r="BB321" s="38"/>
      <c r="BC321" s="38"/>
      <c r="BD321" s="38"/>
      <c r="BE321" s="38"/>
      <c r="BF321" s="38"/>
      <c r="BG321" s="38"/>
      <c r="BH321" s="38"/>
      <c r="BI321" s="38"/>
      <c r="BJ321" s="38"/>
      <c r="BK321" s="38"/>
      <c r="BL321" s="38"/>
      <c r="BM321" s="38"/>
      <c r="BN321" s="38"/>
      <c r="BO321" s="38"/>
      <c r="BP321" s="38"/>
      <c r="BQ321" s="38"/>
      <c r="BR321" s="38"/>
      <c r="BS321" s="38"/>
      <c r="BT321" s="38"/>
      <c r="BU321" s="38"/>
      <c r="BV321" s="38"/>
      <c r="BW321" s="38"/>
      <c r="BX321" s="38"/>
      <c r="BY321" s="38"/>
      <c r="BZ321" s="38"/>
      <c r="CA321" s="38"/>
      <c r="CB321" s="38"/>
      <c r="CC321" s="38"/>
      <c r="CD321" s="38"/>
      <c r="CE321" s="38"/>
      <c r="CF321" s="38"/>
      <c r="CG321" s="38"/>
      <c r="CH321" s="38"/>
      <c r="CI321" s="38"/>
      <c r="CJ321" s="38"/>
      <c r="CK321" s="38"/>
      <c r="CL321" s="38"/>
      <c r="CM321" s="38"/>
      <c r="CN321" s="38"/>
      <c r="CO321" s="38"/>
      <c r="CP321" s="38"/>
      <c r="CQ321" s="38"/>
      <c r="CR321" s="38"/>
      <c r="CS321" s="38"/>
      <c r="CT321" s="38"/>
      <c r="CU321" s="38"/>
      <c r="CV321" s="38"/>
      <c r="CW321" s="38"/>
      <c r="CX321" s="38"/>
      <c r="CY321" s="38"/>
      <c r="CZ321" s="38"/>
      <c r="DA321" s="38"/>
      <c r="DB321" s="38"/>
      <c r="DC321" s="38"/>
      <c r="DD321" s="38"/>
      <c r="DE321" s="38"/>
      <c r="DF321" s="38"/>
      <c r="DG321" s="38"/>
      <c r="DH321" s="38"/>
      <c r="DI321" s="38"/>
      <c r="DJ321" s="38"/>
      <c r="DK321" s="38"/>
      <c r="DL321" s="38"/>
      <c r="DM321" s="38"/>
      <c r="DN321" s="38"/>
      <c r="DO321" s="38"/>
      <c r="DP321" s="38"/>
      <c r="DQ321" s="38"/>
      <c r="DR321" s="38"/>
      <c r="DS321" s="38"/>
      <c r="DT321" s="38"/>
      <c r="DU321" s="38"/>
      <c r="DV321" s="38"/>
      <c r="DW321" s="38"/>
      <c r="DX321" s="38"/>
      <c r="DY321" s="38"/>
      <c r="DZ321" s="38"/>
      <c r="EA321" s="38"/>
      <c r="EB321" s="38"/>
      <c r="EC321" s="38"/>
      <c r="ED321" s="38"/>
      <c r="EE321" s="38"/>
      <c r="EF321" s="38"/>
      <c r="EG321" s="38"/>
      <c r="EH321" s="38"/>
      <c r="EI321" s="38"/>
      <c r="EJ321" s="38"/>
      <c r="EK321" s="38"/>
      <c r="EL321" s="38"/>
      <c r="EM321" s="38"/>
      <c r="EN321" s="38"/>
      <c r="EO321" s="38"/>
      <c r="EP321" s="38"/>
      <c r="EQ321" s="38"/>
      <c r="ER321" s="38"/>
      <c r="ES321" s="38"/>
      <c r="ET321" s="38"/>
      <c r="EU321" s="38"/>
      <c r="EV321" s="38"/>
      <c r="EW321" s="38"/>
      <c r="EX321" s="38"/>
      <c r="EY321" s="38"/>
      <c r="EZ321" s="38"/>
      <c r="FA321" s="38"/>
      <c r="FB321" s="38"/>
      <c r="FC321" s="38"/>
      <c r="FD321" s="38"/>
      <c r="FE321" s="38"/>
      <c r="FF321" s="38"/>
      <c r="FG321" s="38"/>
      <c r="FH321" s="38"/>
      <c r="FI321" s="38"/>
      <c r="FJ321" s="38"/>
      <c r="FK321" s="38"/>
      <c r="FL321" s="38"/>
      <c r="FM321" s="38"/>
      <c r="FN321" s="38"/>
      <c r="FO321" s="38"/>
      <c r="FP321" s="38"/>
      <c r="FQ321" s="38"/>
      <c r="FR321" s="38"/>
      <c r="FS321" s="38"/>
      <c r="FT321" s="38"/>
      <c r="FU321" s="38"/>
      <c r="FV321" s="38"/>
      <c r="FW321" s="38"/>
      <c r="FX321" s="38"/>
      <c r="FY321" s="38"/>
      <c r="FZ321" s="38"/>
      <c r="GA321" s="38"/>
      <c r="GB321" s="38"/>
      <c r="GC321" s="38"/>
      <c r="GD321" s="38"/>
      <c r="GE321" s="38"/>
      <c r="GF321" s="38"/>
      <c r="GG321" s="38"/>
      <c r="GH321" s="38"/>
      <c r="GI321" s="38"/>
      <c r="GJ321" s="38">
        <v>9</v>
      </c>
      <c r="GK321" s="38"/>
      <c r="GL321" s="38"/>
      <c r="GM321" s="38"/>
      <c r="GN321" s="38"/>
      <c r="GO321" s="38"/>
      <c r="GP321" s="38"/>
      <c r="GQ321" s="38"/>
      <c r="GR321" s="38"/>
      <c r="GS321" s="38"/>
      <c r="GT321" s="38"/>
      <c r="GU321" s="38">
        <v>9</v>
      </c>
      <c r="GV321" s="38"/>
      <c r="GW321" s="38"/>
      <c r="GX321" s="38"/>
      <c r="GY321" s="38"/>
      <c r="GZ321" s="38"/>
      <c r="HA321" s="38"/>
      <c r="HB321" s="38"/>
      <c r="HC321" s="38"/>
      <c r="HD321" s="38"/>
      <c r="HE321" s="38"/>
      <c r="HF321" s="38"/>
      <c r="HG321" s="38"/>
      <c r="HH321" s="38"/>
      <c r="HI321" s="38"/>
      <c r="HJ321" s="38"/>
      <c r="HK321" s="38"/>
      <c r="HL321" s="38"/>
      <c r="HM321" s="38"/>
      <c r="HN321" s="38"/>
      <c r="HO321" s="38"/>
      <c r="HP321" s="38"/>
      <c r="HQ321" s="38"/>
      <c r="HR321" s="38"/>
      <c r="HS321" s="38"/>
      <c r="HT321" s="38"/>
      <c r="HU321" s="38"/>
      <c r="HV321" s="38"/>
      <c r="HW321" s="38"/>
      <c r="HX321" s="38"/>
      <c r="HY321" s="38"/>
      <c r="HZ321" s="38"/>
      <c r="IA321" s="38"/>
      <c r="IB321" s="38"/>
      <c r="IC321" s="38"/>
      <c r="ID321" s="38"/>
      <c r="IE321" s="38"/>
      <c r="IF321" s="38"/>
      <c r="IG321" s="38"/>
      <c r="IH321" s="38"/>
      <c r="II321" s="38"/>
      <c r="IJ321" s="38">
        <v>18</v>
      </c>
      <c r="IK321" s="38">
        <v>13.5</v>
      </c>
      <c r="IL321" s="38"/>
      <c r="IM321" s="38"/>
      <c r="IN321" s="38"/>
      <c r="IO321" s="38"/>
      <c r="IP321" s="38"/>
      <c r="IQ321" s="38"/>
      <c r="IR321" s="38"/>
      <c r="IS321" s="38"/>
      <c r="IT321" s="38"/>
      <c r="IU321" s="38"/>
      <c r="IV321" s="38"/>
      <c r="IW321" s="38"/>
      <c r="IX321" s="38"/>
      <c r="IY321" s="38"/>
      <c r="IZ321" s="38"/>
      <c r="JA321" s="38"/>
      <c r="JB321" s="38"/>
      <c r="JC321" s="38"/>
      <c r="JD321" s="38"/>
      <c r="JE321" s="38"/>
      <c r="JF321" s="38"/>
      <c r="JG321" s="38"/>
      <c r="JH321" s="38"/>
      <c r="JI321" s="38"/>
      <c r="JJ321" s="38"/>
      <c r="JK321" s="38"/>
      <c r="JL321" s="38"/>
      <c r="JM321" s="38"/>
      <c r="JN321" s="38"/>
      <c r="JO321" s="38">
        <v>4.5</v>
      </c>
      <c r="JP321" s="38"/>
      <c r="JQ321" s="38"/>
      <c r="JR321" s="38"/>
      <c r="JS321" s="38"/>
      <c r="JT321" s="38"/>
      <c r="JU321" s="38"/>
      <c r="JV321" s="38"/>
      <c r="JW321" s="38"/>
      <c r="JX321" s="38"/>
      <c r="JY321" s="38"/>
      <c r="JZ321" s="38"/>
      <c r="KA321" s="38"/>
      <c r="KB321" s="38"/>
      <c r="KC321" s="38"/>
      <c r="KD321" s="38"/>
      <c r="KE321" s="38"/>
      <c r="KF321" s="38"/>
      <c r="KG321" s="38"/>
      <c r="KH321" s="38"/>
      <c r="KI321" s="38"/>
      <c r="KJ321" s="38"/>
      <c r="KK321" s="38"/>
      <c r="KL321" s="38"/>
      <c r="KM321" s="38"/>
      <c r="KN321" s="38"/>
      <c r="KO321" s="38"/>
      <c r="KP321" s="38"/>
      <c r="KQ321" s="38"/>
      <c r="KR321" s="38"/>
      <c r="KS321" s="38"/>
      <c r="KT321" s="38"/>
      <c r="KU321" s="38"/>
      <c r="KV321" s="38"/>
      <c r="KW321" s="38"/>
      <c r="KX321" s="38"/>
      <c r="KY321" s="38"/>
      <c r="KZ321" s="38"/>
      <c r="LA321" s="38"/>
      <c r="LB321" s="38"/>
      <c r="LC321" s="38"/>
      <c r="LD321" s="38"/>
      <c r="LE321" s="38"/>
      <c r="LF321" s="38"/>
      <c r="LG321" s="38"/>
      <c r="LH321" s="38"/>
      <c r="LI321" s="38"/>
      <c r="LJ321" s="38"/>
      <c r="LK321" s="38"/>
      <c r="LL321" s="38"/>
      <c r="LM321" s="38"/>
      <c r="LN321" s="38"/>
      <c r="LO321" s="38"/>
      <c r="LP321" s="38"/>
      <c r="LQ321" s="38"/>
      <c r="LR321" s="38"/>
      <c r="LS321" s="38"/>
      <c r="LT321" s="38"/>
      <c r="LU321" s="38"/>
      <c r="LV321" s="38"/>
      <c r="LW321" s="38"/>
      <c r="LX321" s="38"/>
      <c r="LY321" s="38"/>
      <c r="LZ321" s="38"/>
      <c r="MA321" s="38"/>
      <c r="MB321" s="38"/>
      <c r="MC321" s="38"/>
      <c r="MD321" s="38"/>
      <c r="ME321" s="38"/>
      <c r="MF321" s="38"/>
      <c r="MG321" s="38"/>
      <c r="MH321" s="38"/>
      <c r="MI321" s="38"/>
      <c r="MJ321" s="38"/>
      <c r="MK321" s="38"/>
      <c r="ML321" s="38"/>
      <c r="MM321" s="38"/>
      <c r="MN321" s="38"/>
      <c r="MO321" s="38"/>
      <c r="MP321" s="38"/>
      <c r="MQ321" s="38"/>
      <c r="MR321" s="38"/>
      <c r="MS321" s="38"/>
      <c r="MT321" s="38"/>
      <c r="MU321" s="38"/>
      <c r="MV321" s="38"/>
      <c r="MW321" s="38"/>
      <c r="MX321" s="38"/>
      <c r="MY321" s="38"/>
      <c r="MZ321" s="38"/>
      <c r="NA321" s="38"/>
      <c r="NB321" s="38"/>
      <c r="NC321" s="38"/>
      <c r="ND321" s="38"/>
      <c r="NE321" s="38"/>
      <c r="NF321" s="38"/>
      <c r="NG321" s="38"/>
      <c r="NH321" s="38"/>
      <c r="NI321" s="38"/>
      <c r="NJ321" s="38"/>
      <c r="NK321" s="38"/>
      <c r="NL321" s="38"/>
      <c r="NM321" s="38"/>
      <c r="NN321" s="38"/>
      <c r="NO321" s="38"/>
      <c r="NP321" s="38"/>
      <c r="NQ321" s="38"/>
      <c r="NR321" s="38"/>
      <c r="NS321" s="38"/>
      <c r="NT321" s="38"/>
      <c r="NU321" s="38"/>
      <c r="NV321" s="38"/>
      <c r="NW321" s="38"/>
      <c r="NX321" s="38"/>
      <c r="NY321" s="38"/>
      <c r="NZ321" s="38"/>
      <c r="OA321" s="38"/>
      <c r="OB321" s="38"/>
      <c r="OC321" s="38"/>
      <c r="OD321" s="38"/>
      <c r="OE321" s="38"/>
      <c r="OF321" s="38"/>
      <c r="OG321" s="38"/>
      <c r="OH321" s="38"/>
      <c r="OI321" s="38"/>
      <c r="OJ321" s="38"/>
      <c r="OK321" s="38"/>
      <c r="OL321" s="38"/>
      <c r="OM321" s="38"/>
      <c r="ON321" s="38"/>
      <c r="OO321" s="38"/>
      <c r="OP321" s="38"/>
      <c r="OQ321" s="38"/>
      <c r="OR321" s="38"/>
      <c r="OS321" s="38"/>
      <c r="OT321" s="38"/>
      <c r="OU321" s="38"/>
      <c r="OV321" s="38"/>
      <c r="OW321" s="38"/>
      <c r="OX321" s="38"/>
      <c r="OY321" s="38"/>
      <c r="OZ321" s="38"/>
      <c r="PA321" s="38"/>
      <c r="PB321" s="38"/>
      <c r="PC321" s="38"/>
      <c r="PD321" s="38"/>
      <c r="PE321" s="38"/>
      <c r="PF321" s="38"/>
      <c r="PG321" s="38"/>
      <c r="PH321" s="38"/>
      <c r="PI321" s="38"/>
      <c r="PJ321" s="38"/>
      <c r="PK321" s="38"/>
      <c r="PL321" s="38"/>
      <c r="PM321" s="38"/>
      <c r="PN321" s="38"/>
      <c r="PO321" s="38"/>
      <c r="PP321" s="38"/>
      <c r="PQ321" s="38"/>
      <c r="PR321" s="38"/>
      <c r="PS321" s="38"/>
      <c r="PT321" s="38"/>
      <c r="PU321" s="38"/>
      <c r="PV321" s="38"/>
      <c r="PW321" s="38"/>
      <c r="PX321" s="38"/>
      <c r="PY321" s="38"/>
      <c r="PZ321" s="38"/>
      <c r="QA321" s="38"/>
      <c r="QB321" s="38"/>
      <c r="QC321" s="38"/>
      <c r="QD321" s="38"/>
      <c r="QE321" s="38"/>
      <c r="QF321" s="38"/>
      <c r="QG321" s="38"/>
      <c r="QH321" s="38"/>
      <c r="QI321" s="38"/>
      <c r="QJ321" s="38"/>
      <c r="QK321" s="38"/>
      <c r="QL321" s="38"/>
      <c r="QM321" s="38"/>
      <c r="QN321" s="38"/>
      <c r="QO321" s="38"/>
      <c r="QP321" s="38"/>
      <c r="QQ321" s="38"/>
      <c r="QR321" s="38"/>
      <c r="QS321" s="38"/>
      <c r="QT321" s="38"/>
      <c r="QU321" s="38"/>
      <c r="QV321" s="38"/>
      <c r="QW321" s="38"/>
      <c r="QX321" s="38"/>
      <c r="QY321" s="38"/>
      <c r="QZ321" s="38"/>
      <c r="RA321" s="38"/>
      <c r="RB321" s="38"/>
      <c r="RC321" s="38"/>
      <c r="RD321" s="38"/>
      <c r="RE321" s="38"/>
      <c r="RF321" s="38"/>
      <c r="RG321" s="38"/>
      <c r="RH321" s="38"/>
      <c r="RI321" s="38"/>
      <c r="RJ321" s="38"/>
      <c r="RK321" s="38"/>
      <c r="RL321" s="38"/>
      <c r="RM321" s="38"/>
      <c r="RN321" s="38"/>
      <c r="RO321" s="38"/>
      <c r="RP321" s="38"/>
      <c r="RQ321" s="38"/>
      <c r="RR321" s="38"/>
      <c r="RS321" s="38"/>
      <c r="RT321" s="38"/>
      <c r="RU321" s="38"/>
      <c r="RV321" s="38"/>
      <c r="RW321" s="38"/>
      <c r="RX321" s="38"/>
      <c r="RY321" s="38"/>
      <c r="RZ321" s="38"/>
      <c r="SA321" s="38"/>
      <c r="SB321" s="38"/>
      <c r="SC321" s="38"/>
      <c r="SD321" s="38"/>
      <c r="SE321" s="38"/>
      <c r="SF321" s="38"/>
      <c r="SG321" s="38"/>
      <c r="SH321" s="38"/>
      <c r="SI321" s="38"/>
      <c r="SJ321" s="38"/>
      <c r="SK321" s="38"/>
      <c r="SL321" s="38"/>
      <c r="SM321" s="38"/>
      <c r="SN321" s="38"/>
      <c r="SO321" s="38"/>
      <c r="SP321" s="38"/>
      <c r="SQ321" s="38"/>
      <c r="SR321" s="38"/>
      <c r="SS321" s="38"/>
      <c r="ST321" s="38"/>
      <c r="SU321" s="38"/>
      <c r="SV321" s="38"/>
      <c r="SW321" s="38"/>
      <c r="SX321" s="38"/>
      <c r="SY321" s="38"/>
      <c r="SZ321" s="38"/>
      <c r="TA321" s="38"/>
      <c r="TB321" s="38"/>
      <c r="TC321" s="38"/>
      <c r="TD321" s="38"/>
      <c r="TE321" s="38"/>
      <c r="TF321" s="38"/>
      <c r="TG321" s="38"/>
      <c r="TH321" s="38"/>
      <c r="TI321" s="38"/>
      <c r="TJ321" s="38"/>
      <c r="TK321" s="38"/>
      <c r="TL321" s="38"/>
      <c r="TM321" s="38"/>
      <c r="TN321" s="38"/>
      <c r="TO321" s="38"/>
      <c r="TP321" s="38"/>
      <c r="TQ321" s="38"/>
      <c r="TR321" s="38"/>
      <c r="TS321" s="38"/>
      <c r="TT321" s="38"/>
      <c r="TU321" s="38"/>
      <c r="TV321" s="38"/>
      <c r="TW321" s="38"/>
      <c r="TX321" s="38"/>
      <c r="TY321" s="38"/>
      <c r="TZ321" s="38"/>
      <c r="UA321" s="38"/>
      <c r="UB321" s="38"/>
      <c r="UC321" s="38"/>
      <c r="UD321" s="38"/>
      <c r="UE321" s="38"/>
      <c r="UF321" s="38"/>
      <c r="UG321" s="38"/>
      <c r="UH321" s="38"/>
      <c r="UI321" s="38"/>
      <c r="UJ321" s="38"/>
      <c r="UK321" s="38"/>
      <c r="UL321" s="38"/>
      <c r="UM321" s="38"/>
      <c r="UN321" s="38"/>
      <c r="UO321" s="38"/>
      <c r="UP321" s="38"/>
      <c r="UQ321" s="38"/>
      <c r="UR321" s="38"/>
      <c r="US321" s="38"/>
      <c r="UT321" s="38"/>
      <c r="UU321" s="38"/>
      <c r="UV321" s="38"/>
      <c r="UW321" s="38"/>
      <c r="UX321" s="38"/>
      <c r="UY321" s="38"/>
      <c r="UZ321" s="38"/>
      <c r="VA321" s="38"/>
      <c r="VB321" s="38"/>
      <c r="VC321" s="38"/>
      <c r="VD321" s="38"/>
      <c r="VE321" s="38"/>
      <c r="VF321" s="38"/>
      <c r="VG321" s="38"/>
      <c r="VH321" s="38"/>
      <c r="VI321" s="38"/>
      <c r="VJ321" s="38"/>
      <c r="VK321" s="38"/>
      <c r="VL321" s="38"/>
      <c r="VM321" s="38"/>
      <c r="VN321" s="38"/>
      <c r="VO321" s="38"/>
      <c r="VP321" s="38"/>
      <c r="VQ321" s="38"/>
      <c r="VR321" s="38"/>
      <c r="VS321" s="38"/>
      <c r="VT321" s="38"/>
      <c r="VU321" s="38"/>
      <c r="VV321" s="38"/>
      <c r="VW321" s="38"/>
      <c r="VX321" s="38"/>
      <c r="VY321" s="38"/>
      <c r="VZ321" s="38"/>
      <c r="WA321" s="38"/>
      <c r="WB321" s="38"/>
      <c r="WC321" s="38"/>
      <c r="WD321" s="38"/>
      <c r="WE321" s="38"/>
      <c r="WF321" s="38"/>
      <c r="WG321" s="38"/>
      <c r="WH321" s="38"/>
      <c r="WI321" s="38"/>
      <c r="WJ321" s="38"/>
      <c r="WK321" s="38"/>
      <c r="WL321" s="38"/>
      <c r="WM321" s="38"/>
      <c r="WN321" s="38"/>
      <c r="WO321" s="38"/>
      <c r="WP321" s="38"/>
      <c r="WQ321" s="38"/>
      <c r="WR321" s="38"/>
      <c r="WS321" s="38"/>
      <c r="WT321" s="38"/>
      <c r="WU321" s="38"/>
      <c r="WV321" s="38"/>
      <c r="WW321" s="38"/>
      <c r="WX321" s="38"/>
      <c r="WY321" s="38"/>
      <c r="WZ321" s="38"/>
      <c r="XA321" s="38"/>
      <c r="XB321" s="38"/>
      <c r="XC321" s="38"/>
      <c r="XD321" s="38"/>
      <c r="XE321" s="38"/>
      <c r="XF321" s="38"/>
      <c r="XG321" s="38"/>
      <c r="XH321" s="38"/>
      <c r="XI321" s="38"/>
      <c r="XJ321" s="38"/>
      <c r="XK321" s="38"/>
      <c r="XL321" s="38"/>
      <c r="XM321" s="38"/>
      <c r="XN321" s="38"/>
      <c r="XO321" s="38"/>
      <c r="XP321" s="38"/>
      <c r="XQ321" s="38"/>
      <c r="XR321" s="38"/>
      <c r="XS321" s="38"/>
      <c r="XT321" s="38"/>
      <c r="XU321" s="38"/>
      <c r="XV321" s="38"/>
      <c r="XW321" s="38">
        <v>0.8</v>
      </c>
      <c r="XX321" s="38"/>
      <c r="XY321" s="38"/>
      <c r="XZ321" s="38"/>
      <c r="YA321" s="38"/>
      <c r="YB321" s="38"/>
      <c r="YC321" s="38"/>
      <c r="YD321" s="38"/>
      <c r="YE321" s="38"/>
      <c r="YF321" s="38"/>
      <c r="YG321" s="38"/>
      <c r="YH321" s="38"/>
      <c r="YI321" s="38"/>
      <c r="YJ321" s="38"/>
      <c r="YK321" s="38"/>
      <c r="YL321" s="38"/>
      <c r="YM321" s="38">
        <v>0.8</v>
      </c>
      <c r="YN321" s="38"/>
      <c r="YO321" s="38"/>
      <c r="YP321" s="38"/>
      <c r="YQ321" s="38"/>
      <c r="YR321" s="38"/>
      <c r="YS321" s="38"/>
      <c r="YT321" s="38"/>
      <c r="YU321" s="38"/>
      <c r="YV321" s="38"/>
      <c r="YW321" s="38"/>
      <c r="YX321" s="38"/>
      <c r="YY321" s="38"/>
      <c r="YZ321" s="38"/>
      <c r="ZA321" s="38"/>
      <c r="ZB321" s="38"/>
      <c r="ZC321" s="38"/>
      <c r="ZD321" s="38"/>
      <c r="ZE321" s="38"/>
      <c r="ZF321" s="38"/>
      <c r="ZG321" s="38"/>
      <c r="ZH321" s="38"/>
      <c r="ZI321" s="38"/>
      <c r="ZJ321" s="38"/>
      <c r="ZK321" s="38"/>
      <c r="ZL321" s="38"/>
      <c r="ZM321" s="38"/>
      <c r="ZN321" s="38"/>
      <c r="ZO321" s="38"/>
      <c r="ZP321" s="38"/>
      <c r="ZQ321" s="38"/>
      <c r="ZR321" s="38"/>
      <c r="ZS321" s="38"/>
      <c r="ZT321" s="38"/>
      <c r="ZU321" s="38"/>
      <c r="ZV321" s="38"/>
      <c r="ZW321" s="38"/>
      <c r="ZX321" s="38"/>
      <c r="ZY321" s="38"/>
      <c r="ZZ321" s="38"/>
      <c r="AAA321" s="38"/>
      <c r="AAB321" s="38"/>
      <c r="AAC321" s="38"/>
      <c r="AAD321" s="38"/>
      <c r="AAE321" s="38"/>
      <c r="AAF321" s="38"/>
      <c r="AAG321" s="38"/>
      <c r="AAH321" s="38"/>
      <c r="AAI321" s="38"/>
      <c r="AAJ321" s="31">
        <f t="shared" si="26"/>
        <v>0</v>
      </c>
    </row>
    <row r="322" spans="1:736" s="5" customFormat="1" ht="12" customHeight="1" x14ac:dyDescent="0.25">
      <c r="A322" s="43" t="s">
        <v>238</v>
      </c>
      <c r="B322" s="77">
        <f t="shared" si="29"/>
        <v>0</v>
      </c>
      <c r="C322" s="69">
        <v>1</v>
      </c>
      <c r="D322" s="71">
        <v>43018</v>
      </c>
      <c r="E322" s="79">
        <v>34.950000000000003</v>
      </c>
      <c r="F322" s="79">
        <f t="shared" si="33"/>
        <v>0</v>
      </c>
      <c r="G322" s="77">
        <v>1</v>
      </c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>
        <v>1</v>
      </c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  <c r="AK322" s="38"/>
      <c r="AL322" s="38"/>
      <c r="AM322" s="38"/>
      <c r="AN322" s="38"/>
      <c r="AO322" s="38"/>
      <c r="AP322" s="38"/>
      <c r="AQ322" s="38"/>
      <c r="AR322" s="38"/>
      <c r="AS322" s="38"/>
      <c r="AT322" s="38"/>
      <c r="AU322" s="38"/>
      <c r="AV322" s="38"/>
      <c r="AW322" s="38"/>
      <c r="AX322" s="38"/>
      <c r="AY322" s="38"/>
      <c r="AZ322" s="38"/>
      <c r="BA322" s="38"/>
      <c r="BB322" s="38"/>
      <c r="BC322" s="38"/>
      <c r="BD322" s="38"/>
      <c r="BE322" s="38"/>
      <c r="BF322" s="38"/>
      <c r="BG322" s="38"/>
      <c r="BH322" s="38"/>
      <c r="BI322" s="38"/>
      <c r="BJ322" s="38"/>
      <c r="BK322" s="38"/>
      <c r="BL322" s="38"/>
      <c r="BM322" s="38"/>
      <c r="BN322" s="38"/>
      <c r="BO322" s="38"/>
      <c r="BP322" s="38"/>
      <c r="BQ322" s="38"/>
      <c r="BR322" s="38"/>
      <c r="BS322" s="38"/>
      <c r="BT322" s="38"/>
      <c r="BU322" s="38"/>
      <c r="BV322" s="38"/>
      <c r="BW322" s="38"/>
      <c r="BX322" s="38"/>
      <c r="BY322" s="38"/>
      <c r="BZ322" s="38"/>
      <c r="CA322" s="38"/>
      <c r="CB322" s="38"/>
      <c r="CC322" s="38"/>
      <c r="CD322" s="38"/>
      <c r="CE322" s="38"/>
      <c r="CF322" s="38"/>
      <c r="CG322" s="38"/>
      <c r="CH322" s="38"/>
      <c r="CI322" s="38"/>
      <c r="CJ322" s="38"/>
      <c r="CK322" s="38"/>
      <c r="CL322" s="38"/>
      <c r="CM322" s="38"/>
      <c r="CN322" s="38"/>
      <c r="CO322" s="38"/>
      <c r="CP322" s="38"/>
      <c r="CQ322" s="38"/>
      <c r="CR322" s="38"/>
      <c r="CS322" s="38"/>
      <c r="CT322" s="38"/>
      <c r="CU322" s="38"/>
      <c r="CV322" s="38"/>
      <c r="CW322" s="38"/>
      <c r="CX322" s="38"/>
      <c r="CY322" s="38"/>
      <c r="CZ322" s="38"/>
      <c r="DA322" s="38"/>
      <c r="DB322" s="38"/>
      <c r="DC322" s="38"/>
      <c r="DD322" s="38"/>
      <c r="DE322" s="38"/>
      <c r="DF322" s="38"/>
      <c r="DG322" s="38"/>
      <c r="DH322" s="38"/>
      <c r="DI322" s="38"/>
      <c r="DJ322" s="38"/>
      <c r="DK322" s="38"/>
      <c r="DL322" s="38"/>
      <c r="DM322" s="38"/>
      <c r="DN322" s="38"/>
      <c r="DO322" s="38"/>
      <c r="DP322" s="38"/>
      <c r="DQ322" s="38"/>
      <c r="DR322" s="38"/>
      <c r="DS322" s="38"/>
      <c r="DT322" s="38"/>
      <c r="DU322" s="38"/>
      <c r="DV322" s="38"/>
      <c r="DW322" s="38"/>
      <c r="DX322" s="38"/>
      <c r="DY322" s="38"/>
      <c r="DZ322" s="38"/>
      <c r="EA322" s="38"/>
      <c r="EB322" s="38"/>
      <c r="EC322" s="38"/>
      <c r="ED322" s="38"/>
      <c r="EE322" s="38"/>
      <c r="EF322" s="38"/>
      <c r="EG322" s="38"/>
      <c r="EH322" s="38"/>
      <c r="EI322" s="38"/>
      <c r="EJ322" s="38"/>
      <c r="EK322" s="38"/>
      <c r="EL322" s="38"/>
      <c r="EM322" s="38"/>
      <c r="EN322" s="38"/>
      <c r="EO322" s="38"/>
      <c r="EP322" s="38"/>
      <c r="EQ322" s="38"/>
      <c r="ER322" s="38"/>
      <c r="ES322" s="38"/>
      <c r="ET322" s="38"/>
      <c r="EU322" s="38"/>
      <c r="EV322" s="38"/>
      <c r="EW322" s="38"/>
      <c r="EX322" s="38"/>
      <c r="EY322" s="38"/>
      <c r="EZ322" s="38"/>
      <c r="FA322" s="38"/>
      <c r="FB322" s="38"/>
      <c r="FC322" s="38"/>
      <c r="FD322" s="38"/>
      <c r="FE322" s="38"/>
      <c r="FF322" s="38"/>
      <c r="FG322" s="38"/>
      <c r="FH322" s="38"/>
      <c r="FI322" s="38"/>
      <c r="FJ322" s="38"/>
      <c r="FK322" s="38"/>
      <c r="FL322" s="38"/>
      <c r="FM322" s="38"/>
      <c r="FN322" s="38"/>
      <c r="FO322" s="38"/>
      <c r="FP322" s="38"/>
      <c r="FQ322" s="38"/>
      <c r="FR322" s="38"/>
      <c r="FS322" s="38"/>
      <c r="FT322" s="38"/>
      <c r="FU322" s="38"/>
      <c r="FV322" s="38"/>
      <c r="FW322" s="38"/>
      <c r="FX322" s="38"/>
      <c r="FY322" s="38"/>
      <c r="FZ322" s="38"/>
      <c r="GA322" s="38"/>
      <c r="GB322" s="38"/>
      <c r="GC322" s="38"/>
      <c r="GD322" s="38"/>
      <c r="GE322" s="38"/>
      <c r="GF322" s="38"/>
      <c r="GG322" s="38"/>
      <c r="GH322" s="38"/>
      <c r="GI322" s="38"/>
      <c r="GJ322" s="38"/>
      <c r="GK322" s="38"/>
      <c r="GL322" s="38"/>
      <c r="GM322" s="38"/>
      <c r="GN322" s="38"/>
      <c r="GO322" s="38"/>
      <c r="GP322" s="38"/>
      <c r="GQ322" s="38"/>
      <c r="GR322" s="38"/>
      <c r="GS322" s="38"/>
      <c r="GT322" s="38"/>
      <c r="GU322" s="38"/>
      <c r="GV322" s="38"/>
      <c r="GW322" s="38"/>
      <c r="GX322" s="38"/>
      <c r="GY322" s="38"/>
      <c r="GZ322" s="38"/>
      <c r="HA322" s="38"/>
      <c r="HB322" s="38"/>
      <c r="HC322" s="38"/>
      <c r="HD322" s="38"/>
      <c r="HE322" s="38"/>
      <c r="HF322" s="38"/>
      <c r="HG322" s="38"/>
      <c r="HH322" s="38"/>
      <c r="HI322" s="38"/>
      <c r="HJ322" s="38"/>
      <c r="HK322" s="38"/>
      <c r="HL322" s="38"/>
      <c r="HM322" s="38"/>
      <c r="HN322" s="38"/>
      <c r="HO322" s="38"/>
      <c r="HP322" s="38"/>
      <c r="HQ322" s="38"/>
      <c r="HR322" s="38"/>
      <c r="HS322" s="38"/>
      <c r="HT322" s="38"/>
      <c r="HU322" s="38"/>
      <c r="HV322" s="38"/>
      <c r="HW322" s="38"/>
      <c r="HX322" s="38"/>
      <c r="HY322" s="38"/>
      <c r="HZ322" s="38"/>
      <c r="IA322" s="38"/>
      <c r="IB322" s="38"/>
      <c r="IC322" s="38"/>
      <c r="ID322" s="38"/>
      <c r="IE322" s="38"/>
      <c r="IF322" s="38"/>
      <c r="IG322" s="38"/>
      <c r="IH322" s="38"/>
      <c r="II322" s="38"/>
      <c r="IJ322" s="38"/>
      <c r="IK322" s="38"/>
      <c r="IL322" s="38"/>
      <c r="IM322" s="38"/>
      <c r="IN322" s="38"/>
      <c r="IO322" s="38"/>
      <c r="IP322" s="38"/>
      <c r="IQ322" s="38"/>
      <c r="IR322" s="38"/>
      <c r="IS322" s="38"/>
      <c r="IT322" s="38"/>
      <c r="IU322" s="38"/>
      <c r="IV322" s="38"/>
      <c r="IW322" s="38"/>
      <c r="IX322" s="38"/>
      <c r="IY322" s="38"/>
      <c r="IZ322" s="38"/>
      <c r="JA322" s="38"/>
      <c r="JB322" s="38"/>
      <c r="JC322" s="38"/>
      <c r="JD322" s="38"/>
      <c r="JE322" s="38"/>
      <c r="JF322" s="38"/>
      <c r="JG322" s="38"/>
      <c r="JH322" s="38"/>
      <c r="JI322" s="38"/>
      <c r="JJ322" s="38"/>
      <c r="JK322" s="38"/>
      <c r="JL322" s="38"/>
      <c r="JM322" s="38"/>
      <c r="JN322" s="38"/>
      <c r="JO322" s="38"/>
      <c r="JP322" s="38"/>
      <c r="JQ322" s="38"/>
      <c r="JR322" s="38"/>
      <c r="JS322" s="38"/>
      <c r="JT322" s="38"/>
      <c r="JU322" s="38"/>
      <c r="JV322" s="38"/>
      <c r="JW322" s="38"/>
      <c r="JX322" s="38"/>
      <c r="JY322" s="38"/>
      <c r="JZ322" s="38"/>
      <c r="KA322" s="38"/>
      <c r="KB322" s="38"/>
      <c r="KC322" s="38"/>
      <c r="KD322" s="38"/>
      <c r="KE322" s="38"/>
      <c r="KF322" s="38"/>
      <c r="KG322" s="38"/>
      <c r="KH322" s="38"/>
      <c r="KI322" s="38"/>
      <c r="KJ322" s="38"/>
      <c r="KK322" s="38"/>
      <c r="KL322" s="38"/>
      <c r="KM322" s="38"/>
      <c r="KN322" s="38"/>
      <c r="KO322" s="38"/>
      <c r="KP322" s="38"/>
      <c r="KQ322" s="38"/>
      <c r="KR322" s="38"/>
      <c r="KS322" s="38"/>
      <c r="KT322" s="38"/>
      <c r="KU322" s="38"/>
      <c r="KV322" s="38"/>
      <c r="KW322" s="38"/>
      <c r="KX322" s="38"/>
      <c r="KY322" s="38"/>
      <c r="KZ322" s="38"/>
      <c r="LA322" s="38"/>
      <c r="LB322" s="38"/>
      <c r="LC322" s="38"/>
      <c r="LD322" s="38"/>
      <c r="LE322" s="38"/>
      <c r="LF322" s="38"/>
      <c r="LG322" s="38"/>
      <c r="LH322" s="38"/>
      <c r="LI322" s="38"/>
      <c r="LJ322" s="38"/>
      <c r="LK322" s="38"/>
      <c r="LL322" s="38"/>
      <c r="LM322" s="38"/>
      <c r="LN322" s="38"/>
      <c r="LO322" s="38"/>
      <c r="LP322" s="38"/>
      <c r="LQ322" s="38"/>
      <c r="LR322" s="38"/>
      <c r="LS322" s="38"/>
      <c r="LT322" s="38"/>
      <c r="LU322" s="38"/>
      <c r="LV322" s="38"/>
      <c r="LW322" s="38"/>
      <c r="LX322" s="38"/>
      <c r="LY322" s="38"/>
      <c r="LZ322" s="38"/>
      <c r="MA322" s="38"/>
      <c r="MB322" s="38"/>
      <c r="MC322" s="38"/>
      <c r="MD322" s="38"/>
      <c r="ME322" s="38"/>
      <c r="MF322" s="38"/>
      <c r="MG322" s="38"/>
      <c r="MH322" s="38"/>
      <c r="MI322" s="38"/>
      <c r="MJ322" s="38"/>
      <c r="MK322" s="38"/>
      <c r="ML322" s="38"/>
      <c r="MM322" s="38"/>
      <c r="MN322" s="38"/>
      <c r="MO322" s="38"/>
      <c r="MP322" s="38"/>
      <c r="MQ322" s="38"/>
      <c r="MR322" s="38"/>
      <c r="MS322" s="38"/>
      <c r="MT322" s="38"/>
      <c r="MU322" s="38"/>
      <c r="MV322" s="38"/>
      <c r="MW322" s="38"/>
      <c r="MX322" s="38"/>
      <c r="MY322" s="38"/>
      <c r="MZ322" s="38"/>
      <c r="NA322" s="38"/>
      <c r="NB322" s="38"/>
      <c r="NC322" s="38"/>
      <c r="ND322" s="38"/>
      <c r="NE322" s="38"/>
      <c r="NF322" s="38"/>
      <c r="NG322" s="38"/>
      <c r="NH322" s="38"/>
      <c r="NI322" s="38"/>
      <c r="NJ322" s="38"/>
      <c r="NK322" s="38"/>
      <c r="NL322" s="38"/>
      <c r="NM322" s="38"/>
      <c r="NN322" s="38"/>
      <c r="NO322" s="38"/>
      <c r="NP322" s="38"/>
      <c r="NQ322" s="38"/>
      <c r="NR322" s="38"/>
      <c r="NS322" s="38"/>
      <c r="NT322" s="38"/>
      <c r="NU322" s="38"/>
      <c r="NV322" s="38"/>
      <c r="NW322" s="38"/>
      <c r="NX322" s="38"/>
      <c r="NY322" s="38"/>
      <c r="NZ322" s="38"/>
      <c r="OA322" s="38"/>
      <c r="OB322" s="38"/>
      <c r="OC322" s="38"/>
      <c r="OD322" s="38"/>
      <c r="OE322" s="38"/>
      <c r="OF322" s="38"/>
      <c r="OG322" s="38"/>
      <c r="OH322" s="38"/>
      <c r="OI322" s="38"/>
      <c r="OJ322" s="38"/>
      <c r="OK322" s="38"/>
      <c r="OL322" s="38"/>
      <c r="OM322" s="38"/>
      <c r="ON322" s="38"/>
      <c r="OO322" s="38"/>
      <c r="OP322" s="38"/>
      <c r="OQ322" s="38"/>
      <c r="OR322" s="38"/>
      <c r="OS322" s="38"/>
      <c r="OT322" s="38"/>
      <c r="OU322" s="38"/>
      <c r="OV322" s="38"/>
      <c r="OW322" s="38"/>
      <c r="OX322" s="38"/>
      <c r="OY322" s="38"/>
      <c r="OZ322" s="38"/>
      <c r="PA322" s="38"/>
      <c r="PB322" s="38"/>
      <c r="PC322" s="38"/>
      <c r="PD322" s="38"/>
      <c r="PE322" s="38"/>
      <c r="PF322" s="38"/>
      <c r="PG322" s="38"/>
      <c r="PH322" s="38"/>
      <c r="PI322" s="38"/>
      <c r="PJ322" s="38"/>
      <c r="PK322" s="38"/>
      <c r="PL322" s="38"/>
      <c r="PM322" s="38"/>
      <c r="PN322" s="38"/>
      <c r="PO322" s="38"/>
      <c r="PP322" s="38"/>
      <c r="PQ322" s="38"/>
      <c r="PR322" s="38"/>
      <c r="PS322" s="38"/>
      <c r="PT322" s="38"/>
      <c r="PU322" s="38"/>
      <c r="PV322" s="38"/>
      <c r="PW322" s="38"/>
      <c r="PX322" s="38"/>
      <c r="PY322" s="38"/>
      <c r="PZ322" s="38"/>
      <c r="QA322" s="38"/>
      <c r="QB322" s="38"/>
      <c r="QC322" s="38"/>
      <c r="QD322" s="38"/>
      <c r="QE322" s="38"/>
      <c r="QF322" s="38"/>
      <c r="QG322" s="38"/>
      <c r="QH322" s="38"/>
      <c r="QI322" s="38"/>
      <c r="QJ322" s="38"/>
      <c r="QK322" s="38"/>
      <c r="QL322" s="38"/>
      <c r="QM322" s="38"/>
      <c r="QN322" s="38"/>
      <c r="QO322" s="38"/>
      <c r="QP322" s="38"/>
      <c r="QQ322" s="38"/>
      <c r="QR322" s="38"/>
      <c r="QS322" s="38"/>
      <c r="QT322" s="38"/>
      <c r="QU322" s="38"/>
      <c r="QV322" s="38"/>
      <c r="QW322" s="38"/>
      <c r="QX322" s="38"/>
      <c r="QY322" s="38"/>
      <c r="QZ322" s="38"/>
      <c r="RA322" s="38"/>
      <c r="RB322" s="38"/>
      <c r="RC322" s="38"/>
      <c r="RD322" s="38"/>
      <c r="RE322" s="38"/>
      <c r="RF322" s="38"/>
      <c r="RG322" s="38"/>
      <c r="RH322" s="38"/>
      <c r="RI322" s="38"/>
      <c r="RJ322" s="38"/>
      <c r="RK322" s="38"/>
      <c r="RL322" s="38"/>
      <c r="RM322" s="38"/>
      <c r="RN322" s="38"/>
      <c r="RO322" s="38"/>
      <c r="RP322" s="38"/>
      <c r="RQ322" s="38"/>
      <c r="RR322" s="38"/>
      <c r="RS322" s="38"/>
      <c r="RT322" s="38"/>
      <c r="RU322" s="38"/>
      <c r="RV322" s="38"/>
      <c r="RW322" s="38"/>
      <c r="RX322" s="38"/>
      <c r="RY322" s="38"/>
      <c r="RZ322" s="38"/>
      <c r="SA322" s="38"/>
      <c r="SB322" s="38"/>
      <c r="SC322" s="38"/>
      <c r="SD322" s="38"/>
      <c r="SE322" s="38"/>
      <c r="SF322" s="38"/>
      <c r="SG322" s="38"/>
      <c r="SH322" s="38"/>
      <c r="SI322" s="38"/>
      <c r="SJ322" s="38"/>
      <c r="SK322" s="38"/>
      <c r="SL322" s="38"/>
      <c r="SM322" s="38"/>
      <c r="SN322" s="38"/>
      <c r="SO322" s="38"/>
      <c r="SP322" s="38"/>
      <c r="SQ322" s="38"/>
      <c r="SR322" s="38"/>
      <c r="SS322" s="38"/>
      <c r="ST322" s="38"/>
      <c r="SU322" s="38"/>
      <c r="SV322" s="38"/>
      <c r="SW322" s="38"/>
      <c r="SX322" s="38"/>
      <c r="SY322" s="38"/>
      <c r="SZ322" s="38"/>
      <c r="TA322" s="38"/>
      <c r="TB322" s="38"/>
      <c r="TC322" s="38"/>
      <c r="TD322" s="38"/>
      <c r="TE322" s="38"/>
      <c r="TF322" s="38"/>
      <c r="TG322" s="38"/>
      <c r="TH322" s="38"/>
      <c r="TI322" s="38"/>
      <c r="TJ322" s="38"/>
      <c r="TK322" s="38"/>
      <c r="TL322" s="38"/>
      <c r="TM322" s="38"/>
      <c r="TN322" s="38"/>
      <c r="TO322" s="38"/>
      <c r="TP322" s="38"/>
      <c r="TQ322" s="38"/>
      <c r="TR322" s="38"/>
      <c r="TS322" s="38"/>
      <c r="TT322" s="38"/>
      <c r="TU322" s="38"/>
      <c r="TV322" s="38"/>
      <c r="TW322" s="38"/>
      <c r="TX322" s="38"/>
      <c r="TY322" s="38"/>
      <c r="TZ322" s="38"/>
      <c r="UA322" s="38"/>
      <c r="UB322" s="38"/>
      <c r="UC322" s="38"/>
      <c r="UD322" s="38"/>
      <c r="UE322" s="38"/>
      <c r="UF322" s="38"/>
      <c r="UG322" s="38"/>
      <c r="UH322" s="38"/>
      <c r="UI322" s="38"/>
      <c r="UJ322" s="38"/>
      <c r="UK322" s="38"/>
      <c r="UL322" s="38"/>
      <c r="UM322" s="38"/>
      <c r="UN322" s="38"/>
      <c r="UO322" s="38"/>
      <c r="UP322" s="38"/>
      <c r="UQ322" s="38"/>
      <c r="UR322" s="38"/>
      <c r="US322" s="38"/>
      <c r="UT322" s="38"/>
      <c r="UU322" s="38"/>
      <c r="UV322" s="38"/>
      <c r="UW322" s="38"/>
      <c r="UX322" s="38"/>
      <c r="UY322" s="38"/>
      <c r="UZ322" s="38"/>
      <c r="VA322" s="38"/>
      <c r="VB322" s="38"/>
      <c r="VC322" s="38"/>
      <c r="VD322" s="38"/>
      <c r="VE322" s="38"/>
      <c r="VF322" s="38"/>
      <c r="VG322" s="38"/>
      <c r="VH322" s="38"/>
      <c r="VI322" s="38"/>
      <c r="VJ322" s="38"/>
      <c r="VK322" s="38"/>
      <c r="VL322" s="38"/>
      <c r="VM322" s="38"/>
      <c r="VN322" s="38"/>
      <c r="VO322" s="38"/>
      <c r="VP322" s="38"/>
      <c r="VQ322" s="38"/>
      <c r="VR322" s="38"/>
      <c r="VS322" s="38"/>
      <c r="VT322" s="38"/>
      <c r="VU322" s="38"/>
      <c r="VV322" s="38"/>
      <c r="VW322" s="38"/>
      <c r="VX322" s="38"/>
      <c r="VY322" s="38"/>
      <c r="VZ322" s="38"/>
      <c r="WA322" s="38"/>
      <c r="WB322" s="38"/>
      <c r="WC322" s="38"/>
      <c r="WD322" s="38"/>
      <c r="WE322" s="38"/>
      <c r="WF322" s="38"/>
      <c r="WG322" s="38"/>
      <c r="WH322" s="38"/>
      <c r="WI322" s="38"/>
      <c r="WJ322" s="38"/>
      <c r="WK322" s="38"/>
      <c r="WL322" s="38"/>
      <c r="WM322" s="38"/>
      <c r="WN322" s="38"/>
      <c r="WO322" s="38"/>
      <c r="WP322" s="38"/>
      <c r="WQ322" s="38"/>
      <c r="WR322" s="38"/>
      <c r="WS322" s="38"/>
      <c r="WT322" s="38"/>
      <c r="WU322" s="38"/>
      <c r="WV322" s="38"/>
      <c r="WW322" s="38"/>
      <c r="WX322" s="38"/>
      <c r="WY322" s="38"/>
      <c r="WZ322" s="38"/>
      <c r="XA322" s="38"/>
      <c r="XB322" s="38"/>
      <c r="XC322" s="38"/>
      <c r="XD322" s="38"/>
      <c r="XE322" s="38"/>
      <c r="XF322" s="38"/>
      <c r="XG322" s="38"/>
      <c r="XH322" s="38"/>
      <c r="XI322" s="38"/>
      <c r="XJ322" s="38"/>
      <c r="XK322" s="38"/>
      <c r="XL322" s="38"/>
      <c r="XM322" s="38"/>
      <c r="XN322" s="38"/>
      <c r="XO322" s="38"/>
      <c r="XP322" s="38"/>
      <c r="XQ322" s="38"/>
      <c r="XR322" s="38"/>
      <c r="XS322" s="38"/>
      <c r="XT322" s="38"/>
      <c r="XU322" s="38"/>
      <c r="XV322" s="38"/>
      <c r="XW322" s="38"/>
      <c r="XX322" s="38"/>
      <c r="XY322" s="38"/>
      <c r="XZ322" s="38"/>
      <c r="YA322" s="38"/>
      <c r="YB322" s="38"/>
      <c r="YC322" s="38"/>
      <c r="YD322" s="38"/>
      <c r="YE322" s="38"/>
      <c r="YF322" s="38"/>
      <c r="YG322" s="38"/>
      <c r="YH322" s="38"/>
      <c r="YI322" s="38"/>
      <c r="YJ322" s="38"/>
      <c r="YK322" s="38"/>
      <c r="YL322" s="38"/>
      <c r="YM322" s="38"/>
      <c r="YN322" s="38"/>
      <c r="YO322" s="38"/>
      <c r="YP322" s="38"/>
      <c r="YQ322" s="38"/>
      <c r="YR322" s="38"/>
      <c r="YS322" s="38"/>
      <c r="YT322" s="38"/>
      <c r="YU322" s="38"/>
      <c r="YV322" s="38"/>
      <c r="YW322" s="38"/>
      <c r="YX322" s="38"/>
      <c r="YY322" s="38"/>
      <c r="YZ322" s="38"/>
      <c r="ZA322" s="38"/>
      <c r="ZB322" s="38"/>
      <c r="ZC322" s="38"/>
      <c r="ZD322" s="38"/>
      <c r="ZE322" s="38"/>
      <c r="ZF322" s="38"/>
      <c r="ZG322" s="38"/>
      <c r="ZH322" s="38"/>
      <c r="ZI322" s="38"/>
      <c r="ZJ322" s="38"/>
      <c r="ZK322" s="38"/>
      <c r="ZL322" s="38"/>
      <c r="ZM322" s="38"/>
      <c r="ZN322" s="38"/>
      <c r="ZO322" s="38"/>
      <c r="ZP322" s="38"/>
      <c r="ZQ322" s="38"/>
      <c r="ZR322" s="38"/>
      <c r="ZS322" s="38"/>
      <c r="ZT322" s="38"/>
      <c r="ZU322" s="38"/>
      <c r="ZV322" s="38"/>
      <c r="ZW322" s="38"/>
      <c r="ZX322" s="38"/>
      <c r="ZY322" s="38"/>
      <c r="ZZ322" s="38"/>
      <c r="AAA322" s="38"/>
      <c r="AAB322" s="38"/>
      <c r="AAC322" s="38"/>
      <c r="AAD322" s="38"/>
      <c r="AAE322" s="38"/>
      <c r="AAF322" s="38"/>
      <c r="AAG322" s="38"/>
      <c r="AAH322" s="38"/>
      <c r="AAI322" s="38"/>
      <c r="AAJ322" s="31">
        <f t="shared" si="26"/>
        <v>0</v>
      </c>
    </row>
    <row r="323" spans="1:736" s="5" customFormat="1" ht="12" customHeight="1" x14ac:dyDescent="0.25">
      <c r="A323" s="43" t="s">
        <v>309</v>
      </c>
      <c r="B323" s="77">
        <f t="shared" si="29"/>
        <v>0</v>
      </c>
      <c r="C323" s="69">
        <v>1</v>
      </c>
      <c r="D323" s="71">
        <v>43343</v>
      </c>
      <c r="E323" s="79">
        <v>33.6</v>
      </c>
      <c r="F323" s="79">
        <f t="shared" si="33"/>
        <v>0</v>
      </c>
      <c r="G323" s="77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  <c r="AK323" s="38"/>
      <c r="AL323" s="38"/>
      <c r="AM323" s="38"/>
      <c r="AN323" s="38"/>
      <c r="AO323" s="38"/>
      <c r="AP323" s="38"/>
      <c r="AQ323" s="38"/>
      <c r="AR323" s="38"/>
      <c r="AS323" s="38"/>
      <c r="AT323" s="38"/>
      <c r="AU323" s="38"/>
      <c r="AV323" s="38"/>
      <c r="AW323" s="38"/>
      <c r="AX323" s="38"/>
      <c r="AY323" s="38"/>
      <c r="AZ323" s="38"/>
      <c r="BA323" s="38"/>
      <c r="BB323" s="38"/>
      <c r="BC323" s="38"/>
      <c r="BD323" s="38"/>
      <c r="BE323" s="38"/>
      <c r="BF323" s="38"/>
      <c r="BG323" s="38"/>
      <c r="BH323" s="38"/>
      <c r="BI323" s="38"/>
      <c r="BJ323" s="38"/>
      <c r="BK323" s="38"/>
      <c r="BL323" s="38"/>
      <c r="BM323" s="38"/>
      <c r="BN323" s="38"/>
      <c r="BO323" s="38"/>
      <c r="BP323" s="38"/>
      <c r="BQ323" s="38"/>
      <c r="BR323" s="38"/>
      <c r="BS323" s="38"/>
      <c r="BT323" s="38"/>
      <c r="BU323" s="38"/>
      <c r="BV323" s="38"/>
      <c r="BW323" s="38"/>
      <c r="BX323" s="38"/>
      <c r="BY323" s="38"/>
      <c r="BZ323" s="38"/>
      <c r="CA323" s="38"/>
      <c r="CB323" s="38"/>
      <c r="CC323" s="38"/>
      <c r="CD323" s="38"/>
      <c r="CE323" s="38"/>
      <c r="CF323" s="38"/>
      <c r="CG323" s="38"/>
      <c r="CH323" s="38"/>
      <c r="CI323" s="38"/>
      <c r="CJ323" s="38"/>
      <c r="CK323" s="38"/>
      <c r="CL323" s="38"/>
      <c r="CM323" s="38"/>
      <c r="CN323" s="38"/>
      <c r="CO323" s="38">
        <v>2</v>
      </c>
      <c r="CP323" s="38"/>
      <c r="CQ323" s="38"/>
      <c r="CR323" s="38"/>
      <c r="CS323" s="38"/>
      <c r="CT323" s="38"/>
      <c r="CU323" s="38"/>
      <c r="CV323" s="38"/>
      <c r="CW323" s="38"/>
      <c r="CX323" s="38"/>
      <c r="CY323" s="38"/>
      <c r="CZ323" s="38"/>
      <c r="DA323" s="38"/>
      <c r="DB323" s="38"/>
      <c r="DC323" s="38"/>
      <c r="DD323" s="38">
        <v>2</v>
      </c>
      <c r="DE323" s="38"/>
      <c r="DF323" s="38"/>
      <c r="DG323" s="38"/>
      <c r="DH323" s="38"/>
      <c r="DI323" s="38"/>
      <c r="DJ323" s="38"/>
      <c r="DK323" s="38"/>
      <c r="DL323" s="38"/>
      <c r="DM323" s="38"/>
      <c r="DN323" s="38"/>
      <c r="DO323" s="38"/>
      <c r="DP323" s="38"/>
      <c r="DQ323" s="38"/>
      <c r="DR323" s="38"/>
      <c r="DS323" s="38"/>
      <c r="DT323" s="38"/>
      <c r="DU323" s="38"/>
      <c r="DV323" s="38"/>
      <c r="DW323" s="38"/>
      <c r="DX323" s="38"/>
      <c r="DY323" s="38"/>
      <c r="DZ323" s="38"/>
      <c r="EA323" s="38"/>
      <c r="EB323" s="38"/>
      <c r="EC323" s="38"/>
      <c r="ED323" s="38"/>
      <c r="EE323" s="38"/>
      <c r="EF323" s="38"/>
      <c r="EG323" s="38"/>
      <c r="EH323" s="38"/>
      <c r="EI323" s="38"/>
      <c r="EJ323" s="38"/>
      <c r="EK323" s="38"/>
      <c r="EL323" s="38"/>
      <c r="EM323" s="38"/>
      <c r="EN323" s="38"/>
      <c r="EO323" s="38"/>
      <c r="EP323" s="38"/>
      <c r="EQ323" s="38"/>
      <c r="ER323" s="38"/>
      <c r="ES323" s="38"/>
      <c r="ET323" s="38"/>
      <c r="EU323" s="38"/>
      <c r="EV323" s="38"/>
      <c r="EW323" s="38"/>
      <c r="EX323" s="38"/>
      <c r="EY323" s="38"/>
      <c r="EZ323" s="38"/>
      <c r="FA323" s="38"/>
      <c r="FB323" s="38"/>
      <c r="FC323" s="38"/>
      <c r="FD323" s="38"/>
      <c r="FE323" s="38"/>
      <c r="FF323" s="38"/>
      <c r="FG323" s="38"/>
      <c r="FH323" s="38"/>
      <c r="FI323" s="38"/>
      <c r="FJ323" s="38"/>
      <c r="FK323" s="38"/>
      <c r="FL323" s="38"/>
      <c r="FM323" s="38"/>
      <c r="FN323" s="38"/>
      <c r="FO323" s="38"/>
      <c r="FP323" s="38"/>
      <c r="FQ323" s="38"/>
      <c r="FR323" s="38"/>
      <c r="FS323" s="38"/>
      <c r="FT323" s="38"/>
      <c r="FU323" s="38"/>
      <c r="FV323" s="38"/>
      <c r="FW323" s="38"/>
      <c r="FX323" s="38"/>
      <c r="FY323" s="38"/>
      <c r="FZ323" s="38"/>
      <c r="GA323" s="38"/>
      <c r="GB323" s="38"/>
      <c r="GC323" s="38"/>
      <c r="GD323" s="38"/>
      <c r="GE323" s="38"/>
      <c r="GF323" s="38"/>
      <c r="GG323" s="38"/>
      <c r="GH323" s="38"/>
      <c r="GI323" s="38"/>
      <c r="GJ323" s="38"/>
      <c r="GK323" s="38"/>
      <c r="GL323" s="38"/>
      <c r="GM323" s="38"/>
      <c r="GN323" s="38"/>
      <c r="GO323" s="38"/>
      <c r="GP323" s="38"/>
      <c r="GQ323" s="38"/>
      <c r="GR323" s="38"/>
      <c r="GS323" s="38"/>
      <c r="GT323" s="38"/>
      <c r="GU323" s="38"/>
      <c r="GV323" s="38"/>
      <c r="GW323" s="38"/>
      <c r="GX323" s="38"/>
      <c r="GY323" s="38"/>
      <c r="GZ323" s="38"/>
      <c r="HA323" s="38"/>
      <c r="HB323" s="38"/>
      <c r="HC323" s="38"/>
      <c r="HD323" s="38"/>
      <c r="HE323" s="38"/>
      <c r="HF323" s="38"/>
      <c r="HG323" s="38"/>
      <c r="HH323" s="38"/>
      <c r="HI323" s="38"/>
      <c r="HJ323" s="38"/>
      <c r="HK323" s="38"/>
      <c r="HL323" s="38"/>
      <c r="HM323" s="38"/>
      <c r="HN323" s="38"/>
      <c r="HO323" s="38"/>
      <c r="HP323" s="38"/>
      <c r="HQ323" s="38"/>
      <c r="HR323" s="38"/>
      <c r="HS323" s="38"/>
      <c r="HT323" s="38"/>
      <c r="HU323" s="38"/>
      <c r="HV323" s="38"/>
      <c r="HW323" s="38"/>
      <c r="HX323" s="38"/>
      <c r="HY323" s="38"/>
      <c r="HZ323" s="38"/>
      <c r="IA323" s="38"/>
      <c r="IB323" s="38"/>
      <c r="IC323" s="38"/>
      <c r="ID323" s="38"/>
      <c r="IE323" s="38"/>
      <c r="IF323" s="38"/>
      <c r="IG323" s="38"/>
      <c r="IH323" s="38"/>
      <c r="II323" s="38"/>
      <c r="IJ323" s="38"/>
      <c r="IK323" s="38"/>
      <c r="IL323" s="38"/>
      <c r="IM323" s="38"/>
      <c r="IN323" s="38"/>
      <c r="IO323" s="38"/>
      <c r="IP323" s="38"/>
      <c r="IQ323" s="38"/>
      <c r="IR323" s="38"/>
      <c r="IS323" s="38"/>
      <c r="IT323" s="38"/>
      <c r="IU323" s="38"/>
      <c r="IV323" s="38"/>
      <c r="IW323" s="38"/>
      <c r="IX323" s="38"/>
      <c r="IY323" s="38"/>
      <c r="IZ323" s="38"/>
      <c r="JA323" s="38"/>
      <c r="JB323" s="38"/>
      <c r="JC323" s="38"/>
      <c r="JD323" s="38"/>
      <c r="JE323" s="38"/>
      <c r="JF323" s="38"/>
      <c r="JG323" s="38"/>
      <c r="JH323" s="38"/>
      <c r="JI323" s="38"/>
      <c r="JJ323" s="38"/>
      <c r="JK323" s="38"/>
      <c r="JL323" s="38"/>
      <c r="JM323" s="38"/>
      <c r="JN323" s="38"/>
      <c r="JO323" s="38"/>
      <c r="JP323" s="38"/>
      <c r="JQ323" s="38"/>
      <c r="JR323" s="38"/>
      <c r="JS323" s="38"/>
      <c r="JT323" s="38"/>
      <c r="JU323" s="38"/>
      <c r="JV323" s="38"/>
      <c r="JW323" s="38"/>
      <c r="JX323" s="38"/>
      <c r="JY323" s="38"/>
      <c r="JZ323" s="38"/>
      <c r="KA323" s="38"/>
      <c r="KB323" s="38"/>
      <c r="KC323" s="38"/>
      <c r="KD323" s="38"/>
      <c r="KE323" s="38"/>
      <c r="KF323" s="38"/>
      <c r="KG323" s="38"/>
      <c r="KH323" s="38"/>
      <c r="KI323" s="38"/>
      <c r="KJ323" s="38"/>
      <c r="KK323" s="38"/>
      <c r="KL323" s="38"/>
      <c r="KM323" s="38"/>
      <c r="KN323" s="38"/>
      <c r="KO323" s="38"/>
      <c r="KP323" s="38"/>
      <c r="KQ323" s="38"/>
      <c r="KR323" s="38"/>
      <c r="KS323" s="38"/>
      <c r="KT323" s="38"/>
      <c r="KU323" s="38"/>
      <c r="KV323" s="38"/>
      <c r="KW323" s="38"/>
      <c r="KX323" s="38"/>
      <c r="KY323" s="38"/>
      <c r="KZ323" s="38"/>
      <c r="LA323" s="38"/>
      <c r="LB323" s="38"/>
      <c r="LC323" s="38"/>
      <c r="LD323" s="38"/>
      <c r="LE323" s="38"/>
      <c r="LF323" s="38"/>
      <c r="LG323" s="38"/>
      <c r="LH323" s="38"/>
      <c r="LI323" s="38"/>
      <c r="LJ323" s="38"/>
      <c r="LK323" s="38"/>
      <c r="LL323" s="38"/>
      <c r="LM323" s="38"/>
      <c r="LN323" s="38"/>
      <c r="LO323" s="38"/>
      <c r="LP323" s="38"/>
      <c r="LQ323" s="38"/>
      <c r="LR323" s="38"/>
      <c r="LS323" s="38"/>
      <c r="LT323" s="38"/>
      <c r="LU323" s="38"/>
      <c r="LV323" s="38"/>
      <c r="LW323" s="38"/>
      <c r="LX323" s="38"/>
      <c r="LY323" s="38"/>
      <c r="LZ323" s="38"/>
      <c r="MA323" s="38"/>
      <c r="MB323" s="38"/>
      <c r="MC323" s="38"/>
      <c r="MD323" s="38"/>
      <c r="ME323" s="38"/>
      <c r="MF323" s="38"/>
      <c r="MG323" s="38"/>
      <c r="MH323" s="38"/>
      <c r="MI323" s="38"/>
      <c r="MJ323" s="38"/>
      <c r="MK323" s="38"/>
      <c r="ML323" s="38"/>
      <c r="MM323" s="38"/>
      <c r="MN323" s="38"/>
      <c r="MO323" s="38"/>
      <c r="MP323" s="38"/>
      <c r="MQ323" s="38"/>
      <c r="MR323" s="38"/>
      <c r="MS323" s="38"/>
      <c r="MT323" s="38"/>
      <c r="MU323" s="38"/>
      <c r="MV323" s="38"/>
      <c r="MW323" s="38"/>
      <c r="MX323" s="38"/>
      <c r="MY323" s="38"/>
      <c r="MZ323" s="38"/>
      <c r="NA323" s="38"/>
      <c r="NB323" s="38"/>
      <c r="NC323" s="38"/>
      <c r="ND323" s="38"/>
      <c r="NE323" s="38"/>
      <c r="NF323" s="38"/>
      <c r="NG323" s="38"/>
      <c r="NH323" s="38"/>
      <c r="NI323" s="38"/>
      <c r="NJ323" s="38"/>
      <c r="NK323" s="38"/>
      <c r="NL323" s="38"/>
      <c r="NM323" s="38"/>
      <c r="NN323" s="38"/>
      <c r="NO323" s="38"/>
      <c r="NP323" s="38"/>
      <c r="NQ323" s="38"/>
      <c r="NR323" s="38"/>
      <c r="NS323" s="38"/>
      <c r="NT323" s="38"/>
      <c r="NU323" s="38"/>
      <c r="NV323" s="38"/>
      <c r="NW323" s="38"/>
      <c r="NX323" s="38"/>
      <c r="NY323" s="38"/>
      <c r="NZ323" s="38"/>
      <c r="OA323" s="38"/>
      <c r="OB323" s="38"/>
      <c r="OC323" s="38"/>
      <c r="OD323" s="38"/>
      <c r="OE323" s="38"/>
      <c r="OF323" s="38"/>
      <c r="OG323" s="38"/>
      <c r="OH323" s="38"/>
      <c r="OI323" s="38"/>
      <c r="OJ323" s="38"/>
      <c r="OK323" s="38"/>
      <c r="OL323" s="38"/>
      <c r="OM323" s="38"/>
      <c r="ON323" s="38"/>
      <c r="OO323" s="38"/>
      <c r="OP323" s="38"/>
      <c r="OQ323" s="38"/>
      <c r="OR323" s="38"/>
      <c r="OS323" s="38"/>
      <c r="OT323" s="38"/>
      <c r="OU323" s="38"/>
      <c r="OV323" s="38"/>
      <c r="OW323" s="38"/>
      <c r="OX323" s="38"/>
      <c r="OY323" s="38"/>
      <c r="OZ323" s="38"/>
      <c r="PA323" s="38"/>
      <c r="PB323" s="38"/>
      <c r="PC323" s="38"/>
      <c r="PD323" s="38"/>
      <c r="PE323" s="38"/>
      <c r="PF323" s="38"/>
      <c r="PG323" s="38"/>
      <c r="PH323" s="38"/>
      <c r="PI323" s="38"/>
      <c r="PJ323" s="38"/>
      <c r="PK323" s="38"/>
      <c r="PL323" s="38"/>
      <c r="PM323" s="38"/>
      <c r="PN323" s="38"/>
      <c r="PO323" s="38"/>
      <c r="PP323" s="38"/>
      <c r="PQ323" s="38"/>
      <c r="PR323" s="38"/>
      <c r="PS323" s="38"/>
      <c r="PT323" s="38"/>
      <c r="PU323" s="38"/>
      <c r="PV323" s="38"/>
      <c r="PW323" s="38"/>
      <c r="PX323" s="38"/>
      <c r="PY323" s="38"/>
      <c r="PZ323" s="38"/>
      <c r="QA323" s="38"/>
      <c r="QB323" s="38"/>
      <c r="QC323" s="38"/>
      <c r="QD323" s="38"/>
      <c r="QE323" s="38"/>
      <c r="QF323" s="38"/>
      <c r="QG323" s="38"/>
      <c r="QH323" s="38"/>
      <c r="QI323" s="38"/>
      <c r="QJ323" s="38"/>
      <c r="QK323" s="38"/>
      <c r="QL323" s="38"/>
      <c r="QM323" s="38"/>
      <c r="QN323" s="38"/>
      <c r="QO323" s="38"/>
      <c r="QP323" s="38"/>
      <c r="QQ323" s="38"/>
      <c r="QR323" s="38"/>
      <c r="QS323" s="38"/>
      <c r="QT323" s="38"/>
      <c r="QU323" s="38"/>
      <c r="QV323" s="38"/>
      <c r="QW323" s="38"/>
      <c r="QX323" s="38"/>
      <c r="QY323" s="38"/>
      <c r="QZ323" s="38"/>
      <c r="RA323" s="38"/>
      <c r="RB323" s="38"/>
      <c r="RC323" s="38"/>
      <c r="RD323" s="38"/>
      <c r="RE323" s="38"/>
      <c r="RF323" s="38"/>
      <c r="RG323" s="38"/>
      <c r="RH323" s="38"/>
      <c r="RI323" s="38"/>
      <c r="RJ323" s="38"/>
      <c r="RK323" s="38"/>
      <c r="RL323" s="38">
        <v>3</v>
      </c>
      <c r="RM323" s="38"/>
      <c r="RN323" s="38">
        <v>3</v>
      </c>
      <c r="RO323" s="38"/>
      <c r="RP323" s="38"/>
      <c r="RQ323" s="38"/>
      <c r="RR323" s="38"/>
      <c r="RS323" s="38"/>
      <c r="RT323" s="38"/>
      <c r="RU323" s="38"/>
      <c r="RV323" s="38"/>
      <c r="RW323" s="38"/>
      <c r="RX323" s="38"/>
      <c r="RY323" s="38"/>
      <c r="RZ323" s="38"/>
      <c r="SA323" s="38"/>
      <c r="SB323" s="38"/>
      <c r="SC323" s="38"/>
      <c r="SD323" s="38"/>
      <c r="SE323" s="38"/>
      <c r="SF323" s="38"/>
      <c r="SG323" s="38"/>
      <c r="SH323" s="38"/>
      <c r="SI323" s="38"/>
      <c r="SJ323" s="38"/>
      <c r="SK323" s="38"/>
      <c r="SL323" s="38"/>
      <c r="SM323" s="38"/>
      <c r="SN323" s="38"/>
      <c r="SO323" s="38"/>
      <c r="SP323" s="38"/>
      <c r="SQ323" s="38"/>
      <c r="SR323" s="38"/>
      <c r="SS323" s="38"/>
      <c r="ST323" s="38"/>
      <c r="SU323" s="38"/>
      <c r="SV323" s="38"/>
      <c r="SW323" s="38"/>
      <c r="SX323" s="38"/>
      <c r="SY323" s="38"/>
      <c r="SZ323" s="38"/>
      <c r="TA323" s="38"/>
      <c r="TB323" s="38"/>
      <c r="TC323" s="38"/>
      <c r="TD323" s="38"/>
      <c r="TE323" s="38"/>
      <c r="TF323" s="38"/>
      <c r="TG323" s="38"/>
      <c r="TH323" s="38"/>
      <c r="TI323" s="38"/>
      <c r="TJ323" s="38"/>
      <c r="TK323" s="38"/>
      <c r="TL323" s="38"/>
      <c r="TM323" s="38"/>
      <c r="TN323" s="38"/>
      <c r="TO323" s="38"/>
      <c r="TP323" s="38"/>
      <c r="TQ323" s="38"/>
      <c r="TR323" s="38"/>
      <c r="TS323" s="38"/>
      <c r="TT323" s="38"/>
      <c r="TU323" s="38"/>
      <c r="TV323" s="38"/>
      <c r="TW323" s="38"/>
      <c r="TX323" s="38"/>
      <c r="TY323" s="38"/>
      <c r="TZ323" s="38"/>
      <c r="UA323" s="38"/>
      <c r="UB323" s="38"/>
      <c r="UC323" s="38"/>
      <c r="UD323" s="38"/>
      <c r="UE323" s="38"/>
      <c r="UF323" s="38"/>
      <c r="UG323" s="38"/>
      <c r="UH323" s="38"/>
      <c r="UI323" s="38"/>
      <c r="UJ323" s="38"/>
      <c r="UK323" s="38"/>
      <c r="UL323" s="38"/>
      <c r="UM323" s="38"/>
      <c r="UN323" s="38"/>
      <c r="UO323" s="38"/>
      <c r="UP323" s="38"/>
      <c r="UQ323" s="38"/>
      <c r="UR323" s="38"/>
      <c r="US323" s="38"/>
      <c r="UT323" s="38"/>
      <c r="UU323" s="38"/>
      <c r="UV323" s="38"/>
      <c r="UW323" s="38"/>
      <c r="UX323" s="38"/>
      <c r="UY323" s="38"/>
      <c r="UZ323" s="38"/>
      <c r="VA323" s="38"/>
      <c r="VB323" s="38"/>
      <c r="VC323" s="38"/>
      <c r="VD323" s="38"/>
      <c r="VE323" s="38"/>
      <c r="VF323" s="38"/>
      <c r="VG323" s="38"/>
      <c r="VH323" s="38"/>
      <c r="VI323" s="38"/>
      <c r="VJ323" s="38"/>
      <c r="VK323" s="38"/>
      <c r="VL323" s="38"/>
      <c r="VM323" s="38"/>
      <c r="VN323" s="38"/>
      <c r="VO323" s="38"/>
      <c r="VP323" s="38"/>
      <c r="VQ323" s="38"/>
      <c r="VR323" s="38"/>
      <c r="VS323" s="38"/>
      <c r="VT323" s="38"/>
      <c r="VU323" s="38"/>
      <c r="VV323" s="38"/>
      <c r="VW323" s="38"/>
      <c r="VX323" s="38"/>
      <c r="VY323" s="38"/>
      <c r="VZ323" s="38"/>
      <c r="WA323" s="38"/>
      <c r="WB323" s="38"/>
      <c r="WC323" s="38"/>
      <c r="WD323" s="38"/>
      <c r="WE323" s="38"/>
      <c r="WF323" s="38"/>
      <c r="WG323" s="38"/>
      <c r="WH323" s="38"/>
      <c r="WI323" s="38"/>
      <c r="WJ323" s="38"/>
      <c r="WK323" s="38"/>
      <c r="WL323" s="38"/>
      <c r="WM323" s="38"/>
      <c r="WN323" s="38"/>
      <c r="WO323" s="38"/>
      <c r="WP323" s="38"/>
      <c r="WQ323" s="38"/>
      <c r="WR323" s="38"/>
      <c r="WS323" s="38"/>
      <c r="WT323" s="38"/>
      <c r="WU323" s="38"/>
      <c r="WV323" s="38"/>
      <c r="WW323" s="38"/>
      <c r="WX323" s="38"/>
      <c r="WY323" s="38"/>
      <c r="WZ323" s="38"/>
      <c r="XA323" s="38"/>
      <c r="XB323" s="38"/>
      <c r="XC323" s="38"/>
      <c r="XD323" s="38"/>
      <c r="XE323" s="38"/>
      <c r="XF323" s="38"/>
      <c r="XG323" s="38"/>
      <c r="XH323" s="38"/>
      <c r="XI323" s="38"/>
      <c r="XJ323" s="38"/>
      <c r="XK323" s="38"/>
      <c r="XL323" s="38"/>
      <c r="XM323" s="38"/>
      <c r="XN323" s="38"/>
      <c r="XO323" s="38"/>
      <c r="XP323" s="38"/>
      <c r="XQ323" s="38"/>
      <c r="XR323" s="38"/>
      <c r="XS323" s="38"/>
      <c r="XT323" s="38"/>
      <c r="XU323" s="38"/>
      <c r="XV323" s="38"/>
      <c r="XW323" s="38"/>
      <c r="XX323" s="38"/>
      <c r="XY323" s="38"/>
      <c r="XZ323" s="38"/>
      <c r="YA323" s="38"/>
      <c r="YB323" s="38"/>
      <c r="YC323" s="38"/>
      <c r="YD323" s="38"/>
      <c r="YE323" s="38"/>
      <c r="YF323" s="38"/>
      <c r="YG323" s="38"/>
      <c r="YH323" s="38"/>
      <c r="YI323" s="38"/>
      <c r="YJ323" s="38"/>
      <c r="YK323" s="38"/>
      <c r="YL323" s="38"/>
      <c r="YM323" s="38"/>
      <c r="YN323" s="38"/>
      <c r="YO323" s="38"/>
      <c r="YP323" s="38"/>
      <c r="YQ323" s="38"/>
      <c r="YR323" s="38"/>
      <c r="YS323" s="38"/>
      <c r="YT323" s="38"/>
      <c r="YU323" s="38"/>
      <c r="YV323" s="38"/>
      <c r="YW323" s="38"/>
      <c r="YX323" s="38"/>
      <c r="YY323" s="38"/>
      <c r="YZ323" s="38"/>
      <c r="ZA323" s="38"/>
      <c r="ZB323" s="38"/>
      <c r="ZC323" s="38"/>
      <c r="ZD323" s="38"/>
      <c r="ZE323" s="38"/>
      <c r="ZF323" s="38"/>
      <c r="ZG323" s="38"/>
      <c r="ZH323" s="38"/>
      <c r="ZI323" s="38"/>
      <c r="ZJ323" s="38"/>
      <c r="ZK323" s="38"/>
      <c r="ZL323" s="38"/>
      <c r="ZM323" s="38"/>
      <c r="ZN323" s="38"/>
      <c r="ZO323" s="38"/>
      <c r="ZP323" s="38"/>
      <c r="ZQ323" s="38"/>
      <c r="ZR323" s="38"/>
      <c r="ZS323" s="38"/>
      <c r="ZT323" s="38"/>
      <c r="ZU323" s="38"/>
      <c r="ZV323" s="38"/>
      <c r="ZW323" s="38"/>
      <c r="ZX323" s="38"/>
      <c r="ZY323" s="38"/>
      <c r="ZZ323" s="38"/>
      <c r="AAA323" s="38"/>
      <c r="AAB323" s="38"/>
      <c r="AAC323" s="38"/>
      <c r="AAD323" s="38"/>
      <c r="AAE323" s="38"/>
      <c r="AAF323" s="38"/>
      <c r="AAG323" s="38"/>
      <c r="AAH323" s="38"/>
      <c r="AAI323" s="38"/>
      <c r="AAJ323" s="31">
        <f t="shared" si="26"/>
        <v>0</v>
      </c>
    </row>
    <row r="324" spans="1:736" s="5" customFormat="1" ht="12" customHeight="1" x14ac:dyDescent="0.25">
      <c r="A324" s="43" t="s">
        <v>162</v>
      </c>
      <c r="B324" s="77">
        <f t="shared" si="29"/>
        <v>0</v>
      </c>
      <c r="C324" s="69">
        <v>1</v>
      </c>
      <c r="D324" s="71">
        <v>43367</v>
      </c>
      <c r="E324" s="79">
        <v>54</v>
      </c>
      <c r="F324" s="79">
        <f>E324*B324</f>
        <v>0</v>
      </c>
      <c r="G324" s="77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  <c r="AK324" s="38"/>
      <c r="AL324" s="38"/>
      <c r="AM324" s="38"/>
      <c r="AN324" s="38"/>
      <c r="AO324" s="38"/>
      <c r="AP324" s="38"/>
      <c r="AQ324" s="38"/>
      <c r="AR324" s="38"/>
      <c r="AS324" s="38"/>
      <c r="AT324" s="38"/>
      <c r="AU324" s="38"/>
      <c r="AV324" s="38"/>
      <c r="AW324" s="38"/>
      <c r="AX324" s="38"/>
      <c r="AY324" s="38"/>
      <c r="AZ324" s="38"/>
      <c r="BA324" s="38"/>
      <c r="BB324" s="38"/>
      <c r="BC324" s="38"/>
      <c r="BD324" s="38"/>
      <c r="BE324" s="38"/>
      <c r="BF324" s="38"/>
      <c r="BG324" s="38"/>
      <c r="BH324" s="38"/>
      <c r="BI324" s="38"/>
      <c r="BJ324" s="38"/>
      <c r="BK324" s="38"/>
      <c r="BL324" s="38"/>
      <c r="BM324" s="38"/>
      <c r="BN324" s="38"/>
      <c r="BO324" s="38"/>
      <c r="BP324" s="38"/>
      <c r="BQ324" s="38"/>
      <c r="BR324" s="38"/>
      <c r="BS324" s="38"/>
      <c r="BT324" s="38"/>
      <c r="BU324" s="38"/>
      <c r="BV324" s="38"/>
      <c r="BW324" s="38"/>
      <c r="BX324" s="38"/>
      <c r="BY324" s="38"/>
      <c r="BZ324" s="38"/>
      <c r="CA324" s="38"/>
      <c r="CB324" s="38"/>
      <c r="CC324" s="38"/>
      <c r="CD324" s="38"/>
      <c r="CE324" s="38"/>
      <c r="CF324" s="38"/>
      <c r="CG324" s="38"/>
      <c r="CH324" s="38"/>
      <c r="CI324" s="38"/>
      <c r="CJ324" s="38"/>
      <c r="CK324" s="38"/>
      <c r="CL324" s="38"/>
      <c r="CM324" s="38"/>
      <c r="CN324" s="38"/>
      <c r="CO324" s="38"/>
      <c r="CP324" s="38"/>
      <c r="CQ324" s="38"/>
      <c r="CR324" s="38"/>
      <c r="CS324" s="38"/>
      <c r="CT324" s="38"/>
      <c r="CU324" s="38"/>
      <c r="CV324" s="38"/>
      <c r="CW324" s="38"/>
      <c r="CX324" s="38"/>
      <c r="CY324" s="38"/>
      <c r="CZ324" s="38"/>
      <c r="DA324" s="38"/>
      <c r="DB324" s="38"/>
      <c r="DC324" s="38"/>
      <c r="DD324" s="38"/>
      <c r="DE324" s="38"/>
      <c r="DF324" s="38"/>
      <c r="DG324" s="38"/>
      <c r="DH324" s="38"/>
      <c r="DI324" s="38"/>
      <c r="DJ324" s="38"/>
      <c r="DK324" s="38"/>
      <c r="DL324" s="38"/>
      <c r="DM324" s="38"/>
      <c r="DN324" s="38"/>
      <c r="DO324" s="38"/>
      <c r="DP324" s="38"/>
      <c r="DQ324" s="38"/>
      <c r="DR324" s="38"/>
      <c r="DS324" s="38"/>
      <c r="DT324" s="38"/>
      <c r="DU324" s="38"/>
      <c r="DV324" s="38"/>
      <c r="DW324" s="38"/>
      <c r="DX324" s="38"/>
      <c r="DY324" s="38"/>
      <c r="DZ324" s="38"/>
      <c r="EA324" s="38"/>
      <c r="EB324" s="38"/>
      <c r="EC324" s="38"/>
      <c r="ED324" s="38"/>
      <c r="EE324" s="38"/>
      <c r="EF324" s="38"/>
      <c r="EG324" s="38"/>
      <c r="EH324" s="38"/>
      <c r="EI324" s="38"/>
      <c r="EJ324" s="38"/>
      <c r="EK324" s="38"/>
      <c r="EL324" s="38"/>
      <c r="EM324" s="38"/>
      <c r="EN324" s="38"/>
      <c r="EO324" s="38"/>
      <c r="EP324" s="38"/>
      <c r="EQ324" s="38"/>
      <c r="ER324" s="38"/>
      <c r="ES324" s="38"/>
      <c r="ET324" s="38"/>
      <c r="EU324" s="38"/>
      <c r="EV324" s="38"/>
      <c r="EW324" s="38"/>
      <c r="EX324" s="38"/>
      <c r="EY324" s="38"/>
      <c r="EZ324" s="38"/>
      <c r="FA324" s="38"/>
      <c r="FB324" s="38"/>
      <c r="FC324" s="38"/>
      <c r="FD324" s="38"/>
      <c r="FE324" s="38"/>
      <c r="FF324" s="38"/>
      <c r="FG324" s="38"/>
      <c r="FH324" s="38"/>
      <c r="FI324" s="38"/>
      <c r="FJ324" s="38"/>
      <c r="FK324" s="38"/>
      <c r="FL324" s="38"/>
      <c r="FM324" s="38"/>
      <c r="FN324" s="38"/>
      <c r="FO324" s="38"/>
      <c r="FP324" s="38"/>
      <c r="FQ324" s="38"/>
      <c r="FR324" s="38"/>
      <c r="FS324" s="38"/>
      <c r="FT324" s="38"/>
      <c r="FU324" s="38"/>
      <c r="FV324" s="38"/>
      <c r="FW324" s="38"/>
      <c r="FX324" s="38"/>
      <c r="FY324" s="38"/>
      <c r="FZ324" s="38"/>
      <c r="GA324" s="38"/>
      <c r="GB324" s="38"/>
      <c r="GC324" s="38"/>
      <c r="GD324" s="38"/>
      <c r="GE324" s="38"/>
      <c r="GF324" s="38"/>
      <c r="GG324" s="38"/>
      <c r="GH324" s="38"/>
      <c r="GI324" s="38"/>
      <c r="GJ324" s="38"/>
      <c r="GK324" s="38"/>
      <c r="GL324" s="38"/>
      <c r="GM324" s="38"/>
      <c r="GN324" s="38"/>
      <c r="GO324" s="38"/>
      <c r="GP324" s="38"/>
      <c r="GQ324" s="38"/>
      <c r="GR324" s="38"/>
      <c r="GS324" s="38"/>
      <c r="GT324" s="38"/>
      <c r="GU324" s="38"/>
      <c r="GV324" s="38"/>
      <c r="GW324" s="38"/>
      <c r="GX324" s="38"/>
      <c r="GY324" s="38"/>
      <c r="GZ324" s="38"/>
      <c r="HA324" s="38"/>
      <c r="HB324" s="38"/>
      <c r="HC324" s="38"/>
      <c r="HD324" s="38"/>
      <c r="HE324" s="38"/>
      <c r="HF324" s="38"/>
      <c r="HG324" s="38"/>
      <c r="HH324" s="38"/>
      <c r="HI324" s="38"/>
      <c r="HJ324" s="38"/>
      <c r="HK324" s="38"/>
      <c r="HL324" s="38"/>
      <c r="HM324" s="38"/>
      <c r="HN324" s="38"/>
      <c r="HO324" s="38"/>
      <c r="HP324" s="38"/>
      <c r="HQ324" s="38"/>
      <c r="HR324" s="38"/>
      <c r="HS324" s="38"/>
      <c r="HT324" s="38"/>
      <c r="HU324" s="38"/>
      <c r="HV324" s="38"/>
      <c r="HW324" s="38"/>
      <c r="HX324" s="38"/>
      <c r="HY324" s="38"/>
      <c r="HZ324" s="38"/>
      <c r="IA324" s="38"/>
      <c r="IB324" s="38"/>
      <c r="IC324" s="38"/>
      <c r="ID324" s="38"/>
      <c r="IE324" s="38"/>
      <c r="IF324" s="38"/>
      <c r="IG324" s="38"/>
      <c r="IH324" s="38"/>
      <c r="II324" s="38"/>
      <c r="IJ324" s="38"/>
      <c r="IK324" s="38"/>
      <c r="IL324" s="38"/>
      <c r="IM324" s="38"/>
      <c r="IN324" s="38"/>
      <c r="IO324" s="38"/>
      <c r="IP324" s="38"/>
      <c r="IQ324" s="38"/>
      <c r="IR324" s="38"/>
      <c r="IS324" s="38"/>
      <c r="IT324" s="38"/>
      <c r="IU324" s="38"/>
      <c r="IV324" s="38"/>
      <c r="IW324" s="38"/>
      <c r="IX324" s="38"/>
      <c r="IY324" s="38"/>
      <c r="IZ324" s="38"/>
      <c r="JA324" s="38"/>
      <c r="JB324" s="38"/>
      <c r="JC324" s="38"/>
      <c r="JD324" s="38"/>
      <c r="JE324" s="38"/>
      <c r="JF324" s="38"/>
      <c r="JG324" s="38"/>
      <c r="JH324" s="38"/>
      <c r="JI324" s="38"/>
      <c r="JJ324" s="38"/>
      <c r="JK324" s="38"/>
      <c r="JL324" s="38"/>
      <c r="JM324" s="38"/>
      <c r="JN324" s="38"/>
      <c r="JO324" s="38"/>
      <c r="JP324" s="38"/>
      <c r="JQ324" s="38"/>
      <c r="JR324" s="38"/>
      <c r="JS324" s="38"/>
      <c r="JT324" s="38"/>
      <c r="JU324" s="38"/>
      <c r="JV324" s="38"/>
      <c r="JW324" s="38"/>
      <c r="JX324" s="38"/>
      <c r="JY324" s="38"/>
      <c r="JZ324" s="38"/>
      <c r="KA324" s="38"/>
      <c r="KB324" s="38"/>
      <c r="KC324" s="38"/>
      <c r="KD324" s="38"/>
      <c r="KE324" s="38"/>
      <c r="KF324" s="38"/>
      <c r="KG324" s="38"/>
      <c r="KH324" s="38"/>
      <c r="KI324" s="38"/>
      <c r="KJ324" s="38"/>
      <c r="KK324" s="38"/>
      <c r="KL324" s="38"/>
      <c r="KM324" s="38"/>
      <c r="KN324" s="38"/>
      <c r="KO324" s="38"/>
      <c r="KP324" s="38"/>
      <c r="KQ324" s="38"/>
      <c r="KR324" s="38"/>
      <c r="KS324" s="38"/>
      <c r="KT324" s="38"/>
      <c r="KU324" s="38"/>
      <c r="KV324" s="38"/>
      <c r="KW324" s="38"/>
      <c r="KX324" s="38"/>
      <c r="KY324" s="38"/>
      <c r="KZ324" s="38"/>
      <c r="LA324" s="38"/>
      <c r="LB324" s="38"/>
      <c r="LC324" s="38"/>
      <c r="LD324" s="38"/>
      <c r="LE324" s="38"/>
      <c r="LF324" s="38"/>
      <c r="LG324" s="38"/>
      <c r="LH324" s="38"/>
      <c r="LI324" s="38"/>
      <c r="LJ324" s="38"/>
      <c r="LK324" s="38"/>
      <c r="LL324" s="38"/>
      <c r="LM324" s="38"/>
      <c r="LN324" s="38"/>
      <c r="LO324" s="38"/>
      <c r="LP324" s="38"/>
      <c r="LQ324" s="38"/>
      <c r="LR324" s="38"/>
      <c r="LS324" s="38"/>
      <c r="LT324" s="38"/>
      <c r="LU324" s="38"/>
      <c r="LV324" s="38"/>
      <c r="LW324" s="38"/>
      <c r="LX324" s="38"/>
      <c r="LY324" s="38"/>
      <c r="LZ324" s="38"/>
      <c r="MA324" s="38"/>
      <c r="MB324" s="38"/>
      <c r="MC324" s="38"/>
      <c r="MD324" s="38"/>
      <c r="ME324" s="38"/>
      <c r="MF324" s="38"/>
      <c r="MG324" s="38"/>
      <c r="MH324" s="38"/>
      <c r="MI324" s="38"/>
      <c r="MJ324" s="38"/>
      <c r="MK324" s="38"/>
      <c r="ML324" s="38"/>
      <c r="MM324" s="38"/>
      <c r="MN324" s="38"/>
      <c r="MO324" s="38"/>
      <c r="MP324" s="38"/>
      <c r="MQ324" s="38"/>
      <c r="MR324" s="38"/>
      <c r="MS324" s="38"/>
      <c r="MT324" s="38"/>
      <c r="MU324" s="38"/>
      <c r="MV324" s="38"/>
      <c r="MW324" s="38"/>
      <c r="MX324" s="38"/>
      <c r="MY324" s="38"/>
      <c r="MZ324" s="38"/>
      <c r="NA324" s="38"/>
      <c r="NB324" s="38"/>
      <c r="NC324" s="38"/>
      <c r="ND324" s="38"/>
      <c r="NE324" s="38"/>
      <c r="NF324" s="38"/>
      <c r="NG324" s="38"/>
      <c r="NH324" s="38"/>
      <c r="NI324" s="38"/>
      <c r="NJ324" s="38"/>
      <c r="NK324" s="38"/>
      <c r="NL324" s="38"/>
      <c r="NM324" s="38"/>
      <c r="NN324" s="38"/>
      <c r="NO324" s="38"/>
      <c r="NP324" s="38"/>
      <c r="NQ324" s="38"/>
      <c r="NR324" s="38"/>
      <c r="NS324" s="38"/>
      <c r="NT324" s="38"/>
      <c r="NU324" s="38"/>
      <c r="NV324" s="38"/>
      <c r="NW324" s="38"/>
      <c r="NX324" s="38"/>
      <c r="NY324" s="38"/>
      <c r="NZ324" s="38"/>
      <c r="OA324" s="38"/>
      <c r="OB324" s="38"/>
      <c r="OC324" s="38"/>
      <c r="OD324" s="38"/>
      <c r="OE324" s="38"/>
      <c r="OF324" s="38"/>
      <c r="OG324" s="38"/>
      <c r="OH324" s="38"/>
      <c r="OI324" s="38"/>
      <c r="OJ324" s="38"/>
      <c r="OK324" s="38"/>
      <c r="OL324" s="38"/>
      <c r="OM324" s="38"/>
      <c r="ON324" s="38"/>
      <c r="OO324" s="38"/>
      <c r="OP324" s="38"/>
      <c r="OQ324" s="38"/>
      <c r="OR324" s="38"/>
      <c r="OS324" s="38"/>
      <c r="OT324" s="38"/>
      <c r="OU324" s="38"/>
      <c r="OV324" s="38"/>
      <c r="OW324" s="38"/>
      <c r="OX324" s="38"/>
      <c r="OY324" s="38"/>
      <c r="OZ324" s="38"/>
      <c r="PA324" s="38"/>
      <c r="PB324" s="38"/>
      <c r="PC324" s="38"/>
      <c r="PD324" s="38"/>
      <c r="PE324" s="38"/>
      <c r="PF324" s="38"/>
      <c r="PG324" s="38"/>
      <c r="PH324" s="38"/>
      <c r="PI324" s="38"/>
      <c r="PJ324" s="38"/>
      <c r="PK324" s="38"/>
      <c r="PL324" s="38"/>
      <c r="PM324" s="38"/>
      <c r="PN324" s="38"/>
      <c r="PO324" s="38"/>
      <c r="PP324" s="38"/>
      <c r="PQ324" s="38"/>
      <c r="PR324" s="38"/>
      <c r="PS324" s="38"/>
      <c r="PT324" s="38"/>
      <c r="PU324" s="38"/>
      <c r="PV324" s="38"/>
      <c r="PW324" s="38"/>
      <c r="PX324" s="38"/>
      <c r="PY324" s="38"/>
      <c r="PZ324" s="38"/>
      <c r="QA324" s="38"/>
      <c r="QB324" s="38"/>
      <c r="QC324" s="38"/>
      <c r="QD324" s="38"/>
      <c r="QE324" s="38"/>
      <c r="QF324" s="38"/>
      <c r="QG324" s="38"/>
      <c r="QH324" s="38"/>
      <c r="QI324" s="38"/>
      <c r="QJ324" s="38"/>
      <c r="QK324" s="38"/>
      <c r="QL324" s="38"/>
      <c r="QM324" s="38"/>
      <c r="QN324" s="38"/>
      <c r="QO324" s="38"/>
      <c r="QP324" s="38"/>
      <c r="QQ324" s="38"/>
      <c r="QR324" s="38"/>
      <c r="QS324" s="38"/>
      <c r="QT324" s="38"/>
      <c r="QU324" s="38"/>
      <c r="QV324" s="38"/>
      <c r="QW324" s="38"/>
      <c r="QX324" s="38"/>
      <c r="QY324" s="38"/>
      <c r="QZ324" s="38"/>
      <c r="RA324" s="38"/>
      <c r="RB324" s="38"/>
      <c r="RC324" s="38"/>
      <c r="RD324" s="38"/>
      <c r="RE324" s="38"/>
      <c r="RF324" s="38"/>
      <c r="RG324" s="38"/>
      <c r="RH324" s="38"/>
      <c r="RI324" s="38"/>
      <c r="RJ324" s="38"/>
      <c r="RK324" s="38"/>
      <c r="RL324" s="38"/>
      <c r="RM324" s="38"/>
      <c r="RN324" s="38"/>
      <c r="RO324" s="38"/>
      <c r="RP324" s="38"/>
      <c r="RQ324" s="38"/>
      <c r="RR324" s="38"/>
      <c r="RS324" s="38"/>
      <c r="RT324" s="38"/>
      <c r="RU324" s="38"/>
      <c r="RV324" s="38"/>
      <c r="RW324" s="38"/>
      <c r="RX324" s="38"/>
      <c r="RY324" s="38"/>
      <c r="RZ324" s="38"/>
      <c r="SA324" s="38"/>
      <c r="SB324" s="38"/>
      <c r="SC324" s="38"/>
      <c r="SD324" s="38"/>
      <c r="SE324" s="38"/>
      <c r="SF324" s="38"/>
      <c r="SG324" s="38"/>
      <c r="SH324" s="38"/>
      <c r="SI324" s="38"/>
      <c r="SJ324" s="38"/>
      <c r="SK324" s="38"/>
      <c r="SL324" s="38"/>
      <c r="SM324" s="38"/>
      <c r="SN324" s="38"/>
      <c r="SO324" s="38"/>
      <c r="SP324" s="38"/>
      <c r="SQ324" s="38"/>
      <c r="SR324" s="38"/>
      <c r="SS324" s="38">
        <v>7</v>
      </c>
      <c r="ST324" s="38"/>
      <c r="SU324" s="38"/>
      <c r="SV324" s="38"/>
      <c r="SW324" s="38"/>
      <c r="SX324" s="38">
        <v>7</v>
      </c>
      <c r="SY324" s="38"/>
      <c r="SZ324" s="38"/>
      <c r="TA324" s="38"/>
      <c r="TB324" s="38"/>
      <c r="TC324" s="38"/>
      <c r="TD324" s="38"/>
      <c r="TE324" s="38"/>
      <c r="TF324" s="38"/>
      <c r="TG324" s="38"/>
      <c r="TH324" s="38"/>
      <c r="TI324" s="38"/>
      <c r="TJ324" s="38"/>
      <c r="TK324" s="38"/>
      <c r="TL324" s="38"/>
      <c r="TM324" s="38"/>
      <c r="TN324" s="38"/>
      <c r="TO324" s="38"/>
      <c r="TP324" s="38"/>
      <c r="TQ324" s="38"/>
      <c r="TR324" s="38"/>
      <c r="TS324" s="38"/>
      <c r="TT324" s="38"/>
      <c r="TU324" s="38"/>
      <c r="TV324" s="38"/>
      <c r="TW324" s="38"/>
      <c r="TX324" s="38"/>
      <c r="TY324" s="38"/>
      <c r="TZ324" s="38"/>
      <c r="UA324" s="38"/>
      <c r="UB324" s="38"/>
      <c r="UC324" s="38"/>
      <c r="UD324" s="38"/>
      <c r="UE324" s="38"/>
      <c r="UF324" s="38"/>
      <c r="UG324" s="38"/>
      <c r="UH324" s="38"/>
      <c r="UI324" s="38"/>
      <c r="UJ324" s="38"/>
      <c r="UK324" s="38"/>
      <c r="UL324" s="38"/>
      <c r="UM324" s="38"/>
      <c r="UN324" s="38"/>
      <c r="UO324" s="38"/>
      <c r="UP324" s="38"/>
      <c r="UQ324" s="38"/>
      <c r="UR324" s="38"/>
      <c r="US324" s="38"/>
      <c r="UT324" s="38"/>
      <c r="UU324" s="38"/>
      <c r="UV324" s="38"/>
      <c r="UW324" s="38"/>
      <c r="UX324" s="38"/>
      <c r="UY324" s="38"/>
      <c r="UZ324" s="38"/>
      <c r="VA324" s="38"/>
      <c r="VB324" s="38"/>
      <c r="VC324" s="38"/>
      <c r="VD324" s="38"/>
      <c r="VE324" s="38"/>
      <c r="VF324" s="38"/>
      <c r="VG324" s="38"/>
      <c r="VH324" s="38"/>
      <c r="VI324" s="38"/>
      <c r="VJ324" s="38"/>
      <c r="VK324" s="38"/>
      <c r="VL324" s="38"/>
      <c r="VM324" s="38"/>
      <c r="VN324" s="38"/>
      <c r="VO324" s="38"/>
      <c r="VP324" s="38"/>
      <c r="VQ324" s="38"/>
      <c r="VR324" s="38"/>
      <c r="VS324" s="38"/>
      <c r="VT324" s="38"/>
      <c r="VU324" s="38"/>
      <c r="VV324" s="38"/>
      <c r="VW324" s="38"/>
      <c r="VX324" s="38"/>
      <c r="VY324" s="38"/>
      <c r="VZ324" s="38"/>
      <c r="WA324" s="38"/>
      <c r="WB324" s="38"/>
      <c r="WC324" s="38"/>
      <c r="WD324" s="38"/>
      <c r="WE324" s="38"/>
      <c r="WF324" s="38"/>
      <c r="WG324" s="38"/>
      <c r="WH324" s="38"/>
      <c r="WI324" s="38"/>
      <c r="WJ324" s="38"/>
      <c r="WK324" s="38"/>
      <c r="WL324" s="38"/>
      <c r="WM324" s="38"/>
      <c r="WN324" s="38"/>
      <c r="WO324" s="38"/>
      <c r="WP324" s="38"/>
      <c r="WQ324" s="38"/>
      <c r="WR324" s="38"/>
      <c r="WS324" s="38"/>
      <c r="WT324" s="38"/>
      <c r="WU324" s="38"/>
      <c r="WV324" s="38"/>
      <c r="WW324" s="38"/>
      <c r="WX324" s="38"/>
      <c r="WY324" s="38"/>
      <c r="WZ324" s="38"/>
      <c r="XA324" s="38"/>
      <c r="XB324" s="38"/>
      <c r="XC324" s="38"/>
      <c r="XD324" s="38"/>
      <c r="XE324" s="38"/>
      <c r="XF324" s="38"/>
      <c r="XG324" s="38"/>
      <c r="XH324" s="38"/>
      <c r="XI324" s="38"/>
      <c r="XJ324" s="38"/>
      <c r="XK324" s="38"/>
      <c r="XL324" s="38"/>
      <c r="XM324" s="38"/>
      <c r="XN324" s="38"/>
      <c r="XO324" s="38"/>
      <c r="XP324" s="38"/>
      <c r="XQ324" s="38"/>
      <c r="XR324" s="38"/>
      <c r="XS324" s="38"/>
      <c r="XT324" s="38"/>
      <c r="XU324" s="38"/>
      <c r="XV324" s="38"/>
      <c r="XW324" s="38"/>
      <c r="XX324" s="38"/>
      <c r="XY324" s="38"/>
      <c r="XZ324" s="38"/>
      <c r="YA324" s="38"/>
      <c r="YB324" s="38"/>
      <c r="YC324" s="38"/>
      <c r="YD324" s="38"/>
      <c r="YE324" s="38"/>
      <c r="YF324" s="38"/>
      <c r="YG324" s="38"/>
      <c r="YH324" s="38"/>
      <c r="YI324" s="38"/>
      <c r="YJ324" s="38"/>
      <c r="YK324" s="38"/>
      <c r="YL324" s="38"/>
      <c r="YM324" s="38"/>
      <c r="YN324" s="38"/>
      <c r="YO324" s="38"/>
      <c r="YP324" s="38"/>
      <c r="YQ324" s="38"/>
      <c r="YR324" s="38"/>
      <c r="YS324" s="38"/>
      <c r="YT324" s="38"/>
      <c r="YU324" s="38"/>
      <c r="YV324" s="38"/>
      <c r="YW324" s="38"/>
      <c r="YX324" s="38"/>
      <c r="YY324" s="38"/>
      <c r="YZ324" s="38"/>
      <c r="ZA324" s="38"/>
      <c r="ZB324" s="38"/>
      <c r="ZC324" s="38"/>
      <c r="ZD324" s="38"/>
      <c r="ZE324" s="38"/>
      <c r="ZF324" s="38"/>
      <c r="ZG324" s="38"/>
      <c r="ZH324" s="38"/>
      <c r="ZI324" s="38"/>
      <c r="ZJ324" s="38"/>
      <c r="ZK324" s="38"/>
      <c r="ZL324" s="38"/>
      <c r="ZM324" s="38"/>
      <c r="ZN324" s="38"/>
      <c r="ZO324" s="38"/>
      <c r="ZP324" s="38"/>
      <c r="ZQ324" s="38"/>
      <c r="ZR324" s="38"/>
      <c r="ZS324" s="38"/>
      <c r="ZT324" s="38"/>
      <c r="ZU324" s="38"/>
      <c r="ZV324" s="38"/>
      <c r="ZW324" s="38"/>
      <c r="ZX324" s="38"/>
      <c r="ZY324" s="38"/>
      <c r="ZZ324" s="38"/>
      <c r="AAA324" s="38"/>
      <c r="AAB324" s="38"/>
      <c r="AAC324" s="38"/>
      <c r="AAD324" s="38"/>
      <c r="AAE324" s="38"/>
      <c r="AAF324" s="38"/>
      <c r="AAG324" s="38"/>
      <c r="AAH324" s="38"/>
      <c r="AAI324" s="38"/>
      <c r="AAJ324" s="31">
        <f t="shared" ref="AAJ324:AAJ336" si="34">$B324-SUMIF($G$3:$AEX$3,"",$G324:$AEX324)</f>
        <v>0</v>
      </c>
    </row>
    <row r="325" spans="1:736" s="5" customFormat="1" ht="15.6" x14ac:dyDescent="0.3">
      <c r="A325" s="20" t="s">
        <v>21</v>
      </c>
      <c r="B325" s="106">
        <f>SUM(B279:B324)</f>
        <v>15.199999999999989</v>
      </c>
      <c r="C325" s="68"/>
      <c r="D325" s="75"/>
      <c r="E325" s="74"/>
      <c r="F325" s="93">
        <f>SUM(F279:F324)</f>
        <v>1211.2219999999998</v>
      </c>
      <c r="G325" s="21">
        <f>SUM(G279:G324)</f>
        <v>93.5</v>
      </c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  <c r="AK325" s="38"/>
      <c r="AL325" s="38"/>
      <c r="AM325" s="38"/>
      <c r="AN325" s="38"/>
      <c r="AO325" s="38"/>
      <c r="AP325" s="38"/>
      <c r="AQ325" s="38"/>
      <c r="AR325" s="38"/>
      <c r="AS325" s="38"/>
      <c r="AT325" s="38"/>
      <c r="AU325" s="38"/>
      <c r="AV325" s="38"/>
      <c r="AW325" s="38"/>
      <c r="AX325" s="38"/>
      <c r="AY325" s="38"/>
      <c r="AZ325" s="38"/>
      <c r="BA325" s="38"/>
      <c r="BB325" s="38"/>
      <c r="BC325" s="38"/>
      <c r="BD325" s="38"/>
      <c r="BE325" s="38"/>
      <c r="BF325" s="38"/>
      <c r="BG325" s="38"/>
      <c r="BH325" s="38"/>
      <c r="BI325" s="38"/>
      <c r="BJ325" s="38"/>
      <c r="BK325" s="38"/>
      <c r="BL325" s="38"/>
      <c r="BM325" s="38"/>
      <c r="BN325" s="38"/>
      <c r="BO325" s="38"/>
      <c r="BP325" s="38"/>
      <c r="BQ325" s="38"/>
      <c r="BR325" s="38"/>
      <c r="BS325" s="38"/>
      <c r="BT325" s="38"/>
      <c r="BU325" s="38"/>
      <c r="BV325" s="38"/>
      <c r="BW325" s="38"/>
      <c r="BX325" s="38"/>
      <c r="BY325" s="38"/>
      <c r="BZ325" s="38"/>
      <c r="CA325" s="38"/>
      <c r="CB325" s="38"/>
      <c r="CC325" s="38"/>
      <c r="CD325" s="38"/>
      <c r="CE325" s="38"/>
      <c r="CF325" s="38"/>
      <c r="CG325" s="38"/>
      <c r="CH325" s="38"/>
      <c r="CI325" s="38"/>
      <c r="CJ325" s="38"/>
      <c r="CK325" s="38"/>
      <c r="CL325" s="38"/>
      <c r="CM325" s="38"/>
      <c r="CN325" s="38"/>
      <c r="CO325" s="38"/>
      <c r="CP325" s="38"/>
      <c r="CQ325" s="38"/>
      <c r="CR325" s="38"/>
      <c r="CS325" s="38"/>
      <c r="CT325" s="38"/>
      <c r="CU325" s="38"/>
      <c r="CV325" s="38"/>
      <c r="CW325" s="38"/>
      <c r="CX325" s="38"/>
      <c r="CY325" s="38"/>
      <c r="CZ325" s="38"/>
      <c r="DA325" s="38"/>
      <c r="DB325" s="38"/>
      <c r="DC325" s="38"/>
      <c r="DD325" s="38"/>
      <c r="DE325" s="38"/>
      <c r="DF325" s="38"/>
      <c r="DG325" s="38"/>
      <c r="DH325" s="38"/>
      <c r="DI325" s="38"/>
      <c r="DJ325" s="38"/>
      <c r="DK325" s="38"/>
      <c r="DL325" s="38"/>
      <c r="DM325" s="38"/>
      <c r="DN325" s="38"/>
      <c r="DO325" s="38"/>
      <c r="DP325" s="38"/>
      <c r="DQ325" s="38"/>
      <c r="DR325" s="38"/>
      <c r="DS325" s="38"/>
      <c r="DT325" s="38"/>
      <c r="DU325" s="38"/>
      <c r="DV325" s="38"/>
      <c r="DW325" s="38"/>
      <c r="DX325" s="38"/>
      <c r="DY325" s="38"/>
      <c r="DZ325" s="38"/>
      <c r="EA325" s="38"/>
      <c r="EB325" s="38"/>
      <c r="EC325" s="38"/>
      <c r="ED325" s="38"/>
      <c r="EE325" s="38"/>
      <c r="EF325" s="38"/>
      <c r="EG325" s="38"/>
      <c r="EH325" s="38"/>
      <c r="EI325" s="38"/>
      <c r="EJ325" s="38"/>
      <c r="EK325" s="38"/>
      <c r="EL325" s="38"/>
      <c r="EM325" s="38"/>
      <c r="EN325" s="38"/>
      <c r="EO325" s="38"/>
      <c r="EP325" s="38"/>
      <c r="EQ325" s="38"/>
      <c r="ER325" s="38"/>
      <c r="ES325" s="38"/>
      <c r="ET325" s="38"/>
      <c r="EU325" s="38"/>
      <c r="EV325" s="38"/>
      <c r="EW325" s="38"/>
      <c r="EX325" s="38"/>
      <c r="EY325" s="38"/>
      <c r="EZ325" s="38"/>
      <c r="FA325" s="38"/>
      <c r="FB325" s="38"/>
      <c r="FC325" s="38"/>
      <c r="FD325" s="38"/>
      <c r="FE325" s="38"/>
      <c r="FF325" s="38"/>
      <c r="FG325" s="38"/>
      <c r="FH325" s="38"/>
      <c r="FI325" s="38"/>
      <c r="FJ325" s="38"/>
      <c r="FK325" s="38"/>
      <c r="FL325" s="38"/>
      <c r="FM325" s="38"/>
      <c r="FN325" s="38"/>
      <c r="FO325" s="38"/>
      <c r="FP325" s="38"/>
      <c r="FQ325" s="38"/>
      <c r="FR325" s="38"/>
      <c r="FS325" s="38"/>
      <c r="FT325" s="38"/>
      <c r="FU325" s="38"/>
      <c r="FV325" s="38"/>
      <c r="FW325" s="38"/>
      <c r="FX325" s="38"/>
      <c r="FY325" s="38"/>
      <c r="FZ325" s="38"/>
      <c r="GA325" s="38"/>
      <c r="GB325" s="38"/>
      <c r="GC325" s="38"/>
      <c r="GD325" s="38"/>
      <c r="GE325" s="38"/>
      <c r="GF325" s="38"/>
      <c r="GG325" s="38"/>
      <c r="GH325" s="38"/>
      <c r="GI325" s="38"/>
      <c r="GJ325" s="38"/>
      <c r="GK325" s="38"/>
      <c r="GL325" s="38"/>
      <c r="GM325" s="38"/>
      <c r="GN325" s="38"/>
      <c r="GO325" s="38"/>
      <c r="GP325" s="38"/>
      <c r="GQ325" s="38"/>
      <c r="GR325" s="38"/>
      <c r="GS325" s="38"/>
      <c r="GT325" s="38"/>
      <c r="GU325" s="38"/>
      <c r="GV325" s="38"/>
      <c r="GW325" s="38"/>
      <c r="GX325" s="38"/>
      <c r="GY325" s="38"/>
      <c r="GZ325" s="38"/>
      <c r="HA325" s="38"/>
      <c r="HB325" s="38"/>
      <c r="HC325" s="38"/>
      <c r="HD325" s="38"/>
      <c r="HE325" s="38"/>
      <c r="HF325" s="38"/>
      <c r="HG325" s="38"/>
      <c r="HH325" s="38"/>
      <c r="HI325" s="38"/>
      <c r="HJ325" s="38"/>
      <c r="HK325" s="38"/>
      <c r="HL325" s="38"/>
      <c r="HM325" s="38"/>
      <c r="HN325" s="38"/>
      <c r="HO325" s="38"/>
      <c r="HP325" s="38"/>
      <c r="HQ325" s="38"/>
      <c r="HR325" s="38"/>
      <c r="HS325" s="38"/>
      <c r="HT325" s="38"/>
      <c r="HU325" s="38"/>
      <c r="HV325" s="38"/>
      <c r="HW325" s="38"/>
      <c r="HX325" s="38"/>
      <c r="HY325" s="38"/>
      <c r="HZ325" s="38"/>
      <c r="IA325" s="38"/>
      <c r="IB325" s="38"/>
      <c r="IC325" s="38"/>
      <c r="ID325" s="38"/>
      <c r="IE325" s="38"/>
      <c r="IF325" s="38"/>
      <c r="IG325" s="38"/>
      <c r="IH325" s="38"/>
      <c r="II325" s="38"/>
      <c r="IJ325" s="38"/>
      <c r="IK325" s="38"/>
      <c r="IL325" s="38"/>
      <c r="IM325" s="38"/>
      <c r="IN325" s="38"/>
      <c r="IO325" s="38"/>
      <c r="IP325" s="38"/>
      <c r="IQ325" s="38"/>
      <c r="IR325" s="38"/>
      <c r="IS325" s="38"/>
      <c r="IT325" s="38"/>
      <c r="IU325" s="38"/>
      <c r="IV325" s="38"/>
      <c r="IW325" s="38"/>
      <c r="IX325" s="38"/>
      <c r="IY325" s="38"/>
      <c r="IZ325" s="38"/>
      <c r="JA325" s="38"/>
      <c r="JB325" s="38"/>
      <c r="JC325" s="38"/>
      <c r="JD325" s="38"/>
      <c r="JE325" s="38"/>
      <c r="JF325" s="38"/>
      <c r="JG325" s="38"/>
      <c r="JH325" s="38"/>
      <c r="JI325" s="38"/>
      <c r="JJ325" s="38"/>
      <c r="JK325" s="38"/>
      <c r="JL325" s="38"/>
      <c r="JM325" s="38"/>
      <c r="JN325" s="38"/>
      <c r="JO325" s="38"/>
      <c r="JP325" s="38"/>
      <c r="JQ325" s="38"/>
      <c r="JR325" s="38"/>
      <c r="JS325" s="38"/>
      <c r="JT325" s="38"/>
      <c r="JU325" s="38"/>
      <c r="JV325" s="38"/>
      <c r="JW325" s="38"/>
      <c r="JX325" s="38"/>
      <c r="JY325" s="38"/>
      <c r="JZ325" s="38"/>
      <c r="KA325" s="38"/>
      <c r="KB325" s="38"/>
      <c r="KC325" s="38"/>
      <c r="KD325" s="38"/>
      <c r="KE325" s="38"/>
      <c r="KF325" s="38"/>
      <c r="KG325" s="38"/>
      <c r="KH325" s="38"/>
      <c r="KI325" s="38"/>
      <c r="KJ325" s="38"/>
      <c r="KK325" s="38"/>
      <c r="KL325" s="38"/>
      <c r="KM325" s="38"/>
      <c r="KN325" s="38"/>
      <c r="KO325" s="38"/>
      <c r="KP325" s="38"/>
      <c r="KQ325" s="38"/>
      <c r="KR325" s="38"/>
      <c r="KS325" s="38"/>
      <c r="KT325" s="38"/>
      <c r="KU325" s="38"/>
      <c r="KV325" s="38"/>
      <c r="KW325" s="38"/>
      <c r="KX325" s="38"/>
      <c r="KY325" s="38"/>
      <c r="KZ325" s="38"/>
      <c r="LA325" s="38"/>
      <c r="LB325" s="38"/>
      <c r="LC325" s="38"/>
      <c r="LD325" s="38"/>
      <c r="LE325" s="38"/>
      <c r="LF325" s="38"/>
      <c r="LG325" s="38"/>
      <c r="LH325" s="38"/>
      <c r="LI325" s="38"/>
      <c r="LJ325" s="38"/>
      <c r="LK325" s="38"/>
      <c r="LL325" s="38"/>
      <c r="LM325" s="38"/>
      <c r="LN325" s="38"/>
      <c r="LO325" s="38"/>
      <c r="LP325" s="38"/>
      <c r="LQ325" s="38"/>
      <c r="LR325" s="38"/>
      <c r="LS325" s="38"/>
      <c r="LT325" s="38"/>
      <c r="LU325" s="38"/>
      <c r="LV325" s="38"/>
      <c r="LW325" s="38"/>
      <c r="LX325" s="38"/>
      <c r="LY325" s="38"/>
      <c r="LZ325" s="38"/>
      <c r="MA325" s="38"/>
      <c r="MB325" s="38"/>
      <c r="MC325" s="38"/>
      <c r="MD325" s="38"/>
      <c r="ME325" s="38"/>
      <c r="MF325" s="38"/>
      <c r="MG325" s="38"/>
      <c r="MH325" s="38"/>
      <c r="MI325" s="38"/>
      <c r="MJ325" s="38"/>
      <c r="MK325" s="38"/>
      <c r="ML325" s="38"/>
      <c r="MM325" s="38"/>
      <c r="MN325" s="38"/>
      <c r="MO325" s="38"/>
      <c r="MP325" s="38"/>
      <c r="MQ325" s="38"/>
      <c r="MR325" s="38"/>
      <c r="MS325" s="38"/>
      <c r="MT325" s="38"/>
      <c r="MU325" s="38"/>
      <c r="MV325" s="38"/>
      <c r="MW325" s="38"/>
      <c r="MX325" s="38"/>
      <c r="MY325" s="38"/>
      <c r="MZ325" s="38"/>
      <c r="NA325" s="38"/>
      <c r="NB325" s="38"/>
      <c r="NC325" s="38"/>
      <c r="ND325" s="38"/>
      <c r="NE325" s="38"/>
      <c r="NF325" s="38"/>
      <c r="NG325" s="38"/>
      <c r="NH325" s="38"/>
      <c r="NI325" s="38"/>
      <c r="NJ325" s="38"/>
      <c r="NK325" s="38"/>
      <c r="NL325" s="38"/>
      <c r="NM325" s="38"/>
      <c r="NN325" s="38"/>
      <c r="NO325" s="38"/>
      <c r="NP325" s="38"/>
      <c r="NQ325" s="38"/>
      <c r="NR325" s="38"/>
      <c r="NS325" s="38"/>
      <c r="NT325" s="38"/>
      <c r="NU325" s="38"/>
      <c r="NV325" s="38"/>
      <c r="NW325" s="38"/>
      <c r="NX325" s="38"/>
      <c r="NY325" s="38"/>
      <c r="NZ325" s="38"/>
      <c r="OA325" s="38"/>
      <c r="OB325" s="38"/>
      <c r="OC325" s="38"/>
      <c r="OD325" s="38"/>
      <c r="OE325" s="38"/>
      <c r="OF325" s="38"/>
      <c r="OG325" s="38"/>
      <c r="OH325" s="38"/>
      <c r="OI325" s="38"/>
      <c r="OJ325" s="38"/>
      <c r="OK325" s="38"/>
      <c r="OL325" s="38"/>
      <c r="OM325" s="38"/>
      <c r="ON325" s="38"/>
      <c r="OO325" s="38"/>
      <c r="OP325" s="38"/>
      <c r="OQ325" s="38"/>
      <c r="OR325" s="38"/>
      <c r="OS325" s="38"/>
      <c r="OT325" s="38"/>
      <c r="OU325" s="38"/>
      <c r="OV325" s="38"/>
      <c r="OW325" s="38"/>
      <c r="OX325" s="38"/>
      <c r="OY325" s="38"/>
      <c r="OZ325" s="38"/>
      <c r="PA325" s="38"/>
      <c r="PB325" s="38"/>
      <c r="PC325" s="38"/>
      <c r="PD325" s="38"/>
      <c r="PE325" s="38"/>
      <c r="PF325" s="38"/>
      <c r="PG325" s="38"/>
      <c r="PH325" s="38"/>
      <c r="PI325" s="38"/>
      <c r="PJ325" s="38"/>
      <c r="PK325" s="38"/>
      <c r="PL325" s="38"/>
      <c r="PM325" s="38"/>
      <c r="PN325" s="38"/>
      <c r="PO325" s="38"/>
      <c r="PP325" s="38"/>
      <c r="PQ325" s="38"/>
      <c r="PR325" s="38"/>
      <c r="PS325" s="38"/>
      <c r="PT325" s="38"/>
      <c r="PU325" s="38"/>
      <c r="PV325" s="38"/>
      <c r="PW325" s="38"/>
      <c r="PX325" s="38"/>
      <c r="PY325" s="38"/>
      <c r="PZ325" s="38"/>
      <c r="QA325" s="38"/>
      <c r="QB325" s="38"/>
      <c r="QC325" s="38"/>
      <c r="QD325" s="38"/>
      <c r="QE325" s="38"/>
      <c r="QF325" s="38"/>
      <c r="QG325" s="38"/>
      <c r="QH325" s="38"/>
      <c r="QI325" s="38"/>
      <c r="QJ325" s="38"/>
      <c r="QK325" s="38"/>
      <c r="QL325" s="38"/>
      <c r="QM325" s="38"/>
      <c r="QN325" s="38"/>
      <c r="QO325" s="38"/>
      <c r="QP325" s="38"/>
      <c r="QQ325" s="38"/>
      <c r="QR325" s="38"/>
      <c r="QS325" s="38"/>
      <c r="QT325" s="38"/>
      <c r="QU325" s="38"/>
      <c r="QV325" s="38"/>
      <c r="QW325" s="38"/>
      <c r="QX325" s="38"/>
      <c r="QY325" s="38"/>
      <c r="QZ325" s="38"/>
      <c r="RA325" s="38"/>
      <c r="RB325" s="38"/>
      <c r="RC325" s="38"/>
      <c r="RD325" s="38"/>
      <c r="RE325" s="38"/>
      <c r="RF325" s="38"/>
      <c r="RG325" s="38"/>
      <c r="RH325" s="38"/>
      <c r="RI325" s="38"/>
      <c r="RJ325" s="38"/>
      <c r="RK325" s="38"/>
      <c r="RL325" s="38"/>
      <c r="RM325" s="38"/>
      <c r="RN325" s="38"/>
      <c r="RO325" s="38"/>
      <c r="RP325" s="38"/>
      <c r="RQ325" s="38"/>
      <c r="RR325" s="38"/>
      <c r="RS325" s="38"/>
      <c r="RT325" s="38"/>
      <c r="RU325" s="38"/>
      <c r="RV325" s="38"/>
      <c r="RW325" s="38"/>
      <c r="RX325" s="38"/>
      <c r="RY325" s="38"/>
      <c r="RZ325" s="38"/>
      <c r="SA325" s="38"/>
      <c r="SB325" s="38"/>
      <c r="SC325" s="38"/>
      <c r="SD325" s="38"/>
      <c r="SE325" s="38"/>
      <c r="SF325" s="38"/>
      <c r="SG325" s="38"/>
      <c r="SH325" s="38"/>
      <c r="SI325" s="38"/>
      <c r="SJ325" s="38"/>
      <c r="SK325" s="38"/>
      <c r="SL325" s="38"/>
      <c r="SM325" s="38"/>
      <c r="SN325" s="38"/>
      <c r="SO325" s="38"/>
      <c r="SP325" s="38"/>
      <c r="SQ325" s="38"/>
      <c r="SR325" s="38"/>
      <c r="SS325" s="38"/>
      <c r="ST325" s="38"/>
      <c r="SU325" s="38"/>
      <c r="SV325" s="38"/>
      <c r="SW325" s="38"/>
      <c r="SX325" s="38"/>
      <c r="SY325" s="38"/>
      <c r="SZ325" s="38"/>
      <c r="TA325" s="38"/>
      <c r="TB325" s="38"/>
      <c r="TC325" s="38"/>
      <c r="TD325" s="38"/>
      <c r="TE325" s="38"/>
      <c r="TF325" s="38"/>
      <c r="TG325" s="38"/>
      <c r="TH325" s="38"/>
      <c r="TI325" s="38"/>
      <c r="TJ325" s="38"/>
      <c r="TK325" s="38"/>
      <c r="TL325" s="38"/>
      <c r="TM325" s="38"/>
      <c r="TN325" s="38"/>
      <c r="TO325" s="38"/>
      <c r="TP325" s="38"/>
      <c r="TQ325" s="38"/>
      <c r="TR325" s="38"/>
      <c r="TS325" s="38"/>
      <c r="TT325" s="38"/>
      <c r="TU325" s="38"/>
      <c r="TV325" s="38"/>
      <c r="TW325" s="38"/>
      <c r="TX325" s="38"/>
      <c r="TY325" s="38"/>
      <c r="TZ325" s="38"/>
      <c r="UA325" s="38"/>
      <c r="UB325" s="38"/>
      <c r="UC325" s="38"/>
      <c r="UD325" s="38"/>
      <c r="UE325" s="38"/>
      <c r="UF325" s="38"/>
      <c r="UG325" s="38"/>
      <c r="UH325" s="38"/>
      <c r="UI325" s="38"/>
      <c r="UJ325" s="38"/>
      <c r="UK325" s="38"/>
      <c r="UL325" s="38"/>
      <c r="UM325" s="38"/>
      <c r="UN325" s="38"/>
      <c r="UO325" s="38"/>
      <c r="UP325" s="38"/>
      <c r="UQ325" s="38"/>
      <c r="UR325" s="38"/>
      <c r="US325" s="38"/>
      <c r="UT325" s="38"/>
      <c r="UU325" s="38"/>
      <c r="UV325" s="38"/>
      <c r="UW325" s="38"/>
      <c r="UX325" s="38"/>
      <c r="UY325" s="38"/>
      <c r="UZ325" s="38"/>
      <c r="VA325" s="38"/>
      <c r="VB325" s="38"/>
      <c r="VC325" s="38"/>
      <c r="VD325" s="38"/>
      <c r="VE325" s="38"/>
      <c r="VF325" s="38"/>
      <c r="VG325" s="38"/>
      <c r="VH325" s="38"/>
      <c r="VI325" s="38"/>
      <c r="VJ325" s="38"/>
      <c r="VK325" s="38"/>
      <c r="VL325" s="38"/>
      <c r="VM325" s="38"/>
      <c r="VN325" s="38"/>
      <c r="VO325" s="38"/>
      <c r="VP325" s="38"/>
      <c r="VQ325" s="38"/>
      <c r="VR325" s="38"/>
      <c r="VS325" s="38"/>
      <c r="VT325" s="38"/>
      <c r="VU325" s="38"/>
      <c r="VV325" s="38"/>
      <c r="VW325" s="38"/>
      <c r="VX325" s="38"/>
      <c r="VY325" s="38"/>
      <c r="VZ325" s="38"/>
      <c r="WA325" s="38"/>
      <c r="WB325" s="38"/>
      <c r="WC325" s="38"/>
      <c r="WD325" s="38"/>
      <c r="WE325" s="38"/>
      <c r="WF325" s="38"/>
      <c r="WG325" s="38"/>
      <c r="WH325" s="38"/>
      <c r="WI325" s="38"/>
      <c r="WJ325" s="38"/>
      <c r="WK325" s="38"/>
      <c r="WL325" s="38"/>
      <c r="WM325" s="38"/>
      <c r="WN325" s="38"/>
      <c r="WO325" s="38"/>
      <c r="WP325" s="38"/>
      <c r="WQ325" s="38"/>
      <c r="WR325" s="38"/>
      <c r="WS325" s="38"/>
      <c r="WT325" s="38"/>
      <c r="WU325" s="38"/>
      <c r="WV325" s="38"/>
      <c r="WW325" s="38"/>
      <c r="WX325" s="38"/>
      <c r="WY325" s="38"/>
      <c r="WZ325" s="38"/>
      <c r="XA325" s="38"/>
      <c r="XB325" s="38"/>
      <c r="XC325" s="38"/>
      <c r="XD325" s="38"/>
      <c r="XE325" s="38"/>
      <c r="XF325" s="38"/>
      <c r="XG325" s="38"/>
      <c r="XH325" s="38"/>
      <c r="XI325" s="38"/>
      <c r="XJ325" s="38"/>
      <c r="XK325" s="38"/>
      <c r="XL325" s="38"/>
      <c r="XM325" s="38"/>
      <c r="XN325" s="38"/>
      <c r="XO325" s="38"/>
      <c r="XP325" s="38"/>
      <c r="XQ325" s="38"/>
      <c r="XR325" s="38"/>
      <c r="XS325" s="38"/>
      <c r="XT325" s="38"/>
      <c r="XU325" s="38"/>
      <c r="XV325" s="38"/>
      <c r="XW325" s="38"/>
      <c r="XX325" s="38"/>
      <c r="XY325" s="38"/>
      <c r="XZ325" s="38"/>
      <c r="YA325" s="38"/>
      <c r="YB325" s="38"/>
      <c r="YC325" s="38"/>
      <c r="YD325" s="38"/>
      <c r="YE325" s="38"/>
      <c r="YF325" s="38"/>
      <c r="YG325" s="38"/>
      <c r="YH325" s="38"/>
      <c r="YI325" s="38"/>
      <c r="YJ325" s="38"/>
      <c r="YK325" s="38"/>
      <c r="YL325" s="38"/>
      <c r="YM325" s="38"/>
      <c r="YN325" s="38"/>
      <c r="YO325" s="38"/>
      <c r="YP325" s="38"/>
      <c r="YQ325" s="38"/>
      <c r="YR325" s="38"/>
      <c r="YS325" s="38"/>
      <c r="YT325" s="38"/>
      <c r="YU325" s="38"/>
      <c r="YV325" s="38"/>
      <c r="YW325" s="38"/>
      <c r="YX325" s="38"/>
      <c r="YY325" s="38"/>
      <c r="YZ325" s="38"/>
      <c r="ZA325" s="38"/>
      <c r="ZB325" s="38"/>
      <c r="ZC325" s="38"/>
      <c r="ZD325" s="38"/>
      <c r="ZE325" s="38"/>
      <c r="ZF325" s="38"/>
      <c r="ZG325" s="38"/>
      <c r="ZH325" s="38"/>
      <c r="ZI325" s="38"/>
      <c r="ZJ325" s="38"/>
      <c r="ZK325" s="38"/>
      <c r="ZL325" s="38"/>
      <c r="ZM325" s="38"/>
      <c r="ZN325" s="38"/>
      <c r="ZO325" s="38"/>
      <c r="ZP325" s="38"/>
      <c r="ZQ325" s="38"/>
      <c r="ZR325" s="38"/>
      <c r="ZS325" s="38"/>
      <c r="ZT325" s="38"/>
      <c r="ZU325" s="38"/>
      <c r="ZV325" s="38"/>
      <c r="ZW325" s="38"/>
      <c r="ZX325" s="38"/>
      <c r="ZY325" s="38"/>
      <c r="ZZ325" s="38"/>
      <c r="AAA325" s="38"/>
      <c r="AAB325" s="38"/>
      <c r="AAC325" s="38"/>
      <c r="AAD325" s="38"/>
      <c r="AAE325" s="38"/>
      <c r="AAF325" s="38"/>
      <c r="AAG325" s="38"/>
      <c r="AAH325" s="38"/>
      <c r="AAI325" s="38"/>
      <c r="AAJ325" s="21">
        <f t="shared" si="34"/>
        <v>15.199999999999989</v>
      </c>
    </row>
    <row r="326" spans="1:736" s="5" customFormat="1" x14ac:dyDescent="0.25">
      <c r="A326" s="62" t="s">
        <v>53</v>
      </c>
      <c r="B326" s="77">
        <f t="shared" ref="B326:B334" si="35">SUMIF(G$3:AAI$3,"прих",G326:AAI326)-SUMIF(G$3:AAI$3,"отгр",G326:AAI326)</f>
        <v>75</v>
      </c>
      <c r="C326" s="69">
        <v>25</v>
      </c>
      <c r="D326" s="76">
        <v>43227</v>
      </c>
      <c r="E326" s="85">
        <v>14.12</v>
      </c>
      <c r="F326" s="85">
        <f t="shared" ref="F326:F334" si="36">E326*B326</f>
        <v>1059</v>
      </c>
      <c r="G326" s="77">
        <v>25</v>
      </c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>
        <v>25</v>
      </c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  <c r="AK326" s="38"/>
      <c r="AL326" s="38"/>
      <c r="AM326" s="38"/>
      <c r="AN326" s="38"/>
      <c r="AO326" s="38"/>
      <c r="AP326" s="38"/>
      <c r="AQ326" s="38"/>
      <c r="AR326" s="38"/>
      <c r="AS326" s="38"/>
      <c r="AT326" s="38"/>
      <c r="AU326" s="38"/>
      <c r="AV326" s="38"/>
      <c r="AW326" s="38"/>
      <c r="AX326" s="38"/>
      <c r="AY326" s="38"/>
      <c r="AZ326" s="38"/>
      <c r="BA326" s="38"/>
      <c r="BB326" s="38"/>
      <c r="BC326" s="38"/>
      <c r="BD326" s="38"/>
      <c r="BE326" s="38"/>
      <c r="BF326" s="38"/>
      <c r="BG326" s="38"/>
      <c r="BH326" s="38"/>
      <c r="BI326" s="38"/>
      <c r="BJ326" s="38"/>
      <c r="BK326" s="38"/>
      <c r="BL326" s="38"/>
      <c r="BM326" s="38"/>
      <c r="BN326" s="38"/>
      <c r="BO326" s="38"/>
      <c r="BP326" s="38"/>
      <c r="BQ326" s="38"/>
      <c r="BR326" s="38"/>
      <c r="BS326" s="38"/>
      <c r="BT326" s="38"/>
      <c r="BU326" s="38"/>
      <c r="BV326" s="38"/>
      <c r="BW326" s="38"/>
      <c r="BX326" s="38"/>
      <c r="BY326" s="38"/>
      <c r="BZ326" s="38"/>
      <c r="CA326" s="38"/>
      <c r="CB326" s="38"/>
      <c r="CC326" s="38"/>
      <c r="CD326" s="38"/>
      <c r="CE326" s="38"/>
      <c r="CF326" s="38"/>
      <c r="CG326" s="38"/>
      <c r="CH326" s="38"/>
      <c r="CI326" s="38"/>
      <c r="CJ326" s="38"/>
      <c r="CK326" s="38"/>
      <c r="CL326" s="38"/>
      <c r="CM326" s="38"/>
      <c r="CN326" s="38"/>
      <c r="CO326" s="38"/>
      <c r="CP326" s="38"/>
      <c r="CQ326" s="38"/>
      <c r="CR326" s="38"/>
      <c r="CS326" s="38"/>
      <c r="CT326" s="38"/>
      <c r="CU326" s="38"/>
      <c r="CV326" s="38"/>
      <c r="CW326" s="38"/>
      <c r="CX326" s="38"/>
      <c r="CY326" s="38"/>
      <c r="CZ326" s="38"/>
      <c r="DA326" s="38"/>
      <c r="DB326" s="38"/>
      <c r="DC326" s="38"/>
      <c r="DD326" s="38"/>
      <c r="DE326" s="38"/>
      <c r="DF326" s="38"/>
      <c r="DG326" s="38"/>
      <c r="DH326" s="38"/>
      <c r="DI326" s="38"/>
      <c r="DJ326" s="38"/>
      <c r="DK326" s="38"/>
      <c r="DL326" s="38"/>
      <c r="DM326" s="38"/>
      <c r="DN326" s="38"/>
      <c r="DO326" s="38"/>
      <c r="DP326" s="38"/>
      <c r="DQ326" s="38"/>
      <c r="DR326" s="38"/>
      <c r="DS326" s="38"/>
      <c r="DT326" s="38"/>
      <c r="DU326" s="38"/>
      <c r="DV326" s="38"/>
      <c r="DW326" s="38"/>
      <c r="DX326" s="38"/>
      <c r="DY326" s="38"/>
      <c r="DZ326" s="38">
        <v>50</v>
      </c>
      <c r="EA326" s="38"/>
      <c r="EB326" s="38"/>
      <c r="EC326" s="38"/>
      <c r="ED326" s="38"/>
      <c r="EE326" s="38"/>
      <c r="EF326" s="38"/>
      <c r="EG326" s="38"/>
      <c r="EH326" s="38"/>
      <c r="EI326" s="38"/>
      <c r="EJ326" s="38"/>
      <c r="EK326" s="38"/>
      <c r="EL326" s="38"/>
      <c r="EM326" s="38"/>
      <c r="EN326" s="38"/>
      <c r="EO326" s="38"/>
      <c r="EP326" s="38"/>
      <c r="EQ326" s="38"/>
      <c r="ER326" s="38"/>
      <c r="ES326" s="38"/>
      <c r="ET326" s="38"/>
      <c r="EU326" s="38"/>
      <c r="EV326" s="38"/>
      <c r="EW326" s="38"/>
      <c r="EX326" s="38"/>
      <c r="EY326" s="38">
        <v>25</v>
      </c>
      <c r="EZ326" s="38"/>
      <c r="FA326" s="38">
        <v>25</v>
      </c>
      <c r="FB326" s="38"/>
      <c r="FC326" s="38"/>
      <c r="FD326" s="38"/>
      <c r="FE326" s="38"/>
      <c r="FF326" s="38"/>
      <c r="FG326" s="38"/>
      <c r="FH326" s="38"/>
      <c r="FI326" s="38"/>
      <c r="FJ326" s="38"/>
      <c r="FK326" s="38"/>
      <c r="FL326" s="38"/>
      <c r="FM326" s="38"/>
      <c r="FN326" s="38"/>
      <c r="FO326" s="38"/>
      <c r="FP326" s="38"/>
      <c r="FQ326" s="38"/>
      <c r="FR326" s="38"/>
      <c r="FS326" s="38"/>
      <c r="FT326" s="38"/>
      <c r="FU326" s="38"/>
      <c r="FV326" s="38"/>
      <c r="FW326" s="38"/>
      <c r="FX326" s="38"/>
      <c r="FY326" s="38"/>
      <c r="FZ326" s="38"/>
      <c r="GA326" s="38"/>
      <c r="GB326" s="38"/>
      <c r="GC326" s="38"/>
      <c r="GD326" s="38"/>
      <c r="GE326" s="38"/>
      <c r="GF326" s="38"/>
      <c r="GG326" s="38"/>
      <c r="GH326" s="38"/>
      <c r="GI326" s="38"/>
      <c r="GJ326" s="38"/>
      <c r="GK326" s="38"/>
      <c r="GL326" s="38"/>
      <c r="GM326" s="38"/>
      <c r="GN326" s="38"/>
      <c r="GO326" s="38"/>
      <c r="GP326" s="38"/>
      <c r="GQ326" s="38"/>
      <c r="GR326" s="38"/>
      <c r="GS326" s="38"/>
      <c r="GT326" s="38"/>
      <c r="GU326" s="38"/>
      <c r="GV326" s="38"/>
      <c r="GW326" s="38"/>
      <c r="GX326" s="38"/>
      <c r="GY326" s="38"/>
      <c r="GZ326" s="38"/>
      <c r="HA326" s="38"/>
      <c r="HB326" s="38"/>
      <c r="HC326" s="38"/>
      <c r="HD326" s="38"/>
      <c r="HE326" s="38"/>
      <c r="HF326" s="38"/>
      <c r="HG326" s="38"/>
      <c r="HH326" s="38"/>
      <c r="HI326" s="38"/>
      <c r="HJ326" s="38"/>
      <c r="HK326" s="38"/>
      <c r="HL326" s="38"/>
      <c r="HM326" s="38"/>
      <c r="HN326" s="38"/>
      <c r="HO326" s="38"/>
      <c r="HP326" s="38"/>
      <c r="HQ326" s="38"/>
      <c r="HR326" s="38"/>
      <c r="HS326" s="38"/>
      <c r="HT326" s="38"/>
      <c r="HU326" s="38"/>
      <c r="HV326" s="38"/>
      <c r="HW326" s="38"/>
      <c r="HX326" s="38"/>
      <c r="HY326" s="38"/>
      <c r="HZ326" s="38">
        <v>125</v>
      </c>
      <c r="IA326" s="38"/>
      <c r="IB326" s="38"/>
      <c r="IC326" s="38"/>
      <c r="ID326" s="38"/>
      <c r="IE326" s="38"/>
      <c r="IF326" s="38"/>
      <c r="IG326" s="38"/>
      <c r="IH326" s="38"/>
      <c r="II326" s="38"/>
      <c r="IJ326" s="38"/>
      <c r="IK326" s="38"/>
      <c r="IL326" s="38"/>
      <c r="IM326" s="38"/>
      <c r="IN326" s="38"/>
      <c r="IO326" s="38"/>
      <c r="IP326" s="38"/>
      <c r="IQ326" s="38"/>
      <c r="IR326" s="38">
        <v>25</v>
      </c>
      <c r="IS326" s="38"/>
      <c r="IT326" s="38"/>
      <c r="IU326" s="38"/>
      <c r="IV326" s="38"/>
      <c r="IW326" s="38"/>
      <c r="IX326" s="38"/>
      <c r="IY326" s="38"/>
      <c r="IZ326" s="38"/>
      <c r="JA326" s="38"/>
      <c r="JB326" s="38"/>
      <c r="JC326" s="38"/>
      <c r="JD326" s="38"/>
      <c r="JE326" s="38"/>
      <c r="JF326" s="38"/>
      <c r="JG326" s="38"/>
      <c r="JH326" s="38"/>
      <c r="JI326" s="38"/>
      <c r="JJ326" s="38"/>
      <c r="JK326" s="38"/>
      <c r="JL326" s="38"/>
      <c r="JM326" s="38"/>
      <c r="JN326" s="38"/>
      <c r="JO326" s="38"/>
      <c r="JP326" s="38"/>
      <c r="JQ326" s="38"/>
      <c r="JR326" s="38"/>
      <c r="JS326" s="38"/>
      <c r="JT326" s="38"/>
      <c r="JU326" s="38"/>
      <c r="JV326" s="38"/>
      <c r="JW326" s="38"/>
      <c r="JX326" s="38"/>
      <c r="JY326" s="38"/>
      <c r="JZ326" s="38"/>
      <c r="KA326" s="38"/>
      <c r="KB326" s="38"/>
      <c r="KC326" s="38"/>
      <c r="KD326" s="38"/>
      <c r="KE326" s="38"/>
      <c r="KF326" s="38"/>
      <c r="KG326" s="38"/>
      <c r="KH326" s="38"/>
      <c r="KI326" s="38"/>
      <c r="KJ326" s="38"/>
      <c r="KK326" s="38"/>
      <c r="KL326" s="38"/>
      <c r="KM326" s="38"/>
      <c r="KN326" s="38"/>
      <c r="KO326" s="38"/>
      <c r="KP326" s="38"/>
      <c r="KQ326" s="38"/>
      <c r="KR326" s="38"/>
      <c r="KS326" s="38"/>
      <c r="KT326" s="38"/>
      <c r="KU326" s="38"/>
      <c r="KV326" s="38"/>
      <c r="KW326" s="38"/>
      <c r="KX326" s="38"/>
      <c r="KY326" s="38"/>
      <c r="KZ326" s="38"/>
      <c r="LA326" s="38"/>
      <c r="LB326" s="38"/>
      <c r="LC326" s="38"/>
      <c r="LD326" s="38"/>
      <c r="LE326" s="38"/>
      <c r="LF326" s="38"/>
      <c r="LG326" s="38"/>
      <c r="LH326" s="38"/>
      <c r="LI326" s="38"/>
      <c r="LJ326" s="38"/>
      <c r="LK326" s="38"/>
      <c r="LL326" s="38"/>
      <c r="LM326" s="38"/>
      <c r="LN326" s="38"/>
      <c r="LO326" s="38"/>
      <c r="LP326" s="38"/>
      <c r="LQ326" s="38"/>
      <c r="LR326" s="38"/>
      <c r="LS326" s="38"/>
      <c r="LT326" s="38"/>
      <c r="LU326" s="38"/>
      <c r="LV326" s="38"/>
      <c r="LW326" s="38"/>
      <c r="LX326" s="38"/>
      <c r="LY326" s="38"/>
      <c r="LZ326" s="38"/>
      <c r="MA326" s="38"/>
      <c r="MB326" s="38"/>
      <c r="MC326" s="38"/>
      <c r="MD326" s="38"/>
      <c r="ME326" s="38"/>
      <c r="MF326" s="38"/>
      <c r="MG326" s="38"/>
      <c r="MH326" s="38"/>
      <c r="MI326" s="38"/>
      <c r="MJ326" s="38"/>
      <c r="MK326" s="38"/>
      <c r="ML326" s="38"/>
      <c r="MM326" s="38"/>
      <c r="MN326" s="38"/>
      <c r="MO326" s="38"/>
      <c r="MP326" s="38"/>
      <c r="MQ326" s="38"/>
      <c r="MR326" s="38"/>
      <c r="MS326" s="38"/>
      <c r="MT326" s="38"/>
      <c r="MU326" s="38"/>
      <c r="MV326" s="38"/>
      <c r="MW326" s="38"/>
      <c r="MX326" s="38"/>
      <c r="MY326" s="38"/>
      <c r="MZ326" s="38"/>
      <c r="NA326" s="38"/>
      <c r="NB326" s="38"/>
      <c r="NC326" s="38"/>
      <c r="ND326" s="38"/>
      <c r="NE326" s="38"/>
      <c r="NF326" s="38"/>
      <c r="NG326" s="38"/>
      <c r="NH326" s="38"/>
      <c r="NI326" s="38"/>
      <c r="NJ326" s="38"/>
      <c r="NK326" s="38"/>
      <c r="NL326" s="38"/>
      <c r="NM326" s="38"/>
      <c r="NN326" s="38"/>
      <c r="NO326" s="38"/>
      <c r="NP326" s="38"/>
      <c r="NQ326" s="38"/>
      <c r="NR326" s="38"/>
      <c r="NS326" s="38"/>
      <c r="NT326" s="38"/>
      <c r="NU326" s="38"/>
      <c r="NV326" s="38"/>
      <c r="NW326" s="38"/>
      <c r="NX326" s="38"/>
      <c r="NY326" s="38"/>
      <c r="NZ326" s="38"/>
      <c r="OA326" s="38"/>
      <c r="OB326" s="38"/>
      <c r="OC326" s="38"/>
      <c r="OD326" s="38"/>
      <c r="OE326" s="38"/>
      <c r="OF326" s="38"/>
      <c r="OG326" s="38"/>
      <c r="OH326" s="38"/>
      <c r="OI326" s="38"/>
      <c r="OJ326" s="38"/>
      <c r="OK326" s="38"/>
      <c r="OL326" s="38"/>
      <c r="OM326" s="38"/>
      <c r="ON326" s="38"/>
      <c r="OO326" s="38"/>
      <c r="OP326" s="38"/>
      <c r="OQ326" s="38"/>
      <c r="OR326" s="38"/>
      <c r="OS326" s="38"/>
      <c r="OT326" s="38"/>
      <c r="OU326" s="38"/>
      <c r="OV326" s="38"/>
      <c r="OW326" s="38"/>
      <c r="OX326" s="38"/>
      <c r="OY326" s="38"/>
      <c r="OZ326" s="38"/>
      <c r="PA326" s="38"/>
      <c r="PB326" s="38"/>
      <c r="PC326" s="38"/>
      <c r="PD326" s="38"/>
      <c r="PE326" s="38"/>
      <c r="PF326" s="38"/>
      <c r="PG326" s="38"/>
      <c r="PH326" s="38"/>
      <c r="PI326" s="38"/>
      <c r="PJ326" s="38"/>
      <c r="PK326" s="38"/>
      <c r="PL326" s="38"/>
      <c r="PM326" s="38"/>
      <c r="PN326" s="38"/>
      <c r="PO326" s="38"/>
      <c r="PP326" s="38"/>
      <c r="PQ326" s="38"/>
      <c r="PR326" s="38"/>
      <c r="PS326" s="38"/>
      <c r="PT326" s="38"/>
      <c r="PU326" s="38"/>
      <c r="PV326" s="38"/>
      <c r="PW326" s="38"/>
      <c r="PX326" s="38"/>
      <c r="PY326" s="38"/>
      <c r="PZ326" s="38"/>
      <c r="QA326" s="38"/>
      <c r="QB326" s="38"/>
      <c r="QC326" s="38"/>
      <c r="QD326" s="38"/>
      <c r="QE326" s="38"/>
      <c r="QF326" s="38"/>
      <c r="QG326" s="38"/>
      <c r="QH326" s="38"/>
      <c r="QI326" s="38"/>
      <c r="QJ326" s="38"/>
      <c r="QK326" s="38"/>
      <c r="QL326" s="38"/>
      <c r="QM326" s="38"/>
      <c r="QN326" s="38"/>
      <c r="QO326" s="38"/>
      <c r="QP326" s="38"/>
      <c r="QQ326" s="38">
        <v>25</v>
      </c>
      <c r="QR326" s="38"/>
      <c r="QS326" s="38"/>
      <c r="QT326" s="38"/>
      <c r="QU326" s="38"/>
      <c r="QV326" s="38"/>
      <c r="QW326" s="38"/>
      <c r="QX326" s="38"/>
      <c r="QY326" s="38"/>
      <c r="QZ326" s="38"/>
      <c r="RA326" s="38"/>
      <c r="RB326" s="38"/>
      <c r="RC326" s="38"/>
      <c r="RD326" s="38"/>
      <c r="RE326" s="38"/>
      <c r="RF326" s="38"/>
      <c r="RG326" s="38"/>
      <c r="RH326" s="38"/>
      <c r="RI326" s="38"/>
      <c r="RJ326" s="38"/>
      <c r="RK326" s="38"/>
      <c r="RL326" s="38"/>
      <c r="RM326" s="38"/>
      <c r="RN326" s="38"/>
      <c r="RO326" s="38"/>
      <c r="RP326" s="38"/>
      <c r="RQ326" s="38"/>
      <c r="RR326" s="38"/>
      <c r="RS326" s="38"/>
      <c r="RT326" s="38"/>
      <c r="RU326" s="38"/>
      <c r="RV326" s="38"/>
      <c r="RW326" s="38"/>
      <c r="RX326" s="38"/>
      <c r="RY326" s="38"/>
      <c r="RZ326" s="38"/>
      <c r="SA326" s="38"/>
      <c r="SB326" s="38"/>
      <c r="SC326" s="38"/>
      <c r="SD326" s="38"/>
      <c r="SE326" s="38"/>
      <c r="SF326" s="38"/>
      <c r="SG326" s="38"/>
      <c r="SH326" s="38"/>
      <c r="SI326" s="38"/>
      <c r="SJ326" s="38"/>
      <c r="SK326" s="38"/>
      <c r="SL326" s="38"/>
      <c r="SM326" s="38"/>
      <c r="SN326" s="38"/>
      <c r="SO326" s="38"/>
      <c r="SP326" s="38"/>
      <c r="SQ326" s="38"/>
      <c r="SR326" s="38"/>
      <c r="SS326" s="38"/>
      <c r="ST326" s="38"/>
      <c r="SU326" s="38"/>
      <c r="SV326" s="38"/>
      <c r="SW326" s="38"/>
      <c r="SX326" s="38"/>
      <c r="SY326" s="38"/>
      <c r="SZ326" s="38"/>
      <c r="TA326" s="38"/>
      <c r="TB326" s="38"/>
      <c r="TC326" s="38"/>
      <c r="TD326" s="38"/>
      <c r="TE326" s="38"/>
      <c r="TF326" s="38"/>
      <c r="TG326" s="38"/>
      <c r="TH326" s="38"/>
      <c r="TI326" s="38"/>
      <c r="TJ326" s="38"/>
      <c r="TK326" s="38"/>
      <c r="TL326" s="38"/>
      <c r="TM326" s="38"/>
      <c r="TN326" s="38"/>
      <c r="TO326" s="38"/>
      <c r="TP326" s="38"/>
      <c r="TQ326" s="38"/>
      <c r="TR326" s="38"/>
      <c r="TS326" s="38"/>
      <c r="TT326" s="38"/>
      <c r="TU326" s="38"/>
      <c r="TV326" s="38"/>
      <c r="TW326" s="38"/>
      <c r="TX326" s="38"/>
      <c r="TY326" s="38"/>
      <c r="TZ326" s="38"/>
      <c r="UA326" s="38"/>
      <c r="UB326" s="38"/>
      <c r="UC326" s="38"/>
      <c r="UD326" s="38"/>
      <c r="UE326" s="38"/>
      <c r="UF326" s="38"/>
      <c r="UG326" s="38"/>
      <c r="UH326" s="38"/>
      <c r="UI326" s="38"/>
      <c r="UJ326" s="38"/>
      <c r="UK326" s="38"/>
      <c r="UL326" s="38"/>
      <c r="UM326" s="38"/>
      <c r="UN326" s="38"/>
      <c r="UO326" s="38"/>
      <c r="UP326" s="38"/>
      <c r="UQ326" s="38"/>
      <c r="UR326" s="38"/>
      <c r="US326" s="38"/>
      <c r="UT326" s="38"/>
      <c r="UU326" s="38"/>
      <c r="UV326" s="38"/>
      <c r="UW326" s="38"/>
      <c r="UX326" s="38"/>
      <c r="UY326" s="38"/>
      <c r="UZ326" s="38"/>
      <c r="VA326" s="38"/>
      <c r="VB326" s="38"/>
      <c r="VC326" s="38"/>
      <c r="VD326" s="38"/>
      <c r="VE326" s="38"/>
      <c r="VF326" s="38"/>
      <c r="VG326" s="38"/>
      <c r="VH326" s="38"/>
      <c r="VI326" s="38"/>
      <c r="VJ326" s="38"/>
      <c r="VK326" s="38"/>
      <c r="VL326" s="38"/>
      <c r="VM326" s="38"/>
      <c r="VN326" s="38"/>
      <c r="VO326" s="38"/>
      <c r="VP326" s="38"/>
      <c r="VQ326" s="38"/>
      <c r="VR326" s="38"/>
      <c r="VS326" s="38"/>
      <c r="VT326" s="38"/>
      <c r="VU326" s="38"/>
      <c r="VV326" s="38"/>
      <c r="VW326" s="38"/>
      <c r="VX326" s="38"/>
      <c r="VY326" s="38"/>
      <c r="VZ326" s="38"/>
      <c r="WA326" s="38"/>
      <c r="WB326" s="38"/>
      <c r="WC326" s="38"/>
      <c r="WD326" s="38"/>
      <c r="WE326" s="38"/>
      <c r="WF326" s="38"/>
      <c r="WG326" s="38"/>
      <c r="WH326" s="38"/>
      <c r="WI326" s="38"/>
      <c r="WJ326" s="38"/>
      <c r="WK326" s="38"/>
      <c r="WL326" s="38"/>
      <c r="WM326" s="38"/>
      <c r="WN326" s="38"/>
      <c r="WO326" s="38"/>
      <c r="WP326" s="38"/>
      <c r="WQ326" s="38"/>
      <c r="WR326" s="38"/>
      <c r="WS326" s="38"/>
      <c r="WT326" s="38"/>
      <c r="WU326" s="38"/>
      <c r="WV326" s="38"/>
      <c r="WW326" s="38"/>
      <c r="WX326" s="38"/>
      <c r="WY326" s="38"/>
      <c r="WZ326" s="38"/>
      <c r="XA326" s="38"/>
      <c r="XB326" s="38"/>
      <c r="XC326" s="38"/>
      <c r="XD326" s="38"/>
      <c r="XE326" s="38"/>
      <c r="XF326" s="38"/>
      <c r="XG326" s="38"/>
      <c r="XH326" s="38"/>
      <c r="XI326" s="38"/>
      <c r="XJ326" s="38"/>
      <c r="XK326" s="38"/>
      <c r="XL326" s="38"/>
      <c r="XM326" s="38"/>
      <c r="XN326" s="38"/>
      <c r="XO326" s="38"/>
      <c r="XP326" s="38"/>
      <c r="XQ326" s="38"/>
      <c r="XR326" s="38"/>
      <c r="XS326" s="38"/>
      <c r="XT326" s="38"/>
      <c r="XU326" s="38"/>
      <c r="XV326" s="38"/>
      <c r="XW326" s="38"/>
      <c r="XX326" s="38"/>
      <c r="XY326" s="38"/>
      <c r="XZ326" s="38"/>
      <c r="YA326" s="38"/>
      <c r="YB326" s="38"/>
      <c r="YC326" s="38"/>
      <c r="YD326" s="38"/>
      <c r="YE326" s="38"/>
      <c r="YF326" s="38"/>
      <c r="YG326" s="38"/>
      <c r="YH326" s="38"/>
      <c r="YI326" s="38"/>
      <c r="YJ326" s="38"/>
      <c r="YK326" s="38"/>
      <c r="YL326" s="38"/>
      <c r="YM326" s="38"/>
      <c r="YN326" s="38">
        <v>75</v>
      </c>
      <c r="YO326" s="38"/>
      <c r="YP326" s="38"/>
      <c r="YQ326" s="38"/>
      <c r="YR326" s="38"/>
      <c r="YS326" s="38"/>
      <c r="YT326" s="38"/>
      <c r="YU326" s="38"/>
      <c r="YV326" s="38"/>
      <c r="YW326" s="38"/>
      <c r="YX326" s="38"/>
      <c r="YY326" s="38"/>
      <c r="YZ326" s="38"/>
      <c r="ZA326" s="38"/>
      <c r="ZB326" s="38"/>
      <c r="ZC326" s="38"/>
      <c r="ZD326" s="38"/>
      <c r="ZE326" s="38"/>
      <c r="ZF326" s="38"/>
      <c r="ZG326" s="38"/>
      <c r="ZH326" s="38"/>
      <c r="ZI326" s="38"/>
      <c r="ZJ326" s="38"/>
      <c r="ZK326" s="38"/>
      <c r="ZL326" s="38"/>
      <c r="ZM326" s="38"/>
      <c r="ZN326" s="38"/>
      <c r="ZO326" s="38"/>
      <c r="ZP326" s="38"/>
      <c r="ZQ326" s="38"/>
      <c r="ZR326" s="38"/>
      <c r="ZS326" s="38"/>
      <c r="ZT326" s="38"/>
      <c r="ZU326" s="38"/>
      <c r="ZV326" s="38"/>
      <c r="ZW326" s="38"/>
      <c r="ZX326" s="38"/>
      <c r="ZY326" s="38"/>
      <c r="ZZ326" s="38"/>
      <c r="AAA326" s="38"/>
      <c r="AAB326" s="38"/>
      <c r="AAC326" s="38"/>
      <c r="AAD326" s="38"/>
      <c r="AAE326" s="38"/>
      <c r="AAF326" s="38"/>
      <c r="AAG326" s="38"/>
      <c r="AAH326" s="38"/>
      <c r="AAI326" s="38"/>
      <c r="AAJ326" s="31">
        <f t="shared" si="34"/>
        <v>0</v>
      </c>
    </row>
    <row r="327" spans="1:736" s="5" customFormat="1" x14ac:dyDescent="0.25">
      <c r="A327" s="43" t="s">
        <v>158</v>
      </c>
      <c r="B327" s="77">
        <f t="shared" si="35"/>
        <v>120</v>
      </c>
      <c r="C327" s="69">
        <v>5</v>
      </c>
      <c r="D327" s="76">
        <v>43448</v>
      </c>
      <c r="E327" s="85">
        <v>27.98</v>
      </c>
      <c r="F327" s="85">
        <f t="shared" si="36"/>
        <v>3357.6</v>
      </c>
      <c r="G327" s="77">
        <v>40</v>
      </c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  <c r="AL327" s="38"/>
      <c r="AM327" s="38"/>
      <c r="AN327" s="38"/>
      <c r="AO327" s="38"/>
      <c r="AP327" s="38"/>
      <c r="AQ327" s="38"/>
      <c r="AR327" s="38"/>
      <c r="AS327" s="38"/>
      <c r="AT327" s="38"/>
      <c r="AU327" s="38"/>
      <c r="AV327" s="38"/>
      <c r="AW327" s="38"/>
      <c r="AX327" s="38"/>
      <c r="AY327" s="38"/>
      <c r="AZ327" s="38"/>
      <c r="BA327" s="38"/>
      <c r="BB327" s="38"/>
      <c r="BC327" s="38"/>
      <c r="BD327" s="38"/>
      <c r="BE327" s="38"/>
      <c r="BF327" s="38"/>
      <c r="BG327" s="38"/>
      <c r="BH327" s="38"/>
      <c r="BI327" s="38"/>
      <c r="BJ327" s="38"/>
      <c r="BK327" s="38"/>
      <c r="BL327" s="38"/>
      <c r="BM327" s="38"/>
      <c r="BN327" s="38"/>
      <c r="BO327" s="38"/>
      <c r="BP327" s="38"/>
      <c r="BQ327" s="38"/>
      <c r="BR327" s="38"/>
      <c r="BS327" s="38"/>
      <c r="BT327" s="38"/>
      <c r="BU327" s="38"/>
      <c r="BV327" s="38"/>
      <c r="BW327" s="38"/>
      <c r="BX327" s="38"/>
      <c r="BY327" s="38"/>
      <c r="BZ327" s="38"/>
      <c r="CA327" s="38"/>
      <c r="CB327" s="38"/>
      <c r="CC327" s="38"/>
      <c r="CD327" s="38"/>
      <c r="CE327" s="38"/>
      <c r="CF327" s="38"/>
      <c r="CG327" s="38"/>
      <c r="CH327" s="38"/>
      <c r="CI327" s="38"/>
      <c r="CJ327" s="38"/>
      <c r="CK327" s="38"/>
      <c r="CL327" s="38"/>
      <c r="CM327" s="38"/>
      <c r="CN327" s="38"/>
      <c r="CO327" s="38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38"/>
      <c r="DC327" s="38"/>
      <c r="DD327" s="38"/>
      <c r="DE327" s="38"/>
      <c r="DF327" s="38"/>
      <c r="DG327" s="38"/>
      <c r="DH327" s="38"/>
      <c r="DI327" s="38"/>
      <c r="DJ327" s="38"/>
      <c r="DK327" s="38"/>
      <c r="DL327" s="38"/>
      <c r="DM327" s="38"/>
      <c r="DN327" s="38"/>
      <c r="DO327" s="38"/>
      <c r="DP327" s="38"/>
      <c r="DQ327" s="38"/>
      <c r="DR327" s="38"/>
      <c r="DS327" s="38"/>
      <c r="DT327" s="38"/>
      <c r="DU327" s="38"/>
      <c r="DV327" s="38"/>
      <c r="DW327" s="38"/>
      <c r="DX327" s="38"/>
      <c r="DY327" s="38"/>
      <c r="DZ327" s="38">
        <v>100</v>
      </c>
      <c r="EA327" s="38"/>
      <c r="EB327" s="38"/>
      <c r="EC327" s="38"/>
      <c r="ED327" s="38"/>
      <c r="EE327" s="38"/>
      <c r="EF327" s="38"/>
      <c r="EG327" s="38"/>
      <c r="EH327" s="38"/>
      <c r="EI327" s="38"/>
      <c r="EJ327" s="38"/>
      <c r="EK327" s="38"/>
      <c r="EL327" s="38">
        <v>60</v>
      </c>
      <c r="EM327" s="38"/>
      <c r="EN327" s="38"/>
      <c r="EO327" s="38"/>
      <c r="EP327" s="38"/>
      <c r="EQ327" s="38"/>
      <c r="ER327" s="38"/>
      <c r="ES327" s="38"/>
      <c r="ET327" s="38"/>
      <c r="EU327" s="38"/>
      <c r="EV327" s="38"/>
      <c r="EW327" s="38"/>
      <c r="EX327" s="38"/>
      <c r="EY327" s="38"/>
      <c r="EZ327" s="38"/>
      <c r="FA327" s="38"/>
      <c r="FB327" s="38"/>
      <c r="FC327" s="38"/>
      <c r="FD327" s="38"/>
      <c r="FE327" s="38"/>
      <c r="FF327" s="38"/>
      <c r="FG327" s="38"/>
      <c r="FH327" s="38"/>
      <c r="FI327" s="38"/>
      <c r="FJ327" s="38"/>
      <c r="FK327" s="38"/>
      <c r="FL327" s="38"/>
      <c r="FM327" s="38"/>
      <c r="FN327" s="38"/>
      <c r="FO327" s="38"/>
      <c r="FP327" s="38"/>
      <c r="FQ327" s="38"/>
      <c r="FR327" s="38"/>
      <c r="FS327" s="38"/>
      <c r="FT327" s="38"/>
      <c r="FU327" s="38"/>
      <c r="FV327" s="38"/>
      <c r="FW327" s="38"/>
      <c r="FX327" s="38"/>
      <c r="FY327" s="38"/>
      <c r="FZ327" s="38"/>
      <c r="GA327" s="38"/>
      <c r="GB327" s="38"/>
      <c r="GC327" s="38"/>
      <c r="GD327" s="38"/>
      <c r="GE327" s="38"/>
      <c r="GF327" s="38"/>
      <c r="GG327" s="38"/>
      <c r="GH327" s="38"/>
      <c r="GI327" s="38"/>
      <c r="GJ327" s="38"/>
      <c r="GK327" s="38"/>
      <c r="GL327" s="38"/>
      <c r="GM327" s="38"/>
      <c r="GN327" s="38"/>
      <c r="GO327" s="38"/>
      <c r="GP327" s="38"/>
      <c r="GQ327" s="38"/>
      <c r="GR327" s="38"/>
      <c r="GS327" s="38"/>
      <c r="GT327" s="38"/>
      <c r="GU327" s="38"/>
      <c r="GV327" s="38"/>
      <c r="GW327" s="38"/>
      <c r="GX327" s="38"/>
      <c r="GY327" s="38"/>
      <c r="GZ327" s="38"/>
      <c r="HA327" s="38"/>
      <c r="HB327" s="38"/>
      <c r="HC327" s="38"/>
      <c r="HD327" s="38"/>
      <c r="HE327" s="38"/>
      <c r="HF327" s="38"/>
      <c r="HG327" s="38"/>
      <c r="HH327" s="38"/>
      <c r="HI327" s="38"/>
      <c r="HJ327" s="38"/>
      <c r="HK327" s="38"/>
      <c r="HL327" s="38"/>
      <c r="HM327" s="38"/>
      <c r="HN327" s="38"/>
      <c r="HO327" s="38"/>
      <c r="HP327" s="38"/>
      <c r="HQ327" s="38"/>
      <c r="HR327" s="38"/>
      <c r="HS327" s="38"/>
      <c r="HT327" s="38"/>
      <c r="HU327" s="38"/>
      <c r="HV327" s="38"/>
      <c r="HW327" s="38"/>
      <c r="HX327" s="38"/>
      <c r="HY327" s="38"/>
      <c r="HZ327" s="38"/>
      <c r="IA327" s="38"/>
      <c r="IB327" s="38"/>
      <c r="IC327" s="38"/>
      <c r="ID327" s="38"/>
      <c r="IE327" s="38"/>
      <c r="IF327" s="38"/>
      <c r="IG327" s="38"/>
      <c r="IH327" s="38"/>
      <c r="II327" s="38"/>
      <c r="IJ327" s="38"/>
      <c r="IK327" s="38"/>
      <c r="IL327" s="38"/>
      <c r="IM327" s="38"/>
      <c r="IN327" s="38"/>
      <c r="IO327" s="38"/>
      <c r="IP327" s="38"/>
      <c r="IQ327" s="38"/>
      <c r="IR327" s="38"/>
      <c r="IS327" s="38"/>
      <c r="IT327" s="38"/>
      <c r="IU327" s="38"/>
      <c r="IV327" s="38"/>
      <c r="IW327" s="38"/>
      <c r="IX327" s="38"/>
      <c r="IY327" s="38"/>
      <c r="IZ327" s="38"/>
      <c r="JA327" s="38"/>
      <c r="JB327" s="38"/>
      <c r="JC327" s="38"/>
      <c r="JD327" s="38"/>
      <c r="JE327" s="38"/>
      <c r="JF327" s="38"/>
      <c r="JG327" s="38"/>
      <c r="JH327" s="38"/>
      <c r="JI327" s="38"/>
      <c r="JJ327" s="38"/>
      <c r="JK327" s="38"/>
      <c r="JL327" s="38"/>
      <c r="JM327" s="38"/>
      <c r="JN327" s="38"/>
      <c r="JO327" s="38"/>
      <c r="JP327" s="38"/>
      <c r="JQ327" s="38"/>
      <c r="JR327" s="38"/>
      <c r="JS327" s="38"/>
      <c r="JT327" s="38"/>
      <c r="JU327" s="38">
        <v>40</v>
      </c>
      <c r="JV327" s="38"/>
      <c r="JW327" s="38"/>
      <c r="JX327" s="38"/>
      <c r="JY327" s="38"/>
      <c r="JZ327" s="38"/>
      <c r="KA327" s="38"/>
      <c r="KB327" s="38"/>
      <c r="KC327" s="38"/>
      <c r="KD327" s="38"/>
      <c r="KE327" s="38"/>
      <c r="KF327" s="38"/>
      <c r="KG327" s="38"/>
      <c r="KH327" s="38"/>
      <c r="KI327" s="38"/>
      <c r="KJ327" s="38"/>
      <c r="KK327" s="38"/>
      <c r="KL327" s="38"/>
      <c r="KM327" s="38"/>
      <c r="KN327" s="38"/>
      <c r="KO327" s="38"/>
      <c r="KP327" s="38"/>
      <c r="KQ327" s="38"/>
      <c r="KR327" s="38"/>
      <c r="KS327" s="38"/>
      <c r="KT327" s="38"/>
      <c r="KU327" s="38"/>
      <c r="KV327" s="38"/>
      <c r="KW327" s="38"/>
      <c r="KX327" s="38"/>
      <c r="KY327" s="38"/>
      <c r="KZ327" s="38"/>
      <c r="LA327" s="38"/>
      <c r="LB327" s="38"/>
      <c r="LC327" s="38"/>
      <c r="LD327" s="38"/>
      <c r="LE327" s="38"/>
      <c r="LF327" s="38"/>
      <c r="LG327" s="38"/>
      <c r="LH327" s="38"/>
      <c r="LI327" s="38"/>
      <c r="LJ327" s="38"/>
      <c r="LK327" s="38"/>
      <c r="LL327" s="38"/>
      <c r="LM327" s="38"/>
      <c r="LN327" s="38"/>
      <c r="LO327" s="38"/>
      <c r="LP327" s="38"/>
      <c r="LQ327" s="38"/>
      <c r="LR327" s="38"/>
      <c r="LS327" s="38"/>
      <c r="LT327" s="38"/>
      <c r="LU327" s="38"/>
      <c r="LV327" s="38"/>
      <c r="LW327" s="38"/>
      <c r="LX327" s="38"/>
      <c r="LY327" s="38"/>
      <c r="LZ327" s="38"/>
      <c r="MA327" s="38"/>
      <c r="MB327" s="38"/>
      <c r="MC327" s="38"/>
      <c r="MD327" s="38"/>
      <c r="ME327" s="38"/>
      <c r="MF327" s="38"/>
      <c r="MG327" s="38"/>
      <c r="MH327" s="38"/>
      <c r="MI327" s="38"/>
      <c r="MJ327" s="38"/>
      <c r="MK327" s="38"/>
      <c r="ML327" s="38"/>
      <c r="MM327" s="38"/>
      <c r="MN327" s="38"/>
      <c r="MO327" s="38"/>
      <c r="MP327" s="38"/>
      <c r="MQ327" s="38"/>
      <c r="MR327" s="38"/>
      <c r="MS327" s="38"/>
      <c r="MT327" s="38"/>
      <c r="MU327" s="38"/>
      <c r="MV327" s="38"/>
      <c r="MW327" s="38"/>
      <c r="MX327" s="38"/>
      <c r="MY327" s="38"/>
      <c r="MZ327" s="38"/>
      <c r="NA327" s="38"/>
      <c r="NB327" s="38"/>
      <c r="NC327" s="38"/>
      <c r="ND327" s="38"/>
      <c r="NE327" s="38"/>
      <c r="NF327" s="38"/>
      <c r="NG327" s="38"/>
      <c r="NH327" s="38"/>
      <c r="NI327" s="38"/>
      <c r="NJ327" s="38"/>
      <c r="NK327" s="38"/>
      <c r="NL327" s="38"/>
      <c r="NM327" s="38"/>
      <c r="NN327" s="38"/>
      <c r="NO327" s="38"/>
      <c r="NP327" s="38"/>
      <c r="NQ327" s="38"/>
      <c r="NR327" s="38"/>
      <c r="NS327" s="38"/>
      <c r="NT327" s="38"/>
      <c r="NU327" s="38"/>
      <c r="NV327" s="38"/>
      <c r="NW327" s="38"/>
      <c r="NX327" s="38"/>
      <c r="NY327" s="38"/>
      <c r="NZ327" s="38"/>
      <c r="OA327" s="38"/>
      <c r="OB327" s="38"/>
      <c r="OC327" s="38"/>
      <c r="OD327" s="38"/>
      <c r="OE327" s="38"/>
      <c r="OF327" s="38"/>
      <c r="OG327" s="38">
        <v>40</v>
      </c>
      <c r="OH327" s="38"/>
      <c r="OI327" s="38"/>
      <c r="OJ327" s="38"/>
      <c r="OK327" s="38"/>
      <c r="OL327" s="38"/>
      <c r="OM327" s="38"/>
      <c r="ON327" s="38"/>
      <c r="OO327" s="38"/>
      <c r="OP327" s="38"/>
      <c r="OQ327" s="38"/>
      <c r="OR327" s="38"/>
      <c r="OS327" s="38"/>
      <c r="OT327" s="38"/>
      <c r="OU327" s="38"/>
      <c r="OV327" s="38"/>
      <c r="OW327" s="38"/>
      <c r="OX327" s="38"/>
      <c r="OY327" s="38"/>
      <c r="OZ327" s="38"/>
      <c r="PA327" s="38"/>
      <c r="PB327" s="38"/>
      <c r="PC327" s="38"/>
      <c r="PD327" s="38"/>
      <c r="PE327" s="38"/>
      <c r="PF327" s="38"/>
      <c r="PG327" s="38"/>
      <c r="PH327" s="38"/>
      <c r="PI327" s="38"/>
      <c r="PJ327" s="38"/>
      <c r="PK327" s="38"/>
      <c r="PL327" s="38"/>
      <c r="PM327" s="38"/>
      <c r="PN327" s="38"/>
      <c r="PO327" s="38"/>
      <c r="PP327" s="38"/>
      <c r="PQ327" s="38"/>
      <c r="PR327" s="38"/>
      <c r="PS327" s="38"/>
      <c r="PT327" s="38"/>
      <c r="PU327" s="38"/>
      <c r="PV327" s="38"/>
      <c r="PW327" s="38"/>
      <c r="PX327" s="38"/>
      <c r="PY327" s="38"/>
      <c r="PZ327" s="38"/>
      <c r="QA327" s="38"/>
      <c r="QB327" s="38"/>
      <c r="QC327" s="38"/>
      <c r="QD327" s="38"/>
      <c r="QE327" s="38"/>
      <c r="QF327" s="38"/>
      <c r="QG327" s="38"/>
      <c r="QH327" s="38"/>
      <c r="QI327" s="38"/>
      <c r="QJ327" s="38"/>
      <c r="QK327" s="38"/>
      <c r="QL327" s="38"/>
      <c r="QM327" s="38"/>
      <c r="QN327" s="38"/>
      <c r="QO327" s="38"/>
      <c r="QP327" s="38"/>
      <c r="QQ327" s="38"/>
      <c r="QR327" s="38"/>
      <c r="QS327" s="38"/>
      <c r="QT327" s="38"/>
      <c r="QU327" s="38"/>
      <c r="QV327" s="38"/>
      <c r="QW327" s="38"/>
      <c r="QX327" s="38"/>
      <c r="QY327" s="38"/>
      <c r="QZ327" s="38"/>
      <c r="RA327" s="38"/>
      <c r="RB327" s="38"/>
      <c r="RC327" s="38"/>
      <c r="RD327" s="38"/>
      <c r="RE327" s="38"/>
      <c r="RF327" s="38"/>
      <c r="RG327" s="38">
        <v>40</v>
      </c>
      <c r="RH327" s="38"/>
      <c r="RI327" s="38"/>
      <c r="RJ327" s="38"/>
      <c r="RK327" s="38"/>
      <c r="RL327" s="38"/>
      <c r="RM327" s="38"/>
      <c r="RN327" s="38"/>
      <c r="RO327" s="38"/>
      <c r="RP327" s="38"/>
      <c r="RQ327" s="38"/>
      <c r="RR327" s="38"/>
      <c r="RS327" s="38"/>
      <c r="RT327" s="38"/>
      <c r="RU327" s="38"/>
      <c r="RV327" s="38"/>
      <c r="RW327" s="38"/>
      <c r="RX327" s="38"/>
      <c r="RY327" s="38"/>
      <c r="RZ327" s="38"/>
      <c r="SA327" s="38"/>
      <c r="SB327" s="38"/>
      <c r="SC327" s="38"/>
      <c r="SD327" s="38"/>
      <c r="SE327" s="38"/>
      <c r="SF327" s="38"/>
      <c r="SG327" s="38"/>
      <c r="SH327" s="38"/>
      <c r="SI327" s="38"/>
      <c r="SJ327" s="38"/>
      <c r="SK327" s="38"/>
      <c r="SL327" s="38"/>
      <c r="SM327" s="38"/>
      <c r="SN327" s="38"/>
      <c r="SO327" s="38"/>
      <c r="SP327" s="38"/>
      <c r="SQ327" s="38"/>
      <c r="SR327" s="38"/>
      <c r="SS327" s="38"/>
      <c r="ST327" s="38"/>
      <c r="SU327" s="38"/>
      <c r="SV327" s="38"/>
      <c r="SW327" s="38"/>
      <c r="SX327" s="38"/>
      <c r="SY327" s="38"/>
      <c r="SZ327" s="38"/>
      <c r="TA327" s="38"/>
      <c r="TB327" s="38"/>
      <c r="TC327" s="38"/>
      <c r="TD327" s="38"/>
      <c r="TE327" s="38"/>
      <c r="TF327" s="38"/>
      <c r="TG327" s="38"/>
      <c r="TH327" s="38"/>
      <c r="TI327" s="38"/>
      <c r="TJ327" s="38"/>
      <c r="TK327" s="38"/>
      <c r="TL327" s="38"/>
      <c r="TM327" s="38"/>
      <c r="TN327" s="38"/>
      <c r="TO327" s="38"/>
      <c r="TP327" s="38"/>
      <c r="TQ327" s="38"/>
      <c r="TR327" s="38"/>
      <c r="TS327" s="38"/>
      <c r="TT327" s="38"/>
      <c r="TU327" s="38"/>
      <c r="TV327" s="38"/>
      <c r="TW327" s="38"/>
      <c r="TX327" s="38"/>
      <c r="TY327" s="38"/>
      <c r="TZ327" s="38"/>
      <c r="UA327" s="38"/>
      <c r="UB327" s="38"/>
      <c r="UC327" s="38">
        <v>40</v>
      </c>
      <c r="UD327" s="38"/>
      <c r="UE327" s="38"/>
      <c r="UF327" s="38"/>
      <c r="UG327" s="38"/>
      <c r="UH327" s="38"/>
      <c r="UI327" s="38"/>
      <c r="UJ327" s="38"/>
      <c r="UK327" s="38"/>
      <c r="UL327" s="38"/>
      <c r="UM327" s="38"/>
      <c r="UN327" s="38"/>
      <c r="UO327" s="38"/>
      <c r="UP327" s="38"/>
      <c r="UQ327" s="38"/>
      <c r="UR327" s="38"/>
      <c r="US327" s="38"/>
      <c r="UT327" s="38"/>
      <c r="UU327" s="38"/>
      <c r="UV327" s="38"/>
      <c r="UW327" s="38"/>
      <c r="UX327" s="38"/>
      <c r="UY327" s="38"/>
      <c r="UZ327" s="38"/>
      <c r="VA327" s="38"/>
      <c r="VB327" s="38"/>
      <c r="VC327" s="38"/>
      <c r="VD327" s="38"/>
      <c r="VE327" s="38"/>
      <c r="VF327" s="38"/>
      <c r="VG327" s="38"/>
      <c r="VH327" s="38"/>
      <c r="VI327" s="38"/>
      <c r="VJ327" s="38"/>
      <c r="VK327" s="38"/>
      <c r="VL327" s="38"/>
      <c r="VM327" s="38"/>
      <c r="VN327" s="38"/>
      <c r="VO327" s="38"/>
      <c r="VP327" s="38"/>
      <c r="VQ327" s="38"/>
      <c r="VR327" s="38"/>
      <c r="VS327" s="38"/>
      <c r="VT327" s="38"/>
      <c r="VU327" s="38"/>
      <c r="VV327" s="38"/>
      <c r="VW327" s="38"/>
      <c r="VX327" s="38"/>
      <c r="VY327" s="38"/>
      <c r="VZ327" s="38"/>
      <c r="WA327" s="38"/>
      <c r="WB327" s="38"/>
      <c r="WC327" s="38"/>
      <c r="WD327" s="38"/>
      <c r="WE327" s="38"/>
      <c r="WF327" s="38"/>
      <c r="WG327" s="38"/>
      <c r="WH327" s="38"/>
      <c r="WI327" s="38"/>
      <c r="WJ327" s="38"/>
      <c r="WK327" s="38"/>
      <c r="WL327" s="38"/>
      <c r="WM327" s="38"/>
      <c r="WN327" s="38"/>
      <c r="WO327" s="38"/>
      <c r="WP327" s="38"/>
      <c r="WQ327" s="38"/>
      <c r="WR327" s="38"/>
      <c r="WS327" s="38"/>
      <c r="WT327" s="38"/>
      <c r="WU327" s="38"/>
      <c r="WV327" s="38"/>
      <c r="WW327" s="38"/>
      <c r="WX327" s="38"/>
      <c r="WY327" s="38"/>
      <c r="WZ327" s="38"/>
      <c r="XA327" s="38"/>
      <c r="XB327" s="38"/>
      <c r="XC327" s="38"/>
      <c r="XD327" s="38"/>
      <c r="XE327" s="38"/>
      <c r="XF327" s="38"/>
      <c r="XG327" s="38"/>
      <c r="XH327" s="38"/>
      <c r="XI327" s="38"/>
      <c r="XJ327" s="38"/>
      <c r="XK327" s="38"/>
      <c r="XL327" s="38"/>
      <c r="XM327" s="38"/>
      <c r="XN327" s="38"/>
      <c r="XO327" s="38"/>
      <c r="XP327" s="38"/>
      <c r="XQ327" s="38"/>
      <c r="XR327" s="38"/>
      <c r="XS327" s="38"/>
      <c r="XT327" s="38"/>
      <c r="XU327" s="38"/>
      <c r="XV327" s="38"/>
      <c r="XW327" s="38"/>
      <c r="XX327" s="38"/>
      <c r="XY327" s="38"/>
      <c r="XZ327" s="38"/>
      <c r="YA327" s="38"/>
      <c r="YB327" s="38"/>
      <c r="YC327" s="38"/>
      <c r="YD327" s="38"/>
      <c r="YE327" s="38"/>
      <c r="YF327" s="38"/>
      <c r="YG327" s="38"/>
      <c r="YH327" s="38"/>
      <c r="YI327" s="38"/>
      <c r="YJ327" s="38"/>
      <c r="YK327" s="38"/>
      <c r="YL327" s="38"/>
      <c r="YM327" s="38"/>
      <c r="YN327" s="38"/>
      <c r="YO327" s="38"/>
      <c r="YP327" s="38"/>
      <c r="YQ327" s="38">
        <v>160</v>
      </c>
      <c r="YR327" s="38"/>
      <c r="YS327" s="38"/>
      <c r="YT327" s="38"/>
      <c r="YU327" s="38"/>
      <c r="YV327" s="38"/>
      <c r="YW327" s="38"/>
      <c r="YX327" s="38"/>
      <c r="YY327" s="38"/>
      <c r="YZ327" s="38"/>
      <c r="ZA327" s="38"/>
      <c r="ZB327" s="38"/>
      <c r="ZC327" s="38"/>
      <c r="ZD327" s="38"/>
      <c r="ZE327" s="38"/>
      <c r="ZF327" s="38"/>
      <c r="ZG327" s="38"/>
      <c r="ZH327" s="38"/>
      <c r="ZI327" s="38"/>
      <c r="ZJ327" s="38">
        <v>40</v>
      </c>
      <c r="ZK327" s="38"/>
      <c r="ZL327" s="38"/>
      <c r="ZM327" s="38"/>
      <c r="ZN327" s="38"/>
      <c r="ZO327" s="38"/>
      <c r="ZP327" s="38"/>
      <c r="ZQ327" s="38"/>
      <c r="ZR327" s="38"/>
      <c r="ZS327" s="38"/>
      <c r="ZT327" s="38">
        <v>120</v>
      </c>
      <c r="ZU327" s="38"/>
      <c r="ZV327" s="38"/>
      <c r="ZW327" s="38"/>
      <c r="ZX327" s="38"/>
      <c r="ZY327" s="38"/>
      <c r="ZZ327" s="38"/>
      <c r="AAA327" s="38"/>
      <c r="AAB327" s="38"/>
      <c r="AAC327" s="38"/>
      <c r="AAD327" s="38"/>
      <c r="AAE327" s="38"/>
      <c r="AAF327" s="38"/>
      <c r="AAG327" s="38"/>
      <c r="AAH327" s="38"/>
      <c r="AAI327" s="38"/>
      <c r="AAJ327" s="31">
        <f t="shared" si="34"/>
        <v>0</v>
      </c>
    </row>
    <row r="328" spans="1:736" s="5" customFormat="1" x14ac:dyDescent="0.25">
      <c r="A328" s="62" t="s">
        <v>56</v>
      </c>
      <c r="B328" s="77">
        <f t="shared" si="35"/>
        <v>0</v>
      </c>
      <c r="C328" s="69">
        <v>25</v>
      </c>
      <c r="D328" s="76">
        <v>43227</v>
      </c>
      <c r="E328" s="85">
        <v>19.260000000000002</v>
      </c>
      <c r="F328" s="85">
        <f t="shared" si="36"/>
        <v>0</v>
      </c>
      <c r="G328" s="77">
        <v>25</v>
      </c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  <c r="AL328" s="38"/>
      <c r="AM328" s="38"/>
      <c r="AN328" s="38"/>
      <c r="AO328" s="38"/>
      <c r="AP328" s="38"/>
      <c r="AQ328" s="38"/>
      <c r="AR328" s="38"/>
      <c r="AS328" s="38"/>
      <c r="AT328" s="38"/>
      <c r="AU328" s="38"/>
      <c r="AV328" s="38"/>
      <c r="AW328" s="38"/>
      <c r="AX328" s="38"/>
      <c r="AY328" s="38"/>
      <c r="AZ328" s="38"/>
      <c r="BA328" s="38"/>
      <c r="BB328" s="38"/>
      <c r="BC328" s="38"/>
      <c r="BD328" s="38"/>
      <c r="BE328" s="38"/>
      <c r="BF328" s="38"/>
      <c r="BG328" s="38"/>
      <c r="BH328" s="38"/>
      <c r="BI328" s="38"/>
      <c r="BJ328" s="38"/>
      <c r="BK328" s="38"/>
      <c r="BL328" s="38"/>
      <c r="BM328" s="38"/>
      <c r="BN328" s="38"/>
      <c r="BO328" s="38"/>
      <c r="BP328" s="38"/>
      <c r="BQ328" s="38"/>
      <c r="BR328" s="38"/>
      <c r="BS328" s="38"/>
      <c r="BT328" s="38"/>
      <c r="BU328" s="38"/>
      <c r="BV328" s="38"/>
      <c r="BW328" s="38"/>
      <c r="BX328" s="38"/>
      <c r="BY328" s="38"/>
      <c r="BZ328" s="38"/>
      <c r="CA328" s="38"/>
      <c r="CB328" s="38"/>
      <c r="CC328" s="38"/>
      <c r="CD328" s="38"/>
      <c r="CE328" s="38"/>
      <c r="CF328" s="38"/>
      <c r="CG328" s="38"/>
      <c r="CH328" s="38"/>
      <c r="CI328" s="38"/>
      <c r="CJ328" s="38"/>
      <c r="CK328" s="38"/>
      <c r="CL328" s="38"/>
      <c r="CM328" s="38"/>
      <c r="CN328" s="38"/>
      <c r="CO328" s="38"/>
      <c r="CP328" s="38"/>
      <c r="CQ328" s="38"/>
      <c r="CR328" s="38"/>
      <c r="CS328" s="38"/>
      <c r="CT328" s="38"/>
      <c r="CU328" s="38"/>
      <c r="CV328" s="38"/>
      <c r="CW328" s="38"/>
      <c r="CX328" s="38"/>
      <c r="CY328" s="38"/>
      <c r="CZ328" s="38"/>
      <c r="DA328" s="38"/>
      <c r="DB328" s="38"/>
      <c r="DC328" s="38"/>
      <c r="DD328" s="38"/>
      <c r="DE328" s="38"/>
      <c r="DF328" s="38"/>
      <c r="DG328" s="38"/>
      <c r="DH328" s="38"/>
      <c r="DI328" s="38">
        <v>25</v>
      </c>
      <c r="DJ328" s="38"/>
      <c r="DK328" s="38"/>
      <c r="DL328" s="38"/>
      <c r="DM328" s="38"/>
      <c r="DN328" s="38"/>
      <c r="DO328" s="38"/>
      <c r="DP328" s="38"/>
      <c r="DQ328" s="38"/>
      <c r="DR328" s="38"/>
      <c r="DS328" s="38"/>
      <c r="DT328" s="38"/>
      <c r="DU328" s="38"/>
      <c r="DV328" s="38"/>
      <c r="DW328" s="38"/>
      <c r="DX328" s="38"/>
      <c r="DY328" s="38"/>
      <c r="DZ328" s="38">
        <v>75</v>
      </c>
      <c r="EA328" s="38"/>
      <c r="EB328" s="38">
        <v>15</v>
      </c>
      <c r="EC328" s="38">
        <v>10</v>
      </c>
      <c r="ED328" s="38"/>
      <c r="EE328" s="38"/>
      <c r="EF328" s="38"/>
      <c r="EG328" s="38"/>
      <c r="EH328" s="38"/>
      <c r="EI328" s="38"/>
      <c r="EJ328" s="38"/>
      <c r="EK328" s="38"/>
      <c r="EL328" s="38"/>
      <c r="EM328" s="38"/>
      <c r="EN328" s="38"/>
      <c r="EO328" s="38"/>
      <c r="EP328" s="38"/>
      <c r="EQ328" s="38"/>
      <c r="ER328" s="38"/>
      <c r="ES328" s="38"/>
      <c r="ET328" s="38"/>
      <c r="EU328" s="38"/>
      <c r="EV328" s="38"/>
      <c r="EW328" s="38"/>
      <c r="EX328" s="38"/>
      <c r="EY328" s="38"/>
      <c r="EZ328" s="38">
        <v>25</v>
      </c>
      <c r="FA328" s="38"/>
      <c r="FB328" s="38"/>
      <c r="FC328" s="38"/>
      <c r="FD328" s="38"/>
      <c r="FE328" s="38"/>
      <c r="FF328" s="38"/>
      <c r="FG328" s="38"/>
      <c r="FH328" s="38"/>
      <c r="FI328" s="38"/>
      <c r="FJ328" s="38"/>
      <c r="FK328" s="38"/>
      <c r="FL328" s="38"/>
      <c r="FM328" s="38"/>
      <c r="FN328" s="38"/>
      <c r="FO328" s="38"/>
      <c r="FP328" s="38"/>
      <c r="FQ328" s="38"/>
      <c r="FR328" s="38"/>
      <c r="FS328" s="38"/>
      <c r="FT328" s="38"/>
      <c r="FU328" s="38"/>
      <c r="FV328" s="38"/>
      <c r="FW328" s="38"/>
      <c r="FX328" s="38"/>
      <c r="FY328" s="38"/>
      <c r="FZ328" s="38"/>
      <c r="GA328" s="38"/>
      <c r="GB328" s="38"/>
      <c r="GC328" s="38"/>
      <c r="GD328" s="38">
        <v>25</v>
      </c>
      <c r="GE328" s="38"/>
      <c r="GF328" s="38"/>
      <c r="GG328" s="38"/>
      <c r="GH328" s="38"/>
      <c r="GI328" s="38"/>
      <c r="GJ328" s="38"/>
      <c r="GK328" s="38"/>
      <c r="GL328" s="38"/>
      <c r="GM328" s="38"/>
      <c r="GN328" s="38"/>
      <c r="GO328" s="38"/>
      <c r="GP328" s="38"/>
      <c r="GQ328" s="38"/>
      <c r="GR328" s="38"/>
      <c r="GS328" s="38"/>
      <c r="GT328" s="38"/>
      <c r="GU328" s="38"/>
      <c r="GV328" s="38"/>
      <c r="GW328" s="38"/>
      <c r="GX328" s="38"/>
      <c r="GY328" s="38"/>
      <c r="GZ328" s="38"/>
      <c r="HA328" s="38"/>
      <c r="HB328" s="38"/>
      <c r="HC328" s="38"/>
      <c r="HD328" s="38"/>
      <c r="HE328" s="38"/>
      <c r="HF328" s="38"/>
      <c r="HG328" s="38"/>
      <c r="HH328" s="38"/>
      <c r="HI328" s="38"/>
      <c r="HJ328" s="38"/>
      <c r="HK328" s="38"/>
      <c r="HL328" s="38"/>
      <c r="HM328" s="38"/>
      <c r="HN328" s="38"/>
      <c r="HO328" s="38"/>
      <c r="HP328" s="38"/>
      <c r="HQ328" s="38"/>
      <c r="HR328" s="38"/>
      <c r="HS328" s="38"/>
      <c r="HT328" s="38"/>
      <c r="HU328" s="38"/>
      <c r="HV328" s="38"/>
      <c r="HW328" s="38"/>
      <c r="HX328" s="38"/>
      <c r="HY328" s="38"/>
      <c r="HZ328" s="38">
        <v>150</v>
      </c>
      <c r="IA328" s="38"/>
      <c r="IB328" s="38"/>
      <c r="IC328" s="38"/>
      <c r="ID328" s="38">
        <v>25</v>
      </c>
      <c r="IE328" s="38"/>
      <c r="IF328" s="38"/>
      <c r="IG328" s="38"/>
      <c r="IH328" s="38"/>
      <c r="II328" s="38"/>
      <c r="IJ328" s="38"/>
      <c r="IK328" s="38"/>
      <c r="IL328" s="38"/>
      <c r="IM328" s="38"/>
      <c r="IN328" s="38"/>
      <c r="IO328" s="38"/>
      <c r="IP328" s="38"/>
      <c r="IQ328" s="38"/>
      <c r="IR328" s="38"/>
      <c r="IS328" s="38"/>
      <c r="IT328" s="38"/>
      <c r="IU328" s="38"/>
      <c r="IV328" s="38"/>
      <c r="IW328" s="38"/>
      <c r="IX328" s="38"/>
      <c r="IY328" s="38"/>
      <c r="IZ328" s="38"/>
      <c r="JA328" s="38"/>
      <c r="JB328" s="38"/>
      <c r="JC328" s="38"/>
      <c r="JD328" s="38"/>
      <c r="JE328" s="38"/>
      <c r="JF328" s="38"/>
      <c r="JG328" s="38"/>
      <c r="JH328" s="38"/>
      <c r="JI328" s="38"/>
      <c r="JJ328" s="38"/>
      <c r="JK328" s="38"/>
      <c r="JL328" s="38"/>
      <c r="JM328" s="38"/>
      <c r="JN328" s="38"/>
      <c r="JO328" s="38"/>
      <c r="JP328" s="38"/>
      <c r="JQ328" s="38"/>
      <c r="JR328" s="38"/>
      <c r="JS328" s="38"/>
      <c r="JT328" s="38"/>
      <c r="JU328" s="38"/>
      <c r="JV328" s="38"/>
      <c r="JW328" s="38"/>
      <c r="JX328" s="38"/>
      <c r="JY328" s="38"/>
      <c r="JZ328" s="38"/>
      <c r="KA328" s="38"/>
      <c r="KB328" s="38"/>
      <c r="KC328" s="38"/>
      <c r="KD328" s="38"/>
      <c r="KE328" s="38">
        <v>15</v>
      </c>
      <c r="KF328" s="38"/>
      <c r="KG328" s="38"/>
      <c r="KH328" s="38"/>
      <c r="KI328" s="38"/>
      <c r="KJ328" s="38"/>
      <c r="KK328" s="38"/>
      <c r="KL328" s="38"/>
      <c r="KM328" s="38"/>
      <c r="KN328" s="38"/>
      <c r="KO328" s="38"/>
      <c r="KP328" s="38"/>
      <c r="KQ328" s="38"/>
      <c r="KR328" s="38"/>
      <c r="KS328" s="38"/>
      <c r="KT328" s="38"/>
      <c r="KU328" s="38"/>
      <c r="KV328" s="38"/>
      <c r="KW328" s="38"/>
      <c r="KX328" s="38"/>
      <c r="KY328" s="38"/>
      <c r="KZ328" s="38"/>
      <c r="LA328" s="38"/>
      <c r="LB328" s="38"/>
      <c r="LC328" s="38"/>
      <c r="LD328" s="38"/>
      <c r="LE328" s="38">
        <v>10</v>
      </c>
      <c r="LF328" s="38"/>
      <c r="LG328" s="38"/>
      <c r="LH328" s="38"/>
      <c r="LI328" s="38"/>
      <c r="LJ328" s="38"/>
      <c r="LK328" s="38"/>
      <c r="LL328" s="38"/>
      <c r="LM328" s="38"/>
      <c r="LN328" s="38"/>
      <c r="LO328" s="38"/>
      <c r="LP328" s="38"/>
      <c r="LQ328" s="38"/>
      <c r="LR328" s="38"/>
      <c r="LS328" s="38"/>
      <c r="LT328" s="38"/>
      <c r="LU328" s="38"/>
      <c r="LV328" s="38"/>
      <c r="LW328" s="38"/>
      <c r="LX328" s="38"/>
      <c r="LY328" s="38"/>
      <c r="LZ328" s="38"/>
      <c r="MA328" s="38"/>
      <c r="MB328" s="38"/>
      <c r="MC328" s="38"/>
      <c r="MD328" s="38"/>
      <c r="ME328" s="38"/>
      <c r="MF328" s="38"/>
      <c r="MG328" s="38"/>
      <c r="MH328" s="38"/>
      <c r="MI328" s="38"/>
      <c r="MJ328" s="38"/>
      <c r="MK328" s="38"/>
      <c r="ML328" s="38"/>
      <c r="MM328" s="38"/>
      <c r="MN328" s="38"/>
      <c r="MO328" s="38"/>
      <c r="MP328" s="38"/>
      <c r="MQ328" s="38"/>
      <c r="MR328" s="38"/>
      <c r="MS328" s="38"/>
      <c r="MT328" s="38"/>
      <c r="MU328" s="38"/>
      <c r="MV328" s="38"/>
      <c r="MW328" s="38"/>
      <c r="MX328" s="38"/>
      <c r="MY328" s="38"/>
      <c r="MZ328" s="38"/>
      <c r="NA328" s="38"/>
      <c r="NB328" s="38"/>
      <c r="NC328" s="38"/>
      <c r="ND328" s="38"/>
      <c r="NE328" s="38"/>
      <c r="NF328" s="38"/>
      <c r="NG328" s="38"/>
      <c r="NH328" s="38"/>
      <c r="NI328" s="38"/>
      <c r="NJ328" s="38"/>
      <c r="NK328" s="38"/>
      <c r="NL328" s="38"/>
      <c r="NM328" s="38"/>
      <c r="NN328" s="38">
        <v>25</v>
      </c>
      <c r="NO328" s="38"/>
      <c r="NP328" s="38"/>
      <c r="NQ328" s="38"/>
      <c r="NR328" s="38"/>
      <c r="NS328" s="38"/>
      <c r="NT328" s="38"/>
      <c r="NU328" s="38"/>
      <c r="NV328" s="38"/>
      <c r="NW328" s="38"/>
      <c r="NX328" s="38"/>
      <c r="NY328" s="38"/>
      <c r="NZ328" s="38"/>
      <c r="OA328" s="38"/>
      <c r="OB328" s="38"/>
      <c r="OC328" s="38"/>
      <c r="OD328" s="38"/>
      <c r="OE328" s="38"/>
      <c r="OF328" s="38"/>
      <c r="OG328" s="38"/>
      <c r="OH328" s="38"/>
      <c r="OI328" s="38"/>
      <c r="OJ328" s="38"/>
      <c r="OK328" s="38"/>
      <c r="OL328" s="38"/>
      <c r="OM328" s="38"/>
      <c r="ON328" s="38"/>
      <c r="OO328" s="38"/>
      <c r="OP328" s="38"/>
      <c r="OQ328" s="38"/>
      <c r="OR328" s="38"/>
      <c r="OS328" s="38"/>
      <c r="OT328" s="38"/>
      <c r="OU328" s="38"/>
      <c r="OV328" s="38"/>
      <c r="OW328" s="38">
        <v>25</v>
      </c>
      <c r="OX328" s="38"/>
      <c r="OY328" s="38"/>
      <c r="OZ328" s="38"/>
      <c r="PA328" s="38"/>
      <c r="PB328" s="38"/>
      <c r="PC328" s="38"/>
      <c r="PD328" s="38"/>
      <c r="PE328" s="38"/>
      <c r="PF328" s="38"/>
      <c r="PG328" s="38"/>
      <c r="PH328" s="38"/>
      <c r="PI328" s="38"/>
      <c r="PJ328" s="38"/>
      <c r="PK328" s="38"/>
      <c r="PL328" s="38"/>
      <c r="PM328" s="38"/>
      <c r="PN328" s="38"/>
      <c r="PO328" s="38"/>
      <c r="PP328" s="38"/>
      <c r="PQ328" s="38"/>
      <c r="PR328" s="38"/>
      <c r="PS328" s="38"/>
      <c r="PT328" s="38"/>
      <c r="PU328" s="38"/>
      <c r="PV328" s="38"/>
      <c r="PW328" s="38"/>
      <c r="PX328" s="38"/>
      <c r="PY328" s="38"/>
      <c r="PZ328" s="38"/>
      <c r="QA328" s="38"/>
      <c r="QB328" s="38"/>
      <c r="QC328" s="38"/>
      <c r="QD328" s="38"/>
      <c r="QE328" s="38"/>
      <c r="QF328" s="38"/>
      <c r="QG328" s="38">
        <v>25</v>
      </c>
      <c r="QH328" s="38"/>
      <c r="QI328" s="38"/>
      <c r="QJ328" s="38"/>
      <c r="QK328" s="38"/>
      <c r="QL328" s="38"/>
      <c r="QM328" s="38"/>
      <c r="QN328" s="38"/>
      <c r="QO328" s="38"/>
      <c r="QP328" s="38"/>
      <c r="QQ328" s="38"/>
      <c r="QR328" s="38"/>
      <c r="QS328" s="38"/>
      <c r="QT328" s="38"/>
      <c r="QU328" s="38"/>
      <c r="QV328" s="38"/>
      <c r="QW328" s="38"/>
      <c r="QX328" s="38"/>
      <c r="QY328" s="38"/>
      <c r="QZ328" s="38"/>
      <c r="RA328" s="38"/>
      <c r="RB328" s="38"/>
      <c r="RC328" s="38"/>
      <c r="RD328" s="38"/>
      <c r="RE328" s="38"/>
      <c r="RF328" s="38"/>
      <c r="RG328" s="38"/>
      <c r="RH328" s="38"/>
      <c r="RI328" s="38"/>
      <c r="RJ328" s="38">
        <v>25</v>
      </c>
      <c r="RK328" s="38"/>
      <c r="RL328" s="38"/>
      <c r="RM328" s="38"/>
      <c r="RN328" s="38"/>
      <c r="RO328" s="38"/>
      <c r="RP328" s="38"/>
      <c r="RQ328" s="38"/>
      <c r="RR328" s="38"/>
      <c r="RS328" s="38"/>
      <c r="RT328" s="38"/>
      <c r="RU328" s="38"/>
      <c r="RV328" s="38"/>
      <c r="RW328" s="38"/>
      <c r="RX328" s="38"/>
      <c r="RY328" s="38"/>
      <c r="RZ328" s="38"/>
      <c r="SA328" s="38"/>
      <c r="SB328" s="38"/>
      <c r="SC328" s="38"/>
      <c r="SD328" s="38"/>
      <c r="SE328" s="38"/>
      <c r="SF328" s="38"/>
      <c r="SG328" s="38"/>
      <c r="SH328" s="38"/>
      <c r="SI328" s="38"/>
      <c r="SJ328" s="38"/>
      <c r="SK328" s="38"/>
      <c r="SL328" s="38"/>
      <c r="SM328" s="38"/>
      <c r="SN328" s="38"/>
      <c r="SO328" s="38"/>
      <c r="SP328" s="38"/>
      <c r="SQ328" s="38"/>
      <c r="SR328" s="38"/>
      <c r="SS328" s="38"/>
      <c r="ST328" s="38"/>
      <c r="SU328" s="38"/>
      <c r="SV328" s="38"/>
      <c r="SW328" s="38"/>
      <c r="SX328" s="38"/>
      <c r="SY328" s="38"/>
      <c r="SZ328" s="38"/>
      <c r="TA328" s="38"/>
      <c r="TB328" s="38"/>
      <c r="TC328" s="38"/>
      <c r="TD328" s="38"/>
      <c r="TE328" s="38"/>
      <c r="TF328" s="38"/>
      <c r="TG328" s="38"/>
      <c r="TH328" s="38"/>
      <c r="TI328" s="38"/>
      <c r="TJ328" s="38"/>
      <c r="TK328" s="38"/>
      <c r="TL328" s="38"/>
      <c r="TM328" s="38"/>
      <c r="TN328" s="38"/>
      <c r="TO328" s="38"/>
      <c r="TP328" s="38"/>
      <c r="TQ328" s="38"/>
      <c r="TR328" s="38"/>
      <c r="TS328" s="38"/>
      <c r="TT328" s="38"/>
      <c r="TU328" s="38"/>
      <c r="TV328" s="38"/>
      <c r="TW328" s="38"/>
      <c r="TX328" s="38"/>
      <c r="TY328" s="38"/>
      <c r="TZ328" s="38"/>
      <c r="UA328" s="38"/>
      <c r="UB328" s="38"/>
      <c r="UC328" s="38"/>
      <c r="UD328" s="38"/>
      <c r="UE328" s="38"/>
      <c r="UF328" s="38"/>
      <c r="UG328" s="38"/>
      <c r="UH328" s="38"/>
      <c r="UI328" s="38"/>
      <c r="UJ328" s="38"/>
      <c r="UK328" s="38"/>
      <c r="UL328" s="38"/>
      <c r="UM328" s="38"/>
      <c r="UN328" s="38"/>
      <c r="UO328" s="38"/>
      <c r="UP328" s="38"/>
      <c r="UQ328" s="38"/>
      <c r="UR328" s="38"/>
      <c r="US328" s="38"/>
      <c r="UT328" s="38"/>
      <c r="UU328" s="38"/>
      <c r="UV328" s="38"/>
      <c r="UW328" s="38"/>
      <c r="UX328" s="38"/>
      <c r="UY328" s="38"/>
      <c r="UZ328" s="38"/>
      <c r="VA328" s="38"/>
      <c r="VB328" s="38"/>
      <c r="VC328" s="38"/>
      <c r="VD328" s="38"/>
      <c r="VE328" s="38"/>
      <c r="VF328" s="38"/>
      <c r="VG328" s="38"/>
      <c r="VH328" s="38"/>
      <c r="VI328" s="38"/>
      <c r="VJ328" s="38"/>
      <c r="VK328" s="38"/>
      <c r="VL328" s="38"/>
      <c r="VM328" s="38"/>
      <c r="VN328" s="38"/>
      <c r="VO328" s="38"/>
      <c r="VP328" s="38"/>
      <c r="VQ328" s="38"/>
      <c r="VR328" s="38"/>
      <c r="VS328" s="38"/>
      <c r="VT328" s="38"/>
      <c r="VU328" s="38"/>
      <c r="VV328" s="38"/>
      <c r="VW328" s="38"/>
      <c r="VX328" s="38"/>
      <c r="VY328" s="38"/>
      <c r="VZ328" s="38"/>
      <c r="WA328" s="38"/>
      <c r="WB328" s="38"/>
      <c r="WC328" s="38"/>
      <c r="WD328" s="38"/>
      <c r="WE328" s="38"/>
      <c r="WF328" s="38"/>
      <c r="WG328" s="38"/>
      <c r="WH328" s="38"/>
      <c r="WI328" s="38"/>
      <c r="WJ328" s="38"/>
      <c r="WK328" s="38"/>
      <c r="WL328" s="38"/>
      <c r="WM328" s="38"/>
      <c r="WN328" s="38"/>
      <c r="WO328" s="38"/>
      <c r="WP328" s="38"/>
      <c r="WQ328" s="38"/>
      <c r="WR328" s="38"/>
      <c r="WS328" s="38"/>
      <c r="WT328" s="38"/>
      <c r="WU328" s="38"/>
      <c r="WV328" s="38"/>
      <c r="WW328" s="38"/>
      <c r="WX328" s="38"/>
      <c r="WY328" s="38"/>
      <c r="WZ328" s="38"/>
      <c r="XA328" s="38"/>
      <c r="XB328" s="38"/>
      <c r="XC328" s="38"/>
      <c r="XD328" s="38"/>
      <c r="XE328" s="38"/>
      <c r="XF328" s="38"/>
      <c r="XG328" s="38"/>
      <c r="XH328" s="38"/>
      <c r="XI328" s="38"/>
      <c r="XJ328" s="38"/>
      <c r="XK328" s="38"/>
      <c r="XL328" s="38"/>
      <c r="XM328" s="38"/>
      <c r="XN328" s="38"/>
      <c r="XO328" s="38"/>
      <c r="XP328" s="38"/>
      <c r="XQ328" s="38"/>
      <c r="XR328" s="38"/>
      <c r="XS328" s="38"/>
      <c r="XT328" s="38"/>
      <c r="XU328" s="38"/>
      <c r="XV328" s="38"/>
      <c r="XW328" s="38"/>
      <c r="XX328" s="38"/>
      <c r="XY328" s="38"/>
      <c r="XZ328" s="38"/>
      <c r="YA328" s="38"/>
      <c r="YB328" s="38"/>
      <c r="YC328" s="38"/>
      <c r="YD328" s="38"/>
      <c r="YE328" s="38"/>
      <c r="YF328" s="38"/>
      <c r="YG328" s="38"/>
      <c r="YH328" s="38"/>
      <c r="YI328" s="38"/>
      <c r="YJ328" s="38"/>
      <c r="YK328" s="38"/>
      <c r="YL328" s="38"/>
      <c r="YM328" s="38"/>
      <c r="YN328" s="38"/>
      <c r="YO328" s="38"/>
      <c r="YP328" s="38"/>
      <c r="YQ328" s="38"/>
      <c r="YR328" s="38"/>
      <c r="YS328" s="38"/>
      <c r="YT328" s="38"/>
      <c r="YU328" s="38"/>
      <c r="YV328" s="38"/>
      <c r="YW328" s="38"/>
      <c r="YX328" s="38"/>
      <c r="YY328" s="38"/>
      <c r="YZ328" s="38"/>
      <c r="ZA328" s="38"/>
      <c r="ZB328" s="38"/>
      <c r="ZC328" s="38"/>
      <c r="ZD328" s="38"/>
      <c r="ZE328" s="38"/>
      <c r="ZF328" s="38"/>
      <c r="ZG328" s="38"/>
      <c r="ZH328" s="38"/>
      <c r="ZI328" s="38"/>
      <c r="ZJ328" s="38"/>
      <c r="ZK328" s="38"/>
      <c r="ZL328" s="38"/>
      <c r="ZM328" s="38"/>
      <c r="ZN328" s="38"/>
      <c r="ZO328" s="38"/>
      <c r="ZP328" s="38"/>
      <c r="ZQ328" s="38"/>
      <c r="ZR328" s="38"/>
      <c r="ZS328" s="38"/>
      <c r="ZT328" s="38"/>
      <c r="ZU328" s="38"/>
      <c r="ZV328" s="38"/>
      <c r="ZW328" s="38"/>
      <c r="ZX328" s="38"/>
      <c r="ZY328" s="38"/>
      <c r="ZZ328" s="38"/>
      <c r="AAA328" s="38"/>
      <c r="AAB328" s="38"/>
      <c r="AAC328" s="38"/>
      <c r="AAD328" s="38"/>
      <c r="AAE328" s="38"/>
      <c r="AAF328" s="38"/>
      <c r="AAG328" s="38"/>
      <c r="AAH328" s="38"/>
      <c r="AAI328" s="38"/>
      <c r="AAJ328" s="31">
        <f t="shared" si="34"/>
        <v>0</v>
      </c>
    </row>
    <row r="329" spans="1:736" s="5" customFormat="1" x14ac:dyDescent="0.25">
      <c r="A329" s="62" t="s">
        <v>56</v>
      </c>
      <c r="B329" s="77">
        <f t="shared" si="35"/>
        <v>50</v>
      </c>
      <c r="C329" s="69">
        <v>25</v>
      </c>
      <c r="D329" s="76">
        <v>43341</v>
      </c>
      <c r="E329" s="85">
        <v>19.43</v>
      </c>
      <c r="F329" s="85">
        <f t="shared" si="36"/>
        <v>971.5</v>
      </c>
      <c r="G329" s="77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  <c r="AL329" s="38"/>
      <c r="AM329" s="38"/>
      <c r="AN329" s="38"/>
      <c r="AO329" s="38"/>
      <c r="AP329" s="38"/>
      <c r="AQ329" s="38"/>
      <c r="AR329" s="38"/>
      <c r="AS329" s="38"/>
      <c r="AT329" s="38"/>
      <c r="AU329" s="38"/>
      <c r="AV329" s="38"/>
      <c r="AW329" s="38"/>
      <c r="AX329" s="38"/>
      <c r="AY329" s="38"/>
      <c r="AZ329" s="38"/>
      <c r="BA329" s="38"/>
      <c r="BB329" s="38"/>
      <c r="BC329" s="38"/>
      <c r="BD329" s="38"/>
      <c r="BE329" s="38"/>
      <c r="BF329" s="38"/>
      <c r="BG329" s="38"/>
      <c r="BH329" s="38"/>
      <c r="BI329" s="38"/>
      <c r="BJ329" s="38"/>
      <c r="BK329" s="38"/>
      <c r="BL329" s="38"/>
      <c r="BM329" s="38"/>
      <c r="BN329" s="38"/>
      <c r="BO329" s="38"/>
      <c r="BP329" s="38"/>
      <c r="BQ329" s="38"/>
      <c r="BR329" s="38"/>
      <c r="BS329" s="38"/>
      <c r="BT329" s="38"/>
      <c r="BU329" s="38"/>
      <c r="BV329" s="38"/>
      <c r="BW329" s="38"/>
      <c r="BX329" s="38"/>
      <c r="BY329" s="38"/>
      <c r="BZ329" s="38"/>
      <c r="CA329" s="38"/>
      <c r="CB329" s="38"/>
      <c r="CC329" s="38"/>
      <c r="CD329" s="38"/>
      <c r="CE329" s="38"/>
      <c r="CF329" s="38"/>
      <c r="CG329" s="38"/>
      <c r="CH329" s="38"/>
      <c r="CI329" s="38"/>
      <c r="CJ329" s="38"/>
      <c r="CK329" s="38"/>
      <c r="CL329" s="38"/>
      <c r="CM329" s="38"/>
      <c r="CN329" s="38"/>
      <c r="CO329" s="38"/>
      <c r="CP329" s="38"/>
      <c r="CQ329" s="38"/>
      <c r="CR329" s="38"/>
      <c r="CS329" s="38"/>
      <c r="CT329" s="38"/>
      <c r="CU329" s="38"/>
      <c r="CV329" s="38"/>
      <c r="CW329" s="38"/>
      <c r="CX329" s="38"/>
      <c r="CY329" s="38"/>
      <c r="CZ329" s="38"/>
      <c r="DA329" s="38"/>
      <c r="DB329" s="38"/>
      <c r="DC329" s="38"/>
      <c r="DD329" s="38"/>
      <c r="DE329" s="38"/>
      <c r="DF329" s="38"/>
      <c r="DG329" s="38"/>
      <c r="DH329" s="38"/>
      <c r="DI329" s="38"/>
      <c r="DJ329" s="38"/>
      <c r="DK329" s="38"/>
      <c r="DL329" s="38"/>
      <c r="DM329" s="38"/>
      <c r="DN329" s="38"/>
      <c r="DO329" s="38"/>
      <c r="DP329" s="38"/>
      <c r="DQ329" s="38"/>
      <c r="DR329" s="38"/>
      <c r="DS329" s="38"/>
      <c r="DT329" s="38"/>
      <c r="DU329" s="38"/>
      <c r="DV329" s="38"/>
      <c r="DW329" s="38"/>
      <c r="DX329" s="38"/>
      <c r="DY329" s="38"/>
      <c r="DZ329" s="38"/>
      <c r="EA329" s="38"/>
      <c r="EB329" s="38"/>
      <c r="EC329" s="38"/>
      <c r="ED329" s="38"/>
      <c r="EE329" s="38"/>
      <c r="EF329" s="38"/>
      <c r="EG329" s="38"/>
      <c r="EH329" s="38"/>
      <c r="EI329" s="38"/>
      <c r="EJ329" s="38"/>
      <c r="EK329" s="38"/>
      <c r="EL329" s="38"/>
      <c r="EM329" s="38"/>
      <c r="EN329" s="38"/>
      <c r="EO329" s="38"/>
      <c r="EP329" s="38"/>
      <c r="EQ329" s="38"/>
      <c r="ER329" s="38"/>
      <c r="ES329" s="38"/>
      <c r="ET329" s="38"/>
      <c r="EU329" s="38"/>
      <c r="EV329" s="38"/>
      <c r="EW329" s="38"/>
      <c r="EX329" s="38"/>
      <c r="EY329" s="38"/>
      <c r="EZ329" s="38"/>
      <c r="FA329" s="38"/>
      <c r="FB329" s="38"/>
      <c r="FC329" s="38"/>
      <c r="FD329" s="38"/>
      <c r="FE329" s="38"/>
      <c r="FF329" s="38"/>
      <c r="FG329" s="38"/>
      <c r="FH329" s="38"/>
      <c r="FI329" s="38"/>
      <c r="FJ329" s="38"/>
      <c r="FK329" s="38"/>
      <c r="FL329" s="38"/>
      <c r="FM329" s="38"/>
      <c r="FN329" s="38"/>
      <c r="FO329" s="38"/>
      <c r="FP329" s="38"/>
      <c r="FQ329" s="38"/>
      <c r="FR329" s="38"/>
      <c r="FS329" s="38"/>
      <c r="FT329" s="38"/>
      <c r="FU329" s="38"/>
      <c r="FV329" s="38"/>
      <c r="FW329" s="38"/>
      <c r="FX329" s="38"/>
      <c r="FY329" s="38"/>
      <c r="FZ329" s="38"/>
      <c r="GA329" s="38"/>
      <c r="GB329" s="38"/>
      <c r="GC329" s="38"/>
      <c r="GD329" s="38"/>
      <c r="GE329" s="38"/>
      <c r="GF329" s="38"/>
      <c r="GG329" s="38"/>
      <c r="GH329" s="38"/>
      <c r="GI329" s="38"/>
      <c r="GJ329" s="38"/>
      <c r="GK329" s="38"/>
      <c r="GL329" s="38"/>
      <c r="GM329" s="38"/>
      <c r="GN329" s="38"/>
      <c r="GO329" s="38"/>
      <c r="GP329" s="38"/>
      <c r="GQ329" s="38"/>
      <c r="GR329" s="38"/>
      <c r="GS329" s="38"/>
      <c r="GT329" s="38"/>
      <c r="GU329" s="38"/>
      <c r="GV329" s="38"/>
      <c r="GW329" s="38"/>
      <c r="GX329" s="38"/>
      <c r="GY329" s="38"/>
      <c r="GZ329" s="38"/>
      <c r="HA329" s="38"/>
      <c r="HB329" s="38"/>
      <c r="HC329" s="38"/>
      <c r="HD329" s="38"/>
      <c r="HE329" s="38"/>
      <c r="HF329" s="38"/>
      <c r="HG329" s="38"/>
      <c r="HH329" s="38"/>
      <c r="HI329" s="38"/>
      <c r="HJ329" s="38"/>
      <c r="HK329" s="38"/>
      <c r="HL329" s="38"/>
      <c r="HM329" s="38"/>
      <c r="HN329" s="38"/>
      <c r="HO329" s="38"/>
      <c r="HP329" s="38"/>
      <c r="HQ329" s="38"/>
      <c r="HR329" s="38"/>
      <c r="HS329" s="38"/>
      <c r="HT329" s="38"/>
      <c r="HU329" s="38"/>
      <c r="HV329" s="38"/>
      <c r="HW329" s="38"/>
      <c r="HX329" s="38"/>
      <c r="HY329" s="38"/>
      <c r="HZ329" s="38"/>
      <c r="IA329" s="38"/>
      <c r="IB329" s="38"/>
      <c r="IC329" s="38"/>
      <c r="ID329" s="38"/>
      <c r="IE329" s="38"/>
      <c r="IF329" s="38"/>
      <c r="IG329" s="38"/>
      <c r="IH329" s="38"/>
      <c r="II329" s="38"/>
      <c r="IJ329" s="38"/>
      <c r="IK329" s="38"/>
      <c r="IL329" s="38"/>
      <c r="IM329" s="38"/>
      <c r="IN329" s="38"/>
      <c r="IO329" s="38"/>
      <c r="IP329" s="38"/>
      <c r="IQ329" s="38"/>
      <c r="IR329" s="38"/>
      <c r="IS329" s="38"/>
      <c r="IT329" s="38"/>
      <c r="IU329" s="38"/>
      <c r="IV329" s="38"/>
      <c r="IW329" s="38"/>
      <c r="IX329" s="38"/>
      <c r="IY329" s="38"/>
      <c r="IZ329" s="38"/>
      <c r="JA329" s="38"/>
      <c r="JB329" s="38"/>
      <c r="JC329" s="38"/>
      <c r="JD329" s="38"/>
      <c r="JE329" s="38"/>
      <c r="JF329" s="38"/>
      <c r="JG329" s="38"/>
      <c r="JH329" s="38"/>
      <c r="JI329" s="38"/>
      <c r="JJ329" s="38"/>
      <c r="JK329" s="38"/>
      <c r="JL329" s="38"/>
      <c r="JM329" s="38"/>
      <c r="JN329" s="38"/>
      <c r="JO329" s="38"/>
      <c r="JP329" s="38"/>
      <c r="JQ329" s="38"/>
      <c r="JR329" s="38"/>
      <c r="JS329" s="38"/>
      <c r="JT329" s="38"/>
      <c r="JU329" s="38"/>
      <c r="JV329" s="38"/>
      <c r="JW329" s="38"/>
      <c r="JX329" s="38"/>
      <c r="JY329" s="38"/>
      <c r="JZ329" s="38"/>
      <c r="KA329" s="38"/>
      <c r="KB329" s="38"/>
      <c r="KC329" s="38"/>
      <c r="KD329" s="38"/>
      <c r="KE329" s="38"/>
      <c r="KF329" s="38"/>
      <c r="KG329" s="38"/>
      <c r="KH329" s="38"/>
      <c r="KI329" s="38"/>
      <c r="KJ329" s="38"/>
      <c r="KK329" s="38"/>
      <c r="KL329" s="38"/>
      <c r="KM329" s="38"/>
      <c r="KN329" s="38"/>
      <c r="KO329" s="38"/>
      <c r="KP329" s="38"/>
      <c r="KQ329" s="38"/>
      <c r="KR329" s="38"/>
      <c r="KS329" s="38"/>
      <c r="KT329" s="38"/>
      <c r="KU329" s="38"/>
      <c r="KV329" s="38"/>
      <c r="KW329" s="38"/>
      <c r="KX329" s="38"/>
      <c r="KY329" s="38"/>
      <c r="KZ329" s="38"/>
      <c r="LA329" s="38"/>
      <c r="LB329" s="38"/>
      <c r="LC329" s="38"/>
      <c r="LD329" s="38"/>
      <c r="LE329" s="38"/>
      <c r="LF329" s="38"/>
      <c r="LG329" s="38"/>
      <c r="LH329" s="38"/>
      <c r="LI329" s="38"/>
      <c r="LJ329" s="38"/>
      <c r="LK329" s="38"/>
      <c r="LL329" s="38"/>
      <c r="LM329" s="38"/>
      <c r="LN329" s="38"/>
      <c r="LO329" s="38"/>
      <c r="LP329" s="38"/>
      <c r="LQ329" s="38"/>
      <c r="LR329" s="38"/>
      <c r="LS329" s="38"/>
      <c r="LT329" s="38"/>
      <c r="LU329" s="38"/>
      <c r="LV329" s="38"/>
      <c r="LW329" s="38"/>
      <c r="LX329" s="38"/>
      <c r="LY329" s="38"/>
      <c r="LZ329" s="38"/>
      <c r="MA329" s="38"/>
      <c r="MB329" s="38"/>
      <c r="MC329" s="38"/>
      <c r="MD329" s="38"/>
      <c r="ME329" s="38"/>
      <c r="MF329" s="38"/>
      <c r="MG329" s="38"/>
      <c r="MH329" s="38"/>
      <c r="MI329" s="38"/>
      <c r="MJ329" s="38"/>
      <c r="MK329" s="38"/>
      <c r="ML329" s="38"/>
      <c r="MM329" s="38"/>
      <c r="MN329" s="38"/>
      <c r="MO329" s="38"/>
      <c r="MP329" s="38"/>
      <c r="MQ329" s="38"/>
      <c r="MR329" s="38"/>
      <c r="MS329" s="38"/>
      <c r="MT329" s="38"/>
      <c r="MU329" s="38"/>
      <c r="MV329" s="38"/>
      <c r="MW329" s="38"/>
      <c r="MX329" s="38"/>
      <c r="MY329" s="38"/>
      <c r="MZ329" s="38"/>
      <c r="NA329" s="38"/>
      <c r="NB329" s="38"/>
      <c r="NC329" s="38"/>
      <c r="ND329" s="38"/>
      <c r="NE329" s="38"/>
      <c r="NF329" s="38"/>
      <c r="NG329" s="38"/>
      <c r="NH329" s="38"/>
      <c r="NI329" s="38"/>
      <c r="NJ329" s="38"/>
      <c r="NK329" s="38"/>
      <c r="NL329" s="38"/>
      <c r="NM329" s="38"/>
      <c r="NN329" s="38"/>
      <c r="NO329" s="38"/>
      <c r="NP329" s="38"/>
      <c r="NQ329" s="38"/>
      <c r="NR329" s="38"/>
      <c r="NS329" s="38"/>
      <c r="NT329" s="38"/>
      <c r="NU329" s="38"/>
      <c r="NV329" s="38"/>
      <c r="NW329" s="38"/>
      <c r="NX329" s="38"/>
      <c r="NY329" s="38"/>
      <c r="NZ329" s="38"/>
      <c r="OA329" s="38"/>
      <c r="OB329" s="38"/>
      <c r="OC329" s="38"/>
      <c r="OD329" s="38"/>
      <c r="OE329" s="38"/>
      <c r="OF329" s="38"/>
      <c r="OG329" s="38"/>
      <c r="OH329" s="38"/>
      <c r="OI329" s="38"/>
      <c r="OJ329" s="38"/>
      <c r="OK329" s="38"/>
      <c r="OL329" s="38"/>
      <c r="OM329" s="38"/>
      <c r="ON329" s="38"/>
      <c r="OO329" s="38"/>
      <c r="OP329" s="38"/>
      <c r="OQ329" s="38"/>
      <c r="OR329" s="38"/>
      <c r="OS329" s="38"/>
      <c r="OT329" s="38"/>
      <c r="OU329" s="38"/>
      <c r="OV329" s="38"/>
      <c r="OW329" s="38"/>
      <c r="OX329" s="38"/>
      <c r="OY329" s="38"/>
      <c r="OZ329" s="38"/>
      <c r="PA329" s="38"/>
      <c r="PB329" s="38"/>
      <c r="PC329" s="38"/>
      <c r="PD329" s="38"/>
      <c r="PE329" s="38"/>
      <c r="PF329" s="38"/>
      <c r="PG329" s="38"/>
      <c r="PH329" s="38"/>
      <c r="PI329" s="38"/>
      <c r="PJ329" s="38"/>
      <c r="PK329" s="38"/>
      <c r="PL329" s="38"/>
      <c r="PM329" s="38"/>
      <c r="PN329" s="38"/>
      <c r="PO329" s="38"/>
      <c r="PP329" s="38"/>
      <c r="PQ329" s="38"/>
      <c r="PR329" s="38"/>
      <c r="PS329" s="38"/>
      <c r="PT329" s="38"/>
      <c r="PU329" s="38"/>
      <c r="PV329" s="38"/>
      <c r="PW329" s="38"/>
      <c r="PX329" s="38"/>
      <c r="PY329" s="38"/>
      <c r="PZ329" s="38"/>
      <c r="QA329" s="38"/>
      <c r="QB329" s="38"/>
      <c r="QC329" s="38"/>
      <c r="QD329" s="38"/>
      <c r="QE329" s="38"/>
      <c r="QF329" s="38"/>
      <c r="QG329" s="38"/>
      <c r="QH329" s="38">
        <v>17</v>
      </c>
      <c r="QI329" s="38"/>
      <c r="QJ329" s="38"/>
      <c r="QK329" s="38"/>
      <c r="QL329" s="38"/>
      <c r="QM329" s="38"/>
      <c r="QN329" s="38"/>
      <c r="QO329" s="38"/>
      <c r="QP329" s="38"/>
      <c r="QQ329" s="38"/>
      <c r="QR329" s="38"/>
      <c r="QS329" s="38"/>
      <c r="QT329" s="38"/>
      <c r="QU329" s="38"/>
      <c r="QV329" s="38"/>
      <c r="QW329" s="38"/>
      <c r="QX329" s="38"/>
      <c r="QY329" s="38"/>
      <c r="QZ329" s="38"/>
      <c r="RA329" s="38"/>
      <c r="RB329" s="38"/>
      <c r="RC329" s="38"/>
      <c r="RD329" s="38"/>
      <c r="RE329" s="38"/>
      <c r="RF329" s="38"/>
      <c r="RG329" s="38">
        <v>100</v>
      </c>
      <c r="RH329" s="38"/>
      <c r="RI329" s="38"/>
      <c r="RJ329" s="38"/>
      <c r="RK329" s="38"/>
      <c r="RL329" s="38"/>
      <c r="RM329" s="38"/>
      <c r="RN329" s="38"/>
      <c r="RO329" s="38"/>
      <c r="RP329" s="38"/>
      <c r="RQ329" s="38"/>
      <c r="RR329" s="38"/>
      <c r="RS329" s="38"/>
      <c r="RT329" s="38"/>
      <c r="RU329" s="38"/>
      <c r="RV329" s="38"/>
      <c r="RW329" s="38"/>
      <c r="RX329" s="38"/>
      <c r="RY329" s="38"/>
      <c r="RZ329" s="38"/>
      <c r="SA329" s="38"/>
      <c r="SB329" s="38"/>
      <c r="SC329" s="38"/>
      <c r="SD329" s="38"/>
      <c r="SE329" s="38"/>
      <c r="SF329" s="38"/>
      <c r="SG329" s="38"/>
      <c r="SH329" s="38"/>
      <c r="SI329" s="38"/>
      <c r="SJ329" s="38"/>
      <c r="SK329" s="38"/>
      <c r="SL329" s="38"/>
      <c r="SM329" s="38"/>
      <c r="SN329" s="38"/>
      <c r="SO329" s="38"/>
      <c r="SP329" s="38"/>
      <c r="SQ329" s="38"/>
      <c r="SR329" s="38"/>
      <c r="SS329" s="38"/>
      <c r="ST329" s="38"/>
      <c r="SU329" s="38"/>
      <c r="SV329" s="38"/>
      <c r="SW329" s="38"/>
      <c r="SX329" s="38"/>
      <c r="SY329" s="38"/>
      <c r="SZ329" s="38"/>
      <c r="TA329" s="38"/>
      <c r="TB329" s="38"/>
      <c r="TC329" s="38">
        <v>25</v>
      </c>
      <c r="TD329" s="38"/>
      <c r="TE329" s="38"/>
      <c r="TF329" s="38"/>
      <c r="TG329" s="38"/>
      <c r="TH329" s="38"/>
      <c r="TI329" s="38"/>
      <c r="TJ329" s="38"/>
      <c r="TK329" s="38"/>
      <c r="TL329" s="38"/>
      <c r="TM329" s="38"/>
      <c r="TN329" s="38"/>
      <c r="TO329" s="38"/>
      <c r="TP329" s="38"/>
      <c r="TQ329" s="38"/>
      <c r="TR329" s="38"/>
      <c r="TS329" s="38"/>
      <c r="TT329" s="38"/>
      <c r="TU329" s="38"/>
      <c r="TV329" s="38"/>
      <c r="TW329" s="38"/>
      <c r="TX329" s="38"/>
      <c r="TY329" s="38"/>
      <c r="TZ329" s="38"/>
      <c r="UA329" s="38"/>
      <c r="UB329" s="38"/>
      <c r="UC329" s="38"/>
      <c r="UD329" s="38"/>
      <c r="UE329" s="38"/>
      <c r="UF329" s="38"/>
      <c r="UG329" s="38"/>
      <c r="UH329" s="38"/>
      <c r="UI329" s="38"/>
      <c r="UJ329" s="38"/>
      <c r="UK329" s="38"/>
      <c r="UL329" s="38"/>
      <c r="UM329" s="38"/>
      <c r="UN329" s="38"/>
      <c r="UO329" s="38"/>
      <c r="UP329" s="38"/>
      <c r="UQ329" s="38"/>
      <c r="UR329" s="38"/>
      <c r="US329" s="38"/>
      <c r="UT329" s="38"/>
      <c r="UU329" s="38"/>
      <c r="UV329" s="38"/>
      <c r="UW329" s="38"/>
      <c r="UX329" s="38"/>
      <c r="UY329" s="38"/>
      <c r="UZ329" s="38"/>
      <c r="VA329" s="38"/>
      <c r="VB329" s="38"/>
      <c r="VC329" s="38"/>
      <c r="VD329" s="38"/>
      <c r="VE329" s="38"/>
      <c r="VF329" s="38"/>
      <c r="VG329" s="38"/>
      <c r="VH329" s="38"/>
      <c r="VI329" s="38"/>
      <c r="VJ329" s="38"/>
      <c r="VK329" s="38"/>
      <c r="VL329" s="38"/>
      <c r="VM329" s="38"/>
      <c r="VN329" s="38"/>
      <c r="VO329" s="38"/>
      <c r="VP329" s="38"/>
      <c r="VQ329" s="38"/>
      <c r="VR329" s="38"/>
      <c r="VS329" s="38"/>
      <c r="VT329" s="38"/>
      <c r="VU329" s="38"/>
      <c r="VV329" s="38"/>
      <c r="VW329" s="38"/>
      <c r="VX329" s="38"/>
      <c r="VY329" s="38"/>
      <c r="VZ329" s="38"/>
      <c r="WA329" s="38"/>
      <c r="WB329" s="38"/>
      <c r="WC329" s="38"/>
      <c r="WD329" s="38"/>
      <c r="WE329" s="38"/>
      <c r="WF329" s="38"/>
      <c r="WG329" s="38"/>
      <c r="WH329" s="38"/>
      <c r="WI329" s="38"/>
      <c r="WJ329" s="38"/>
      <c r="WK329" s="38"/>
      <c r="WL329" s="38"/>
      <c r="WM329" s="38"/>
      <c r="WN329" s="38"/>
      <c r="WO329" s="38"/>
      <c r="WP329" s="38"/>
      <c r="WQ329" s="38"/>
      <c r="WR329" s="38"/>
      <c r="WS329" s="38"/>
      <c r="WT329" s="38"/>
      <c r="WU329" s="38"/>
      <c r="WV329" s="38"/>
      <c r="WW329" s="38"/>
      <c r="WX329" s="38"/>
      <c r="WY329" s="38"/>
      <c r="WZ329" s="38"/>
      <c r="XA329" s="38"/>
      <c r="XB329" s="38"/>
      <c r="XC329" s="38"/>
      <c r="XD329" s="38"/>
      <c r="XE329" s="38"/>
      <c r="XF329" s="38"/>
      <c r="XG329" s="38"/>
      <c r="XH329" s="38"/>
      <c r="XI329" s="38"/>
      <c r="XJ329" s="38"/>
      <c r="XK329" s="38"/>
      <c r="XL329" s="38"/>
      <c r="XM329" s="38"/>
      <c r="XN329" s="38"/>
      <c r="XO329" s="38"/>
      <c r="XP329" s="38"/>
      <c r="XQ329" s="38"/>
      <c r="XR329" s="38"/>
      <c r="XS329" s="38"/>
      <c r="XT329" s="38"/>
      <c r="XU329" s="38"/>
      <c r="XV329" s="38"/>
      <c r="XW329" s="38"/>
      <c r="XX329" s="38"/>
      <c r="XY329" s="38"/>
      <c r="XZ329" s="38"/>
      <c r="YA329" s="38"/>
      <c r="YB329" s="38"/>
      <c r="YC329" s="38"/>
      <c r="YD329" s="38"/>
      <c r="YE329" s="38"/>
      <c r="YF329" s="38"/>
      <c r="YG329" s="38"/>
      <c r="YH329" s="38"/>
      <c r="YI329" s="38"/>
      <c r="YJ329" s="38"/>
      <c r="YK329" s="38"/>
      <c r="YL329" s="38"/>
      <c r="YM329" s="38"/>
      <c r="YN329" s="38"/>
      <c r="YO329" s="38"/>
      <c r="YP329" s="38"/>
      <c r="YQ329" s="38"/>
      <c r="YR329" s="38"/>
      <c r="YS329" s="38"/>
      <c r="YT329" s="38"/>
      <c r="YU329" s="38"/>
      <c r="YV329" s="38"/>
      <c r="YW329" s="38"/>
      <c r="YX329" s="38"/>
      <c r="YY329" s="38"/>
      <c r="YZ329" s="38"/>
      <c r="ZA329" s="38"/>
      <c r="ZB329" s="38">
        <v>8</v>
      </c>
      <c r="ZC329" s="38">
        <v>50</v>
      </c>
      <c r="ZD329" s="38"/>
      <c r="ZE329" s="38"/>
      <c r="ZF329" s="38"/>
      <c r="ZG329" s="38"/>
      <c r="ZH329" s="38"/>
      <c r="ZI329" s="38"/>
      <c r="ZJ329" s="38"/>
      <c r="ZK329" s="38"/>
      <c r="ZL329" s="38"/>
      <c r="ZM329" s="38"/>
      <c r="ZN329" s="38"/>
      <c r="ZO329" s="38"/>
      <c r="ZP329" s="38"/>
      <c r="ZQ329" s="38"/>
      <c r="ZR329" s="38"/>
      <c r="ZS329" s="38"/>
      <c r="ZT329" s="38"/>
      <c r="ZU329" s="38"/>
      <c r="ZV329" s="38"/>
      <c r="ZW329" s="38"/>
      <c r="ZX329" s="38"/>
      <c r="ZY329" s="38"/>
      <c r="ZZ329" s="38"/>
      <c r="AAA329" s="38"/>
      <c r="AAB329" s="38"/>
      <c r="AAC329" s="38"/>
      <c r="AAD329" s="38"/>
      <c r="AAE329" s="38"/>
      <c r="AAF329" s="38"/>
      <c r="AAG329" s="38"/>
      <c r="AAH329" s="38"/>
      <c r="AAI329" s="38"/>
      <c r="AAJ329" s="31">
        <f t="shared" si="34"/>
        <v>0</v>
      </c>
    </row>
    <row r="330" spans="1:736" s="5" customFormat="1" x14ac:dyDescent="0.25">
      <c r="A330" s="62" t="s">
        <v>176</v>
      </c>
      <c r="B330" s="77">
        <f t="shared" si="35"/>
        <v>500</v>
      </c>
      <c r="C330" s="69">
        <v>25</v>
      </c>
      <c r="D330" s="90">
        <v>43448</v>
      </c>
      <c r="E330" s="85">
        <v>19.98</v>
      </c>
      <c r="F330" s="85">
        <f t="shared" si="36"/>
        <v>9990</v>
      </c>
      <c r="G330" s="77">
        <v>50</v>
      </c>
      <c r="H330" s="38"/>
      <c r="I330" s="38"/>
      <c r="J330" s="38"/>
      <c r="K330" s="38"/>
      <c r="L330" s="38"/>
      <c r="M330" s="38"/>
      <c r="N330" s="38">
        <v>50</v>
      </c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  <c r="AL330" s="38"/>
      <c r="AM330" s="38"/>
      <c r="AN330" s="38"/>
      <c r="AO330" s="38"/>
      <c r="AP330" s="38"/>
      <c r="AQ330" s="38"/>
      <c r="AR330" s="38"/>
      <c r="AS330" s="38"/>
      <c r="AT330" s="38"/>
      <c r="AU330" s="38"/>
      <c r="AV330" s="38"/>
      <c r="AW330" s="38"/>
      <c r="AX330" s="38"/>
      <c r="AY330" s="38"/>
      <c r="AZ330" s="38"/>
      <c r="BA330" s="38"/>
      <c r="BB330" s="38"/>
      <c r="BC330" s="38"/>
      <c r="BD330" s="38"/>
      <c r="BE330" s="38"/>
      <c r="BF330" s="38"/>
      <c r="BG330" s="38"/>
      <c r="BH330" s="38"/>
      <c r="BI330" s="38"/>
      <c r="BJ330" s="38"/>
      <c r="BK330" s="38"/>
      <c r="BL330" s="38"/>
      <c r="BM330" s="38"/>
      <c r="BN330" s="38"/>
      <c r="BO330" s="38"/>
      <c r="BP330" s="38"/>
      <c r="BQ330" s="38"/>
      <c r="BR330" s="38"/>
      <c r="BS330" s="38"/>
      <c r="BT330" s="38"/>
      <c r="BU330" s="38"/>
      <c r="BV330" s="38"/>
      <c r="BW330" s="38"/>
      <c r="BX330" s="38"/>
      <c r="BY330" s="38"/>
      <c r="BZ330" s="38"/>
      <c r="CA330" s="38"/>
      <c r="CB330" s="38"/>
      <c r="CC330" s="38"/>
      <c r="CD330" s="38"/>
      <c r="CE330" s="38"/>
      <c r="CF330" s="38"/>
      <c r="CG330" s="38"/>
      <c r="CH330" s="38"/>
      <c r="CI330" s="38"/>
      <c r="CJ330" s="38"/>
      <c r="CK330" s="38"/>
      <c r="CL330" s="38"/>
      <c r="CM330" s="38"/>
      <c r="CN330" s="38"/>
      <c r="CO330" s="38"/>
      <c r="CP330" s="38"/>
      <c r="CQ330" s="38"/>
      <c r="CR330" s="38"/>
      <c r="CS330" s="38"/>
      <c r="CT330" s="38"/>
      <c r="CU330" s="38"/>
      <c r="CV330" s="38"/>
      <c r="CW330" s="38"/>
      <c r="CX330" s="38"/>
      <c r="CY330" s="38"/>
      <c r="CZ330" s="38"/>
      <c r="DA330" s="38"/>
      <c r="DB330" s="38"/>
      <c r="DC330" s="38"/>
      <c r="DD330" s="38"/>
      <c r="DE330" s="38"/>
      <c r="DF330" s="38"/>
      <c r="DG330" s="38"/>
      <c r="DH330" s="38"/>
      <c r="DI330" s="38"/>
      <c r="DJ330" s="38"/>
      <c r="DK330" s="38"/>
      <c r="DL330" s="38"/>
      <c r="DM330" s="38"/>
      <c r="DN330" s="38"/>
      <c r="DO330" s="38"/>
      <c r="DP330" s="38"/>
      <c r="DQ330" s="38"/>
      <c r="DR330" s="38"/>
      <c r="DS330" s="38"/>
      <c r="DT330" s="38"/>
      <c r="DU330" s="38"/>
      <c r="DV330" s="38"/>
      <c r="DW330" s="38"/>
      <c r="DX330" s="38"/>
      <c r="DY330" s="38"/>
      <c r="DZ330" s="38">
        <v>200</v>
      </c>
      <c r="EA330" s="38"/>
      <c r="EB330" s="38"/>
      <c r="EC330" s="38"/>
      <c r="ED330" s="38"/>
      <c r="EE330" s="38"/>
      <c r="EF330" s="38"/>
      <c r="EG330" s="38"/>
      <c r="EH330" s="38"/>
      <c r="EI330" s="38"/>
      <c r="EJ330" s="38"/>
      <c r="EK330" s="38"/>
      <c r="EL330" s="38"/>
      <c r="EM330" s="38"/>
      <c r="EN330" s="38"/>
      <c r="EO330" s="38"/>
      <c r="EP330" s="38"/>
      <c r="EQ330" s="38"/>
      <c r="ER330" s="38"/>
      <c r="ES330" s="38"/>
      <c r="ET330" s="38"/>
      <c r="EU330" s="38"/>
      <c r="EV330" s="38"/>
      <c r="EW330" s="38"/>
      <c r="EX330" s="38"/>
      <c r="EY330" s="38"/>
      <c r="EZ330" s="38"/>
      <c r="FA330" s="38"/>
      <c r="FB330" s="38">
        <v>50</v>
      </c>
      <c r="FC330" s="38"/>
      <c r="FD330" s="38"/>
      <c r="FE330" s="38"/>
      <c r="FF330" s="38"/>
      <c r="FG330" s="38"/>
      <c r="FH330" s="38"/>
      <c r="FI330" s="38"/>
      <c r="FJ330" s="38"/>
      <c r="FK330" s="38"/>
      <c r="FL330" s="38"/>
      <c r="FM330" s="38"/>
      <c r="FN330" s="38"/>
      <c r="FO330" s="38"/>
      <c r="FP330" s="38"/>
      <c r="FQ330" s="38"/>
      <c r="FR330" s="38"/>
      <c r="FS330" s="38"/>
      <c r="FT330" s="38"/>
      <c r="FU330" s="38"/>
      <c r="FV330" s="38"/>
      <c r="FW330" s="38"/>
      <c r="FX330" s="38"/>
      <c r="FY330" s="38"/>
      <c r="FZ330" s="38"/>
      <c r="GA330" s="38"/>
      <c r="GB330" s="38"/>
      <c r="GC330" s="38">
        <v>25</v>
      </c>
      <c r="GD330" s="38"/>
      <c r="GE330" s="38"/>
      <c r="GF330" s="38"/>
      <c r="GG330" s="38">
        <v>25</v>
      </c>
      <c r="GH330" s="38"/>
      <c r="GI330" s="38"/>
      <c r="GJ330" s="38"/>
      <c r="GK330" s="38"/>
      <c r="GL330" s="38">
        <v>100</v>
      </c>
      <c r="GM330" s="38"/>
      <c r="GN330" s="38"/>
      <c r="GO330" s="38"/>
      <c r="GP330" s="38"/>
      <c r="GQ330" s="38"/>
      <c r="GR330" s="38"/>
      <c r="GS330" s="38"/>
      <c r="GT330" s="38"/>
      <c r="GU330" s="38"/>
      <c r="GV330" s="38"/>
      <c r="GW330" s="38"/>
      <c r="GX330" s="38"/>
      <c r="GY330" s="38"/>
      <c r="GZ330" s="38"/>
      <c r="HA330" s="38"/>
      <c r="HB330" s="38"/>
      <c r="HC330" s="38"/>
      <c r="HD330" s="38"/>
      <c r="HE330" s="38"/>
      <c r="HF330" s="38"/>
      <c r="HG330" s="38"/>
      <c r="HH330" s="38"/>
      <c r="HI330" s="38"/>
      <c r="HJ330" s="38"/>
      <c r="HK330" s="38"/>
      <c r="HL330" s="38"/>
      <c r="HM330" s="38"/>
      <c r="HN330" s="38"/>
      <c r="HO330" s="38"/>
      <c r="HP330" s="38"/>
      <c r="HQ330" s="38"/>
      <c r="HR330" s="38"/>
      <c r="HS330" s="38"/>
      <c r="HT330" s="38"/>
      <c r="HU330" s="38"/>
      <c r="HV330" s="38"/>
      <c r="HW330" s="38"/>
      <c r="HX330" s="38"/>
      <c r="HY330" s="38"/>
      <c r="HZ330" s="38"/>
      <c r="IA330" s="38"/>
      <c r="IB330" s="38"/>
      <c r="IC330" s="38"/>
      <c r="ID330" s="38"/>
      <c r="IE330" s="38"/>
      <c r="IF330" s="38"/>
      <c r="IG330" s="38"/>
      <c r="IH330" s="38"/>
      <c r="II330" s="38"/>
      <c r="IJ330" s="38"/>
      <c r="IK330" s="38"/>
      <c r="IL330" s="38"/>
      <c r="IM330" s="38"/>
      <c r="IN330" s="38"/>
      <c r="IO330" s="38"/>
      <c r="IP330" s="38"/>
      <c r="IQ330" s="38"/>
      <c r="IR330" s="38"/>
      <c r="IS330" s="38"/>
      <c r="IT330" s="38"/>
      <c r="IU330" s="38"/>
      <c r="IV330" s="38"/>
      <c r="IW330" s="38"/>
      <c r="IX330" s="38"/>
      <c r="IY330" s="38"/>
      <c r="IZ330" s="38"/>
      <c r="JA330" s="38"/>
      <c r="JB330" s="38"/>
      <c r="JC330" s="38"/>
      <c r="JD330" s="38"/>
      <c r="JE330" s="38"/>
      <c r="JF330" s="38"/>
      <c r="JG330" s="38"/>
      <c r="JH330" s="38"/>
      <c r="JI330" s="38"/>
      <c r="JJ330" s="38"/>
      <c r="JK330" s="38"/>
      <c r="JL330" s="38"/>
      <c r="JM330" s="38"/>
      <c r="JN330" s="38"/>
      <c r="JO330" s="38"/>
      <c r="JP330" s="38"/>
      <c r="JQ330" s="38">
        <v>100</v>
      </c>
      <c r="JR330" s="38"/>
      <c r="JS330" s="38"/>
      <c r="JT330" s="38"/>
      <c r="JU330" s="38"/>
      <c r="JV330" s="38"/>
      <c r="JW330" s="38"/>
      <c r="JX330" s="38"/>
      <c r="JY330" s="38"/>
      <c r="JZ330" s="38">
        <v>25</v>
      </c>
      <c r="KA330" s="38"/>
      <c r="KB330" s="38"/>
      <c r="KC330" s="38"/>
      <c r="KD330" s="38"/>
      <c r="KE330" s="38"/>
      <c r="KF330" s="38"/>
      <c r="KG330" s="38"/>
      <c r="KH330" s="38"/>
      <c r="KI330" s="38"/>
      <c r="KJ330" s="38"/>
      <c r="KK330" s="38"/>
      <c r="KL330" s="38"/>
      <c r="KM330" s="38"/>
      <c r="KN330" s="38"/>
      <c r="KO330" s="38"/>
      <c r="KP330" s="38"/>
      <c r="KQ330" s="38"/>
      <c r="KR330" s="38"/>
      <c r="KS330" s="38"/>
      <c r="KT330" s="38"/>
      <c r="KU330" s="38"/>
      <c r="KV330" s="38"/>
      <c r="KW330" s="38"/>
      <c r="KX330" s="38"/>
      <c r="KY330" s="38"/>
      <c r="KZ330" s="38"/>
      <c r="LA330" s="38"/>
      <c r="LB330" s="38"/>
      <c r="LC330" s="38"/>
      <c r="LD330" s="38"/>
      <c r="LE330" s="38"/>
      <c r="LF330" s="38"/>
      <c r="LG330" s="38"/>
      <c r="LH330" s="38"/>
      <c r="LI330" s="38"/>
      <c r="LJ330" s="38"/>
      <c r="LK330" s="38"/>
      <c r="LL330" s="38"/>
      <c r="LM330" s="38"/>
      <c r="LN330" s="38"/>
      <c r="LO330" s="38"/>
      <c r="LP330" s="38"/>
      <c r="LQ330" s="38"/>
      <c r="LR330" s="38"/>
      <c r="LS330" s="38"/>
      <c r="LT330" s="38"/>
      <c r="LU330" s="38"/>
      <c r="LV330" s="38"/>
      <c r="LW330" s="38"/>
      <c r="LX330" s="38"/>
      <c r="LY330" s="38"/>
      <c r="LZ330" s="38"/>
      <c r="MA330" s="38"/>
      <c r="MB330" s="38"/>
      <c r="MC330" s="38"/>
      <c r="MD330" s="38"/>
      <c r="ME330" s="38"/>
      <c r="MF330" s="38"/>
      <c r="MG330" s="38"/>
      <c r="MH330" s="38"/>
      <c r="MI330" s="38"/>
      <c r="MJ330" s="38">
        <v>75</v>
      </c>
      <c r="MK330" s="38"/>
      <c r="ML330" s="38"/>
      <c r="MM330" s="38"/>
      <c r="MN330" s="38"/>
      <c r="MO330" s="38"/>
      <c r="MP330" s="38"/>
      <c r="MQ330" s="38"/>
      <c r="MR330" s="38"/>
      <c r="MS330" s="38"/>
      <c r="MT330" s="38"/>
      <c r="MU330" s="38"/>
      <c r="MV330" s="38"/>
      <c r="MW330" s="38"/>
      <c r="MX330" s="38"/>
      <c r="MY330" s="38"/>
      <c r="MZ330" s="38"/>
      <c r="NA330" s="38"/>
      <c r="NB330" s="38"/>
      <c r="NC330" s="38"/>
      <c r="ND330" s="38"/>
      <c r="NE330" s="38"/>
      <c r="NF330" s="38"/>
      <c r="NG330" s="38"/>
      <c r="NH330" s="38"/>
      <c r="NI330" s="38"/>
      <c r="NJ330" s="38"/>
      <c r="NK330" s="38"/>
      <c r="NL330" s="38"/>
      <c r="NM330" s="38"/>
      <c r="NN330" s="38"/>
      <c r="NO330" s="38"/>
      <c r="NP330" s="38"/>
      <c r="NQ330" s="38"/>
      <c r="NR330" s="38"/>
      <c r="NS330" s="38"/>
      <c r="NT330" s="38"/>
      <c r="NU330" s="38"/>
      <c r="NV330" s="38"/>
      <c r="NW330" s="38"/>
      <c r="NX330" s="38"/>
      <c r="NY330" s="38"/>
      <c r="NZ330" s="38"/>
      <c r="OA330" s="38"/>
      <c r="OB330" s="38"/>
      <c r="OC330" s="38"/>
      <c r="OD330" s="38"/>
      <c r="OE330" s="38"/>
      <c r="OF330" s="38"/>
      <c r="OG330" s="38"/>
      <c r="OH330" s="38"/>
      <c r="OI330" s="38"/>
      <c r="OJ330" s="38"/>
      <c r="OK330" s="38"/>
      <c r="OL330" s="38"/>
      <c r="OM330" s="38"/>
      <c r="ON330" s="38"/>
      <c r="OO330" s="38"/>
      <c r="OP330" s="38"/>
      <c r="OQ330" s="38"/>
      <c r="OR330" s="38"/>
      <c r="OS330" s="38"/>
      <c r="OT330" s="38"/>
      <c r="OU330" s="38"/>
      <c r="OV330" s="38"/>
      <c r="OW330" s="38"/>
      <c r="OX330" s="38"/>
      <c r="OY330" s="38"/>
      <c r="OZ330" s="38"/>
      <c r="PA330" s="38"/>
      <c r="PB330" s="38"/>
      <c r="PC330" s="38"/>
      <c r="PD330" s="38"/>
      <c r="PE330" s="38"/>
      <c r="PF330" s="38"/>
      <c r="PG330" s="38"/>
      <c r="PH330" s="38"/>
      <c r="PI330" s="38"/>
      <c r="PJ330" s="38"/>
      <c r="PK330" s="38"/>
      <c r="PL330" s="38"/>
      <c r="PM330" s="38"/>
      <c r="PN330" s="38"/>
      <c r="PO330" s="38"/>
      <c r="PP330" s="38"/>
      <c r="PQ330" s="38"/>
      <c r="PR330" s="38"/>
      <c r="PS330" s="38"/>
      <c r="PT330" s="38"/>
      <c r="PU330" s="38"/>
      <c r="PV330" s="38"/>
      <c r="PW330" s="38"/>
      <c r="PX330" s="38"/>
      <c r="PY330" s="38"/>
      <c r="PZ330" s="38"/>
      <c r="QA330" s="38"/>
      <c r="QB330" s="38"/>
      <c r="QC330" s="38"/>
      <c r="QD330" s="38">
        <v>100</v>
      </c>
      <c r="QE330" s="38"/>
      <c r="QF330" s="38"/>
      <c r="QG330" s="38"/>
      <c r="QH330" s="38"/>
      <c r="QI330" s="38"/>
      <c r="QJ330" s="38"/>
      <c r="QK330" s="38"/>
      <c r="QL330" s="38"/>
      <c r="QM330" s="38"/>
      <c r="QN330" s="38"/>
      <c r="QO330" s="38"/>
      <c r="QP330" s="38"/>
      <c r="QQ330" s="38"/>
      <c r="QR330" s="38"/>
      <c r="QS330" s="38"/>
      <c r="QT330" s="38"/>
      <c r="QU330" s="38"/>
      <c r="QV330" s="38"/>
      <c r="QW330" s="38"/>
      <c r="QX330" s="38"/>
      <c r="QY330" s="38"/>
      <c r="QZ330" s="38"/>
      <c r="RA330" s="38"/>
      <c r="RB330" s="38"/>
      <c r="RC330" s="38"/>
      <c r="RD330" s="38"/>
      <c r="RE330" s="38"/>
      <c r="RF330" s="38"/>
      <c r="RG330" s="38">
        <v>125</v>
      </c>
      <c r="RH330" s="38"/>
      <c r="RI330" s="38"/>
      <c r="RJ330" s="38"/>
      <c r="RK330" s="38"/>
      <c r="RL330" s="38"/>
      <c r="RM330" s="38"/>
      <c r="RN330" s="38"/>
      <c r="RO330" s="38"/>
      <c r="RP330" s="38"/>
      <c r="RQ330" s="38"/>
      <c r="RR330" s="38"/>
      <c r="RS330" s="38"/>
      <c r="RT330" s="38"/>
      <c r="RU330" s="38"/>
      <c r="RV330" s="38"/>
      <c r="RW330" s="38"/>
      <c r="RX330" s="38"/>
      <c r="RY330" s="38"/>
      <c r="RZ330" s="38"/>
      <c r="SA330" s="38"/>
      <c r="SB330" s="38"/>
      <c r="SC330" s="38"/>
      <c r="SD330" s="38"/>
      <c r="SE330" s="38"/>
      <c r="SF330" s="38"/>
      <c r="SG330" s="38"/>
      <c r="SH330" s="38">
        <v>25</v>
      </c>
      <c r="SI330" s="38"/>
      <c r="SJ330" s="38"/>
      <c r="SK330" s="38"/>
      <c r="SL330" s="38"/>
      <c r="SM330" s="38"/>
      <c r="SN330" s="38"/>
      <c r="SO330" s="38"/>
      <c r="SP330" s="38"/>
      <c r="SQ330" s="38"/>
      <c r="SR330" s="38"/>
      <c r="SS330" s="38"/>
      <c r="ST330" s="38"/>
      <c r="SU330" s="38"/>
      <c r="SV330" s="38"/>
      <c r="SW330" s="38"/>
      <c r="SX330" s="38"/>
      <c r="SY330" s="38"/>
      <c r="SZ330" s="38"/>
      <c r="TA330" s="38"/>
      <c r="TB330" s="38"/>
      <c r="TC330" s="38"/>
      <c r="TD330" s="38"/>
      <c r="TE330" s="38"/>
      <c r="TF330" s="38"/>
      <c r="TG330" s="38"/>
      <c r="TH330" s="38"/>
      <c r="TI330" s="38"/>
      <c r="TJ330" s="38"/>
      <c r="TK330" s="38"/>
      <c r="TL330" s="38"/>
      <c r="TM330" s="38"/>
      <c r="TN330" s="38"/>
      <c r="TO330" s="38"/>
      <c r="TP330" s="38"/>
      <c r="TQ330" s="38"/>
      <c r="TR330" s="38"/>
      <c r="TS330" s="38"/>
      <c r="TT330" s="38"/>
      <c r="TU330" s="38"/>
      <c r="TV330" s="38"/>
      <c r="TW330" s="38"/>
      <c r="TX330" s="38"/>
      <c r="TY330" s="38"/>
      <c r="TZ330" s="38"/>
      <c r="UA330" s="38"/>
      <c r="UB330" s="38"/>
      <c r="UC330" s="38"/>
      <c r="UD330" s="38"/>
      <c r="UE330" s="38"/>
      <c r="UF330" s="38"/>
      <c r="UG330" s="38"/>
      <c r="UH330" s="38"/>
      <c r="UI330" s="38"/>
      <c r="UJ330" s="38"/>
      <c r="UK330" s="38"/>
      <c r="UL330" s="38"/>
      <c r="UM330" s="38"/>
      <c r="UN330" s="38"/>
      <c r="UO330" s="38"/>
      <c r="UP330" s="38"/>
      <c r="UQ330" s="38"/>
      <c r="UR330" s="38"/>
      <c r="US330" s="38"/>
      <c r="UT330" s="38"/>
      <c r="UU330" s="38"/>
      <c r="UV330" s="38"/>
      <c r="UW330" s="38"/>
      <c r="UX330" s="38"/>
      <c r="UY330" s="38"/>
      <c r="UZ330" s="38"/>
      <c r="VA330" s="38"/>
      <c r="VB330" s="38"/>
      <c r="VC330" s="38"/>
      <c r="VD330" s="38"/>
      <c r="VE330" s="38"/>
      <c r="VF330" s="38"/>
      <c r="VG330" s="38"/>
      <c r="VH330" s="38"/>
      <c r="VI330" s="38"/>
      <c r="VJ330" s="38"/>
      <c r="VK330" s="38"/>
      <c r="VL330" s="38"/>
      <c r="VM330" s="38"/>
      <c r="VN330" s="38"/>
      <c r="VO330" s="38"/>
      <c r="VP330" s="38"/>
      <c r="VQ330" s="38"/>
      <c r="VR330" s="38"/>
      <c r="VS330" s="38"/>
      <c r="VT330" s="38"/>
      <c r="VU330" s="38"/>
      <c r="VV330" s="38"/>
      <c r="VW330" s="38"/>
      <c r="VX330" s="38"/>
      <c r="VY330" s="38"/>
      <c r="VZ330" s="38"/>
      <c r="WA330" s="38"/>
      <c r="WB330" s="38"/>
      <c r="WC330" s="38"/>
      <c r="WD330" s="38"/>
      <c r="WE330" s="38"/>
      <c r="WF330" s="38"/>
      <c r="WG330" s="38"/>
      <c r="WH330" s="38"/>
      <c r="WI330" s="38"/>
      <c r="WJ330" s="38"/>
      <c r="WK330" s="38"/>
      <c r="WL330" s="38"/>
      <c r="WM330" s="38"/>
      <c r="WN330" s="38"/>
      <c r="WO330" s="38"/>
      <c r="WP330" s="38"/>
      <c r="WQ330" s="38"/>
      <c r="WR330" s="38"/>
      <c r="WS330" s="38"/>
      <c r="WT330" s="38"/>
      <c r="WU330" s="38"/>
      <c r="WV330" s="38"/>
      <c r="WW330" s="38"/>
      <c r="WX330" s="38"/>
      <c r="WY330" s="38"/>
      <c r="WZ330" s="38"/>
      <c r="XA330" s="38"/>
      <c r="XB330" s="38"/>
      <c r="XC330" s="38"/>
      <c r="XD330" s="38"/>
      <c r="XE330" s="38"/>
      <c r="XF330" s="38"/>
      <c r="XG330" s="38"/>
      <c r="XH330" s="38"/>
      <c r="XI330" s="38"/>
      <c r="XJ330" s="38"/>
      <c r="XK330" s="38"/>
      <c r="XL330" s="38"/>
      <c r="XM330" s="38"/>
      <c r="XN330" s="38"/>
      <c r="XO330" s="38"/>
      <c r="XP330" s="38"/>
      <c r="XQ330" s="38"/>
      <c r="XR330" s="38"/>
      <c r="XS330" s="38"/>
      <c r="XT330" s="38"/>
      <c r="XU330" s="38"/>
      <c r="XV330" s="38"/>
      <c r="XW330" s="38"/>
      <c r="XX330" s="38"/>
      <c r="XY330" s="38"/>
      <c r="XZ330" s="38"/>
      <c r="YA330" s="38"/>
      <c r="YB330" s="38"/>
      <c r="YC330" s="38"/>
      <c r="YD330" s="38"/>
      <c r="YE330" s="38"/>
      <c r="YF330" s="38"/>
      <c r="YG330" s="38"/>
      <c r="YH330" s="38"/>
      <c r="YI330" s="38"/>
      <c r="YJ330" s="38"/>
      <c r="YK330" s="38"/>
      <c r="YL330" s="38"/>
      <c r="YM330" s="38"/>
      <c r="YN330" s="38"/>
      <c r="YO330" s="38"/>
      <c r="YP330" s="38"/>
      <c r="YQ330" s="38">
        <v>500</v>
      </c>
      <c r="YR330" s="38"/>
      <c r="YS330" s="38"/>
      <c r="YT330" s="38">
        <v>500</v>
      </c>
      <c r="YU330" s="38"/>
      <c r="YV330" s="38"/>
      <c r="YW330" s="38"/>
      <c r="YX330" s="38"/>
      <c r="YY330" s="38"/>
      <c r="YZ330" s="38"/>
      <c r="ZA330" s="38"/>
      <c r="ZB330" s="38"/>
      <c r="ZC330" s="38"/>
      <c r="ZD330" s="38"/>
      <c r="ZE330" s="38"/>
      <c r="ZF330" s="38"/>
      <c r="ZG330" s="38"/>
      <c r="ZH330" s="38"/>
      <c r="ZI330" s="38"/>
      <c r="ZJ330" s="38"/>
      <c r="ZK330" s="38"/>
      <c r="ZL330" s="38"/>
      <c r="ZM330" s="38"/>
      <c r="ZN330" s="38"/>
      <c r="ZO330" s="38"/>
      <c r="ZP330" s="38"/>
      <c r="ZQ330" s="38"/>
      <c r="ZR330" s="38"/>
      <c r="ZS330" s="38"/>
      <c r="ZT330" s="38"/>
      <c r="ZU330" s="38"/>
      <c r="ZV330" s="38"/>
      <c r="ZW330" s="38"/>
      <c r="ZX330" s="38"/>
      <c r="ZY330" s="38"/>
      <c r="ZZ330" s="38"/>
      <c r="AAA330" s="38"/>
      <c r="AAB330" s="38"/>
      <c r="AAC330" s="38"/>
      <c r="AAD330" s="38"/>
      <c r="AAE330" s="38"/>
      <c r="AAF330" s="38"/>
      <c r="AAG330" s="38"/>
      <c r="AAH330" s="38"/>
      <c r="AAI330" s="38"/>
      <c r="AAJ330" s="31">
        <f t="shared" si="34"/>
        <v>0</v>
      </c>
    </row>
    <row r="331" spans="1:736" s="5" customFormat="1" x14ac:dyDescent="0.25">
      <c r="A331" s="43" t="s">
        <v>176</v>
      </c>
      <c r="B331" s="77">
        <f t="shared" si="35"/>
        <v>200</v>
      </c>
      <c r="C331" s="69">
        <v>25</v>
      </c>
      <c r="D331" s="90">
        <v>43364</v>
      </c>
      <c r="E331" s="85">
        <v>19.52</v>
      </c>
      <c r="F331" s="85">
        <f t="shared" si="36"/>
        <v>3904</v>
      </c>
      <c r="G331" s="77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  <c r="AK331" s="38"/>
      <c r="AL331" s="38"/>
      <c r="AM331" s="38"/>
      <c r="AN331" s="38"/>
      <c r="AO331" s="38"/>
      <c r="AP331" s="38"/>
      <c r="AQ331" s="38"/>
      <c r="AR331" s="38"/>
      <c r="AS331" s="38"/>
      <c r="AT331" s="38"/>
      <c r="AU331" s="38"/>
      <c r="AV331" s="38"/>
      <c r="AW331" s="38"/>
      <c r="AX331" s="38"/>
      <c r="AY331" s="38"/>
      <c r="AZ331" s="38"/>
      <c r="BA331" s="38"/>
      <c r="BB331" s="38"/>
      <c r="BC331" s="38">
        <v>200</v>
      </c>
      <c r="BD331" s="38"/>
      <c r="BE331" s="38"/>
      <c r="BF331" s="38"/>
      <c r="BG331" s="38"/>
      <c r="BH331" s="38"/>
      <c r="BI331" s="38"/>
      <c r="BJ331" s="38"/>
      <c r="BK331" s="38"/>
      <c r="BL331" s="38"/>
      <c r="BM331" s="38"/>
      <c r="BN331" s="38"/>
      <c r="BO331" s="38"/>
      <c r="BP331" s="38"/>
      <c r="BQ331" s="38"/>
      <c r="BR331" s="38"/>
      <c r="BS331" s="38"/>
      <c r="BT331" s="38">
        <v>50</v>
      </c>
      <c r="BU331" s="38"/>
      <c r="BV331" s="38"/>
      <c r="BW331" s="38"/>
      <c r="BX331" s="38"/>
      <c r="BY331" s="38"/>
      <c r="BZ331" s="38"/>
      <c r="CA331" s="38"/>
      <c r="CB331" s="38"/>
      <c r="CC331" s="38"/>
      <c r="CD331" s="38"/>
      <c r="CE331" s="38"/>
      <c r="CF331" s="38"/>
      <c r="CG331" s="38"/>
      <c r="CH331" s="38"/>
      <c r="CI331" s="38"/>
      <c r="CJ331" s="38"/>
      <c r="CK331" s="38"/>
      <c r="CL331" s="38"/>
      <c r="CM331" s="38"/>
      <c r="CN331" s="38"/>
      <c r="CO331" s="38"/>
      <c r="CP331" s="38">
        <v>50</v>
      </c>
      <c r="CQ331" s="38"/>
      <c r="CR331" s="38"/>
      <c r="CS331" s="38"/>
      <c r="CT331" s="38"/>
      <c r="CU331" s="38"/>
      <c r="CV331" s="38"/>
      <c r="CW331" s="38"/>
      <c r="CX331" s="38"/>
      <c r="CY331" s="38"/>
      <c r="CZ331" s="38"/>
      <c r="DA331" s="38"/>
      <c r="DB331" s="38"/>
      <c r="DC331" s="38"/>
      <c r="DD331" s="38"/>
      <c r="DE331" s="38"/>
      <c r="DF331" s="38"/>
      <c r="DG331" s="38"/>
      <c r="DH331" s="38"/>
      <c r="DI331" s="38"/>
      <c r="DJ331" s="38"/>
      <c r="DK331" s="38"/>
      <c r="DL331" s="38"/>
      <c r="DM331" s="38"/>
      <c r="DN331" s="38"/>
      <c r="DO331" s="38"/>
      <c r="DP331" s="38"/>
      <c r="DQ331" s="38">
        <v>50</v>
      </c>
      <c r="DR331" s="38"/>
      <c r="DS331" s="38"/>
      <c r="DT331" s="38"/>
      <c r="DU331" s="38"/>
      <c r="DV331" s="38"/>
      <c r="DW331" s="38"/>
      <c r="DX331" s="38"/>
      <c r="DY331" s="38">
        <v>50</v>
      </c>
      <c r="DZ331" s="38"/>
      <c r="EA331" s="38"/>
      <c r="EB331" s="38"/>
      <c r="EC331" s="38"/>
      <c r="ED331" s="38"/>
      <c r="EE331" s="38"/>
      <c r="EF331" s="38"/>
      <c r="EG331" s="38"/>
      <c r="EH331" s="38"/>
      <c r="EI331" s="38"/>
      <c r="EJ331" s="38"/>
      <c r="EK331" s="38"/>
      <c r="EL331" s="38"/>
      <c r="EM331" s="38"/>
      <c r="EN331" s="38"/>
      <c r="EO331" s="38"/>
      <c r="EP331" s="38"/>
      <c r="EQ331" s="38"/>
      <c r="ER331" s="38"/>
      <c r="ES331" s="38"/>
      <c r="ET331" s="38"/>
      <c r="EU331" s="38"/>
      <c r="EV331" s="38"/>
      <c r="EW331" s="38"/>
      <c r="EX331" s="38"/>
      <c r="EY331" s="38"/>
      <c r="EZ331" s="38"/>
      <c r="FA331" s="38"/>
      <c r="FB331" s="38"/>
      <c r="FC331" s="38"/>
      <c r="FD331" s="38"/>
      <c r="FE331" s="38"/>
      <c r="FF331" s="38"/>
      <c r="FG331" s="38"/>
      <c r="FH331" s="38"/>
      <c r="FI331" s="38"/>
      <c r="FJ331" s="38"/>
      <c r="FK331" s="38"/>
      <c r="FL331" s="38"/>
      <c r="FM331" s="38"/>
      <c r="FN331" s="38"/>
      <c r="FO331" s="38"/>
      <c r="FP331" s="38"/>
      <c r="FQ331" s="38"/>
      <c r="FR331" s="38"/>
      <c r="FS331" s="38"/>
      <c r="FT331" s="38"/>
      <c r="FU331" s="38"/>
      <c r="FV331" s="38"/>
      <c r="FW331" s="38"/>
      <c r="FX331" s="38"/>
      <c r="FY331" s="38"/>
      <c r="FZ331" s="38"/>
      <c r="GA331" s="38"/>
      <c r="GB331" s="38"/>
      <c r="GC331" s="38"/>
      <c r="GD331" s="38"/>
      <c r="GE331" s="38"/>
      <c r="GF331" s="38"/>
      <c r="GG331" s="38">
        <v>75</v>
      </c>
      <c r="GH331" s="38"/>
      <c r="GI331" s="38"/>
      <c r="GJ331" s="38"/>
      <c r="GK331" s="38"/>
      <c r="GL331" s="38"/>
      <c r="GM331" s="38"/>
      <c r="GN331" s="38"/>
      <c r="GO331" s="38"/>
      <c r="GP331" s="38"/>
      <c r="GQ331" s="38"/>
      <c r="GR331" s="38"/>
      <c r="GS331" s="38"/>
      <c r="GT331" s="38"/>
      <c r="GU331" s="38"/>
      <c r="GV331" s="38"/>
      <c r="GW331" s="38"/>
      <c r="GX331" s="38"/>
      <c r="GY331" s="38"/>
      <c r="GZ331" s="38"/>
      <c r="HA331" s="38"/>
      <c r="HB331" s="38"/>
      <c r="HC331" s="38"/>
      <c r="HD331" s="38"/>
      <c r="HE331" s="38"/>
      <c r="HF331" s="38"/>
      <c r="HG331" s="38"/>
      <c r="HH331" s="38"/>
      <c r="HI331" s="38"/>
      <c r="HJ331" s="38"/>
      <c r="HK331" s="38"/>
      <c r="HL331" s="38"/>
      <c r="HM331" s="38"/>
      <c r="HN331" s="38"/>
      <c r="HO331" s="38"/>
      <c r="HP331" s="38"/>
      <c r="HQ331" s="38"/>
      <c r="HR331" s="38"/>
      <c r="HS331" s="38"/>
      <c r="HT331" s="38"/>
      <c r="HU331" s="38"/>
      <c r="HV331" s="38"/>
      <c r="HW331" s="38"/>
      <c r="HX331" s="38"/>
      <c r="HY331" s="38"/>
      <c r="HZ331" s="38">
        <v>300</v>
      </c>
      <c r="IA331" s="38"/>
      <c r="IB331" s="38"/>
      <c r="IC331" s="38"/>
      <c r="ID331" s="38"/>
      <c r="IE331" s="38"/>
      <c r="IF331" s="38"/>
      <c r="IG331" s="38"/>
      <c r="IH331" s="38"/>
      <c r="II331" s="38"/>
      <c r="IJ331" s="38"/>
      <c r="IK331" s="38"/>
      <c r="IL331" s="38"/>
      <c r="IM331" s="38"/>
      <c r="IN331" s="38"/>
      <c r="IO331" s="38"/>
      <c r="IP331" s="38"/>
      <c r="IQ331" s="38"/>
      <c r="IR331" s="38"/>
      <c r="IS331" s="38"/>
      <c r="IT331" s="38"/>
      <c r="IU331" s="38"/>
      <c r="IV331" s="38"/>
      <c r="IW331" s="38"/>
      <c r="IX331" s="38"/>
      <c r="IY331" s="38"/>
      <c r="IZ331" s="38"/>
      <c r="JA331" s="38"/>
      <c r="JB331" s="38"/>
      <c r="JC331" s="38"/>
      <c r="JD331" s="38"/>
      <c r="JE331" s="38"/>
      <c r="JF331" s="38"/>
      <c r="JG331" s="38"/>
      <c r="JH331" s="38"/>
      <c r="JI331" s="38"/>
      <c r="JJ331" s="38"/>
      <c r="JK331" s="38"/>
      <c r="JL331" s="38"/>
      <c r="JM331" s="38"/>
      <c r="JN331" s="38"/>
      <c r="JO331" s="38"/>
      <c r="JP331" s="38"/>
      <c r="JQ331" s="38"/>
      <c r="JR331" s="38"/>
      <c r="JS331" s="38"/>
      <c r="JT331" s="38"/>
      <c r="JU331" s="38"/>
      <c r="JV331" s="38"/>
      <c r="JW331" s="38"/>
      <c r="JX331" s="38"/>
      <c r="JY331" s="38"/>
      <c r="JZ331" s="38">
        <v>125</v>
      </c>
      <c r="KA331" s="38"/>
      <c r="KB331" s="38"/>
      <c r="KC331" s="38"/>
      <c r="KD331" s="38"/>
      <c r="KE331" s="38"/>
      <c r="KF331" s="38"/>
      <c r="KG331" s="38"/>
      <c r="KH331" s="38"/>
      <c r="KI331" s="38"/>
      <c r="KJ331" s="38"/>
      <c r="KK331" s="38"/>
      <c r="KL331" s="38"/>
      <c r="KM331" s="38"/>
      <c r="KN331" s="38"/>
      <c r="KO331" s="38"/>
      <c r="KP331" s="38"/>
      <c r="KQ331" s="38"/>
      <c r="KR331" s="38"/>
      <c r="KS331" s="38"/>
      <c r="KT331" s="38"/>
      <c r="KU331" s="38"/>
      <c r="KV331" s="38"/>
      <c r="KW331" s="38"/>
      <c r="KX331" s="38"/>
      <c r="KY331" s="38"/>
      <c r="KZ331" s="38"/>
      <c r="LA331" s="38"/>
      <c r="LB331" s="38">
        <v>100</v>
      </c>
      <c r="LC331" s="38"/>
      <c r="LD331" s="38"/>
      <c r="LE331" s="38"/>
      <c r="LF331" s="38"/>
      <c r="LG331" s="38"/>
      <c r="LH331" s="38"/>
      <c r="LI331" s="38"/>
      <c r="LJ331" s="38"/>
      <c r="LK331" s="38"/>
      <c r="LL331" s="38"/>
      <c r="LM331" s="38"/>
      <c r="LN331" s="38"/>
      <c r="LO331" s="38"/>
      <c r="LP331" s="38"/>
      <c r="LQ331" s="38"/>
      <c r="LR331" s="38"/>
      <c r="LS331" s="38"/>
      <c r="LT331" s="38"/>
      <c r="LU331" s="38"/>
      <c r="LV331" s="38"/>
      <c r="LW331" s="38"/>
      <c r="LX331" s="38"/>
      <c r="LY331" s="38"/>
      <c r="LZ331" s="38"/>
      <c r="MA331" s="38"/>
      <c r="MB331" s="38"/>
      <c r="MC331" s="38"/>
      <c r="MD331" s="38"/>
      <c r="ME331" s="38"/>
      <c r="MF331" s="38"/>
      <c r="MG331" s="38"/>
      <c r="MH331" s="38"/>
      <c r="MI331" s="38"/>
      <c r="MJ331" s="38"/>
      <c r="MK331" s="38"/>
      <c r="ML331" s="38"/>
      <c r="MM331" s="38"/>
      <c r="MN331" s="38"/>
      <c r="MO331" s="38"/>
      <c r="MP331" s="38"/>
      <c r="MQ331" s="38"/>
      <c r="MR331" s="38"/>
      <c r="MS331" s="38"/>
      <c r="MT331" s="38"/>
      <c r="MU331" s="38"/>
      <c r="MV331" s="38"/>
      <c r="MW331" s="38"/>
      <c r="MX331" s="38"/>
      <c r="MY331" s="38"/>
      <c r="MZ331" s="38"/>
      <c r="NA331" s="38">
        <v>300</v>
      </c>
      <c r="NB331" s="38"/>
      <c r="NC331" s="38"/>
      <c r="ND331" s="38"/>
      <c r="NE331" s="38"/>
      <c r="NF331" s="38"/>
      <c r="NG331" s="38"/>
      <c r="NH331" s="38"/>
      <c r="NI331" s="38"/>
      <c r="NJ331" s="38"/>
      <c r="NK331" s="38"/>
      <c r="NL331" s="38"/>
      <c r="NM331" s="38"/>
      <c r="NN331" s="38"/>
      <c r="NO331" s="38"/>
      <c r="NP331" s="38">
        <v>50</v>
      </c>
      <c r="NQ331" s="38"/>
      <c r="NR331" s="38"/>
      <c r="NS331" s="38"/>
      <c r="NT331" s="38"/>
      <c r="NU331" s="38"/>
      <c r="NV331" s="38"/>
      <c r="NW331" s="38"/>
      <c r="NX331" s="38"/>
      <c r="NY331" s="38"/>
      <c r="NZ331" s="38"/>
      <c r="OA331" s="38"/>
      <c r="OB331" s="38"/>
      <c r="OC331" s="38"/>
      <c r="OD331" s="38"/>
      <c r="OE331" s="38"/>
      <c r="OF331" s="38"/>
      <c r="OG331" s="38"/>
      <c r="OH331" s="38"/>
      <c r="OI331" s="38"/>
      <c r="OJ331" s="38"/>
      <c r="OK331" s="38"/>
      <c r="OL331" s="38"/>
      <c r="OM331" s="38"/>
      <c r="ON331" s="38"/>
      <c r="OO331" s="38"/>
      <c r="OP331" s="38">
        <v>25</v>
      </c>
      <c r="OQ331" s="38"/>
      <c r="OR331" s="38"/>
      <c r="OS331" s="38"/>
      <c r="OT331" s="38"/>
      <c r="OU331" s="38"/>
      <c r="OV331" s="38"/>
      <c r="OW331" s="38"/>
      <c r="OX331" s="38"/>
      <c r="OY331" s="38"/>
      <c r="OZ331" s="38"/>
      <c r="PA331" s="38"/>
      <c r="PB331" s="38"/>
      <c r="PC331" s="38"/>
      <c r="PD331" s="38"/>
      <c r="PE331" s="38"/>
      <c r="PF331" s="38"/>
      <c r="PG331" s="38"/>
      <c r="PH331" s="38"/>
      <c r="PI331" s="38"/>
      <c r="PJ331" s="38"/>
      <c r="PK331" s="38"/>
      <c r="PL331" s="38"/>
      <c r="PM331" s="38"/>
      <c r="PN331" s="38">
        <v>50</v>
      </c>
      <c r="PO331" s="38"/>
      <c r="PP331" s="38"/>
      <c r="PQ331" s="38"/>
      <c r="PR331" s="38"/>
      <c r="PS331" s="38"/>
      <c r="PT331" s="38"/>
      <c r="PU331" s="38"/>
      <c r="PV331" s="38"/>
      <c r="PW331" s="38"/>
      <c r="PX331" s="38"/>
      <c r="PY331" s="38"/>
      <c r="PZ331" s="38"/>
      <c r="QA331" s="38"/>
      <c r="QB331" s="38"/>
      <c r="QC331" s="38"/>
      <c r="QD331" s="38"/>
      <c r="QE331" s="38"/>
      <c r="QF331" s="38"/>
      <c r="QG331" s="38"/>
      <c r="QH331" s="38"/>
      <c r="QI331" s="38"/>
      <c r="QJ331" s="38"/>
      <c r="QK331" s="38"/>
      <c r="QL331" s="38"/>
      <c r="QM331" s="38"/>
      <c r="QN331" s="38"/>
      <c r="QO331" s="38"/>
      <c r="QP331" s="38"/>
      <c r="QQ331" s="38"/>
      <c r="QR331" s="38"/>
      <c r="QS331" s="38"/>
      <c r="QT331" s="38">
        <v>50</v>
      </c>
      <c r="QU331" s="38"/>
      <c r="QV331" s="38"/>
      <c r="QW331" s="38"/>
      <c r="QX331" s="38"/>
      <c r="QY331" s="38"/>
      <c r="QZ331" s="38"/>
      <c r="RA331" s="38"/>
      <c r="RB331" s="38"/>
      <c r="RC331" s="38">
        <v>50</v>
      </c>
      <c r="RD331" s="38"/>
      <c r="RE331" s="38"/>
      <c r="RF331" s="38"/>
      <c r="RG331" s="38"/>
      <c r="RH331" s="38"/>
      <c r="RI331" s="38"/>
      <c r="RJ331" s="38"/>
      <c r="RK331" s="38"/>
      <c r="RL331" s="38"/>
      <c r="RM331" s="38"/>
      <c r="RN331" s="38"/>
      <c r="RO331" s="38"/>
      <c r="RP331" s="38"/>
      <c r="RQ331" s="38"/>
      <c r="RR331" s="38"/>
      <c r="RS331" s="38"/>
      <c r="RT331" s="38"/>
      <c r="RU331" s="38"/>
      <c r="RV331" s="38"/>
      <c r="RW331" s="38"/>
      <c r="RX331" s="38"/>
      <c r="RY331" s="38"/>
      <c r="RZ331" s="38"/>
      <c r="SA331" s="38"/>
      <c r="SB331" s="38"/>
      <c r="SC331" s="38"/>
      <c r="SD331" s="38"/>
      <c r="SE331" s="38"/>
      <c r="SF331" s="38"/>
      <c r="SG331" s="38"/>
      <c r="SH331" s="38">
        <v>75</v>
      </c>
      <c r="SI331" s="38"/>
      <c r="SJ331" s="38"/>
      <c r="SK331" s="38"/>
      <c r="SL331" s="38"/>
      <c r="SM331" s="38"/>
      <c r="SN331" s="38"/>
      <c r="SO331" s="38"/>
      <c r="SP331" s="38"/>
      <c r="SQ331" s="38"/>
      <c r="SR331" s="38"/>
      <c r="SS331" s="38"/>
      <c r="ST331" s="38"/>
      <c r="SU331" s="38"/>
      <c r="SV331" s="38">
        <v>50</v>
      </c>
      <c r="SW331" s="38">
        <v>400</v>
      </c>
      <c r="SX331" s="38"/>
      <c r="SY331" s="38"/>
      <c r="SZ331" s="38"/>
      <c r="TA331" s="38"/>
      <c r="TB331" s="38"/>
      <c r="TC331" s="38"/>
      <c r="TD331" s="38"/>
      <c r="TE331" s="38"/>
      <c r="TF331" s="38"/>
      <c r="TG331" s="38"/>
      <c r="TH331" s="38"/>
      <c r="TI331" s="38"/>
      <c r="TJ331" s="38"/>
      <c r="TK331" s="38"/>
      <c r="TL331" s="38"/>
      <c r="TM331" s="38"/>
      <c r="TN331" s="38"/>
      <c r="TO331" s="38"/>
      <c r="TP331" s="38"/>
      <c r="TQ331" s="38"/>
      <c r="TR331" s="38"/>
      <c r="TS331" s="38"/>
      <c r="TT331" s="38"/>
      <c r="TU331" s="38"/>
      <c r="TV331" s="38"/>
      <c r="TW331" s="38"/>
      <c r="TX331" s="38"/>
      <c r="TY331" s="38"/>
      <c r="TZ331" s="38"/>
      <c r="UA331" s="38"/>
      <c r="UB331" s="38"/>
      <c r="UC331" s="38"/>
      <c r="UD331" s="38"/>
      <c r="UE331" s="38"/>
      <c r="UF331" s="38"/>
      <c r="UG331" s="38"/>
      <c r="UH331" s="38"/>
      <c r="UI331" s="38"/>
      <c r="UJ331" s="38"/>
      <c r="UK331" s="38"/>
      <c r="UL331" s="38"/>
      <c r="UM331" s="38"/>
      <c r="UN331" s="38"/>
      <c r="UO331" s="38"/>
      <c r="UP331" s="38"/>
      <c r="UQ331" s="38"/>
      <c r="UR331" s="38"/>
      <c r="US331" s="38"/>
      <c r="UT331" s="38"/>
      <c r="UU331" s="38"/>
      <c r="UV331" s="38"/>
      <c r="UW331" s="38"/>
      <c r="UX331" s="38"/>
      <c r="UY331" s="38"/>
      <c r="UZ331" s="38"/>
      <c r="VA331" s="38"/>
      <c r="VB331" s="38"/>
      <c r="VC331" s="38"/>
      <c r="VD331" s="38"/>
      <c r="VE331" s="38"/>
      <c r="VF331" s="38"/>
      <c r="VG331" s="38"/>
      <c r="VH331" s="38"/>
      <c r="VI331" s="38"/>
      <c r="VJ331" s="38"/>
      <c r="VK331" s="38"/>
      <c r="VL331" s="38"/>
      <c r="VM331" s="38"/>
      <c r="VN331" s="38"/>
      <c r="VO331" s="38"/>
      <c r="VP331" s="38"/>
      <c r="VQ331" s="38"/>
      <c r="VR331" s="38"/>
      <c r="VS331" s="38"/>
      <c r="VT331" s="38"/>
      <c r="VU331" s="38"/>
      <c r="VV331" s="38"/>
      <c r="VW331" s="38"/>
      <c r="VX331" s="38"/>
      <c r="VY331" s="38"/>
      <c r="VZ331" s="38"/>
      <c r="WA331" s="38"/>
      <c r="WB331" s="38">
        <v>50</v>
      </c>
      <c r="WC331" s="38"/>
      <c r="WD331" s="38"/>
      <c r="WE331" s="38"/>
      <c r="WF331" s="38"/>
      <c r="WG331" s="38"/>
      <c r="WH331" s="38"/>
      <c r="WI331" s="38"/>
      <c r="WJ331" s="38"/>
      <c r="WK331" s="38"/>
      <c r="WL331" s="38"/>
      <c r="WM331" s="38"/>
      <c r="WN331" s="38"/>
      <c r="WO331" s="38"/>
      <c r="WP331" s="38"/>
      <c r="WQ331" s="38"/>
      <c r="WR331" s="38"/>
      <c r="WS331" s="38"/>
      <c r="WT331" s="38"/>
      <c r="WU331" s="38"/>
      <c r="WV331" s="38"/>
      <c r="WW331" s="38"/>
      <c r="WX331" s="38"/>
      <c r="WY331" s="38"/>
      <c r="WZ331" s="38"/>
      <c r="XA331" s="38"/>
      <c r="XB331" s="38"/>
      <c r="XC331" s="38"/>
      <c r="XD331" s="38"/>
      <c r="XE331" s="38"/>
      <c r="XF331" s="38"/>
      <c r="XG331" s="38"/>
      <c r="XH331" s="38"/>
      <c r="XI331" s="38"/>
      <c r="XJ331" s="38"/>
      <c r="XK331" s="38"/>
      <c r="XL331" s="38"/>
      <c r="XM331" s="38"/>
      <c r="XN331" s="38"/>
      <c r="XO331" s="38"/>
      <c r="XP331" s="38"/>
      <c r="XQ331" s="38"/>
      <c r="XR331" s="38"/>
      <c r="XS331" s="38"/>
      <c r="XT331" s="38"/>
      <c r="XU331" s="38"/>
      <c r="XV331" s="38"/>
      <c r="XW331" s="38"/>
      <c r="XX331" s="38"/>
      <c r="XY331" s="38"/>
      <c r="XZ331" s="38"/>
      <c r="YA331" s="38"/>
      <c r="YB331" s="38"/>
      <c r="YC331" s="38"/>
      <c r="YD331" s="38"/>
      <c r="YE331" s="38"/>
      <c r="YF331" s="38"/>
      <c r="YG331" s="38"/>
      <c r="YH331" s="38"/>
      <c r="YI331" s="38"/>
      <c r="YJ331" s="38"/>
      <c r="YK331" s="38"/>
      <c r="YL331" s="38"/>
      <c r="YM331" s="38"/>
      <c r="YN331" s="38"/>
      <c r="YO331" s="38"/>
      <c r="YP331" s="38"/>
      <c r="YQ331" s="38"/>
      <c r="YR331" s="38"/>
      <c r="YS331" s="38"/>
      <c r="YT331" s="38">
        <v>200</v>
      </c>
      <c r="YU331" s="38">
        <v>75</v>
      </c>
      <c r="YV331" s="38"/>
      <c r="YW331" s="38"/>
      <c r="YX331" s="38"/>
      <c r="YY331" s="38"/>
      <c r="YZ331" s="38"/>
      <c r="ZA331" s="38"/>
      <c r="ZB331" s="38"/>
      <c r="ZC331" s="38"/>
      <c r="ZD331" s="38"/>
      <c r="ZE331" s="38"/>
      <c r="ZF331" s="38"/>
      <c r="ZG331" s="38"/>
      <c r="ZH331" s="38"/>
      <c r="ZI331" s="38"/>
      <c r="ZJ331" s="38"/>
      <c r="ZK331" s="38"/>
      <c r="ZL331" s="38"/>
      <c r="ZM331" s="38"/>
      <c r="ZN331" s="38"/>
      <c r="ZO331" s="38"/>
      <c r="ZP331" s="38"/>
      <c r="ZQ331" s="38"/>
      <c r="ZR331" s="38"/>
      <c r="ZS331" s="38"/>
      <c r="ZT331" s="38"/>
      <c r="ZU331" s="38"/>
      <c r="ZV331" s="38"/>
      <c r="ZW331" s="38"/>
      <c r="ZX331" s="38">
        <v>25</v>
      </c>
      <c r="ZY331" s="38"/>
      <c r="ZZ331" s="38"/>
      <c r="AAA331" s="38"/>
      <c r="AAB331" s="38"/>
      <c r="AAC331" s="38"/>
      <c r="AAD331" s="38"/>
      <c r="AAE331" s="38"/>
      <c r="AAF331" s="38"/>
      <c r="AAG331" s="38"/>
      <c r="AAH331" s="38"/>
      <c r="AAI331" s="38"/>
      <c r="AAJ331" s="31">
        <f t="shared" si="34"/>
        <v>0</v>
      </c>
    </row>
    <row r="332" spans="1:736" s="5" customFormat="1" x14ac:dyDescent="0.25">
      <c r="A332" s="26" t="s">
        <v>71</v>
      </c>
      <c r="B332" s="77">
        <f t="shared" si="35"/>
        <v>75</v>
      </c>
      <c r="C332" s="69">
        <v>25</v>
      </c>
      <c r="D332" s="76">
        <v>43341</v>
      </c>
      <c r="E332" s="79">
        <v>24.6</v>
      </c>
      <c r="F332" s="85">
        <f>E332*B332</f>
        <v>1845</v>
      </c>
      <c r="G332" s="77">
        <v>200</v>
      </c>
      <c r="H332" s="38"/>
      <c r="I332" s="38"/>
      <c r="J332" s="38"/>
      <c r="K332" s="38"/>
      <c r="L332" s="38"/>
      <c r="M332" s="38">
        <v>50</v>
      </c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  <c r="AL332" s="38"/>
      <c r="AM332" s="38"/>
      <c r="AN332" s="38"/>
      <c r="AO332" s="38"/>
      <c r="AP332" s="38"/>
      <c r="AQ332" s="38"/>
      <c r="AR332" s="38"/>
      <c r="AS332" s="38"/>
      <c r="AT332" s="38"/>
      <c r="AU332" s="38"/>
      <c r="AV332" s="38"/>
      <c r="AW332" s="38"/>
      <c r="AX332" s="38"/>
      <c r="AY332" s="38"/>
      <c r="AZ332" s="38"/>
      <c r="BA332" s="38"/>
      <c r="BB332" s="38"/>
      <c r="BC332" s="38"/>
      <c r="BD332" s="38"/>
      <c r="BE332" s="38"/>
      <c r="BF332" s="38"/>
      <c r="BG332" s="38"/>
      <c r="BH332" s="38"/>
      <c r="BI332" s="38"/>
      <c r="BJ332" s="38"/>
      <c r="BK332" s="38"/>
      <c r="BL332" s="38"/>
      <c r="BM332" s="38"/>
      <c r="BN332" s="38"/>
      <c r="BO332" s="38"/>
      <c r="BP332" s="38"/>
      <c r="BQ332" s="38"/>
      <c r="BR332" s="38"/>
      <c r="BS332" s="38"/>
      <c r="BT332" s="38"/>
      <c r="BU332" s="38"/>
      <c r="BV332" s="38"/>
      <c r="BW332" s="38"/>
      <c r="BX332" s="38"/>
      <c r="BY332" s="38"/>
      <c r="BZ332" s="38"/>
      <c r="CA332" s="38"/>
      <c r="CB332" s="38"/>
      <c r="CC332" s="38"/>
      <c r="CD332" s="38"/>
      <c r="CE332" s="38"/>
      <c r="CF332" s="38"/>
      <c r="CG332" s="38"/>
      <c r="CH332" s="38"/>
      <c r="CI332" s="38"/>
      <c r="CJ332" s="38"/>
      <c r="CK332" s="38"/>
      <c r="CL332" s="38"/>
      <c r="CM332" s="38"/>
      <c r="CN332" s="38"/>
      <c r="CO332" s="38"/>
      <c r="CP332" s="38"/>
      <c r="CQ332" s="38"/>
      <c r="CR332" s="38"/>
      <c r="CS332" s="38"/>
      <c r="CT332" s="38"/>
      <c r="CU332" s="38"/>
      <c r="CV332" s="38"/>
      <c r="CW332" s="38"/>
      <c r="CX332" s="38"/>
      <c r="CY332" s="38"/>
      <c r="CZ332" s="38"/>
      <c r="DA332" s="38"/>
      <c r="DB332" s="38"/>
      <c r="DC332" s="38"/>
      <c r="DD332" s="38"/>
      <c r="DE332" s="38"/>
      <c r="DF332" s="38"/>
      <c r="DG332" s="38"/>
      <c r="DH332" s="38"/>
      <c r="DI332" s="38"/>
      <c r="DJ332" s="38"/>
      <c r="DK332" s="38"/>
      <c r="DL332" s="38"/>
      <c r="DM332" s="38"/>
      <c r="DN332" s="38"/>
      <c r="DO332" s="38"/>
      <c r="DP332" s="38"/>
      <c r="DQ332" s="38"/>
      <c r="DR332" s="38"/>
      <c r="DS332" s="38"/>
      <c r="DT332" s="38"/>
      <c r="DU332" s="38"/>
      <c r="DV332" s="38"/>
      <c r="DW332" s="38"/>
      <c r="DX332" s="38"/>
      <c r="DY332" s="38"/>
      <c r="DZ332" s="38"/>
      <c r="EA332" s="38"/>
      <c r="EB332" s="38"/>
      <c r="EC332" s="38"/>
      <c r="ED332" s="38"/>
      <c r="EE332" s="38"/>
      <c r="EF332" s="38"/>
      <c r="EG332" s="38"/>
      <c r="EH332" s="38"/>
      <c r="EI332" s="38"/>
      <c r="EJ332" s="38"/>
      <c r="EK332" s="38"/>
      <c r="EL332" s="38"/>
      <c r="EM332" s="38"/>
      <c r="EN332" s="38"/>
      <c r="EO332" s="38"/>
      <c r="EP332" s="38"/>
      <c r="EQ332" s="38"/>
      <c r="ER332" s="38"/>
      <c r="ES332" s="38"/>
      <c r="ET332" s="38"/>
      <c r="EU332" s="38"/>
      <c r="EV332" s="38"/>
      <c r="EW332" s="38"/>
      <c r="EX332" s="38"/>
      <c r="EY332" s="38"/>
      <c r="EZ332" s="38"/>
      <c r="FA332" s="38"/>
      <c r="FB332" s="38"/>
      <c r="FC332" s="38"/>
      <c r="FD332" s="38"/>
      <c r="FE332" s="38"/>
      <c r="FF332" s="38"/>
      <c r="FG332" s="38"/>
      <c r="FH332" s="38"/>
      <c r="FI332" s="38"/>
      <c r="FJ332" s="38"/>
      <c r="FK332" s="38">
        <v>50</v>
      </c>
      <c r="FL332" s="38"/>
      <c r="FM332" s="38"/>
      <c r="FN332" s="38"/>
      <c r="FO332" s="38"/>
      <c r="FP332" s="38"/>
      <c r="FQ332" s="38"/>
      <c r="FR332" s="38"/>
      <c r="FS332" s="38"/>
      <c r="FT332" s="38"/>
      <c r="FU332" s="38"/>
      <c r="FV332" s="38"/>
      <c r="FW332" s="38"/>
      <c r="FX332" s="38"/>
      <c r="FY332" s="38"/>
      <c r="FZ332" s="38"/>
      <c r="GA332" s="38"/>
      <c r="GB332" s="38"/>
      <c r="GC332" s="38"/>
      <c r="GD332" s="38"/>
      <c r="GE332" s="38"/>
      <c r="GF332" s="38"/>
      <c r="GG332" s="38"/>
      <c r="GH332" s="38"/>
      <c r="GI332" s="38"/>
      <c r="GJ332" s="38"/>
      <c r="GK332" s="38"/>
      <c r="GL332" s="38"/>
      <c r="GM332" s="38"/>
      <c r="GN332" s="38"/>
      <c r="GO332" s="38"/>
      <c r="GP332" s="38"/>
      <c r="GQ332" s="38"/>
      <c r="GR332" s="38"/>
      <c r="GS332" s="38"/>
      <c r="GT332" s="38"/>
      <c r="GU332" s="38"/>
      <c r="GV332" s="38"/>
      <c r="GW332" s="38"/>
      <c r="GX332" s="38"/>
      <c r="GY332" s="38"/>
      <c r="GZ332" s="38"/>
      <c r="HA332" s="38"/>
      <c r="HB332" s="38"/>
      <c r="HC332" s="38"/>
      <c r="HD332" s="38"/>
      <c r="HE332" s="38"/>
      <c r="HF332" s="38"/>
      <c r="HG332" s="38"/>
      <c r="HH332" s="38"/>
      <c r="HI332" s="38"/>
      <c r="HJ332" s="38"/>
      <c r="HK332" s="38"/>
      <c r="HL332" s="38"/>
      <c r="HM332" s="38"/>
      <c r="HN332" s="38"/>
      <c r="HO332" s="38"/>
      <c r="HP332" s="38">
        <v>50</v>
      </c>
      <c r="HQ332" s="38">
        <v>25</v>
      </c>
      <c r="HR332" s="38"/>
      <c r="HS332" s="38"/>
      <c r="HT332" s="38"/>
      <c r="HU332" s="38"/>
      <c r="HV332" s="38"/>
      <c r="HW332" s="38"/>
      <c r="HX332" s="38"/>
      <c r="HY332" s="38"/>
      <c r="HZ332" s="38"/>
      <c r="IA332" s="38"/>
      <c r="IB332" s="38"/>
      <c r="IC332" s="38"/>
      <c r="ID332" s="38"/>
      <c r="IE332" s="38"/>
      <c r="IF332" s="38"/>
      <c r="IG332" s="38"/>
      <c r="IH332" s="38"/>
      <c r="II332" s="38"/>
      <c r="IJ332" s="38"/>
      <c r="IK332" s="38"/>
      <c r="IL332" s="38"/>
      <c r="IM332" s="38"/>
      <c r="IN332" s="38"/>
      <c r="IO332" s="38"/>
      <c r="IP332" s="38"/>
      <c r="IQ332" s="38">
        <v>25</v>
      </c>
      <c r="IR332" s="38"/>
      <c r="IS332" s="38"/>
      <c r="IT332" s="38"/>
      <c r="IU332" s="38"/>
      <c r="IV332" s="38"/>
      <c r="IW332" s="38"/>
      <c r="IX332" s="38"/>
      <c r="IY332" s="38"/>
      <c r="IZ332" s="38"/>
      <c r="JA332" s="38"/>
      <c r="JB332" s="38"/>
      <c r="JC332" s="38"/>
      <c r="JD332" s="38"/>
      <c r="JE332" s="38"/>
      <c r="JF332" s="38"/>
      <c r="JG332" s="38"/>
      <c r="JH332" s="38"/>
      <c r="JI332" s="38"/>
      <c r="JJ332" s="38"/>
      <c r="JK332" s="38"/>
      <c r="JL332" s="38"/>
      <c r="JM332" s="38"/>
      <c r="JN332" s="38"/>
      <c r="JO332" s="38"/>
      <c r="JP332" s="38"/>
      <c r="JQ332" s="38">
        <v>400</v>
      </c>
      <c r="JR332" s="38"/>
      <c r="JS332" s="38"/>
      <c r="JT332" s="38"/>
      <c r="JU332" s="38"/>
      <c r="JV332" s="38"/>
      <c r="JW332" s="38"/>
      <c r="JX332" s="38"/>
      <c r="JY332" s="38"/>
      <c r="JZ332" s="38"/>
      <c r="KA332" s="38"/>
      <c r="KB332" s="38"/>
      <c r="KC332" s="38"/>
      <c r="KD332" s="38"/>
      <c r="KE332" s="38"/>
      <c r="KF332" s="38"/>
      <c r="KG332" s="38"/>
      <c r="KH332" s="38"/>
      <c r="KI332" s="38"/>
      <c r="KJ332" s="38"/>
      <c r="KK332" s="38"/>
      <c r="KL332" s="38"/>
      <c r="KM332" s="38"/>
      <c r="KN332" s="38"/>
      <c r="KO332" s="38">
        <v>100</v>
      </c>
      <c r="KP332" s="38"/>
      <c r="KQ332" s="38"/>
      <c r="KR332" s="38"/>
      <c r="KS332" s="38"/>
      <c r="KT332" s="38">
        <v>100</v>
      </c>
      <c r="KU332" s="38"/>
      <c r="KV332" s="38"/>
      <c r="KW332" s="38"/>
      <c r="KX332" s="38"/>
      <c r="KY332" s="38"/>
      <c r="KZ332" s="38"/>
      <c r="LA332" s="38"/>
      <c r="LB332" s="38"/>
      <c r="LC332" s="38"/>
      <c r="LD332" s="38"/>
      <c r="LE332" s="38"/>
      <c r="LF332" s="38"/>
      <c r="LG332" s="38"/>
      <c r="LH332" s="38"/>
      <c r="LI332" s="38"/>
      <c r="LJ332" s="38"/>
      <c r="LK332" s="38"/>
      <c r="LL332" s="38"/>
      <c r="LM332" s="38"/>
      <c r="LN332" s="38"/>
      <c r="LO332" s="38"/>
      <c r="LP332" s="38"/>
      <c r="LQ332" s="38"/>
      <c r="LR332" s="38"/>
      <c r="LS332" s="38"/>
      <c r="LT332" s="38"/>
      <c r="LU332" s="38"/>
      <c r="LV332" s="38"/>
      <c r="LW332" s="38"/>
      <c r="LX332" s="38"/>
      <c r="LY332" s="38"/>
      <c r="LZ332" s="38"/>
      <c r="MA332" s="38"/>
      <c r="MB332" s="38"/>
      <c r="MC332" s="38"/>
      <c r="MD332" s="38"/>
      <c r="ME332" s="38"/>
      <c r="MF332" s="38"/>
      <c r="MG332" s="38"/>
      <c r="MH332" s="38"/>
      <c r="MI332" s="38"/>
      <c r="MJ332" s="38"/>
      <c r="MK332" s="38"/>
      <c r="ML332" s="38"/>
      <c r="MM332" s="38"/>
      <c r="MN332" s="38"/>
      <c r="MO332" s="38"/>
      <c r="MP332" s="38"/>
      <c r="MQ332" s="38"/>
      <c r="MR332" s="38"/>
      <c r="MS332" s="38"/>
      <c r="MT332" s="38"/>
      <c r="MU332" s="38"/>
      <c r="MV332" s="38"/>
      <c r="MW332" s="38"/>
      <c r="MX332" s="38"/>
      <c r="MY332" s="38">
        <v>100</v>
      </c>
      <c r="MZ332" s="38"/>
      <c r="NA332" s="38"/>
      <c r="NB332" s="38"/>
      <c r="NC332" s="38"/>
      <c r="ND332" s="38"/>
      <c r="NE332" s="38"/>
      <c r="NF332" s="38"/>
      <c r="NG332" s="38"/>
      <c r="NH332" s="38"/>
      <c r="NI332" s="38"/>
      <c r="NJ332" s="38"/>
      <c r="NK332" s="38"/>
      <c r="NL332" s="38"/>
      <c r="NM332" s="38">
        <v>100</v>
      </c>
      <c r="NN332" s="38"/>
      <c r="NO332" s="38"/>
      <c r="NP332" s="38"/>
      <c r="NQ332" s="38"/>
      <c r="NR332" s="38"/>
      <c r="NS332" s="38"/>
      <c r="NT332" s="38"/>
      <c r="NU332" s="38"/>
      <c r="NV332" s="38"/>
      <c r="NW332" s="38"/>
      <c r="NX332" s="38"/>
      <c r="NY332" s="38"/>
      <c r="NZ332" s="38"/>
      <c r="OA332" s="38"/>
      <c r="OB332" s="38"/>
      <c r="OC332" s="38"/>
      <c r="OD332" s="38"/>
      <c r="OE332" s="38"/>
      <c r="OF332" s="38"/>
      <c r="OG332" s="38"/>
      <c r="OH332" s="38"/>
      <c r="OI332" s="38"/>
      <c r="OJ332" s="38"/>
      <c r="OK332" s="38"/>
      <c r="OL332" s="38"/>
      <c r="OM332" s="38"/>
      <c r="ON332" s="38"/>
      <c r="OO332" s="38"/>
      <c r="OP332" s="38"/>
      <c r="OQ332" s="38"/>
      <c r="OR332" s="38"/>
      <c r="OS332" s="38"/>
      <c r="OT332" s="38"/>
      <c r="OU332" s="38"/>
      <c r="OV332" s="38"/>
      <c r="OW332" s="38"/>
      <c r="OX332" s="38"/>
      <c r="OY332" s="38"/>
      <c r="OZ332" s="38"/>
      <c r="PA332" s="38"/>
      <c r="PB332" s="38"/>
      <c r="PC332" s="38"/>
      <c r="PD332" s="38"/>
      <c r="PE332" s="38"/>
      <c r="PF332" s="38"/>
      <c r="PG332" s="38"/>
      <c r="PH332" s="38"/>
      <c r="PI332" s="38"/>
      <c r="PJ332" s="38"/>
      <c r="PK332" s="38"/>
      <c r="PL332" s="38"/>
      <c r="PM332" s="38"/>
      <c r="PN332" s="38"/>
      <c r="PO332" s="38"/>
      <c r="PP332" s="38"/>
      <c r="PQ332" s="38"/>
      <c r="PR332" s="38"/>
      <c r="PS332" s="38"/>
      <c r="PT332" s="38"/>
      <c r="PU332" s="38"/>
      <c r="PV332" s="38"/>
      <c r="PW332" s="38"/>
      <c r="PX332" s="38"/>
      <c r="PY332" s="38"/>
      <c r="PZ332" s="38"/>
      <c r="QA332" s="38"/>
      <c r="QB332" s="38"/>
      <c r="QC332" s="38"/>
      <c r="QD332" s="38"/>
      <c r="QE332" s="38"/>
      <c r="QF332" s="38"/>
      <c r="QG332" s="38"/>
      <c r="QH332" s="38"/>
      <c r="QI332" s="38"/>
      <c r="QJ332" s="38"/>
      <c r="QK332" s="38"/>
      <c r="QL332" s="38"/>
      <c r="QM332" s="38"/>
      <c r="QN332" s="38"/>
      <c r="QO332" s="38"/>
      <c r="QP332" s="38"/>
      <c r="QQ332" s="38"/>
      <c r="QR332" s="38"/>
      <c r="QS332" s="38"/>
      <c r="QT332" s="38"/>
      <c r="QU332" s="38"/>
      <c r="QV332" s="38"/>
      <c r="QW332" s="38">
        <v>75</v>
      </c>
      <c r="QX332" s="38"/>
      <c r="QY332" s="38"/>
      <c r="QZ332" s="38"/>
      <c r="RA332" s="38"/>
      <c r="RB332" s="38"/>
      <c r="RC332" s="38"/>
      <c r="RD332" s="38"/>
      <c r="RE332" s="38"/>
      <c r="RF332" s="38"/>
      <c r="RG332" s="38">
        <v>75</v>
      </c>
      <c r="RH332" s="38"/>
      <c r="RI332" s="38"/>
      <c r="RJ332" s="38"/>
      <c r="RK332" s="38"/>
      <c r="RL332" s="38"/>
      <c r="RM332" s="38"/>
      <c r="RN332" s="38"/>
      <c r="RO332" s="38"/>
      <c r="RP332" s="38"/>
      <c r="RQ332" s="38"/>
      <c r="RR332" s="38"/>
      <c r="RS332" s="38"/>
      <c r="RT332" s="38"/>
      <c r="RU332" s="38"/>
      <c r="RV332" s="38"/>
      <c r="RW332" s="38"/>
      <c r="RX332" s="38"/>
      <c r="RY332" s="38"/>
      <c r="RZ332" s="38"/>
      <c r="SA332" s="38"/>
      <c r="SB332" s="38"/>
      <c r="SC332" s="38"/>
      <c r="SD332" s="38"/>
      <c r="SE332" s="38"/>
      <c r="SF332" s="38"/>
      <c r="SG332" s="38"/>
      <c r="SH332" s="38"/>
      <c r="SI332" s="38"/>
      <c r="SJ332" s="38"/>
      <c r="SK332" s="38"/>
      <c r="SL332" s="38"/>
      <c r="SM332" s="38"/>
      <c r="SN332" s="38"/>
      <c r="SO332" s="38"/>
      <c r="SP332" s="38"/>
      <c r="SQ332" s="38"/>
      <c r="SR332" s="38"/>
      <c r="SS332" s="38"/>
      <c r="ST332" s="38"/>
      <c r="SU332" s="38"/>
      <c r="SV332" s="38"/>
      <c r="SW332" s="38"/>
      <c r="SX332" s="38"/>
      <c r="SY332" s="38"/>
      <c r="SZ332" s="38"/>
      <c r="TA332" s="38"/>
      <c r="TB332" s="38"/>
      <c r="TC332" s="38"/>
      <c r="TD332" s="38"/>
      <c r="TE332" s="38"/>
      <c r="TF332" s="38"/>
      <c r="TG332" s="38"/>
      <c r="TH332" s="38"/>
      <c r="TI332" s="38"/>
      <c r="TJ332" s="38"/>
      <c r="TK332" s="38"/>
      <c r="TL332" s="38"/>
      <c r="TM332" s="38"/>
      <c r="TN332" s="38"/>
      <c r="TO332" s="38"/>
      <c r="TP332" s="38"/>
      <c r="TQ332" s="38"/>
      <c r="TR332" s="38"/>
      <c r="TS332" s="38"/>
      <c r="TT332" s="38"/>
      <c r="TU332" s="38"/>
      <c r="TV332" s="38"/>
      <c r="TW332" s="38"/>
      <c r="TX332" s="38"/>
      <c r="TY332" s="38"/>
      <c r="TZ332" s="38"/>
      <c r="UA332" s="38"/>
      <c r="UB332" s="38"/>
      <c r="UC332" s="38"/>
      <c r="UD332" s="38"/>
      <c r="UE332" s="38"/>
      <c r="UF332" s="38"/>
      <c r="UG332" s="38"/>
      <c r="UH332" s="38"/>
      <c r="UI332" s="38"/>
      <c r="UJ332" s="38"/>
      <c r="UK332" s="38"/>
      <c r="UL332" s="38"/>
      <c r="UM332" s="38"/>
      <c r="UN332" s="38"/>
      <c r="UO332" s="38"/>
      <c r="UP332" s="38"/>
      <c r="UQ332" s="38"/>
      <c r="UR332" s="38"/>
      <c r="US332" s="38"/>
      <c r="UT332" s="38"/>
      <c r="UU332" s="38"/>
      <c r="UV332" s="38"/>
      <c r="UW332" s="38"/>
      <c r="UX332" s="38"/>
      <c r="UY332" s="38"/>
      <c r="UZ332" s="38"/>
      <c r="VA332" s="38"/>
      <c r="VB332" s="38"/>
      <c r="VC332" s="38"/>
      <c r="VD332" s="38"/>
      <c r="VE332" s="38"/>
      <c r="VF332" s="38"/>
      <c r="VG332" s="38"/>
      <c r="VH332" s="38"/>
      <c r="VI332" s="38"/>
      <c r="VJ332" s="38"/>
      <c r="VK332" s="38"/>
      <c r="VL332" s="38"/>
      <c r="VM332" s="38"/>
      <c r="VN332" s="38"/>
      <c r="VO332" s="38"/>
      <c r="VP332" s="38"/>
      <c r="VQ332" s="38"/>
      <c r="VR332" s="38"/>
      <c r="VS332" s="38"/>
      <c r="VT332" s="38"/>
      <c r="VU332" s="38"/>
      <c r="VV332" s="38"/>
      <c r="VW332" s="38"/>
      <c r="VX332" s="38"/>
      <c r="VY332" s="38"/>
      <c r="VZ332" s="38"/>
      <c r="WA332" s="38"/>
      <c r="WB332" s="38"/>
      <c r="WC332" s="38"/>
      <c r="WD332" s="38"/>
      <c r="WE332" s="38"/>
      <c r="WF332" s="38"/>
      <c r="WG332" s="38"/>
      <c r="WH332" s="38"/>
      <c r="WI332" s="38"/>
      <c r="WJ332" s="38"/>
      <c r="WK332" s="38"/>
      <c r="WL332" s="38"/>
      <c r="WM332" s="38"/>
      <c r="WN332" s="38"/>
      <c r="WO332" s="38"/>
      <c r="WP332" s="38"/>
      <c r="WQ332" s="38"/>
      <c r="WR332" s="38"/>
      <c r="WS332" s="38"/>
      <c r="WT332" s="38"/>
      <c r="WU332" s="38"/>
      <c r="WV332" s="38"/>
      <c r="WW332" s="38"/>
      <c r="WX332" s="38"/>
      <c r="WY332" s="38"/>
      <c r="WZ332" s="38"/>
      <c r="XA332" s="38"/>
      <c r="XB332" s="38"/>
      <c r="XC332" s="38"/>
      <c r="XD332" s="38"/>
      <c r="XE332" s="38"/>
      <c r="XF332" s="38"/>
      <c r="XG332" s="38"/>
      <c r="XH332" s="38"/>
      <c r="XI332" s="38"/>
      <c r="XJ332" s="38"/>
      <c r="XK332" s="38"/>
      <c r="XL332" s="38"/>
      <c r="XM332" s="38"/>
      <c r="XN332" s="38"/>
      <c r="XO332" s="38"/>
      <c r="XP332" s="38"/>
      <c r="XQ332" s="38"/>
      <c r="XR332" s="38"/>
      <c r="XS332" s="38"/>
      <c r="XT332" s="38"/>
      <c r="XU332" s="38"/>
      <c r="XV332" s="38"/>
      <c r="XW332" s="38"/>
      <c r="XX332" s="38"/>
      <c r="XY332" s="38"/>
      <c r="XZ332" s="38"/>
      <c r="YA332" s="38"/>
      <c r="YB332" s="38"/>
      <c r="YC332" s="38"/>
      <c r="YD332" s="38"/>
      <c r="YE332" s="38"/>
      <c r="YF332" s="38"/>
      <c r="YG332" s="38"/>
      <c r="YH332" s="38"/>
      <c r="YI332" s="38"/>
      <c r="YJ332" s="38"/>
      <c r="YK332" s="38"/>
      <c r="YL332" s="38"/>
      <c r="YM332" s="38"/>
      <c r="YN332" s="38"/>
      <c r="YO332" s="38"/>
      <c r="YP332" s="38"/>
      <c r="YQ332" s="38"/>
      <c r="YR332" s="38"/>
      <c r="YS332" s="38"/>
      <c r="YT332" s="38"/>
      <c r="YU332" s="38"/>
      <c r="YV332" s="38"/>
      <c r="YW332" s="38"/>
      <c r="YX332" s="38"/>
      <c r="YY332" s="38"/>
      <c r="YZ332" s="38"/>
      <c r="ZA332" s="38"/>
      <c r="ZB332" s="38"/>
      <c r="ZC332" s="38"/>
      <c r="ZD332" s="38"/>
      <c r="ZE332" s="38"/>
      <c r="ZF332" s="38"/>
      <c r="ZG332" s="38"/>
      <c r="ZH332" s="38"/>
      <c r="ZI332" s="38"/>
      <c r="ZJ332" s="38"/>
      <c r="ZK332" s="38"/>
      <c r="ZL332" s="38"/>
      <c r="ZM332" s="38"/>
      <c r="ZN332" s="38"/>
      <c r="ZO332" s="38"/>
      <c r="ZP332" s="38"/>
      <c r="ZQ332" s="38"/>
      <c r="ZR332" s="38"/>
      <c r="ZS332" s="38"/>
      <c r="ZT332" s="38"/>
      <c r="ZU332" s="38"/>
      <c r="ZV332" s="38"/>
      <c r="ZW332" s="38"/>
      <c r="ZX332" s="38"/>
      <c r="ZY332" s="38"/>
      <c r="ZZ332" s="38"/>
      <c r="AAA332" s="38"/>
      <c r="AAB332" s="38"/>
      <c r="AAC332" s="38"/>
      <c r="AAD332" s="38"/>
      <c r="AAE332" s="38"/>
      <c r="AAF332" s="38"/>
      <c r="AAG332" s="38"/>
      <c r="AAH332" s="38"/>
      <c r="AAI332" s="38"/>
      <c r="AAJ332" s="31">
        <f t="shared" si="34"/>
        <v>0</v>
      </c>
    </row>
    <row r="333" spans="1:736" s="5" customFormat="1" x14ac:dyDescent="0.25">
      <c r="A333" s="26" t="s">
        <v>71</v>
      </c>
      <c r="B333" s="77">
        <f t="shared" si="35"/>
        <v>50</v>
      </c>
      <c r="C333" s="69">
        <v>25</v>
      </c>
      <c r="D333" s="76">
        <v>43279</v>
      </c>
      <c r="E333" s="79">
        <v>23.88</v>
      </c>
      <c r="F333" s="85">
        <f>E333*B333</f>
        <v>1194</v>
      </c>
      <c r="G333" s="77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  <c r="AL333" s="38"/>
      <c r="AM333" s="38"/>
      <c r="AN333" s="38"/>
      <c r="AO333" s="38"/>
      <c r="AP333" s="38"/>
      <c r="AQ333" s="38"/>
      <c r="AR333" s="38"/>
      <c r="AS333" s="38"/>
      <c r="AT333" s="38"/>
      <c r="AU333" s="38"/>
      <c r="AV333" s="38"/>
      <c r="AW333" s="38"/>
      <c r="AX333" s="38"/>
      <c r="AY333" s="38"/>
      <c r="AZ333" s="38"/>
      <c r="BA333" s="38"/>
      <c r="BB333" s="38"/>
      <c r="BC333" s="38"/>
      <c r="BD333" s="38"/>
      <c r="BE333" s="38"/>
      <c r="BF333" s="38"/>
      <c r="BG333" s="38"/>
      <c r="BH333" s="38"/>
      <c r="BI333" s="38"/>
      <c r="BJ333" s="38"/>
      <c r="BK333" s="38"/>
      <c r="BL333" s="38"/>
      <c r="BM333" s="38"/>
      <c r="BN333" s="38"/>
      <c r="BO333" s="38"/>
      <c r="BP333" s="38"/>
      <c r="BQ333" s="38"/>
      <c r="BR333" s="38"/>
      <c r="BS333" s="38"/>
      <c r="BT333" s="38"/>
      <c r="BU333" s="38"/>
      <c r="BV333" s="38"/>
      <c r="BW333" s="38"/>
      <c r="BX333" s="38"/>
      <c r="BY333" s="38"/>
      <c r="BZ333" s="38"/>
      <c r="CA333" s="38"/>
      <c r="CB333" s="38"/>
      <c r="CC333" s="38"/>
      <c r="CD333" s="38"/>
      <c r="CE333" s="38"/>
      <c r="CF333" s="38"/>
      <c r="CG333" s="38"/>
      <c r="CH333" s="38"/>
      <c r="CI333" s="38"/>
      <c r="CJ333" s="38"/>
      <c r="CK333" s="38"/>
      <c r="CL333" s="38"/>
      <c r="CM333" s="38"/>
      <c r="CN333" s="38"/>
      <c r="CO333" s="38"/>
      <c r="CP333" s="38"/>
      <c r="CQ333" s="38"/>
      <c r="CR333" s="38"/>
      <c r="CS333" s="38"/>
      <c r="CT333" s="38"/>
      <c r="CU333" s="38"/>
      <c r="CV333" s="38"/>
      <c r="CW333" s="38"/>
      <c r="CX333" s="38"/>
      <c r="CY333" s="38"/>
      <c r="CZ333" s="38"/>
      <c r="DA333" s="38"/>
      <c r="DB333" s="38"/>
      <c r="DC333" s="38"/>
      <c r="DD333" s="38"/>
      <c r="DE333" s="38"/>
      <c r="DF333" s="38"/>
      <c r="DG333" s="38"/>
      <c r="DH333" s="38"/>
      <c r="DI333" s="38"/>
      <c r="DJ333" s="38"/>
      <c r="DK333" s="38"/>
      <c r="DL333" s="38"/>
      <c r="DM333" s="38">
        <v>100</v>
      </c>
      <c r="DN333" s="38"/>
      <c r="DO333" s="38"/>
      <c r="DP333" s="38"/>
      <c r="DQ333" s="38"/>
      <c r="DR333" s="38"/>
      <c r="DS333" s="38"/>
      <c r="DT333" s="38"/>
      <c r="DU333" s="38"/>
      <c r="DV333" s="38"/>
      <c r="DW333" s="38"/>
      <c r="DX333" s="38"/>
      <c r="DY333" s="38"/>
      <c r="DZ333" s="38">
        <v>100</v>
      </c>
      <c r="EA333" s="38"/>
      <c r="EB333" s="38"/>
      <c r="EC333" s="38"/>
      <c r="ED333" s="38"/>
      <c r="EE333" s="38"/>
      <c r="EF333" s="38"/>
      <c r="EG333" s="38"/>
      <c r="EH333" s="38"/>
      <c r="EI333" s="38"/>
      <c r="EJ333" s="38"/>
      <c r="EK333" s="38"/>
      <c r="EL333" s="38"/>
      <c r="EM333" s="38"/>
      <c r="EN333" s="38"/>
      <c r="EO333" s="38"/>
      <c r="EP333" s="38"/>
      <c r="EQ333" s="38"/>
      <c r="ER333" s="38"/>
      <c r="ES333" s="38"/>
      <c r="ET333" s="38"/>
      <c r="EU333" s="38"/>
      <c r="EV333" s="38"/>
      <c r="EW333" s="38"/>
      <c r="EX333" s="38"/>
      <c r="EY333" s="38"/>
      <c r="EZ333" s="38"/>
      <c r="FA333" s="38"/>
      <c r="FB333" s="38"/>
      <c r="FC333" s="38"/>
      <c r="FD333" s="38"/>
      <c r="FE333" s="38"/>
      <c r="FF333" s="38"/>
      <c r="FG333" s="38"/>
      <c r="FH333" s="38"/>
      <c r="FI333" s="38"/>
      <c r="FJ333" s="38"/>
      <c r="FK333" s="38"/>
      <c r="FL333" s="38"/>
      <c r="FM333" s="38"/>
      <c r="FN333" s="38"/>
      <c r="FO333" s="38"/>
      <c r="FP333" s="38"/>
      <c r="FQ333" s="38"/>
      <c r="FR333" s="38"/>
      <c r="FS333" s="38"/>
      <c r="FT333" s="38"/>
      <c r="FU333" s="38"/>
      <c r="FV333" s="38"/>
      <c r="FW333" s="38"/>
      <c r="FX333" s="38"/>
      <c r="FY333" s="38"/>
      <c r="FZ333" s="38"/>
      <c r="GA333" s="38"/>
      <c r="GB333" s="38"/>
      <c r="GC333" s="38"/>
      <c r="GD333" s="38"/>
      <c r="GE333" s="38"/>
      <c r="GF333" s="38"/>
      <c r="GG333" s="38"/>
      <c r="GH333" s="38"/>
      <c r="GI333" s="38"/>
      <c r="GJ333" s="38"/>
      <c r="GK333" s="38"/>
      <c r="GL333" s="38"/>
      <c r="GM333" s="38"/>
      <c r="GN333" s="38"/>
      <c r="GO333" s="38"/>
      <c r="GP333" s="38"/>
      <c r="GQ333" s="38"/>
      <c r="GR333" s="38"/>
      <c r="GS333" s="38"/>
      <c r="GT333" s="38"/>
      <c r="GU333" s="38"/>
      <c r="GV333" s="38"/>
      <c r="GW333" s="38"/>
      <c r="GX333" s="38"/>
      <c r="GY333" s="38"/>
      <c r="GZ333" s="38"/>
      <c r="HA333" s="38"/>
      <c r="HB333" s="38"/>
      <c r="HC333" s="38"/>
      <c r="HD333" s="38"/>
      <c r="HE333" s="38"/>
      <c r="HF333" s="38"/>
      <c r="HG333" s="38"/>
      <c r="HH333" s="38"/>
      <c r="HI333" s="38"/>
      <c r="HJ333" s="38"/>
      <c r="HK333" s="38"/>
      <c r="HL333" s="38"/>
      <c r="HM333" s="38"/>
      <c r="HN333" s="38"/>
      <c r="HO333" s="38"/>
      <c r="HP333" s="38"/>
      <c r="HQ333" s="38"/>
      <c r="HR333" s="38"/>
      <c r="HS333" s="38"/>
      <c r="HT333" s="38"/>
      <c r="HU333" s="38"/>
      <c r="HV333" s="38"/>
      <c r="HW333" s="38"/>
      <c r="HX333" s="38"/>
      <c r="HY333" s="38"/>
      <c r="HZ333" s="38"/>
      <c r="IA333" s="38"/>
      <c r="IB333" s="38"/>
      <c r="IC333" s="38"/>
      <c r="ID333" s="38"/>
      <c r="IE333" s="38"/>
      <c r="IF333" s="38"/>
      <c r="IG333" s="38"/>
      <c r="IH333" s="38"/>
      <c r="II333" s="38"/>
      <c r="IJ333" s="38"/>
      <c r="IK333" s="38"/>
      <c r="IL333" s="38"/>
      <c r="IM333" s="38"/>
      <c r="IN333" s="38"/>
      <c r="IO333" s="38"/>
      <c r="IP333" s="38"/>
      <c r="IQ333" s="38"/>
      <c r="IR333" s="38"/>
      <c r="IS333" s="38"/>
      <c r="IT333" s="38"/>
      <c r="IU333" s="38"/>
      <c r="IV333" s="38"/>
      <c r="IW333" s="38"/>
      <c r="IX333" s="38"/>
      <c r="IY333" s="38"/>
      <c r="IZ333" s="38"/>
      <c r="JA333" s="38"/>
      <c r="JB333" s="38"/>
      <c r="JC333" s="38"/>
      <c r="JD333" s="38"/>
      <c r="JE333" s="38"/>
      <c r="JF333" s="38"/>
      <c r="JG333" s="38"/>
      <c r="JH333" s="38"/>
      <c r="JI333" s="38"/>
      <c r="JJ333" s="38"/>
      <c r="JK333" s="38"/>
      <c r="JL333" s="38"/>
      <c r="JM333" s="38"/>
      <c r="JN333" s="38"/>
      <c r="JO333" s="38"/>
      <c r="JP333" s="38"/>
      <c r="JQ333" s="38"/>
      <c r="JR333" s="38"/>
      <c r="JS333" s="38"/>
      <c r="JT333" s="38"/>
      <c r="JU333" s="38"/>
      <c r="JV333" s="38"/>
      <c r="JW333" s="38"/>
      <c r="JX333" s="38"/>
      <c r="JY333" s="38"/>
      <c r="JZ333" s="38"/>
      <c r="KA333" s="38"/>
      <c r="KB333" s="38"/>
      <c r="KC333" s="38"/>
      <c r="KD333" s="38"/>
      <c r="KE333" s="38"/>
      <c r="KF333" s="38"/>
      <c r="KG333" s="38"/>
      <c r="KH333" s="38"/>
      <c r="KI333" s="38"/>
      <c r="KJ333" s="38"/>
      <c r="KK333" s="38"/>
      <c r="KL333" s="38"/>
      <c r="KM333" s="38"/>
      <c r="KN333" s="38"/>
      <c r="KO333" s="38"/>
      <c r="KP333" s="38"/>
      <c r="KQ333" s="38"/>
      <c r="KR333" s="38"/>
      <c r="KS333" s="38"/>
      <c r="KT333" s="38"/>
      <c r="KU333" s="38"/>
      <c r="KV333" s="38"/>
      <c r="KW333" s="38"/>
      <c r="KX333" s="38"/>
      <c r="KY333" s="38"/>
      <c r="KZ333" s="38"/>
      <c r="LA333" s="38"/>
      <c r="LB333" s="38"/>
      <c r="LC333" s="38"/>
      <c r="LD333" s="38"/>
      <c r="LE333" s="38"/>
      <c r="LF333" s="38"/>
      <c r="LG333" s="38"/>
      <c r="LH333" s="38"/>
      <c r="LI333" s="38"/>
      <c r="LJ333" s="38"/>
      <c r="LK333" s="38"/>
      <c r="LL333" s="38"/>
      <c r="LM333" s="38"/>
      <c r="LN333" s="38"/>
      <c r="LO333" s="38"/>
      <c r="LP333" s="38"/>
      <c r="LQ333" s="38"/>
      <c r="LR333" s="38"/>
      <c r="LS333" s="38"/>
      <c r="LT333" s="38"/>
      <c r="LU333" s="38"/>
      <c r="LV333" s="38"/>
      <c r="LW333" s="38"/>
      <c r="LX333" s="38"/>
      <c r="LY333" s="38"/>
      <c r="LZ333" s="38"/>
      <c r="MA333" s="38"/>
      <c r="MB333" s="38"/>
      <c r="MC333" s="38"/>
      <c r="MD333" s="38"/>
      <c r="ME333" s="38"/>
      <c r="MF333" s="38"/>
      <c r="MG333" s="38"/>
      <c r="MH333" s="38"/>
      <c r="MI333" s="38"/>
      <c r="MJ333" s="38"/>
      <c r="MK333" s="38"/>
      <c r="ML333" s="38"/>
      <c r="MM333" s="38"/>
      <c r="MN333" s="38"/>
      <c r="MO333" s="38"/>
      <c r="MP333" s="38"/>
      <c r="MQ333" s="38"/>
      <c r="MR333" s="38"/>
      <c r="MS333" s="38"/>
      <c r="MT333" s="38"/>
      <c r="MU333" s="38"/>
      <c r="MV333" s="38"/>
      <c r="MW333" s="38"/>
      <c r="MX333" s="38"/>
      <c r="MY333" s="38"/>
      <c r="MZ333" s="38"/>
      <c r="NA333" s="38">
        <v>200</v>
      </c>
      <c r="NB333" s="38"/>
      <c r="NC333" s="38"/>
      <c r="ND333" s="38"/>
      <c r="NE333" s="38"/>
      <c r="NF333" s="38"/>
      <c r="NG333" s="38"/>
      <c r="NH333" s="38"/>
      <c r="NI333" s="38"/>
      <c r="NJ333" s="38"/>
      <c r="NK333" s="38"/>
      <c r="NL333" s="38"/>
      <c r="NM333" s="38">
        <v>100</v>
      </c>
      <c r="NN333" s="38"/>
      <c r="NO333" s="38"/>
      <c r="NP333" s="38"/>
      <c r="NQ333" s="38"/>
      <c r="NR333" s="38"/>
      <c r="NS333" s="38"/>
      <c r="NT333" s="38"/>
      <c r="NU333" s="38"/>
      <c r="NV333" s="38"/>
      <c r="NW333" s="38"/>
      <c r="NX333" s="38"/>
      <c r="NY333" s="38"/>
      <c r="NZ333" s="38"/>
      <c r="OA333" s="38"/>
      <c r="OB333" s="38"/>
      <c r="OC333" s="38"/>
      <c r="OD333" s="38"/>
      <c r="OE333" s="38"/>
      <c r="OF333" s="38"/>
      <c r="OG333" s="38"/>
      <c r="OH333" s="38"/>
      <c r="OI333" s="38">
        <v>25</v>
      </c>
      <c r="OJ333" s="38"/>
      <c r="OK333" s="38"/>
      <c r="OL333" s="38"/>
      <c r="OM333" s="38"/>
      <c r="ON333" s="38"/>
      <c r="OO333" s="38"/>
      <c r="OP333" s="38"/>
      <c r="OQ333" s="38"/>
      <c r="OR333" s="38"/>
      <c r="OS333" s="38"/>
      <c r="OT333" s="38"/>
      <c r="OU333" s="38"/>
      <c r="OV333" s="38"/>
      <c r="OW333" s="38"/>
      <c r="OX333" s="38"/>
      <c r="OY333" s="38"/>
      <c r="OZ333" s="38"/>
      <c r="PA333" s="38"/>
      <c r="PB333" s="38"/>
      <c r="PC333" s="38"/>
      <c r="PD333" s="38"/>
      <c r="PE333" s="38"/>
      <c r="PF333" s="38"/>
      <c r="PG333" s="38"/>
      <c r="PH333" s="38"/>
      <c r="PI333" s="38"/>
      <c r="PJ333" s="38"/>
      <c r="PK333" s="38"/>
      <c r="PL333" s="38"/>
      <c r="PM333" s="38"/>
      <c r="PN333" s="38"/>
      <c r="PO333" s="38"/>
      <c r="PP333" s="38"/>
      <c r="PQ333" s="38"/>
      <c r="PR333" s="38"/>
      <c r="PS333" s="38"/>
      <c r="PT333" s="38"/>
      <c r="PU333" s="38"/>
      <c r="PV333" s="38"/>
      <c r="PW333" s="38"/>
      <c r="PX333" s="38"/>
      <c r="PY333" s="38"/>
      <c r="PZ333" s="38"/>
      <c r="QA333" s="38"/>
      <c r="QB333" s="38"/>
      <c r="QC333" s="38"/>
      <c r="QD333" s="38"/>
      <c r="QE333" s="38"/>
      <c r="QF333" s="38"/>
      <c r="QG333" s="38"/>
      <c r="QH333" s="38"/>
      <c r="QI333" s="38"/>
      <c r="QJ333" s="38"/>
      <c r="QK333" s="38"/>
      <c r="QL333" s="38"/>
      <c r="QM333" s="38"/>
      <c r="QN333" s="38"/>
      <c r="QO333" s="38"/>
      <c r="QP333" s="38"/>
      <c r="QQ333" s="38"/>
      <c r="QR333" s="38"/>
      <c r="QS333" s="38"/>
      <c r="QT333" s="38"/>
      <c r="QU333" s="38"/>
      <c r="QV333" s="38"/>
      <c r="QW333" s="38">
        <v>50</v>
      </c>
      <c r="QX333" s="38"/>
      <c r="QY333" s="38"/>
      <c r="QZ333" s="38"/>
      <c r="RA333" s="38"/>
      <c r="RB333" s="38"/>
      <c r="RC333" s="38"/>
      <c r="RD333" s="38"/>
      <c r="RE333" s="38"/>
      <c r="RF333" s="38"/>
      <c r="RG333" s="38"/>
      <c r="RH333" s="38"/>
      <c r="RI333" s="38"/>
      <c r="RJ333" s="38"/>
      <c r="RK333" s="38"/>
      <c r="RL333" s="38"/>
      <c r="RM333" s="38"/>
      <c r="RN333" s="38"/>
      <c r="RO333" s="38"/>
      <c r="RP333" s="38"/>
      <c r="RQ333" s="38"/>
      <c r="RR333" s="38"/>
      <c r="RS333" s="38"/>
      <c r="RT333" s="38"/>
      <c r="RU333" s="38"/>
      <c r="RV333" s="38"/>
      <c r="RW333" s="38"/>
      <c r="RX333" s="38"/>
      <c r="RY333" s="38"/>
      <c r="RZ333" s="38"/>
      <c r="SA333" s="38"/>
      <c r="SB333" s="38"/>
      <c r="SC333" s="38"/>
      <c r="SD333" s="38"/>
      <c r="SE333" s="38"/>
      <c r="SF333" s="38"/>
      <c r="SG333" s="38"/>
      <c r="SH333" s="38"/>
      <c r="SI333" s="38"/>
      <c r="SJ333" s="38"/>
      <c r="SK333" s="38"/>
      <c r="SL333" s="38"/>
      <c r="SM333" s="38"/>
      <c r="SN333" s="38"/>
      <c r="SO333" s="38"/>
      <c r="SP333" s="38"/>
      <c r="SQ333" s="38"/>
      <c r="SR333" s="38"/>
      <c r="SS333" s="38"/>
      <c r="ST333" s="38"/>
      <c r="SU333" s="38"/>
      <c r="SV333" s="38"/>
      <c r="SW333" s="38"/>
      <c r="SX333" s="38"/>
      <c r="SY333" s="38"/>
      <c r="SZ333" s="38"/>
      <c r="TA333" s="38"/>
      <c r="TB333" s="38"/>
      <c r="TC333" s="38"/>
      <c r="TD333" s="38"/>
      <c r="TE333" s="38"/>
      <c r="TF333" s="38"/>
      <c r="TG333" s="38"/>
      <c r="TH333" s="38"/>
      <c r="TI333" s="38"/>
      <c r="TJ333" s="38"/>
      <c r="TK333" s="38"/>
      <c r="TL333" s="38"/>
      <c r="TM333" s="38"/>
      <c r="TN333" s="38"/>
      <c r="TO333" s="38"/>
      <c r="TP333" s="38"/>
      <c r="TQ333" s="38"/>
      <c r="TR333" s="38"/>
      <c r="TS333" s="38"/>
      <c r="TT333" s="38"/>
      <c r="TU333" s="38"/>
      <c r="TV333" s="38"/>
      <c r="TW333" s="38"/>
      <c r="TX333" s="38"/>
      <c r="TY333" s="38"/>
      <c r="TZ333" s="38"/>
      <c r="UA333" s="38"/>
      <c r="UB333" s="38"/>
      <c r="UC333" s="38"/>
      <c r="UD333" s="38"/>
      <c r="UE333" s="38"/>
      <c r="UF333" s="38"/>
      <c r="UG333" s="38"/>
      <c r="UH333" s="38"/>
      <c r="UI333" s="38"/>
      <c r="UJ333" s="38"/>
      <c r="UK333" s="38"/>
      <c r="UL333" s="38"/>
      <c r="UM333" s="38"/>
      <c r="UN333" s="38"/>
      <c r="UO333" s="38"/>
      <c r="UP333" s="38"/>
      <c r="UQ333" s="38"/>
      <c r="UR333" s="38"/>
      <c r="US333" s="38"/>
      <c r="UT333" s="38"/>
      <c r="UU333" s="38"/>
      <c r="UV333" s="38"/>
      <c r="UW333" s="38"/>
      <c r="UX333" s="38"/>
      <c r="UY333" s="38"/>
      <c r="UZ333" s="38"/>
      <c r="VA333" s="38"/>
      <c r="VB333" s="38"/>
      <c r="VC333" s="38"/>
      <c r="VD333" s="38"/>
      <c r="VE333" s="38"/>
      <c r="VF333" s="38"/>
      <c r="VG333" s="38"/>
      <c r="VH333" s="38"/>
      <c r="VI333" s="38"/>
      <c r="VJ333" s="38"/>
      <c r="VK333" s="38"/>
      <c r="VL333" s="38"/>
      <c r="VM333" s="38"/>
      <c r="VN333" s="38"/>
      <c r="VO333" s="38"/>
      <c r="VP333" s="38"/>
      <c r="VQ333" s="38"/>
      <c r="VR333" s="38"/>
      <c r="VS333" s="38"/>
      <c r="VT333" s="38"/>
      <c r="VU333" s="38"/>
      <c r="VV333" s="38"/>
      <c r="VW333" s="38"/>
      <c r="VX333" s="38"/>
      <c r="VY333" s="38"/>
      <c r="VZ333" s="38"/>
      <c r="WA333" s="38"/>
      <c r="WB333" s="38"/>
      <c r="WC333" s="38"/>
      <c r="WD333" s="38"/>
      <c r="WE333" s="38"/>
      <c r="WF333" s="38"/>
      <c r="WG333" s="38"/>
      <c r="WH333" s="38"/>
      <c r="WI333" s="38"/>
      <c r="WJ333" s="38"/>
      <c r="WK333" s="38"/>
      <c r="WL333" s="38"/>
      <c r="WM333" s="38"/>
      <c r="WN333" s="38"/>
      <c r="WO333" s="38"/>
      <c r="WP333" s="38"/>
      <c r="WQ333" s="38"/>
      <c r="WR333" s="38"/>
      <c r="WS333" s="38"/>
      <c r="WT333" s="38"/>
      <c r="WU333" s="38"/>
      <c r="WV333" s="38"/>
      <c r="WW333" s="38"/>
      <c r="WX333" s="38"/>
      <c r="WY333" s="38"/>
      <c r="WZ333" s="38"/>
      <c r="XA333" s="38"/>
      <c r="XB333" s="38"/>
      <c r="XC333" s="38"/>
      <c r="XD333" s="38"/>
      <c r="XE333" s="38"/>
      <c r="XF333" s="38"/>
      <c r="XG333" s="38"/>
      <c r="XH333" s="38"/>
      <c r="XI333" s="38"/>
      <c r="XJ333" s="38"/>
      <c r="XK333" s="38"/>
      <c r="XL333" s="38"/>
      <c r="XM333" s="38"/>
      <c r="XN333" s="38"/>
      <c r="XO333" s="38"/>
      <c r="XP333" s="38"/>
      <c r="XQ333" s="38"/>
      <c r="XR333" s="38"/>
      <c r="XS333" s="38"/>
      <c r="XT333" s="38"/>
      <c r="XU333" s="38"/>
      <c r="XV333" s="38"/>
      <c r="XW333" s="38"/>
      <c r="XX333" s="38"/>
      <c r="XY333" s="38"/>
      <c r="XZ333" s="38"/>
      <c r="YA333" s="38"/>
      <c r="YB333" s="38"/>
      <c r="YC333" s="38"/>
      <c r="YD333" s="38"/>
      <c r="YE333" s="38"/>
      <c r="YF333" s="38"/>
      <c r="YG333" s="38"/>
      <c r="YH333" s="38"/>
      <c r="YI333" s="38"/>
      <c r="YJ333" s="38"/>
      <c r="YK333" s="38"/>
      <c r="YL333" s="38"/>
      <c r="YM333" s="38"/>
      <c r="YN333" s="38"/>
      <c r="YO333" s="38"/>
      <c r="YP333" s="38"/>
      <c r="YQ333" s="38"/>
      <c r="YR333" s="38"/>
      <c r="YS333" s="38"/>
      <c r="YT333" s="38"/>
      <c r="YU333" s="38"/>
      <c r="YV333" s="38"/>
      <c r="YW333" s="38"/>
      <c r="YX333" s="38"/>
      <c r="YY333" s="38"/>
      <c r="YZ333" s="38"/>
      <c r="ZA333" s="38"/>
      <c r="ZB333" s="38"/>
      <c r="ZC333" s="38"/>
      <c r="ZD333" s="38"/>
      <c r="ZE333" s="38"/>
      <c r="ZF333" s="38"/>
      <c r="ZG333" s="38"/>
      <c r="ZH333" s="38"/>
      <c r="ZI333" s="38"/>
      <c r="ZJ333" s="38"/>
      <c r="ZK333" s="38"/>
      <c r="ZL333" s="38"/>
      <c r="ZM333" s="38">
        <v>25</v>
      </c>
      <c r="ZN333" s="38"/>
      <c r="ZO333" s="38"/>
      <c r="ZP333" s="38"/>
      <c r="ZQ333" s="38"/>
      <c r="ZR333" s="38"/>
      <c r="ZS333" s="38"/>
      <c r="ZT333" s="38"/>
      <c r="ZU333" s="38"/>
      <c r="ZV333" s="38"/>
      <c r="ZW333" s="38"/>
      <c r="ZX333" s="38"/>
      <c r="ZY333" s="38"/>
      <c r="ZZ333" s="38"/>
      <c r="AAA333" s="38"/>
      <c r="AAB333" s="38"/>
      <c r="AAC333" s="38"/>
      <c r="AAD333" s="38"/>
      <c r="AAE333" s="38"/>
      <c r="AAF333" s="38"/>
      <c r="AAG333" s="38"/>
      <c r="AAH333" s="38"/>
      <c r="AAI333" s="38"/>
      <c r="AAJ333" s="31">
        <f t="shared" si="34"/>
        <v>0</v>
      </c>
    </row>
    <row r="334" spans="1:736" s="5" customFormat="1" ht="11.25" customHeight="1" x14ac:dyDescent="0.25">
      <c r="A334" s="62" t="s">
        <v>49</v>
      </c>
      <c r="B334" s="77">
        <f t="shared" si="35"/>
        <v>0</v>
      </c>
      <c r="C334" s="69">
        <v>8</v>
      </c>
      <c r="D334" s="76">
        <v>43451</v>
      </c>
      <c r="E334" s="85">
        <v>12.15</v>
      </c>
      <c r="F334" s="85">
        <f t="shared" si="36"/>
        <v>0</v>
      </c>
      <c r="G334" s="77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  <c r="AL334" s="38"/>
      <c r="AM334" s="38"/>
      <c r="AN334" s="38"/>
      <c r="AO334" s="38"/>
      <c r="AP334" s="38"/>
      <c r="AQ334" s="38"/>
      <c r="AR334" s="38"/>
      <c r="AS334" s="38"/>
      <c r="AT334" s="38"/>
      <c r="AU334" s="38"/>
      <c r="AV334" s="38"/>
      <c r="AW334" s="38"/>
      <c r="AX334" s="38"/>
      <c r="AY334" s="38"/>
      <c r="AZ334" s="38"/>
      <c r="BA334" s="38"/>
      <c r="BB334" s="38"/>
      <c r="BC334" s="38"/>
      <c r="BD334" s="38"/>
      <c r="BE334" s="38"/>
      <c r="BF334" s="38"/>
      <c r="BG334" s="38"/>
      <c r="BH334" s="38"/>
      <c r="BI334" s="38"/>
      <c r="BJ334" s="38"/>
      <c r="BK334" s="38"/>
      <c r="BL334" s="38"/>
      <c r="BM334" s="38"/>
      <c r="BN334" s="38"/>
      <c r="BO334" s="38"/>
      <c r="BP334" s="38"/>
      <c r="BQ334" s="38"/>
      <c r="BR334" s="38"/>
      <c r="BS334" s="38"/>
      <c r="BT334" s="38"/>
      <c r="BU334" s="38"/>
      <c r="BV334" s="38"/>
      <c r="BW334" s="38"/>
      <c r="BX334" s="38"/>
      <c r="BY334" s="38"/>
      <c r="BZ334" s="38"/>
      <c r="CA334" s="38"/>
      <c r="CB334" s="38"/>
      <c r="CC334" s="38"/>
      <c r="CD334" s="38"/>
      <c r="CE334" s="38"/>
      <c r="CF334" s="38"/>
      <c r="CG334" s="38"/>
      <c r="CH334" s="38"/>
      <c r="CI334" s="38"/>
      <c r="CJ334" s="38"/>
      <c r="CK334" s="38"/>
      <c r="CL334" s="38"/>
      <c r="CM334" s="38"/>
      <c r="CN334" s="38"/>
      <c r="CO334" s="38"/>
      <c r="CP334" s="38"/>
      <c r="CQ334" s="38"/>
      <c r="CR334" s="38"/>
      <c r="CS334" s="38"/>
      <c r="CT334" s="38"/>
      <c r="CU334" s="38"/>
      <c r="CV334" s="38"/>
      <c r="CW334" s="38"/>
      <c r="CX334" s="38"/>
      <c r="CY334" s="38"/>
      <c r="CZ334" s="38"/>
      <c r="DA334" s="38"/>
      <c r="DB334" s="38"/>
      <c r="DC334" s="38"/>
      <c r="DD334" s="38"/>
      <c r="DE334" s="38"/>
      <c r="DF334" s="38"/>
      <c r="DG334" s="38"/>
      <c r="DH334" s="38"/>
      <c r="DI334" s="38"/>
      <c r="DJ334" s="38"/>
      <c r="DK334" s="38"/>
      <c r="DL334" s="38"/>
      <c r="DM334" s="38"/>
      <c r="DN334" s="38"/>
      <c r="DO334" s="38"/>
      <c r="DP334" s="38"/>
      <c r="DQ334" s="38"/>
      <c r="DR334" s="38"/>
      <c r="DS334" s="38"/>
      <c r="DT334" s="38"/>
      <c r="DU334" s="38">
        <v>24</v>
      </c>
      <c r="DV334" s="38"/>
      <c r="DW334" s="38"/>
      <c r="DX334" s="38"/>
      <c r="DY334" s="38"/>
      <c r="DZ334" s="38"/>
      <c r="EA334" s="38"/>
      <c r="EB334" s="38"/>
      <c r="EC334" s="38"/>
      <c r="ED334" s="38"/>
      <c r="EE334" s="38"/>
      <c r="EF334" s="38"/>
      <c r="EG334" s="38"/>
      <c r="EH334" s="38"/>
      <c r="EI334" s="38"/>
      <c r="EJ334" s="38">
        <v>24</v>
      </c>
      <c r="EK334" s="38"/>
      <c r="EL334" s="38"/>
      <c r="EM334" s="38"/>
      <c r="EN334" s="38"/>
      <c r="EO334" s="38"/>
      <c r="EP334" s="38"/>
      <c r="EQ334" s="38"/>
      <c r="ER334" s="38"/>
      <c r="ES334" s="38"/>
      <c r="ET334" s="38"/>
      <c r="EU334" s="38"/>
      <c r="EV334" s="38"/>
      <c r="EW334" s="38"/>
      <c r="EX334" s="38"/>
      <c r="EY334" s="38"/>
      <c r="EZ334" s="38"/>
      <c r="FA334" s="38"/>
      <c r="FB334" s="38"/>
      <c r="FC334" s="38"/>
      <c r="FD334" s="38"/>
      <c r="FE334" s="38"/>
      <c r="FF334" s="38"/>
      <c r="FG334" s="38"/>
      <c r="FH334" s="38"/>
      <c r="FI334" s="38"/>
      <c r="FJ334" s="38"/>
      <c r="FK334" s="38"/>
      <c r="FL334" s="38"/>
      <c r="FM334" s="38"/>
      <c r="FN334" s="38"/>
      <c r="FO334" s="38"/>
      <c r="FP334" s="38"/>
      <c r="FQ334" s="38"/>
      <c r="FR334" s="38"/>
      <c r="FS334" s="38"/>
      <c r="FT334" s="38"/>
      <c r="FU334" s="38"/>
      <c r="FV334" s="38"/>
      <c r="FW334" s="38"/>
      <c r="FX334" s="38"/>
      <c r="FY334" s="38"/>
      <c r="FZ334" s="38"/>
      <c r="GA334" s="38"/>
      <c r="GB334" s="38"/>
      <c r="GC334" s="38"/>
      <c r="GD334" s="38"/>
      <c r="GE334" s="38"/>
      <c r="GF334" s="38"/>
      <c r="GG334" s="38"/>
      <c r="GH334" s="38"/>
      <c r="GI334" s="38"/>
      <c r="GJ334" s="38"/>
      <c r="GK334" s="38"/>
      <c r="GL334" s="38"/>
      <c r="GM334" s="38"/>
      <c r="GN334" s="38"/>
      <c r="GO334" s="38"/>
      <c r="GP334" s="38"/>
      <c r="GQ334" s="38"/>
      <c r="GR334" s="38"/>
      <c r="GS334" s="38"/>
      <c r="GT334" s="38"/>
      <c r="GU334" s="38"/>
      <c r="GV334" s="38"/>
      <c r="GW334" s="38"/>
      <c r="GX334" s="38"/>
      <c r="GY334" s="38"/>
      <c r="GZ334" s="38"/>
      <c r="HA334" s="38"/>
      <c r="HB334" s="38"/>
      <c r="HC334" s="38"/>
      <c r="HD334" s="38"/>
      <c r="HE334" s="38"/>
      <c r="HF334" s="38"/>
      <c r="HG334" s="38"/>
      <c r="HH334" s="38"/>
      <c r="HI334" s="38"/>
      <c r="HJ334" s="38"/>
      <c r="HK334" s="38"/>
      <c r="HL334" s="38"/>
      <c r="HM334" s="38"/>
      <c r="HN334" s="38"/>
      <c r="HO334" s="38"/>
      <c r="HP334" s="38"/>
      <c r="HQ334" s="38"/>
      <c r="HR334" s="38"/>
      <c r="HS334" s="38"/>
      <c r="HT334" s="38"/>
      <c r="HU334" s="38"/>
      <c r="HV334" s="38"/>
      <c r="HW334" s="38"/>
      <c r="HX334" s="38"/>
      <c r="HY334" s="38"/>
      <c r="HZ334" s="38"/>
      <c r="IA334" s="38"/>
      <c r="IB334" s="38"/>
      <c r="IC334" s="38"/>
      <c r="ID334" s="38"/>
      <c r="IE334" s="38"/>
      <c r="IF334" s="38"/>
      <c r="IG334" s="38"/>
      <c r="IH334" s="38"/>
      <c r="II334" s="38"/>
      <c r="IJ334" s="38"/>
      <c r="IK334" s="38"/>
      <c r="IL334" s="38"/>
      <c r="IM334" s="38"/>
      <c r="IN334" s="38"/>
      <c r="IO334" s="38"/>
      <c r="IP334" s="38"/>
      <c r="IQ334" s="38"/>
      <c r="IR334" s="38"/>
      <c r="IS334" s="38"/>
      <c r="IT334" s="38"/>
      <c r="IU334" s="38"/>
      <c r="IV334" s="38"/>
      <c r="IW334" s="38"/>
      <c r="IX334" s="38"/>
      <c r="IY334" s="38"/>
      <c r="IZ334" s="38"/>
      <c r="JA334" s="38"/>
      <c r="JB334" s="38"/>
      <c r="JC334" s="38"/>
      <c r="JD334" s="38"/>
      <c r="JE334" s="38"/>
      <c r="JF334" s="38"/>
      <c r="JG334" s="38"/>
      <c r="JH334" s="38"/>
      <c r="JI334" s="38"/>
      <c r="JJ334" s="38"/>
      <c r="JK334" s="38"/>
      <c r="JL334" s="38"/>
      <c r="JM334" s="38"/>
      <c r="JN334" s="38"/>
      <c r="JO334" s="38"/>
      <c r="JP334" s="38"/>
      <c r="JQ334" s="38"/>
      <c r="JR334" s="38"/>
      <c r="JS334" s="38"/>
      <c r="JT334" s="38"/>
      <c r="JU334" s="38"/>
      <c r="JV334" s="38"/>
      <c r="JW334" s="38"/>
      <c r="JX334" s="38"/>
      <c r="JY334" s="38"/>
      <c r="JZ334" s="38"/>
      <c r="KA334" s="38"/>
      <c r="KB334" s="38"/>
      <c r="KC334" s="38"/>
      <c r="KD334" s="38"/>
      <c r="KE334" s="38"/>
      <c r="KF334" s="38"/>
      <c r="KG334" s="38"/>
      <c r="KH334" s="38"/>
      <c r="KI334" s="38"/>
      <c r="KJ334" s="38"/>
      <c r="KK334" s="38"/>
      <c r="KL334" s="38"/>
      <c r="KM334" s="38"/>
      <c r="KN334" s="38"/>
      <c r="KO334" s="38"/>
      <c r="KP334" s="38"/>
      <c r="KQ334" s="38"/>
      <c r="KR334" s="38"/>
      <c r="KS334" s="38"/>
      <c r="KT334" s="38"/>
      <c r="KU334" s="38"/>
      <c r="KV334" s="38"/>
      <c r="KW334" s="38"/>
      <c r="KX334" s="38"/>
      <c r="KY334" s="38"/>
      <c r="KZ334" s="38"/>
      <c r="LA334" s="38"/>
      <c r="LB334" s="38"/>
      <c r="LC334" s="38"/>
      <c r="LD334" s="38"/>
      <c r="LE334" s="38"/>
      <c r="LF334" s="38"/>
      <c r="LG334" s="38"/>
      <c r="LH334" s="38"/>
      <c r="LI334" s="38"/>
      <c r="LJ334" s="38"/>
      <c r="LK334" s="38"/>
      <c r="LL334" s="38"/>
      <c r="LM334" s="38"/>
      <c r="LN334" s="38"/>
      <c r="LO334" s="38"/>
      <c r="LP334" s="38"/>
      <c r="LQ334" s="38"/>
      <c r="LR334" s="38"/>
      <c r="LS334" s="38"/>
      <c r="LT334" s="38"/>
      <c r="LU334" s="38"/>
      <c r="LV334" s="38"/>
      <c r="LW334" s="38"/>
      <c r="LX334" s="38"/>
      <c r="LY334" s="38"/>
      <c r="LZ334" s="38"/>
      <c r="MA334" s="38"/>
      <c r="MB334" s="38"/>
      <c r="MC334" s="38"/>
      <c r="MD334" s="38"/>
      <c r="ME334" s="38"/>
      <c r="MF334" s="38"/>
      <c r="MG334" s="38"/>
      <c r="MH334" s="38"/>
      <c r="MI334" s="38"/>
      <c r="MJ334" s="38"/>
      <c r="MK334" s="38"/>
      <c r="ML334" s="38"/>
      <c r="MM334" s="38"/>
      <c r="MN334" s="38"/>
      <c r="MO334" s="38"/>
      <c r="MP334" s="38"/>
      <c r="MQ334" s="38"/>
      <c r="MR334" s="38"/>
      <c r="MS334" s="38"/>
      <c r="MT334" s="38"/>
      <c r="MU334" s="38"/>
      <c r="MV334" s="38"/>
      <c r="MW334" s="38"/>
      <c r="MX334" s="38"/>
      <c r="MY334" s="38"/>
      <c r="MZ334" s="38"/>
      <c r="NA334" s="38"/>
      <c r="NB334" s="38"/>
      <c r="NC334" s="38"/>
      <c r="ND334" s="38"/>
      <c r="NE334" s="38"/>
      <c r="NF334" s="38"/>
      <c r="NG334" s="38"/>
      <c r="NH334" s="38"/>
      <c r="NI334" s="38"/>
      <c r="NJ334" s="38"/>
      <c r="NK334" s="38"/>
      <c r="NL334" s="38"/>
      <c r="NM334" s="38"/>
      <c r="NN334" s="38"/>
      <c r="NO334" s="38"/>
      <c r="NP334" s="38"/>
      <c r="NQ334" s="38"/>
      <c r="NR334" s="38"/>
      <c r="NS334" s="38"/>
      <c r="NT334" s="38"/>
      <c r="NU334" s="38"/>
      <c r="NV334" s="38"/>
      <c r="NW334" s="38"/>
      <c r="NX334" s="38"/>
      <c r="NY334" s="38"/>
      <c r="NZ334" s="38"/>
      <c r="OA334" s="38"/>
      <c r="OB334" s="38"/>
      <c r="OC334" s="38"/>
      <c r="OD334" s="38"/>
      <c r="OE334" s="38"/>
      <c r="OF334" s="38"/>
      <c r="OG334" s="38"/>
      <c r="OH334" s="38"/>
      <c r="OI334" s="38"/>
      <c r="OJ334" s="38"/>
      <c r="OK334" s="38"/>
      <c r="OL334" s="38"/>
      <c r="OM334" s="38"/>
      <c r="ON334" s="38"/>
      <c r="OO334" s="38"/>
      <c r="OP334" s="38"/>
      <c r="OQ334" s="38"/>
      <c r="OR334" s="38"/>
      <c r="OS334" s="38"/>
      <c r="OT334" s="38"/>
      <c r="OU334" s="38"/>
      <c r="OV334" s="38"/>
      <c r="OW334" s="38"/>
      <c r="OX334" s="38"/>
      <c r="OY334" s="38"/>
      <c r="OZ334" s="38"/>
      <c r="PA334" s="38"/>
      <c r="PB334" s="38"/>
      <c r="PC334" s="38"/>
      <c r="PD334" s="38"/>
      <c r="PE334" s="38"/>
      <c r="PF334" s="38"/>
      <c r="PG334" s="38"/>
      <c r="PH334" s="38"/>
      <c r="PI334" s="38"/>
      <c r="PJ334" s="38"/>
      <c r="PK334" s="38"/>
      <c r="PL334" s="38"/>
      <c r="PM334" s="38"/>
      <c r="PN334" s="38"/>
      <c r="PO334" s="38"/>
      <c r="PP334" s="38"/>
      <c r="PQ334" s="38"/>
      <c r="PR334" s="38"/>
      <c r="PS334" s="38"/>
      <c r="PT334" s="38"/>
      <c r="PU334" s="38"/>
      <c r="PV334" s="38"/>
      <c r="PW334" s="38"/>
      <c r="PX334" s="38"/>
      <c r="PY334" s="38"/>
      <c r="PZ334" s="38"/>
      <c r="QA334" s="38"/>
      <c r="QB334" s="38"/>
      <c r="QC334" s="38"/>
      <c r="QD334" s="38"/>
      <c r="QE334" s="38"/>
      <c r="QF334" s="38"/>
      <c r="QG334" s="38"/>
      <c r="QH334" s="38"/>
      <c r="QI334" s="38"/>
      <c r="QJ334" s="38"/>
      <c r="QK334" s="38"/>
      <c r="QL334" s="38"/>
      <c r="QM334" s="38"/>
      <c r="QN334" s="38"/>
      <c r="QO334" s="38"/>
      <c r="QP334" s="38"/>
      <c r="QQ334" s="38"/>
      <c r="QR334" s="38"/>
      <c r="QS334" s="38"/>
      <c r="QT334" s="38"/>
      <c r="QU334" s="38"/>
      <c r="QV334" s="38"/>
      <c r="QW334" s="38"/>
      <c r="QX334" s="38"/>
      <c r="QY334" s="38"/>
      <c r="QZ334" s="38"/>
      <c r="RA334" s="38"/>
      <c r="RB334" s="38"/>
      <c r="RC334" s="38"/>
      <c r="RD334" s="38"/>
      <c r="RE334" s="38"/>
      <c r="RF334" s="38"/>
      <c r="RG334" s="38"/>
      <c r="RH334" s="38"/>
      <c r="RI334" s="38"/>
      <c r="RJ334" s="38"/>
      <c r="RK334" s="38"/>
      <c r="RL334" s="38"/>
      <c r="RM334" s="38"/>
      <c r="RN334" s="38"/>
      <c r="RO334" s="38"/>
      <c r="RP334" s="38"/>
      <c r="RQ334" s="38"/>
      <c r="RR334" s="38"/>
      <c r="RS334" s="38"/>
      <c r="RT334" s="38"/>
      <c r="RU334" s="38"/>
      <c r="RV334" s="38"/>
      <c r="RW334" s="38"/>
      <c r="RX334" s="38"/>
      <c r="RY334" s="38"/>
      <c r="RZ334" s="38"/>
      <c r="SA334" s="38"/>
      <c r="SB334" s="38"/>
      <c r="SC334" s="38"/>
      <c r="SD334" s="38"/>
      <c r="SE334" s="38"/>
      <c r="SF334" s="38"/>
      <c r="SG334" s="38"/>
      <c r="SH334" s="38"/>
      <c r="SI334" s="38"/>
      <c r="SJ334" s="38"/>
      <c r="SK334" s="38"/>
      <c r="SL334" s="38"/>
      <c r="SM334" s="38"/>
      <c r="SN334" s="38"/>
      <c r="SO334" s="38"/>
      <c r="SP334" s="38"/>
      <c r="SQ334" s="38"/>
      <c r="SR334" s="38"/>
      <c r="SS334" s="38"/>
      <c r="ST334" s="38"/>
      <c r="SU334" s="38"/>
      <c r="SV334" s="38"/>
      <c r="SW334" s="38"/>
      <c r="SX334" s="38"/>
      <c r="SY334" s="38"/>
      <c r="SZ334" s="38"/>
      <c r="TA334" s="38"/>
      <c r="TB334" s="38"/>
      <c r="TC334" s="38"/>
      <c r="TD334" s="38"/>
      <c r="TE334" s="38"/>
      <c r="TF334" s="38"/>
      <c r="TG334" s="38"/>
      <c r="TH334" s="38"/>
      <c r="TI334" s="38"/>
      <c r="TJ334" s="38"/>
      <c r="TK334" s="38"/>
      <c r="TL334" s="38"/>
      <c r="TM334" s="38"/>
      <c r="TN334" s="38"/>
      <c r="TO334" s="38"/>
      <c r="TP334" s="38"/>
      <c r="TQ334" s="38"/>
      <c r="TR334" s="38"/>
      <c r="TS334" s="38"/>
      <c r="TT334" s="38"/>
      <c r="TU334" s="38"/>
      <c r="TV334" s="38"/>
      <c r="TW334" s="38"/>
      <c r="TX334" s="38"/>
      <c r="TY334" s="38"/>
      <c r="TZ334" s="38"/>
      <c r="UA334" s="38"/>
      <c r="UB334" s="38"/>
      <c r="UC334" s="38"/>
      <c r="UD334" s="38"/>
      <c r="UE334" s="38"/>
      <c r="UF334" s="38"/>
      <c r="UG334" s="38"/>
      <c r="UH334" s="38"/>
      <c r="UI334" s="38"/>
      <c r="UJ334" s="38"/>
      <c r="UK334" s="38"/>
      <c r="UL334" s="38"/>
      <c r="UM334" s="38"/>
      <c r="UN334" s="38"/>
      <c r="UO334" s="38"/>
      <c r="UP334" s="38"/>
      <c r="UQ334" s="38"/>
      <c r="UR334" s="38"/>
      <c r="US334" s="38"/>
      <c r="UT334" s="38"/>
      <c r="UU334" s="38"/>
      <c r="UV334" s="38"/>
      <c r="UW334" s="38"/>
      <c r="UX334" s="38"/>
      <c r="UY334" s="38"/>
      <c r="UZ334" s="38"/>
      <c r="VA334" s="38"/>
      <c r="VB334" s="38"/>
      <c r="VC334" s="38"/>
      <c r="VD334" s="38"/>
      <c r="VE334" s="38"/>
      <c r="VF334" s="38"/>
      <c r="VG334" s="38"/>
      <c r="VH334" s="38"/>
      <c r="VI334" s="38"/>
      <c r="VJ334" s="38"/>
      <c r="VK334" s="38"/>
      <c r="VL334" s="38"/>
      <c r="VM334" s="38"/>
      <c r="VN334" s="38"/>
      <c r="VO334" s="38"/>
      <c r="VP334" s="38"/>
      <c r="VQ334" s="38"/>
      <c r="VR334" s="38"/>
      <c r="VS334" s="38"/>
      <c r="VT334" s="38"/>
      <c r="VU334" s="38"/>
      <c r="VV334" s="38"/>
      <c r="VW334" s="38"/>
      <c r="VX334" s="38"/>
      <c r="VY334" s="38"/>
      <c r="VZ334" s="38"/>
      <c r="WA334" s="38"/>
      <c r="WB334" s="38"/>
      <c r="WC334" s="38"/>
      <c r="WD334" s="38"/>
      <c r="WE334" s="38"/>
      <c r="WF334" s="38"/>
      <c r="WG334" s="38"/>
      <c r="WH334" s="38"/>
      <c r="WI334" s="38"/>
      <c r="WJ334" s="38"/>
      <c r="WK334" s="38"/>
      <c r="WL334" s="38"/>
      <c r="WM334" s="38"/>
      <c r="WN334" s="38"/>
      <c r="WO334" s="38"/>
      <c r="WP334" s="38"/>
      <c r="WQ334" s="38"/>
      <c r="WR334" s="38"/>
      <c r="WS334" s="38"/>
      <c r="WT334" s="38"/>
      <c r="WU334" s="38"/>
      <c r="WV334" s="38"/>
      <c r="WW334" s="38"/>
      <c r="WX334" s="38"/>
      <c r="WY334" s="38"/>
      <c r="WZ334" s="38"/>
      <c r="XA334" s="38"/>
      <c r="XB334" s="38"/>
      <c r="XC334" s="38"/>
      <c r="XD334" s="38"/>
      <c r="XE334" s="38"/>
      <c r="XF334" s="38"/>
      <c r="XG334" s="38"/>
      <c r="XH334" s="38"/>
      <c r="XI334" s="38"/>
      <c r="XJ334" s="38"/>
      <c r="XK334" s="38"/>
      <c r="XL334" s="38"/>
      <c r="XM334" s="38"/>
      <c r="XN334" s="38"/>
      <c r="XO334" s="38"/>
      <c r="XP334" s="38"/>
      <c r="XQ334" s="38"/>
      <c r="XR334" s="38"/>
      <c r="XS334" s="38"/>
      <c r="XT334" s="38"/>
      <c r="XU334" s="38"/>
      <c r="XV334" s="38"/>
      <c r="XW334" s="38"/>
      <c r="XX334" s="38"/>
      <c r="XY334" s="38"/>
      <c r="XZ334" s="38"/>
      <c r="YA334" s="38"/>
      <c r="YB334" s="38"/>
      <c r="YC334" s="38"/>
      <c r="YD334" s="38"/>
      <c r="YE334" s="38"/>
      <c r="YF334" s="38"/>
      <c r="YG334" s="38"/>
      <c r="YH334" s="38"/>
      <c r="YI334" s="38"/>
      <c r="YJ334" s="38"/>
      <c r="YK334" s="38"/>
      <c r="YL334" s="38"/>
      <c r="YM334" s="38"/>
      <c r="YN334" s="38"/>
      <c r="YO334" s="38"/>
      <c r="YP334" s="38"/>
      <c r="YQ334" s="38"/>
      <c r="YR334" s="38"/>
      <c r="YS334" s="38"/>
      <c r="YT334" s="38"/>
      <c r="YU334" s="38"/>
      <c r="YV334" s="38">
        <v>16</v>
      </c>
      <c r="YW334" s="38"/>
      <c r="YX334" s="38"/>
      <c r="YY334" s="38"/>
      <c r="YZ334" s="38"/>
      <c r="ZA334" s="38"/>
      <c r="ZB334" s="38"/>
      <c r="ZC334" s="38"/>
      <c r="ZD334" s="38">
        <v>16</v>
      </c>
      <c r="ZE334" s="38"/>
      <c r="ZF334" s="38"/>
      <c r="ZG334" s="38"/>
      <c r="ZH334" s="38"/>
      <c r="ZI334" s="38"/>
      <c r="ZJ334" s="38"/>
      <c r="ZK334" s="38"/>
      <c r="ZL334" s="38"/>
      <c r="ZM334" s="38"/>
      <c r="ZN334" s="38"/>
      <c r="ZO334" s="38"/>
      <c r="ZP334" s="38"/>
      <c r="ZQ334" s="38"/>
      <c r="ZR334" s="38"/>
      <c r="ZS334" s="38"/>
      <c r="ZT334" s="38"/>
      <c r="ZU334" s="38"/>
      <c r="ZV334" s="38"/>
      <c r="ZW334" s="38"/>
      <c r="ZX334" s="38"/>
      <c r="ZY334" s="38"/>
      <c r="ZZ334" s="38"/>
      <c r="AAA334" s="38"/>
      <c r="AAB334" s="38"/>
      <c r="AAC334" s="38"/>
      <c r="AAD334" s="38"/>
      <c r="AAE334" s="38"/>
      <c r="AAF334" s="38"/>
      <c r="AAG334" s="38"/>
      <c r="AAH334" s="38"/>
      <c r="AAI334" s="38"/>
      <c r="AAJ334" s="31">
        <f t="shared" si="34"/>
        <v>0</v>
      </c>
    </row>
    <row r="335" spans="1:736" s="5" customFormat="1" ht="13.8" x14ac:dyDescent="0.25">
      <c r="A335" s="97" t="s">
        <v>21</v>
      </c>
      <c r="B335" s="98">
        <f>SUM(B326:B334)</f>
        <v>1070</v>
      </c>
      <c r="C335" s="99"/>
      <c r="D335" s="100"/>
      <c r="E335" s="101"/>
      <c r="F335" s="102">
        <f>SUM(F326:F334)</f>
        <v>22321.1</v>
      </c>
      <c r="G335" s="98">
        <f>SUM(G326:G334)</f>
        <v>340</v>
      </c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  <c r="AL335" s="38"/>
      <c r="AM335" s="38"/>
      <c r="AN335" s="38"/>
      <c r="AO335" s="38"/>
      <c r="AP335" s="38"/>
      <c r="AQ335" s="38"/>
      <c r="AR335" s="38"/>
      <c r="AS335" s="38"/>
      <c r="AT335" s="38"/>
      <c r="AU335" s="38"/>
      <c r="AV335" s="38"/>
      <c r="AW335" s="38"/>
      <c r="AX335" s="38"/>
      <c r="AY335" s="38"/>
      <c r="AZ335" s="38"/>
      <c r="BA335" s="38"/>
      <c r="BB335" s="38"/>
      <c r="BC335" s="38"/>
      <c r="BD335" s="38"/>
      <c r="BE335" s="38"/>
      <c r="BF335" s="38"/>
      <c r="BG335" s="38"/>
      <c r="BH335" s="38"/>
      <c r="BI335" s="38"/>
      <c r="BJ335" s="38"/>
      <c r="BK335" s="38"/>
      <c r="BL335" s="38"/>
      <c r="BM335" s="38"/>
      <c r="BN335" s="38"/>
      <c r="BO335" s="38"/>
      <c r="BP335" s="38"/>
      <c r="BQ335" s="38"/>
      <c r="BR335" s="38"/>
      <c r="BS335" s="38"/>
      <c r="BT335" s="38"/>
      <c r="BU335" s="38"/>
      <c r="BV335" s="38"/>
      <c r="BW335" s="38"/>
      <c r="BX335" s="38"/>
      <c r="BY335" s="38"/>
      <c r="BZ335" s="38"/>
      <c r="CA335" s="38"/>
      <c r="CB335" s="38"/>
      <c r="CC335" s="38"/>
      <c r="CD335" s="38"/>
      <c r="CE335" s="38"/>
      <c r="CF335" s="38"/>
      <c r="CG335" s="38"/>
      <c r="CH335" s="38"/>
      <c r="CI335" s="38"/>
      <c r="CJ335" s="38"/>
      <c r="CK335" s="38"/>
      <c r="CL335" s="38"/>
      <c r="CM335" s="38"/>
      <c r="CN335" s="38"/>
      <c r="CO335" s="38"/>
      <c r="CP335" s="38"/>
      <c r="CQ335" s="38"/>
      <c r="CR335" s="38"/>
      <c r="CS335" s="38"/>
      <c r="CT335" s="38"/>
      <c r="CU335" s="38"/>
      <c r="CV335" s="38"/>
      <c r="CW335" s="38"/>
      <c r="CX335" s="38"/>
      <c r="CY335" s="38"/>
      <c r="CZ335" s="38"/>
      <c r="DA335" s="38"/>
      <c r="DB335" s="38"/>
      <c r="DC335" s="38"/>
      <c r="DD335" s="38"/>
      <c r="DE335" s="38"/>
      <c r="DF335" s="38"/>
      <c r="DG335" s="38"/>
      <c r="DH335" s="38"/>
      <c r="DI335" s="38"/>
      <c r="DJ335" s="38"/>
      <c r="DK335" s="38"/>
      <c r="DL335" s="38"/>
      <c r="DM335" s="38"/>
      <c r="DN335" s="38"/>
      <c r="DO335" s="38"/>
      <c r="DP335" s="38"/>
      <c r="DQ335" s="38"/>
      <c r="DR335" s="38"/>
      <c r="DS335" s="38"/>
      <c r="DT335" s="38"/>
      <c r="DU335" s="38"/>
      <c r="DV335" s="38"/>
      <c r="DW335" s="38"/>
      <c r="DX335" s="38"/>
      <c r="DY335" s="38"/>
      <c r="DZ335" s="38"/>
      <c r="EA335" s="38"/>
      <c r="EB335" s="38"/>
      <c r="EC335" s="38"/>
      <c r="ED335" s="38"/>
      <c r="EE335" s="38"/>
      <c r="EF335" s="38"/>
      <c r="EG335" s="38"/>
      <c r="EH335" s="38"/>
      <c r="EI335" s="38"/>
      <c r="EJ335" s="38"/>
      <c r="EK335" s="38"/>
      <c r="EL335" s="38"/>
      <c r="EM335" s="38"/>
      <c r="EN335" s="38"/>
      <c r="EO335" s="38"/>
      <c r="EP335" s="38"/>
      <c r="EQ335" s="38"/>
      <c r="ER335" s="38"/>
      <c r="ES335" s="38"/>
      <c r="ET335" s="38"/>
      <c r="EU335" s="38"/>
      <c r="EV335" s="38"/>
      <c r="EW335" s="38"/>
      <c r="EX335" s="38"/>
      <c r="EY335" s="38"/>
      <c r="EZ335" s="38"/>
      <c r="FA335" s="38"/>
      <c r="FB335" s="38"/>
      <c r="FC335" s="38"/>
      <c r="FD335" s="38"/>
      <c r="FE335" s="38"/>
      <c r="FF335" s="38"/>
      <c r="FG335" s="38"/>
      <c r="FH335" s="38"/>
      <c r="FI335" s="38"/>
      <c r="FJ335" s="38"/>
      <c r="FK335" s="38"/>
      <c r="FL335" s="38"/>
      <c r="FM335" s="38"/>
      <c r="FN335" s="38"/>
      <c r="FO335" s="38"/>
      <c r="FP335" s="38"/>
      <c r="FQ335" s="38"/>
      <c r="FR335" s="38"/>
      <c r="FS335" s="38"/>
      <c r="FT335" s="38"/>
      <c r="FU335" s="38"/>
      <c r="FV335" s="38"/>
      <c r="FW335" s="38"/>
      <c r="FX335" s="38"/>
      <c r="FY335" s="38"/>
      <c r="FZ335" s="38"/>
      <c r="GA335" s="38"/>
      <c r="GB335" s="38"/>
      <c r="GC335" s="38"/>
      <c r="GD335" s="38"/>
      <c r="GE335" s="38"/>
      <c r="GF335" s="38"/>
      <c r="GG335" s="38"/>
      <c r="GH335" s="38"/>
      <c r="GI335" s="38"/>
      <c r="GJ335" s="38"/>
      <c r="GK335" s="38"/>
      <c r="GL335" s="38"/>
      <c r="GM335" s="38"/>
      <c r="GN335" s="38"/>
      <c r="GO335" s="38"/>
      <c r="GP335" s="38"/>
      <c r="GQ335" s="38"/>
      <c r="GR335" s="38"/>
      <c r="GS335" s="38"/>
      <c r="GT335" s="38"/>
      <c r="GU335" s="38"/>
      <c r="GV335" s="38"/>
      <c r="GW335" s="38"/>
      <c r="GX335" s="38"/>
      <c r="GY335" s="38"/>
      <c r="GZ335" s="38"/>
      <c r="HA335" s="38"/>
      <c r="HB335" s="38"/>
      <c r="HC335" s="38"/>
      <c r="HD335" s="38"/>
      <c r="HE335" s="38"/>
      <c r="HF335" s="38"/>
      <c r="HG335" s="38"/>
      <c r="HH335" s="38"/>
      <c r="HI335" s="38"/>
      <c r="HJ335" s="38"/>
      <c r="HK335" s="38"/>
      <c r="HL335" s="38"/>
      <c r="HM335" s="38"/>
      <c r="HN335" s="38"/>
      <c r="HO335" s="38"/>
      <c r="HP335" s="38"/>
      <c r="HQ335" s="38"/>
      <c r="HR335" s="38"/>
      <c r="HS335" s="38"/>
      <c r="HT335" s="38"/>
      <c r="HU335" s="38"/>
      <c r="HV335" s="38"/>
      <c r="HW335" s="38"/>
      <c r="HX335" s="38"/>
      <c r="HY335" s="38"/>
      <c r="HZ335" s="38"/>
      <c r="IA335" s="38"/>
      <c r="IB335" s="38"/>
      <c r="IC335" s="38"/>
      <c r="ID335" s="38"/>
      <c r="IE335" s="38"/>
      <c r="IF335" s="38"/>
      <c r="IG335" s="38"/>
      <c r="IH335" s="38"/>
      <c r="II335" s="38"/>
      <c r="IJ335" s="38"/>
      <c r="IK335" s="38"/>
      <c r="IL335" s="38"/>
      <c r="IM335" s="38"/>
      <c r="IN335" s="38"/>
      <c r="IO335" s="38"/>
      <c r="IP335" s="38"/>
      <c r="IQ335" s="38"/>
      <c r="IR335" s="38"/>
      <c r="IS335" s="38"/>
      <c r="IT335" s="38"/>
      <c r="IU335" s="38"/>
      <c r="IV335" s="38"/>
      <c r="IW335" s="38"/>
      <c r="IX335" s="38"/>
      <c r="IY335" s="38"/>
      <c r="IZ335" s="38"/>
      <c r="JA335" s="38"/>
      <c r="JB335" s="38"/>
      <c r="JC335" s="38"/>
      <c r="JD335" s="38"/>
      <c r="JE335" s="38"/>
      <c r="JF335" s="38"/>
      <c r="JG335" s="38"/>
      <c r="JH335" s="38"/>
      <c r="JI335" s="38"/>
      <c r="JJ335" s="38"/>
      <c r="JK335" s="38"/>
      <c r="JL335" s="38"/>
      <c r="JM335" s="38"/>
      <c r="JN335" s="38"/>
      <c r="JO335" s="38"/>
      <c r="JP335" s="38"/>
      <c r="JQ335" s="38"/>
      <c r="JR335" s="38"/>
      <c r="JS335" s="38"/>
      <c r="JT335" s="38"/>
      <c r="JU335" s="38"/>
      <c r="JV335" s="38"/>
      <c r="JW335" s="38"/>
      <c r="JX335" s="38"/>
      <c r="JY335" s="38"/>
      <c r="JZ335" s="38"/>
      <c r="KA335" s="38"/>
      <c r="KB335" s="38"/>
      <c r="KC335" s="38"/>
      <c r="KD335" s="38"/>
      <c r="KE335" s="38"/>
      <c r="KF335" s="38"/>
      <c r="KG335" s="38"/>
      <c r="KH335" s="38"/>
      <c r="KI335" s="38"/>
      <c r="KJ335" s="38"/>
      <c r="KK335" s="38"/>
      <c r="KL335" s="38"/>
      <c r="KM335" s="38"/>
      <c r="KN335" s="38"/>
      <c r="KO335" s="38"/>
      <c r="KP335" s="38"/>
      <c r="KQ335" s="38"/>
      <c r="KR335" s="38"/>
      <c r="KS335" s="38"/>
      <c r="KT335" s="38"/>
      <c r="KU335" s="38"/>
      <c r="KV335" s="38"/>
      <c r="KW335" s="38"/>
      <c r="KX335" s="38"/>
      <c r="KY335" s="38"/>
      <c r="KZ335" s="38"/>
      <c r="LA335" s="38"/>
      <c r="LB335" s="38"/>
      <c r="LC335" s="38"/>
      <c r="LD335" s="38"/>
      <c r="LE335" s="38"/>
      <c r="LF335" s="38"/>
      <c r="LG335" s="38"/>
      <c r="LH335" s="38"/>
      <c r="LI335" s="38"/>
      <c r="LJ335" s="38"/>
      <c r="LK335" s="38"/>
      <c r="LL335" s="38"/>
      <c r="LM335" s="38"/>
      <c r="LN335" s="38"/>
      <c r="LO335" s="38"/>
      <c r="LP335" s="38"/>
      <c r="LQ335" s="38"/>
      <c r="LR335" s="38"/>
      <c r="LS335" s="38"/>
      <c r="LT335" s="38"/>
      <c r="LU335" s="38"/>
      <c r="LV335" s="38"/>
      <c r="LW335" s="38"/>
      <c r="LX335" s="38"/>
      <c r="LY335" s="38"/>
      <c r="LZ335" s="38"/>
      <c r="MA335" s="38"/>
      <c r="MB335" s="38"/>
      <c r="MC335" s="38"/>
      <c r="MD335" s="38"/>
      <c r="ME335" s="38"/>
      <c r="MF335" s="38"/>
      <c r="MG335" s="38"/>
      <c r="MH335" s="38"/>
      <c r="MI335" s="38"/>
      <c r="MJ335" s="38"/>
      <c r="MK335" s="38"/>
      <c r="ML335" s="38"/>
      <c r="MM335" s="38"/>
      <c r="MN335" s="38"/>
      <c r="MO335" s="38"/>
      <c r="MP335" s="38"/>
      <c r="MQ335" s="38"/>
      <c r="MR335" s="38"/>
      <c r="MS335" s="38"/>
      <c r="MT335" s="38"/>
      <c r="MU335" s="38"/>
      <c r="MV335" s="38"/>
      <c r="MW335" s="38"/>
      <c r="MX335" s="38"/>
      <c r="MY335" s="38"/>
      <c r="MZ335" s="38"/>
      <c r="NA335" s="38"/>
      <c r="NB335" s="38"/>
      <c r="NC335" s="38"/>
      <c r="ND335" s="38"/>
      <c r="NE335" s="38"/>
      <c r="NF335" s="38"/>
      <c r="NG335" s="38"/>
      <c r="NH335" s="38"/>
      <c r="NI335" s="38"/>
      <c r="NJ335" s="38"/>
      <c r="NK335" s="38"/>
      <c r="NL335" s="38"/>
      <c r="NM335" s="38"/>
      <c r="NN335" s="38"/>
      <c r="NO335" s="38"/>
      <c r="NP335" s="38"/>
      <c r="NQ335" s="38"/>
      <c r="NR335" s="38"/>
      <c r="NS335" s="38"/>
      <c r="NT335" s="38"/>
      <c r="NU335" s="38"/>
      <c r="NV335" s="38"/>
      <c r="NW335" s="38"/>
      <c r="NX335" s="38"/>
      <c r="NY335" s="38"/>
      <c r="NZ335" s="38"/>
      <c r="OA335" s="38"/>
      <c r="OB335" s="38"/>
      <c r="OC335" s="38"/>
      <c r="OD335" s="38"/>
      <c r="OE335" s="38"/>
      <c r="OF335" s="38"/>
      <c r="OG335" s="38"/>
      <c r="OH335" s="38"/>
      <c r="OI335" s="38"/>
      <c r="OJ335" s="38"/>
      <c r="OK335" s="38"/>
      <c r="OL335" s="38"/>
      <c r="OM335" s="38"/>
      <c r="ON335" s="38"/>
      <c r="OO335" s="38"/>
      <c r="OP335" s="38"/>
      <c r="OQ335" s="38"/>
      <c r="OR335" s="38"/>
      <c r="OS335" s="38"/>
      <c r="OT335" s="38"/>
      <c r="OU335" s="38"/>
      <c r="OV335" s="38"/>
      <c r="OW335" s="38"/>
      <c r="OX335" s="38"/>
      <c r="OY335" s="38"/>
      <c r="OZ335" s="38"/>
      <c r="PA335" s="38"/>
      <c r="PB335" s="38"/>
      <c r="PC335" s="38"/>
      <c r="PD335" s="38"/>
      <c r="PE335" s="38"/>
      <c r="PF335" s="38"/>
      <c r="PG335" s="38"/>
      <c r="PH335" s="38"/>
      <c r="PI335" s="38"/>
      <c r="PJ335" s="38"/>
      <c r="PK335" s="38"/>
      <c r="PL335" s="38"/>
      <c r="PM335" s="38"/>
      <c r="PN335" s="38"/>
      <c r="PO335" s="38"/>
      <c r="PP335" s="38"/>
      <c r="PQ335" s="38"/>
      <c r="PR335" s="38"/>
      <c r="PS335" s="38"/>
      <c r="PT335" s="38"/>
      <c r="PU335" s="38"/>
      <c r="PV335" s="38"/>
      <c r="PW335" s="38"/>
      <c r="PX335" s="38"/>
      <c r="PY335" s="38"/>
      <c r="PZ335" s="38"/>
      <c r="QA335" s="38"/>
      <c r="QB335" s="38"/>
      <c r="QC335" s="38"/>
      <c r="QD335" s="38"/>
      <c r="QE335" s="38"/>
      <c r="QF335" s="38"/>
      <c r="QG335" s="38"/>
      <c r="QH335" s="38"/>
      <c r="QI335" s="38"/>
      <c r="QJ335" s="38"/>
      <c r="QK335" s="38"/>
      <c r="QL335" s="38"/>
      <c r="QM335" s="38"/>
      <c r="QN335" s="38"/>
      <c r="QO335" s="38"/>
      <c r="QP335" s="38"/>
      <c r="QQ335" s="38"/>
      <c r="QR335" s="38"/>
      <c r="QS335" s="38"/>
      <c r="QT335" s="38"/>
      <c r="QU335" s="38"/>
      <c r="QV335" s="38"/>
      <c r="QW335" s="38"/>
      <c r="QX335" s="38"/>
      <c r="QY335" s="38"/>
      <c r="QZ335" s="38"/>
      <c r="RA335" s="38"/>
      <c r="RB335" s="38"/>
      <c r="RC335" s="38"/>
      <c r="RD335" s="38"/>
      <c r="RE335" s="38"/>
      <c r="RF335" s="38"/>
      <c r="RG335" s="38"/>
      <c r="RH335" s="38"/>
      <c r="RI335" s="38"/>
      <c r="RJ335" s="38"/>
      <c r="RK335" s="38"/>
      <c r="RL335" s="38"/>
      <c r="RM335" s="38"/>
      <c r="RN335" s="38"/>
      <c r="RO335" s="38"/>
      <c r="RP335" s="38"/>
      <c r="RQ335" s="38"/>
      <c r="RR335" s="38"/>
      <c r="RS335" s="38"/>
      <c r="RT335" s="38"/>
      <c r="RU335" s="38"/>
      <c r="RV335" s="38"/>
      <c r="RW335" s="38"/>
      <c r="RX335" s="38"/>
      <c r="RY335" s="38"/>
      <c r="RZ335" s="38"/>
      <c r="SA335" s="38"/>
      <c r="SB335" s="38"/>
      <c r="SC335" s="38"/>
      <c r="SD335" s="38"/>
      <c r="SE335" s="38"/>
      <c r="SF335" s="38"/>
      <c r="SG335" s="38"/>
      <c r="SH335" s="38"/>
      <c r="SI335" s="38"/>
      <c r="SJ335" s="38"/>
      <c r="SK335" s="38"/>
      <c r="SL335" s="38"/>
      <c r="SM335" s="38"/>
      <c r="SN335" s="38"/>
      <c r="SO335" s="38"/>
      <c r="SP335" s="38"/>
      <c r="SQ335" s="38"/>
      <c r="SR335" s="38"/>
      <c r="SS335" s="38"/>
      <c r="ST335" s="38"/>
      <c r="SU335" s="38"/>
      <c r="SV335" s="38"/>
      <c r="SW335" s="38"/>
      <c r="SX335" s="38"/>
      <c r="SY335" s="38"/>
      <c r="SZ335" s="38"/>
      <c r="TA335" s="38"/>
      <c r="TB335" s="38"/>
      <c r="TC335" s="38"/>
      <c r="TD335" s="38"/>
      <c r="TE335" s="38"/>
      <c r="TF335" s="38"/>
      <c r="TG335" s="38"/>
      <c r="TH335" s="38"/>
      <c r="TI335" s="38"/>
      <c r="TJ335" s="38"/>
      <c r="TK335" s="38"/>
      <c r="TL335" s="38"/>
      <c r="TM335" s="38"/>
      <c r="TN335" s="38"/>
      <c r="TO335" s="38"/>
      <c r="TP335" s="38"/>
      <c r="TQ335" s="38"/>
      <c r="TR335" s="38"/>
      <c r="TS335" s="38"/>
      <c r="TT335" s="38"/>
      <c r="TU335" s="38"/>
      <c r="TV335" s="38"/>
      <c r="TW335" s="38"/>
      <c r="TX335" s="38"/>
      <c r="TY335" s="38"/>
      <c r="TZ335" s="38"/>
      <c r="UA335" s="38"/>
      <c r="UB335" s="38"/>
      <c r="UC335" s="38"/>
      <c r="UD335" s="38"/>
      <c r="UE335" s="38"/>
      <c r="UF335" s="38"/>
      <c r="UG335" s="38"/>
      <c r="UH335" s="38"/>
      <c r="UI335" s="38"/>
      <c r="UJ335" s="38"/>
      <c r="UK335" s="38"/>
      <c r="UL335" s="38"/>
      <c r="UM335" s="38"/>
      <c r="UN335" s="38"/>
      <c r="UO335" s="38"/>
      <c r="UP335" s="38"/>
      <c r="UQ335" s="38"/>
      <c r="UR335" s="38"/>
      <c r="US335" s="38"/>
      <c r="UT335" s="38"/>
      <c r="UU335" s="38"/>
      <c r="UV335" s="38"/>
      <c r="UW335" s="38"/>
      <c r="UX335" s="38"/>
      <c r="UY335" s="38"/>
      <c r="UZ335" s="38"/>
      <c r="VA335" s="38"/>
      <c r="VB335" s="38"/>
      <c r="VC335" s="38"/>
      <c r="VD335" s="38"/>
      <c r="VE335" s="38"/>
      <c r="VF335" s="38"/>
      <c r="VG335" s="38"/>
      <c r="VH335" s="38"/>
      <c r="VI335" s="38"/>
      <c r="VJ335" s="38"/>
      <c r="VK335" s="38"/>
      <c r="VL335" s="38"/>
      <c r="VM335" s="38"/>
      <c r="VN335" s="38"/>
      <c r="VO335" s="38"/>
      <c r="VP335" s="38"/>
      <c r="VQ335" s="38"/>
      <c r="VR335" s="38"/>
      <c r="VS335" s="38"/>
      <c r="VT335" s="38"/>
      <c r="VU335" s="38"/>
      <c r="VV335" s="38"/>
      <c r="VW335" s="38"/>
      <c r="VX335" s="38"/>
      <c r="VY335" s="38"/>
      <c r="VZ335" s="38"/>
      <c r="WA335" s="38"/>
      <c r="WB335" s="38"/>
      <c r="WC335" s="38"/>
      <c r="WD335" s="38"/>
      <c r="WE335" s="38"/>
      <c r="WF335" s="38"/>
      <c r="WG335" s="38"/>
      <c r="WH335" s="38"/>
      <c r="WI335" s="38"/>
      <c r="WJ335" s="38"/>
      <c r="WK335" s="38"/>
      <c r="WL335" s="38"/>
      <c r="WM335" s="38"/>
      <c r="WN335" s="38"/>
      <c r="WO335" s="38"/>
      <c r="WP335" s="38"/>
      <c r="WQ335" s="38"/>
      <c r="WR335" s="38"/>
      <c r="WS335" s="38"/>
      <c r="WT335" s="38"/>
      <c r="WU335" s="38"/>
      <c r="WV335" s="38"/>
      <c r="WW335" s="38"/>
      <c r="WX335" s="38"/>
      <c r="WY335" s="38"/>
      <c r="WZ335" s="38"/>
      <c r="XA335" s="38"/>
      <c r="XB335" s="38"/>
      <c r="XC335" s="38"/>
      <c r="XD335" s="38"/>
      <c r="XE335" s="38"/>
      <c r="XF335" s="38"/>
      <c r="XG335" s="38"/>
      <c r="XH335" s="38"/>
      <c r="XI335" s="38"/>
      <c r="XJ335" s="38"/>
      <c r="XK335" s="38"/>
      <c r="XL335" s="38"/>
      <c r="XM335" s="38"/>
      <c r="XN335" s="38"/>
      <c r="XO335" s="38"/>
      <c r="XP335" s="38"/>
      <c r="XQ335" s="38"/>
      <c r="XR335" s="38"/>
      <c r="XS335" s="38"/>
      <c r="XT335" s="38"/>
      <c r="XU335" s="38"/>
      <c r="XV335" s="38"/>
      <c r="XW335" s="38"/>
      <c r="XX335" s="38"/>
      <c r="XY335" s="38"/>
      <c r="XZ335" s="38"/>
      <c r="YA335" s="38"/>
      <c r="YB335" s="38"/>
      <c r="YC335" s="38"/>
      <c r="YD335" s="38"/>
      <c r="YE335" s="38"/>
      <c r="YF335" s="38"/>
      <c r="YG335" s="38"/>
      <c r="YH335" s="38"/>
      <c r="YI335" s="38"/>
      <c r="YJ335" s="38"/>
      <c r="YK335" s="38"/>
      <c r="YL335" s="38"/>
      <c r="YM335" s="38"/>
      <c r="YN335" s="38"/>
      <c r="YO335" s="38"/>
      <c r="YP335" s="38"/>
      <c r="YQ335" s="38"/>
      <c r="YR335" s="38"/>
      <c r="YS335" s="38"/>
      <c r="YT335" s="38"/>
      <c r="YU335" s="38"/>
      <c r="YV335" s="38"/>
      <c r="YW335" s="38"/>
      <c r="YX335" s="38"/>
      <c r="YY335" s="38"/>
      <c r="YZ335" s="38"/>
      <c r="ZA335" s="38"/>
      <c r="ZB335" s="38"/>
      <c r="ZC335" s="38"/>
      <c r="ZD335" s="38"/>
      <c r="ZE335" s="38"/>
      <c r="ZF335" s="38"/>
      <c r="ZG335" s="38"/>
      <c r="ZH335" s="38"/>
      <c r="ZI335" s="38"/>
      <c r="ZJ335" s="38"/>
      <c r="ZK335" s="38"/>
      <c r="ZL335" s="38"/>
      <c r="ZM335" s="38"/>
      <c r="ZN335" s="38"/>
      <c r="ZO335" s="38"/>
      <c r="ZP335" s="38"/>
      <c r="ZQ335" s="38"/>
      <c r="ZR335" s="38"/>
      <c r="ZS335" s="38"/>
      <c r="ZT335" s="38"/>
      <c r="ZU335" s="38"/>
      <c r="ZV335" s="38"/>
      <c r="ZW335" s="38"/>
      <c r="ZX335" s="38"/>
      <c r="ZY335" s="38"/>
      <c r="ZZ335" s="38"/>
      <c r="AAA335" s="38"/>
      <c r="AAB335" s="38"/>
      <c r="AAC335" s="38"/>
      <c r="AAD335" s="38"/>
      <c r="AAE335" s="38"/>
      <c r="AAF335" s="38"/>
      <c r="AAG335" s="38"/>
      <c r="AAH335" s="38"/>
      <c r="AAI335" s="38"/>
      <c r="AAJ335" s="98">
        <f t="shared" si="34"/>
        <v>1070</v>
      </c>
    </row>
    <row r="336" spans="1:736" ht="13.8" x14ac:dyDescent="0.25">
      <c r="A336" s="97" t="s">
        <v>22</v>
      </c>
      <c r="B336" s="98">
        <f>B278+B325+B335</f>
        <v>3217.8999999999996</v>
      </c>
      <c r="C336" s="103"/>
      <c r="D336" s="103"/>
      <c r="E336" s="103"/>
      <c r="F336" s="102">
        <f>F278+F325+F335</f>
        <v>60833.102000000006</v>
      </c>
      <c r="G336" s="98">
        <f>G278+G325+G335</f>
        <v>1289.3</v>
      </c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  <c r="AL336" s="38"/>
      <c r="AM336" s="38"/>
      <c r="AN336" s="38"/>
      <c r="AO336" s="38"/>
      <c r="AP336" s="38"/>
      <c r="AQ336" s="38"/>
      <c r="AR336" s="38"/>
      <c r="AS336" s="38"/>
      <c r="AT336" s="38"/>
      <c r="AU336" s="38"/>
      <c r="AV336" s="38"/>
      <c r="AW336" s="38"/>
      <c r="AX336" s="38"/>
      <c r="AY336" s="38"/>
      <c r="AZ336" s="38"/>
      <c r="BA336" s="38"/>
      <c r="BB336" s="38"/>
      <c r="BC336" s="38"/>
      <c r="BD336" s="38"/>
      <c r="BE336" s="38"/>
      <c r="BF336" s="38"/>
      <c r="BG336" s="38"/>
      <c r="BH336" s="38"/>
      <c r="BI336" s="38"/>
      <c r="BJ336" s="38"/>
      <c r="BK336" s="38"/>
      <c r="BL336" s="38"/>
      <c r="BM336" s="38"/>
      <c r="BN336" s="38"/>
      <c r="BO336" s="38"/>
      <c r="BP336" s="38"/>
      <c r="BQ336" s="38"/>
      <c r="BR336" s="38"/>
      <c r="BS336" s="38"/>
      <c r="BT336" s="38"/>
      <c r="BU336" s="38"/>
      <c r="BV336" s="38"/>
      <c r="BW336" s="38"/>
      <c r="BX336" s="38"/>
      <c r="BY336" s="38"/>
      <c r="BZ336" s="38"/>
      <c r="CA336" s="38"/>
      <c r="CB336" s="38"/>
      <c r="CC336" s="38"/>
      <c r="CD336" s="38"/>
      <c r="CE336" s="38"/>
      <c r="CF336" s="38"/>
      <c r="CG336" s="38"/>
      <c r="CH336" s="38"/>
      <c r="CI336" s="38"/>
      <c r="CJ336" s="38"/>
      <c r="CK336" s="38"/>
      <c r="CL336" s="38"/>
      <c r="CM336" s="38"/>
      <c r="CN336" s="38"/>
      <c r="CO336" s="38"/>
      <c r="CP336" s="38"/>
      <c r="CQ336" s="38"/>
      <c r="CR336" s="38"/>
      <c r="CS336" s="38"/>
      <c r="CT336" s="38"/>
      <c r="CU336" s="38"/>
      <c r="CV336" s="38"/>
      <c r="CW336" s="38"/>
      <c r="CX336" s="38"/>
      <c r="CY336" s="38"/>
      <c r="CZ336" s="38"/>
      <c r="DA336" s="38"/>
      <c r="DB336" s="38"/>
      <c r="DC336" s="38"/>
      <c r="DD336" s="38"/>
      <c r="DE336" s="38"/>
      <c r="DF336" s="38"/>
      <c r="DG336" s="38"/>
      <c r="DH336" s="38"/>
      <c r="DI336" s="38"/>
      <c r="DJ336" s="38"/>
      <c r="DK336" s="38"/>
      <c r="DL336" s="38"/>
      <c r="DM336" s="38"/>
      <c r="DN336" s="38"/>
      <c r="DO336" s="38"/>
      <c r="DP336" s="38"/>
      <c r="DQ336" s="38"/>
      <c r="DR336" s="38"/>
      <c r="DS336" s="38"/>
      <c r="DT336" s="38"/>
      <c r="DU336" s="38"/>
      <c r="DV336" s="38"/>
      <c r="DW336" s="38"/>
      <c r="DX336" s="38"/>
      <c r="DY336" s="38"/>
      <c r="DZ336" s="38"/>
      <c r="EA336" s="38"/>
      <c r="EB336" s="38"/>
      <c r="EC336" s="38"/>
      <c r="ED336" s="38"/>
      <c r="EE336" s="38"/>
      <c r="EF336" s="38"/>
      <c r="EG336" s="38"/>
      <c r="EH336" s="38"/>
      <c r="EI336" s="38"/>
      <c r="EJ336" s="38"/>
      <c r="EK336" s="38"/>
      <c r="EL336" s="38"/>
      <c r="EM336" s="38"/>
      <c r="EN336" s="38"/>
      <c r="EO336" s="38"/>
      <c r="EP336" s="38"/>
      <c r="EQ336" s="38"/>
      <c r="ER336" s="38"/>
      <c r="ES336" s="38"/>
      <c r="ET336" s="38"/>
      <c r="EU336" s="38"/>
      <c r="EV336" s="38"/>
      <c r="EW336" s="38"/>
      <c r="EX336" s="38"/>
      <c r="EY336" s="38"/>
      <c r="EZ336" s="38"/>
      <c r="FA336" s="38"/>
      <c r="FB336" s="38"/>
      <c r="FC336" s="38"/>
      <c r="FD336" s="38"/>
      <c r="FE336" s="38"/>
      <c r="FF336" s="38"/>
      <c r="FG336" s="38"/>
      <c r="FH336" s="38"/>
      <c r="FI336" s="38"/>
      <c r="FJ336" s="38"/>
      <c r="FK336" s="38"/>
      <c r="FL336" s="38"/>
      <c r="FM336" s="38"/>
      <c r="FN336" s="38"/>
      <c r="FO336" s="38"/>
      <c r="FP336" s="38"/>
      <c r="FQ336" s="38"/>
      <c r="FR336" s="38"/>
      <c r="FS336" s="38"/>
      <c r="FT336" s="38"/>
      <c r="FU336" s="38"/>
      <c r="FV336" s="38"/>
      <c r="FW336" s="38"/>
      <c r="FX336" s="38"/>
      <c r="FY336" s="38"/>
      <c r="FZ336" s="38"/>
      <c r="GA336" s="38"/>
      <c r="GB336" s="38"/>
      <c r="GC336" s="38"/>
      <c r="GD336" s="38"/>
      <c r="GE336" s="38"/>
      <c r="GF336" s="38"/>
      <c r="GG336" s="38"/>
      <c r="GH336" s="38"/>
      <c r="GI336" s="38"/>
      <c r="GJ336" s="38"/>
      <c r="GK336" s="38"/>
      <c r="GL336" s="38"/>
      <c r="GM336" s="38"/>
      <c r="GN336" s="38"/>
      <c r="GO336" s="38"/>
      <c r="GP336" s="38"/>
      <c r="GQ336" s="38"/>
      <c r="GR336" s="38"/>
      <c r="GS336" s="38"/>
      <c r="GT336" s="38"/>
      <c r="GU336" s="38"/>
      <c r="GV336" s="38"/>
      <c r="GW336" s="38"/>
      <c r="GX336" s="38"/>
      <c r="GY336" s="38"/>
      <c r="GZ336" s="38"/>
      <c r="HA336" s="38"/>
      <c r="HB336" s="38"/>
      <c r="HC336" s="38"/>
      <c r="HD336" s="38"/>
      <c r="HE336" s="38"/>
      <c r="HF336" s="38"/>
      <c r="HG336" s="38"/>
      <c r="HH336" s="38"/>
      <c r="HI336" s="38"/>
      <c r="HJ336" s="38"/>
      <c r="HK336" s="38"/>
      <c r="HL336" s="38"/>
      <c r="HM336" s="38"/>
      <c r="HN336" s="38"/>
      <c r="HO336" s="38"/>
      <c r="HP336" s="38"/>
      <c r="HQ336" s="38"/>
      <c r="HR336" s="38"/>
      <c r="HS336" s="38"/>
      <c r="HT336" s="38"/>
      <c r="HU336" s="38"/>
      <c r="HV336" s="38"/>
      <c r="HW336" s="38"/>
      <c r="HX336" s="38"/>
      <c r="HY336" s="38"/>
      <c r="HZ336" s="38"/>
      <c r="IA336" s="38"/>
      <c r="IB336" s="38"/>
      <c r="IC336" s="38"/>
      <c r="ID336" s="38"/>
      <c r="IE336" s="38"/>
      <c r="IF336" s="38"/>
      <c r="IG336" s="38"/>
      <c r="IH336" s="38"/>
      <c r="II336" s="38"/>
      <c r="IJ336" s="38"/>
      <c r="IK336" s="38"/>
      <c r="IL336" s="38"/>
      <c r="IM336" s="38"/>
      <c r="IN336" s="38"/>
      <c r="IO336" s="38"/>
      <c r="IP336" s="38"/>
      <c r="IQ336" s="38"/>
      <c r="IR336" s="38"/>
      <c r="IS336" s="38"/>
      <c r="IT336" s="38"/>
      <c r="IU336" s="38"/>
      <c r="IV336" s="38"/>
      <c r="IW336" s="38"/>
      <c r="IX336" s="38"/>
      <c r="IY336" s="38"/>
      <c r="IZ336" s="38"/>
      <c r="JA336" s="38"/>
      <c r="JB336" s="38"/>
      <c r="JC336" s="38"/>
      <c r="JD336" s="38"/>
      <c r="JE336" s="38"/>
      <c r="JF336" s="38"/>
      <c r="JG336" s="38"/>
      <c r="JH336" s="38"/>
      <c r="JI336" s="38"/>
      <c r="JJ336" s="38"/>
      <c r="JK336" s="38"/>
      <c r="JL336" s="38"/>
      <c r="JM336" s="38"/>
      <c r="JN336" s="38"/>
      <c r="JO336" s="38"/>
      <c r="JP336" s="38"/>
      <c r="JQ336" s="38"/>
      <c r="JR336" s="38"/>
      <c r="JS336" s="38"/>
      <c r="JT336" s="38"/>
      <c r="JU336" s="38"/>
      <c r="JV336" s="38"/>
      <c r="JW336" s="38"/>
      <c r="JX336" s="38"/>
      <c r="JY336" s="38"/>
      <c r="JZ336" s="38"/>
      <c r="KA336" s="38"/>
      <c r="KB336" s="38"/>
      <c r="KC336" s="38"/>
      <c r="KD336" s="38"/>
      <c r="KE336" s="38"/>
      <c r="KF336" s="38"/>
      <c r="KG336" s="38"/>
      <c r="KH336" s="38"/>
      <c r="KI336" s="38"/>
      <c r="KJ336" s="38"/>
      <c r="KK336" s="38"/>
      <c r="KL336" s="38"/>
      <c r="KM336" s="38"/>
      <c r="KN336" s="38"/>
      <c r="KO336" s="38"/>
      <c r="KP336" s="38"/>
      <c r="KQ336" s="38"/>
      <c r="KR336" s="38"/>
      <c r="KS336" s="38"/>
      <c r="KT336" s="38"/>
      <c r="KU336" s="38"/>
      <c r="KV336" s="38"/>
      <c r="KW336" s="38"/>
      <c r="KX336" s="38"/>
      <c r="KY336" s="38"/>
      <c r="KZ336" s="38"/>
      <c r="LA336" s="38"/>
      <c r="LB336" s="38"/>
      <c r="LC336" s="38"/>
      <c r="LD336" s="38"/>
      <c r="LE336" s="38"/>
      <c r="LF336" s="38"/>
      <c r="LG336" s="38"/>
      <c r="LH336" s="38"/>
      <c r="LI336" s="38"/>
      <c r="LJ336" s="38"/>
      <c r="LK336" s="38"/>
      <c r="LL336" s="38"/>
      <c r="LM336" s="38"/>
      <c r="LN336" s="38"/>
      <c r="LO336" s="38"/>
      <c r="LP336" s="38"/>
      <c r="LQ336" s="38"/>
      <c r="LR336" s="38"/>
      <c r="LS336" s="38"/>
      <c r="LT336" s="38"/>
      <c r="LU336" s="38"/>
      <c r="LV336" s="38"/>
      <c r="LW336" s="38"/>
      <c r="LX336" s="38"/>
      <c r="LY336" s="38"/>
      <c r="LZ336" s="38"/>
      <c r="MA336" s="38"/>
      <c r="MB336" s="38"/>
      <c r="MC336" s="38"/>
      <c r="MD336" s="38"/>
      <c r="ME336" s="38"/>
      <c r="MF336" s="38"/>
      <c r="MG336" s="38"/>
      <c r="MH336" s="38"/>
      <c r="MI336" s="38"/>
      <c r="MJ336" s="38"/>
      <c r="MK336" s="38"/>
      <c r="ML336" s="38"/>
      <c r="MM336" s="38"/>
      <c r="MN336" s="38"/>
      <c r="MO336" s="38"/>
      <c r="MP336" s="38"/>
      <c r="MQ336" s="38"/>
      <c r="MR336" s="38"/>
      <c r="MS336" s="38"/>
      <c r="MT336" s="38"/>
      <c r="MU336" s="38"/>
      <c r="MV336" s="38"/>
      <c r="MW336" s="38"/>
      <c r="MX336" s="38"/>
      <c r="MY336" s="38"/>
      <c r="MZ336" s="38"/>
      <c r="NA336" s="38"/>
      <c r="NB336" s="38"/>
      <c r="NC336" s="38"/>
      <c r="ND336" s="38"/>
      <c r="NE336" s="38"/>
      <c r="NF336" s="38"/>
      <c r="NG336" s="38"/>
      <c r="NH336" s="38"/>
      <c r="NI336" s="38"/>
      <c r="NJ336" s="38"/>
      <c r="NK336" s="38"/>
      <c r="NL336" s="38"/>
      <c r="NM336" s="38"/>
      <c r="NN336" s="38"/>
      <c r="NO336" s="38"/>
      <c r="NP336" s="38"/>
      <c r="NQ336" s="38"/>
      <c r="NR336" s="38"/>
      <c r="NS336" s="38"/>
      <c r="NT336" s="38"/>
      <c r="NU336" s="38"/>
      <c r="NV336" s="38"/>
      <c r="NW336" s="38"/>
      <c r="NX336" s="38"/>
      <c r="NY336" s="38"/>
      <c r="NZ336" s="38"/>
      <c r="OA336" s="38"/>
      <c r="OB336" s="38"/>
      <c r="OC336" s="38"/>
      <c r="OD336" s="38"/>
      <c r="OE336" s="38"/>
      <c r="OF336" s="38"/>
      <c r="OG336" s="38"/>
      <c r="OH336" s="38"/>
      <c r="OI336" s="38"/>
      <c r="OJ336" s="38"/>
      <c r="OK336" s="38"/>
      <c r="OL336" s="38"/>
      <c r="OM336" s="38"/>
      <c r="ON336" s="38"/>
      <c r="OO336" s="38"/>
      <c r="OP336" s="38"/>
      <c r="OQ336" s="38"/>
      <c r="OR336" s="38"/>
      <c r="OS336" s="38"/>
      <c r="OT336" s="38"/>
      <c r="OU336" s="38"/>
      <c r="OV336" s="38"/>
      <c r="OW336" s="38"/>
      <c r="OX336" s="38"/>
      <c r="OY336" s="38"/>
      <c r="OZ336" s="38"/>
      <c r="PA336" s="38"/>
      <c r="PB336" s="38"/>
      <c r="PC336" s="38"/>
      <c r="PD336" s="38"/>
      <c r="PE336" s="38"/>
      <c r="PF336" s="38"/>
      <c r="PG336" s="38"/>
      <c r="PH336" s="38"/>
      <c r="PI336" s="38"/>
      <c r="PJ336" s="38"/>
      <c r="PK336" s="38"/>
      <c r="PL336" s="38"/>
      <c r="PM336" s="38"/>
      <c r="PN336" s="38"/>
      <c r="PO336" s="38"/>
      <c r="PP336" s="38"/>
      <c r="PQ336" s="38"/>
      <c r="PR336" s="38"/>
      <c r="PS336" s="38"/>
      <c r="PT336" s="38"/>
      <c r="PU336" s="38"/>
      <c r="PV336" s="38"/>
      <c r="PW336" s="38"/>
      <c r="PX336" s="38"/>
      <c r="PY336" s="38"/>
      <c r="PZ336" s="38"/>
      <c r="QA336" s="38"/>
      <c r="QB336" s="38"/>
      <c r="QC336" s="38"/>
      <c r="QD336" s="38"/>
      <c r="QE336" s="38"/>
      <c r="QF336" s="38"/>
      <c r="QG336" s="38"/>
      <c r="QH336" s="38"/>
      <c r="QI336" s="38"/>
      <c r="QJ336" s="38"/>
      <c r="QK336" s="38"/>
      <c r="QL336" s="38"/>
      <c r="QM336" s="38"/>
      <c r="QN336" s="38"/>
      <c r="QO336" s="38"/>
      <c r="QP336" s="38"/>
      <c r="QQ336" s="38"/>
      <c r="QR336" s="38"/>
      <c r="QS336" s="38"/>
      <c r="QT336" s="38"/>
      <c r="QU336" s="38"/>
      <c r="QV336" s="38"/>
      <c r="QW336" s="38"/>
      <c r="QX336" s="38"/>
      <c r="QY336" s="38"/>
      <c r="QZ336" s="38"/>
      <c r="RA336" s="38"/>
      <c r="RB336" s="38"/>
      <c r="RC336" s="38"/>
      <c r="RD336" s="38"/>
      <c r="RE336" s="38"/>
      <c r="RF336" s="38"/>
      <c r="RG336" s="38"/>
      <c r="RH336" s="38"/>
      <c r="RI336" s="38"/>
      <c r="RJ336" s="38"/>
      <c r="RK336" s="38"/>
      <c r="RL336" s="38"/>
      <c r="RM336" s="38"/>
      <c r="RN336" s="38"/>
      <c r="RO336" s="38"/>
      <c r="RP336" s="38"/>
      <c r="RQ336" s="38"/>
      <c r="RR336" s="38"/>
      <c r="RS336" s="38"/>
      <c r="RT336" s="38"/>
      <c r="RU336" s="38"/>
      <c r="RV336" s="38"/>
      <c r="RW336" s="38"/>
      <c r="RX336" s="38"/>
      <c r="RY336" s="38"/>
      <c r="RZ336" s="38"/>
      <c r="SA336" s="38"/>
      <c r="SB336" s="38"/>
      <c r="SC336" s="38"/>
      <c r="SD336" s="38"/>
      <c r="SE336" s="38"/>
      <c r="SF336" s="38"/>
      <c r="SG336" s="38"/>
      <c r="SH336" s="38"/>
      <c r="SI336" s="38"/>
      <c r="SJ336" s="38"/>
      <c r="SK336" s="38"/>
      <c r="SL336" s="38"/>
      <c r="SM336" s="38"/>
      <c r="SN336" s="38"/>
      <c r="SO336" s="38"/>
      <c r="SP336" s="38"/>
      <c r="SQ336" s="38"/>
      <c r="SR336" s="38"/>
      <c r="SS336" s="38"/>
      <c r="ST336" s="38"/>
      <c r="SU336" s="38"/>
      <c r="SV336" s="38"/>
      <c r="SW336" s="38"/>
      <c r="SX336" s="38"/>
      <c r="SY336" s="38"/>
      <c r="SZ336" s="38"/>
      <c r="TA336" s="38"/>
      <c r="TB336" s="38"/>
      <c r="TC336" s="38"/>
      <c r="TD336" s="38"/>
      <c r="TE336" s="38"/>
      <c r="TF336" s="38"/>
      <c r="TG336" s="38"/>
      <c r="TH336" s="38"/>
      <c r="TI336" s="38"/>
      <c r="TJ336" s="38"/>
      <c r="TK336" s="38"/>
      <c r="TL336" s="38"/>
      <c r="TM336" s="38"/>
      <c r="TN336" s="38"/>
      <c r="TO336" s="38"/>
      <c r="TP336" s="38"/>
      <c r="TQ336" s="38"/>
      <c r="TR336" s="38"/>
      <c r="TS336" s="38"/>
      <c r="TT336" s="38"/>
      <c r="TU336" s="38"/>
      <c r="TV336" s="38"/>
      <c r="TW336" s="38"/>
      <c r="TX336" s="38"/>
      <c r="TY336" s="38"/>
      <c r="TZ336" s="38"/>
      <c r="UA336" s="38"/>
      <c r="UB336" s="38"/>
      <c r="UC336" s="38"/>
      <c r="UD336" s="38"/>
      <c r="UE336" s="38"/>
      <c r="UF336" s="38"/>
      <c r="UG336" s="38"/>
      <c r="UH336" s="38"/>
      <c r="UI336" s="38"/>
      <c r="UJ336" s="38"/>
      <c r="UK336" s="38"/>
      <c r="UL336" s="38"/>
      <c r="UM336" s="38"/>
      <c r="UN336" s="38"/>
      <c r="UO336" s="38"/>
      <c r="UP336" s="38"/>
      <c r="UQ336" s="38"/>
      <c r="UR336" s="38"/>
      <c r="US336" s="38"/>
      <c r="UT336" s="38"/>
      <c r="UU336" s="38"/>
      <c r="UV336" s="38"/>
      <c r="UW336" s="38"/>
      <c r="UX336" s="38"/>
      <c r="UY336" s="38"/>
      <c r="UZ336" s="38"/>
      <c r="VA336" s="38"/>
      <c r="VB336" s="38"/>
      <c r="VC336" s="38"/>
      <c r="VD336" s="38"/>
      <c r="VE336" s="38"/>
      <c r="VF336" s="38"/>
      <c r="VG336" s="38"/>
      <c r="VH336" s="38"/>
      <c r="VI336" s="38"/>
      <c r="VJ336" s="38"/>
      <c r="VK336" s="38"/>
      <c r="VL336" s="38"/>
      <c r="VM336" s="38"/>
      <c r="VN336" s="38"/>
      <c r="VO336" s="38"/>
      <c r="VP336" s="38"/>
      <c r="VQ336" s="38"/>
      <c r="VR336" s="38"/>
      <c r="VS336" s="38"/>
      <c r="VT336" s="38"/>
      <c r="VU336" s="38"/>
      <c r="VV336" s="38"/>
      <c r="VW336" s="38"/>
      <c r="VX336" s="38"/>
      <c r="VY336" s="38"/>
      <c r="VZ336" s="38"/>
      <c r="WA336" s="38"/>
      <c r="WB336" s="38"/>
      <c r="WC336" s="38"/>
      <c r="WD336" s="38"/>
      <c r="WE336" s="38"/>
      <c r="WF336" s="38"/>
      <c r="WG336" s="38"/>
      <c r="WH336" s="38"/>
      <c r="WI336" s="38"/>
      <c r="WJ336" s="38"/>
      <c r="WK336" s="38"/>
      <c r="WL336" s="38"/>
      <c r="WM336" s="38"/>
      <c r="WN336" s="38"/>
      <c r="WO336" s="38"/>
      <c r="WP336" s="38"/>
      <c r="WQ336" s="38"/>
      <c r="WR336" s="38"/>
      <c r="WS336" s="38"/>
      <c r="WT336" s="38"/>
      <c r="WU336" s="38"/>
      <c r="WV336" s="38"/>
      <c r="WW336" s="38"/>
      <c r="WX336" s="38"/>
      <c r="WY336" s="38"/>
      <c r="WZ336" s="38"/>
      <c r="XA336" s="38"/>
      <c r="XB336" s="38"/>
      <c r="XC336" s="38"/>
      <c r="XD336" s="38"/>
      <c r="XE336" s="38"/>
      <c r="XF336" s="38"/>
      <c r="XG336" s="38"/>
      <c r="XH336" s="38"/>
      <c r="XI336" s="38"/>
      <c r="XJ336" s="38"/>
      <c r="XK336" s="38"/>
      <c r="XL336" s="38"/>
      <c r="XM336" s="38"/>
      <c r="XN336" s="38"/>
      <c r="XO336" s="38"/>
      <c r="XP336" s="38"/>
      <c r="XQ336" s="38"/>
      <c r="XR336" s="38"/>
      <c r="XS336" s="38"/>
      <c r="XT336" s="38"/>
      <c r="XU336" s="38"/>
      <c r="XV336" s="38"/>
      <c r="XW336" s="38"/>
      <c r="XX336" s="38"/>
      <c r="XY336" s="38"/>
      <c r="XZ336" s="38"/>
      <c r="YA336" s="38"/>
      <c r="YB336" s="38"/>
      <c r="YC336" s="38"/>
      <c r="YD336" s="38"/>
      <c r="YE336" s="38"/>
      <c r="YF336" s="38"/>
      <c r="YG336" s="38"/>
      <c r="YH336" s="38"/>
      <c r="YI336" s="38"/>
      <c r="YJ336" s="38"/>
      <c r="YK336" s="38"/>
      <c r="YL336" s="38"/>
      <c r="YM336" s="38"/>
      <c r="YN336" s="38"/>
      <c r="YO336" s="38"/>
      <c r="YP336" s="38"/>
      <c r="YQ336" s="38"/>
      <c r="YR336" s="38"/>
      <c r="YS336" s="38"/>
      <c r="YT336" s="38"/>
      <c r="YU336" s="38"/>
      <c r="YV336" s="38"/>
      <c r="YW336" s="38"/>
      <c r="YX336" s="38"/>
      <c r="YY336" s="38"/>
      <c r="YZ336" s="38"/>
      <c r="ZA336" s="38"/>
      <c r="ZB336" s="38"/>
      <c r="ZC336" s="38"/>
      <c r="ZD336" s="38"/>
      <c r="ZE336" s="38"/>
      <c r="ZF336" s="38"/>
      <c r="ZG336" s="38"/>
      <c r="ZH336" s="38"/>
      <c r="ZI336" s="38"/>
      <c r="ZJ336" s="38"/>
      <c r="ZK336" s="38"/>
      <c r="ZL336" s="38"/>
      <c r="ZM336" s="38"/>
      <c r="ZN336" s="38"/>
      <c r="ZO336" s="38"/>
      <c r="ZP336" s="38"/>
      <c r="ZQ336" s="38"/>
      <c r="ZR336" s="38"/>
      <c r="ZS336" s="38"/>
      <c r="ZT336" s="38"/>
      <c r="ZU336" s="38"/>
      <c r="ZV336" s="38"/>
      <c r="ZW336" s="38"/>
      <c r="ZX336" s="38"/>
      <c r="ZY336" s="38"/>
      <c r="ZZ336" s="38"/>
      <c r="AAA336" s="38"/>
      <c r="AAB336" s="38"/>
      <c r="AAC336" s="38"/>
      <c r="AAD336" s="38"/>
      <c r="AAE336" s="38"/>
      <c r="AAF336" s="38"/>
      <c r="AAG336" s="38"/>
      <c r="AAH336" s="38"/>
      <c r="AAI336" s="38"/>
      <c r="AAJ336" s="98">
        <f t="shared" si="34"/>
        <v>3217.8999999999996</v>
      </c>
      <c r="AAK336" s="5"/>
      <c r="AAM336" s="7"/>
      <c r="AAN336" s="7"/>
      <c r="AAO336" s="7"/>
      <c r="AAP336" s="7"/>
      <c r="AAQ336" s="7"/>
      <c r="AAR336" s="7"/>
      <c r="AAS336" s="7"/>
      <c r="AAT336" s="7"/>
      <c r="AAU336" s="7"/>
      <c r="AAV336" s="7"/>
      <c r="AAW336" s="7"/>
      <c r="AAX336" s="7"/>
      <c r="AAY336" s="7"/>
      <c r="AAZ336" s="7"/>
      <c r="ABA336" s="7"/>
      <c r="ABB336" s="7"/>
      <c r="ABC336" s="7"/>
      <c r="ABD336" s="7"/>
      <c r="ABE336" s="7"/>
      <c r="ABF336" s="7"/>
      <c r="ABG336" s="7"/>
      <c r="ABH336" s="7"/>
    </row>
  </sheetData>
  <sheetProtection formatCells="0" formatColumns="0" formatRows="0" insertColumns="0" insertRows="0" insertHyperlinks="0" deleteColumns="0" deleteRows="0" sort="0" autoFilter="0" pivotTables="0"/>
  <customSheetViews>
    <customSheetView guid="{B41285D4-7F16-4BC3-8288-DCA0600ADAEA}" hiddenRows="1" hiddenColumns="1">
      <pane xSplit="6" ySplit="1" topLeftCell="ZL285" activePane="bottomRight" state="frozen"/>
      <selection pane="bottomRight" activeCell="AAF337" sqref="AAF337"/>
      <pageMargins left="0.39370078740157483" right="0.39370078740157483" top="0.59055118110236227" bottom="0.59055118110236227" header="0.51181102362204722" footer="0.51181102362204722"/>
      <printOptions horizontalCentered="1" verticalCentered="1"/>
      <pageSetup paperSize="9" scale="75" orientation="portrait" horizontalDpi="120" verticalDpi="144" r:id="rId1"/>
      <headerFooter alignWithMargins="0"/>
    </customSheetView>
  </customSheetViews>
  <phoneticPr fontId="0" type="noConversion"/>
  <conditionalFormatting sqref="AAJ4:AAJ24 AAJ303:AAJ336 AAJ26:AAJ243 AAJ245:AAJ301">
    <cfRule type="cellIs" dxfId="4" priority="17" stopIfTrue="1" operator="lessThan">
      <formula>0</formula>
    </cfRule>
  </conditionalFormatting>
  <conditionalFormatting sqref="AKV289">
    <cfRule type="cellIs" dxfId="3" priority="4" stopIfTrue="1" operator="lessThan">
      <formula>0</formula>
    </cfRule>
  </conditionalFormatting>
  <conditionalFormatting sqref="AAJ302">
    <cfRule type="cellIs" dxfId="2" priority="3" stopIfTrue="1" operator="lessThan">
      <formula>0</formula>
    </cfRule>
  </conditionalFormatting>
  <conditionalFormatting sqref="AAJ244">
    <cfRule type="cellIs" dxfId="1" priority="2" stopIfTrue="1" operator="lessThan">
      <formula>0</formula>
    </cfRule>
  </conditionalFormatting>
  <conditionalFormatting sqref="AAJ25">
    <cfRule type="cellIs" dxfId="0" priority="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2"/>
  <headerFooter alignWithMargins="0"/>
  <drawing r:id="rId3"/>
  <legacyDrawing r:id="rId4"/>
  <controls>
    <mc:AlternateContent xmlns:mc="http://schemas.openxmlformats.org/markup-compatibility/2006">
      <mc:Choice Requires="x14">
        <control shapeId="285778" r:id="rId5" name="CommandButton1">
          <controlPr defaultSize="0" autoLine="0" r:id="rId6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5" name="CommandButton1"/>
      </mc:Fallback>
    </mc:AlternateContent>
    <mc:AlternateContent xmlns:mc="http://schemas.openxmlformats.org/markup-compatibility/2006">
      <mc:Choice Requires="x14">
        <control shapeId="285779" r:id="rId7" name="CommandButton2">
          <controlPr defaultSize="0" autoLine="0" r:id="rId8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7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2018-09-04T08:30:24Z</cp:lastPrinted>
  <dcterms:modified xsi:type="dcterms:W3CDTF">2023-03-16T12:01:39Z</dcterms:modified>
</cp:coreProperties>
</file>